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_Analyst\portfolio\DQLab\"/>
    </mc:Choice>
  </mc:AlternateContent>
  <xr:revisionPtr revIDLastSave="0" documentId="13_ncr:1_{179CA895-65F7-4292-B602-02CEF8C3A9B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shboard" sheetId="1" r:id="rId1"/>
    <sheet name="Dokumentasi" sheetId="2" r:id="rId2"/>
    <sheet name="Ringkasan" sheetId="3" r:id="rId3"/>
    <sheet name="Asumsi" sheetId="4" r:id="rId4"/>
    <sheet name="Kategori" sheetId="5" r:id="rId5"/>
    <sheet name="Diskon" sheetId="6" r:id="rId6"/>
    <sheet name="Data" sheetId="7" r:id="rId7"/>
  </sheets>
  <definedNames>
    <definedName name="_xlnm._FilterDatabase" localSheetId="6" hidden="1">Data!$A$1:$V$5500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5500" i="7" l="1"/>
  <c r="S5500" i="7" s="1"/>
  <c r="O5500" i="7"/>
  <c r="N5500" i="7"/>
  <c r="M5500" i="7"/>
  <c r="L5500" i="7"/>
  <c r="U5500" i="7" s="1"/>
  <c r="K5500" i="7"/>
  <c r="R5499" i="7"/>
  <c r="S5499" i="7" s="1"/>
  <c r="O5499" i="7"/>
  <c r="N5499" i="7"/>
  <c r="M5499" i="7"/>
  <c r="L5499" i="7"/>
  <c r="K5499" i="7"/>
  <c r="R5498" i="7"/>
  <c r="S5498" i="7" s="1"/>
  <c r="O5498" i="7"/>
  <c r="N5498" i="7"/>
  <c r="M5498" i="7"/>
  <c r="L5498" i="7"/>
  <c r="K5498" i="7"/>
  <c r="R5497" i="7"/>
  <c r="S5497" i="7" s="1"/>
  <c r="O5497" i="7"/>
  <c r="N5497" i="7"/>
  <c r="M5497" i="7"/>
  <c r="L5497" i="7"/>
  <c r="K5497" i="7"/>
  <c r="R5496" i="7"/>
  <c r="S5496" i="7" s="1"/>
  <c r="O5496" i="7"/>
  <c r="N5496" i="7"/>
  <c r="M5496" i="7"/>
  <c r="L5496" i="7"/>
  <c r="K5496" i="7"/>
  <c r="R5495" i="7"/>
  <c r="S5495" i="7" s="1"/>
  <c r="O5495" i="7"/>
  <c r="N5495" i="7"/>
  <c r="M5495" i="7"/>
  <c r="L5495" i="7"/>
  <c r="K5495" i="7"/>
  <c r="R5494" i="7"/>
  <c r="S5494" i="7" s="1"/>
  <c r="O5494" i="7"/>
  <c r="N5494" i="7"/>
  <c r="M5494" i="7"/>
  <c r="L5494" i="7"/>
  <c r="K5494" i="7"/>
  <c r="R5493" i="7"/>
  <c r="S5493" i="7" s="1"/>
  <c r="O5493" i="7"/>
  <c r="N5493" i="7"/>
  <c r="M5493" i="7"/>
  <c r="L5493" i="7"/>
  <c r="K5493" i="7"/>
  <c r="R5492" i="7"/>
  <c r="S5492" i="7" s="1"/>
  <c r="O5492" i="7"/>
  <c r="N5492" i="7"/>
  <c r="M5492" i="7"/>
  <c r="L5492" i="7"/>
  <c r="K5492" i="7"/>
  <c r="R5491" i="7"/>
  <c r="S5491" i="7" s="1"/>
  <c r="O5491" i="7"/>
  <c r="N5491" i="7"/>
  <c r="M5491" i="7"/>
  <c r="L5491" i="7"/>
  <c r="K5491" i="7"/>
  <c r="R5490" i="7"/>
  <c r="S5490" i="7" s="1"/>
  <c r="O5490" i="7"/>
  <c r="N5490" i="7"/>
  <c r="M5490" i="7"/>
  <c r="L5490" i="7"/>
  <c r="K5490" i="7"/>
  <c r="R5489" i="7"/>
  <c r="S5489" i="7" s="1"/>
  <c r="O5489" i="7"/>
  <c r="N5489" i="7"/>
  <c r="M5489" i="7"/>
  <c r="L5489" i="7"/>
  <c r="K5489" i="7"/>
  <c r="R5488" i="7"/>
  <c r="S5488" i="7" s="1"/>
  <c r="O5488" i="7"/>
  <c r="N5488" i="7"/>
  <c r="M5488" i="7"/>
  <c r="L5488" i="7"/>
  <c r="K5488" i="7"/>
  <c r="R5487" i="7"/>
  <c r="S5487" i="7" s="1"/>
  <c r="O5487" i="7"/>
  <c r="N5487" i="7"/>
  <c r="M5487" i="7"/>
  <c r="L5487" i="7"/>
  <c r="K5487" i="7"/>
  <c r="R5486" i="7"/>
  <c r="S5486" i="7" s="1"/>
  <c r="O5486" i="7"/>
  <c r="N5486" i="7"/>
  <c r="M5486" i="7"/>
  <c r="L5486" i="7"/>
  <c r="K5486" i="7"/>
  <c r="R5485" i="7"/>
  <c r="S5485" i="7" s="1"/>
  <c r="O5485" i="7"/>
  <c r="N5485" i="7"/>
  <c r="M5485" i="7"/>
  <c r="L5485" i="7"/>
  <c r="K5485" i="7"/>
  <c r="R5484" i="7"/>
  <c r="S5484" i="7" s="1"/>
  <c r="O5484" i="7"/>
  <c r="N5484" i="7"/>
  <c r="M5484" i="7"/>
  <c r="L5484" i="7"/>
  <c r="K5484" i="7"/>
  <c r="R5483" i="7"/>
  <c r="S5483" i="7" s="1"/>
  <c r="O5483" i="7"/>
  <c r="N5483" i="7"/>
  <c r="M5483" i="7"/>
  <c r="L5483" i="7"/>
  <c r="K5483" i="7"/>
  <c r="R5482" i="7"/>
  <c r="S5482" i="7" s="1"/>
  <c r="O5482" i="7"/>
  <c r="N5482" i="7"/>
  <c r="M5482" i="7"/>
  <c r="L5482" i="7"/>
  <c r="K5482" i="7"/>
  <c r="R5481" i="7"/>
  <c r="S5481" i="7" s="1"/>
  <c r="O5481" i="7"/>
  <c r="N5481" i="7"/>
  <c r="M5481" i="7"/>
  <c r="L5481" i="7"/>
  <c r="K5481" i="7"/>
  <c r="R5480" i="7"/>
  <c r="S5480" i="7" s="1"/>
  <c r="O5480" i="7"/>
  <c r="N5480" i="7"/>
  <c r="M5480" i="7"/>
  <c r="L5480" i="7"/>
  <c r="K5480" i="7"/>
  <c r="R5479" i="7"/>
  <c r="S5479" i="7" s="1"/>
  <c r="O5479" i="7"/>
  <c r="N5479" i="7"/>
  <c r="M5479" i="7"/>
  <c r="L5479" i="7"/>
  <c r="K5479" i="7"/>
  <c r="R5478" i="7"/>
  <c r="S5478" i="7" s="1"/>
  <c r="O5478" i="7"/>
  <c r="N5478" i="7"/>
  <c r="M5478" i="7"/>
  <c r="L5478" i="7"/>
  <c r="K5478" i="7"/>
  <c r="R5477" i="7"/>
  <c r="S5477" i="7" s="1"/>
  <c r="O5477" i="7"/>
  <c r="N5477" i="7"/>
  <c r="M5477" i="7"/>
  <c r="L5477" i="7"/>
  <c r="K5477" i="7"/>
  <c r="R5476" i="7"/>
  <c r="S5476" i="7" s="1"/>
  <c r="O5476" i="7"/>
  <c r="N5476" i="7"/>
  <c r="M5476" i="7"/>
  <c r="L5476" i="7"/>
  <c r="K5476" i="7"/>
  <c r="R5475" i="7"/>
  <c r="S5475" i="7" s="1"/>
  <c r="O5475" i="7"/>
  <c r="N5475" i="7"/>
  <c r="M5475" i="7"/>
  <c r="L5475" i="7"/>
  <c r="K5475" i="7"/>
  <c r="R5474" i="7"/>
  <c r="S5474" i="7" s="1"/>
  <c r="O5474" i="7"/>
  <c r="N5474" i="7"/>
  <c r="M5474" i="7"/>
  <c r="L5474" i="7"/>
  <c r="K5474" i="7"/>
  <c r="R5473" i="7"/>
  <c r="S5473" i="7" s="1"/>
  <c r="O5473" i="7"/>
  <c r="N5473" i="7"/>
  <c r="M5473" i="7"/>
  <c r="L5473" i="7"/>
  <c r="K5473" i="7"/>
  <c r="R5472" i="7"/>
  <c r="S5472" i="7" s="1"/>
  <c r="O5472" i="7"/>
  <c r="N5472" i="7"/>
  <c r="M5472" i="7"/>
  <c r="L5472" i="7"/>
  <c r="K5472" i="7"/>
  <c r="R5471" i="7"/>
  <c r="S5471" i="7" s="1"/>
  <c r="O5471" i="7"/>
  <c r="N5471" i="7"/>
  <c r="M5471" i="7"/>
  <c r="L5471" i="7"/>
  <c r="K5471" i="7"/>
  <c r="R5470" i="7"/>
  <c r="S5470" i="7" s="1"/>
  <c r="O5470" i="7"/>
  <c r="N5470" i="7"/>
  <c r="M5470" i="7"/>
  <c r="L5470" i="7"/>
  <c r="K5470" i="7"/>
  <c r="R5469" i="7"/>
  <c r="S5469" i="7" s="1"/>
  <c r="O5469" i="7"/>
  <c r="N5469" i="7"/>
  <c r="M5469" i="7"/>
  <c r="L5469" i="7"/>
  <c r="K5469" i="7"/>
  <c r="R5468" i="7"/>
  <c r="S5468" i="7" s="1"/>
  <c r="O5468" i="7"/>
  <c r="N5468" i="7"/>
  <c r="M5468" i="7"/>
  <c r="L5468" i="7"/>
  <c r="K5468" i="7"/>
  <c r="R5467" i="7"/>
  <c r="S5467" i="7" s="1"/>
  <c r="O5467" i="7"/>
  <c r="N5467" i="7"/>
  <c r="M5467" i="7"/>
  <c r="L5467" i="7"/>
  <c r="K5467" i="7"/>
  <c r="R5466" i="7"/>
  <c r="S5466" i="7" s="1"/>
  <c r="O5466" i="7"/>
  <c r="N5466" i="7"/>
  <c r="M5466" i="7"/>
  <c r="L5466" i="7"/>
  <c r="K5466" i="7"/>
  <c r="R5465" i="7"/>
  <c r="S5465" i="7" s="1"/>
  <c r="O5465" i="7"/>
  <c r="N5465" i="7"/>
  <c r="M5465" i="7"/>
  <c r="L5465" i="7"/>
  <c r="K5465" i="7"/>
  <c r="R5464" i="7"/>
  <c r="S5464" i="7" s="1"/>
  <c r="O5464" i="7"/>
  <c r="N5464" i="7"/>
  <c r="M5464" i="7"/>
  <c r="L5464" i="7"/>
  <c r="K5464" i="7"/>
  <c r="R5463" i="7"/>
  <c r="S5463" i="7" s="1"/>
  <c r="O5463" i="7"/>
  <c r="N5463" i="7"/>
  <c r="M5463" i="7"/>
  <c r="L5463" i="7"/>
  <c r="K5463" i="7"/>
  <c r="R5462" i="7"/>
  <c r="S5462" i="7" s="1"/>
  <c r="O5462" i="7"/>
  <c r="N5462" i="7"/>
  <c r="M5462" i="7"/>
  <c r="L5462" i="7"/>
  <c r="K5462" i="7"/>
  <c r="R5461" i="7"/>
  <c r="S5461" i="7" s="1"/>
  <c r="O5461" i="7"/>
  <c r="N5461" i="7"/>
  <c r="M5461" i="7"/>
  <c r="L5461" i="7"/>
  <c r="K5461" i="7"/>
  <c r="R5460" i="7"/>
  <c r="S5460" i="7" s="1"/>
  <c r="O5460" i="7"/>
  <c r="N5460" i="7"/>
  <c r="M5460" i="7"/>
  <c r="L5460" i="7"/>
  <c r="K5460" i="7"/>
  <c r="R5459" i="7"/>
  <c r="S5459" i="7" s="1"/>
  <c r="O5459" i="7"/>
  <c r="N5459" i="7"/>
  <c r="M5459" i="7"/>
  <c r="L5459" i="7"/>
  <c r="K5459" i="7"/>
  <c r="R5458" i="7"/>
  <c r="S5458" i="7" s="1"/>
  <c r="O5458" i="7"/>
  <c r="N5458" i="7"/>
  <c r="M5458" i="7"/>
  <c r="L5458" i="7"/>
  <c r="K5458" i="7"/>
  <c r="R5457" i="7"/>
  <c r="S5457" i="7" s="1"/>
  <c r="O5457" i="7"/>
  <c r="N5457" i="7"/>
  <c r="M5457" i="7"/>
  <c r="L5457" i="7"/>
  <c r="K5457" i="7"/>
  <c r="R5456" i="7"/>
  <c r="S5456" i="7" s="1"/>
  <c r="O5456" i="7"/>
  <c r="N5456" i="7"/>
  <c r="M5456" i="7"/>
  <c r="L5456" i="7"/>
  <c r="K5456" i="7"/>
  <c r="R5455" i="7"/>
  <c r="S5455" i="7" s="1"/>
  <c r="O5455" i="7"/>
  <c r="N5455" i="7"/>
  <c r="M5455" i="7"/>
  <c r="L5455" i="7"/>
  <c r="K5455" i="7"/>
  <c r="R5454" i="7"/>
  <c r="S5454" i="7" s="1"/>
  <c r="O5454" i="7"/>
  <c r="N5454" i="7"/>
  <c r="M5454" i="7"/>
  <c r="L5454" i="7"/>
  <c r="K5454" i="7"/>
  <c r="R5453" i="7"/>
  <c r="S5453" i="7" s="1"/>
  <c r="O5453" i="7"/>
  <c r="N5453" i="7"/>
  <c r="M5453" i="7"/>
  <c r="L5453" i="7"/>
  <c r="K5453" i="7"/>
  <c r="R5452" i="7"/>
  <c r="S5452" i="7" s="1"/>
  <c r="O5452" i="7"/>
  <c r="N5452" i="7"/>
  <c r="M5452" i="7"/>
  <c r="L5452" i="7"/>
  <c r="K5452" i="7"/>
  <c r="R5451" i="7"/>
  <c r="S5451" i="7" s="1"/>
  <c r="O5451" i="7"/>
  <c r="N5451" i="7"/>
  <c r="M5451" i="7"/>
  <c r="L5451" i="7"/>
  <c r="K5451" i="7"/>
  <c r="R5450" i="7"/>
  <c r="S5450" i="7" s="1"/>
  <c r="O5450" i="7"/>
  <c r="N5450" i="7"/>
  <c r="M5450" i="7"/>
  <c r="L5450" i="7"/>
  <c r="K5450" i="7"/>
  <c r="R5449" i="7"/>
  <c r="S5449" i="7" s="1"/>
  <c r="O5449" i="7"/>
  <c r="N5449" i="7"/>
  <c r="M5449" i="7"/>
  <c r="L5449" i="7"/>
  <c r="K5449" i="7"/>
  <c r="R5448" i="7"/>
  <c r="S5448" i="7" s="1"/>
  <c r="O5448" i="7"/>
  <c r="N5448" i="7"/>
  <c r="M5448" i="7"/>
  <c r="L5448" i="7"/>
  <c r="K5448" i="7"/>
  <c r="R5447" i="7"/>
  <c r="S5447" i="7" s="1"/>
  <c r="O5447" i="7"/>
  <c r="N5447" i="7"/>
  <c r="M5447" i="7"/>
  <c r="L5447" i="7"/>
  <c r="K5447" i="7"/>
  <c r="R5446" i="7"/>
  <c r="S5446" i="7" s="1"/>
  <c r="O5446" i="7"/>
  <c r="N5446" i="7"/>
  <c r="M5446" i="7"/>
  <c r="L5446" i="7"/>
  <c r="K5446" i="7"/>
  <c r="R5445" i="7"/>
  <c r="S5445" i="7" s="1"/>
  <c r="O5445" i="7"/>
  <c r="N5445" i="7"/>
  <c r="M5445" i="7"/>
  <c r="L5445" i="7"/>
  <c r="K5445" i="7"/>
  <c r="R5444" i="7"/>
  <c r="S5444" i="7" s="1"/>
  <c r="O5444" i="7"/>
  <c r="N5444" i="7"/>
  <c r="M5444" i="7"/>
  <c r="L5444" i="7"/>
  <c r="K5444" i="7"/>
  <c r="R5443" i="7"/>
  <c r="S5443" i="7" s="1"/>
  <c r="O5443" i="7"/>
  <c r="N5443" i="7"/>
  <c r="M5443" i="7"/>
  <c r="L5443" i="7"/>
  <c r="K5443" i="7"/>
  <c r="R5442" i="7"/>
  <c r="S5442" i="7" s="1"/>
  <c r="O5442" i="7"/>
  <c r="N5442" i="7"/>
  <c r="M5442" i="7"/>
  <c r="L5442" i="7"/>
  <c r="K5442" i="7"/>
  <c r="R5441" i="7"/>
  <c r="S5441" i="7" s="1"/>
  <c r="O5441" i="7"/>
  <c r="N5441" i="7"/>
  <c r="M5441" i="7"/>
  <c r="L5441" i="7"/>
  <c r="K5441" i="7"/>
  <c r="R5440" i="7"/>
  <c r="S5440" i="7" s="1"/>
  <c r="O5440" i="7"/>
  <c r="N5440" i="7"/>
  <c r="M5440" i="7"/>
  <c r="L5440" i="7"/>
  <c r="K5440" i="7"/>
  <c r="R5439" i="7"/>
  <c r="S5439" i="7" s="1"/>
  <c r="O5439" i="7"/>
  <c r="N5439" i="7"/>
  <c r="M5439" i="7"/>
  <c r="L5439" i="7"/>
  <c r="K5439" i="7"/>
  <c r="R5438" i="7"/>
  <c r="S5438" i="7" s="1"/>
  <c r="O5438" i="7"/>
  <c r="N5438" i="7"/>
  <c r="M5438" i="7"/>
  <c r="L5438" i="7"/>
  <c r="K5438" i="7"/>
  <c r="R5437" i="7"/>
  <c r="S5437" i="7" s="1"/>
  <c r="O5437" i="7"/>
  <c r="N5437" i="7"/>
  <c r="M5437" i="7"/>
  <c r="L5437" i="7"/>
  <c r="K5437" i="7"/>
  <c r="R5436" i="7"/>
  <c r="S5436" i="7" s="1"/>
  <c r="O5436" i="7"/>
  <c r="N5436" i="7"/>
  <c r="M5436" i="7"/>
  <c r="L5436" i="7"/>
  <c r="K5436" i="7"/>
  <c r="R5435" i="7"/>
  <c r="S5435" i="7" s="1"/>
  <c r="O5435" i="7"/>
  <c r="N5435" i="7"/>
  <c r="M5435" i="7"/>
  <c r="L5435" i="7"/>
  <c r="K5435" i="7"/>
  <c r="R5434" i="7"/>
  <c r="S5434" i="7" s="1"/>
  <c r="O5434" i="7"/>
  <c r="N5434" i="7"/>
  <c r="M5434" i="7"/>
  <c r="L5434" i="7"/>
  <c r="K5434" i="7"/>
  <c r="R5433" i="7"/>
  <c r="S5433" i="7" s="1"/>
  <c r="O5433" i="7"/>
  <c r="N5433" i="7"/>
  <c r="M5433" i="7"/>
  <c r="L5433" i="7"/>
  <c r="K5433" i="7"/>
  <c r="R5432" i="7"/>
  <c r="S5432" i="7" s="1"/>
  <c r="O5432" i="7"/>
  <c r="N5432" i="7"/>
  <c r="M5432" i="7"/>
  <c r="L5432" i="7"/>
  <c r="K5432" i="7"/>
  <c r="R5431" i="7"/>
  <c r="S5431" i="7" s="1"/>
  <c r="O5431" i="7"/>
  <c r="N5431" i="7"/>
  <c r="M5431" i="7"/>
  <c r="L5431" i="7"/>
  <c r="K5431" i="7"/>
  <c r="R5430" i="7"/>
  <c r="S5430" i="7" s="1"/>
  <c r="O5430" i="7"/>
  <c r="N5430" i="7"/>
  <c r="M5430" i="7"/>
  <c r="L5430" i="7"/>
  <c r="K5430" i="7"/>
  <c r="R5429" i="7"/>
  <c r="S5429" i="7" s="1"/>
  <c r="O5429" i="7"/>
  <c r="N5429" i="7"/>
  <c r="M5429" i="7"/>
  <c r="L5429" i="7"/>
  <c r="K5429" i="7"/>
  <c r="R5428" i="7"/>
  <c r="S5428" i="7" s="1"/>
  <c r="O5428" i="7"/>
  <c r="N5428" i="7"/>
  <c r="M5428" i="7"/>
  <c r="L5428" i="7"/>
  <c r="K5428" i="7"/>
  <c r="R5427" i="7"/>
  <c r="S5427" i="7" s="1"/>
  <c r="O5427" i="7"/>
  <c r="N5427" i="7"/>
  <c r="M5427" i="7"/>
  <c r="L5427" i="7"/>
  <c r="K5427" i="7"/>
  <c r="R5426" i="7"/>
  <c r="S5426" i="7" s="1"/>
  <c r="O5426" i="7"/>
  <c r="N5426" i="7"/>
  <c r="M5426" i="7"/>
  <c r="L5426" i="7"/>
  <c r="K5426" i="7"/>
  <c r="S5425" i="7"/>
  <c r="R5425" i="7"/>
  <c r="O5425" i="7"/>
  <c r="N5425" i="7"/>
  <c r="M5425" i="7"/>
  <c r="L5425" i="7"/>
  <c r="K5425" i="7"/>
  <c r="R5424" i="7"/>
  <c r="S5424" i="7" s="1"/>
  <c r="O5424" i="7"/>
  <c r="N5424" i="7"/>
  <c r="M5424" i="7"/>
  <c r="L5424" i="7"/>
  <c r="K5424" i="7"/>
  <c r="R5423" i="7"/>
  <c r="S5423" i="7" s="1"/>
  <c r="O5423" i="7"/>
  <c r="N5423" i="7"/>
  <c r="M5423" i="7"/>
  <c r="L5423" i="7"/>
  <c r="K5423" i="7"/>
  <c r="R5422" i="7"/>
  <c r="S5422" i="7" s="1"/>
  <c r="O5422" i="7"/>
  <c r="N5422" i="7"/>
  <c r="M5422" i="7"/>
  <c r="L5422" i="7"/>
  <c r="K5422" i="7"/>
  <c r="S5421" i="7"/>
  <c r="R5421" i="7"/>
  <c r="O5421" i="7"/>
  <c r="N5421" i="7"/>
  <c r="M5421" i="7"/>
  <c r="L5421" i="7"/>
  <c r="K5421" i="7"/>
  <c r="U5420" i="7"/>
  <c r="R5420" i="7"/>
  <c r="S5420" i="7" s="1"/>
  <c r="V5420" i="7" s="1"/>
  <c r="O5420" i="7"/>
  <c r="N5420" i="7"/>
  <c r="M5420" i="7"/>
  <c r="L5420" i="7"/>
  <c r="K5420" i="7"/>
  <c r="R5419" i="7"/>
  <c r="S5419" i="7" s="1"/>
  <c r="Q5419" i="7"/>
  <c r="O5419" i="7"/>
  <c r="N5419" i="7"/>
  <c r="M5419" i="7"/>
  <c r="L5419" i="7"/>
  <c r="K5419" i="7"/>
  <c r="V5418" i="7"/>
  <c r="U5418" i="7"/>
  <c r="S5418" i="7"/>
  <c r="R5418" i="7"/>
  <c r="Q5418" i="7"/>
  <c r="O5418" i="7"/>
  <c r="N5418" i="7"/>
  <c r="M5418" i="7"/>
  <c r="L5418" i="7"/>
  <c r="K5418" i="7"/>
  <c r="R5417" i="7"/>
  <c r="U5417" i="7" s="1"/>
  <c r="Q5417" i="7"/>
  <c r="O5417" i="7"/>
  <c r="N5417" i="7"/>
  <c r="M5417" i="7"/>
  <c r="L5417" i="7"/>
  <c r="K5417" i="7"/>
  <c r="R5416" i="7"/>
  <c r="Q5416" i="7"/>
  <c r="O5416" i="7"/>
  <c r="N5416" i="7"/>
  <c r="M5416" i="7"/>
  <c r="L5416" i="7"/>
  <c r="K5416" i="7"/>
  <c r="U5415" i="7"/>
  <c r="S5415" i="7"/>
  <c r="V5415" i="7" s="1"/>
  <c r="R5415" i="7"/>
  <c r="Q5415" i="7"/>
  <c r="P5415" i="7"/>
  <c r="O5415" i="7"/>
  <c r="N5415" i="7"/>
  <c r="M5415" i="7"/>
  <c r="L5415" i="7"/>
  <c r="T5415" i="7" s="1"/>
  <c r="K5415" i="7"/>
  <c r="U5414" i="7"/>
  <c r="S5414" i="7"/>
  <c r="V5414" i="7" s="1"/>
  <c r="R5414" i="7"/>
  <c r="Q5414" i="7"/>
  <c r="P5414" i="7"/>
  <c r="O5414" i="7"/>
  <c r="N5414" i="7"/>
  <c r="M5414" i="7"/>
  <c r="L5414" i="7"/>
  <c r="T5414" i="7" s="1"/>
  <c r="K5414" i="7"/>
  <c r="U5413" i="7"/>
  <c r="S5413" i="7"/>
  <c r="V5413" i="7" s="1"/>
  <c r="R5413" i="7"/>
  <c r="Q5413" i="7"/>
  <c r="P5413" i="7"/>
  <c r="O5413" i="7"/>
  <c r="N5413" i="7"/>
  <c r="M5413" i="7"/>
  <c r="L5413" i="7"/>
  <c r="T5413" i="7" s="1"/>
  <c r="K5413" i="7"/>
  <c r="U5412" i="7"/>
  <c r="S5412" i="7"/>
  <c r="V5412" i="7" s="1"/>
  <c r="R5412" i="7"/>
  <c r="Q5412" i="7"/>
  <c r="P5412" i="7"/>
  <c r="O5412" i="7"/>
  <c r="N5412" i="7"/>
  <c r="M5412" i="7"/>
  <c r="L5412" i="7"/>
  <c r="T5412" i="7" s="1"/>
  <c r="K5412" i="7"/>
  <c r="U5411" i="7"/>
  <c r="S5411" i="7"/>
  <c r="V5411" i="7" s="1"/>
  <c r="R5411" i="7"/>
  <c r="Q5411" i="7"/>
  <c r="P5411" i="7"/>
  <c r="O5411" i="7"/>
  <c r="N5411" i="7"/>
  <c r="M5411" i="7"/>
  <c r="L5411" i="7"/>
  <c r="T5411" i="7" s="1"/>
  <c r="K5411" i="7"/>
  <c r="U5410" i="7"/>
  <c r="S5410" i="7"/>
  <c r="V5410" i="7" s="1"/>
  <c r="R5410" i="7"/>
  <c r="Q5410" i="7"/>
  <c r="P5410" i="7"/>
  <c r="O5410" i="7"/>
  <c r="N5410" i="7"/>
  <c r="M5410" i="7"/>
  <c r="L5410" i="7"/>
  <c r="T5410" i="7" s="1"/>
  <c r="K5410" i="7"/>
  <c r="U5409" i="7"/>
  <c r="S5409" i="7"/>
  <c r="V5409" i="7" s="1"/>
  <c r="R5409" i="7"/>
  <c r="Q5409" i="7"/>
  <c r="P5409" i="7"/>
  <c r="O5409" i="7"/>
  <c r="N5409" i="7"/>
  <c r="M5409" i="7"/>
  <c r="L5409" i="7"/>
  <c r="T5409" i="7" s="1"/>
  <c r="K5409" i="7"/>
  <c r="U5408" i="7"/>
  <c r="S5408" i="7"/>
  <c r="V5408" i="7" s="1"/>
  <c r="R5408" i="7"/>
  <c r="Q5408" i="7"/>
  <c r="P5408" i="7"/>
  <c r="O5408" i="7"/>
  <c r="N5408" i="7"/>
  <c r="M5408" i="7"/>
  <c r="L5408" i="7"/>
  <c r="T5408" i="7" s="1"/>
  <c r="K5408" i="7"/>
  <c r="U5407" i="7"/>
  <c r="S5407" i="7"/>
  <c r="V5407" i="7" s="1"/>
  <c r="R5407" i="7"/>
  <c r="Q5407" i="7"/>
  <c r="P5407" i="7"/>
  <c r="O5407" i="7"/>
  <c r="N5407" i="7"/>
  <c r="M5407" i="7"/>
  <c r="L5407" i="7"/>
  <c r="T5407" i="7" s="1"/>
  <c r="K5407" i="7"/>
  <c r="U5406" i="7"/>
  <c r="S5406" i="7"/>
  <c r="V5406" i="7" s="1"/>
  <c r="R5406" i="7"/>
  <c r="Q5406" i="7"/>
  <c r="P5406" i="7"/>
  <c r="O5406" i="7"/>
  <c r="N5406" i="7"/>
  <c r="M5406" i="7"/>
  <c r="L5406" i="7"/>
  <c r="T5406" i="7" s="1"/>
  <c r="K5406" i="7"/>
  <c r="U5405" i="7"/>
  <c r="S5405" i="7"/>
  <c r="V5405" i="7" s="1"/>
  <c r="R5405" i="7"/>
  <c r="Q5405" i="7"/>
  <c r="P5405" i="7"/>
  <c r="O5405" i="7"/>
  <c r="N5405" i="7"/>
  <c r="M5405" i="7"/>
  <c r="L5405" i="7"/>
  <c r="T5405" i="7" s="1"/>
  <c r="K5405" i="7"/>
  <c r="U5404" i="7"/>
  <c r="S5404" i="7"/>
  <c r="V5404" i="7" s="1"/>
  <c r="R5404" i="7"/>
  <c r="Q5404" i="7"/>
  <c r="P5404" i="7"/>
  <c r="O5404" i="7"/>
  <c r="N5404" i="7"/>
  <c r="M5404" i="7"/>
  <c r="L5404" i="7"/>
  <c r="T5404" i="7" s="1"/>
  <c r="K5404" i="7"/>
  <c r="U5403" i="7"/>
  <c r="S5403" i="7"/>
  <c r="R5403" i="7"/>
  <c r="Q5403" i="7"/>
  <c r="P5403" i="7"/>
  <c r="O5403" i="7"/>
  <c r="N5403" i="7"/>
  <c r="M5403" i="7"/>
  <c r="L5403" i="7"/>
  <c r="T5403" i="7" s="1"/>
  <c r="K5403" i="7"/>
  <c r="U5402" i="7"/>
  <c r="S5402" i="7"/>
  <c r="R5402" i="7"/>
  <c r="Q5402" i="7"/>
  <c r="P5402" i="7"/>
  <c r="O5402" i="7"/>
  <c r="N5402" i="7"/>
  <c r="M5402" i="7"/>
  <c r="L5402" i="7"/>
  <c r="T5402" i="7" s="1"/>
  <c r="K5402" i="7"/>
  <c r="U5401" i="7"/>
  <c r="S5401" i="7"/>
  <c r="V5401" i="7" s="1"/>
  <c r="R5401" i="7"/>
  <c r="Q5401" i="7"/>
  <c r="P5401" i="7"/>
  <c r="O5401" i="7"/>
  <c r="N5401" i="7"/>
  <c r="M5401" i="7"/>
  <c r="L5401" i="7"/>
  <c r="T5401" i="7" s="1"/>
  <c r="K5401" i="7"/>
  <c r="U5400" i="7"/>
  <c r="R5400" i="7"/>
  <c r="S5400" i="7" s="1"/>
  <c r="V5400" i="7" s="1"/>
  <c r="Q5400" i="7"/>
  <c r="P5400" i="7"/>
  <c r="O5400" i="7"/>
  <c r="N5400" i="7"/>
  <c r="M5400" i="7"/>
  <c r="L5400" i="7"/>
  <c r="T5400" i="7" s="1"/>
  <c r="K5400" i="7"/>
  <c r="U5399" i="7"/>
  <c r="R5399" i="7"/>
  <c r="S5399" i="7" s="1"/>
  <c r="Q5399" i="7"/>
  <c r="P5399" i="7"/>
  <c r="O5399" i="7"/>
  <c r="N5399" i="7"/>
  <c r="M5399" i="7"/>
  <c r="L5399" i="7"/>
  <c r="T5399" i="7" s="1"/>
  <c r="K5399" i="7"/>
  <c r="R5398" i="7"/>
  <c r="S5398" i="7" s="1"/>
  <c r="Q5398" i="7"/>
  <c r="P5398" i="7"/>
  <c r="O5398" i="7"/>
  <c r="N5398" i="7"/>
  <c r="M5398" i="7"/>
  <c r="L5398" i="7"/>
  <c r="T5398" i="7" s="1"/>
  <c r="K5398" i="7"/>
  <c r="U5397" i="7"/>
  <c r="R5397" i="7"/>
  <c r="S5397" i="7" s="1"/>
  <c r="V5397" i="7" s="1"/>
  <c r="Q5397" i="7"/>
  <c r="P5397" i="7"/>
  <c r="O5397" i="7"/>
  <c r="N5397" i="7"/>
  <c r="M5397" i="7"/>
  <c r="L5397" i="7"/>
  <c r="T5397" i="7" s="1"/>
  <c r="K5397" i="7"/>
  <c r="R5396" i="7"/>
  <c r="S5396" i="7" s="1"/>
  <c r="Q5396" i="7"/>
  <c r="P5396" i="7"/>
  <c r="O5396" i="7"/>
  <c r="N5396" i="7"/>
  <c r="M5396" i="7"/>
  <c r="L5396" i="7"/>
  <c r="K5396" i="7"/>
  <c r="U5395" i="7"/>
  <c r="R5395" i="7"/>
  <c r="S5395" i="7" s="1"/>
  <c r="Q5395" i="7"/>
  <c r="P5395" i="7"/>
  <c r="O5395" i="7"/>
  <c r="N5395" i="7"/>
  <c r="M5395" i="7"/>
  <c r="L5395" i="7"/>
  <c r="T5395" i="7" s="1"/>
  <c r="K5395" i="7"/>
  <c r="R5394" i="7"/>
  <c r="U5394" i="7" s="1"/>
  <c r="Q5394" i="7"/>
  <c r="P5394" i="7"/>
  <c r="O5394" i="7"/>
  <c r="N5394" i="7"/>
  <c r="M5394" i="7"/>
  <c r="L5394" i="7"/>
  <c r="K5394" i="7"/>
  <c r="U5393" i="7"/>
  <c r="S5393" i="7"/>
  <c r="R5393" i="7"/>
  <c r="Q5393" i="7"/>
  <c r="P5393" i="7"/>
  <c r="O5393" i="7"/>
  <c r="N5393" i="7"/>
  <c r="M5393" i="7"/>
  <c r="L5393" i="7"/>
  <c r="T5393" i="7" s="1"/>
  <c r="K5393" i="7"/>
  <c r="R5392" i="7"/>
  <c r="U5392" i="7" s="1"/>
  <c r="Q5392" i="7"/>
  <c r="P5392" i="7"/>
  <c r="O5392" i="7"/>
  <c r="N5392" i="7"/>
  <c r="M5392" i="7"/>
  <c r="L5392" i="7"/>
  <c r="K5392" i="7"/>
  <c r="U5391" i="7"/>
  <c r="S5391" i="7"/>
  <c r="R5391" i="7"/>
  <c r="Q5391" i="7"/>
  <c r="P5391" i="7"/>
  <c r="O5391" i="7"/>
  <c r="N5391" i="7"/>
  <c r="M5391" i="7"/>
  <c r="L5391" i="7"/>
  <c r="K5391" i="7"/>
  <c r="R5390" i="7"/>
  <c r="U5390" i="7" s="1"/>
  <c r="Q5390" i="7"/>
  <c r="P5390" i="7"/>
  <c r="O5390" i="7"/>
  <c r="N5390" i="7"/>
  <c r="M5390" i="7"/>
  <c r="L5390" i="7"/>
  <c r="K5390" i="7"/>
  <c r="S5389" i="7"/>
  <c r="R5389" i="7"/>
  <c r="U5389" i="7" s="1"/>
  <c r="Q5389" i="7"/>
  <c r="P5389" i="7"/>
  <c r="O5389" i="7"/>
  <c r="N5389" i="7"/>
  <c r="M5389" i="7"/>
  <c r="L5389" i="7"/>
  <c r="T5389" i="7" s="1"/>
  <c r="K5389" i="7"/>
  <c r="R5388" i="7"/>
  <c r="U5388" i="7" s="1"/>
  <c r="Q5388" i="7"/>
  <c r="P5388" i="7"/>
  <c r="O5388" i="7"/>
  <c r="N5388" i="7"/>
  <c r="M5388" i="7"/>
  <c r="L5388" i="7"/>
  <c r="K5388" i="7"/>
  <c r="U5387" i="7"/>
  <c r="S5387" i="7"/>
  <c r="R5387" i="7"/>
  <c r="Q5387" i="7"/>
  <c r="P5387" i="7"/>
  <c r="O5387" i="7"/>
  <c r="N5387" i="7"/>
  <c r="M5387" i="7"/>
  <c r="L5387" i="7"/>
  <c r="T5387" i="7" s="1"/>
  <c r="K5387" i="7"/>
  <c r="R5386" i="7"/>
  <c r="U5386" i="7" s="1"/>
  <c r="Q5386" i="7"/>
  <c r="P5386" i="7"/>
  <c r="O5386" i="7"/>
  <c r="N5386" i="7"/>
  <c r="M5386" i="7"/>
  <c r="L5386" i="7"/>
  <c r="K5386" i="7"/>
  <c r="U5385" i="7"/>
  <c r="S5385" i="7"/>
  <c r="R5385" i="7"/>
  <c r="Q5385" i="7"/>
  <c r="P5385" i="7"/>
  <c r="O5385" i="7"/>
  <c r="N5385" i="7"/>
  <c r="M5385" i="7"/>
  <c r="L5385" i="7"/>
  <c r="K5385" i="7"/>
  <c r="S5384" i="7"/>
  <c r="V5384" i="7" s="1"/>
  <c r="R5384" i="7"/>
  <c r="U5384" i="7" s="1"/>
  <c r="Q5384" i="7"/>
  <c r="P5384" i="7"/>
  <c r="O5384" i="7"/>
  <c r="N5384" i="7"/>
  <c r="M5384" i="7"/>
  <c r="L5384" i="7"/>
  <c r="K5384" i="7"/>
  <c r="S5383" i="7"/>
  <c r="R5383" i="7"/>
  <c r="P5383" i="7"/>
  <c r="O5383" i="7"/>
  <c r="N5383" i="7"/>
  <c r="M5383" i="7"/>
  <c r="L5383" i="7"/>
  <c r="K5383" i="7"/>
  <c r="R5382" i="7"/>
  <c r="S5382" i="7" s="1"/>
  <c r="Q5382" i="7"/>
  <c r="P5382" i="7"/>
  <c r="O5382" i="7"/>
  <c r="N5382" i="7"/>
  <c r="M5382" i="7"/>
  <c r="L5382" i="7"/>
  <c r="K5382" i="7"/>
  <c r="U5381" i="7"/>
  <c r="S5381" i="7"/>
  <c r="V5381" i="7" s="1"/>
  <c r="R5381" i="7"/>
  <c r="O5381" i="7"/>
  <c r="N5381" i="7"/>
  <c r="M5381" i="7"/>
  <c r="L5381" i="7"/>
  <c r="K5381" i="7"/>
  <c r="R5380" i="7"/>
  <c r="S5380" i="7" s="1"/>
  <c r="V5380" i="7" s="1"/>
  <c r="Q5380" i="7"/>
  <c r="O5380" i="7"/>
  <c r="N5380" i="7"/>
  <c r="M5380" i="7"/>
  <c r="L5380" i="7"/>
  <c r="U5380" i="7" s="1"/>
  <c r="K5380" i="7"/>
  <c r="U5379" i="7"/>
  <c r="S5379" i="7"/>
  <c r="V5379" i="7" s="1"/>
  <c r="R5379" i="7"/>
  <c r="Q5379" i="7"/>
  <c r="P5379" i="7"/>
  <c r="O5379" i="7"/>
  <c r="N5379" i="7"/>
  <c r="M5379" i="7"/>
  <c r="L5379" i="7"/>
  <c r="T5379" i="7" s="1"/>
  <c r="K5379" i="7"/>
  <c r="S5378" i="7"/>
  <c r="V5378" i="7" s="1"/>
  <c r="R5378" i="7"/>
  <c r="U5378" i="7" s="1"/>
  <c r="Q5378" i="7"/>
  <c r="P5378" i="7"/>
  <c r="O5378" i="7"/>
  <c r="N5378" i="7"/>
  <c r="M5378" i="7"/>
  <c r="L5378" i="7"/>
  <c r="K5378" i="7"/>
  <c r="S5377" i="7"/>
  <c r="R5377" i="7"/>
  <c r="Q5377" i="7"/>
  <c r="P5377" i="7"/>
  <c r="O5377" i="7"/>
  <c r="N5377" i="7"/>
  <c r="M5377" i="7"/>
  <c r="L5377" i="7"/>
  <c r="K5377" i="7"/>
  <c r="R5376" i="7"/>
  <c r="S5376" i="7" s="1"/>
  <c r="Q5376" i="7"/>
  <c r="P5376" i="7"/>
  <c r="O5376" i="7"/>
  <c r="N5376" i="7"/>
  <c r="M5376" i="7"/>
  <c r="L5376" i="7"/>
  <c r="K5376" i="7"/>
  <c r="S5375" i="7"/>
  <c r="R5375" i="7"/>
  <c r="O5375" i="7"/>
  <c r="N5375" i="7"/>
  <c r="M5375" i="7"/>
  <c r="L5375" i="7"/>
  <c r="K5375" i="7"/>
  <c r="U5374" i="7"/>
  <c r="R5374" i="7"/>
  <c r="S5374" i="7" s="1"/>
  <c r="O5374" i="7"/>
  <c r="N5374" i="7"/>
  <c r="M5374" i="7"/>
  <c r="L5374" i="7"/>
  <c r="K5374" i="7"/>
  <c r="R5373" i="7"/>
  <c r="S5373" i="7" s="1"/>
  <c r="Q5373" i="7"/>
  <c r="O5373" i="7"/>
  <c r="N5373" i="7"/>
  <c r="M5373" i="7"/>
  <c r="L5373" i="7"/>
  <c r="K5373" i="7"/>
  <c r="R5372" i="7"/>
  <c r="S5372" i="7" s="1"/>
  <c r="Q5372" i="7"/>
  <c r="P5372" i="7"/>
  <c r="O5372" i="7"/>
  <c r="N5372" i="7"/>
  <c r="M5372" i="7"/>
  <c r="L5372" i="7"/>
  <c r="K5372" i="7"/>
  <c r="U5371" i="7"/>
  <c r="S5371" i="7"/>
  <c r="V5371" i="7" s="1"/>
  <c r="R5371" i="7"/>
  <c r="Q5371" i="7"/>
  <c r="P5371" i="7"/>
  <c r="O5371" i="7"/>
  <c r="N5371" i="7"/>
  <c r="M5371" i="7"/>
  <c r="L5371" i="7"/>
  <c r="T5371" i="7" s="1"/>
  <c r="K5371" i="7"/>
  <c r="U5370" i="7"/>
  <c r="R5370" i="7"/>
  <c r="S5370" i="7" s="1"/>
  <c r="V5370" i="7" s="1"/>
  <c r="Q5370" i="7"/>
  <c r="P5370" i="7"/>
  <c r="O5370" i="7"/>
  <c r="N5370" i="7"/>
  <c r="M5370" i="7"/>
  <c r="L5370" i="7"/>
  <c r="K5370" i="7"/>
  <c r="R5369" i="7"/>
  <c r="U5369" i="7" s="1"/>
  <c r="Q5369" i="7"/>
  <c r="P5369" i="7"/>
  <c r="O5369" i="7"/>
  <c r="N5369" i="7"/>
  <c r="M5369" i="7"/>
  <c r="L5369" i="7"/>
  <c r="K5369" i="7"/>
  <c r="R5368" i="7"/>
  <c r="S5368" i="7" s="1"/>
  <c r="Q5368" i="7"/>
  <c r="P5368" i="7"/>
  <c r="O5368" i="7"/>
  <c r="N5368" i="7"/>
  <c r="M5368" i="7"/>
  <c r="L5368" i="7"/>
  <c r="K5368" i="7"/>
  <c r="R5367" i="7"/>
  <c r="S5367" i="7" s="1"/>
  <c r="O5367" i="7"/>
  <c r="N5367" i="7"/>
  <c r="M5367" i="7"/>
  <c r="L5367" i="7"/>
  <c r="K5367" i="7"/>
  <c r="R5366" i="7"/>
  <c r="S5366" i="7" s="1"/>
  <c r="P5366" i="7"/>
  <c r="O5366" i="7"/>
  <c r="N5366" i="7"/>
  <c r="M5366" i="7"/>
  <c r="L5366" i="7"/>
  <c r="K5366" i="7"/>
  <c r="R5365" i="7"/>
  <c r="S5365" i="7" s="1"/>
  <c r="Q5365" i="7"/>
  <c r="P5365" i="7"/>
  <c r="O5365" i="7"/>
  <c r="N5365" i="7"/>
  <c r="M5365" i="7"/>
  <c r="L5365" i="7"/>
  <c r="K5365" i="7"/>
  <c r="R5364" i="7"/>
  <c r="S5364" i="7" s="1"/>
  <c r="O5364" i="7"/>
  <c r="N5364" i="7"/>
  <c r="M5364" i="7"/>
  <c r="L5364" i="7"/>
  <c r="K5364" i="7"/>
  <c r="S5363" i="7"/>
  <c r="R5363" i="7"/>
  <c r="O5363" i="7"/>
  <c r="N5363" i="7"/>
  <c r="M5363" i="7"/>
  <c r="L5363" i="7"/>
  <c r="K5363" i="7"/>
  <c r="R5362" i="7"/>
  <c r="S5362" i="7" s="1"/>
  <c r="O5362" i="7"/>
  <c r="N5362" i="7"/>
  <c r="M5362" i="7"/>
  <c r="L5362" i="7"/>
  <c r="K5362" i="7"/>
  <c r="R5361" i="7"/>
  <c r="S5361" i="7" s="1"/>
  <c r="Q5361" i="7"/>
  <c r="O5361" i="7"/>
  <c r="N5361" i="7"/>
  <c r="M5361" i="7"/>
  <c r="L5361" i="7"/>
  <c r="U5361" i="7" s="1"/>
  <c r="K5361" i="7"/>
  <c r="U5360" i="7"/>
  <c r="R5360" i="7"/>
  <c r="S5360" i="7" s="1"/>
  <c r="V5360" i="7" s="1"/>
  <c r="Q5360" i="7"/>
  <c r="P5360" i="7"/>
  <c r="O5360" i="7"/>
  <c r="N5360" i="7"/>
  <c r="M5360" i="7"/>
  <c r="L5360" i="7"/>
  <c r="T5360" i="7" s="1"/>
  <c r="K5360" i="7"/>
  <c r="V5359" i="7"/>
  <c r="U5359" i="7"/>
  <c r="S5359" i="7"/>
  <c r="R5359" i="7"/>
  <c r="Q5359" i="7"/>
  <c r="P5359" i="7"/>
  <c r="O5359" i="7"/>
  <c r="N5359" i="7"/>
  <c r="M5359" i="7"/>
  <c r="L5359" i="7"/>
  <c r="T5359" i="7" s="1"/>
  <c r="K5359" i="7"/>
  <c r="S5358" i="7"/>
  <c r="R5358" i="7"/>
  <c r="U5358" i="7" s="1"/>
  <c r="Q5358" i="7"/>
  <c r="P5358" i="7"/>
  <c r="O5358" i="7"/>
  <c r="N5358" i="7"/>
  <c r="M5358" i="7"/>
  <c r="L5358" i="7"/>
  <c r="K5358" i="7"/>
  <c r="S5357" i="7"/>
  <c r="V5357" i="7" s="1"/>
  <c r="R5357" i="7"/>
  <c r="U5357" i="7" s="1"/>
  <c r="Q5357" i="7"/>
  <c r="P5357" i="7"/>
  <c r="O5357" i="7"/>
  <c r="N5357" i="7"/>
  <c r="M5357" i="7"/>
  <c r="L5357" i="7"/>
  <c r="K5357" i="7"/>
  <c r="R5356" i="7"/>
  <c r="S5356" i="7" s="1"/>
  <c r="O5356" i="7"/>
  <c r="N5356" i="7"/>
  <c r="M5356" i="7"/>
  <c r="L5356" i="7"/>
  <c r="K5356" i="7"/>
  <c r="R5355" i="7"/>
  <c r="S5355" i="7" s="1"/>
  <c r="O5355" i="7"/>
  <c r="N5355" i="7"/>
  <c r="M5355" i="7"/>
  <c r="L5355" i="7"/>
  <c r="K5355" i="7"/>
  <c r="R5354" i="7"/>
  <c r="S5354" i="7" s="1"/>
  <c r="P5354" i="7"/>
  <c r="O5354" i="7"/>
  <c r="N5354" i="7"/>
  <c r="M5354" i="7"/>
  <c r="L5354" i="7"/>
  <c r="K5354" i="7"/>
  <c r="R5353" i="7"/>
  <c r="S5353" i="7" s="1"/>
  <c r="Q5353" i="7"/>
  <c r="P5353" i="7"/>
  <c r="O5353" i="7"/>
  <c r="N5353" i="7"/>
  <c r="M5353" i="7"/>
  <c r="L5353" i="7"/>
  <c r="T5353" i="7" s="1"/>
  <c r="K5353" i="7"/>
  <c r="R5352" i="7"/>
  <c r="S5352" i="7" s="1"/>
  <c r="O5352" i="7"/>
  <c r="N5352" i="7"/>
  <c r="M5352" i="7"/>
  <c r="L5352" i="7"/>
  <c r="K5352" i="7"/>
  <c r="U5351" i="7"/>
  <c r="S5351" i="7"/>
  <c r="R5351" i="7"/>
  <c r="O5351" i="7"/>
  <c r="N5351" i="7"/>
  <c r="M5351" i="7"/>
  <c r="L5351" i="7"/>
  <c r="K5351" i="7"/>
  <c r="S5350" i="7"/>
  <c r="R5350" i="7"/>
  <c r="U5350" i="7" s="1"/>
  <c r="O5350" i="7"/>
  <c r="N5350" i="7"/>
  <c r="M5350" i="7"/>
  <c r="L5350" i="7"/>
  <c r="K5350" i="7"/>
  <c r="S5349" i="7"/>
  <c r="V5349" i="7" s="1"/>
  <c r="R5349" i="7"/>
  <c r="Q5349" i="7"/>
  <c r="O5349" i="7"/>
  <c r="N5349" i="7"/>
  <c r="M5349" i="7"/>
  <c r="L5349" i="7"/>
  <c r="U5349" i="7" s="1"/>
  <c r="K5349" i="7"/>
  <c r="V5348" i="7"/>
  <c r="U5348" i="7"/>
  <c r="R5348" i="7"/>
  <c r="S5348" i="7" s="1"/>
  <c r="Q5348" i="7"/>
  <c r="P5348" i="7"/>
  <c r="O5348" i="7"/>
  <c r="N5348" i="7"/>
  <c r="M5348" i="7"/>
  <c r="L5348" i="7"/>
  <c r="K5348" i="7"/>
  <c r="U5347" i="7"/>
  <c r="S5347" i="7"/>
  <c r="R5347" i="7"/>
  <c r="Q5347" i="7"/>
  <c r="P5347" i="7"/>
  <c r="O5347" i="7"/>
  <c r="N5347" i="7"/>
  <c r="M5347" i="7"/>
  <c r="L5347" i="7"/>
  <c r="T5347" i="7" s="1"/>
  <c r="K5347" i="7"/>
  <c r="R5346" i="7"/>
  <c r="S5346" i="7" s="1"/>
  <c r="Q5346" i="7"/>
  <c r="P5346" i="7"/>
  <c r="O5346" i="7"/>
  <c r="N5346" i="7"/>
  <c r="M5346" i="7"/>
  <c r="L5346" i="7"/>
  <c r="K5346" i="7"/>
  <c r="R5345" i="7"/>
  <c r="U5345" i="7" s="1"/>
  <c r="Q5345" i="7"/>
  <c r="P5345" i="7"/>
  <c r="O5345" i="7"/>
  <c r="N5345" i="7"/>
  <c r="M5345" i="7"/>
  <c r="L5345" i="7"/>
  <c r="K5345" i="7"/>
  <c r="S5344" i="7"/>
  <c r="R5344" i="7"/>
  <c r="Q5344" i="7"/>
  <c r="P5344" i="7"/>
  <c r="O5344" i="7"/>
  <c r="N5344" i="7"/>
  <c r="M5344" i="7"/>
  <c r="L5344" i="7"/>
  <c r="K5344" i="7"/>
  <c r="S5343" i="7"/>
  <c r="R5343" i="7"/>
  <c r="Q5343" i="7"/>
  <c r="P5343" i="7"/>
  <c r="O5343" i="7"/>
  <c r="N5343" i="7"/>
  <c r="M5343" i="7"/>
  <c r="L5343" i="7"/>
  <c r="K5343" i="7"/>
  <c r="R5342" i="7"/>
  <c r="Q5342" i="7"/>
  <c r="P5342" i="7"/>
  <c r="O5342" i="7"/>
  <c r="N5342" i="7"/>
  <c r="M5342" i="7"/>
  <c r="L5342" i="7"/>
  <c r="K5342" i="7"/>
  <c r="R5341" i="7"/>
  <c r="Q5341" i="7"/>
  <c r="P5341" i="7"/>
  <c r="O5341" i="7"/>
  <c r="N5341" i="7"/>
  <c r="M5341" i="7"/>
  <c r="L5341" i="7"/>
  <c r="K5341" i="7"/>
  <c r="S5340" i="7"/>
  <c r="R5340" i="7"/>
  <c r="Q5340" i="7"/>
  <c r="P5340" i="7"/>
  <c r="O5340" i="7"/>
  <c r="N5340" i="7"/>
  <c r="M5340" i="7"/>
  <c r="L5340" i="7"/>
  <c r="K5340" i="7"/>
  <c r="S5339" i="7"/>
  <c r="R5339" i="7"/>
  <c r="Q5339" i="7"/>
  <c r="P5339" i="7"/>
  <c r="O5339" i="7"/>
  <c r="N5339" i="7"/>
  <c r="M5339" i="7"/>
  <c r="L5339" i="7"/>
  <c r="K5339" i="7"/>
  <c r="R5338" i="7"/>
  <c r="Q5338" i="7"/>
  <c r="P5338" i="7"/>
  <c r="O5338" i="7"/>
  <c r="N5338" i="7"/>
  <c r="M5338" i="7"/>
  <c r="L5338" i="7"/>
  <c r="K5338" i="7"/>
  <c r="R5337" i="7"/>
  <c r="Q5337" i="7"/>
  <c r="P5337" i="7"/>
  <c r="O5337" i="7"/>
  <c r="N5337" i="7"/>
  <c r="M5337" i="7"/>
  <c r="L5337" i="7"/>
  <c r="K5337" i="7"/>
  <c r="S5336" i="7"/>
  <c r="R5336" i="7"/>
  <c r="Q5336" i="7"/>
  <c r="P5336" i="7"/>
  <c r="O5336" i="7"/>
  <c r="N5336" i="7"/>
  <c r="M5336" i="7"/>
  <c r="L5336" i="7"/>
  <c r="K5336" i="7"/>
  <c r="S5335" i="7"/>
  <c r="R5335" i="7"/>
  <c r="Q5335" i="7"/>
  <c r="P5335" i="7"/>
  <c r="O5335" i="7"/>
  <c r="N5335" i="7"/>
  <c r="M5335" i="7"/>
  <c r="L5335" i="7"/>
  <c r="K5335" i="7"/>
  <c r="R5334" i="7"/>
  <c r="Q5334" i="7"/>
  <c r="P5334" i="7"/>
  <c r="O5334" i="7"/>
  <c r="N5334" i="7"/>
  <c r="M5334" i="7"/>
  <c r="L5334" i="7"/>
  <c r="K5334" i="7"/>
  <c r="R5333" i="7"/>
  <c r="Q5333" i="7"/>
  <c r="P5333" i="7"/>
  <c r="O5333" i="7"/>
  <c r="N5333" i="7"/>
  <c r="M5333" i="7"/>
  <c r="L5333" i="7"/>
  <c r="K5333" i="7"/>
  <c r="S5332" i="7"/>
  <c r="R5332" i="7"/>
  <c r="Q5332" i="7"/>
  <c r="P5332" i="7"/>
  <c r="O5332" i="7"/>
  <c r="N5332" i="7"/>
  <c r="M5332" i="7"/>
  <c r="L5332" i="7"/>
  <c r="K5332" i="7"/>
  <c r="S5331" i="7"/>
  <c r="R5331" i="7"/>
  <c r="Q5331" i="7"/>
  <c r="P5331" i="7"/>
  <c r="O5331" i="7"/>
  <c r="N5331" i="7"/>
  <c r="M5331" i="7"/>
  <c r="L5331" i="7"/>
  <c r="K5331" i="7"/>
  <c r="R5330" i="7"/>
  <c r="Q5330" i="7"/>
  <c r="P5330" i="7"/>
  <c r="O5330" i="7"/>
  <c r="N5330" i="7"/>
  <c r="M5330" i="7"/>
  <c r="L5330" i="7"/>
  <c r="K5330" i="7"/>
  <c r="R5329" i="7"/>
  <c r="Q5329" i="7"/>
  <c r="P5329" i="7"/>
  <c r="O5329" i="7"/>
  <c r="N5329" i="7"/>
  <c r="M5329" i="7"/>
  <c r="L5329" i="7"/>
  <c r="K5329" i="7"/>
  <c r="S5328" i="7"/>
  <c r="R5328" i="7"/>
  <c r="Q5328" i="7"/>
  <c r="P5328" i="7"/>
  <c r="O5328" i="7"/>
  <c r="N5328" i="7"/>
  <c r="M5328" i="7"/>
  <c r="L5328" i="7"/>
  <c r="K5328" i="7"/>
  <c r="S5327" i="7"/>
  <c r="R5327" i="7"/>
  <c r="Q5327" i="7"/>
  <c r="P5327" i="7"/>
  <c r="O5327" i="7"/>
  <c r="N5327" i="7"/>
  <c r="M5327" i="7"/>
  <c r="L5327" i="7"/>
  <c r="K5327" i="7"/>
  <c r="R5326" i="7"/>
  <c r="Q5326" i="7"/>
  <c r="P5326" i="7"/>
  <c r="O5326" i="7"/>
  <c r="N5326" i="7"/>
  <c r="M5326" i="7"/>
  <c r="L5326" i="7"/>
  <c r="K5326" i="7"/>
  <c r="S5325" i="7"/>
  <c r="R5325" i="7"/>
  <c r="Q5325" i="7"/>
  <c r="P5325" i="7"/>
  <c r="O5325" i="7"/>
  <c r="N5325" i="7"/>
  <c r="M5325" i="7"/>
  <c r="L5325" i="7"/>
  <c r="K5325" i="7"/>
  <c r="S5324" i="7"/>
  <c r="R5324" i="7"/>
  <c r="Q5324" i="7"/>
  <c r="P5324" i="7"/>
  <c r="O5324" i="7"/>
  <c r="N5324" i="7"/>
  <c r="M5324" i="7"/>
  <c r="L5324" i="7"/>
  <c r="K5324" i="7"/>
  <c r="S5323" i="7"/>
  <c r="R5323" i="7"/>
  <c r="Q5323" i="7"/>
  <c r="P5323" i="7"/>
  <c r="O5323" i="7"/>
  <c r="N5323" i="7"/>
  <c r="M5323" i="7"/>
  <c r="L5323" i="7"/>
  <c r="K5323" i="7"/>
  <c r="U5322" i="7"/>
  <c r="T5322" i="7"/>
  <c r="S5322" i="7"/>
  <c r="V5322" i="7" s="1"/>
  <c r="R5322" i="7"/>
  <c r="Q5322" i="7"/>
  <c r="P5322" i="7"/>
  <c r="O5322" i="7"/>
  <c r="N5322" i="7"/>
  <c r="M5322" i="7"/>
  <c r="L5322" i="7"/>
  <c r="K5322" i="7"/>
  <c r="U5321" i="7"/>
  <c r="T5321" i="7"/>
  <c r="R5321" i="7"/>
  <c r="S5321" i="7" s="1"/>
  <c r="V5321" i="7" s="1"/>
  <c r="Q5321" i="7"/>
  <c r="P5321" i="7"/>
  <c r="O5321" i="7"/>
  <c r="N5321" i="7"/>
  <c r="M5321" i="7"/>
  <c r="L5321" i="7"/>
  <c r="K5321" i="7"/>
  <c r="R5320" i="7"/>
  <c r="Q5320" i="7"/>
  <c r="P5320" i="7"/>
  <c r="O5320" i="7"/>
  <c r="N5320" i="7"/>
  <c r="M5320" i="7"/>
  <c r="L5320" i="7"/>
  <c r="K5320" i="7"/>
  <c r="R5319" i="7"/>
  <c r="Q5319" i="7"/>
  <c r="P5319" i="7"/>
  <c r="O5319" i="7"/>
  <c r="N5319" i="7"/>
  <c r="M5319" i="7"/>
  <c r="L5319" i="7"/>
  <c r="K5319" i="7"/>
  <c r="R5318" i="7"/>
  <c r="Q5318" i="7"/>
  <c r="P5318" i="7"/>
  <c r="O5318" i="7"/>
  <c r="N5318" i="7"/>
  <c r="M5318" i="7"/>
  <c r="L5318" i="7"/>
  <c r="K5318" i="7"/>
  <c r="R5317" i="7"/>
  <c r="T5317" i="7" s="1"/>
  <c r="Q5317" i="7"/>
  <c r="P5317" i="7"/>
  <c r="O5317" i="7"/>
  <c r="N5317" i="7"/>
  <c r="M5317" i="7"/>
  <c r="L5317" i="7"/>
  <c r="K5317" i="7"/>
  <c r="U5316" i="7"/>
  <c r="R5316" i="7"/>
  <c r="Q5316" i="7"/>
  <c r="P5316" i="7"/>
  <c r="O5316" i="7"/>
  <c r="N5316" i="7"/>
  <c r="M5316" i="7"/>
  <c r="L5316" i="7"/>
  <c r="K5316" i="7"/>
  <c r="U5315" i="7"/>
  <c r="S5315" i="7"/>
  <c r="R5315" i="7"/>
  <c r="T5315" i="7" s="1"/>
  <c r="Q5315" i="7"/>
  <c r="P5315" i="7"/>
  <c r="O5315" i="7"/>
  <c r="N5315" i="7"/>
  <c r="M5315" i="7"/>
  <c r="L5315" i="7"/>
  <c r="K5315" i="7"/>
  <c r="R5314" i="7"/>
  <c r="Q5314" i="7"/>
  <c r="P5314" i="7"/>
  <c r="O5314" i="7"/>
  <c r="N5314" i="7"/>
  <c r="M5314" i="7"/>
  <c r="L5314" i="7"/>
  <c r="K5314" i="7"/>
  <c r="S5313" i="7"/>
  <c r="R5313" i="7"/>
  <c r="T5313" i="7" s="1"/>
  <c r="Q5313" i="7"/>
  <c r="P5313" i="7"/>
  <c r="O5313" i="7"/>
  <c r="N5313" i="7"/>
  <c r="M5313" i="7"/>
  <c r="L5313" i="7"/>
  <c r="K5313" i="7"/>
  <c r="U5312" i="7"/>
  <c r="R5312" i="7"/>
  <c r="T5312" i="7" s="1"/>
  <c r="Q5312" i="7"/>
  <c r="P5312" i="7"/>
  <c r="O5312" i="7"/>
  <c r="N5312" i="7"/>
  <c r="M5312" i="7"/>
  <c r="L5312" i="7"/>
  <c r="K5312" i="7"/>
  <c r="U5311" i="7"/>
  <c r="S5311" i="7"/>
  <c r="R5311" i="7"/>
  <c r="T5311" i="7" s="1"/>
  <c r="Q5311" i="7"/>
  <c r="P5311" i="7"/>
  <c r="O5311" i="7"/>
  <c r="N5311" i="7"/>
  <c r="M5311" i="7"/>
  <c r="L5311" i="7"/>
  <c r="K5311" i="7"/>
  <c r="R5310" i="7"/>
  <c r="Q5310" i="7"/>
  <c r="P5310" i="7"/>
  <c r="O5310" i="7"/>
  <c r="N5310" i="7"/>
  <c r="M5310" i="7"/>
  <c r="L5310" i="7"/>
  <c r="K5310" i="7"/>
  <c r="R5309" i="7"/>
  <c r="Q5309" i="7"/>
  <c r="P5309" i="7"/>
  <c r="O5309" i="7"/>
  <c r="N5309" i="7"/>
  <c r="M5309" i="7"/>
  <c r="L5309" i="7"/>
  <c r="K5309" i="7"/>
  <c r="R5308" i="7"/>
  <c r="Q5308" i="7"/>
  <c r="P5308" i="7"/>
  <c r="O5308" i="7"/>
  <c r="N5308" i="7"/>
  <c r="M5308" i="7"/>
  <c r="L5308" i="7"/>
  <c r="K5308" i="7"/>
  <c r="S5307" i="7"/>
  <c r="R5307" i="7"/>
  <c r="T5307" i="7" s="1"/>
  <c r="Q5307" i="7"/>
  <c r="P5307" i="7"/>
  <c r="O5307" i="7"/>
  <c r="N5307" i="7"/>
  <c r="M5307" i="7"/>
  <c r="L5307" i="7"/>
  <c r="K5307" i="7"/>
  <c r="U5306" i="7"/>
  <c r="R5306" i="7"/>
  <c r="T5306" i="7" s="1"/>
  <c r="Q5306" i="7"/>
  <c r="P5306" i="7"/>
  <c r="O5306" i="7"/>
  <c r="N5306" i="7"/>
  <c r="M5306" i="7"/>
  <c r="L5306" i="7"/>
  <c r="K5306" i="7"/>
  <c r="R5305" i="7"/>
  <c r="Q5305" i="7"/>
  <c r="P5305" i="7"/>
  <c r="O5305" i="7"/>
  <c r="N5305" i="7"/>
  <c r="M5305" i="7"/>
  <c r="L5305" i="7"/>
  <c r="K5305" i="7"/>
  <c r="R5304" i="7"/>
  <c r="Q5304" i="7"/>
  <c r="P5304" i="7"/>
  <c r="O5304" i="7"/>
  <c r="N5304" i="7"/>
  <c r="M5304" i="7"/>
  <c r="L5304" i="7"/>
  <c r="K5304" i="7"/>
  <c r="U5303" i="7"/>
  <c r="S5303" i="7"/>
  <c r="V5303" i="7" s="1"/>
  <c r="R5303" i="7"/>
  <c r="T5303" i="7" s="1"/>
  <c r="Q5303" i="7"/>
  <c r="P5303" i="7"/>
  <c r="O5303" i="7"/>
  <c r="N5303" i="7"/>
  <c r="M5303" i="7"/>
  <c r="L5303" i="7"/>
  <c r="K5303" i="7"/>
  <c r="R5302" i="7"/>
  <c r="Q5302" i="7"/>
  <c r="P5302" i="7"/>
  <c r="O5302" i="7"/>
  <c r="N5302" i="7"/>
  <c r="M5302" i="7"/>
  <c r="L5302" i="7"/>
  <c r="K5302" i="7"/>
  <c r="S5301" i="7"/>
  <c r="R5301" i="7"/>
  <c r="T5301" i="7" s="1"/>
  <c r="Q5301" i="7"/>
  <c r="P5301" i="7"/>
  <c r="O5301" i="7"/>
  <c r="N5301" i="7"/>
  <c r="M5301" i="7"/>
  <c r="L5301" i="7"/>
  <c r="K5301" i="7"/>
  <c r="U5300" i="7"/>
  <c r="R5300" i="7"/>
  <c r="T5300" i="7" s="1"/>
  <c r="Q5300" i="7"/>
  <c r="P5300" i="7"/>
  <c r="O5300" i="7"/>
  <c r="N5300" i="7"/>
  <c r="M5300" i="7"/>
  <c r="L5300" i="7"/>
  <c r="K5300" i="7"/>
  <c r="U5299" i="7"/>
  <c r="S5299" i="7"/>
  <c r="V5299" i="7" s="1"/>
  <c r="R5299" i="7"/>
  <c r="T5299" i="7" s="1"/>
  <c r="Q5299" i="7"/>
  <c r="P5299" i="7"/>
  <c r="O5299" i="7"/>
  <c r="N5299" i="7"/>
  <c r="M5299" i="7"/>
  <c r="L5299" i="7"/>
  <c r="K5299" i="7"/>
  <c r="R5298" i="7"/>
  <c r="Q5298" i="7"/>
  <c r="P5298" i="7"/>
  <c r="O5298" i="7"/>
  <c r="N5298" i="7"/>
  <c r="M5298" i="7"/>
  <c r="L5298" i="7"/>
  <c r="K5298" i="7"/>
  <c r="R5297" i="7"/>
  <c r="Q5297" i="7"/>
  <c r="P5297" i="7"/>
  <c r="O5297" i="7"/>
  <c r="N5297" i="7"/>
  <c r="M5297" i="7"/>
  <c r="L5297" i="7"/>
  <c r="K5297" i="7"/>
  <c r="R5296" i="7"/>
  <c r="Q5296" i="7"/>
  <c r="P5296" i="7"/>
  <c r="O5296" i="7"/>
  <c r="N5296" i="7"/>
  <c r="M5296" i="7"/>
  <c r="L5296" i="7"/>
  <c r="K5296" i="7"/>
  <c r="S5295" i="7"/>
  <c r="R5295" i="7"/>
  <c r="T5295" i="7" s="1"/>
  <c r="Q5295" i="7"/>
  <c r="P5295" i="7"/>
  <c r="O5295" i="7"/>
  <c r="N5295" i="7"/>
  <c r="M5295" i="7"/>
  <c r="L5295" i="7"/>
  <c r="K5295" i="7"/>
  <c r="U5294" i="7"/>
  <c r="R5294" i="7"/>
  <c r="T5294" i="7" s="1"/>
  <c r="Q5294" i="7"/>
  <c r="P5294" i="7"/>
  <c r="O5294" i="7"/>
  <c r="N5294" i="7"/>
  <c r="M5294" i="7"/>
  <c r="L5294" i="7"/>
  <c r="K5294" i="7"/>
  <c r="R5293" i="7"/>
  <c r="Q5293" i="7"/>
  <c r="P5293" i="7"/>
  <c r="O5293" i="7"/>
  <c r="N5293" i="7"/>
  <c r="M5293" i="7"/>
  <c r="L5293" i="7"/>
  <c r="K5293" i="7"/>
  <c r="U5292" i="7"/>
  <c r="T5292" i="7"/>
  <c r="R5292" i="7"/>
  <c r="S5292" i="7" s="1"/>
  <c r="V5292" i="7" s="1"/>
  <c r="Q5292" i="7"/>
  <c r="P5292" i="7"/>
  <c r="O5292" i="7"/>
  <c r="N5292" i="7"/>
  <c r="M5292" i="7"/>
  <c r="L5292" i="7"/>
  <c r="K5292" i="7"/>
  <c r="U5291" i="7"/>
  <c r="T5291" i="7"/>
  <c r="R5291" i="7"/>
  <c r="S5291" i="7" s="1"/>
  <c r="V5291" i="7" s="1"/>
  <c r="Q5291" i="7"/>
  <c r="P5291" i="7"/>
  <c r="O5291" i="7"/>
  <c r="N5291" i="7"/>
  <c r="M5291" i="7"/>
  <c r="L5291" i="7"/>
  <c r="K5291" i="7"/>
  <c r="U5290" i="7"/>
  <c r="T5290" i="7"/>
  <c r="S5290" i="7"/>
  <c r="V5290" i="7" s="1"/>
  <c r="R5290" i="7"/>
  <c r="Q5290" i="7"/>
  <c r="P5290" i="7"/>
  <c r="O5290" i="7"/>
  <c r="N5290" i="7"/>
  <c r="M5290" i="7"/>
  <c r="L5290" i="7"/>
  <c r="K5290" i="7"/>
  <c r="S5289" i="7"/>
  <c r="R5289" i="7"/>
  <c r="Q5289" i="7"/>
  <c r="P5289" i="7"/>
  <c r="O5289" i="7"/>
  <c r="N5289" i="7"/>
  <c r="M5289" i="7"/>
  <c r="L5289" i="7"/>
  <c r="K5289" i="7"/>
  <c r="U5288" i="7"/>
  <c r="R5288" i="7"/>
  <c r="T5288" i="7" s="1"/>
  <c r="Q5288" i="7"/>
  <c r="P5288" i="7"/>
  <c r="O5288" i="7"/>
  <c r="N5288" i="7"/>
  <c r="M5288" i="7"/>
  <c r="L5288" i="7"/>
  <c r="K5288" i="7"/>
  <c r="R5287" i="7"/>
  <c r="T5287" i="7" s="1"/>
  <c r="Q5287" i="7"/>
  <c r="P5287" i="7"/>
  <c r="O5287" i="7"/>
  <c r="N5287" i="7"/>
  <c r="M5287" i="7"/>
  <c r="L5287" i="7"/>
  <c r="K5287" i="7"/>
  <c r="U5286" i="7"/>
  <c r="S5286" i="7"/>
  <c r="V5286" i="7" s="1"/>
  <c r="R5286" i="7"/>
  <c r="T5286" i="7" s="1"/>
  <c r="Q5286" i="7"/>
  <c r="P5286" i="7"/>
  <c r="O5286" i="7"/>
  <c r="N5286" i="7"/>
  <c r="M5286" i="7"/>
  <c r="L5286" i="7"/>
  <c r="K5286" i="7"/>
  <c r="S5285" i="7"/>
  <c r="R5285" i="7"/>
  <c r="Q5285" i="7"/>
  <c r="P5285" i="7"/>
  <c r="O5285" i="7"/>
  <c r="N5285" i="7"/>
  <c r="M5285" i="7"/>
  <c r="L5285" i="7"/>
  <c r="K5285" i="7"/>
  <c r="U5284" i="7"/>
  <c r="S5284" i="7"/>
  <c r="R5284" i="7"/>
  <c r="T5284" i="7" s="1"/>
  <c r="Q5284" i="7"/>
  <c r="P5284" i="7"/>
  <c r="O5284" i="7"/>
  <c r="N5284" i="7"/>
  <c r="M5284" i="7"/>
  <c r="L5284" i="7"/>
  <c r="K5284" i="7"/>
  <c r="R5283" i="7"/>
  <c r="Q5283" i="7"/>
  <c r="P5283" i="7"/>
  <c r="O5283" i="7"/>
  <c r="N5283" i="7"/>
  <c r="M5283" i="7"/>
  <c r="L5283" i="7"/>
  <c r="K5283" i="7"/>
  <c r="R5282" i="7"/>
  <c r="Q5282" i="7"/>
  <c r="P5282" i="7"/>
  <c r="O5282" i="7"/>
  <c r="N5282" i="7"/>
  <c r="M5282" i="7"/>
  <c r="L5282" i="7"/>
  <c r="K5282" i="7"/>
  <c r="T5281" i="7"/>
  <c r="R5281" i="7"/>
  <c r="U5281" i="7" s="1"/>
  <c r="Q5281" i="7"/>
  <c r="P5281" i="7"/>
  <c r="O5281" i="7"/>
  <c r="N5281" i="7"/>
  <c r="M5281" i="7"/>
  <c r="L5281" i="7"/>
  <c r="K5281" i="7"/>
  <c r="S5280" i="7"/>
  <c r="R5280" i="7"/>
  <c r="U5280" i="7" s="1"/>
  <c r="Q5280" i="7"/>
  <c r="P5280" i="7"/>
  <c r="O5280" i="7"/>
  <c r="N5280" i="7"/>
  <c r="M5280" i="7"/>
  <c r="L5280" i="7"/>
  <c r="K5280" i="7"/>
  <c r="U5279" i="7"/>
  <c r="R5279" i="7"/>
  <c r="T5279" i="7" s="1"/>
  <c r="Q5279" i="7"/>
  <c r="P5279" i="7"/>
  <c r="O5279" i="7"/>
  <c r="N5279" i="7"/>
  <c r="M5279" i="7"/>
  <c r="L5279" i="7"/>
  <c r="K5279" i="7"/>
  <c r="U5278" i="7"/>
  <c r="T5278" i="7"/>
  <c r="R5278" i="7"/>
  <c r="S5278" i="7" s="1"/>
  <c r="V5278" i="7" s="1"/>
  <c r="Q5278" i="7"/>
  <c r="P5278" i="7"/>
  <c r="O5278" i="7"/>
  <c r="N5278" i="7"/>
  <c r="M5278" i="7"/>
  <c r="L5278" i="7"/>
  <c r="K5278" i="7"/>
  <c r="U5277" i="7"/>
  <c r="T5277" i="7"/>
  <c r="S5277" i="7"/>
  <c r="V5277" i="7" s="1"/>
  <c r="R5277" i="7"/>
  <c r="Q5277" i="7"/>
  <c r="P5277" i="7"/>
  <c r="O5277" i="7"/>
  <c r="N5277" i="7"/>
  <c r="M5277" i="7"/>
  <c r="L5277" i="7"/>
  <c r="K5277" i="7"/>
  <c r="T5276" i="7"/>
  <c r="R5276" i="7"/>
  <c r="U5276" i="7" s="1"/>
  <c r="Q5276" i="7"/>
  <c r="P5276" i="7"/>
  <c r="O5276" i="7"/>
  <c r="N5276" i="7"/>
  <c r="M5276" i="7"/>
  <c r="L5276" i="7"/>
  <c r="K5276" i="7"/>
  <c r="U5275" i="7"/>
  <c r="R5275" i="7"/>
  <c r="T5275" i="7" s="1"/>
  <c r="Q5275" i="7"/>
  <c r="P5275" i="7"/>
  <c r="O5275" i="7"/>
  <c r="N5275" i="7"/>
  <c r="M5275" i="7"/>
  <c r="L5275" i="7"/>
  <c r="K5275" i="7"/>
  <c r="U5274" i="7"/>
  <c r="T5274" i="7"/>
  <c r="R5274" i="7"/>
  <c r="S5274" i="7" s="1"/>
  <c r="V5274" i="7" s="1"/>
  <c r="Q5274" i="7"/>
  <c r="P5274" i="7"/>
  <c r="O5274" i="7"/>
  <c r="N5274" i="7"/>
  <c r="M5274" i="7"/>
  <c r="L5274" i="7"/>
  <c r="K5274" i="7"/>
  <c r="U5273" i="7"/>
  <c r="T5273" i="7"/>
  <c r="S5273" i="7"/>
  <c r="V5273" i="7" s="1"/>
  <c r="R5273" i="7"/>
  <c r="Q5273" i="7"/>
  <c r="P5273" i="7"/>
  <c r="O5273" i="7"/>
  <c r="N5273" i="7"/>
  <c r="M5273" i="7"/>
  <c r="L5273" i="7"/>
  <c r="K5273" i="7"/>
  <c r="R5272" i="7"/>
  <c r="U5272" i="7" s="1"/>
  <c r="Q5272" i="7"/>
  <c r="P5272" i="7"/>
  <c r="O5272" i="7"/>
  <c r="N5272" i="7"/>
  <c r="M5272" i="7"/>
  <c r="L5272" i="7"/>
  <c r="K5272" i="7"/>
  <c r="R5271" i="7"/>
  <c r="Q5271" i="7"/>
  <c r="P5271" i="7"/>
  <c r="O5271" i="7"/>
  <c r="N5271" i="7"/>
  <c r="M5271" i="7"/>
  <c r="L5271" i="7"/>
  <c r="K5271" i="7"/>
  <c r="R5270" i="7"/>
  <c r="Q5270" i="7"/>
  <c r="P5270" i="7"/>
  <c r="O5270" i="7"/>
  <c r="N5270" i="7"/>
  <c r="M5270" i="7"/>
  <c r="L5270" i="7"/>
  <c r="K5270" i="7"/>
  <c r="T5269" i="7"/>
  <c r="R5269" i="7"/>
  <c r="U5269" i="7" s="1"/>
  <c r="Q5269" i="7"/>
  <c r="P5269" i="7"/>
  <c r="O5269" i="7"/>
  <c r="N5269" i="7"/>
  <c r="M5269" i="7"/>
  <c r="L5269" i="7"/>
  <c r="K5269" i="7"/>
  <c r="S5268" i="7"/>
  <c r="R5268" i="7"/>
  <c r="U5268" i="7" s="1"/>
  <c r="Q5268" i="7"/>
  <c r="P5268" i="7"/>
  <c r="O5268" i="7"/>
  <c r="N5268" i="7"/>
  <c r="M5268" i="7"/>
  <c r="L5268" i="7"/>
  <c r="K5268" i="7"/>
  <c r="U5267" i="7"/>
  <c r="R5267" i="7"/>
  <c r="T5267" i="7" s="1"/>
  <c r="Q5267" i="7"/>
  <c r="P5267" i="7"/>
  <c r="O5267" i="7"/>
  <c r="N5267" i="7"/>
  <c r="M5267" i="7"/>
  <c r="L5267" i="7"/>
  <c r="K5267" i="7"/>
  <c r="U5266" i="7"/>
  <c r="T5266" i="7"/>
  <c r="R5266" i="7"/>
  <c r="S5266" i="7" s="1"/>
  <c r="Q5266" i="7"/>
  <c r="P5266" i="7"/>
  <c r="O5266" i="7"/>
  <c r="N5266" i="7"/>
  <c r="M5266" i="7"/>
  <c r="L5266" i="7"/>
  <c r="K5266" i="7"/>
  <c r="U5265" i="7"/>
  <c r="T5265" i="7"/>
  <c r="S5265" i="7"/>
  <c r="R5265" i="7"/>
  <c r="Q5265" i="7"/>
  <c r="P5265" i="7"/>
  <c r="O5265" i="7"/>
  <c r="N5265" i="7"/>
  <c r="M5265" i="7"/>
  <c r="L5265" i="7"/>
  <c r="K5265" i="7"/>
  <c r="U5264" i="7"/>
  <c r="T5264" i="7"/>
  <c r="S5264" i="7"/>
  <c r="V5264" i="7" s="1"/>
  <c r="R5264" i="7"/>
  <c r="Q5264" i="7"/>
  <c r="P5264" i="7"/>
  <c r="O5264" i="7"/>
  <c r="N5264" i="7"/>
  <c r="M5264" i="7"/>
  <c r="L5264" i="7"/>
  <c r="K5264" i="7"/>
  <c r="U5263" i="7"/>
  <c r="T5263" i="7"/>
  <c r="R5263" i="7"/>
  <c r="S5263" i="7" s="1"/>
  <c r="V5263" i="7" s="1"/>
  <c r="Q5263" i="7"/>
  <c r="P5263" i="7"/>
  <c r="O5263" i="7"/>
  <c r="N5263" i="7"/>
  <c r="M5263" i="7"/>
  <c r="L5263" i="7"/>
  <c r="K5263" i="7"/>
  <c r="R5262" i="7"/>
  <c r="S5262" i="7" s="1"/>
  <c r="Q5262" i="7"/>
  <c r="P5262" i="7"/>
  <c r="O5262" i="7"/>
  <c r="N5262" i="7"/>
  <c r="M5262" i="7"/>
  <c r="L5262" i="7"/>
  <c r="K5262" i="7"/>
  <c r="U5261" i="7"/>
  <c r="T5261" i="7"/>
  <c r="S5261" i="7"/>
  <c r="V5261" i="7" s="1"/>
  <c r="R5261" i="7"/>
  <c r="Q5261" i="7"/>
  <c r="P5261" i="7"/>
  <c r="O5261" i="7"/>
  <c r="N5261" i="7"/>
  <c r="M5261" i="7"/>
  <c r="L5261" i="7"/>
  <c r="K5261" i="7"/>
  <c r="U5260" i="7"/>
  <c r="T5260" i="7"/>
  <c r="R5260" i="7"/>
  <c r="S5260" i="7" s="1"/>
  <c r="V5260" i="7" s="1"/>
  <c r="Q5260" i="7"/>
  <c r="P5260" i="7"/>
  <c r="O5260" i="7"/>
  <c r="N5260" i="7"/>
  <c r="M5260" i="7"/>
  <c r="L5260" i="7"/>
  <c r="K5260" i="7"/>
  <c r="R5259" i="7"/>
  <c r="Q5259" i="7"/>
  <c r="P5259" i="7"/>
  <c r="O5259" i="7"/>
  <c r="N5259" i="7"/>
  <c r="M5259" i="7"/>
  <c r="L5259" i="7"/>
  <c r="K5259" i="7"/>
  <c r="R5258" i="7"/>
  <c r="Q5258" i="7"/>
  <c r="P5258" i="7"/>
  <c r="O5258" i="7"/>
  <c r="N5258" i="7"/>
  <c r="M5258" i="7"/>
  <c r="L5258" i="7"/>
  <c r="K5258" i="7"/>
  <c r="T5257" i="7"/>
  <c r="R5257" i="7"/>
  <c r="U5257" i="7" s="1"/>
  <c r="Q5257" i="7"/>
  <c r="P5257" i="7"/>
  <c r="O5257" i="7"/>
  <c r="N5257" i="7"/>
  <c r="M5257" i="7"/>
  <c r="L5257" i="7"/>
  <c r="K5257" i="7"/>
  <c r="S5256" i="7"/>
  <c r="R5256" i="7"/>
  <c r="U5256" i="7" s="1"/>
  <c r="Q5256" i="7"/>
  <c r="P5256" i="7"/>
  <c r="O5256" i="7"/>
  <c r="N5256" i="7"/>
  <c r="M5256" i="7"/>
  <c r="L5256" i="7"/>
  <c r="K5256" i="7"/>
  <c r="U5255" i="7"/>
  <c r="R5255" i="7"/>
  <c r="T5255" i="7" s="1"/>
  <c r="Q5255" i="7"/>
  <c r="P5255" i="7"/>
  <c r="O5255" i="7"/>
  <c r="N5255" i="7"/>
  <c r="M5255" i="7"/>
  <c r="L5255" i="7"/>
  <c r="K5255" i="7"/>
  <c r="U5254" i="7"/>
  <c r="T5254" i="7"/>
  <c r="R5254" i="7"/>
  <c r="S5254" i="7" s="1"/>
  <c r="Q5254" i="7"/>
  <c r="P5254" i="7"/>
  <c r="O5254" i="7"/>
  <c r="N5254" i="7"/>
  <c r="M5254" i="7"/>
  <c r="L5254" i="7"/>
  <c r="K5254" i="7"/>
  <c r="U5253" i="7"/>
  <c r="T5253" i="7"/>
  <c r="S5253" i="7"/>
  <c r="V5253" i="7" s="1"/>
  <c r="R5253" i="7"/>
  <c r="Q5253" i="7"/>
  <c r="P5253" i="7"/>
  <c r="O5253" i="7"/>
  <c r="N5253" i="7"/>
  <c r="M5253" i="7"/>
  <c r="L5253" i="7"/>
  <c r="K5253" i="7"/>
  <c r="R5252" i="7"/>
  <c r="U5252" i="7" s="1"/>
  <c r="Q5252" i="7"/>
  <c r="P5252" i="7"/>
  <c r="O5252" i="7"/>
  <c r="N5252" i="7"/>
  <c r="M5252" i="7"/>
  <c r="L5252" i="7"/>
  <c r="K5252" i="7"/>
  <c r="R5251" i="7"/>
  <c r="T5251" i="7" s="1"/>
  <c r="Q5251" i="7"/>
  <c r="P5251" i="7"/>
  <c r="O5251" i="7"/>
  <c r="N5251" i="7"/>
  <c r="M5251" i="7"/>
  <c r="L5251" i="7"/>
  <c r="K5251" i="7"/>
  <c r="R5250" i="7"/>
  <c r="Q5250" i="7"/>
  <c r="P5250" i="7"/>
  <c r="O5250" i="7"/>
  <c r="N5250" i="7"/>
  <c r="M5250" i="7"/>
  <c r="L5250" i="7"/>
  <c r="K5250" i="7"/>
  <c r="R5249" i="7"/>
  <c r="S5249" i="7" s="1"/>
  <c r="Q5249" i="7"/>
  <c r="P5249" i="7"/>
  <c r="O5249" i="7"/>
  <c r="N5249" i="7"/>
  <c r="M5249" i="7"/>
  <c r="L5249" i="7"/>
  <c r="K5249" i="7"/>
  <c r="R5248" i="7"/>
  <c r="S5248" i="7" s="1"/>
  <c r="Q5248" i="7"/>
  <c r="P5248" i="7"/>
  <c r="O5248" i="7"/>
  <c r="N5248" i="7"/>
  <c r="M5248" i="7"/>
  <c r="L5248" i="7"/>
  <c r="K5248" i="7"/>
  <c r="U5247" i="7"/>
  <c r="R5247" i="7"/>
  <c r="S5247" i="7" s="1"/>
  <c r="V5247" i="7" s="1"/>
  <c r="Q5247" i="7"/>
  <c r="P5247" i="7"/>
  <c r="O5247" i="7"/>
  <c r="N5247" i="7"/>
  <c r="M5247" i="7"/>
  <c r="L5247" i="7"/>
  <c r="K5247" i="7"/>
  <c r="V5246" i="7"/>
  <c r="U5246" i="7"/>
  <c r="T5246" i="7"/>
  <c r="R5246" i="7"/>
  <c r="S5246" i="7" s="1"/>
  <c r="Q5246" i="7"/>
  <c r="P5246" i="7"/>
  <c r="O5246" i="7"/>
  <c r="N5246" i="7"/>
  <c r="M5246" i="7"/>
  <c r="L5246" i="7"/>
  <c r="K5246" i="7"/>
  <c r="V5245" i="7"/>
  <c r="U5245" i="7"/>
  <c r="R5245" i="7"/>
  <c r="S5245" i="7" s="1"/>
  <c r="Q5245" i="7"/>
  <c r="P5245" i="7"/>
  <c r="O5245" i="7"/>
  <c r="N5245" i="7"/>
  <c r="M5245" i="7"/>
  <c r="L5245" i="7"/>
  <c r="K5245" i="7"/>
  <c r="V5244" i="7"/>
  <c r="U5244" i="7"/>
  <c r="T5244" i="7"/>
  <c r="R5244" i="7"/>
  <c r="S5244" i="7" s="1"/>
  <c r="Q5244" i="7"/>
  <c r="P5244" i="7"/>
  <c r="O5244" i="7"/>
  <c r="N5244" i="7"/>
  <c r="M5244" i="7"/>
  <c r="L5244" i="7"/>
  <c r="K5244" i="7"/>
  <c r="R5243" i="7"/>
  <c r="Q5243" i="7"/>
  <c r="P5243" i="7"/>
  <c r="O5243" i="7"/>
  <c r="N5243" i="7"/>
  <c r="M5243" i="7"/>
  <c r="L5243" i="7"/>
  <c r="K5243" i="7"/>
  <c r="T5242" i="7"/>
  <c r="R5242" i="7"/>
  <c r="S5242" i="7" s="1"/>
  <c r="Q5242" i="7"/>
  <c r="P5242" i="7"/>
  <c r="O5242" i="7"/>
  <c r="N5242" i="7"/>
  <c r="M5242" i="7"/>
  <c r="L5242" i="7"/>
  <c r="K5242" i="7"/>
  <c r="U5241" i="7"/>
  <c r="T5241" i="7"/>
  <c r="R5241" i="7"/>
  <c r="S5241" i="7" s="1"/>
  <c r="V5241" i="7" s="1"/>
  <c r="Q5241" i="7"/>
  <c r="P5241" i="7"/>
  <c r="O5241" i="7"/>
  <c r="N5241" i="7"/>
  <c r="M5241" i="7"/>
  <c r="L5241" i="7"/>
  <c r="K5241" i="7"/>
  <c r="R5240" i="7"/>
  <c r="S5240" i="7" s="1"/>
  <c r="Q5240" i="7"/>
  <c r="P5240" i="7"/>
  <c r="O5240" i="7"/>
  <c r="N5240" i="7"/>
  <c r="M5240" i="7"/>
  <c r="L5240" i="7"/>
  <c r="K5240" i="7"/>
  <c r="T5239" i="7"/>
  <c r="R5239" i="7"/>
  <c r="Q5239" i="7"/>
  <c r="P5239" i="7"/>
  <c r="O5239" i="7"/>
  <c r="N5239" i="7"/>
  <c r="M5239" i="7"/>
  <c r="L5239" i="7"/>
  <c r="K5239" i="7"/>
  <c r="R5238" i="7"/>
  <c r="Q5238" i="7"/>
  <c r="P5238" i="7"/>
  <c r="O5238" i="7"/>
  <c r="N5238" i="7"/>
  <c r="M5238" i="7"/>
  <c r="L5238" i="7"/>
  <c r="K5238" i="7"/>
  <c r="R5237" i="7"/>
  <c r="S5237" i="7" s="1"/>
  <c r="Q5237" i="7"/>
  <c r="P5237" i="7"/>
  <c r="O5237" i="7"/>
  <c r="N5237" i="7"/>
  <c r="M5237" i="7"/>
  <c r="L5237" i="7"/>
  <c r="K5237" i="7"/>
  <c r="R5236" i="7"/>
  <c r="S5236" i="7" s="1"/>
  <c r="Q5236" i="7"/>
  <c r="P5236" i="7"/>
  <c r="O5236" i="7"/>
  <c r="N5236" i="7"/>
  <c r="M5236" i="7"/>
  <c r="L5236" i="7"/>
  <c r="K5236" i="7"/>
  <c r="U5235" i="7"/>
  <c r="R5235" i="7"/>
  <c r="S5235" i="7" s="1"/>
  <c r="V5235" i="7" s="1"/>
  <c r="Q5235" i="7"/>
  <c r="P5235" i="7"/>
  <c r="O5235" i="7"/>
  <c r="N5235" i="7"/>
  <c r="M5235" i="7"/>
  <c r="L5235" i="7"/>
  <c r="K5235" i="7"/>
  <c r="V5234" i="7"/>
  <c r="U5234" i="7"/>
  <c r="T5234" i="7"/>
  <c r="R5234" i="7"/>
  <c r="S5234" i="7" s="1"/>
  <c r="Q5234" i="7"/>
  <c r="P5234" i="7"/>
  <c r="O5234" i="7"/>
  <c r="N5234" i="7"/>
  <c r="M5234" i="7"/>
  <c r="L5234" i="7"/>
  <c r="K5234" i="7"/>
  <c r="U5233" i="7"/>
  <c r="V5233" i="7" s="1"/>
  <c r="R5233" i="7"/>
  <c r="S5233" i="7" s="1"/>
  <c r="Q5233" i="7"/>
  <c r="P5233" i="7"/>
  <c r="O5233" i="7"/>
  <c r="N5233" i="7"/>
  <c r="M5233" i="7"/>
  <c r="L5233" i="7"/>
  <c r="K5233" i="7"/>
  <c r="U5232" i="7"/>
  <c r="V5232" i="7" s="1"/>
  <c r="T5232" i="7"/>
  <c r="R5232" i="7"/>
  <c r="S5232" i="7" s="1"/>
  <c r="Q5232" i="7"/>
  <c r="P5232" i="7"/>
  <c r="O5232" i="7"/>
  <c r="N5232" i="7"/>
  <c r="M5232" i="7"/>
  <c r="L5232" i="7"/>
  <c r="K5232" i="7"/>
  <c r="U5231" i="7"/>
  <c r="T5231" i="7"/>
  <c r="R5231" i="7"/>
  <c r="S5231" i="7" s="1"/>
  <c r="V5231" i="7" s="1"/>
  <c r="Q5231" i="7"/>
  <c r="P5231" i="7"/>
  <c r="O5231" i="7"/>
  <c r="N5231" i="7"/>
  <c r="M5231" i="7"/>
  <c r="L5231" i="7"/>
  <c r="K5231" i="7"/>
  <c r="R5230" i="7"/>
  <c r="S5230" i="7" s="1"/>
  <c r="Q5230" i="7"/>
  <c r="P5230" i="7"/>
  <c r="O5230" i="7"/>
  <c r="N5230" i="7"/>
  <c r="M5230" i="7"/>
  <c r="L5230" i="7"/>
  <c r="K5230" i="7"/>
  <c r="U5229" i="7"/>
  <c r="V5229" i="7" s="1"/>
  <c r="R5229" i="7"/>
  <c r="S5229" i="7" s="1"/>
  <c r="Q5229" i="7"/>
  <c r="P5229" i="7"/>
  <c r="O5229" i="7"/>
  <c r="N5229" i="7"/>
  <c r="M5229" i="7"/>
  <c r="L5229" i="7"/>
  <c r="K5229" i="7"/>
  <c r="U5228" i="7"/>
  <c r="R5228" i="7"/>
  <c r="S5228" i="7" s="1"/>
  <c r="Q5228" i="7"/>
  <c r="P5228" i="7"/>
  <c r="O5228" i="7"/>
  <c r="N5228" i="7"/>
  <c r="M5228" i="7"/>
  <c r="L5228" i="7"/>
  <c r="K5228" i="7"/>
  <c r="T5227" i="7"/>
  <c r="R5227" i="7"/>
  <c r="Q5227" i="7"/>
  <c r="P5227" i="7"/>
  <c r="O5227" i="7"/>
  <c r="N5227" i="7"/>
  <c r="M5227" i="7"/>
  <c r="L5227" i="7"/>
  <c r="K5227" i="7"/>
  <c r="U5226" i="7"/>
  <c r="T5226" i="7"/>
  <c r="R5226" i="7"/>
  <c r="S5226" i="7" s="1"/>
  <c r="V5226" i="7" s="1"/>
  <c r="Q5226" i="7"/>
  <c r="P5226" i="7"/>
  <c r="O5226" i="7"/>
  <c r="N5226" i="7"/>
  <c r="M5226" i="7"/>
  <c r="L5226" i="7"/>
  <c r="K5226" i="7"/>
  <c r="R5225" i="7"/>
  <c r="S5225" i="7" s="1"/>
  <c r="Q5225" i="7"/>
  <c r="P5225" i="7"/>
  <c r="O5225" i="7"/>
  <c r="N5225" i="7"/>
  <c r="M5225" i="7"/>
  <c r="L5225" i="7"/>
  <c r="K5225" i="7"/>
  <c r="R5224" i="7"/>
  <c r="S5224" i="7" s="1"/>
  <c r="Q5224" i="7"/>
  <c r="P5224" i="7"/>
  <c r="O5224" i="7"/>
  <c r="N5224" i="7"/>
  <c r="M5224" i="7"/>
  <c r="L5224" i="7"/>
  <c r="K5224" i="7"/>
  <c r="U5223" i="7"/>
  <c r="R5223" i="7"/>
  <c r="S5223" i="7" s="1"/>
  <c r="V5223" i="7" s="1"/>
  <c r="Q5223" i="7"/>
  <c r="P5223" i="7"/>
  <c r="O5223" i="7"/>
  <c r="N5223" i="7"/>
  <c r="M5223" i="7"/>
  <c r="L5223" i="7"/>
  <c r="K5223" i="7"/>
  <c r="V5222" i="7"/>
  <c r="U5222" i="7"/>
  <c r="T5222" i="7"/>
  <c r="R5222" i="7"/>
  <c r="S5222" i="7" s="1"/>
  <c r="Q5222" i="7"/>
  <c r="P5222" i="7"/>
  <c r="O5222" i="7"/>
  <c r="N5222" i="7"/>
  <c r="M5222" i="7"/>
  <c r="L5222" i="7"/>
  <c r="K5222" i="7"/>
  <c r="V5221" i="7"/>
  <c r="U5221" i="7"/>
  <c r="R5221" i="7"/>
  <c r="S5221" i="7" s="1"/>
  <c r="Q5221" i="7"/>
  <c r="P5221" i="7"/>
  <c r="O5221" i="7"/>
  <c r="N5221" i="7"/>
  <c r="M5221" i="7"/>
  <c r="L5221" i="7"/>
  <c r="K5221" i="7"/>
  <c r="U5220" i="7"/>
  <c r="V5220" i="7" s="1"/>
  <c r="T5220" i="7"/>
  <c r="R5220" i="7"/>
  <c r="S5220" i="7" s="1"/>
  <c r="Q5220" i="7"/>
  <c r="P5220" i="7"/>
  <c r="O5220" i="7"/>
  <c r="N5220" i="7"/>
  <c r="M5220" i="7"/>
  <c r="L5220" i="7"/>
  <c r="K5220" i="7"/>
  <c r="R5219" i="7"/>
  <c r="S5219" i="7" s="1"/>
  <c r="Q5219" i="7"/>
  <c r="P5219" i="7"/>
  <c r="O5219" i="7"/>
  <c r="N5219" i="7"/>
  <c r="M5219" i="7"/>
  <c r="L5219" i="7"/>
  <c r="K5219" i="7"/>
  <c r="U5218" i="7"/>
  <c r="V5218" i="7" s="1"/>
  <c r="T5218" i="7"/>
  <c r="R5218" i="7"/>
  <c r="S5218" i="7" s="1"/>
  <c r="Q5218" i="7"/>
  <c r="P5218" i="7"/>
  <c r="O5218" i="7"/>
  <c r="N5218" i="7"/>
  <c r="M5218" i="7"/>
  <c r="L5218" i="7"/>
  <c r="K5218" i="7"/>
  <c r="U5217" i="7"/>
  <c r="V5217" i="7" s="1"/>
  <c r="T5217" i="7"/>
  <c r="R5217" i="7"/>
  <c r="S5217" i="7" s="1"/>
  <c r="Q5217" i="7"/>
  <c r="P5217" i="7"/>
  <c r="O5217" i="7"/>
  <c r="N5217" i="7"/>
  <c r="M5217" i="7"/>
  <c r="L5217" i="7"/>
  <c r="K5217" i="7"/>
  <c r="R5216" i="7"/>
  <c r="Q5216" i="7"/>
  <c r="P5216" i="7"/>
  <c r="O5216" i="7"/>
  <c r="N5216" i="7"/>
  <c r="M5216" i="7"/>
  <c r="L5216" i="7"/>
  <c r="K5216" i="7"/>
  <c r="R5215" i="7"/>
  <c r="Q5215" i="7"/>
  <c r="P5215" i="7"/>
  <c r="O5215" i="7"/>
  <c r="N5215" i="7"/>
  <c r="M5215" i="7"/>
  <c r="L5215" i="7"/>
  <c r="K5215" i="7"/>
  <c r="U5214" i="7"/>
  <c r="T5214" i="7"/>
  <c r="R5214" i="7"/>
  <c r="S5214" i="7" s="1"/>
  <c r="V5214" i="7" s="1"/>
  <c r="Q5214" i="7"/>
  <c r="P5214" i="7"/>
  <c r="O5214" i="7"/>
  <c r="N5214" i="7"/>
  <c r="M5214" i="7"/>
  <c r="L5214" i="7"/>
  <c r="K5214" i="7"/>
  <c r="R5213" i="7"/>
  <c r="S5213" i="7" s="1"/>
  <c r="Q5213" i="7"/>
  <c r="P5213" i="7"/>
  <c r="O5213" i="7"/>
  <c r="N5213" i="7"/>
  <c r="M5213" i="7"/>
  <c r="L5213" i="7"/>
  <c r="K5213" i="7"/>
  <c r="R5212" i="7"/>
  <c r="S5212" i="7" s="1"/>
  <c r="Q5212" i="7"/>
  <c r="P5212" i="7"/>
  <c r="O5212" i="7"/>
  <c r="N5212" i="7"/>
  <c r="M5212" i="7"/>
  <c r="L5212" i="7"/>
  <c r="K5212" i="7"/>
  <c r="U5211" i="7"/>
  <c r="R5211" i="7"/>
  <c r="S5211" i="7" s="1"/>
  <c r="V5211" i="7" s="1"/>
  <c r="Q5211" i="7"/>
  <c r="P5211" i="7"/>
  <c r="O5211" i="7"/>
  <c r="N5211" i="7"/>
  <c r="M5211" i="7"/>
  <c r="L5211" i="7"/>
  <c r="K5211" i="7"/>
  <c r="V5210" i="7"/>
  <c r="U5210" i="7"/>
  <c r="T5210" i="7"/>
  <c r="R5210" i="7"/>
  <c r="S5210" i="7" s="1"/>
  <c r="Q5210" i="7"/>
  <c r="P5210" i="7"/>
  <c r="O5210" i="7"/>
  <c r="N5210" i="7"/>
  <c r="M5210" i="7"/>
  <c r="L5210" i="7"/>
  <c r="K5210" i="7"/>
  <c r="U5209" i="7"/>
  <c r="V5209" i="7" s="1"/>
  <c r="R5209" i="7"/>
  <c r="S5209" i="7" s="1"/>
  <c r="Q5209" i="7"/>
  <c r="P5209" i="7"/>
  <c r="O5209" i="7"/>
  <c r="N5209" i="7"/>
  <c r="M5209" i="7"/>
  <c r="L5209" i="7"/>
  <c r="K5209" i="7"/>
  <c r="V5208" i="7"/>
  <c r="U5208" i="7"/>
  <c r="T5208" i="7"/>
  <c r="R5208" i="7"/>
  <c r="S5208" i="7" s="1"/>
  <c r="Q5208" i="7"/>
  <c r="P5208" i="7"/>
  <c r="O5208" i="7"/>
  <c r="N5208" i="7"/>
  <c r="M5208" i="7"/>
  <c r="L5208" i="7"/>
  <c r="K5208" i="7"/>
  <c r="U5207" i="7"/>
  <c r="V5207" i="7" s="1"/>
  <c r="R5207" i="7"/>
  <c r="S5207" i="7" s="1"/>
  <c r="Q5207" i="7"/>
  <c r="P5207" i="7"/>
  <c r="O5207" i="7"/>
  <c r="N5207" i="7"/>
  <c r="M5207" i="7"/>
  <c r="L5207" i="7"/>
  <c r="K5207" i="7"/>
  <c r="U5206" i="7"/>
  <c r="V5206" i="7" s="1"/>
  <c r="T5206" i="7"/>
  <c r="R5206" i="7"/>
  <c r="S5206" i="7" s="1"/>
  <c r="Q5206" i="7"/>
  <c r="P5206" i="7"/>
  <c r="O5206" i="7"/>
  <c r="N5206" i="7"/>
  <c r="M5206" i="7"/>
  <c r="L5206" i="7"/>
  <c r="K5206" i="7"/>
  <c r="R5205" i="7"/>
  <c r="Q5205" i="7"/>
  <c r="P5205" i="7"/>
  <c r="O5205" i="7"/>
  <c r="N5205" i="7"/>
  <c r="M5205" i="7"/>
  <c r="L5205" i="7"/>
  <c r="K5205" i="7"/>
  <c r="R5204" i="7"/>
  <c r="Q5204" i="7"/>
  <c r="P5204" i="7"/>
  <c r="O5204" i="7"/>
  <c r="N5204" i="7"/>
  <c r="M5204" i="7"/>
  <c r="L5204" i="7"/>
  <c r="K5204" i="7"/>
  <c r="R5203" i="7"/>
  <c r="Q5203" i="7"/>
  <c r="P5203" i="7"/>
  <c r="O5203" i="7"/>
  <c r="N5203" i="7"/>
  <c r="M5203" i="7"/>
  <c r="L5203" i="7"/>
  <c r="K5203" i="7"/>
  <c r="U5202" i="7"/>
  <c r="T5202" i="7"/>
  <c r="R5202" i="7"/>
  <c r="S5202" i="7" s="1"/>
  <c r="V5202" i="7" s="1"/>
  <c r="Q5202" i="7"/>
  <c r="P5202" i="7"/>
  <c r="O5202" i="7"/>
  <c r="N5202" i="7"/>
  <c r="M5202" i="7"/>
  <c r="L5202" i="7"/>
  <c r="K5202" i="7"/>
  <c r="R5201" i="7"/>
  <c r="S5201" i="7" s="1"/>
  <c r="Q5201" i="7"/>
  <c r="P5201" i="7"/>
  <c r="O5201" i="7"/>
  <c r="N5201" i="7"/>
  <c r="M5201" i="7"/>
  <c r="L5201" i="7"/>
  <c r="K5201" i="7"/>
  <c r="R5200" i="7"/>
  <c r="S5200" i="7" s="1"/>
  <c r="Q5200" i="7"/>
  <c r="P5200" i="7"/>
  <c r="O5200" i="7"/>
  <c r="N5200" i="7"/>
  <c r="M5200" i="7"/>
  <c r="L5200" i="7"/>
  <c r="K5200" i="7"/>
  <c r="U5199" i="7"/>
  <c r="R5199" i="7"/>
  <c r="S5199" i="7" s="1"/>
  <c r="V5199" i="7" s="1"/>
  <c r="Q5199" i="7"/>
  <c r="P5199" i="7"/>
  <c r="O5199" i="7"/>
  <c r="N5199" i="7"/>
  <c r="M5199" i="7"/>
  <c r="L5199" i="7"/>
  <c r="K5199" i="7"/>
  <c r="V5198" i="7"/>
  <c r="U5198" i="7"/>
  <c r="T5198" i="7"/>
  <c r="R5198" i="7"/>
  <c r="S5198" i="7" s="1"/>
  <c r="Q5198" i="7"/>
  <c r="P5198" i="7"/>
  <c r="O5198" i="7"/>
  <c r="N5198" i="7"/>
  <c r="M5198" i="7"/>
  <c r="L5198" i="7"/>
  <c r="K5198" i="7"/>
  <c r="U5197" i="7"/>
  <c r="V5197" i="7" s="1"/>
  <c r="T5197" i="7"/>
  <c r="R5197" i="7"/>
  <c r="S5197" i="7" s="1"/>
  <c r="Q5197" i="7"/>
  <c r="P5197" i="7"/>
  <c r="O5197" i="7"/>
  <c r="N5197" i="7"/>
  <c r="M5197" i="7"/>
  <c r="L5197" i="7"/>
  <c r="K5197" i="7"/>
  <c r="V5196" i="7"/>
  <c r="U5196" i="7"/>
  <c r="T5196" i="7"/>
  <c r="R5196" i="7"/>
  <c r="S5196" i="7" s="1"/>
  <c r="Q5196" i="7"/>
  <c r="P5196" i="7"/>
  <c r="O5196" i="7"/>
  <c r="N5196" i="7"/>
  <c r="M5196" i="7"/>
  <c r="L5196" i="7"/>
  <c r="K5196" i="7"/>
  <c r="U5195" i="7"/>
  <c r="V5195" i="7" s="1"/>
  <c r="R5195" i="7"/>
  <c r="S5195" i="7" s="1"/>
  <c r="Q5195" i="7"/>
  <c r="P5195" i="7"/>
  <c r="O5195" i="7"/>
  <c r="N5195" i="7"/>
  <c r="M5195" i="7"/>
  <c r="L5195" i="7"/>
  <c r="K5195" i="7"/>
  <c r="U5194" i="7"/>
  <c r="V5194" i="7" s="1"/>
  <c r="T5194" i="7"/>
  <c r="R5194" i="7"/>
  <c r="S5194" i="7" s="1"/>
  <c r="Q5194" i="7"/>
  <c r="P5194" i="7"/>
  <c r="O5194" i="7"/>
  <c r="N5194" i="7"/>
  <c r="M5194" i="7"/>
  <c r="L5194" i="7"/>
  <c r="K5194" i="7"/>
  <c r="T5193" i="7"/>
  <c r="R5193" i="7"/>
  <c r="S5193" i="7" s="1"/>
  <c r="Q5193" i="7"/>
  <c r="P5193" i="7"/>
  <c r="O5193" i="7"/>
  <c r="N5193" i="7"/>
  <c r="M5193" i="7"/>
  <c r="L5193" i="7"/>
  <c r="K5193" i="7"/>
  <c r="U5192" i="7"/>
  <c r="T5192" i="7"/>
  <c r="R5192" i="7"/>
  <c r="S5192" i="7" s="1"/>
  <c r="V5192" i="7" s="1"/>
  <c r="Q5192" i="7"/>
  <c r="P5192" i="7"/>
  <c r="O5192" i="7"/>
  <c r="N5192" i="7"/>
  <c r="M5192" i="7"/>
  <c r="L5192" i="7"/>
  <c r="K5192" i="7"/>
  <c r="S5191" i="7"/>
  <c r="R5191" i="7"/>
  <c r="Q5191" i="7"/>
  <c r="P5191" i="7"/>
  <c r="O5191" i="7"/>
  <c r="N5191" i="7"/>
  <c r="M5191" i="7"/>
  <c r="L5191" i="7"/>
  <c r="K5191" i="7"/>
  <c r="S5190" i="7"/>
  <c r="V5190" i="7" s="1"/>
  <c r="R5190" i="7"/>
  <c r="U5190" i="7" s="1"/>
  <c r="Q5190" i="7"/>
  <c r="P5190" i="7"/>
  <c r="O5190" i="7"/>
  <c r="N5190" i="7"/>
  <c r="M5190" i="7"/>
  <c r="L5190" i="7"/>
  <c r="K5190" i="7"/>
  <c r="T5189" i="7"/>
  <c r="S5189" i="7"/>
  <c r="V5189" i="7" s="1"/>
  <c r="R5189" i="7"/>
  <c r="U5189" i="7" s="1"/>
  <c r="Q5189" i="7"/>
  <c r="P5189" i="7"/>
  <c r="O5189" i="7"/>
  <c r="N5189" i="7"/>
  <c r="M5189" i="7"/>
  <c r="L5189" i="7"/>
  <c r="K5189" i="7"/>
  <c r="T5188" i="7"/>
  <c r="R5188" i="7"/>
  <c r="U5188" i="7" s="1"/>
  <c r="Q5188" i="7"/>
  <c r="P5188" i="7"/>
  <c r="O5188" i="7"/>
  <c r="N5188" i="7"/>
  <c r="M5188" i="7"/>
  <c r="L5188" i="7"/>
  <c r="K5188" i="7"/>
  <c r="R5187" i="7"/>
  <c r="U5187" i="7" s="1"/>
  <c r="Q5187" i="7"/>
  <c r="P5187" i="7"/>
  <c r="O5187" i="7"/>
  <c r="N5187" i="7"/>
  <c r="M5187" i="7"/>
  <c r="L5187" i="7"/>
  <c r="K5187" i="7"/>
  <c r="T5186" i="7"/>
  <c r="S5186" i="7"/>
  <c r="V5186" i="7" s="1"/>
  <c r="R5186" i="7"/>
  <c r="U5186" i="7" s="1"/>
  <c r="Q5186" i="7"/>
  <c r="P5186" i="7"/>
  <c r="O5186" i="7"/>
  <c r="N5186" i="7"/>
  <c r="M5186" i="7"/>
  <c r="L5186" i="7"/>
  <c r="K5186" i="7"/>
  <c r="R5185" i="7"/>
  <c r="Q5185" i="7"/>
  <c r="P5185" i="7"/>
  <c r="O5185" i="7"/>
  <c r="N5185" i="7"/>
  <c r="M5185" i="7"/>
  <c r="L5185" i="7"/>
  <c r="K5185" i="7"/>
  <c r="S5184" i="7"/>
  <c r="V5184" i="7" s="1"/>
  <c r="R5184" i="7"/>
  <c r="U5184" i="7" s="1"/>
  <c r="Q5184" i="7"/>
  <c r="P5184" i="7"/>
  <c r="O5184" i="7"/>
  <c r="N5184" i="7"/>
  <c r="M5184" i="7"/>
  <c r="L5184" i="7"/>
  <c r="K5184" i="7"/>
  <c r="T5183" i="7"/>
  <c r="S5183" i="7"/>
  <c r="V5183" i="7" s="1"/>
  <c r="R5183" i="7"/>
  <c r="U5183" i="7" s="1"/>
  <c r="Q5183" i="7"/>
  <c r="P5183" i="7"/>
  <c r="O5183" i="7"/>
  <c r="N5183" i="7"/>
  <c r="M5183" i="7"/>
  <c r="L5183" i="7"/>
  <c r="K5183" i="7"/>
  <c r="T5182" i="7"/>
  <c r="R5182" i="7"/>
  <c r="U5182" i="7" s="1"/>
  <c r="Q5182" i="7"/>
  <c r="P5182" i="7"/>
  <c r="O5182" i="7"/>
  <c r="N5182" i="7"/>
  <c r="M5182" i="7"/>
  <c r="L5182" i="7"/>
  <c r="K5182" i="7"/>
  <c r="T5181" i="7"/>
  <c r="R5181" i="7"/>
  <c r="U5181" i="7" s="1"/>
  <c r="Q5181" i="7"/>
  <c r="P5181" i="7"/>
  <c r="O5181" i="7"/>
  <c r="N5181" i="7"/>
  <c r="M5181" i="7"/>
  <c r="L5181" i="7"/>
  <c r="K5181" i="7"/>
  <c r="R5180" i="7"/>
  <c r="U5180" i="7" s="1"/>
  <c r="Q5180" i="7"/>
  <c r="P5180" i="7"/>
  <c r="O5180" i="7"/>
  <c r="N5180" i="7"/>
  <c r="M5180" i="7"/>
  <c r="L5180" i="7"/>
  <c r="K5180" i="7"/>
  <c r="R5179" i="7"/>
  <c r="Q5179" i="7"/>
  <c r="P5179" i="7"/>
  <c r="O5179" i="7"/>
  <c r="N5179" i="7"/>
  <c r="M5179" i="7"/>
  <c r="L5179" i="7"/>
  <c r="K5179" i="7"/>
  <c r="S5178" i="7"/>
  <c r="V5178" i="7" s="1"/>
  <c r="R5178" i="7"/>
  <c r="U5178" i="7" s="1"/>
  <c r="Q5178" i="7"/>
  <c r="P5178" i="7"/>
  <c r="O5178" i="7"/>
  <c r="N5178" i="7"/>
  <c r="M5178" i="7"/>
  <c r="L5178" i="7"/>
  <c r="K5178" i="7"/>
  <c r="T5177" i="7"/>
  <c r="S5177" i="7"/>
  <c r="V5177" i="7" s="1"/>
  <c r="R5177" i="7"/>
  <c r="U5177" i="7" s="1"/>
  <c r="Q5177" i="7"/>
  <c r="P5177" i="7"/>
  <c r="O5177" i="7"/>
  <c r="N5177" i="7"/>
  <c r="M5177" i="7"/>
  <c r="L5177" i="7"/>
  <c r="K5177" i="7"/>
  <c r="T5176" i="7"/>
  <c r="R5176" i="7"/>
  <c r="U5176" i="7" s="1"/>
  <c r="Q5176" i="7"/>
  <c r="P5176" i="7"/>
  <c r="O5176" i="7"/>
  <c r="N5176" i="7"/>
  <c r="M5176" i="7"/>
  <c r="L5176" i="7"/>
  <c r="K5176" i="7"/>
  <c r="R5175" i="7"/>
  <c r="U5175" i="7" s="1"/>
  <c r="Q5175" i="7"/>
  <c r="P5175" i="7"/>
  <c r="O5175" i="7"/>
  <c r="N5175" i="7"/>
  <c r="M5175" i="7"/>
  <c r="L5175" i="7"/>
  <c r="K5175" i="7"/>
  <c r="R5174" i="7"/>
  <c r="Q5174" i="7"/>
  <c r="P5174" i="7"/>
  <c r="O5174" i="7"/>
  <c r="N5174" i="7"/>
  <c r="M5174" i="7"/>
  <c r="L5174" i="7"/>
  <c r="K5174" i="7"/>
  <c r="S5173" i="7"/>
  <c r="R5173" i="7"/>
  <c r="Q5173" i="7"/>
  <c r="P5173" i="7"/>
  <c r="O5173" i="7"/>
  <c r="N5173" i="7"/>
  <c r="M5173" i="7"/>
  <c r="L5173" i="7"/>
  <c r="K5173" i="7"/>
  <c r="S5172" i="7"/>
  <c r="V5172" i="7" s="1"/>
  <c r="R5172" i="7"/>
  <c r="U5172" i="7" s="1"/>
  <c r="Q5172" i="7"/>
  <c r="P5172" i="7"/>
  <c r="O5172" i="7"/>
  <c r="N5172" i="7"/>
  <c r="M5172" i="7"/>
  <c r="L5172" i="7"/>
  <c r="K5172" i="7"/>
  <c r="T5171" i="7"/>
  <c r="S5171" i="7"/>
  <c r="V5171" i="7" s="1"/>
  <c r="R5171" i="7"/>
  <c r="U5171" i="7" s="1"/>
  <c r="Q5171" i="7"/>
  <c r="P5171" i="7"/>
  <c r="O5171" i="7"/>
  <c r="N5171" i="7"/>
  <c r="M5171" i="7"/>
  <c r="L5171" i="7"/>
  <c r="K5171" i="7"/>
  <c r="T5170" i="7"/>
  <c r="R5170" i="7"/>
  <c r="U5170" i="7" s="1"/>
  <c r="Q5170" i="7"/>
  <c r="P5170" i="7"/>
  <c r="O5170" i="7"/>
  <c r="N5170" i="7"/>
  <c r="M5170" i="7"/>
  <c r="L5170" i="7"/>
  <c r="K5170" i="7"/>
  <c r="S5169" i="7"/>
  <c r="V5169" i="7" s="1"/>
  <c r="R5169" i="7"/>
  <c r="U5169" i="7" s="1"/>
  <c r="Q5169" i="7"/>
  <c r="P5169" i="7"/>
  <c r="O5169" i="7"/>
  <c r="N5169" i="7"/>
  <c r="M5169" i="7"/>
  <c r="L5169" i="7"/>
  <c r="K5169" i="7"/>
  <c r="S5168" i="7"/>
  <c r="V5168" i="7" s="1"/>
  <c r="R5168" i="7"/>
  <c r="U5168" i="7" s="1"/>
  <c r="Q5168" i="7"/>
  <c r="P5168" i="7"/>
  <c r="O5168" i="7"/>
  <c r="N5168" i="7"/>
  <c r="M5168" i="7"/>
  <c r="L5168" i="7"/>
  <c r="K5168" i="7"/>
  <c r="S5167" i="7"/>
  <c r="R5167" i="7"/>
  <c r="Q5167" i="7"/>
  <c r="P5167" i="7"/>
  <c r="O5167" i="7"/>
  <c r="N5167" i="7"/>
  <c r="M5167" i="7"/>
  <c r="L5167" i="7"/>
  <c r="K5167" i="7"/>
  <c r="S5166" i="7"/>
  <c r="V5166" i="7" s="1"/>
  <c r="R5166" i="7"/>
  <c r="U5166" i="7" s="1"/>
  <c r="Q5166" i="7"/>
  <c r="P5166" i="7"/>
  <c r="O5166" i="7"/>
  <c r="N5166" i="7"/>
  <c r="M5166" i="7"/>
  <c r="L5166" i="7"/>
  <c r="K5166" i="7"/>
  <c r="T5165" i="7"/>
  <c r="S5165" i="7"/>
  <c r="V5165" i="7" s="1"/>
  <c r="R5165" i="7"/>
  <c r="U5165" i="7" s="1"/>
  <c r="Q5165" i="7"/>
  <c r="P5165" i="7"/>
  <c r="O5165" i="7"/>
  <c r="N5165" i="7"/>
  <c r="M5165" i="7"/>
  <c r="L5165" i="7"/>
  <c r="K5165" i="7"/>
  <c r="T5164" i="7"/>
  <c r="R5164" i="7"/>
  <c r="U5164" i="7" s="1"/>
  <c r="Q5164" i="7"/>
  <c r="P5164" i="7"/>
  <c r="O5164" i="7"/>
  <c r="N5164" i="7"/>
  <c r="M5164" i="7"/>
  <c r="L5164" i="7"/>
  <c r="K5164" i="7"/>
  <c r="R5163" i="7"/>
  <c r="U5163" i="7" s="1"/>
  <c r="Q5163" i="7"/>
  <c r="P5163" i="7"/>
  <c r="O5163" i="7"/>
  <c r="N5163" i="7"/>
  <c r="M5163" i="7"/>
  <c r="L5163" i="7"/>
  <c r="K5163" i="7"/>
  <c r="T5162" i="7"/>
  <c r="S5162" i="7"/>
  <c r="V5162" i="7" s="1"/>
  <c r="R5162" i="7"/>
  <c r="U5162" i="7" s="1"/>
  <c r="Q5162" i="7"/>
  <c r="P5162" i="7"/>
  <c r="O5162" i="7"/>
  <c r="N5162" i="7"/>
  <c r="M5162" i="7"/>
  <c r="L5162" i="7"/>
  <c r="K5162" i="7"/>
  <c r="R5161" i="7"/>
  <c r="Q5161" i="7"/>
  <c r="P5161" i="7"/>
  <c r="O5161" i="7"/>
  <c r="N5161" i="7"/>
  <c r="M5161" i="7"/>
  <c r="L5161" i="7"/>
  <c r="K5161" i="7"/>
  <c r="U5160" i="7"/>
  <c r="T5160" i="7"/>
  <c r="R5160" i="7"/>
  <c r="S5160" i="7" s="1"/>
  <c r="V5160" i="7" s="1"/>
  <c r="Q5160" i="7"/>
  <c r="P5160" i="7"/>
  <c r="O5160" i="7"/>
  <c r="N5160" i="7"/>
  <c r="M5160" i="7"/>
  <c r="L5160" i="7"/>
  <c r="K5160" i="7"/>
  <c r="R5159" i="7"/>
  <c r="U5159" i="7" s="1"/>
  <c r="Q5159" i="7"/>
  <c r="P5159" i="7"/>
  <c r="O5159" i="7"/>
  <c r="N5159" i="7"/>
  <c r="M5159" i="7"/>
  <c r="L5159" i="7"/>
  <c r="K5159" i="7"/>
  <c r="R5158" i="7"/>
  <c r="U5158" i="7" s="1"/>
  <c r="Q5158" i="7"/>
  <c r="P5158" i="7"/>
  <c r="O5158" i="7"/>
  <c r="N5158" i="7"/>
  <c r="M5158" i="7"/>
  <c r="L5158" i="7"/>
  <c r="K5158" i="7"/>
  <c r="T5157" i="7"/>
  <c r="S5157" i="7"/>
  <c r="V5157" i="7" s="1"/>
  <c r="R5157" i="7"/>
  <c r="U5157" i="7" s="1"/>
  <c r="Q5157" i="7"/>
  <c r="P5157" i="7"/>
  <c r="O5157" i="7"/>
  <c r="N5157" i="7"/>
  <c r="M5157" i="7"/>
  <c r="L5157" i="7"/>
  <c r="K5157" i="7"/>
  <c r="R5156" i="7"/>
  <c r="Q5156" i="7"/>
  <c r="P5156" i="7"/>
  <c r="O5156" i="7"/>
  <c r="N5156" i="7"/>
  <c r="M5156" i="7"/>
  <c r="L5156" i="7"/>
  <c r="K5156" i="7"/>
  <c r="U5155" i="7"/>
  <c r="T5155" i="7"/>
  <c r="R5155" i="7"/>
  <c r="S5155" i="7" s="1"/>
  <c r="V5155" i="7" s="1"/>
  <c r="Q5155" i="7"/>
  <c r="P5155" i="7"/>
  <c r="O5155" i="7"/>
  <c r="N5155" i="7"/>
  <c r="M5155" i="7"/>
  <c r="L5155" i="7"/>
  <c r="K5155" i="7"/>
  <c r="S5154" i="7"/>
  <c r="R5154" i="7"/>
  <c r="Q5154" i="7"/>
  <c r="P5154" i="7"/>
  <c r="O5154" i="7"/>
  <c r="N5154" i="7"/>
  <c r="M5154" i="7"/>
  <c r="L5154" i="7"/>
  <c r="K5154" i="7"/>
  <c r="S5153" i="7"/>
  <c r="V5153" i="7" s="1"/>
  <c r="R5153" i="7"/>
  <c r="U5153" i="7" s="1"/>
  <c r="Q5153" i="7"/>
  <c r="P5153" i="7"/>
  <c r="O5153" i="7"/>
  <c r="N5153" i="7"/>
  <c r="M5153" i="7"/>
  <c r="L5153" i="7"/>
  <c r="K5153" i="7"/>
  <c r="T5152" i="7"/>
  <c r="S5152" i="7"/>
  <c r="V5152" i="7" s="1"/>
  <c r="R5152" i="7"/>
  <c r="U5152" i="7" s="1"/>
  <c r="Q5152" i="7"/>
  <c r="P5152" i="7"/>
  <c r="O5152" i="7"/>
  <c r="N5152" i="7"/>
  <c r="M5152" i="7"/>
  <c r="L5152" i="7"/>
  <c r="K5152" i="7"/>
  <c r="U5151" i="7"/>
  <c r="R5151" i="7"/>
  <c r="T5151" i="7" s="1"/>
  <c r="Q5151" i="7"/>
  <c r="P5151" i="7"/>
  <c r="O5151" i="7"/>
  <c r="N5151" i="7"/>
  <c r="M5151" i="7"/>
  <c r="L5151" i="7"/>
  <c r="K5151" i="7"/>
  <c r="U5150" i="7"/>
  <c r="T5150" i="7"/>
  <c r="R5150" i="7"/>
  <c r="S5150" i="7" s="1"/>
  <c r="Q5150" i="7"/>
  <c r="P5150" i="7"/>
  <c r="O5150" i="7"/>
  <c r="N5150" i="7"/>
  <c r="M5150" i="7"/>
  <c r="L5150" i="7"/>
  <c r="K5150" i="7"/>
  <c r="U5149" i="7"/>
  <c r="T5149" i="7"/>
  <c r="S5149" i="7"/>
  <c r="V5149" i="7" s="1"/>
  <c r="R5149" i="7"/>
  <c r="Q5149" i="7"/>
  <c r="P5149" i="7"/>
  <c r="O5149" i="7"/>
  <c r="N5149" i="7"/>
  <c r="M5149" i="7"/>
  <c r="L5149" i="7"/>
  <c r="K5149" i="7"/>
  <c r="S5148" i="7"/>
  <c r="R5148" i="7"/>
  <c r="U5148" i="7" s="1"/>
  <c r="Q5148" i="7"/>
  <c r="P5148" i="7"/>
  <c r="O5148" i="7"/>
  <c r="N5148" i="7"/>
  <c r="M5148" i="7"/>
  <c r="L5148" i="7"/>
  <c r="K5148" i="7"/>
  <c r="U5147" i="7"/>
  <c r="R5147" i="7"/>
  <c r="T5147" i="7" s="1"/>
  <c r="Q5147" i="7"/>
  <c r="P5147" i="7"/>
  <c r="O5147" i="7"/>
  <c r="N5147" i="7"/>
  <c r="M5147" i="7"/>
  <c r="L5147" i="7"/>
  <c r="K5147" i="7"/>
  <c r="U5146" i="7"/>
  <c r="T5146" i="7"/>
  <c r="R5146" i="7"/>
  <c r="S5146" i="7" s="1"/>
  <c r="Q5146" i="7"/>
  <c r="P5146" i="7"/>
  <c r="O5146" i="7"/>
  <c r="N5146" i="7"/>
  <c r="M5146" i="7"/>
  <c r="L5146" i="7"/>
  <c r="K5146" i="7"/>
  <c r="R5145" i="7"/>
  <c r="U5145" i="7" s="1"/>
  <c r="Q5145" i="7"/>
  <c r="P5145" i="7"/>
  <c r="O5145" i="7"/>
  <c r="N5145" i="7"/>
  <c r="M5145" i="7"/>
  <c r="L5145" i="7"/>
  <c r="K5145" i="7"/>
  <c r="S5144" i="7"/>
  <c r="R5144" i="7"/>
  <c r="Q5144" i="7"/>
  <c r="P5144" i="7"/>
  <c r="O5144" i="7"/>
  <c r="N5144" i="7"/>
  <c r="M5144" i="7"/>
  <c r="L5144" i="7"/>
  <c r="K5144" i="7"/>
  <c r="U5143" i="7"/>
  <c r="T5143" i="7"/>
  <c r="R5143" i="7"/>
  <c r="S5143" i="7" s="1"/>
  <c r="V5143" i="7" s="1"/>
  <c r="Q5143" i="7"/>
  <c r="P5143" i="7"/>
  <c r="O5143" i="7"/>
  <c r="N5143" i="7"/>
  <c r="M5143" i="7"/>
  <c r="L5143" i="7"/>
  <c r="K5143" i="7"/>
  <c r="U5142" i="7"/>
  <c r="T5142" i="7"/>
  <c r="S5142" i="7"/>
  <c r="V5142" i="7" s="1"/>
  <c r="R5142" i="7"/>
  <c r="Q5142" i="7"/>
  <c r="P5142" i="7"/>
  <c r="O5142" i="7"/>
  <c r="N5142" i="7"/>
  <c r="M5142" i="7"/>
  <c r="L5142" i="7"/>
  <c r="K5142" i="7"/>
  <c r="R5141" i="7"/>
  <c r="U5141" i="7" s="1"/>
  <c r="Q5141" i="7"/>
  <c r="P5141" i="7"/>
  <c r="O5141" i="7"/>
  <c r="N5141" i="7"/>
  <c r="M5141" i="7"/>
  <c r="L5141" i="7"/>
  <c r="K5141" i="7"/>
  <c r="U5140" i="7"/>
  <c r="T5140" i="7"/>
  <c r="S5140" i="7"/>
  <c r="V5140" i="7" s="1"/>
  <c r="R5140" i="7"/>
  <c r="Q5140" i="7"/>
  <c r="P5140" i="7"/>
  <c r="O5140" i="7"/>
  <c r="N5140" i="7"/>
  <c r="M5140" i="7"/>
  <c r="L5140" i="7"/>
  <c r="K5140" i="7"/>
  <c r="U5139" i="7"/>
  <c r="R5139" i="7"/>
  <c r="T5139" i="7" s="1"/>
  <c r="Q5139" i="7"/>
  <c r="P5139" i="7"/>
  <c r="O5139" i="7"/>
  <c r="N5139" i="7"/>
  <c r="M5139" i="7"/>
  <c r="L5139" i="7"/>
  <c r="K5139" i="7"/>
  <c r="U5138" i="7"/>
  <c r="T5138" i="7"/>
  <c r="R5138" i="7"/>
  <c r="S5138" i="7" s="1"/>
  <c r="V5138" i="7" s="1"/>
  <c r="Q5138" i="7"/>
  <c r="P5138" i="7"/>
  <c r="O5138" i="7"/>
  <c r="N5138" i="7"/>
  <c r="M5138" i="7"/>
  <c r="L5138" i="7"/>
  <c r="K5138" i="7"/>
  <c r="U5137" i="7"/>
  <c r="T5137" i="7"/>
  <c r="S5137" i="7"/>
  <c r="R5137" i="7"/>
  <c r="Q5137" i="7"/>
  <c r="P5137" i="7"/>
  <c r="O5137" i="7"/>
  <c r="N5137" i="7"/>
  <c r="M5137" i="7"/>
  <c r="L5137" i="7"/>
  <c r="K5137" i="7"/>
  <c r="U5136" i="7"/>
  <c r="T5136" i="7"/>
  <c r="S5136" i="7"/>
  <c r="R5136" i="7"/>
  <c r="Q5136" i="7"/>
  <c r="P5136" i="7"/>
  <c r="O5136" i="7"/>
  <c r="N5136" i="7"/>
  <c r="M5136" i="7"/>
  <c r="L5136" i="7"/>
  <c r="K5136" i="7"/>
  <c r="T5135" i="7"/>
  <c r="R5135" i="7"/>
  <c r="U5135" i="7" s="1"/>
  <c r="Q5135" i="7"/>
  <c r="P5135" i="7"/>
  <c r="O5135" i="7"/>
  <c r="N5135" i="7"/>
  <c r="M5135" i="7"/>
  <c r="L5135" i="7"/>
  <c r="K5135" i="7"/>
  <c r="S5134" i="7"/>
  <c r="R5134" i="7"/>
  <c r="U5134" i="7" s="1"/>
  <c r="Q5134" i="7"/>
  <c r="P5134" i="7"/>
  <c r="O5134" i="7"/>
  <c r="N5134" i="7"/>
  <c r="M5134" i="7"/>
  <c r="L5134" i="7"/>
  <c r="K5134" i="7"/>
  <c r="U5133" i="7"/>
  <c r="T5133" i="7"/>
  <c r="R5133" i="7"/>
  <c r="S5133" i="7" s="1"/>
  <c r="V5133" i="7" s="1"/>
  <c r="Q5133" i="7"/>
  <c r="P5133" i="7"/>
  <c r="O5133" i="7"/>
  <c r="N5133" i="7"/>
  <c r="M5133" i="7"/>
  <c r="L5133" i="7"/>
  <c r="K5133" i="7"/>
  <c r="R5132" i="7"/>
  <c r="Q5132" i="7"/>
  <c r="P5132" i="7"/>
  <c r="O5132" i="7"/>
  <c r="N5132" i="7"/>
  <c r="M5132" i="7"/>
  <c r="L5132" i="7"/>
  <c r="K5132" i="7"/>
  <c r="R5131" i="7"/>
  <c r="Q5131" i="7"/>
  <c r="P5131" i="7"/>
  <c r="O5131" i="7"/>
  <c r="N5131" i="7"/>
  <c r="M5131" i="7"/>
  <c r="L5131" i="7"/>
  <c r="K5131" i="7"/>
  <c r="U5130" i="7"/>
  <c r="S5130" i="7"/>
  <c r="V5130" i="7" s="1"/>
  <c r="R5130" i="7"/>
  <c r="T5130" i="7" s="1"/>
  <c r="Q5130" i="7"/>
  <c r="P5130" i="7"/>
  <c r="O5130" i="7"/>
  <c r="N5130" i="7"/>
  <c r="M5130" i="7"/>
  <c r="L5130" i="7"/>
  <c r="K5130" i="7"/>
  <c r="R5129" i="7"/>
  <c r="U5129" i="7" s="1"/>
  <c r="Q5129" i="7"/>
  <c r="P5129" i="7"/>
  <c r="O5129" i="7"/>
  <c r="N5129" i="7"/>
  <c r="M5129" i="7"/>
  <c r="L5129" i="7"/>
  <c r="K5129" i="7"/>
  <c r="U5128" i="7"/>
  <c r="T5128" i="7"/>
  <c r="S5128" i="7"/>
  <c r="V5128" i="7" s="1"/>
  <c r="R5128" i="7"/>
  <c r="Q5128" i="7"/>
  <c r="P5128" i="7"/>
  <c r="O5128" i="7"/>
  <c r="N5128" i="7"/>
  <c r="M5128" i="7"/>
  <c r="L5128" i="7"/>
  <c r="K5128" i="7"/>
  <c r="U5127" i="7"/>
  <c r="R5127" i="7"/>
  <c r="T5127" i="7" s="1"/>
  <c r="Q5127" i="7"/>
  <c r="P5127" i="7"/>
  <c r="O5127" i="7"/>
  <c r="N5127" i="7"/>
  <c r="M5127" i="7"/>
  <c r="L5127" i="7"/>
  <c r="K5127" i="7"/>
  <c r="U5126" i="7"/>
  <c r="T5126" i="7"/>
  <c r="R5126" i="7"/>
  <c r="S5126" i="7" s="1"/>
  <c r="V5126" i="7" s="1"/>
  <c r="Q5126" i="7"/>
  <c r="P5126" i="7"/>
  <c r="O5126" i="7"/>
  <c r="N5126" i="7"/>
  <c r="M5126" i="7"/>
  <c r="L5126" i="7"/>
  <c r="K5126" i="7"/>
  <c r="U5125" i="7"/>
  <c r="T5125" i="7"/>
  <c r="S5125" i="7"/>
  <c r="R5125" i="7"/>
  <c r="Q5125" i="7"/>
  <c r="P5125" i="7"/>
  <c r="O5125" i="7"/>
  <c r="N5125" i="7"/>
  <c r="M5125" i="7"/>
  <c r="L5125" i="7"/>
  <c r="K5125" i="7"/>
  <c r="U5124" i="7"/>
  <c r="T5124" i="7"/>
  <c r="S5124" i="7"/>
  <c r="R5124" i="7"/>
  <c r="Q5124" i="7"/>
  <c r="P5124" i="7"/>
  <c r="O5124" i="7"/>
  <c r="N5124" i="7"/>
  <c r="M5124" i="7"/>
  <c r="L5124" i="7"/>
  <c r="K5124" i="7"/>
  <c r="T5123" i="7"/>
  <c r="R5123" i="7"/>
  <c r="U5123" i="7" s="1"/>
  <c r="Q5123" i="7"/>
  <c r="P5123" i="7"/>
  <c r="O5123" i="7"/>
  <c r="N5123" i="7"/>
  <c r="M5123" i="7"/>
  <c r="L5123" i="7"/>
  <c r="K5123" i="7"/>
  <c r="S5122" i="7"/>
  <c r="R5122" i="7"/>
  <c r="U5122" i="7" s="1"/>
  <c r="Q5122" i="7"/>
  <c r="P5122" i="7"/>
  <c r="O5122" i="7"/>
  <c r="N5122" i="7"/>
  <c r="M5122" i="7"/>
  <c r="L5122" i="7"/>
  <c r="K5122" i="7"/>
  <c r="T5121" i="7"/>
  <c r="R5121" i="7"/>
  <c r="U5121" i="7" s="1"/>
  <c r="Q5121" i="7"/>
  <c r="P5121" i="7"/>
  <c r="O5121" i="7"/>
  <c r="N5121" i="7"/>
  <c r="M5121" i="7"/>
  <c r="L5121" i="7"/>
  <c r="K5121" i="7"/>
  <c r="S5120" i="7"/>
  <c r="R5120" i="7"/>
  <c r="Q5120" i="7"/>
  <c r="P5120" i="7"/>
  <c r="O5120" i="7"/>
  <c r="N5120" i="7"/>
  <c r="M5120" i="7"/>
  <c r="L5120" i="7"/>
  <c r="K5120" i="7"/>
  <c r="U5119" i="7"/>
  <c r="T5119" i="7"/>
  <c r="R5119" i="7"/>
  <c r="S5119" i="7" s="1"/>
  <c r="V5119" i="7" s="1"/>
  <c r="Q5119" i="7"/>
  <c r="P5119" i="7"/>
  <c r="O5119" i="7"/>
  <c r="N5119" i="7"/>
  <c r="M5119" i="7"/>
  <c r="L5119" i="7"/>
  <c r="K5119" i="7"/>
  <c r="U5118" i="7"/>
  <c r="S5118" i="7"/>
  <c r="V5118" i="7" s="1"/>
  <c r="R5118" i="7"/>
  <c r="T5118" i="7" s="1"/>
  <c r="Q5118" i="7"/>
  <c r="P5118" i="7"/>
  <c r="O5118" i="7"/>
  <c r="N5118" i="7"/>
  <c r="M5118" i="7"/>
  <c r="L5118" i="7"/>
  <c r="K5118" i="7"/>
  <c r="R5117" i="7"/>
  <c r="U5117" i="7" s="1"/>
  <c r="Q5117" i="7"/>
  <c r="P5117" i="7"/>
  <c r="O5117" i="7"/>
  <c r="N5117" i="7"/>
  <c r="M5117" i="7"/>
  <c r="L5117" i="7"/>
  <c r="K5117" i="7"/>
  <c r="U5116" i="7"/>
  <c r="T5116" i="7"/>
  <c r="S5116" i="7"/>
  <c r="V5116" i="7" s="1"/>
  <c r="R5116" i="7"/>
  <c r="Q5116" i="7"/>
  <c r="P5116" i="7"/>
  <c r="O5116" i="7"/>
  <c r="N5116" i="7"/>
  <c r="M5116" i="7"/>
  <c r="L5116" i="7"/>
  <c r="K5116" i="7"/>
  <c r="U5115" i="7"/>
  <c r="R5115" i="7"/>
  <c r="T5115" i="7" s="1"/>
  <c r="Q5115" i="7"/>
  <c r="P5115" i="7"/>
  <c r="O5115" i="7"/>
  <c r="N5115" i="7"/>
  <c r="M5115" i="7"/>
  <c r="L5115" i="7"/>
  <c r="K5115" i="7"/>
  <c r="U5114" i="7"/>
  <c r="T5114" i="7"/>
  <c r="R5114" i="7"/>
  <c r="S5114" i="7" s="1"/>
  <c r="Q5114" i="7"/>
  <c r="P5114" i="7"/>
  <c r="O5114" i="7"/>
  <c r="N5114" i="7"/>
  <c r="M5114" i="7"/>
  <c r="L5114" i="7"/>
  <c r="K5114" i="7"/>
  <c r="U5113" i="7"/>
  <c r="T5113" i="7"/>
  <c r="S5113" i="7"/>
  <c r="V5113" i="7" s="1"/>
  <c r="R5113" i="7"/>
  <c r="Q5113" i="7"/>
  <c r="P5113" i="7"/>
  <c r="O5113" i="7"/>
  <c r="N5113" i="7"/>
  <c r="M5113" i="7"/>
  <c r="L5113" i="7"/>
  <c r="K5113" i="7"/>
  <c r="R5112" i="7"/>
  <c r="Q5112" i="7"/>
  <c r="P5112" i="7"/>
  <c r="O5112" i="7"/>
  <c r="N5112" i="7"/>
  <c r="M5112" i="7"/>
  <c r="L5112" i="7"/>
  <c r="K5112" i="7"/>
  <c r="U5111" i="7"/>
  <c r="S5111" i="7"/>
  <c r="R5111" i="7"/>
  <c r="T5111" i="7" s="1"/>
  <c r="Q5111" i="7"/>
  <c r="P5111" i="7"/>
  <c r="O5111" i="7"/>
  <c r="N5111" i="7"/>
  <c r="M5111" i="7"/>
  <c r="L5111" i="7"/>
  <c r="K5111" i="7"/>
  <c r="U5110" i="7"/>
  <c r="T5110" i="7"/>
  <c r="R5110" i="7"/>
  <c r="S5110" i="7" s="1"/>
  <c r="V5110" i="7" s="1"/>
  <c r="Q5110" i="7"/>
  <c r="P5110" i="7"/>
  <c r="O5110" i="7"/>
  <c r="N5110" i="7"/>
  <c r="M5110" i="7"/>
  <c r="L5110" i="7"/>
  <c r="K5110" i="7"/>
  <c r="R5109" i="7"/>
  <c r="U5109" i="7" s="1"/>
  <c r="Q5109" i="7"/>
  <c r="P5109" i="7"/>
  <c r="O5109" i="7"/>
  <c r="N5109" i="7"/>
  <c r="M5109" i="7"/>
  <c r="L5109" i="7"/>
  <c r="K5109" i="7"/>
  <c r="U5108" i="7"/>
  <c r="T5108" i="7"/>
  <c r="R5108" i="7"/>
  <c r="S5108" i="7" s="1"/>
  <c r="V5108" i="7" s="1"/>
  <c r="Q5108" i="7"/>
  <c r="P5108" i="7"/>
  <c r="O5108" i="7"/>
  <c r="N5108" i="7"/>
  <c r="M5108" i="7"/>
  <c r="L5108" i="7"/>
  <c r="K5108" i="7"/>
  <c r="R5107" i="7"/>
  <c r="Q5107" i="7"/>
  <c r="P5107" i="7"/>
  <c r="O5107" i="7"/>
  <c r="N5107" i="7"/>
  <c r="M5107" i="7"/>
  <c r="L5107" i="7"/>
  <c r="K5107" i="7"/>
  <c r="U5106" i="7"/>
  <c r="S5106" i="7"/>
  <c r="V5106" i="7" s="1"/>
  <c r="R5106" i="7"/>
  <c r="T5106" i="7" s="1"/>
  <c r="Q5106" i="7"/>
  <c r="P5106" i="7"/>
  <c r="O5106" i="7"/>
  <c r="N5106" i="7"/>
  <c r="M5106" i="7"/>
  <c r="L5106" i="7"/>
  <c r="K5106" i="7"/>
  <c r="R5105" i="7"/>
  <c r="U5105" i="7" s="1"/>
  <c r="Q5105" i="7"/>
  <c r="P5105" i="7"/>
  <c r="O5105" i="7"/>
  <c r="N5105" i="7"/>
  <c r="M5105" i="7"/>
  <c r="L5105" i="7"/>
  <c r="K5105" i="7"/>
  <c r="U5104" i="7"/>
  <c r="T5104" i="7"/>
  <c r="S5104" i="7"/>
  <c r="V5104" i="7" s="1"/>
  <c r="R5104" i="7"/>
  <c r="Q5104" i="7"/>
  <c r="P5104" i="7"/>
  <c r="O5104" i="7"/>
  <c r="N5104" i="7"/>
  <c r="M5104" i="7"/>
  <c r="L5104" i="7"/>
  <c r="K5104" i="7"/>
  <c r="U5103" i="7"/>
  <c r="R5103" i="7"/>
  <c r="T5103" i="7" s="1"/>
  <c r="Q5103" i="7"/>
  <c r="P5103" i="7"/>
  <c r="O5103" i="7"/>
  <c r="N5103" i="7"/>
  <c r="M5103" i="7"/>
  <c r="L5103" i="7"/>
  <c r="K5103" i="7"/>
  <c r="U5102" i="7"/>
  <c r="T5102" i="7"/>
  <c r="R5102" i="7"/>
  <c r="S5102" i="7" s="1"/>
  <c r="V5102" i="7" s="1"/>
  <c r="Q5102" i="7"/>
  <c r="P5102" i="7"/>
  <c r="O5102" i="7"/>
  <c r="N5102" i="7"/>
  <c r="M5102" i="7"/>
  <c r="L5102" i="7"/>
  <c r="K5102" i="7"/>
  <c r="U5101" i="7"/>
  <c r="T5101" i="7"/>
  <c r="S5101" i="7"/>
  <c r="V5101" i="7" s="1"/>
  <c r="R5101" i="7"/>
  <c r="Q5101" i="7"/>
  <c r="P5101" i="7"/>
  <c r="O5101" i="7"/>
  <c r="N5101" i="7"/>
  <c r="M5101" i="7"/>
  <c r="L5101" i="7"/>
  <c r="K5101" i="7"/>
  <c r="S5100" i="7"/>
  <c r="R5100" i="7"/>
  <c r="Q5100" i="7"/>
  <c r="P5100" i="7"/>
  <c r="O5100" i="7"/>
  <c r="N5100" i="7"/>
  <c r="M5100" i="7"/>
  <c r="L5100" i="7"/>
  <c r="K5100" i="7"/>
  <c r="R5099" i="7"/>
  <c r="Q5099" i="7"/>
  <c r="P5099" i="7"/>
  <c r="O5099" i="7"/>
  <c r="N5099" i="7"/>
  <c r="M5099" i="7"/>
  <c r="L5099" i="7"/>
  <c r="K5099" i="7"/>
  <c r="U5098" i="7"/>
  <c r="S5098" i="7"/>
  <c r="R5098" i="7"/>
  <c r="T5098" i="7" s="1"/>
  <c r="Q5098" i="7"/>
  <c r="P5098" i="7"/>
  <c r="O5098" i="7"/>
  <c r="N5098" i="7"/>
  <c r="M5098" i="7"/>
  <c r="L5098" i="7"/>
  <c r="K5098" i="7"/>
  <c r="S5097" i="7"/>
  <c r="V5097" i="7" s="1"/>
  <c r="R5097" i="7"/>
  <c r="U5097" i="7" s="1"/>
  <c r="Q5097" i="7"/>
  <c r="P5097" i="7"/>
  <c r="O5097" i="7"/>
  <c r="N5097" i="7"/>
  <c r="M5097" i="7"/>
  <c r="L5097" i="7"/>
  <c r="K5097" i="7"/>
  <c r="S5096" i="7"/>
  <c r="R5096" i="7"/>
  <c r="Q5096" i="7"/>
  <c r="P5096" i="7"/>
  <c r="O5096" i="7"/>
  <c r="N5096" i="7"/>
  <c r="M5096" i="7"/>
  <c r="L5096" i="7"/>
  <c r="K5096" i="7"/>
  <c r="R5095" i="7"/>
  <c r="Q5095" i="7"/>
  <c r="P5095" i="7"/>
  <c r="O5095" i="7"/>
  <c r="N5095" i="7"/>
  <c r="M5095" i="7"/>
  <c r="L5095" i="7"/>
  <c r="K5095" i="7"/>
  <c r="U5094" i="7"/>
  <c r="S5094" i="7"/>
  <c r="V5094" i="7" s="1"/>
  <c r="R5094" i="7"/>
  <c r="T5094" i="7" s="1"/>
  <c r="Q5094" i="7"/>
  <c r="P5094" i="7"/>
  <c r="O5094" i="7"/>
  <c r="E7" i="6" s="1"/>
  <c r="N5094" i="7"/>
  <c r="M5094" i="7"/>
  <c r="L5094" i="7"/>
  <c r="K5094" i="7"/>
  <c r="R5093" i="7"/>
  <c r="U5093" i="7" s="1"/>
  <c r="Q5093" i="7"/>
  <c r="P5093" i="7"/>
  <c r="O5093" i="7"/>
  <c r="N5093" i="7"/>
  <c r="M5093" i="7"/>
  <c r="L5093" i="7"/>
  <c r="K5093" i="7"/>
  <c r="U5092" i="7"/>
  <c r="T5092" i="7"/>
  <c r="S5092" i="7"/>
  <c r="V5092" i="7" s="1"/>
  <c r="R5092" i="7"/>
  <c r="Q5092" i="7"/>
  <c r="P5092" i="7"/>
  <c r="O5092" i="7"/>
  <c r="N5092" i="7"/>
  <c r="M5092" i="7"/>
  <c r="L5092" i="7"/>
  <c r="K5092" i="7"/>
  <c r="U5091" i="7"/>
  <c r="R5091" i="7"/>
  <c r="T5091" i="7" s="1"/>
  <c r="Q5091" i="7"/>
  <c r="P5091" i="7"/>
  <c r="O5091" i="7"/>
  <c r="N5091" i="7"/>
  <c r="M5091" i="7"/>
  <c r="L5091" i="7"/>
  <c r="K5091" i="7"/>
  <c r="U5090" i="7"/>
  <c r="T5090" i="7"/>
  <c r="R5090" i="7"/>
  <c r="S5090" i="7" s="1"/>
  <c r="V5090" i="7" s="1"/>
  <c r="Q5090" i="7"/>
  <c r="P5090" i="7"/>
  <c r="O5090" i="7"/>
  <c r="N5090" i="7"/>
  <c r="M5090" i="7"/>
  <c r="L5090" i="7"/>
  <c r="K5090" i="7"/>
  <c r="U5089" i="7"/>
  <c r="T5089" i="7"/>
  <c r="S5089" i="7"/>
  <c r="V5089" i="7" s="1"/>
  <c r="R5089" i="7"/>
  <c r="Q5089" i="7"/>
  <c r="P5089" i="7"/>
  <c r="O5089" i="7"/>
  <c r="N5089" i="7"/>
  <c r="M5089" i="7"/>
  <c r="L5089" i="7"/>
  <c r="K5089" i="7"/>
  <c r="R5088" i="7"/>
  <c r="Q5088" i="7"/>
  <c r="P5088" i="7"/>
  <c r="O5088" i="7"/>
  <c r="N5088" i="7"/>
  <c r="M5088" i="7"/>
  <c r="L5088" i="7"/>
  <c r="K5088" i="7"/>
  <c r="U5087" i="7"/>
  <c r="T5087" i="7"/>
  <c r="S5087" i="7"/>
  <c r="R5087" i="7"/>
  <c r="Q5087" i="7"/>
  <c r="P5087" i="7"/>
  <c r="O5087" i="7"/>
  <c r="N5087" i="7"/>
  <c r="M5087" i="7"/>
  <c r="L5087" i="7"/>
  <c r="K5087" i="7"/>
  <c r="T5086" i="7"/>
  <c r="R5086" i="7"/>
  <c r="U5086" i="7" s="1"/>
  <c r="Q5086" i="7"/>
  <c r="P5086" i="7"/>
  <c r="O5086" i="7"/>
  <c r="N5086" i="7"/>
  <c r="M5086" i="7"/>
  <c r="L5086" i="7"/>
  <c r="K5086" i="7"/>
  <c r="R5085" i="7"/>
  <c r="U5085" i="7" s="1"/>
  <c r="Q5085" i="7"/>
  <c r="P5085" i="7"/>
  <c r="O5085" i="7"/>
  <c r="N5085" i="7"/>
  <c r="M5085" i="7"/>
  <c r="L5085" i="7"/>
  <c r="K5085" i="7"/>
  <c r="S5084" i="7"/>
  <c r="R5084" i="7"/>
  <c r="Q5084" i="7"/>
  <c r="P5084" i="7"/>
  <c r="O5084" i="7"/>
  <c r="N5084" i="7"/>
  <c r="M5084" i="7"/>
  <c r="L5084" i="7"/>
  <c r="K5084" i="7"/>
  <c r="R5083" i="7"/>
  <c r="Q5083" i="7"/>
  <c r="P5083" i="7"/>
  <c r="O5083" i="7"/>
  <c r="N5083" i="7"/>
  <c r="M5083" i="7"/>
  <c r="L5083" i="7"/>
  <c r="K5083" i="7"/>
  <c r="U5082" i="7"/>
  <c r="S5082" i="7"/>
  <c r="V5082" i="7" s="1"/>
  <c r="R5082" i="7"/>
  <c r="T5082" i="7" s="1"/>
  <c r="Q5082" i="7"/>
  <c r="P5082" i="7"/>
  <c r="O5082" i="7"/>
  <c r="N5082" i="7"/>
  <c r="M5082" i="7"/>
  <c r="L5082" i="7"/>
  <c r="K5082" i="7"/>
  <c r="R5081" i="7"/>
  <c r="U5081" i="7" s="1"/>
  <c r="Q5081" i="7"/>
  <c r="P5081" i="7"/>
  <c r="O5081" i="7"/>
  <c r="N5081" i="7"/>
  <c r="M5081" i="7"/>
  <c r="L5081" i="7"/>
  <c r="K5081" i="7"/>
  <c r="U5080" i="7"/>
  <c r="T5080" i="7"/>
  <c r="S5080" i="7"/>
  <c r="V5080" i="7" s="1"/>
  <c r="R5080" i="7"/>
  <c r="Q5080" i="7"/>
  <c r="P5080" i="7"/>
  <c r="O5080" i="7"/>
  <c r="N5080" i="7"/>
  <c r="M5080" i="7"/>
  <c r="L5080" i="7"/>
  <c r="K5080" i="7"/>
  <c r="U5079" i="7"/>
  <c r="R5079" i="7"/>
  <c r="T5079" i="7" s="1"/>
  <c r="Q5079" i="7"/>
  <c r="P5079" i="7"/>
  <c r="O5079" i="7"/>
  <c r="N5079" i="7"/>
  <c r="M5079" i="7"/>
  <c r="L5079" i="7"/>
  <c r="K5079" i="7"/>
  <c r="U5078" i="7"/>
  <c r="T5078" i="7"/>
  <c r="R5078" i="7"/>
  <c r="S5078" i="7" s="1"/>
  <c r="V5078" i="7" s="1"/>
  <c r="Q5078" i="7"/>
  <c r="P5078" i="7"/>
  <c r="O5078" i="7"/>
  <c r="N5078" i="7"/>
  <c r="M5078" i="7"/>
  <c r="L5078" i="7"/>
  <c r="K5078" i="7"/>
  <c r="U5077" i="7"/>
  <c r="T5077" i="7"/>
  <c r="S5077" i="7"/>
  <c r="R5077" i="7"/>
  <c r="Q5077" i="7"/>
  <c r="P5077" i="7"/>
  <c r="O5077" i="7"/>
  <c r="N5077" i="7"/>
  <c r="M5077" i="7"/>
  <c r="L5077" i="7"/>
  <c r="K5077" i="7"/>
  <c r="U5076" i="7"/>
  <c r="T5076" i="7"/>
  <c r="S5076" i="7"/>
  <c r="R5076" i="7"/>
  <c r="Q5076" i="7"/>
  <c r="P5076" i="7"/>
  <c r="O5076" i="7"/>
  <c r="N5076" i="7"/>
  <c r="M5076" i="7"/>
  <c r="L5076" i="7"/>
  <c r="K5076" i="7"/>
  <c r="T5075" i="7"/>
  <c r="R5075" i="7"/>
  <c r="U5075" i="7" s="1"/>
  <c r="Q5075" i="7"/>
  <c r="P5075" i="7"/>
  <c r="O5075" i="7"/>
  <c r="N5075" i="7"/>
  <c r="M5075" i="7"/>
  <c r="L5075" i="7"/>
  <c r="K5075" i="7"/>
  <c r="S5074" i="7"/>
  <c r="R5074" i="7"/>
  <c r="U5074" i="7" s="1"/>
  <c r="Q5074" i="7"/>
  <c r="P5074" i="7"/>
  <c r="O5074" i="7"/>
  <c r="N5074" i="7"/>
  <c r="M5074" i="7"/>
  <c r="L5074" i="7"/>
  <c r="K5074" i="7"/>
  <c r="T5073" i="7"/>
  <c r="R5073" i="7"/>
  <c r="U5073" i="7" s="1"/>
  <c r="Q5073" i="7"/>
  <c r="P5073" i="7"/>
  <c r="O5073" i="7"/>
  <c r="N5073" i="7"/>
  <c r="M5073" i="7"/>
  <c r="L5073" i="7"/>
  <c r="K5073" i="7"/>
  <c r="U5072" i="7"/>
  <c r="S5072" i="7"/>
  <c r="R5072" i="7"/>
  <c r="T5072" i="7" s="1"/>
  <c r="Q5072" i="7"/>
  <c r="P5072" i="7"/>
  <c r="O5072" i="7"/>
  <c r="N5072" i="7"/>
  <c r="M5072" i="7"/>
  <c r="L5072" i="7"/>
  <c r="K5072" i="7"/>
  <c r="R5071" i="7"/>
  <c r="Q5071" i="7"/>
  <c r="P5071" i="7"/>
  <c r="O5071" i="7"/>
  <c r="N5071" i="7"/>
  <c r="M5071" i="7"/>
  <c r="L5071" i="7"/>
  <c r="K5071" i="7"/>
  <c r="U5070" i="7"/>
  <c r="S5070" i="7"/>
  <c r="R5070" i="7"/>
  <c r="T5070" i="7" s="1"/>
  <c r="Q5070" i="7"/>
  <c r="P5070" i="7"/>
  <c r="O5070" i="7"/>
  <c r="N5070" i="7"/>
  <c r="M5070" i="7"/>
  <c r="L5070" i="7"/>
  <c r="K5070" i="7"/>
  <c r="T5069" i="7"/>
  <c r="R5069" i="7"/>
  <c r="Q5069" i="7"/>
  <c r="P5069" i="7"/>
  <c r="O5069" i="7"/>
  <c r="N5069" i="7"/>
  <c r="M5069" i="7"/>
  <c r="L5069" i="7"/>
  <c r="K5069" i="7"/>
  <c r="U5068" i="7"/>
  <c r="T5068" i="7"/>
  <c r="S5068" i="7"/>
  <c r="V5068" i="7" s="1"/>
  <c r="R5068" i="7"/>
  <c r="Q5068" i="7"/>
  <c r="P5068" i="7"/>
  <c r="O5068" i="7"/>
  <c r="N5068" i="7"/>
  <c r="M5068" i="7"/>
  <c r="L5068" i="7"/>
  <c r="K5068" i="7"/>
  <c r="U5067" i="7"/>
  <c r="R5067" i="7"/>
  <c r="Q5067" i="7"/>
  <c r="P5067" i="7"/>
  <c r="O5067" i="7"/>
  <c r="N5067" i="7"/>
  <c r="M5067" i="7"/>
  <c r="L5067" i="7"/>
  <c r="K5067" i="7"/>
  <c r="U5066" i="7"/>
  <c r="T5066" i="7"/>
  <c r="R5066" i="7"/>
  <c r="S5066" i="7" s="1"/>
  <c r="V5066" i="7" s="1"/>
  <c r="Q5066" i="7"/>
  <c r="P5066" i="7"/>
  <c r="O5066" i="7"/>
  <c r="N5066" i="7"/>
  <c r="M5066" i="7"/>
  <c r="L5066" i="7"/>
  <c r="K5066" i="7"/>
  <c r="U5065" i="7"/>
  <c r="T5065" i="7"/>
  <c r="S5065" i="7"/>
  <c r="V5065" i="7" s="1"/>
  <c r="R5065" i="7"/>
  <c r="Q5065" i="7"/>
  <c r="P5065" i="7"/>
  <c r="O5065" i="7"/>
  <c r="N5065" i="7"/>
  <c r="M5065" i="7"/>
  <c r="L5065" i="7"/>
  <c r="K5065" i="7"/>
  <c r="R5064" i="7"/>
  <c r="Q5064" i="7"/>
  <c r="P5064" i="7"/>
  <c r="O5064" i="7"/>
  <c r="N5064" i="7"/>
  <c r="M5064" i="7"/>
  <c r="L5064" i="7"/>
  <c r="K5064" i="7"/>
  <c r="R5063" i="7"/>
  <c r="Q5063" i="7"/>
  <c r="P5063" i="7"/>
  <c r="O5063" i="7"/>
  <c r="N5063" i="7"/>
  <c r="M5063" i="7"/>
  <c r="L5063" i="7"/>
  <c r="K5063" i="7"/>
  <c r="U5062" i="7"/>
  <c r="S5062" i="7"/>
  <c r="R5062" i="7"/>
  <c r="T5062" i="7" s="1"/>
  <c r="Q5062" i="7"/>
  <c r="P5062" i="7"/>
  <c r="O5062" i="7"/>
  <c r="N5062" i="7"/>
  <c r="M5062" i="7"/>
  <c r="L5062" i="7"/>
  <c r="K5062" i="7"/>
  <c r="S5061" i="7"/>
  <c r="V5061" i="7" s="1"/>
  <c r="R5061" i="7"/>
  <c r="U5061" i="7" s="1"/>
  <c r="Q5061" i="7"/>
  <c r="P5061" i="7"/>
  <c r="O5061" i="7"/>
  <c r="N5061" i="7"/>
  <c r="M5061" i="7"/>
  <c r="L5061" i="7"/>
  <c r="K5061" i="7"/>
  <c r="U5060" i="7"/>
  <c r="R5060" i="7"/>
  <c r="T5060" i="7" s="1"/>
  <c r="Q5060" i="7"/>
  <c r="P5060" i="7"/>
  <c r="O5060" i="7"/>
  <c r="N5060" i="7"/>
  <c r="M5060" i="7"/>
  <c r="L5060" i="7"/>
  <c r="K5060" i="7"/>
  <c r="R5059" i="7"/>
  <c r="Q5059" i="7"/>
  <c r="P5059" i="7"/>
  <c r="O5059" i="7"/>
  <c r="N5059" i="7"/>
  <c r="M5059" i="7"/>
  <c r="L5059" i="7"/>
  <c r="K5059" i="7"/>
  <c r="U5058" i="7"/>
  <c r="S5058" i="7"/>
  <c r="V5058" i="7" s="1"/>
  <c r="R5058" i="7"/>
  <c r="T5058" i="7" s="1"/>
  <c r="Q5058" i="7"/>
  <c r="P5058" i="7"/>
  <c r="O5058" i="7"/>
  <c r="N5058" i="7"/>
  <c r="M5058" i="7"/>
  <c r="L5058" i="7"/>
  <c r="K5058" i="7"/>
  <c r="T5057" i="7"/>
  <c r="R5057" i="7"/>
  <c r="Q5057" i="7"/>
  <c r="P5057" i="7"/>
  <c r="O5057" i="7"/>
  <c r="N5057" i="7"/>
  <c r="M5057" i="7"/>
  <c r="L5057" i="7"/>
  <c r="K5057" i="7"/>
  <c r="U5056" i="7"/>
  <c r="T5056" i="7"/>
  <c r="S5056" i="7"/>
  <c r="V5056" i="7" s="1"/>
  <c r="R5056" i="7"/>
  <c r="Q5056" i="7"/>
  <c r="P5056" i="7"/>
  <c r="O5056" i="7"/>
  <c r="N5056" i="7"/>
  <c r="M5056" i="7"/>
  <c r="L5056" i="7"/>
  <c r="K5056" i="7"/>
  <c r="R5055" i="7"/>
  <c r="Q5055" i="7"/>
  <c r="P5055" i="7"/>
  <c r="O5055" i="7"/>
  <c r="N5055" i="7"/>
  <c r="M5055" i="7"/>
  <c r="L5055" i="7"/>
  <c r="K5055" i="7"/>
  <c r="U5054" i="7"/>
  <c r="T5054" i="7"/>
  <c r="R5054" i="7"/>
  <c r="S5054" i="7" s="1"/>
  <c r="Q5054" i="7"/>
  <c r="P5054" i="7"/>
  <c r="O5054" i="7"/>
  <c r="N5054" i="7"/>
  <c r="M5054" i="7"/>
  <c r="L5054" i="7"/>
  <c r="K5054" i="7"/>
  <c r="U5053" i="7"/>
  <c r="T5053" i="7"/>
  <c r="S5053" i="7"/>
  <c r="R5053" i="7"/>
  <c r="Q5053" i="7"/>
  <c r="P5053" i="7"/>
  <c r="O5053" i="7"/>
  <c r="N5053" i="7"/>
  <c r="M5053" i="7"/>
  <c r="L5053" i="7"/>
  <c r="K5053" i="7"/>
  <c r="U5052" i="7"/>
  <c r="T5052" i="7"/>
  <c r="S5052" i="7"/>
  <c r="V5052" i="7" s="1"/>
  <c r="R5052" i="7"/>
  <c r="Q5052" i="7"/>
  <c r="P5052" i="7"/>
  <c r="O5052" i="7"/>
  <c r="N5052" i="7"/>
  <c r="M5052" i="7"/>
  <c r="L5052" i="7"/>
  <c r="K5052" i="7"/>
  <c r="R5051" i="7"/>
  <c r="U5051" i="7" s="1"/>
  <c r="Q5051" i="7"/>
  <c r="P5051" i="7"/>
  <c r="O5051" i="7"/>
  <c r="N5051" i="7"/>
  <c r="M5051" i="7"/>
  <c r="L5051" i="7"/>
  <c r="K5051" i="7"/>
  <c r="R5050" i="7"/>
  <c r="Q5050" i="7"/>
  <c r="P5050" i="7"/>
  <c r="O5050" i="7"/>
  <c r="N5050" i="7"/>
  <c r="M5050" i="7"/>
  <c r="L5050" i="7"/>
  <c r="K5050" i="7"/>
  <c r="S5049" i="7"/>
  <c r="V5049" i="7" s="1"/>
  <c r="R5049" i="7"/>
  <c r="U5049" i="7" s="1"/>
  <c r="Q5049" i="7"/>
  <c r="P5049" i="7"/>
  <c r="O5049" i="7"/>
  <c r="N5049" i="7"/>
  <c r="M5049" i="7"/>
  <c r="L5049" i="7"/>
  <c r="K5049" i="7"/>
  <c r="S5048" i="7"/>
  <c r="R5048" i="7"/>
  <c r="T5048" i="7" s="1"/>
  <c r="Q5048" i="7"/>
  <c r="P5048" i="7"/>
  <c r="O5048" i="7"/>
  <c r="N5048" i="7"/>
  <c r="M5048" i="7"/>
  <c r="L5048" i="7"/>
  <c r="K5048" i="7"/>
  <c r="T5047" i="7"/>
  <c r="R5047" i="7"/>
  <c r="Q5047" i="7"/>
  <c r="P5047" i="7"/>
  <c r="O5047" i="7"/>
  <c r="N5047" i="7"/>
  <c r="M5047" i="7"/>
  <c r="L5047" i="7"/>
  <c r="K5047" i="7"/>
  <c r="U5046" i="7"/>
  <c r="S5046" i="7"/>
  <c r="V5046" i="7" s="1"/>
  <c r="R5046" i="7"/>
  <c r="T5046" i="7" s="1"/>
  <c r="Q5046" i="7"/>
  <c r="P5046" i="7"/>
  <c r="O5046" i="7"/>
  <c r="N5046" i="7"/>
  <c r="M5046" i="7"/>
  <c r="L5046" i="7"/>
  <c r="K5046" i="7"/>
  <c r="R5045" i="7"/>
  <c r="Q5045" i="7"/>
  <c r="P5045" i="7"/>
  <c r="O5045" i="7"/>
  <c r="N5045" i="7"/>
  <c r="M5045" i="7"/>
  <c r="L5045" i="7"/>
  <c r="K5045" i="7"/>
  <c r="U5044" i="7"/>
  <c r="T5044" i="7"/>
  <c r="S5044" i="7"/>
  <c r="V5044" i="7" s="1"/>
  <c r="R5044" i="7"/>
  <c r="Q5044" i="7"/>
  <c r="P5044" i="7"/>
  <c r="O5044" i="7"/>
  <c r="N5044" i="7"/>
  <c r="M5044" i="7"/>
  <c r="L5044" i="7"/>
  <c r="K5044" i="7"/>
  <c r="U5043" i="7"/>
  <c r="R5043" i="7"/>
  <c r="Q5043" i="7"/>
  <c r="P5043" i="7"/>
  <c r="O5043" i="7"/>
  <c r="N5043" i="7"/>
  <c r="M5043" i="7"/>
  <c r="L5043" i="7"/>
  <c r="K5043" i="7"/>
  <c r="R5042" i="7"/>
  <c r="Q5042" i="7"/>
  <c r="P5042" i="7"/>
  <c r="O5042" i="7"/>
  <c r="N5042" i="7"/>
  <c r="M5042" i="7"/>
  <c r="L5042" i="7"/>
  <c r="K5042" i="7"/>
  <c r="R5041" i="7"/>
  <c r="Q5041" i="7"/>
  <c r="P5041" i="7"/>
  <c r="O5041" i="7"/>
  <c r="N5041" i="7"/>
  <c r="M5041" i="7"/>
  <c r="L5041" i="7"/>
  <c r="K5041" i="7"/>
  <c r="U5040" i="7"/>
  <c r="R5040" i="7"/>
  <c r="Q5040" i="7"/>
  <c r="P5040" i="7"/>
  <c r="O5040" i="7"/>
  <c r="N5040" i="7"/>
  <c r="M5040" i="7"/>
  <c r="L5040" i="7"/>
  <c r="K5040" i="7"/>
  <c r="R5039" i="7"/>
  <c r="Q5039" i="7"/>
  <c r="P5039" i="7"/>
  <c r="O5039" i="7"/>
  <c r="N5039" i="7"/>
  <c r="M5039" i="7"/>
  <c r="L5039" i="7"/>
  <c r="K5039" i="7"/>
  <c r="U5038" i="7"/>
  <c r="R5038" i="7"/>
  <c r="Q5038" i="7"/>
  <c r="P5038" i="7"/>
  <c r="O5038" i="7"/>
  <c r="N5038" i="7"/>
  <c r="M5038" i="7"/>
  <c r="L5038" i="7"/>
  <c r="K5038" i="7"/>
  <c r="U5037" i="7"/>
  <c r="R5037" i="7"/>
  <c r="Q5037" i="7"/>
  <c r="P5037" i="7"/>
  <c r="O5037" i="7"/>
  <c r="N5037" i="7"/>
  <c r="M5037" i="7"/>
  <c r="L5037" i="7"/>
  <c r="K5037" i="7"/>
  <c r="R5036" i="7"/>
  <c r="Q5036" i="7"/>
  <c r="P5036" i="7"/>
  <c r="O5036" i="7"/>
  <c r="N5036" i="7"/>
  <c r="M5036" i="7"/>
  <c r="L5036" i="7"/>
  <c r="K5036" i="7"/>
  <c r="U5035" i="7"/>
  <c r="V5035" i="7" s="1"/>
  <c r="T5035" i="7"/>
  <c r="R5035" i="7"/>
  <c r="S5035" i="7" s="1"/>
  <c r="Q5035" i="7"/>
  <c r="P5035" i="7"/>
  <c r="O5035" i="7"/>
  <c r="N5035" i="7"/>
  <c r="M5035" i="7"/>
  <c r="L5035" i="7"/>
  <c r="K5035" i="7"/>
  <c r="R5034" i="7"/>
  <c r="Q5034" i="7"/>
  <c r="P5034" i="7"/>
  <c r="O5034" i="7"/>
  <c r="N5034" i="7"/>
  <c r="M5034" i="7"/>
  <c r="L5034" i="7"/>
  <c r="K5034" i="7"/>
  <c r="U5033" i="7"/>
  <c r="R5033" i="7"/>
  <c r="Q5033" i="7"/>
  <c r="P5033" i="7"/>
  <c r="O5033" i="7"/>
  <c r="N5033" i="7"/>
  <c r="M5033" i="7"/>
  <c r="L5033" i="7"/>
  <c r="K5033" i="7"/>
  <c r="R5032" i="7"/>
  <c r="Q5032" i="7"/>
  <c r="P5032" i="7"/>
  <c r="O5032" i="7"/>
  <c r="N5032" i="7"/>
  <c r="M5032" i="7"/>
  <c r="L5032" i="7"/>
  <c r="K5032" i="7"/>
  <c r="R5031" i="7"/>
  <c r="Q5031" i="7"/>
  <c r="P5031" i="7"/>
  <c r="O5031" i="7"/>
  <c r="N5031" i="7"/>
  <c r="M5031" i="7"/>
  <c r="L5031" i="7"/>
  <c r="K5031" i="7"/>
  <c r="R5030" i="7"/>
  <c r="Q5030" i="7"/>
  <c r="P5030" i="7"/>
  <c r="O5030" i="7"/>
  <c r="N5030" i="7"/>
  <c r="M5030" i="7"/>
  <c r="L5030" i="7"/>
  <c r="K5030" i="7"/>
  <c r="U5029" i="7"/>
  <c r="R5029" i="7"/>
  <c r="Q5029" i="7"/>
  <c r="P5029" i="7"/>
  <c r="O5029" i="7"/>
  <c r="N5029" i="7"/>
  <c r="M5029" i="7"/>
  <c r="L5029" i="7"/>
  <c r="K5029" i="7"/>
  <c r="R5028" i="7"/>
  <c r="Q5028" i="7"/>
  <c r="P5028" i="7"/>
  <c r="O5028" i="7"/>
  <c r="N5028" i="7"/>
  <c r="M5028" i="7"/>
  <c r="L5028" i="7"/>
  <c r="K5028" i="7"/>
  <c r="R5027" i="7"/>
  <c r="Q5027" i="7"/>
  <c r="P5027" i="7"/>
  <c r="O5027" i="7"/>
  <c r="N5027" i="7"/>
  <c r="M5027" i="7"/>
  <c r="L5027" i="7"/>
  <c r="K5027" i="7"/>
  <c r="S5026" i="7"/>
  <c r="R5026" i="7"/>
  <c r="Q5026" i="7"/>
  <c r="P5026" i="7"/>
  <c r="O5026" i="7"/>
  <c r="N5026" i="7"/>
  <c r="M5026" i="7"/>
  <c r="L5026" i="7"/>
  <c r="K5026" i="7"/>
  <c r="U5025" i="7"/>
  <c r="T5025" i="7"/>
  <c r="R5025" i="7"/>
  <c r="S5025" i="7" s="1"/>
  <c r="V5025" i="7" s="1"/>
  <c r="Q5025" i="7"/>
  <c r="P5025" i="7"/>
  <c r="O5025" i="7"/>
  <c r="N5025" i="7"/>
  <c r="M5025" i="7"/>
  <c r="L5025" i="7"/>
  <c r="K5025" i="7"/>
  <c r="R5024" i="7"/>
  <c r="Q5024" i="7"/>
  <c r="P5024" i="7"/>
  <c r="O5024" i="7"/>
  <c r="N5024" i="7"/>
  <c r="M5024" i="7"/>
  <c r="L5024" i="7"/>
  <c r="K5024" i="7"/>
  <c r="R5023" i="7"/>
  <c r="T5023" i="7" s="1"/>
  <c r="Q5023" i="7"/>
  <c r="P5023" i="7"/>
  <c r="O5023" i="7"/>
  <c r="N5023" i="7"/>
  <c r="M5023" i="7"/>
  <c r="L5023" i="7"/>
  <c r="K5023" i="7"/>
  <c r="R5022" i="7"/>
  <c r="T5022" i="7" s="1"/>
  <c r="Q5022" i="7"/>
  <c r="P5022" i="7"/>
  <c r="O5022" i="7"/>
  <c r="N5022" i="7"/>
  <c r="M5022" i="7"/>
  <c r="L5022" i="7"/>
  <c r="K5022" i="7"/>
  <c r="S5021" i="7"/>
  <c r="R5021" i="7"/>
  <c r="T5021" i="7" s="1"/>
  <c r="Q5021" i="7"/>
  <c r="P5021" i="7"/>
  <c r="O5021" i="7"/>
  <c r="N5021" i="7"/>
  <c r="M5021" i="7"/>
  <c r="L5021" i="7"/>
  <c r="K5021" i="7"/>
  <c r="R5020" i="7"/>
  <c r="T5020" i="7" s="1"/>
  <c r="Q5020" i="7"/>
  <c r="P5020" i="7"/>
  <c r="O5020" i="7"/>
  <c r="N5020" i="7"/>
  <c r="M5020" i="7"/>
  <c r="L5020" i="7"/>
  <c r="K5020" i="7"/>
  <c r="U5019" i="7"/>
  <c r="R5019" i="7"/>
  <c r="T5019" i="7" s="1"/>
  <c r="Q5019" i="7"/>
  <c r="P5019" i="7"/>
  <c r="O5019" i="7"/>
  <c r="N5019" i="7"/>
  <c r="M5019" i="7"/>
  <c r="L5019" i="7"/>
  <c r="K5019" i="7"/>
  <c r="V5018" i="7"/>
  <c r="U5018" i="7"/>
  <c r="S5018" i="7"/>
  <c r="R5018" i="7"/>
  <c r="T5018" i="7" s="1"/>
  <c r="Q5018" i="7"/>
  <c r="P5018" i="7"/>
  <c r="O5018" i="7"/>
  <c r="N5018" i="7"/>
  <c r="M5018" i="7"/>
  <c r="L5018" i="7"/>
  <c r="K5018" i="7"/>
  <c r="U5017" i="7"/>
  <c r="R5017" i="7"/>
  <c r="T5017" i="7" s="1"/>
  <c r="Q5017" i="7"/>
  <c r="P5017" i="7"/>
  <c r="O5017" i="7"/>
  <c r="N5017" i="7"/>
  <c r="M5017" i="7"/>
  <c r="L5017" i="7"/>
  <c r="K5017" i="7"/>
  <c r="S5016" i="7"/>
  <c r="R5016" i="7"/>
  <c r="T5016" i="7" s="1"/>
  <c r="Q5016" i="7"/>
  <c r="P5016" i="7"/>
  <c r="O5016" i="7"/>
  <c r="N5016" i="7"/>
  <c r="M5016" i="7"/>
  <c r="L5016" i="7"/>
  <c r="K5016" i="7"/>
  <c r="R5015" i="7"/>
  <c r="T5015" i="7" s="1"/>
  <c r="Q5015" i="7"/>
  <c r="P5015" i="7"/>
  <c r="O5015" i="7"/>
  <c r="N5015" i="7"/>
  <c r="M5015" i="7"/>
  <c r="L5015" i="7"/>
  <c r="K5015" i="7"/>
  <c r="U5014" i="7"/>
  <c r="S5014" i="7"/>
  <c r="V5014" i="7" s="1"/>
  <c r="R5014" i="7"/>
  <c r="T5014" i="7" s="1"/>
  <c r="Q5014" i="7"/>
  <c r="P5014" i="7"/>
  <c r="O5014" i="7"/>
  <c r="N5014" i="7"/>
  <c r="M5014" i="7"/>
  <c r="L5014" i="7"/>
  <c r="K5014" i="7"/>
  <c r="R5013" i="7"/>
  <c r="Q5013" i="7"/>
  <c r="P5013" i="7"/>
  <c r="O5013" i="7"/>
  <c r="N5013" i="7"/>
  <c r="M5013" i="7"/>
  <c r="L5013" i="7"/>
  <c r="K5013" i="7"/>
  <c r="R5012" i="7"/>
  <c r="Q5012" i="7"/>
  <c r="P5012" i="7"/>
  <c r="O5012" i="7"/>
  <c r="N5012" i="7"/>
  <c r="M5012" i="7"/>
  <c r="L5012" i="7"/>
  <c r="K5012" i="7"/>
  <c r="R5011" i="7"/>
  <c r="T5011" i="7" s="1"/>
  <c r="Q5011" i="7"/>
  <c r="P5011" i="7"/>
  <c r="O5011" i="7"/>
  <c r="N5011" i="7"/>
  <c r="M5011" i="7"/>
  <c r="L5011" i="7"/>
  <c r="K5011" i="7"/>
  <c r="U5010" i="7"/>
  <c r="R5010" i="7"/>
  <c r="T5010" i="7" s="1"/>
  <c r="Q5010" i="7"/>
  <c r="P5010" i="7"/>
  <c r="O5010" i="7"/>
  <c r="N5010" i="7"/>
  <c r="M5010" i="7"/>
  <c r="L5010" i="7"/>
  <c r="K5010" i="7"/>
  <c r="S5009" i="7"/>
  <c r="R5009" i="7"/>
  <c r="T5009" i="7" s="1"/>
  <c r="Q5009" i="7"/>
  <c r="P5009" i="7"/>
  <c r="O5009" i="7"/>
  <c r="N5009" i="7"/>
  <c r="M5009" i="7"/>
  <c r="L5009" i="7"/>
  <c r="K5009" i="7"/>
  <c r="V5008" i="7"/>
  <c r="U5008" i="7"/>
  <c r="T5008" i="7"/>
  <c r="S5008" i="7"/>
  <c r="R5008" i="7"/>
  <c r="Q5008" i="7"/>
  <c r="P5008" i="7"/>
  <c r="O5008" i="7"/>
  <c r="N5008" i="7"/>
  <c r="M5008" i="7"/>
  <c r="L5008" i="7"/>
  <c r="K5008" i="7"/>
  <c r="R5007" i="7"/>
  <c r="T5007" i="7" s="1"/>
  <c r="Q5007" i="7"/>
  <c r="P5007" i="7"/>
  <c r="O5007" i="7"/>
  <c r="N5007" i="7"/>
  <c r="M5007" i="7"/>
  <c r="L5007" i="7"/>
  <c r="K5007" i="7"/>
  <c r="U5006" i="7"/>
  <c r="T5006" i="7"/>
  <c r="R5006" i="7"/>
  <c r="S5006" i="7" s="1"/>
  <c r="V5006" i="7" s="1"/>
  <c r="Q5006" i="7"/>
  <c r="P5006" i="7"/>
  <c r="O5006" i="7"/>
  <c r="N5006" i="7"/>
  <c r="M5006" i="7"/>
  <c r="L5006" i="7"/>
  <c r="K5006" i="7"/>
  <c r="U5005" i="7"/>
  <c r="R5005" i="7"/>
  <c r="T5005" i="7" s="1"/>
  <c r="Q5005" i="7"/>
  <c r="P5005" i="7"/>
  <c r="O5005" i="7"/>
  <c r="N5005" i="7"/>
  <c r="M5005" i="7"/>
  <c r="L5005" i="7"/>
  <c r="K5005" i="7"/>
  <c r="U5004" i="7"/>
  <c r="S5004" i="7"/>
  <c r="V5004" i="7" s="1"/>
  <c r="R5004" i="7"/>
  <c r="T5004" i="7" s="1"/>
  <c r="Q5004" i="7"/>
  <c r="P5004" i="7"/>
  <c r="O5004" i="7"/>
  <c r="N5004" i="7"/>
  <c r="M5004" i="7"/>
  <c r="L5004" i="7"/>
  <c r="K5004" i="7"/>
  <c r="R5003" i="7"/>
  <c r="T5003" i="7" s="1"/>
  <c r="Q5003" i="7"/>
  <c r="P5003" i="7"/>
  <c r="O5003" i="7"/>
  <c r="N5003" i="7"/>
  <c r="M5003" i="7"/>
  <c r="L5003" i="7"/>
  <c r="K5003" i="7"/>
  <c r="U5002" i="7"/>
  <c r="T5002" i="7"/>
  <c r="R5002" i="7"/>
  <c r="S5002" i="7" s="1"/>
  <c r="V5002" i="7" s="1"/>
  <c r="Q5002" i="7"/>
  <c r="P5002" i="7"/>
  <c r="O5002" i="7"/>
  <c r="N5002" i="7"/>
  <c r="M5002" i="7"/>
  <c r="L5002" i="7"/>
  <c r="K5002" i="7"/>
  <c r="U5001" i="7"/>
  <c r="V5001" i="7" s="1"/>
  <c r="S5001" i="7"/>
  <c r="R5001" i="7"/>
  <c r="T5001" i="7" s="1"/>
  <c r="Q5001" i="7"/>
  <c r="P5001" i="7"/>
  <c r="O5001" i="7"/>
  <c r="N5001" i="7"/>
  <c r="M5001" i="7"/>
  <c r="L5001" i="7"/>
  <c r="K5001" i="7"/>
  <c r="U5000" i="7"/>
  <c r="S5000" i="7"/>
  <c r="V5000" i="7" s="1"/>
  <c r="R5000" i="7"/>
  <c r="T5000" i="7" s="1"/>
  <c r="Q5000" i="7"/>
  <c r="P5000" i="7"/>
  <c r="O5000" i="7"/>
  <c r="N5000" i="7"/>
  <c r="M5000" i="7"/>
  <c r="L5000" i="7"/>
  <c r="K5000" i="7"/>
  <c r="R4999" i="7"/>
  <c r="T4999" i="7" s="1"/>
  <c r="Q4999" i="7"/>
  <c r="P4999" i="7"/>
  <c r="O4999" i="7"/>
  <c r="N4999" i="7"/>
  <c r="M4999" i="7"/>
  <c r="L4999" i="7"/>
  <c r="K4999" i="7"/>
  <c r="S4998" i="7"/>
  <c r="R4998" i="7"/>
  <c r="Q4998" i="7"/>
  <c r="P4998" i="7"/>
  <c r="O4998" i="7"/>
  <c r="N4998" i="7"/>
  <c r="M4998" i="7"/>
  <c r="L4998" i="7"/>
  <c r="K4998" i="7"/>
  <c r="U4997" i="7"/>
  <c r="T4997" i="7"/>
  <c r="R4997" i="7"/>
  <c r="S4997" i="7" s="1"/>
  <c r="V4997" i="7" s="1"/>
  <c r="Q4997" i="7"/>
  <c r="P4997" i="7"/>
  <c r="O4997" i="7"/>
  <c r="N4997" i="7"/>
  <c r="M4997" i="7"/>
  <c r="L4997" i="7"/>
  <c r="K4997" i="7"/>
  <c r="R4996" i="7"/>
  <c r="Q4996" i="7"/>
  <c r="P4996" i="7"/>
  <c r="O4996" i="7"/>
  <c r="N4996" i="7"/>
  <c r="M4996" i="7"/>
  <c r="L4996" i="7"/>
  <c r="K4996" i="7"/>
  <c r="V4995" i="7"/>
  <c r="U4995" i="7"/>
  <c r="S4995" i="7"/>
  <c r="R4995" i="7"/>
  <c r="T4995" i="7" s="1"/>
  <c r="Q4995" i="7"/>
  <c r="P4995" i="7"/>
  <c r="O4995" i="7"/>
  <c r="N4995" i="7"/>
  <c r="M4995" i="7"/>
  <c r="L4995" i="7"/>
  <c r="K4995" i="7"/>
  <c r="T4994" i="7"/>
  <c r="R4994" i="7"/>
  <c r="U4994" i="7" s="1"/>
  <c r="Q4994" i="7"/>
  <c r="P4994" i="7"/>
  <c r="O4994" i="7"/>
  <c r="N4994" i="7"/>
  <c r="M4994" i="7"/>
  <c r="L4994" i="7"/>
  <c r="K4994" i="7"/>
  <c r="S4993" i="7"/>
  <c r="R4993" i="7"/>
  <c r="U4993" i="7" s="1"/>
  <c r="Q4993" i="7"/>
  <c r="P4993" i="7"/>
  <c r="O4993" i="7"/>
  <c r="N4993" i="7"/>
  <c r="M4993" i="7"/>
  <c r="L4993" i="7"/>
  <c r="K4993" i="7"/>
  <c r="U4992" i="7"/>
  <c r="R4992" i="7"/>
  <c r="T4992" i="7" s="1"/>
  <c r="Q4992" i="7"/>
  <c r="P4992" i="7"/>
  <c r="O4992" i="7"/>
  <c r="N4992" i="7"/>
  <c r="M4992" i="7"/>
  <c r="L4992" i="7"/>
  <c r="K4992" i="7"/>
  <c r="U4991" i="7"/>
  <c r="T4991" i="7"/>
  <c r="R4991" i="7"/>
  <c r="S4991" i="7" s="1"/>
  <c r="V4991" i="7" s="1"/>
  <c r="Q4991" i="7"/>
  <c r="P4991" i="7"/>
  <c r="O4991" i="7"/>
  <c r="N4991" i="7"/>
  <c r="M4991" i="7"/>
  <c r="L4991" i="7"/>
  <c r="K4991" i="7"/>
  <c r="U4990" i="7"/>
  <c r="T4990" i="7"/>
  <c r="S4990" i="7"/>
  <c r="R4990" i="7"/>
  <c r="Q4990" i="7"/>
  <c r="P4990" i="7"/>
  <c r="O4990" i="7"/>
  <c r="N4990" i="7"/>
  <c r="M4990" i="7"/>
  <c r="L4990" i="7"/>
  <c r="K4990" i="7"/>
  <c r="U4989" i="7"/>
  <c r="T4989" i="7"/>
  <c r="S4989" i="7"/>
  <c r="V4989" i="7" s="1"/>
  <c r="R4989" i="7"/>
  <c r="Q4989" i="7"/>
  <c r="P4989" i="7"/>
  <c r="O4989" i="7"/>
  <c r="N4989" i="7"/>
  <c r="M4989" i="7"/>
  <c r="L4989" i="7"/>
  <c r="K4989" i="7"/>
  <c r="U4988" i="7"/>
  <c r="S4988" i="7"/>
  <c r="R4988" i="7"/>
  <c r="T4988" i="7" s="1"/>
  <c r="Q4988" i="7"/>
  <c r="P4988" i="7"/>
  <c r="O4988" i="7"/>
  <c r="N4988" i="7"/>
  <c r="M4988" i="7"/>
  <c r="L4988" i="7"/>
  <c r="K4988" i="7"/>
  <c r="U4987" i="7"/>
  <c r="T4987" i="7"/>
  <c r="R4987" i="7"/>
  <c r="S4987" i="7" s="1"/>
  <c r="V4987" i="7" s="1"/>
  <c r="Q4987" i="7"/>
  <c r="P4987" i="7"/>
  <c r="O4987" i="7"/>
  <c r="N4987" i="7"/>
  <c r="M4987" i="7"/>
  <c r="L4987" i="7"/>
  <c r="K4987" i="7"/>
  <c r="T4986" i="7"/>
  <c r="S4986" i="7"/>
  <c r="V4986" i="7" s="1"/>
  <c r="R4986" i="7"/>
  <c r="U4986" i="7" s="1"/>
  <c r="Q4986" i="7"/>
  <c r="P4986" i="7"/>
  <c r="O4986" i="7"/>
  <c r="N4986" i="7"/>
  <c r="M4986" i="7"/>
  <c r="L4986" i="7"/>
  <c r="K4986" i="7"/>
  <c r="U4985" i="7"/>
  <c r="T4985" i="7"/>
  <c r="R4985" i="7"/>
  <c r="S4985" i="7" s="1"/>
  <c r="V4985" i="7" s="1"/>
  <c r="Q4985" i="7"/>
  <c r="P4985" i="7"/>
  <c r="O4985" i="7"/>
  <c r="N4985" i="7"/>
  <c r="M4985" i="7"/>
  <c r="L4985" i="7"/>
  <c r="K4985" i="7"/>
  <c r="R4984" i="7"/>
  <c r="Q4984" i="7"/>
  <c r="P4984" i="7"/>
  <c r="O4984" i="7"/>
  <c r="N4984" i="7"/>
  <c r="M4984" i="7"/>
  <c r="L4984" i="7"/>
  <c r="K4984" i="7"/>
  <c r="U4983" i="7"/>
  <c r="T4983" i="7"/>
  <c r="R4983" i="7"/>
  <c r="S4983" i="7" s="1"/>
  <c r="V4983" i="7" s="1"/>
  <c r="Q4983" i="7"/>
  <c r="P4983" i="7"/>
  <c r="O4983" i="7"/>
  <c r="N4983" i="7"/>
  <c r="M4983" i="7"/>
  <c r="L4983" i="7"/>
  <c r="K4983" i="7"/>
  <c r="T4982" i="7"/>
  <c r="R4982" i="7"/>
  <c r="U4982" i="7" s="1"/>
  <c r="Q4982" i="7"/>
  <c r="P4982" i="7"/>
  <c r="O4982" i="7"/>
  <c r="N4982" i="7"/>
  <c r="M4982" i="7"/>
  <c r="L4982" i="7"/>
  <c r="K4982" i="7"/>
  <c r="S4981" i="7"/>
  <c r="R4981" i="7"/>
  <c r="U4981" i="7" s="1"/>
  <c r="Q4981" i="7"/>
  <c r="P4981" i="7"/>
  <c r="O4981" i="7"/>
  <c r="N4981" i="7"/>
  <c r="M4981" i="7"/>
  <c r="L4981" i="7"/>
  <c r="K4981" i="7"/>
  <c r="U4980" i="7"/>
  <c r="T4980" i="7"/>
  <c r="R4980" i="7"/>
  <c r="S4980" i="7" s="1"/>
  <c r="Q4980" i="7"/>
  <c r="P4980" i="7"/>
  <c r="O4980" i="7"/>
  <c r="N4980" i="7"/>
  <c r="M4980" i="7"/>
  <c r="L4980" i="7"/>
  <c r="K4980" i="7"/>
  <c r="U4979" i="7"/>
  <c r="T4979" i="7"/>
  <c r="R4979" i="7"/>
  <c r="S4979" i="7" s="1"/>
  <c r="Q4979" i="7"/>
  <c r="P4979" i="7"/>
  <c r="O4979" i="7"/>
  <c r="N4979" i="7"/>
  <c r="M4979" i="7"/>
  <c r="L4979" i="7"/>
  <c r="K4979" i="7"/>
  <c r="U4978" i="7"/>
  <c r="T4978" i="7"/>
  <c r="S4978" i="7"/>
  <c r="R4978" i="7"/>
  <c r="Q4978" i="7"/>
  <c r="P4978" i="7"/>
  <c r="O4978" i="7"/>
  <c r="N4978" i="7"/>
  <c r="M4978" i="7"/>
  <c r="L4978" i="7"/>
  <c r="K4978" i="7"/>
  <c r="U4977" i="7"/>
  <c r="T4977" i="7"/>
  <c r="S4977" i="7"/>
  <c r="R4977" i="7"/>
  <c r="Q4977" i="7"/>
  <c r="P4977" i="7"/>
  <c r="O4977" i="7"/>
  <c r="N4977" i="7"/>
  <c r="M4977" i="7"/>
  <c r="L4977" i="7"/>
  <c r="K4977" i="7"/>
  <c r="U4976" i="7"/>
  <c r="T4976" i="7"/>
  <c r="S4976" i="7"/>
  <c r="V4976" i="7" s="1"/>
  <c r="R4976" i="7"/>
  <c r="Q4976" i="7"/>
  <c r="P4976" i="7"/>
  <c r="O4976" i="7"/>
  <c r="N4976" i="7"/>
  <c r="M4976" i="7"/>
  <c r="L4976" i="7"/>
  <c r="K4976" i="7"/>
  <c r="U4975" i="7"/>
  <c r="T4975" i="7"/>
  <c r="S4975" i="7"/>
  <c r="R4975" i="7"/>
  <c r="Q4975" i="7"/>
  <c r="P4975" i="7"/>
  <c r="O4975" i="7"/>
  <c r="N4975" i="7"/>
  <c r="M4975" i="7"/>
  <c r="L4975" i="7"/>
  <c r="K4975" i="7"/>
  <c r="T4974" i="7"/>
  <c r="S4974" i="7"/>
  <c r="V4974" i="7" s="1"/>
  <c r="R4974" i="7"/>
  <c r="U4974" i="7" s="1"/>
  <c r="Q4974" i="7"/>
  <c r="P4974" i="7"/>
  <c r="O4974" i="7"/>
  <c r="N4974" i="7"/>
  <c r="M4974" i="7"/>
  <c r="L4974" i="7"/>
  <c r="K4974" i="7"/>
  <c r="R4973" i="7"/>
  <c r="Q4973" i="7"/>
  <c r="P4973" i="7"/>
  <c r="O4973" i="7"/>
  <c r="N4973" i="7"/>
  <c r="M4973" i="7"/>
  <c r="L4973" i="7"/>
  <c r="K4973" i="7"/>
  <c r="R4972" i="7"/>
  <c r="Q4972" i="7"/>
  <c r="P4972" i="7"/>
  <c r="O4972" i="7"/>
  <c r="N4972" i="7"/>
  <c r="M4972" i="7"/>
  <c r="L4972" i="7"/>
  <c r="K4972" i="7"/>
  <c r="U4971" i="7"/>
  <c r="R4971" i="7"/>
  <c r="T4971" i="7" s="1"/>
  <c r="Q4971" i="7"/>
  <c r="P4971" i="7"/>
  <c r="O4971" i="7"/>
  <c r="N4971" i="7"/>
  <c r="M4971" i="7"/>
  <c r="L4971" i="7"/>
  <c r="K4971" i="7"/>
  <c r="T4970" i="7"/>
  <c r="R4970" i="7"/>
  <c r="U4970" i="7" s="1"/>
  <c r="Q4970" i="7"/>
  <c r="P4970" i="7"/>
  <c r="O4970" i="7"/>
  <c r="N4970" i="7"/>
  <c r="M4970" i="7"/>
  <c r="L4970" i="7"/>
  <c r="K4970" i="7"/>
  <c r="U4969" i="7"/>
  <c r="T4969" i="7"/>
  <c r="S4969" i="7"/>
  <c r="V4969" i="7" s="1"/>
  <c r="R4969" i="7"/>
  <c r="Q4969" i="7"/>
  <c r="P4969" i="7"/>
  <c r="O4969" i="7"/>
  <c r="N4969" i="7"/>
  <c r="M4969" i="7"/>
  <c r="L4969" i="7"/>
  <c r="K4969" i="7"/>
  <c r="U4968" i="7"/>
  <c r="R4968" i="7"/>
  <c r="T4968" i="7" s="1"/>
  <c r="Q4968" i="7"/>
  <c r="P4968" i="7"/>
  <c r="O4968" i="7"/>
  <c r="N4968" i="7"/>
  <c r="M4968" i="7"/>
  <c r="L4968" i="7"/>
  <c r="K4968" i="7"/>
  <c r="U4967" i="7"/>
  <c r="T4967" i="7"/>
  <c r="R4967" i="7"/>
  <c r="S4967" i="7" s="1"/>
  <c r="Q4967" i="7"/>
  <c r="P4967" i="7"/>
  <c r="O4967" i="7"/>
  <c r="N4967" i="7"/>
  <c r="M4967" i="7"/>
  <c r="L4967" i="7"/>
  <c r="K4967" i="7"/>
  <c r="U4966" i="7"/>
  <c r="T4966" i="7"/>
  <c r="S4966" i="7"/>
  <c r="R4966" i="7"/>
  <c r="Q4966" i="7"/>
  <c r="P4966" i="7"/>
  <c r="O4966" i="7"/>
  <c r="N4966" i="7"/>
  <c r="M4966" i="7"/>
  <c r="L4966" i="7"/>
  <c r="K4966" i="7"/>
  <c r="U4965" i="7"/>
  <c r="T4965" i="7"/>
  <c r="S4965" i="7"/>
  <c r="V4965" i="7" s="1"/>
  <c r="R4965" i="7"/>
  <c r="Q4965" i="7"/>
  <c r="P4965" i="7"/>
  <c r="O4965" i="7"/>
  <c r="N4965" i="7"/>
  <c r="M4965" i="7"/>
  <c r="L4965" i="7"/>
  <c r="K4965" i="7"/>
  <c r="U4964" i="7"/>
  <c r="R4964" i="7"/>
  <c r="T4964" i="7" s="1"/>
  <c r="Q4964" i="7"/>
  <c r="P4964" i="7"/>
  <c r="O4964" i="7"/>
  <c r="N4964" i="7"/>
  <c r="M4964" i="7"/>
  <c r="L4964" i="7"/>
  <c r="K4964" i="7"/>
  <c r="U4963" i="7"/>
  <c r="T4963" i="7"/>
  <c r="S4963" i="7"/>
  <c r="R4963" i="7"/>
  <c r="Q4963" i="7"/>
  <c r="P4963" i="7"/>
  <c r="O4963" i="7"/>
  <c r="N4963" i="7"/>
  <c r="M4963" i="7"/>
  <c r="L4963" i="7"/>
  <c r="K4963" i="7"/>
  <c r="T4962" i="7"/>
  <c r="R4962" i="7"/>
  <c r="U4962" i="7" s="1"/>
  <c r="Q4962" i="7"/>
  <c r="P4962" i="7"/>
  <c r="O4962" i="7"/>
  <c r="N4962" i="7"/>
  <c r="M4962" i="7"/>
  <c r="L4962" i="7"/>
  <c r="K4962" i="7"/>
  <c r="U4961" i="7"/>
  <c r="T4961" i="7"/>
  <c r="S4961" i="7"/>
  <c r="V4961" i="7" s="1"/>
  <c r="R4961" i="7"/>
  <c r="Q4961" i="7"/>
  <c r="P4961" i="7"/>
  <c r="O4961" i="7"/>
  <c r="N4961" i="7"/>
  <c r="M4961" i="7"/>
  <c r="L4961" i="7"/>
  <c r="K4961" i="7"/>
  <c r="U4960" i="7"/>
  <c r="T4960" i="7"/>
  <c r="R4960" i="7"/>
  <c r="S4960" i="7" s="1"/>
  <c r="V4960" i="7" s="1"/>
  <c r="Q4960" i="7"/>
  <c r="P4960" i="7"/>
  <c r="O4960" i="7"/>
  <c r="N4960" i="7"/>
  <c r="M4960" i="7"/>
  <c r="L4960" i="7"/>
  <c r="K4960" i="7"/>
  <c r="U4959" i="7"/>
  <c r="R4959" i="7"/>
  <c r="T4959" i="7" s="1"/>
  <c r="Q4959" i="7"/>
  <c r="P4959" i="7"/>
  <c r="O4959" i="7"/>
  <c r="N4959" i="7"/>
  <c r="M4959" i="7"/>
  <c r="L4959" i="7"/>
  <c r="K4959" i="7"/>
  <c r="T4958" i="7"/>
  <c r="R4958" i="7"/>
  <c r="U4958" i="7" s="1"/>
  <c r="Q4958" i="7"/>
  <c r="P4958" i="7"/>
  <c r="O4958" i="7"/>
  <c r="N4958" i="7"/>
  <c r="M4958" i="7"/>
  <c r="L4958" i="7"/>
  <c r="K4958" i="7"/>
  <c r="S4957" i="7"/>
  <c r="R4957" i="7"/>
  <c r="U4957" i="7" s="1"/>
  <c r="Q4957" i="7"/>
  <c r="P4957" i="7"/>
  <c r="O4957" i="7"/>
  <c r="N4957" i="7"/>
  <c r="M4957" i="7"/>
  <c r="L4957" i="7"/>
  <c r="K4957" i="7"/>
  <c r="U4956" i="7"/>
  <c r="R4956" i="7"/>
  <c r="T4956" i="7" s="1"/>
  <c r="Q4956" i="7"/>
  <c r="P4956" i="7"/>
  <c r="O4956" i="7"/>
  <c r="N4956" i="7"/>
  <c r="M4956" i="7"/>
  <c r="L4956" i="7"/>
  <c r="K4956" i="7"/>
  <c r="U4955" i="7"/>
  <c r="T4955" i="7"/>
  <c r="R4955" i="7"/>
  <c r="S4955" i="7" s="1"/>
  <c r="Q4955" i="7"/>
  <c r="P4955" i="7"/>
  <c r="O4955" i="7"/>
  <c r="N4955" i="7"/>
  <c r="M4955" i="7"/>
  <c r="L4955" i="7"/>
  <c r="K4955" i="7"/>
  <c r="U4954" i="7"/>
  <c r="T4954" i="7"/>
  <c r="S4954" i="7"/>
  <c r="R4954" i="7"/>
  <c r="Q4954" i="7"/>
  <c r="P4954" i="7"/>
  <c r="O4954" i="7"/>
  <c r="N4954" i="7"/>
  <c r="M4954" i="7"/>
  <c r="L4954" i="7"/>
  <c r="K4954" i="7"/>
  <c r="U4953" i="7"/>
  <c r="T4953" i="7"/>
  <c r="S4953" i="7"/>
  <c r="R4953" i="7"/>
  <c r="Q4953" i="7"/>
  <c r="P4953" i="7"/>
  <c r="O4953" i="7"/>
  <c r="N4953" i="7"/>
  <c r="M4953" i="7"/>
  <c r="L4953" i="7"/>
  <c r="K4953" i="7"/>
  <c r="U4952" i="7"/>
  <c r="T4952" i="7"/>
  <c r="S4952" i="7"/>
  <c r="V4952" i="7" s="1"/>
  <c r="R4952" i="7"/>
  <c r="Q4952" i="7"/>
  <c r="P4952" i="7"/>
  <c r="O4952" i="7"/>
  <c r="N4952" i="7"/>
  <c r="M4952" i="7"/>
  <c r="L4952" i="7"/>
  <c r="K4952" i="7"/>
  <c r="U4951" i="7"/>
  <c r="R4951" i="7"/>
  <c r="T4951" i="7" s="1"/>
  <c r="Q4951" i="7"/>
  <c r="P4951" i="7"/>
  <c r="O4951" i="7"/>
  <c r="N4951" i="7"/>
  <c r="M4951" i="7"/>
  <c r="L4951" i="7"/>
  <c r="K4951" i="7"/>
  <c r="T4950" i="7"/>
  <c r="S4950" i="7"/>
  <c r="V4950" i="7" s="1"/>
  <c r="R4950" i="7"/>
  <c r="U4950" i="7" s="1"/>
  <c r="Q4950" i="7"/>
  <c r="P4950" i="7"/>
  <c r="O4950" i="7"/>
  <c r="N4950" i="7"/>
  <c r="M4950" i="7"/>
  <c r="L4950" i="7"/>
  <c r="K4950" i="7"/>
  <c r="R4949" i="7"/>
  <c r="Q4949" i="7"/>
  <c r="P4949" i="7"/>
  <c r="O4949" i="7"/>
  <c r="N4949" i="7"/>
  <c r="M4949" i="7"/>
  <c r="L4949" i="7"/>
  <c r="K4949" i="7"/>
  <c r="U4948" i="7"/>
  <c r="T4948" i="7"/>
  <c r="R4948" i="7"/>
  <c r="S4948" i="7" s="1"/>
  <c r="V4948" i="7" s="1"/>
  <c r="Q4948" i="7"/>
  <c r="P4948" i="7"/>
  <c r="O4948" i="7"/>
  <c r="N4948" i="7"/>
  <c r="M4948" i="7"/>
  <c r="L4948" i="7"/>
  <c r="K4948" i="7"/>
  <c r="U4947" i="7"/>
  <c r="R4947" i="7"/>
  <c r="T4947" i="7" s="1"/>
  <c r="Q4947" i="7"/>
  <c r="P4947" i="7"/>
  <c r="O4947" i="7"/>
  <c r="N4947" i="7"/>
  <c r="M4947" i="7"/>
  <c r="L4947" i="7"/>
  <c r="K4947" i="7"/>
  <c r="T4946" i="7"/>
  <c r="R4946" i="7"/>
  <c r="U4946" i="7" s="1"/>
  <c r="Q4946" i="7"/>
  <c r="P4946" i="7"/>
  <c r="O4946" i="7"/>
  <c r="N4946" i="7"/>
  <c r="M4946" i="7"/>
  <c r="L4946" i="7"/>
  <c r="K4946" i="7"/>
  <c r="T4945" i="7"/>
  <c r="R4945" i="7"/>
  <c r="U4945" i="7" s="1"/>
  <c r="Q4945" i="7"/>
  <c r="P4945" i="7"/>
  <c r="O4945" i="7"/>
  <c r="N4945" i="7"/>
  <c r="M4945" i="7"/>
  <c r="L4945" i="7"/>
  <c r="K4945" i="7"/>
  <c r="T4944" i="7"/>
  <c r="R4944" i="7"/>
  <c r="U4944" i="7" s="1"/>
  <c r="Q4944" i="7"/>
  <c r="P4944" i="7"/>
  <c r="O4944" i="7"/>
  <c r="N4944" i="7"/>
  <c r="M4944" i="7"/>
  <c r="L4944" i="7"/>
  <c r="K4944" i="7"/>
  <c r="T4943" i="7"/>
  <c r="R4943" i="7"/>
  <c r="U4943" i="7" s="1"/>
  <c r="Q4943" i="7"/>
  <c r="P4943" i="7"/>
  <c r="O4943" i="7"/>
  <c r="N4943" i="7"/>
  <c r="M4943" i="7"/>
  <c r="L4943" i="7"/>
  <c r="K4943" i="7"/>
  <c r="U4942" i="7"/>
  <c r="T4942" i="7"/>
  <c r="R4942" i="7"/>
  <c r="S4942" i="7" s="1"/>
  <c r="V4942" i="7" s="1"/>
  <c r="Q4942" i="7"/>
  <c r="P4942" i="7"/>
  <c r="O4942" i="7"/>
  <c r="N4942" i="7"/>
  <c r="M4942" i="7"/>
  <c r="L4942" i="7"/>
  <c r="K4942" i="7"/>
  <c r="T4941" i="7"/>
  <c r="R4941" i="7"/>
  <c r="U4941" i="7" s="1"/>
  <c r="Q4941" i="7"/>
  <c r="P4941" i="7"/>
  <c r="O4941" i="7"/>
  <c r="N4941" i="7"/>
  <c r="M4941" i="7"/>
  <c r="L4941" i="7"/>
  <c r="K4941" i="7"/>
  <c r="T4940" i="7"/>
  <c r="R4940" i="7"/>
  <c r="U4940" i="7" s="1"/>
  <c r="Q4940" i="7"/>
  <c r="P4940" i="7"/>
  <c r="O4940" i="7"/>
  <c r="N4940" i="7"/>
  <c r="M4940" i="7"/>
  <c r="L4940" i="7"/>
  <c r="K4940" i="7"/>
  <c r="T4939" i="7"/>
  <c r="R4939" i="7"/>
  <c r="U4939" i="7" s="1"/>
  <c r="Q4939" i="7"/>
  <c r="P4939" i="7"/>
  <c r="O4939" i="7"/>
  <c r="N4939" i="7"/>
  <c r="M4939" i="7"/>
  <c r="L4939" i="7"/>
  <c r="K4939" i="7"/>
  <c r="T4938" i="7"/>
  <c r="R4938" i="7"/>
  <c r="U4938" i="7" s="1"/>
  <c r="Q4938" i="7"/>
  <c r="P4938" i="7"/>
  <c r="O4938" i="7"/>
  <c r="N4938" i="7"/>
  <c r="M4938" i="7"/>
  <c r="L4938" i="7"/>
  <c r="K4938" i="7"/>
  <c r="T4937" i="7"/>
  <c r="R4937" i="7"/>
  <c r="U4937" i="7" s="1"/>
  <c r="Q4937" i="7"/>
  <c r="P4937" i="7"/>
  <c r="O4937" i="7"/>
  <c r="N4937" i="7"/>
  <c r="M4937" i="7"/>
  <c r="L4937" i="7"/>
  <c r="K4937" i="7"/>
  <c r="T4936" i="7"/>
  <c r="R4936" i="7"/>
  <c r="Q4936" i="7"/>
  <c r="P4936" i="7"/>
  <c r="O4936" i="7"/>
  <c r="N4936" i="7"/>
  <c r="M4936" i="7"/>
  <c r="L4936" i="7"/>
  <c r="K4936" i="7"/>
  <c r="R4935" i="7"/>
  <c r="Q4935" i="7"/>
  <c r="P4935" i="7"/>
  <c r="O4935" i="7"/>
  <c r="N4935" i="7"/>
  <c r="M4935" i="7"/>
  <c r="L4935" i="7"/>
  <c r="K4935" i="7"/>
  <c r="T4934" i="7"/>
  <c r="R4934" i="7"/>
  <c r="Q4934" i="7"/>
  <c r="P4934" i="7"/>
  <c r="O4934" i="7"/>
  <c r="N4934" i="7"/>
  <c r="M4934" i="7"/>
  <c r="L4934" i="7"/>
  <c r="K4934" i="7"/>
  <c r="T4933" i="7"/>
  <c r="R4933" i="7"/>
  <c r="Q4933" i="7"/>
  <c r="P4933" i="7"/>
  <c r="O4933" i="7"/>
  <c r="N4933" i="7"/>
  <c r="M4933" i="7"/>
  <c r="L4933" i="7"/>
  <c r="K4933" i="7"/>
  <c r="R4932" i="7"/>
  <c r="Q4932" i="7"/>
  <c r="P4932" i="7"/>
  <c r="O4932" i="7"/>
  <c r="N4932" i="7"/>
  <c r="M4932" i="7"/>
  <c r="L4932" i="7"/>
  <c r="K4932" i="7"/>
  <c r="U4931" i="7"/>
  <c r="R4931" i="7"/>
  <c r="S4931" i="7" s="1"/>
  <c r="Q4931" i="7"/>
  <c r="P4931" i="7"/>
  <c r="O4931" i="7"/>
  <c r="N4931" i="7"/>
  <c r="M4931" i="7"/>
  <c r="L4931" i="7"/>
  <c r="K4931" i="7"/>
  <c r="U4930" i="7"/>
  <c r="R4930" i="7"/>
  <c r="S4930" i="7" s="1"/>
  <c r="Q4930" i="7"/>
  <c r="P4930" i="7"/>
  <c r="O4930" i="7"/>
  <c r="N4930" i="7"/>
  <c r="M4930" i="7"/>
  <c r="L4930" i="7"/>
  <c r="K4930" i="7"/>
  <c r="U4929" i="7"/>
  <c r="T4929" i="7"/>
  <c r="R4929" i="7"/>
  <c r="S4929" i="7" s="1"/>
  <c r="Q4929" i="7"/>
  <c r="P4929" i="7"/>
  <c r="O4929" i="7"/>
  <c r="N4929" i="7"/>
  <c r="M4929" i="7"/>
  <c r="L4929" i="7"/>
  <c r="K4929" i="7"/>
  <c r="U4928" i="7"/>
  <c r="T4928" i="7"/>
  <c r="R4928" i="7"/>
  <c r="S4928" i="7" s="1"/>
  <c r="V4928" i="7" s="1"/>
  <c r="Q4928" i="7"/>
  <c r="P4928" i="7"/>
  <c r="O4928" i="7"/>
  <c r="N4928" i="7"/>
  <c r="M4928" i="7"/>
  <c r="L4928" i="7"/>
  <c r="K4928" i="7"/>
  <c r="U4927" i="7"/>
  <c r="R4927" i="7"/>
  <c r="S4927" i="7" s="1"/>
  <c r="Q4927" i="7"/>
  <c r="P4927" i="7"/>
  <c r="O4927" i="7"/>
  <c r="N4927" i="7"/>
  <c r="M4927" i="7"/>
  <c r="L4927" i="7"/>
  <c r="K4927" i="7"/>
  <c r="R4926" i="7"/>
  <c r="Q4926" i="7"/>
  <c r="P4926" i="7"/>
  <c r="O4926" i="7"/>
  <c r="N4926" i="7"/>
  <c r="M4926" i="7"/>
  <c r="L4926" i="7"/>
  <c r="K4926" i="7"/>
  <c r="U4925" i="7"/>
  <c r="R4925" i="7"/>
  <c r="S4925" i="7" s="1"/>
  <c r="Q4925" i="7"/>
  <c r="P4925" i="7"/>
  <c r="O4925" i="7"/>
  <c r="N4925" i="7"/>
  <c r="M4925" i="7"/>
  <c r="L4925" i="7"/>
  <c r="K4925" i="7"/>
  <c r="U4924" i="7"/>
  <c r="R4924" i="7"/>
  <c r="S4924" i="7" s="1"/>
  <c r="Q4924" i="7"/>
  <c r="P4924" i="7"/>
  <c r="O4924" i="7"/>
  <c r="N4924" i="7"/>
  <c r="M4924" i="7"/>
  <c r="L4924" i="7"/>
  <c r="K4924" i="7"/>
  <c r="U4923" i="7"/>
  <c r="T4923" i="7"/>
  <c r="R4923" i="7"/>
  <c r="S4923" i="7" s="1"/>
  <c r="Q4923" i="7"/>
  <c r="P4923" i="7"/>
  <c r="O4923" i="7"/>
  <c r="N4923" i="7"/>
  <c r="M4923" i="7"/>
  <c r="L4923" i="7"/>
  <c r="K4923" i="7"/>
  <c r="U4922" i="7"/>
  <c r="T4922" i="7"/>
  <c r="R4922" i="7"/>
  <c r="S4922" i="7" s="1"/>
  <c r="Q4922" i="7"/>
  <c r="P4922" i="7"/>
  <c r="O4922" i="7"/>
  <c r="N4922" i="7"/>
  <c r="M4922" i="7"/>
  <c r="L4922" i="7"/>
  <c r="K4922" i="7"/>
  <c r="U4921" i="7"/>
  <c r="T4921" i="7"/>
  <c r="R4921" i="7"/>
  <c r="S4921" i="7" s="1"/>
  <c r="Q4921" i="7"/>
  <c r="P4921" i="7"/>
  <c r="O4921" i="7"/>
  <c r="N4921" i="7"/>
  <c r="M4921" i="7"/>
  <c r="L4921" i="7"/>
  <c r="K4921" i="7"/>
  <c r="R4920" i="7"/>
  <c r="Q4920" i="7"/>
  <c r="P4920" i="7"/>
  <c r="O4920" i="7"/>
  <c r="N4920" i="7"/>
  <c r="M4920" i="7"/>
  <c r="L4920" i="7"/>
  <c r="K4920" i="7"/>
  <c r="U4919" i="7"/>
  <c r="R4919" i="7"/>
  <c r="S4919" i="7" s="1"/>
  <c r="Q4919" i="7"/>
  <c r="P4919" i="7"/>
  <c r="O4919" i="7"/>
  <c r="N4919" i="7"/>
  <c r="M4919" i="7"/>
  <c r="L4919" i="7"/>
  <c r="K4919" i="7"/>
  <c r="U4918" i="7"/>
  <c r="R4918" i="7"/>
  <c r="S4918" i="7" s="1"/>
  <c r="Q4918" i="7"/>
  <c r="P4918" i="7"/>
  <c r="O4918" i="7"/>
  <c r="N4918" i="7"/>
  <c r="M4918" i="7"/>
  <c r="L4918" i="7"/>
  <c r="K4918" i="7"/>
  <c r="U4917" i="7"/>
  <c r="T4917" i="7"/>
  <c r="R4917" i="7"/>
  <c r="S4917" i="7" s="1"/>
  <c r="Q4917" i="7"/>
  <c r="P4917" i="7"/>
  <c r="O4917" i="7"/>
  <c r="N4917" i="7"/>
  <c r="M4917" i="7"/>
  <c r="L4917" i="7"/>
  <c r="K4917" i="7"/>
  <c r="U4916" i="7"/>
  <c r="T4916" i="7"/>
  <c r="R4916" i="7"/>
  <c r="S4916" i="7" s="1"/>
  <c r="Q4916" i="7"/>
  <c r="P4916" i="7"/>
  <c r="O4916" i="7"/>
  <c r="N4916" i="7"/>
  <c r="M4916" i="7"/>
  <c r="L4916" i="7"/>
  <c r="K4916" i="7"/>
  <c r="R4915" i="7"/>
  <c r="Q4915" i="7"/>
  <c r="P4915" i="7"/>
  <c r="O4915" i="7"/>
  <c r="N4915" i="7"/>
  <c r="M4915" i="7"/>
  <c r="L4915" i="7"/>
  <c r="K4915" i="7"/>
  <c r="R4914" i="7"/>
  <c r="Q4914" i="7"/>
  <c r="P4914" i="7"/>
  <c r="O4914" i="7"/>
  <c r="N4914" i="7"/>
  <c r="M4914" i="7"/>
  <c r="L4914" i="7"/>
  <c r="K4914" i="7"/>
  <c r="U4913" i="7"/>
  <c r="R4913" i="7"/>
  <c r="S4913" i="7" s="1"/>
  <c r="Q4913" i="7"/>
  <c r="P4913" i="7"/>
  <c r="O4913" i="7"/>
  <c r="N4913" i="7"/>
  <c r="M4913" i="7"/>
  <c r="L4913" i="7"/>
  <c r="K4913" i="7"/>
  <c r="U4912" i="7"/>
  <c r="R4912" i="7"/>
  <c r="S4912" i="7" s="1"/>
  <c r="Q4912" i="7"/>
  <c r="P4912" i="7"/>
  <c r="O4912" i="7"/>
  <c r="N4912" i="7"/>
  <c r="M4912" i="7"/>
  <c r="L4912" i="7"/>
  <c r="K4912" i="7"/>
  <c r="U4911" i="7"/>
  <c r="T4911" i="7"/>
  <c r="R4911" i="7"/>
  <c r="S4911" i="7" s="1"/>
  <c r="Q4911" i="7"/>
  <c r="P4911" i="7"/>
  <c r="O4911" i="7"/>
  <c r="N4911" i="7"/>
  <c r="M4911" i="7"/>
  <c r="L4911" i="7"/>
  <c r="K4911" i="7"/>
  <c r="R4910" i="7"/>
  <c r="Q4910" i="7"/>
  <c r="P4910" i="7"/>
  <c r="O4910" i="7"/>
  <c r="N4910" i="7"/>
  <c r="M4910" i="7"/>
  <c r="L4910" i="7"/>
  <c r="K4910" i="7"/>
  <c r="R4909" i="7"/>
  <c r="S4909" i="7" s="1"/>
  <c r="Q4909" i="7"/>
  <c r="P4909" i="7"/>
  <c r="O4909" i="7"/>
  <c r="N4909" i="7"/>
  <c r="M4909" i="7"/>
  <c r="L4909" i="7"/>
  <c r="K4909" i="7"/>
  <c r="U4908" i="7"/>
  <c r="T4908" i="7"/>
  <c r="R4908" i="7"/>
  <c r="S4908" i="7" s="1"/>
  <c r="V4908" i="7" s="1"/>
  <c r="Q4908" i="7"/>
  <c r="P4908" i="7"/>
  <c r="O4908" i="7"/>
  <c r="N4908" i="7"/>
  <c r="M4908" i="7"/>
  <c r="L4908" i="7"/>
  <c r="K4908" i="7"/>
  <c r="U4907" i="7"/>
  <c r="R4907" i="7"/>
  <c r="S4907" i="7" s="1"/>
  <c r="Q4907" i="7"/>
  <c r="P4907" i="7"/>
  <c r="O4907" i="7"/>
  <c r="N4907" i="7"/>
  <c r="M4907" i="7"/>
  <c r="L4907" i="7"/>
  <c r="K4907" i="7"/>
  <c r="U4906" i="7"/>
  <c r="R4906" i="7"/>
  <c r="S4906" i="7" s="1"/>
  <c r="Q4906" i="7"/>
  <c r="P4906" i="7"/>
  <c r="O4906" i="7"/>
  <c r="N4906" i="7"/>
  <c r="M4906" i="7"/>
  <c r="L4906" i="7"/>
  <c r="K4906" i="7"/>
  <c r="U4905" i="7"/>
  <c r="T4905" i="7"/>
  <c r="R4905" i="7"/>
  <c r="S4905" i="7" s="1"/>
  <c r="Q4905" i="7"/>
  <c r="P4905" i="7"/>
  <c r="O4905" i="7"/>
  <c r="N4905" i="7"/>
  <c r="M4905" i="7"/>
  <c r="L4905" i="7"/>
  <c r="K4905" i="7"/>
  <c r="U4904" i="7"/>
  <c r="R4904" i="7"/>
  <c r="S4904" i="7" s="1"/>
  <c r="Q4904" i="7"/>
  <c r="P4904" i="7"/>
  <c r="O4904" i="7"/>
  <c r="N4904" i="7"/>
  <c r="M4904" i="7"/>
  <c r="L4904" i="7"/>
  <c r="K4904" i="7"/>
  <c r="U4903" i="7"/>
  <c r="T4903" i="7"/>
  <c r="R4903" i="7"/>
  <c r="S4903" i="7" s="1"/>
  <c r="Q4903" i="7"/>
  <c r="P4903" i="7"/>
  <c r="O4903" i="7"/>
  <c r="N4903" i="7"/>
  <c r="M4903" i="7"/>
  <c r="L4903" i="7"/>
  <c r="K4903" i="7"/>
  <c r="R4902" i="7"/>
  <c r="Q4902" i="7"/>
  <c r="P4902" i="7"/>
  <c r="O4902" i="7"/>
  <c r="N4902" i="7"/>
  <c r="M4902" i="7"/>
  <c r="L4902" i="7"/>
  <c r="K4902" i="7"/>
  <c r="U4901" i="7"/>
  <c r="R4901" i="7"/>
  <c r="S4901" i="7" s="1"/>
  <c r="Q4901" i="7"/>
  <c r="P4901" i="7"/>
  <c r="O4901" i="7"/>
  <c r="N4901" i="7"/>
  <c r="M4901" i="7"/>
  <c r="L4901" i="7"/>
  <c r="K4901" i="7"/>
  <c r="U4900" i="7"/>
  <c r="R4900" i="7"/>
  <c r="S4900" i="7" s="1"/>
  <c r="Q4900" i="7"/>
  <c r="P4900" i="7"/>
  <c r="O4900" i="7"/>
  <c r="N4900" i="7"/>
  <c r="M4900" i="7"/>
  <c r="L4900" i="7"/>
  <c r="K4900" i="7"/>
  <c r="U4899" i="7"/>
  <c r="T4899" i="7"/>
  <c r="R4899" i="7"/>
  <c r="S4899" i="7" s="1"/>
  <c r="Q4899" i="7"/>
  <c r="P4899" i="7"/>
  <c r="O4899" i="7"/>
  <c r="N4899" i="7"/>
  <c r="M4899" i="7"/>
  <c r="L4899" i="7"/>
  <c r="K4899" i="7"/>
  <c r="U4898" i="7"/>
  <c r="T4898" i="7"/>
  <c r="R4898" i="7"/>
  <c r="S4898" i="7" s="1"/>
  <c r="Q4898" i="7"/>
  <c r="P4898" i="7"/>
  <c r="O4898" i="7"/>
  <c r="N4898" i="7"/>
  <c r="M4898" i="7"/>
  <c r="L4898" i="7"/>
  <c r="K4898" i="7"/>
  <c r="R4897" i="7"/>
  <c r="Q4897" i="7"/>
  <c r="P4897" i="7"/>
  <c r="O4897" i="7"/>
  <c r="N4897" i="7"/>
  <c r="M4897" i="7"/>
  <c r="L4897" i="7"/>
  <c r="K4897" i="7"/>
  <c r="R4896" i="7"/>
  <c r="Q4896" i="7"/>
  <c r="P4896" i="7"/>
  <c r="O4896" i="7"/>
  <c r="N4896" i="7"/>
  <c r="M4896" i="7"/>
  <c r="L4896" i="7"/>
  <c r="K4896" i="7"/>
  <c r="U4895" i="7"/>
  <c r="R4895" i="7"/>
  <c r="S4895" i="7" s="1"/>
  <c r="Q4895" i="7"/>
  <c r="P4895" i="7"/>
  <c r="O4895" i="7"/>
  <c r="N4895" i="7"/>
  <c r="M4895" i="7"/>
  <c r="L4895" i="7"/>
  <c r="K4895" i="7"/>
  <c r="U4894" i="7"/>
  <c r="R4894" i="7"/>
  <c r="S4894" i="7" s="1"/>
  <c r="Q4894" i="7"/>
  <c r="P4894" i="7"/>
  <c r="O4894" i="7"/>
  <c r="N4894" i="7"/>
  <c r="M4894" i="7"/>
  <c r="L4894" i="7"/>
  <c r="K4894" i="7"/>
  <c r="U4893" i="7"/>
  <c r="T4893" i="7"/>
  <c r="R4893" i="7"/>
  <c r="S4893" i="7" s="1"/>
  <c r="Q4893" i="7"/>
  <c r="P4893" i="7"/>
  <c r="O4893" i="7"/>
  <c r="N4893" i="7"/>
  <c r="M4893" i="7"/>
  <c r="L4893" i="7"/>
  <c r="K4893" i="7"/>
  <c r="R4892" i="7"/>
  <c r="S4892" i="7" s="1"/>
  <c r="Q4892" i="7"/>
  <c r="P4892" i="7"/>
  <c r="O4892" i="7"/>
  <c r="N4892" i="7"/>
  <c r="M4892" i="7"/>
  <c r="L4892" i="7"/>
  <c r="K4892" i="7"/>
  <c r="R4891" i="7"/>
  <c r="Q4891" i="7"/>
  <c r="P4891" i="7"/>
  <c r="O4891" i="7"/>
  <c r="N4891" i="7"/>
  <c r="M4891" i="7"/>
  <c r="L4891" i="7"/>
  <c r="K4891" i="7"/>
  <c r="R4890" i="7"/>
  <c r="Q4890" i="7"/>
  <c r="P4890" i="7"/>
  <c r="O4890" i="7"/>
  <c r="N4890" i="7"/>
  <c r="M4890" i="7"/>
  <c r="L4890" i="7"/>
  <c r="K4890" i="7"/>
  <c r="U4889" i="7"/>
  <c r="R4889" i="7"/>
  <c r="S4889" i="7" s="1"/>
  <c r="Q4889" i="7"/>
  <c r="P4889" i="7"/>
  <c r="O4889" i="7"/>
  <c r="N4889" i="7"/>
  <c r="M4889" i="7"/>
  <c r="L4889" i="7"/>
  <c r="K4889" i="7"/>
  <c r="U4888" i="7"/>
  <c r="R4888" i="7"/>
  <c r="S4888" i="7" s="1"/>
  <c r="Q4888" i="7"/>
  <c r="P4888" i="7"/>
  <c r="O4888" i="7"/>
  <c r="N4888" i="7"/>
  <c r="M4888" i="7"/>
  <c r="L4888" i="7"/>
  <c r="K4888" i="7"/>
  <c r="U4887" i="7"/>
  <c r="T4887" i="7"/>
  <c r="R4887" i="7"/>
  <c r="S4887" i="7" s="1"/>
  <c r="Q4887" i="7"/>
  <c r="P4887" i="7"/>
  <c r="O4887" i="7"/>
  <c r="N4887" i="7"/>
  <c r="M4887" i="7"/>
  <c r="L4887" i="7"/>
  <c r="K4887" i="7"/>
  <c r="U4886" i="7"/>
  <c r="R4886" i="7"/>
  <c r="S4886" i="7" s="1"/>
  <c r="Q4886" i="7"/>
  <c r="P4886" i="7"/>
  <c r="O4886" i="7"/>
  <c r="N4886" i="7"/>
  <c r="M4886" i="7"/>
  <c r="L4886" i="7"/>
  <c r="K4886" i="7"/>
  <c r="U4885" i="7"/>
  <c r="T4885" i="7"/>
  <c r="R4885" i="7"/>
  <c r="S4885" i="7" s="1"/>
  <c r="Q4885" i="7"/>
  <c r="P4885" i="7"/>
  <c r="O4885" i="7"/>
  <c r="N4885" i="7"/>
  <c r="M4885" i="7"/>
  <c r="L4885" i="7"/>
  <c r="K4885" i="7"/>
  <c r="R4884" i="7"/>
  <c r="S4884" i="7" s="1"/>
  <c r="Q4884" i="7"/>
  <c r="P4884" i="7"/>
  <c r="O4884" i="7"/>
  <c r="N4884" i="7"/>
  <c r="M4884" i="7"/>
  <c r="L4884" i="7"/>
  <c r="K4884" i="7"/>
  <c r="R4883" i="7"/>
  <c r="S4883" i="7" s="1"/>
  <c r="P4883" i="7"/>
  <c r="O4883" i="7"/>
  <c r="N4883" i="7"/>
  <c r="M4883" i="7"/>
  <c r="L4883" i="7"/>
  <c r="K4883" i="7"/>
  <c r="R4882" i="7"/>
  <c r="S4882" i="7" s="1"/>
  <c r="O4882" i="7"/>
  <c r="N4882" i="7"/>
  <c r="M4882" i="7"/>
  <c r="L4882" i="7"/>
  <c r="K4882" i="7"/>
  <c r="U4881" i="7"/>
  <c r="T4881" i="7"/>
  <c r="S4881" i="7"/>
  <c r="R4881" i="7"/>
  <c r="O4881" i="7"/>
  <c r="N4881" i="7"/>
  <c r="M4881" i="7"/>
  <c r="L4881" i="7"/>
  <c r="K4881" i="7"/>
  <c r="T4880" i="7"/>
  <c r="S4880" i="7"/>
  <c r="V4880" i="7" s="1"/>
  <c r="R4880" i="7"/>
  <c r="O4880" i="7"/>
  <c r="N4880" i="7"/>
  <c r="M4880" i="7"/>
  <c r="L4880" i="7"/>
  <c r="U4880" i="7" s="1"/>
  <c r="K4880" i="7"/>
  <c r="U4879" i="7"/>
  <c r="R4879" i="7"/>
  <c r="T4879" i="7" s="1"/>
  <c r="Q4879" i="7"/>
  <c r="P4879" i="7"/>
  <c r="O4879" i="7"/>
  <c r="N4879" i="7"/>
  <c r="M4879" i="7"/>
  <c r="L4879" i="7"/>
  <c r="K4879" i="7"/>
  <c r="U4878" i="7"/>
  <c r="T4878" i="7"/>
  <c r="S4878" i="7"/>
  <c r="V4878" i="7" s="1"/>
  <c r="R4878" i="7"/>
  <c r="Q4878" i="7"/>
  <c r="P4878" i="7"/>
  <c r="O4878" i="7"/>
  <c r="N4878" i="7"/>
  <c r="M4878" i="7"/>
  <c r="L4878" i="7"/>
  <c r="K4878" i="7"/>
  <c r="U4877" i="7"/>
  <c r="S4877" i="7"/>
  <c r="V4877" i="7" s="1"/>
  <c r="R4877" i="7"/>
  <c r="T4877" i="7" s="1"/>
  <c r="Q4877" i="7"/>
  <c r="P4877" i="7"/>
  <c r="O4877" i="7"/>
  <c r="N4877" i="7"/>
  <c r="M4877" i="7"/>
  <c r="L4877" i="7"/>
  <c r="K4877" i="7"/>
  <c r="T4876" i="7"/>
  <c r="S4876" i="7"/>
  <c r="R4876" i="7"/>
  <c r="Q4876" i="7"/>
  <c r="P4876" i="7"/>
  <c r="O4876" i="7"/>
  <c r="N4876" i="7"/>
  <c r="M4876" i="7"/>
  <c r="L4876" i="7"/>
  <c r="U4876" i="7" s="1"/>
  <c r="K4876" i="7"/>
  <c r="R4875" i="7"/>
  <c r="U4875" i="7" s="1"/>
  <c r="Q4875" i="7"/>
  <c r="P4875" i="7"/>
  <c r="O4875" i="7"/>
  <c r="N4875" i="7"/>
  <c r="M4875" i="7"/>
  <c r="L4875" i="7"/>
  <c r="K4875" i="7"/>
  <c r="R4874" i="7"/>
  <c r="S4874" i="7" s="1"/>
  <c r="Q4874" i="7"/>
  <c r="P4874" i="7"/>
  <c r="O4874" i="7"/>
  <c r="N4874" i="7"/>
  <c r="M4874" i="7"/>
  <c r="L4874" i="7"/>
  <c r="K4874" i="7"/>
  <c r="S4873" i="7"/>
  <c r="R4873" i="7"/>
  <c r="O4873" i="7"/>
  <c r="N4873" i="7"/>
  <c r="M4873" i="7"/>
  <c r="L4873" i="7"/>
  <c r="K4873" i="7"/>
  <c r="R4872" i="7"/>
  <c r="S4872" i="7" s="1"/>
  <c r="P4872" i="7"/>
  <c r="O4872" i="7"/>
  <c r="N4872" i="7"/>
  <c r="M4872" i="7"/>
  <c r="L4872" i="7"/>
  <c r="K4872" i="7"/>
  <c r="S4871" i="7"/>
  <c r="R4871" i="7"/>
  <c r="O4871" i="7"/>
  <c r="N4871" i="7"/>
  <c r="M4871" i="7"/>
  <c r="L4871" i="7"/>
  <c r="K4871" i="7"/>
  <c r="R4870" i="7"/>
  <c r="S4870" i="7" s="1"/>
  <c r="O4870" i="7"/>
  <c r="N4870" i="7"/>
  <c r="M4870" i="7"/>
  <c r="L4870" i="7"/>
  <c r="K4870" i="7"/>
  <c r="U4869" i="7"/>
  <c r="T4869" i="7"/>
  <c r="S4869" i="7"/>
  <c r="R4869" i="7"/>
  <c r="O4869" i="7"/>
  <c r="N4869" i="7"/>
  <c r="M4869" i="7"/>
  <c r="L4869" i="7"/>
  <c r="K4869" i="7"/>
  <c r="T4868" i="7"/>
  <c r="S4868" i="7"/>
  <c r="R4868" i="7"/>
  <c r="O4868" i="7"/>
  <c r="N4868" i="7"/>
  <c r="M4868" i="7"/>
  <c r="L4868" i="7"/>
  <c r="U4868" i="7" s="1"/>
  <c r="K4868" i="7"/>
  <c r="U4867" i="7"/>
  <c r="R4867" i="7"/>
  <c r="T4867" i="7" s="1"/>
  <c r="Q4867" i="7"/>
  <c r="P4867" i="7"/>
  <c r="O4867" i="7"/>
  <c r="N4867" i="7"/>
  <c r="M4867" i="7"/>
  <c r="L4867" i="7"/>
  <c r="K4867" i="7"/>
  <c r="U4866" i="7"/>
  <c r="T4866" i="7"/>
  <c r="S4866" i="7"/>
  <c r="R4866" i="7"/>
  <c r="Q4866" i="7"/>
  <c r="P4866" i="7"/>
  <c r="O4866" i="7"/>
  <c r="N4866" i="7"/>
  <c r="M4866" i="7"/>
  <c r="L4866" i="7"/>
  <c r="K4866" i="7"/>
  <c r="U4865" i="7"/>
  <c r="S4865" i="7"/>
  <c r="V4865" i="7" s="1"/>
  <c r="R4865" i="7"/>
  <c r="T4865" i="7" s="1"/>
  <c r="Q4865" i="7"/>
  <c r="P4865" i="7"/>
  <c r="O4865" i="7"/>
  <c r="N4865" i="7"/>
  <c r="M4865" i="7"/>
  <c r="L4865" i="7"/>
  <c r="K4865" i="7"/>
  <c r="T4864" i="7"/>
  <c r="S4864" i="7"/>
  <c r="R4864" i="7"/>
  <c r="Q4864" i="7"/>
  <c r="P4864" i="7"/>
  <c r="O4864" i="7"/>
  <c r="N4864" i="7"/>
  <c r="M4864" i="7"/>
  <c r="L4864" i="7"/>
  <c r="U4864" i="7" s="1"/>
  <c r="K4864" i="7"/>
  <c r="R4863" i="7"/>
  <c r="U4863" i="7" s="1"/>
  <c r="Q4863" i="7"/>
  <c r="P4863" i="7"/>
  <c r="O4863" i="7"/>
  <c r="N4863" i="7"/>
  <c r="M4863" i="7"/>
  <c r="L4863" i="7"/>
  <c r="K4863" i="7"/>
  <c r="R4862" i="7"/>
  <c r="S4862" i="7" s="1"/>
  <c r="Q4862" i="7"/>
  <c r="P4862" i="7"/>
  <c r="O4862" i="7"/>
  <c r="N4862" i="7"/>
  <c r="M4862" i="7"/>
  <c r="L4862" i="7"/>
  <c r="K4862" i="7"/>
  <c r="R4861" i="7"/>
  <c r="S4861" i="7" s="1"/>
  <c r="Q4861" i="7"/>
  <c r="P4861" i="7"/>
  <c r="O4861" i="7"/>
  <c r="N4861" i="7"/>
  <c r="M4861" i="7"/>
  <c r="L4861" i="7"/>
  <c r="U4861" i="7" s="1"/>
  <c r="K4861" i="7"/>
  <c r="R4860" i="7"/>
  <c r="S4860" i="7" s="1"/>
  <c r="Q4860" i="7"/>
  <c r="P4860" i="7"/>
  <c r="O4860" i="7"/>
  <c r="N4860" i="7"/>
  <c r="M4860" i="7"/>
  <c r="L4860" i="7"/>
  <c r="K4860" i="7"/>
  <c r="R4859" i="7"/>
  <c r="S4859" i="7" s="1"/>
  <c r="Q4859" i="7"/>
  <c r="P4859" i="7"/>
  <c r="O4859" i="7"/>
  <c r="N4859" i="7"/>
  <c r="M4859" i="7"/>
  <c r="L4859" i="7"/>
  <c r="K4859" i="7"/>
  <c r="R4858" i="7"/>
  <c r="S4858" i="7" s="1"/>
  <c r="O4858" i="7"/>
  <c r="N4858" i="7"/>
  <c r="M4858" i="7"/>
  <c r="L4858" i="7"/>
  <c r="K4858" i="7"/>
  <c r="R4857" i="7"/>
  <c r="S4857" i="7" s="1"/>
  <c r="Q4857" i="7"/>
  <c r="P4857" i="7"/>
  <c r="O4857" i="7"/>
  <c r="N4857" i="7"/>
  <c r="M4857" i="7"/>
  <c r="L4857" i="7"/>
  <c r="K4857" i="7"/>
  <c r="R4856" i="7"/>
  <c r="S4856" i="7" s="1"/>
  <c r="Q4856" i="7"/>
  <c r="P4856" i="7"/>
  <c r="O4856" i="7"/>
  <c r="N4856" i="7"/>
  <c r="M4856" i="7"/>
  <c r="L4856" i="7"/>
  <c r="K4856" i="7"/>
  <c r="R4855" i="7"/>
  <c r="S4855" i="7" s="1"/>
  <c r="O4855" i="7"/>
  <c r="N4855" i="7"/>
  <c r="M4855" i="7"/>
  <c r="L4855" i="7"/>
  <c r="K4855" i="7"/>
  <c r="R4854" i="7"/>
  <c r="S4854" i="7" s="1"/>
  <c r="Q4854" i="7"/>
  <c r="P4854" i="7"/>
  <c r="O4854" i="7"/>
  <c r="N4854" i="7"/>
  <c r="M4854" i="7"/>
  <c r="L4854" i="7"/>
  <c r="K4854" i="7"/>
  <c r="R4853" i="7"/>
  <c r="S4853" i="7" s="1"/>
  <c r="Q4853" i="7"/>
  <c r="P4853" i="7"/>
  <c r="O4853" i="7"/>
  <c r="N4853" i="7"/>
  <c r="M4853" i="7"/>
  <c r="L4853" i="7"/>
  <c r="K4853" i="7"/>
  <c r="R4852" i="7"/>
  <c r="S4852" i="7" s="1"/>
  <c r="O4852" i="7"/>
  <c r="N4852" i="7"/>
  <c r="M4852" i="7"/>
  <c r="L4852" i="7"/>
  <c r="K4852" i="7"/>
  <c r="R4851" i="7"/>
  <c r="S4851" i="7" s="1"/>
  <c r="Q4851" i="7"/>
  <c r="P4851" i="7"/>
  <c r="O4851" i="7"/>
  <c r="N4851" i="7"/>
  <c r="M4851" i="7"/>
  <c r="L4851" i="7"/>
  <c r="K4851" i="7"/>
  <c r="R4850" i="7"/>
  <c r="S4850" i="7" s="1"/>
  <c r="Q4850" i="7"/>
  <c r="P4850" i="7"/>
  <c r="O4850" i="7"/>
  <c r="N4850" i="7"/>
  <c r="M4850" i="7"/>
  <c r="L4850" i="7"/>
  <c r="K4850" i="7"/>
  <c r="R4849" i="7"/>
  <c r="S4849" i="7" s="1"/>
  <c r="O4849" i="7"/>
  <c r="N4849" i="7"/>
  <c r="M4849" i="7"/>
  <c r="L4849" i="7"/>
  <c r="K4849" i="7"/>
  <c r="R4848" i="7"/>
  <c r="S4848" i="7" s="1"/>
  <c r="Q4848" i="7"/>
  <c r="P4848" i="7"/>
  <c r="O4848" i="7"/>
  <c r="N4848" i="7"/>
  <c r="M4848" i="7"/>
  <c r="L4848" i="7"/>
  <c r="K4848" i="7"/>
  <c r="R4847" i="7"/>
  <c r="S4847" i="7" s="1"/>
  <c r="Q4847" i="7"/>
  <c r="P4847" i="7"/>
  <c r="O4847" i="7"/>
  <c r="N4847" i="7"/>
  <c r="M4847" i="7"/>
  <c r="L4847" i="7"/>
  <c r="K4847" i="7"/>
  <c r="R4846" i="7"/>
  <c r="S4846" i="7" s="1"/>
  <c r="O4846" i="7"/>
  <c r="N4846" i="7"/>
  <c r="M4846" i="7"/>
  <c r="L4846" i="7"/>
  <c r="K4846" i="7"/>
  <c r="R4845" i="7"/>
  <c r="S4845" i="7" s="1"/>
  <c r="Q4845" i="7"/>
  <c r="P4845" i="7"/>
  <c r="O4845" i="7"/>
  <c r="N4845" i="7"/>
  <c r="M4845" i="7"/>
  <c r="L4845" i="7"/>
  <c r="K4845" i="7"/>
  <c r="R4844" i="7"/>
  <c r="S4844" i="7" s="1"/>
  <c r="Q4844" i="7"/>
  <c r="P4844" i="7"/>
  <c r="O4844" i="7"/>
  <c r="N4844" i="7"/>
  <c r="M4844" i="7"/>
  <c r="L4844" i="7"/>
  <c r="K4844" i="7"/>
  <c r="R4843" i="7"/>
  <c r="S4843" i="7" s="1"/>
  <c r="O4843" i="7"/>
  <c r="N4843" i="7"/>
  <c r="M4843" i="7"/>
  <c r="L4843" i="7"/>
  <c r="K4843" i="7"/>
  <c r="R4842" i="7"/>
  <c r="S4842" i="7" s="1"/>
  <c r="Q4842" i="7"/>
  <c r="P4842" i="7"/>
  <c r="O4842" i="7"/>
  <c r="N4842" i="7"/>
  <c r="M4842" i="7"/>
  <c r="L4842" i="7"/>
  <c r="K4842" i="7"/>
  <c r="R4841" i="7"/>
  <c r="S4841" i="7" s="1"/>
  <c r="Q4841" i="7"/>
  <c r="P4841" i="7"/>
  <c r="O4841" i="7"/>
  <c r="N4841" i="7"/>
  <c r="M4841" i="7"/>
  <c r="L4841" i="7"/>
  <c r="K4841" i="7"/>
  <c r="R4840" i="7"/>
  <c r="S4840" i="7" s="1"/>
  <c r="P4840" i="7"/>
  <c r="O4840" i="7"/>
  <c r="N4840" i="7"/>
  <c r="M4840" i="7"/>
  <c r="L4840" i="7"/>
  <c r="K4840" i="7"/>
  <c r="R4839" i="7"/>
  <c r="S4839" i="7" s="1"/>
  <c r="O4839" i="7"/>
  <c r="N4839" i="7"/>
  <c r="M4839" i="7"/>
  <c r="L4839" i="7"/>
  <c r="K4839" i="7"/>
  <c r="R4838" i="7"/>
  <c r="S4838" i="7" s="1"/>
  <c r="Q4838" i="7"/>
  <c r="P4838" i="7"/>
  <c r="O4838" i="7"/>
  <c r="N4838" i="7"/>
  <c r="M4838" i="7"/>
  <c r="L4838" i="7"/>
  <c r="K4838" i="7"/>
  <c r="R4837" i="7"/>
  <c r="S4837" i="7" s="1"/>
  <c r="Q4837" i="7"/>
  <c r="P4837" i="7"/>
  <c r="O4837" i="7"/>
  <c r="N4837" i="7"/>
  <c r="M4837" i="7"/>
  <c r="L4837" i="7"/>
  <c r="K4837" i="7"/>
  <c r="R4836" i="7"/>
  <c r="S4836" i="7" s="1"/>
  <c r="O4836" i="7"/>
  <c r="N4836" i="7"/>
  <c r="M4836" i="7"/>
  <c r="L4836" i="7"/>
  <c r="K4836" i="7"/>
  <c r="R4835" i="7"/>
  <c r="S4835" i="7" s="1"/>
  <c r="O4835" i="7"/>
  <c r="N4835" i="7"/>
  <c r="M4835" i="7"/>
  <c r="L4835" i="7"/>
  <c r="K4835" i="7"/>
  <c r="R4834" i="7"/>
  <c r="S4834" i="7" s="1"/>
  <c r="Q4834" i="7"/>
  <c r="P4834" i="7"/>
  <c r="O4834" i="7"/>
  <c r="N4834" i="7"/>
  <c r="M4834" i="7"/>
  <c r="L4834" i="7"/>
  <c r="K4834" i="7"/>
  <c r="R4833" i="7"/>
  <c r="S4833" i="7" s="1"/>
  <c r="Q4833" i="7"/>
  <c r="P4833" i="7"/>
  <c r="O4833" i="7"/>
  <c r="N4833" i="7"/>
  <c r="M4833" i="7"/>
  <c r="L4833" i="7"/>
  <c r="K4833" i="7"/>
  <c r="R4832" i="7"/>
  <c r="S4832" i="7" s="1"/>
  <c r="O4832" i="7"/>
  <c r="N4832" i="7"/>
  <c r="M4832" i="7"/>
  <c r="L4832" i="7"/>
  <c r="K4832" i="7"/>
  <c r="R4831" i="7"/>
  <c r="S4831" i="7" s="1"/>
  <c r="O4831" i="7"/>
  <c r="N4831" i="7"/>
  <c r="M4831" i="7"/>
  <c r="L4831" i="7"/>
  <c r="K4831" i="7"/>
  <c r="R4830" i="7"/>
  <c r="S4830" i="7" s="1"/>
  <c r="Q4830" i="7"/>
  <c r="P4830" i="7"/>
  <c r="O4830" i="7"/>
  <c r="N4830" i="7"/>
  <c r="M4830" i="7"/>
  <c r="L4830" i="7"/>
  <c r="K4830" i="7"/>
  <c r="R4829" i="7"/>
  <c r="S4829" i="7" s="1"/>
  <c r="Q4829" i="7"/>
  <c r="P4829" i="7"/>
  <c r="O4829" i="7"/>
  <c r="N4829" i="7"/>
  <c r="M4829" i="7"/>
  <c r="L4829" i="7"/>
  <c r="K4829" i="7"/>
  <c r="R4828" i="7"/>
  <c r="S4828" i="7" s="1"/>
  <c r="O4828" i="7"/>
  <c r="N4828" i="7"/>
  <c r="M4828" i="7"/>
  <c r="L4828" i="7"/>
  <c r="K4828" i="7"/>
  <c r="R4827" i="7"/>
  <c r="S4827" i="7" s="1"/>
  <c r="O4827" i="7"/>
  <c r="N4827" i="7"/>
  <c r="M4827" i="7"/>
  <c r="L4827" i="7"/>
  <c r="K4827" i="7"/>
  <c r="R4826" i="7"/>
  <c r="S4826" i="7" s="1"/>
  <c r="Q4826" i="7"/>
  <c r="P4826" i="7"/>
  <c r="O4826" i="7"/>
  <c r="N4826" i="7"/>
  <c r="M4826" i="7"/>
  <c r="L4826" i="7"/>
  <c r="K4826" i="7"/>
  <c r="R4825" i="7"/>
  <c r="S4825" i="7" s="1"/>
  <c r="Q4825" i="7"/>
  <c r="P4825" i="7"/>
  <c r="O4825" i="7"/>
  <c r="N4825" i="7"/>
  <c r="M4825" i="7"/>
  <c r="L4825" i="7"/>
  <c r="K4825" i="7"/>
  <c r="R4824" i="7"/>
  <c r="S4824" i="7" s="1"/>
  <c r="O4824" i="7"/>
  <c r="N4824" i="7"/>
  <c r="M4824" i="7"/>
  <c r="L4824" i="7"/>
  <c r="K4824" i="7"/>
  <c r="R4823" i="7"/>
  <c r="S4823" i="7" s="1"/>
  <c r="O4823" i="7"/>
  <c r="N4823" i="7"/>
  <c r="M4823" i="7"/>
  <c r="L4823" i="7"/>
  <c r="K4823" i="7"/>
  <c r="R4822" i="7"/>
  <c r="S4822" i="7" s="1"/>
  <c r="Q4822" i="7"/>
  <c r="P4822" i="7"/>
  <c r="O4822" i="7"/>
  <c r="N4822" i="7"/>
  <c r="M4822" i="7"/>
  <c r="L4822" i="7"/>
  <c r="K4822" i="7"/>
  <c r="R4821" i="7"/>
  <c r="S4821" i="7" s="1"/>
  <c r="Q4821" i="7"/>
  <c r="P4821" i="7"/>
  <c r="O4821" i="7"/>
  <c r="N4821" i="7"/>
  <c r="M4821" i="7"/>
  <c r="L4821" i="7"/>
  <c r="K4821" i="7"/>
  <c r="R4820" i="7"/>
  <c r="S4820" i="7" s="1"/>
  <c r="P4820" i="7"/>
  <c r="O4820" i="7"/>
  <c r="N4820" i="7"/>
  <c r="M4820" i="7"/>
  <c r="L4820" i="7"/>
  <c r="K4820" i="7"/>
  <c r="R4819" i="7"/>
  <c r="S4819" i="7" s="1"/>
  <c r="O4819" i="7"/>
  <c r="N4819" i="7"/>
  <c r="M4819" i="7"/>
  <c r="L4819" i="7"/>
  <c r="K4819" i="7"/>
  <c r="R4818" i="7"/>
  <c r="S4818" i="7" s="1"/>
  <c r="Q4818" i="7"/>
  <c r="P4818" i="7"/>
  <c r="O4818" i="7"/>
  <c r="N4818" i="7"/>
  <c r="M4818" i="7"/>
  <c r="L4818" i="7"/>
  <c r="K4818" i="7"/>
  <c r="R4817" i="7"/>
  <c r="S4817" i="7" s="1"/>
  <c r="Q4817" i="7"/>
  <c r="P4817" i="7"/>
  <c r="O4817" i="7"/>
  <c r="N4817" i="7"/>
  <c r="M4817" i="7"/>
  <c r="L4817" i="7"/>
  <c r="K4817" i="7"/>
  <c r="R4816" i="7"/>
  <c r="S4816" i="7" s="1"/>
  <c r="O4816" i="7"/>
  <c r="N4816" i="7"/>
  <c r="M4816" i="7"/>
  <c r="L4816" i="7"/>
  <c r="K4816" i="7"/>
  <c r="R4815" i="7"/>
  <c r="S4815" i="7" s="1"/>
  <c r="O4815" i="7"/>
  <c r="N4815" i="7"/>
  <c r="M4815" i="7"/>
  <c r="L4815" i="7"/>
  <c r="K4815" i="7"/>
  <c r="R4814" i="7"/>
  <c r="S4814" i="7" s="1"/>
  <c r="Q4814" i="7"/>
  <c r="P4814" i="7"/>
  <c r="O4814" i="7"/>
  <c r="N4814" i="7"/>
  <c r="M4814" i="7"/>
  <c r="L4814" i="7"/>
  <c r="K4814" i="7"/>
  <c r="R4813" i="7"/>
  <c r="S4813" i="7" s="1"/>
  <c r="Q4813" i="7"/>
  <c r="P4813" i="7"/>
  <c r="O4813" i="7"/>
  <c r="N4813" i="7"/>
  <c r="M4813" i="7"/>
  <c r="L4813" i="7"/>
  <c r="K4813" i="7"/>
  <c r="R4812" i="7"/>
  <c r="S4812" i="7" s="1"/>
  <c r="P4812" i="7"/>
  <c r="O4812" i="7"/>
  <c r="N4812" i="7"/>
  <c r="M4812" i="7"/>
  <c r="L4812" i="7"/>
  <c r="K4812" i="7"/>
  <c r="R4811" i="7"/>
  <c r="S4811" i="7" s="1"/>
  <c r="O4811" i="7"/>
  <c r="N4811" i="7"/>
  <c r="M4811" i="7"/>
  <c r="L4811" i="7"/>
  <c r="K4811" i="7"/>
  <c r="R4810" i="7"/>
  <c r="S4810" i="7" s="1"/>
  <c r="Q4810" i="7"/>
  <c r="P4810" i="7"/>
  <c r="O4810" i="7"/>
  <c r="N4810" i="7"/>
  <c r="M4810" i="7"/>
  <c r="L4810" i="7"/>
  <c r="K4810" i="7"/>
  <c r="R4809" i="7"/>
  <c r="S4809" i="7" s="1"/>
  <c r="Q4809" i="7"/>
  <c r="P4809" i="7"/>
  <c r="O4809" i="7"/>
  <c r="N4809" i="7"/>
  <c r="M4809" i="7"/>
  <c r="L4809" i="7"/>
  <c r="K4809" i="7"/>
  <c r="R4808" i="7"/>
  <c r="S4808" i="7" s="1"/>
  <c r="P4808" i="7"/>
  <c r="O4808" i="7"/>
  <c r="N4808" i="7"/>
  <c r="M4808" i="7"/>
  <c r="L4808" i="7"/>
  <c r="K4808" i="7"/>
  <c r="R4807" i="7"/>
  <c r="S4807" i="7" s="1"/>
  <c r="O4807" i="7"/>
  <c r="N4807" i="7"/>
  <c r="M4807" i="7"/>
  <c r="L4807" i="7"/>
  <c r="K4807" i="7"/>
  <c r="R4806" i="7"/>
  <c r="S4806" i="7" s="1"/>
  <c r="Q4806" i="7"/>
  <c r="P4806" i="7"/>
  <c r="O4806" i="7"/>
  <c r="N4806" i="7"/>
  <c r="M4806" i="7"/>
  <c r="L4806" i="7"/>
  <c r="K4806" i="7"/>
  <c r="R4805" i="7"/>
  <c r="S4805" i="7" s="1"/>
  <c r="Q4805" i="7"/>
  <c r="P4805" i="7"/>
  <c r="O4805" i="7"/>
  <c r="N4805" i="7"/>
  <c r="M4805" i="7"/>
  <c r="L4805" i="7"/>
  <c r="K4805" i="7"/>
  <c r="R4804" i="7"/>
  <c r="S4804" i="7" s="1"/>
  <c r="O4804" i="7"/>
  <c r="N4804" i="7"/>
  <c r="M4804" i="7"/>
  <c r="L4804" i="7"/>
  <c r="K4804" i="7"/>
  <c r="R4803" i="7"/>
  <c r="S4803" i="7" s="1"/>
  <c r="O4803" i="7"/>
  <c r="N4803" i="7"/>
  <c r="M4803" i="7"/>
  <c r="L4803" i="7"/>
  <c r="K4803" i="7"/>
  <c r="T4802" i="7"/>
  <c r="R4802" i="7"/>
  <c r="S4802" i="7" s="1"/>
  <c r="Q4802" i="7"/>
  <c r="P4802" i="7"/>
  <c r="O4802" i="7"/>
  <c r="N4802" i="7"/>
  <c r="M4802" i="7"/>
  <c r="L4802" i="7"/>
  <c r="K4802" i="7"/>
  <c r="R4801" i="7"/>
  <c r="S4801" i="7" s="1"/>
  <c r="Q4801" i="7"/>
  <c r="P4801" i="7"/>
  <c r="O4801" i="7"/>
  <c r="N4801" i="7"/>
  <c r="M4801" i="7"/>
  <c r="L4801" i="7"/>
  <c r="K4801" i="7"/>
  <c r="U4800" i="7"/>
  <c r="T4800" i="7"/>
  <c r="S4800" i="7"/>
  <c r="R4800" i="7"/>
  <c r="Q4800" i="7"/>
  <c r="P4800" i="7"/>
  <c r="O4800" i="7"/>
  <c r="N4800" i="7"/>
  <c r="M4800" i="7"/>
  <c r="L4800" i="7"/>
  <c r="K4800" i="7"/>
  <c r="U4799" i="7"/>
  <c r="T4799" i="7"/>
  <c r="S4799" i="7"/>
  <c r="V4799" i="7" s="1"/>
  <c r="R4799" i="7"/>
  <c r="Q4799" i="7"/>
  <c r="P4799" i="7"/>
  <c r="O4799" i="7"/>
  <c r="N4799" i="7"/>
  <c r="M4799" i="7"/>
  <c r="L4799" i="7"/>
  <c r="K4799" i="7"/>
  <c r="R4798" i="7"/>
  <c r="Q4798" i="7"/>
  <c r="P4798" i="7"/>
  <c r="O4798" i="7"/>
  <c r="N4798" i="7"/>
  <c r="M4798" i="7"/>
  <c r="L4798" i="7"/>
  <c r="K4798" i="7"/>
  <c r="T4797" i="7"/>
  <c r="S4797" i="7"/>
  <c r="R4797" i="7"/>
  <c r="U4797" i="7" s="1"/>
  <c r="Q4797" i="7"/>
  <c r="P4797" i="7"/>
  <c r="O4797" i="7"/>
  <c r="N4797" i="7"/>
  <c r="M4797" i="7"/>
  <c r="L4797" i="7"/>
  <c r="K4797" i="7"/>
  <c r="R4796" i="7"/>
  <c r="Q4796" i="7"/>
  <c r="P4796" i="7"/>
  <c r="O4796" i="7"/>
  <c r="N4796" i="7"/>
  <c r="M4796" i="7"/>
  <c r="L4796" i="7"/>
  <c r="K4796" i="7"/>
  <c r="S4795" i="7"/>
  <c r="R4795" i="7"/>
  <c r="Q4795" i="7"/>
  <c r="P4795" i="7"/>
  <c r="O4795" i="7"/>
  <c r="N4795" i="7"/>
  <c r="M4795" i="7"/>
  <c r="L4795" i="7"/>
  <c r="K4795" i="7"/>
  <c r="R4794" i="7"/>
  <c r="Q4794" i="7"/>
  <c r="P4794" i="7"/>
  <c r="O4794" i="7"/>
  <c r="N4794" i="7"/>
  <c r="M4794" i="7"/>
  <c r="L4794" i="7"/>
  <c r="K4794" i="7"/>
  <c r="R4793" i="7"/>
  <c r="U4793" i="7" s="1"/>
  <c r="Q4793" i="7"/>
  <c r="P4793" i="7"/>
  <c r="O4793" i="7"/>
  <c r="N4793" i="7"/>
  <c r="M4793" i="7"/>
  <c r="L4793" i="7"/>
  <c r="K4793" i="7"/>
  <c r="U4792" i="7"/>
  <c r="T4792" i="7"/>
  <c r="R4792" i="7"/>
  <c r="S4792" i="7" s="1"/>
  <c r="V4792" i="7" s="1"/>
  <c r="Q4792" i="7"/>
  <c r="P4792" i="7"/>
  <c r="O4792" i="7"/>
  <c r="N4792" i="7"/>
  <c r="M4792" i="7"/>
  <c r="L4792" i="7"/>
  <c r="K4792" i="7"/>
  <c r="U4791" i="7"/>
  <c r="T4791" i="7"/>
  <c r="S4791" i="7"/>
  <c r="V4791" i="7" s="1"/>
  <c r="R4791" i="7"/>
  <c r="Q4791" i="7"/>
  <c r="P4791" i="7"/>
  <c r="O4791" i="7"/>
  <c r="N4791" i="7"/>
  <c r="M4791" i="7"/>
  <c r="L4791" i="7"/>
  <c r="K4791" i="7"/>
  <c r="U4790" i="7"/>
  <c r="R4790" i="7"/>
  <c r="T4790" i="7" s="1"/>
  <c r="Q4790" i="7"/>
  <c r="P4790" i="7"/>
  <c r="O4790" i="7"/>
  <c r="N4790" i="7"/>
  <c r="M4790" i="7"/>
  <c r="L4790" i="7"/>
  <c r="K4790" i="7"/>
  <c r="U4789" i="7"/>
  <c r="T4789" i="7"/>
  <c r="R4789" i="7"/>
  <c r="S4789" i="7" s="1"/>
  <c r="V4789" i="7" s="1"/>
  <c r="Q4789" i="7"/>
  <c r="P4789" i="7"/>
  <c r="O4789" i="7"/>
  <c r="N4789" i="7"/>
  <c r="M4789" i="7"/>
  <c r="L4789" i="7"/>
  <c r="K4789" i="7"/>
  <c r="U4788" i="7"/>
  <c r="T4788" i="7"/>
  <c r="S4788" i="7"/>
  <c r="R4788" i="7"/>
  <c r="Q4788" i="7"/>
  <c r="P4788" i="7"/>
  <c r="O4788" i="7"/>
  <c r="N4788" i="7"/>
  <c r="M4788" i="7"/>
  <c r="L4788" i="7"/>
  <c r="K4788" i="7"/>
  <c r="T4787" i="7"/>
  <c r="S4787" i="7"/>
  <c r="R4787" i="7"/>
  <c r="U4787" i="7" s="1"/>
  <c r="Q4787" i="7"/>
  <c r="P4787" i="7"/>
  <c r="O4787" i="7"/>
  <c r="N4787" i="7"/>
  <c r="M4787" i="7"/>
  <c r="L4787" i="7"/>
  <c r="K4787" i="7"/>
  <c r="R4786" i="7"/>
  <c r="Q4786" i="7"/>
  <c r="P4786" i="7"/>
  <c r="O4786" i="7"/>
  <c r="N4786" i="7"/>
  <c r="M4786" i="7"/>
  <c r="L4786" i="7"/>
  <c r="K4786" i="7"/>
  <c r="R4785" i="7"/>
  <c r="Q4785" i="7"/>
  <c r="P4785" i="7"/>
  <c r="O4785" i="7"/>
  <c r="N4785" i="7"/>
  <c r="M4785" i="7"/>
  <c r="L4785" i="7"/>
  <c r="K4785" i="7"/>
  <c r="R4784" i="7"/>
  <c r="U4784" i="7" s="1"/>
  <c r="Q4784" i="7"/>
  <c r="P4784" i="7"/>
  <c r="O4784" i="7"/>
  <c r="N4784" i="7"/>
  <c r="M4784" i="7"/>
  <c r="L4784" i="7"/>
  <c r="K4784" i="7"/>
  <c r="R4783" i="7"/>
  <c r="Q4783" i="7"/>
  <c r="P4783" i="7"/>
  <c r="O4783" i="7"/>
  <c r="N4783" i="7"/>
  <c r="M4783" i="7"/>
  <c r="L4783" i="7"/>
  <c r="K4783" i="7"/>
  <c r="R4782" i="7"/>
  <c r="Q4782" i="7"/>
  <c r="P4782" i="7"/>
  <c r="O4782" i="7"/>
  <c r="N4782" i="7"/>
  <c r="M4782" i="7"/>
  <c r="L4782" i="7"/>
  <c r="K4782" i="7"/>
  <c r="U4781" i="7"/>
  <c r="T4781" i="7"/>
  <c r="R4781" i="7"/>
  <c r="S4781" i="7" s="1"/>
  <c r="V4781" i="7" s="1"/>
  <c r="Q4781" i="7"/>
  <c r="P4781" i="7"/>
  <c r="O4781" i="7"/>
  <c r="N4781" i="7"/>
  <c r="M4781" i="7"/>
  <c r="L4781" i="7"/>
  <c r="K4781" i="7"/>
  <c r="R4780" i="7"/>
  <c r="U4780" i="7" s="1"/>
  <c r="Q4780" i="7"/>
  <c r="P4780" i="7"/>
  <c r="O4780" i="7"/>
  <c r="N4780" i="7"/>
  <c r="M4780" i="7"/>
  <c r="L4780" i="7"/>
  <c r="K4780" i="7"/>
  <c r="U4779" i="7"/>
  <c r="T4779" i="7"/>
  <c r="S4779" i="7"/>
  <c r="V4779" i="7" s="1"/>
  <c r="R4779" i="7"/>
  <c r="Q4779" i="7"/>
  <c r="P4779" i="7"/>
  <c r="O4779" i="7"/>
  <c r="N4779" i="7"/>
  <c r="M4779" i="7"/>
  <c r="L4779" i="7"/>
  <c r="K4779" i="7"/>
  <c r="U4778" i="7"/>
  <c r="R4778" i="7"/>
  <c r="T4778" i="7" s="1"/>
  <c r="Q4778" i="7"/>
  <c r="P4778" i="7"/>
  <c r="O4778" i="7"/>
  <c r="N4778" i="7"/>
  <c r="M4778" i="7"/>
  <c r="L4778" i="7"/>
  <c r="K4778" i="7"/>
  <c r="U4777" i="7"/>
  <c r="T4777" i="7"/>
  <c r="R4777" i="7"/>
  <c r="S4777" i="7" s="1"/>
  <c r="V4777" i="7" s="1"/>
  <c r="Q4777" i="7"/>
  <c r="P4777" i="7"/>
  <c r="O4777" i="7"/>
  <c r="N4777" i="7"/>
  <c r="M4777" i="7"/>
  <c r="L4777" i="7"/>
  <c r="K4777" i="7"/>
  <c r="U4776" i="7"/>
  <c r="T4776" i="7"/>
  <c r="S4776" i="7"/>
  <c r="R4776" i="7"/>
  <c r="Q4776" i="7"/>
  <c r="P4776" i="7"/>
  <c r="O4776" i="7"/>
  <c r="N4776" i="7"/>
  <c r="M4776" i="7"/>
  <c r="L4776" i="7"/>
  <c r="K4776" i="7"/>
  <c r="T4775" i="7"/>
  <c r="S4775" i="7"/>
  <c r="V4775" i="7" s="1"/>
  <c r="R4775" i="7"/>
  <c r="U4775" i="7" s="1"/>
  <c r="Q4775" i="7"/>
  <c r="P4775" i="7"/>
  <c r="O4775" i="7"/>
  <c r="N4775" i="7"/>
  <c r="M4775" i="7"/>
  <c r="L4775" i="7"/>
  <c r="K4775" i="7"/>
  <c r="S4774" i="7"/>
  <c r="R4774" i="7"/>
  <c r="Q4774" i="7"/>
  <c r="P4774" i="7"/>
  <c r="O4774" i="7"/>
  <c r="N4774" i="7"/>
  <c r="M4774" i="7"/>
  <c r="L4774" i="7"/>
  <c r="K4774" i="7"/>
  <c r="R4773" i="7"/>
  <c r="Q4773" i="7"/>
  <c r="P4773" i="7"/>
  <c r="O4773" i="7"/>
  <c r="N4773" i="7"/>
  <c r="M4773" i="7"/>
  <c r="L4773" i="7"/>
  <c r="K4773" i="7"/>
  <c r="R4772" i="7"/>
  <c r="U4772" i="7" s="1"/>
  <c r="Q4772" i="7"/>
  <c r="P4772" i="7"/>
  <c r="O4772" i="7"/>
  <c r="N4772" i="7"/>
  <c r="M4772" i="7"/>
  <c r="L4772" i="7"/>
  <c r="K4772" i="7"/>
  <c r="R4771" i="7"/>
  <c r="Q4771" i="7"/>
  <c r="P4771" i="7"/>
  <c r="O4771" i="7"/>
  <c r="N4771" i="7"/>
  <c r="M4771" i="7"/>
  <c r="L4771" i="7"/>
  <c r="K4771" i="7"/>
  <c r="R4770" i="7"/>
  <c r="Q4770" i="7"/>
  <c r="P4770" i="7"/>
  <c r="O4770" i="7"/>
  <c r="N4770" i="7"/>
  <c r="M4770" i="7"/>
  <c r="L4770" i="7"/>
  <c r="K4770" i="7"/>
  <c r="R4769" i="7"/>
  <c r="U4769" i="7" s="1"/>
  <c r="Q4769" i="7"/>
  <c r="P4769" i="7"/>
  <c r="O4769" i="7"/>
  <c r="N4769" i="7"/>
  <c r="M4769" i="7"/>
  <c r="L4769" i="7"/>
  <c r="K4769" i="7"/>
  <c r="R4768" i="7"/>
  <c r="U4768" i="7" s="1"/>
  <c r="Q4768" i="7"/>
  <c r="P4768" i="7"/>
  <c r="O4768" i="7"/>
  <c r="N4768" i="7"/>
  <c r="M4768" i="7"/>
  <c r="L4768" i="7"/>
  <c r="K4768" i="7"/>
  <c r="T4767" i="7"/>
  <c r="S4767" i="7"/>
  <c r="R4767" i="7"/>
  <c r="U4767" i="7" s="1"/>
  <c r="Q4767" i="7"/>
  <c r="P4767" i="7"/>
  <c r="O4767" i="7"/>
  <c r="N4767" i="7"/>
  <c r="M4767" i="7"/>
  <c r="L4767" i="7"/>
  <c r="K4767" i="7"/>
  <c r="U4766" i="7"/>
  <c r="R4766" i="7"/>
  <c r="T4766" i="7" s="1"/>
  <c r="Q4766" i="7"/>
  <c r="P4766" i="7"/>
  <c r="O4766" i="7"/>
  <c r="N4766" i="7"/>
  <c r="M4766" i="7"/>
  <c r="L4766" i="7"/>
  <c r="K4766" i="7"/>
  <c r="U4765" i="7"/>
  <c r="T4765" i="7"/>
  <c r="R4765" i="7"/>
  <c r="S4765" i="7" s="1"/>
  <c r="V4765" i="7" s="1"/>
  <c r="Q4765" i="7"/>
  <c r="P4765" i="7"/>
  <c r="O4765" i="7"/>
  <c r="N4765" i="7"/>
  <c r="M4765" i="7"/>
  <c r="L4765" i="7"/>
  <c r="K4765" i="7"/>
  <c r="U4764" i="7"/>
  <c r="T4764" i="7"/>
  <c r="S4764" i="7"/>
  <c r="V4764" i="7" s="1"/>
  <c r="R4764" i="7"/>
  <c r="Q4764" i="7"/>
  <c r="P4764" i="7"/>
  <c r="O4764" i="7"/>
  <c r="N4764" i="7"/>
  <c r="M4764" i="7"/>
  <c r="L4764" i="7"/>
  <c r="K4764" i="7"/>
  <c r="R4763" i="7"/>
  <c r="U4763" i="7" s="1"/>
  <c r="Q4763" i="7"/>
  <c r="P4763" i="7"/>
  <c r="O4763" i="7"/>
  <c r="N4763" i="7"/>
  <c r="M4763" i="7"/>
  <c r="L4763" i="7"/>
  <c r="K4763" i="7"/>
  <c r="T4762" i="7"/>
  <c r="S4762" i="7"/>
  <c r="R4762" i="7"/>
  <c r="U4762" i="7" s="1"/>
  <c r="Q4762" i="7"/>
  <c r="P4762" i="7"/>
  <c r="O4762" i="7"/>
  <c r="N4762" i="7"/>
  <c r="M4762" i="7"/>
  <c r="L4762" i="7"/>
  <c r="K4762" i="7"/>
  <c r="U4761" i="7"/>
  <c r="R4761" i="7"/>
  <c r="T4761" i="7" s="1"/>
  <c r="Q4761" i="7"/>
  <c r="P4761" i="7"/>
  <c r="O4761" i="7"/>
  <c r="N4761" i="7"/>
  <c r="M4761" i="7"/>
  <c r="L4761" i="7"/>
  <c r="K4761" i="7"/>
  <c r="T4760" i="7"/>
  <c r="S4760" i="7"/>
  <c r="V4760" i="7" s="1"/>
  <c r="R4760" i="7"/>
  <c r="U4760" i="7" s="1"/>
  <c r="Q4760" i="7"/>
  <c r="P4760" i="7"/>
  <c r="O4760" i="7"/>
  <c r="N4760" i="7"/>
  <c r="M4760" i="7"/>
  <c r="L4760" i="7"/>
  <c r="K4760" i="7"/>
  <c r="R4759" i="7"/>
  <c r="Q4759" i="7"/>
  <c r="P4759" i="7"/>
  <c r="O4759" i="7"/>
  <c r="N4759" i="7"/>
  <c r="M4759" i="7"/>
  <c r="L4759" i="7"/>
  <c r="K4759" i="7"/>
  <c r="R4758" i="7"/>
  <c r="Q4758" i="7"/>
  <c r="P4758" i="7"/>
  <c r="O4758" i="7"/>
  <c r="N4758" i="7"/>
  <c r="M4758" i="7"/>
  <c r="L4758" i="7"/>
  <c r="K4758" i="7"/>
  <c r="R4757" i="7"/>
  <c r="U4757" i="7" s="1"/>
  <c r="Q4757" i="7"/>
  <c r="P4757" i="7"/>
  <c r="O4757" i="7"/>
  <c r="N4757" i="7"/>
  <c r="M4757" i="7"/>
  <c r="L4757" i="7"/>
  <c r="K4757" i="7"/>
  <c r="R4756" i="7"/>
  <c r="U4756" i="7" s="1"/>
  <c r="Q4756" i="7"/>
  <c r="P4756" i="7"/>
  <c r="O4756" i="7"/>
  <c r="N4756" i="7"/>
  <c r="M4756" i="7"/>
  <c r="L4756" i="7"/>
  <c r="K4756" i="7"/>
  <c r="T4755" i="7"/>
  <c r="S4755" i="7"/>
  <c r="R4755" i="7"/>
  <c r="U4755" i="7" s="1"/>
  <c r="Q4755" i="7"/>
  <c r="P4755" i="7"/>
  <c r="O4755" i="7"/>
  <c r="N4755" i="7"/>
  <c r="M4755" i="7"/>
  <c r="L4755" i="7"/>
  <c r="K4755" i="7"/>
  <c r="U4754" i="7"/>
  <c r="R4754" i="7"/>
  <c r="T4754" i="7" s="1"/>
  <c r="Q4754" i="7"/>
  <c r="P4754" i="7"/>
  <c r="O4754" i="7"/>
  <c r="N4754" i="7"/>
  <c r="M4754" i="7"/>
  <c r="L4754" i="7"/>
  <c r="K4754" i="7"/>
  <c r="U4753" i="7"/>
  <c r="T4753" i="7"/>
  <c r="R4753" i="7"/>
  <c r="S4753" i="7" s="1"/>
  <c r="V4753" i="7" s="1"/>
  <c r="Q4753" i="7"/>
  <c r="P4753" i="7"/>
  <c r="O4753" i="7"/>
  <c r="N4753" i="7"/>
  <c r="M4753" i="7"/>
  <c r="L4753" i="7"/>
  <c r="K4753" i="7"/>
  <c r="U4752" i="7"/>
  <c r="T4752" i="7"/>
  <c r="S4752" i="7"/>
  <c r="R4752" i="7"/>
  <c r="Q4752" i="7"/>
  <c r="P4752" i="7"/>
  <c r="O4752" i="7"/>
  <c r="N4752" i="7"/>
  <c r="M4752" i="7"/>
  <c r="L4752" i="7"/>
  <c r="K4752" i="7"/>
  <c r="U4751" i="7"/>
  <c r="T4751" i="7"/>
  <c r="S4751" i="7"/>
  <c r="R4751" i="7"/>
  <c r="Q4751" i="7"/>
  <c r="P4751" i="7"/>
  <c r="O4751" i="7"/>
  <c r="N4751" i="7"/>
  <c r="M4751" i="7"/>
  <c r="L4751" i="7"/>
  <c r="K4751" i="7"/>
  <c r="U4750" i="7"/>
  <c r="T4750" i="7"/>
  <c r="R4750" i="7"/>
  <c r="S4750" i="7" s="1"/>
  <c r="V4750" i="7" s="1"/>
  <c r="Q4750" i="7"/>
  <c r="P4750" i="7"/>
  <c r="O4750" i="7"/>
  <c r="N4750" i="7"/>
  <c r="M4750" i="7"/>
  <c r="L4750" i="7"/>
  <c r="K4750" i="7"/>
  <c r="U4749" i="7"/>
  <c r="T4749" i="7"/>
  <c r="S4749" i="7"/>
  <c r="V4749" i="7" s="1"/>
  <c r="R4749" i="7"/>
  <c r="Q4749" i="7"/>
  <c r="P4749" i="7"/>
  <c r="O4749" i="7"/>
  <c r="N4749" i="7"/>
  <c r="M4749" i="7"/>
  <c r="L4749" i="7"/>
  <c r="K4749" i="7"/>
  <c r="R4748" i="7"/>
  <c r="U4748" i="7" s="1"/>
  <c r="Q4748" i="7"/>
  <c r="P4748" i="7"/>
  <c r="O4748" i="7"/>
  <c r="N4748" i="7"/>
  <c r="M4748" i="7"/>
  <c r="L4748" i="7"/>
  <c r="K4748" i="7"/>
  <c r="R4747" i="7"/>
  <c r="Q4747" i="7"/>
  <c r="P4747" i="7"/>
  <c r="O4747" i="7"/>
  <c r="N4747" i="7"/>
  <c r="M4747" i="7"/>
  <c r="L4747" i="7"/>
  <c r="K4747" i="7"/>
  <c r="R4746" i="7"/>
  <c r="Q4746" i="7"/>
  <c r="P4746" i="7"/>
  <c r="O4746" i="7"/>
  <c r="N4746" i="7"/>
  <c r="M4746" i="7"/>
  <c r="L4746" i="7"/>
  <c r="K4746" i="7"/>
  <c r="R4745" i="7"/>
  <c r="U4745" i="7" s="1"/>
  <c r="Q4745" i="7"/>
  <c r="P4745" i="7"/>
  <c r="O4745" i="7"/>
  <c r="N4745" i="7"/>
  <c r="M4745" i="7"/>
  <c r="L4745" i="7"/>
  <c r="K4745" i="7"/>
  <c r="R4744" i="7"/>
  <c r="U4744" i="7" s="1"/>
  <c r="Q4744" i="7"/>
  <c r="P4744" i="7"/>
  <c r="O4744" i="7"/>
  <c r="N4744" i="7"/>
  <c r="M4744" i="7"/>
  <c r="L4744" i="7"/>
  <c r="K4744" i="7"/>
  <c r="U4743" i="7"/>
  <c r="T4743" i="7"/>
  <c r="S4743" i="7"/>
  <c r="V4743" i="7" s="1"/>
  <c r="R4743" i="7"/>
  <c r="Q4743" i="7"/>
  <c r="P4743" i="7"/>
  <c r="O4743" i="7"/>
  <c r="N4743" i="7"/>
  <c r="M4743" i="7"/>
  <c r="L4743" i="7"/>
  <c r="K4743" i="7"/>
  <c r="U4742" i="7"/>
  <c r="R4742" i="7"/>
  <c r="T4742" i="7" s="1"/>
  <c r="Q4742" i="7"/>
  <c r="P4742" i="7"/>
  <c r="O4742" i="7"/>
  <c r="N4742" i="7"/>
  <c r="M4742" i="7"/>
  <c r="L4742" i="7"/>
  <c r="K4742" i="7"/>
  <c r="U4741" i="7"/>
  <c r="T4741" i="7"/>
  <c r="R4741" i="7"/>
  <c r="S4741" i="7" s="1"/>
  <c r="Q4741" i="7"/>
  <c r="P4741" i="7"/>
  <c r="O4741" i="7"/>
  <c r="N4741" i="7"/>
  <c r="M4741" i="7"/>
  <c r="L4741" i="7"/>
  <c r="K4741" i="7"/>
  <c r="U4740" i="7"/>
  <c r="T4740" i="7"/>
  <c r="S4740" i="7"/>
  <c r="V4740" i="7" s="1"/>
  <c r="R4740" i="7"/>
  <c r="Q4740" i="7"/>
  <c r="P4740" i="7"/>
  <c r="O4740" i="7"/>
  <c r="N4740" i="7"/>
  <c r="M4740" i="7"/>
  <c r="L4740" i="7"/>
  <c r="K4740" i="7"/>
  <c r="U4739" i="7"/>
  <c r="R4739" i="7"/>
  <c r="T4739" i="7" s="1"/>
  <c r="Q4739" i="7"/>
  <c r="P4739" i="7"/>
  <c r="O4739" i="7"/>
  <c r="N4739" i="7"/>
  <c r="M4739" i="7"/>
  <c r="L4739" i="7"/>
  <c r="K4739" i="7"/>
  <c r="T4738" i="7"/>
  <c r="S4738" i="7"/>
  <c r="V4738" i="7" s="1"/>
  <c r="R4738" i="7"/>
  <c r="U4738" i="7" s="1"/>
  <c r="Q4738" i="7"/>
  <c r="P4738" i="7"/>
  <c r="O4738" i="7"/>
  <c r="N4738" i="7"/>
  <c r="M4738" i="7"/>
  <c r="L4738" i="7"/>
  <c r="K4738" i="7"/>
  <c r="R4737" i="7"/>
  <c r="Q4737" i="7"/>
  <c r="P4737" i="7"/>
  <c r="O4737" i="7"/>
  <c r="N4737" i="7"/>
  <c r="M4737" i="7"/>
  <c r="L4737" i="7"/>
  <c r="K4737" i="7"/>
  <c r="U4736" i="7"/>
  <c r="T4736" i="7"/>
  <c r="R4736" i="7"/>
  <c r="S4736" i="7" s="1"/>
  <c r="V4736" i="7" s="1"/>
  <c r="Q4736" i="7"/>
  <c r="P4736" i="7"/>
  <c r="O4736" i="7"/>
  <c r="N4736" i="7"/>
  <c r="M4736" i="7"/>
  <c r="L4736" i="7"/>
  <c r="K4736" i="7"/>
  <c r="S4735" i="7"/>
  <c r="R4735" i="7"/>
  <c r="Q4735" i="7"/>
  <c r="P4735" i="7"/>
  <c r="O4735" i="7"/>
  <c r="N4735" i="7"/>
  <c r="M4735" i="7"/>
  <c r="L4735" i="7"/>
  <c r="K4735" i="7"/>
  <c r="R4734" i="7"/>
  <c r="Q4734" i="7"/>
  <c r="P4734" i="7"/>
  <c r="O4734" i="7"/>
  <c r="N4734" i="7"/>
  <c r="M4734" i="7"/>
  <c r="L4734" i="7"/>
  <c r="K4734" i="7"/>
  <c r="R4733" i="7"/>
  <c r="U4733" i="7" s="1"/>
  <c r="Q4733" i="7"/>
  <c r="P4733" i="7"/>
  <c r="O4733" i="7"/>
  <c r="N4733" i="7"/>
  <c r="M4733" i="7"/>
  <c r="L4733" i="7"/>
  <c r="K4733" i="7"/>
  <c r="R4732" i="7"/>
  <c r="U4732" i="7" s="1"/>
  <c r="Q4732" i="7"/>
  <c r="P4732" i="7"/>
  <c r="O4732" i="7"/>
  <c r="N4732" i="7"/>
  <c r="M4732" i="7"/>
  <c r="L4732" i="7"/>
  <c r="K4732" i="7"/>
  <c r="T4731" i="7"/>
  <c r="S4731" i="7"/>
  <c r="R4731" i="7"/>
  <c r="U4731" i="7" s="1"/>
  <c r="Q4731" i="7"/>
  <c r="P4731" i="7"/>
  <c r="O4731" i="7"/>
  <c r="N4731" i="7"/>
  <c r="M4731" i="7"/>
  <c r="L4731" i="7"/>
  <c r="K4731" i="7"/>
  <c r="U4730" i="7"/>
  <c r="R4730" i="7"/>
  <c r="T4730" i="7" s="1"/>
  <c r="Q4730" i="7"/>
  <c r="P4730" i="7"/>
  <c r="O4730" i="7"/>
  <c r="N4730" i="7"/>
  <c r="M4730" i="7"/>
  <c r="L4730" i="7"/>
  <c r="K4730" i="7"/>
  <c r="U4729" i="7"/>
  <c r="T4729" i="7"/>
  <c r="R4729" i="7"/>
  <c r="S4729" i="7" s="1"/>
  <c r="V4729" i="7" s="1"/>
  <c r="Q4729" i="7"/>
  <c r="P4729" i="7"/>
  <c r="O4729" i="7"/>
  <c r="N4729" i="7"/>
  <c r="M4729" i="7"/>
  <c r="L4729" i="7"/>
  <c r="K4729" i="7"/>
  <c r="U4728" i="7"/>
  <c r="T4728" i="7"/>
  <c r="S4728" i="7"/>
  <c r="V4728" i="7" s="1"/>
  <c r="R4728" i="7"/>
  <c r="Q4728" i="7"/>
  <c r="P4728" i="7"/>
  <c r="O4728" i="7"/>
  <c r="N4728" i="7"/>
  <c r="M4728" i="7"/>
  <c r="L4728" i="7"/>
  <c r="K4728" i="7"/>
  <c r="R4727" i="7"/>
  <c r="Q4727" i="7"/>
  <c r="P4727" i="7"/>
  <c r="O4727" i="7"/>
  <c r="N4727" i="7"/>
  <c r="M4727" i="7"/>
  <c r="L4727" i="7"/>
  <c r="K4727" i="7"/>
  <c r="R4726" i="7"/>
  <c r="U4726" i="7" s="1"/>
  <c r="Q4726" i="7"/>
  <c r="P4726" i="7"/>
  <c r="O4726" i="7"/>
  <c r="N4726" i="7"/>
  <c r="M4726" i="7"/>
  <c r="L4726" i="7"/>
  <c r="K4726" i="7"/>
  <c r="R4725" i="7"/>
  <c r="U4725" i="7" s="1"/>
  <c r="Q4725" i="7"/>
  <c r="P4725" i="7"/>
  <c r="O4725" i="7"/>
  <c r="N4725" i="7"/>
  <c r="M4725" i="7"/>
  <c r="L4725" i="7"/>
  <c r="K4725" i="7"/>
  <c r="R4724" i="7"/>
  <c r="U4724" i="7" s="1"/>
  <c r="Q4724" i="7"/>
  <c r="P4724" i="7"/>
  <c r="O4724" i="7"/>
  <c r="N4724" i="7"/>
  <c r="M4724" i="7"/>
  <c r="L4724" i="7"/>
  <c r="K4724" i="7"/>
  <c r="U4723" i="7"/>
  <c r="T4723" i="7"/>
  <c r="R4723" i="7"/>
  <c r="S4723" i="7" s="1"/>
  <c r="V4723" i="7" s="1"/>
  <c r="Q4723" i="7"/>
  <c r="P4723" i="7"/>
  <c r="O4723" i="7"/>
  <c r="N4723" i="7"/>
  <c r="M4723" i="7"/>
  <c r="L4723" i="7"/>
  <c r="K4723" i="7"/>
  <c r="R4722" i="7"/>
  <c r="Q4722" i="7"/>
  <c r="P4722" i="7"/>
  <c r="O4722" i="7"/>
  <c r="N4722" i="7"/>
  <c r="M4722" i="7"/>
  <c r="L4722" i="7"/>
  <c r="K4722" i="7"/>
  <c r="R4721" i="7"/>
  <c r="U4721" i="7" s="1"/>
  <c r="Q4721" i="7"/>
  <c r="P4721" i="7"/>
  <c r="O4721" i="7"/>
  <c r="N4721" i="7"/>
  <c r="M4721" i="7"/>
  <c r="L4721" i="7"/>
  <c r="K4721" i="7"/>
  <c r="R4720" i="7"/>
  <c r="U4720" i="7" s="1"/>
  <c r="Q4720" i="7"/>
  <c r="P4720" i="7"/>
  <c r="O4720" i="7"/>
  <c r="N4720" i="7"/>
  <c r="M4720" i="7"/>
  <c r="L4720" i="7"/>
  <c r="K4720" i="7"/>
  <c r="T4719" i="7"/>
  <c r="S4719" i="7"/>
  <c r="R4719" i="7"/>
  <c r="U4719" i="7" s="1"/>
  <c r="Q4719" i="7"/>
  <c r="P4719" i="7"/>
  <c r="O4719" i="7"/>
  <c r="N4719" i="7"/>
  <c r="M4719" i="7"/>
  <c r="L4719" i="7"/>
  <c r="K4719" i="7"/>
  <c r="U4718" i="7"/>
  <c r="R4718" i="7"/>
  <c r="T4718" i="7" s="1"/>
  <c r="Q4718" i="7"/>
  <c r="P4718" i="7"/>
  <c r="O4718" i="7"/>
  <c r="N4718" i="7"/>
  <c r="M4718" i="7"/>
  <c r="L4718" i="7"/>
  <c r="K4718" i="7"/>
  <c r="U4717" i="7"/>
  <c r="T4717" i="7"/>
  <c r="R4717" i="7"/>
  <c r="S4717" i="7" s="1"/>
  <c r="V4717" i="7" s="1"/>
  <c r="Q4717" i="7"/>
  <c r="P4717" i="7"/>
  <c r="O4717" i="7"/>
  <c r="N4717" i="7"/>
  <c r="M4717" i="7"/>
  <c r="L4717" i="7"/>
  <c r="K4717" i="7"/>
  <c r="U4716" i="7"/>
  <c r="T4716" i="7"/>
  <c r="S4716" i="7"/>
  <c r="V4716" i="7" s="1"/>
  <c r="R4716" i="7"/>
  <c r="Q4716" i="7"/>
  <c r="P4716" i="7"/>
  <c r="O4716" i="7"/>
  <c r="N4716" i="7"/>
  <c r="M4716" i="7"/>
  <c r="L4716" i="7"/>
  <c r="K4716" i="7"/>
  <c r="U4715" i="7"/>
  <c r="T4715" i="7"/>
  <c r="R4715" i="7"/>
  <c r="S4715" i="7" s="1"/>
  <c r="V4715" i="7" s="1"/>
  <c r="Q4715" i="7"/>
  <c r="P4715" i="7"/>
  <c r="O4715" i="7"/>
  <c r="N4715" i="7"/>
  <c r="M4715" i="7"/>
  <c r="L4715" i="7"/>
  <c r="K4715" i="7"/>
  <c r="T4714" i="7"/>
  <c r="S4714" i="7"/>
  <c r="R4714" i="7"/>
  <c r="U4714" i="7" s="1"/>
  <c r="Q4714" i="7"/>
  <c r="P4714" i="7"/>
  <c r="O4714" i="7"/>
  <c r="N4714" i="7"/>
  <c r="M4714" i="7"/>
  <c r="L4714" i="7"/>
  <c r="K4714" i="7"/>
  <c r="U4713" i="7"/>
  <c r="R4713" i="7"/>
  <c r="T4713" i="7" s="1"/>
  <c r="Q4713" i="7"/>
  <c r="P4713" i="7"/>
  <c r="O4713" i="7"/>
  <c r="N4713" i="7"/>
  <c r="M4713" i="7"/>
  <c r="L4713" i="7"/>
  <c r="K4713" i="7"/>
  <c r="T4712" i="7"/>
  <c r="S4712" i="7"/>
  <c r="V4712" i="7" s="1"/>
  <c r="R4712" i="7"/>
  <c r="U4712" i="7" s="1"/>
  <c r="Q4712" i="7"/>
  <c r="P4712" i="7"/>
  <c r="O4712" i="7"/>
  <c r="N4712" i="7"/>
  <c r="M4712" i="7"/>
  <c r="L4712" i="7"/>
  <c r="K4712" i="7"/>
  <c r="S4711" i="7"/>
  <c r="R4711" i="7"/>
  <c r="Q4711" i="7"/>
  <c r="P4711" i="7"/>
  <c r="O4711" i="7"/>
  <c r="N4711" i="7"/>
  <c r="M4711" i="7"/>
  <c r="L4711" i="7"/>
  <c r="K4711" i="7"/>
  <c r="R4710" i="7"/>
  <c r="Q4710" i="7"/>
  <c r="P4710" i="7"/>
  <c r="O4710" i="7"/>
  <c r="N4710" i="7"/>
  <c r="M4710" i="7"/>
  <c r="L4710" i="7"/>
  <c r="K4710" i="7"/>
  <c r="R4709" i="7"/>
  <c r="U4709" i="7" s="1"/>
  <c r="Q4709" i="7"/>
  <c r="P4709" i="7"/>
  <c r="O4709" i="7"/>
  <c r="N4709" i="7"/>
  <c r="M4709" i="7"/>
  <c r="L4709" i="7"/>
  <c r="K4709" i="7"/>
  <c r="T4708" i="7"/>
  <c r="R4708" i="7"/>
  <c r="U4708" i="7" s="1"/>
  <c r="Q4708" i="7"/>
  <c r="P4708" i="7"/>
  <c r="O4708" i="7"/>
  <c r="N4708" i="7"/>
  <c r="M4708" i="7"/>
  <c r="L4708" i="7"/>
  <c r="K4708" i="7"/>
  <c r="T4707" i="7"/>
  <c r="S4707" i="7"/>
  <c r="R4707" i="7"/>
  <c r="U4707" i="7" s="1"/>
  <c r="Q4707" i="7"/>
  <c r="P4707" i="7"/>
  <c r="O4707" i="7"/>
  <c r="N4707" i="7"/>
  <c r="M4707" i="7"/>
  <c r="L4707" i="7"/>
  <c r="K4707" i="7"/>
  <c r="U4706" i="7"/>
  <c r="R4706" i="7"/>
  <c r="T4706" i="7" s="1"/>
  <c r="Q4706" i="7"/>
  <c r="P4706" i="7"/>
  <c r="O4706" i="7"/>
  <c r="N4706" i="7"/>
  <c r="M4706" i="7"/>
  <c r="L4706" i="7"/>
  <c r="K4706" i="7"/>
  <c r="U4705" i="7"/>
  <c r="T4705" i="7"/>
  <c r="R4705" i="7"/>
  <c r="S4705" i="7" s="1"/>
  <c r="Q4705" i="7"/>
  <c r="P4705" i="7"/>
  <c r="O4705" i="7"/>
  <c r="N4705" i="7"/>
  <c r="M4705" i="7"/>
  <c r="L4705" i="7"/>
  <c r="K4705" i="7"/>
  <c r="U4704" i="7"/>
  <c r="T4704" i="7"/>
  <c r="S4704" i="7"/>
  <c r="R4704" i="7"/>
  <c r="Q4704" i="7"/>
  <c r="P4704" i="7"/>
  <c r="O4704" i="7"/>
  <c r="N4704" i="7"/>
  <c r="M4704" i="7"/>
  <c r="L4704" i="7"/>
  <c r="K4704" i="7"/>
  <c r="U4703" i="7"/>
  <c r="T4703" i="7"/>
  <c r="R4703" i="7"/>
  <c r="S4703" i="7" s="1"/>
  <c r="V4703" i="7" s="1"/>
  <c r="Q4703" i="7"/>
  <c r="P4703" i="7"/>
  <c r="O4703" i="7"/>
  <c r="N4703" i="7"/>
  <c r="M4703" i="7"/>
  <c r="L4703" i="7"/>
  <c r="K4703" i="7"/>
  <c r="U4702" i="7"/>
  <c r="T4702" i="7"/>
  <c r="S4702" i="7"/>
  <c r="V4702" i="7" s="1"/>
  <c r="R4702" i="7"/>
  <c r="Q4702" i="7"/>
  <c r="P4702" i="7"/>
  <c r="O4702" i="7"/>
  <c r="N4702" i="7"/>
  <c r="M4702" i="7"/>
  <c r="L4702" i="7"/>
  <c r="K4702" i="7"/>
  <c r="R4701" i="7"/>
  <c r="U4701" i="7" s="1"/>
  <c r="Q4701" i="7"/>
  <c r="P4701" i="7"/>
  <c r="O4701" i="7"/>
  <c r="N4701" i="7"/>
  <c r="M4701" i="7"/>
  <c r="L4701" i="7"/>
  <c r="K4701" i="7"/>
  <c r="T4700" i="7"/>
  <c r="R4700" i="7"/>
  <c r="U4700" i="7" s="1"/>
  <c r="Q4700" i="7"/>
  <c r="P4700" i="7"/>
  <c r="O4700" i="7"/>
  <c r="N4700" i="7"/>
  <c r="M4700" i="7"/>
  <c r="L4700" i="7"/>
  <c r="K4700" i="7"/>
  <c r="R4699" i="7"/>
  <c r="Q4699" i="7"/>
  <c r="P4699" i="7"/>
  <c r="O4699" i="7"/>
  <c r="N4699" i="7"/>
  <c r="M4699" i="7"/>
  <c r="L4699" i="7"/>
  <c r="K4699" i="7"/>
  <c r="R4698" i="7"/>
  <c r="Q4698" i="7"/>
  <c r="P4698" i="7"/>
  <c r="O4698" i="7"/>
  <c r="N4698" i="7"/>
  <c r="M4698" i="7"/>
  <c r="L4698" i="7"/>
  <c r="K4698" i="7"/>
  <c r="R4697" i="7"/>
  <c r="U4697" i="7" s="1"/>
  <c r="Q4697" i="7"/>
  <c r="P4697" i="7"/>
  <c r="O4697" i="7"/>
  <c r="N4697" i="7"/>
  <c r="M4697" i="7"/>
  <c r="L4697" i="7"/>
  <c r="K4697" i="7"/>
  <c r="T4696" i="7"/>
  <c r="R4696" i="7"/>
  <c r="U4696" i="7" s="1"/>
  <c r="Q4696" i="7"/>
  <c r="P4696" i="7"/>
  <c r="O4696" i="7"/>
  <c r="N4696" i="7"/>
  <c r="M4696" i="7"/>
  <c r="L4696" i="7"/>
  <c r="K4696" i="7"/>
  <c r="T4695" i="7"/>
  <c r="S4695" i="7"/>
  <c r="R4695" i="7"/>
  <c r="U4695" i="7" s="1"/>
  <c r="Q4695" i="7"/>
  <c r="P4695" i="7"/>
  <c r="O4695" i="7"/>
  <c r="N4695" i="7"/>
  <c r="M4695" i="7"/>
  <c r="L4695" i="7"/>
  <c r="K4695" i="7"/>
  <c r="U4694" i="7"/>
  <c r="R4694" i="7"/>
  <c r="T4694" i="7" s="1"/>
  <c r="Q4694" i="7"/>
  <c r="P4694" i="7"/>
  <c r="O4694" i="7"/>
  <c r="N4694" i="7"/>
  <c r="M4694" i="7"/>
  <c r="L4694" i="7"/>
  <c r="K4694" i="7"/>
  <c r="U4693" i="7"/>
  <c r="T4693" i="7"/>
  <c r="R4693" i="7"/>
  <c r="S4693" i="7" s="1"/>
  <c r="Q4693" i="7"/>
  <c r="P4693" i="7"/>
  <c r="O4693" i="7"/>
  <c r="N4693" i="7"/>
  <c r="M4693" i="7"/>
  <c r="L4693" i="7"/>
  <c r="K4693" i="7"/>
  <c r="U4692" i="7"/>
  <c r="T4692" i="7"/>
  <c r="S4692" i="7"/>
  <c r="R4692" i="7"/>
  <c r="Q4692" i="7"/>
  <c r="P4692" i="7"/>
  <c r="O4692" i="7"/>
  <c r="N4692" i="7"/>
  <c r="M4692" i="7"/>
  <c r="L4692" i="7"/>
  <c r="K4692" i="7"/>
  <c r="U4691" i="7"/>
  <c r="T4691" i="7"/>
  <c r="R4691" i="7"/>
  <c r="S4691" i="7" s="1"/>
  <c r="V4691" i="7" s="1"/>
  <c r="Q4691" i="7"/>
  <c r="P4691" i="7"/>
  <c r="O4691" i="7"/>
  <c r="N4691" i="7"/>
  <c r="M4691" i="7"/>
  <c r="L4691" i="7"/>
  <c r="K4691" i="7"/>
  <c r="U4690" i="7"/>
  <c r="T4690" i="7"/>
  <c r="S4690" i="7"/>
  <c r="V4690" i="7" s="1"/>
  <c r="R4690" i="7"/>
  <c r="Q4690" i="7"/>
  <c r="P4690" i="7"/>
  <c r="O4690" i="7"/>
  <c r="N4690" i="7"/>
  <c r="M4690" i="7"/>
  <c r="L4690" i="7"/>
  <c r="K4690" i="7"/>
  <c r="R4689" i="7"/>
  <c r="U4689" i="7" s="1"/>
  <c r="Q4689" i="7"/>
  <c r="P4689" i="7"/>
  <c r="O4689" i="7"/>
  <c r="N4689" i="7"/>
  <c r="M4689" i="7"/>
  <c r="L4689" i="7"/>
  <c r="K4689" i="7"/>
  <c r="R4688" i="7"/>
  <c r="Q4688" i="7"/>
  <c r="P4688" i="7"/>
  <c r="O4688" i="7"/>
  <c r="N4688" i="7"/>
  <c r="M4688" i="7"/>
  <c r="L4688" i="7"/>
  <c r="K4688" i="7"/>
  <c r="S4687" i="7"/>
  <c r="R4687" i="7"/>
  <c r="Q4687" i="7"/>
  <c r="P4687" i="7"/>
  <c r="O4687" i="7"/>
  <c r="N4687" i="7"/>
  <c r="M4687" i="7"/>
  <c r="L4687" i="7"/>
  <c r="K4687" i="7"/>
  <c r="R4686" i="7"/>
  <c r="Q4686" i="7"/>
  <c r="P4686" i="7"/>
  <c r="O4686" i="7"/>
  <c r="N4686" i="7"/>
  <c r="M4686" i="7"/>
  <c r="L4686" i="7"/>
  <c r="K4686" i="7"/>
  <c r="R4685" i="7"/>
  <c r="U4685" i="7" s="1"/>
  <c r="Q4685" i="7"/>
  <c r="P4685" i="7"/>
  <c r="O4685" i="7"/>
  <c r="N4685" i="7"/>
  <c r="M4685" i="7"/>
  <c r="L4685" i="7"/>
  <c r="K4685" i="7"/>
  <c r="T4684" i="7"/>
  <c r="R4684" i="7"/>
  <c r="U4684" i="7" s="1"/>
  <c r="Q4684" i="7"/>
  <c r="P4684" i="7"/>
  <c r="O4684" i="7"/>
  <c r="N4684" i="7"/>
  <c r="M4684" i="7"/>
  <c r="L4684" i="7"/>
  <c r="K4684" i="7"/>
  <c r="U4683" i="7"/>
  <c r="T4683" i="7"/>
  <c r="S4683" i="7"/>
  <c r="V4683" i="7" s="1"/>
  <c r="R4683" i="7"/>
  <c r="Q4683" i="7"/>
  <c r="P4683" i="7"/>
  <c r="O4683" i="7"/>
  <c r="N4683" i="7"/>
  <c r="M4683" i="7"/>
  <c r="L4683" i="7"/>
  <c r="K4683" i="7"/>
  <c r="U4682" i="7"/>
  <c r="R4682" i="7"/>
  <c r="T4682" i="7" s="1"/>
  <c r="Q4682" i="7"/>
  <c r="P4682" i="7"/>
  <c r="O4682" i="7"/>
  <c r="N4682" i="7"/>
  <c r="M4682" i="7"/>
  <c r="L4682" i="7"/>
  <c r="K4682" i="7"/>
  <c r="U4681" i="7"/>
  <c r="T4681" i="7"/>
  <c r="R4681" i="7"/>
  <c r="S4681" i="7" s="1"/>
  <c r="V4681" i="7" s="1"/>
  <c r="Q4681" i="7"/>
  <c r="P4681" i="7"/>
  <c r="O4681" i="7"/>
  <c r="N4681" i="7"/>
  <c r="M4681" i="7"/>
  <c r="L4681" i="7"/>
  <c r="K4681" i="7"/>
  <c r="U4680" i="7"/>
  <c r="T4680" i="7"/>
  <c r="S4680" i="7"/>
  <c r="R4680" i="7"/>
  <c r="Q4680" i="7"/>
  <c r="P4680" i="7"/>
  <c r="O4680" i="7"/>
  <c r="N4680" i="7"/>
  <c r="M4680" i="7"/>
  <c r="L4680" i="7"/>
  <c r="K4680" i="7"/>
  <c r="S4679" i="7"/>
  <c r="R4679" i="7"/>
  <c r="Q4679" i="7"/>
  <c r="P4679" i="7"/>
  <c r="O4679" i="7"/>
  <c r="N4679" i="7"/>
  <c r="M4679" i="7"/>
  <c r="L4679" i="7"/>
  <c r="K4679" i="7"/>
  <c r="S4678" i="7"/>
  <c r="R4678" i="7"/>
  <c r="Q4678" i="7"/>
  <c r="P4678" i="7"/>
  <c r="O4678" i="7"/>
  <c r="N4678" i="7"/>
  <c r="M4678" i="7"/>
  <c r="L4678" i="7"/>
  <c r="K4678" i="7"/>
  <c r="R4677" i="7"/>
  <c r="Q4677" i="7"/>
  <c r="P4677" i="7"/>
  <c r="O4677" i="7"/>
  <c r="N4677" i="7"/>
  <c r="M4677" i="7"/>
  <c r="L4677" i="7"/>
  <c r="K4677" i="7"/>
  <c r="R4676" i="7"/>
  <c r="U4676" i="7" s="1"/>
  <c r="Q4676" i="7"/>
  <c r="P4676" i="7"/>
  <c r="O4676" i="7"/>
  <c r="N4676" i="7"/>
  <c r="M4676" i="7"/>
  <c r="L4676" i="7"/>
  <c r="K4676" i="7"/>
  <c r="R4675" i="7"/>
  <c r="Q4675" i="7"/>
  <c r="P4675" i="7"/>
  <c r="O4675" i="7"/>
  <c r="N4675" i="7"/>
  <c r="M4675" i="7"/>
  <c r="L4675" i="7"/>
  <c r="K4675" i="7"/>
  <c r="R4674" i="7"/>
  <c r="Q4674" i="7"/>
  <c r="P4674" i="7"/>
  <c r="O4674" i="7"/>
  <c r="N4674" i="7"/>
  <c r="M4674" i="7"/>
  <c r="L4674" i="7"/>
  <c r="K4674" i="7"/>
  <c r="R4673" i="7"/>
  <c r="U4673" i="7" s="1"/>
  <c r="Q4673" i="7"/>
  <c r="P4673" i="7"/>
  <c r="O4673" i="7"/>
  <c r="N4673" i="7"/>
  <c r="M4673" i="7"/>
  <c r="L4673" i="7"/>
  <c r="K4673" i="7"/>
  <c r="T4672" i="7"/>
  <c r="R4672" i="7"/>
  <c r="U4672" i="7" s="1"/>
  <c r="Q4672" i="7"/>
  <c r="P4672" i="7"/>
  <c r="O4672" i="7"/>
  <c r="N4672" i="7"/>
  <c r="M4672" i="7"/>
  <c r="L4672" i="7"/>
  <c r="K4672" i="7"/>
  <c r="T4671" i="7"/>
  <c r="S4671" i="7"/>
  <c r="R4671" i="7"/>
  <c r="U4671" i="7" s="1"/>
  <c r="Q4671" i="7"/>
  <c r="P4671" i="7"/>
  <c r="O4671" i="7"/>
  <c r="N4671" i="7"/>
  <c r="M4671" i="7"/>
  <c r="L4671" i="7"/>
  <c r="K4671" i="7"/>
  <c r="U4670" i="7"/>
  <c r="R4670" i="7"/>
  <c r="T4670" i="7" s="1"/>
  <c r="Q4670" i="7"/>
  <c r="P4670" i="7"/>
  <c r="O4670" i="7"/>
  <c r="N4670" i="7"/>
  <c r="M4670" i="7"/>
  <c r="L4670" i="7"/>
  <c r="K4670" i="7"/>
  <c r="U4669" i="7"/>
  <c r="T4669" i="7"/>
  <c r="R4669" i="7"/>
  <c r="S4669" i="7" s="1"/>
  <c r="V4669" i="7" s="1"/>
  <c r="Q4669" i="7"/>
  <c r="P4669" i="7"/>
  <c r="O4669" i="7"/>
  <c r="N4669" i="7"/>
  <c r="M4669" i="7"/>
  <c r="L4669" i="7"/>
  <c r="K4669" i="7"/>
  <c r="U4668" i="7"/>
  <c r="T4668" i="7"/>
  <c r="S4668" i="7"/>
  <c r="V4668" i="7" s="1"/>
  <c r="R4668" i="7"/>
  <c r="Q4668" i="7"/>
  <c r="P4668" i="7"/>
  <c r="O4668" i="7"/>
  <c r="N4668" i="7"/>
  <c r="M4668" i="7"/>
  <c r="L4668" i="7"/>
  <c r="K4668" i="7"/>
  <c r="R4667" i="7"/>
  <c r="U4667" i="7" s="1"/>
  <c r="Q4667" i="7"/>
  <c r="P4667" i="7"/>
  <c r="O4667" i="7"/>
  <c r="N4667" i="7"/>
  <c r="M4667" i="7"/>
  <c r="L4667" i="7"/>
  <c r="K4667" i="7"/>
  <c r="R4666" i="7"/>
  <c r="U4666" i="7" s="1"/>
  <c r="Q4666" i="7"/>
  <c r="P4666" i="7"/>
  <c r="O4666" i="7"/>
  <c r="N4666" i="7"/>
  <c r="M4666" i="7"/>
  <c r="L4666" i="7"/>
  <c r="K4666" i="7"/>
  <c r="T4665" i="7"/>
  <c r="S4665" i="7"/>
  <c r="R4665" i="7"/>
  <c r="U4665" i="7" s="1"/>
  <c r="Q4665" i="7"/>
  <c r="P4665" i="7"/>
  <c r="O4665" i="7"/>
  <c r="N4665" i="7"/>
  <c r="M4665" i="7"/>
  <c r="L4665" i="7"/>
  <c r="K4665" i="7"/>
  <c r="T4664" i="7"/>
  <c r="R4664" i="7"/>
  <c r="U4664" i="7" s="1"/>
  <c r="Q4664" i="7"/>
  <c r="P4664" i="7"/>
  <c r="O4664" i="7"/>
  <c r="N4664" i="7"/>
  <c r="M4664" i="7"/>
  <c r="L4664" i="7"/>
  <c r="K4664" i="7"/>
  <c r="R4663" i="7"/>
  <c r="Q4663" i="7"/>
  <c r="P4663" i="7"/>
  <c r="O4663" i="7"/>
  <c r="N4663" i="7"/>
  <c r="M4663" i="7"/>
  <c r="L4663" i="7"/>
  <c r="K4663" i="7"/>
  <c r="R4662" i="7"/>
  <c r="Q4662" i="7"/>
  <c r="P4662" i="7"/>
  <c r="O4662" i="7"/>
  <c r="N4662" i="7"/>
  <c r="M4662" i="7"/>
  <c r="L4662" i="7"/>
  <c r="K4662" i="7"/>
  <c r="U4661" i="7"/>
  <c r="R4661" i="7"/>
  <c r="T4661" i="7" s="1"/>
  <c r="Q4661" i="7"/>
  <c r="P4661" i="7"/>
  <c r="O4661" i="7"/>
  <c r="N4661" i="7"/>
  <c r="M4661" i="7"/>
  <c r="L4661" i="7"/>
  <c r="K4661" i="7"/>
  <c r="T4660" i="7"/>
  <c r="R4660" i="7"/>
  <c r="U4660" i="7" s="1"/>
  <c r="Q4660" i="7"/>
  <c r="P4660" i="7"/>
  <c r="O4660" i="7"/>
  <c r="N4660" i="7"/>
  <c r="M4660" i="7"/>
  <c r="L4660" i="7"/>
  <c r="K4660" i="7"/>
  <c r="T4659" i="7"/>
  <c r="S4659" i="7"/>
  <c r="R4659" i="7"/>
  <c r="U4659" i="7" s="1"/>
  <c r="Q4659" i="7"/>
  <c r="P4659" i="7"/>
  <c r="O4659" i="7"/>
  <c r="N4659" i="7"/>
  <c r="M4659" i="7"/>
  <c r="L4659" i="7"/>
  <c r="K4659" i="7"/>
  <c r="U4658" i="7"/>
  <c r="R4658" i="7"/>
  <c r="T4658" i="7" s="1"/>
  <c r="Q4658" i="7"/>
  <c r="P4658" i="7"/>
  <c r="O4658" i="7"/>
  <c r="N4658" i="7"/>
  <c r="M4658" i="7"/>
  <c r="L4658" i="7"/>
  <c r="K4658" i="7"/>
  <c r="U4657" i="7"/>
  <c r="T4657" i="7"/>
  <c r="R4657" i="7"/>
  <c r="S4657" i="7" s="1"/>
  <c r="V4657" i="7" s="1"/>
  <c r="Q4657" i="7"/>
  <c r="P4657" i="7"/>
  <c r="O4657" i="7"/>
  <c r="N4657" i="7"/>
  <c r="M4657" i="7"/>
  <c r="L4657" i="7"/>
  <c r="K4657" i="7"/>
  <c r="U4656" i="7"/>
  <c r="T4656" i="7"/>
  <c r="S4656" i="7"/>
  <c r="R4656" i="7"/>
  <c r="Q4656" i="7"/>
  <c r="P4656" i="7"/>
  <c r="O4656" i="7"/>
  <c r="N4656" i="7"/>
  <c r="M4656" i="7"/>
  <c r="L4656" i="7"/>
  <c r="K4656" i="7"/>
  <c r="T4655" i="7"/>
  <c r="S4655" i="7"/>
  <c r="R4655" i="7"/>
  <c r="U4655" i="7" s="1"/>
  <c r="Q4655" i="7"/>
  <c r="P4655" i="7"/>
  <c r="O4655" i="7"/>
  <c r="N4655" i="7"/>
  <c r="M4655" i="7"/>
  <c r="L4655" i="7"/>
  <c r="K4655" i="7"/>
  <c r="U4654" i="7"/>
  <c r="R4654" i="7"/>
  <c r="T4654" i="7" s="1"/>
  <c r="Q4654" i="7"/>
  <c r="P4654" i="7"/>
  <c r="O4654" i="7"/>
  <c r="N4654" i="7"/>
  <c r="M4654" i="7"/>
  <c r="L4654" i="7"/>
  <c r="K4654" i="7"/>
  <c r="U4653" i="7"/>
  <c r="T4653" i="7"/>
  <c r="R4653" i="7"/>
  <c r="S4653" i="7" s="1"/>
  <c r="V4653" i="7" s="1"/>
  <c r="Q4653" i="7"/>
  <c r="P4653" i="7"/>
  <c r="O4653" i="7"/>
  <c r="N4653" i="7"/>
  <c r="M4653" i="7"/>
  <c r="L4653" i="7"/>
  <c r="K4653" i="7"/>
  <c r="U4652" i="7"/>
  <c r="T4652" i="7"/>
  <c r="S4652" i="7"/>
  <c r="R4652" i="7"/>
  <c r="Q4652" i="7"/>
  <c r="P4652" i="7"/>
  <c r="O4652" i="7"/>
  <c r="N4652" i="7"/>
  <c r="M4652" i="7"/>
  <c r="L4652" i="7"/>
  <c r="K4652" i="7"/>
  <c r="U4651" i="7"/>
  <c r="T4651" i="7"/>
  <c r="S4651" i="7"/>
  <c r="R4651" i="7"/>
  <c r="Q4651" i="7"/>
  <c r="P4651" i="7"/>
  <c r="O4651" i="7"/>
  <c r="N4651" i="7"/>
  <c r="M4651" i="7"/>
  <c r="L4651" i="7"/>
  <c r="K4651" i="7"/>
  <c r="U4650" i="7"/>
  <c r="T4650" i="7"/>
  <c r="R4650" i="7"/>
  <c r="S4650" i="7" s="1"/>
  <c r="V4650" i="7" s="1"/>
  <c r="Q4650" i="7"/>
  <c r="P4650" i="7"/>
  <c r="O4650" i="7"/>
  <c r="N4650" i="7"/>
  <c r="M4650" i="7"/>
  <c r="L4650" i="7"/>
  <c r="K4650" i="7"/>
  <c r="U4649" i="7"/>
  <c r="T4649" i="7"/>
  <c r="S4649" i="7"/>
  <c r="V4649" i="7" s="1"/>
  <c r="R4649" i="7"/>
  <c r="Q4649" i="7"/>
  <c r="P4649" i="7"/>
  <c r="O4649" i="7"/>
  <c r="N4649" i="7"/>
  <c r="M4649" i="7"/>
  <c r="L4649" i="7"/>
  <c r="K4649" i="7"/>
  <c r="R4648" i="7"/>
  <c r="U4648" i="7" s="1"/>
  <c r="Q4648" i="7"/>
  <c r="P4648" i="7"/>
  <c r="O4648" i="7"/>
  <c r="N4648" i="7"/>
  <c r="M4648" i="7"/>
  <c r="L4648" i="7"/>
  <c r="K4648" i="7"/>
  <c r="R4647" i="7"/>
  <c r="Q4647" i="7"/>
  <c r="P4647" i="7"/>
  <c r="O4647" i="7"/>
  <c r="N4647" i="7"/>
  <c r="M4647" i="7"/>
  <c r="L4647" i="7"/>
  <c r="K4647" i="7"/>
  <c r="R4646" i="7"/>
  <c r="Q4646" i="7"/>
  <c r="P4646" i="7"/>
  <c r="O4646" i="7"/>
  <c r="N4646" i="7"/>
  <c r="M4646" i="7"/>
  <c r="L4646" i="7"/>
  <c r="K4646" i="7"/>
  <c r="R4645" i="7"/>
  <c r="U4645" i="7" s="1"/>
  <c r="Q4645" i="7"/>
  <c r="P4645" i="7"/>
  <c r="O4645" i="7"/>
  <c r="N4645" i="7"/>
  <c r="M4645" i="7"/>
  <c r="L4645" i="7"/>
  <c r="K4645" i="7"/>
  <c r="R4644" i="7"/>
  <c r="U4644" i="7" s="1"/>
  <c r="Q4644" i="7"/>
  <c r="P4644" i="7"/>
  <c r="O4644" i="7"/>
  <c r="N4644" i="7"/>
  <c r="M4644" i="7"/>
  <c r="L4644" i="7"/>
  <c r="K4644" i="7"/>
  <c r="T4643" i="7"/>
  <c r="S4643" i="7"/>
  <c r="R4643" i="7"/>
  <c r="U4643" i="7" s="1"/>
  <c r="Q4643" i="7"/>
  <c r="P4643" i="7"/>
  <c r="O4643" i="7"/>
  <c r="N4643" i="7"/>
  <c r="M4643" i="7"/>
  <c r="L4643" i="7"/>
  <c r="K4643" i="7"/>
  <c r="U4642" i="7"/>
  <c r="T4642" i="7"/>
  <c r="R4642" i="7"/>
  <c r="S4642" i="7" s="1"/>
  <c r="Q4642" i="7"/>
  <c r="P4642" i="7"/>
  <c r="O4642" i="7"/>
  <c r="N4642" i="7"/>
  <c r="M4642" i="7"/>
  <c r="L4642" i="7"/>
  <c r="K4642" i="7"/>
  <c r="U4641" i="7"/>
  <c r="T4641" i="7"/>
  <c r="R4641" i="7"/>
  <c r="S4641" i="7" s="1"/>
  <c r="Q4641" i="7"/>
  <c r="P4641" i="7"/>
  <c r="O4641" i="7"/>
  <c r="N4641" i="7"/>
  <c r="M4641" i="7"/>
  <c r="L4641" i="7"/>
  <c r="K4641" i="7"/>
  <c r="U4640" i="7"/>
  <c r="T4640" i="7"/>
  <c r="S4640" i="7"/>
  <c r="V4640" i="7" s="1"/>
  <c r="R4640" i="7"/>
  <c r="Q4640" i="7"/>
  <c r="P4640" i="7"/>
  <c r="O4640" i="7"/>
  <c r="N4640" i="7"/>
  <c r="M4640" i="7"/>
  <c r="L4640" i="7"/>
  <c r="K4640" i="7"/>
  <c r="R4639" i="7"/>
  <c r="Q4639" i="7"/>
  <c r="P4639" i="7"/>
  <c r="O4639" i="7"/>
  <c r="N4639" i="7"/>
  <c r="M4639" i="7"/>
  <c r="L4639" i="7"/>
  <c r="K4639" i="7"/>
  <c r="U4638" i="7"/>
  <c r="R4638" i="7"/>
  <c r="T4638" i="7" s="1"/>
  <c r="Q4638" i="7"/>
  <c r="P4638" i="7"/>
  <c r="O4638" i="7"/>
  <c r="N4638" i="7"/>
  <c r="M4638" i="7"/>
  <c r="L4638" i="7"/>
  <c r="K4638" i="7"/>
  <c r="U4637" i="7"/>
  <c r="T4637" i="7"/>
  <c r="R4637" i="7"/>
  <c r="S4637" i="7" s="1"/>
  <c r="Q4637" i="7"/>
  <c r="P4637" i="7"/>
  <c r="O4637" i="7"/>
  <c r="N4637" i="7"/>
  <c r="M4637" i="7"/>
  <c r="L4637" i="7"/>
  <c r="K4637" i="7"/>
  <c r="U4636" i="7"/>
  <c r="T4636" i="7"/>
  <c r="S4636" i="7"/>
  <c r="V4636" i="7" s="1"/>
  <c r="R4636" i="7"/>
  <c r="Q4636" i="7"/>
  <c r="P4636" i="7"/>
  <c r="O4636" i="7"/>
  <c r="N4636" i="7"/>
  <c r="M4636" i="7"/>
  <c r="L4636" i="7"/>
  <c r="K4636" i="7"/>
  <c r="U4635" i="7"/>
  <c r="T4635" i="7"/>
  <c r="R4635" i="7"/>
  <c r="S4635" i="7" s="1"/>
  <c r="V4635" i="7" s="1"/>
  <c r="Q4635" i="7"/>
  <c r="P4635" i="7"/>
  <c r="O4635" i="7"/>
  <c r="N4635" i="7"/>
  <c r="M4635" i="7"/>
  <c r="L4635" i="7"/>
  <c r="K4635" i="7"/>
  <c r="R4634" i="7"/>
  <c r="Q4634" i="7"/>
  <c r="P4634" i="7"/>
  <c r="O4634" i="7"/>
  <c r="N4634" i="7"/>
  <c r="M4634" i="7"/>
  <c r="L4634" i="7"/>
  <c r="K4634" i="7"/>
  <c r="R4633" i="7"/>
  <c r="U4633" i="7" s="1"/>
  <c r="Q4633" i="7"/>
  <c r="P4633" i="7"/>
  <c r="O4633" i="7"/>
  <c r="N4633" i="7"/>
  <c r="M4633" i="7"/>
  <c r="L4633" i="7"/>
  <c r="K4633" i="7"/>
  <c r="T4632" i="7"/>
  <c r="R4632" i="7"/>
  <c r="U4632" i="7" s="1"/>
  <c r="Q4632" i="7"/>
  <c r="P4632" i="7"/>
  <c r="O4632" i="7"/>
  <c r="N4632" i="7"/>
  <c r="M4632" i="7"/>
  <c r="L4632" i="7"/>
  <c r="K4632" i="7"/>
  <c r="T4631" i="7"/>
  <c r="S4631" i="7"/>
  <c r="R4631" i="7"/>
  <c r="U4631" i="7" s="1"/>
  <c r="Q4631" i="7"/>
  <c r="P4631" i="7"/>
  <c r="O4631" i="7"/>
  <c r="N4631" i="7"/>
  <c r="M4631" i="7"/>
  <c r="L4631" i="7"/>
  <c r="K4631" i="7"/>
  <c r="U4630" i="7"/>
  <c r="R4630" i="7"/>
  <c r="T4630" i="7" s="1"/>
  <c r="Q4630" i="7"/>
  <c r="P4630" i="7"/>
  <c r="O4630" i="7"/>
  <c r="N4630" i="7"/>
  <c r="M4630" i="7"/>
  <c r="L4630" i="7"/>
  <c r="K4630" i="7"/>
  <c r="U4629" i="7"/>
  <c r="T4629" i="7"/>
  <c r="R4629" i="7"/>
  <c r="S4629" i="7" s="1"/>
  <c r="Q4629" i="7"/>
  <c r="P4629" i="7"/>
  <c r="O4629" i="7"/>
  <c r="N4629" i="7"/>
  <c r="M4629" i="7"/>
  <c r="L4629" i="7"/>
  <c r="K4629" i="7"/>
  <c r="U4628" i="7"/>
  <c r="T4628" i="7"/>
  <c r="S4628" i="7"/>
  <c r="V4628" i="7" s="1"/>
  <c r="R4628" i="7"/>
  <c r="Q4628" i="7"/>
  <c r="P4628" i="7"/>
  <c r="O4628" i="7"/>
  <c r="N4628" i="7"/>
  <c r="M4628" i="7"/>
  <c r="L4628" i="7"/>
  <c r="K4628" i="7"/>
  <c r="R4627" i="7"/>
  <c r="Q4627" i="7"/>
  <c r="P4627" i="7"/>
  <c r="O4627" i="7"/>
  <c r="N4627" i="7"/>
  <c r="M4627" i="7"/>
  <c r="L4627" i="7"/>
  <c r="K4627" i="7"/>
  <c r="U4626" i="7"/>
  <c r="R4626" i="7"/>
  <c r="T4626" i="7" s="1"/>
  <c r="Q4626" i="7"/>
  <c r="P4626" i="7"/>
  <c r="O4626" i="7"/>
  <c r="N4626" i="7"/>
  <c r="M4626" i="7"/>
  <c r="L4626" i="7"/>
  <c r="K4626" i="7"/>
  <c r="U4625" i="7"/>
  <c r="T4625" i="7"/>
  <c r="R4625" i="7"/>
  <c r="S4625" i="7" s="1"/>
  <c r="Q4625" i="7"/>
  <c r="P4625" i="7"/>
  <c r="O4625" i="7"/>
  <c r="N4625" i="7"/>
  <c r="M4625" i="7"/>
  <c r="L4625" i="7"/>
  <c r="K4625" i="7"/>
  <c r="S4624" i="7"/>
  <c r="R4624" i="7"/>
  <c r="Q4624" i="7"/>
  <c r="P4624" i="7"/>
  <c r="O4624" i="7"/>
  <c r="N4624" i="7"/>
  <c r="M4624" i="7"/>
  <c r="L4624" i="7"/>
  <c r="K4624" i="7"/>
  <c r="S4623" i="7"/>
  <c r="R4623" i="7"/>
  <c r="Q4623" i="7"/>
  <c r="P4623" i="7"/>
  <c r="O4623" i="7"/>
  <c r="N4623" i="7"/>
  <c r="M4623" i="7"/>
  <c r="L4623" i="7"/>
  <c r="K4623" i="7"/>
  <c r="R4622" i="7"/>
  <c r="Q4622" i="7"/>
  <c r="P4622" i="7"/>
  <c r="O4622" i="7"/>
  <c r="N4622" i="7"/>
  <c r="M4622" i="7"/>
  <c r="L4622" i="7"/>
  <c r="K4622" i="7"/>
  <c r="R4621" i="7"/>
  <c r="U4621" i="7" s="1"/>
  <c r="Q4621" i="7"/>
  <c r="P4621" i="7"/>
  <c r="O4621" i="7"/>
  <c r="N4621" i="7"/>
  <c r="M4621" i="7"/>
  <c r="L4621" i="7"/>
  <c r="K4621" i="7"/>
  <c r="T4620" i="7"/>
  <c r="R4620" i="7"/>
  <c r="U4620" i="7" s="1"/>
  <c r="Q4620" i="7"/>
  <c r="P4620" i="7"/>
  <c r="O4620" i="7"/>
  <c r="N4620" i="7"/>
  <c r="M4620" i="7"/>
  <c r="L4620" i="7"/>
  <c r="K4620" i="7"/>
  <c r="T4619" i="7"/>
  <c r="S4619" i="7"/>
  <c r="R4619" i="7"/>
  <c r="U4619" i="7" s="1"/>
  <c r="Q4619" i="7"/>
  <c r="P4619" i="7"/>
  <c r="O4619" i="7"/>
  <c r="N4619" i="7"/>
  <c r="M4619" i="7"/>
  <c r="L4619" i="7"/>
  <c r="K4619" i="7"/>
  <c r="U4618" i="7"/>
  <c r="R4618" i="7"/>
  <c r="T4618" i="7" s="1"/>
  <c r="Q4618" i="7"/>
  <c r="P4618" i="7"/>
  <c r="O4618" i="7"/>
  <c r="N4618" i="7"/>
  <c r="M4618" i="7"/>
  <c r="L4618" i="7"/>
  <c r="K4618" i="7"/>
  <c r="U4617" i="7"/>
  <c r="T4617" i="7"/>
  <c r="R4617" i="7"/>
  <c r="S4617" i="7" s="1"/>
  <c r="V4617" i="7" s="1"/>
  <c r="Q4617" i="7"/>
  <c r="P4617" i="7"/>
  <c r="O4617" i="7"/>
  <c r="N4617" i="7"/>
  <c r="M4617" i="7"/>
  <c r="L4617" i="7"/>
  <c r="K4617" i="7"/>
  <c r="U4616" i="7"/>
  <c r="T4616" i="7"/>
  <c r="S4616" i="7"/>
  <c r="R4616" i="7"/>
  <c r="Q4616" i="7"/>
  <c r="P4616" i="7"/>
  <c r="O4616" i="7"/>
  <c r="N4616" i="7"/>
  <c r="M4616" i="7"/>
  <c r="L4616" i="7"/>
  <c r="K4616" i="7"/>
  <c r="T4615" i="7"/>
  <c r="S4615" i="7"/>
  <c r="V4615" i="7" s="1"/>
  <c r="R4615" i="7"/>
  <c r="U4615" i="7" s="1"/>
  <c r="Q4615" i="7"/>
  <c r="P4615" i="7"/>
  <c r="O4615" i="7"/>
  <c r="N4615" i="7"/>
  <c r="M4615" i="7"/>
  <c r="L4615" i="7"/>
  <c r="K4615" i="7"/>
  <c r="R4614" i="7"/>
  <c r="Q4614" i="7"/>
  <c r="P4614" i="7"/>
  <c r="O4614" i="7"/>
  <c r="N4614" i="7"/>
  <c r="M4614" i="7"/>
  <c r="L4614" i="7"/>
  <c r="K4614" i="7"/>
  <c r="R4613" i="7"/>
  <c r="Q4613" i="7"/>
  <c r="P4613" i="7"/>
  <c r="O4613" i="7"/>
  <c r="N4613" i="7"/>
  <c r="M4613" i="7"/>
  <c r="L4613" i="7"/>
  <c r="K4613" i="7"/>
  <c r="S4612" i="7"/>
  <c r="V4612" i="7" s="1"/>
  <c r="R4612" i="7"/>
  <c r="U4612" i="7" s="1"/>
  <c r="Q4612" i="7"/>
  <c r="P4612" i="7"/>
  <c r="O4612" i="7"/>
  <c r="N4612" i="7"/>
  <c r="M4612" i="7"/>
  <c r="L4612" i="7"/>
  <c r="K4612" i="7"/>
  <c r="R4611" i="7"/>
  <c r="Q4611" i="7"/>
  <c r="P4611" i="7"/>
  <c r="O4611" i="7"/>
  <c r="N4611" i="7"/>
  <c r="M4611" i="7"/>
  <c r="L4611" i="7"/>
  <c r="K4611" i="7"/>
  <c r="R4610" i="7"/>
  <c r="Q4610" i="7"/>
  <c r="P4610" i="7"/>
  <c r="O4610" i="7"/>
  <c r="N4610" i="7"/>
  <c r="M4610" i="7"/>
  <c r="L4610" i="7"/>
  <c r="K4610" i="7"/>
  <c r="R4609" i="7"/>
  <c r="U4609" i="7" s="1"/>
  <c r="Q4609" i="7"/>
  <c r="P4609" i="7"/>
  <c r="O4609" i="7"/>
  <c r="N4609" i="7"/>
  <c r="M4609" i="7"/>
  <c r="L4609" i="7"/>
  <c r="K4609" i="7"/>
  <c r="T4608" i="7"/>
  <c r="R4608" i="7"/>
  <c r="U4608" i="7" s="1"/>
  <c r="Q4608" i="7"/>
  <c r="P4608" i="7"/>
  <c r="O4608" i="7"/>
  <c r="N4608" i="7"/>
  <c r="M4608" i="7"/>
  <c r="L4608" i="7"/>
  <c r="K4608" i="7"/>
  <c r="T4607" i="7"/>
  <c r="S4607" i="7"/>
  <c r="R4607" i="7"/>
  <c r="U4607" i="7" s="1"/>
  <c r="Q4607" i="7"/>
  <c r="P4607" i="7"/>
  <c r="O4607" i="7"/>
  <c r="N4607" i="7"/>
  <c r="M4607" i="7"/>
  <c r="L4607" i="7"/>
  <c r="K4607" i="7"/>
  <c r="U4606" i="7"/>
  <c r="R4606" i="7"/>
  <c r="T4606" i="7" s="1"/>
  <c r="Q4606" i="7"/>
  <c r="P4606" i="7"/>
  <c r="O4606" i="7"/>
  <c r="N4606" i="7"/>
  <c r="M4606" i="7"/>
  <c r="L4606" i="7"/>
  <c r="K4606" i="7"/>
  <c r="U4605" i="7"/>
  <c r="T4605" i="7"/>
  <c r="R4605" i="7"/>
  <c r="S4605" i="7" s="1"/>
  <c r="V4605" i="7" s="1"/>
  <c r="Q4605" i="7"/>
  <c r="P4605" i="7"/>
  <c r="O4605" i="7"/>
  <c r="N4605" i="7"/>
  <c r="M4605" i="7"/>
  <c r="L4605" i="7"/>
  <c r="K4605" i="7"/>
  <c r="U4604" i="7"/>
  <c r="T4604" i="7"/>
  <c r="S4604" i="7"/>
  <c r="V4604" i="7" s="1"/>
  <c r="R4604" i="7"/>
  <c r="Q4604" i="7"/>
  <c r="P4604" i="7"/>
  <c r="O4604" i="7"/>
  <c r="N4604" i="7"/>
  <c r="M4604" i="7"/>
  <c r="L4604" i="7"/>
  <c r="K4604" i="7"/>
  <c r="R4603" i="7"/>
  <c r="U4603" i="7" s="1"/>
  <c r="Q4603" i="7"/>
  <c r="P4603" i="7"/>
  <c r="O4603" i="7"/>
  <c r="N4603" i="7"/>
  <c r="M4603" i="7"/>
  <c r="L4603" i="7"/>
  <c r="K4603" i="7"/>
  <c r="U4602" i="7"/>
  <c r="S4602" i="7"/>
  <c r="R4602" i="7"/>
  <c r="T4602" i="7" s="1"/>
  <c r="Q4602" i="7"/>
  <c r="P4602" i="7"/>
  <c r="O4602" i="7"/>
  <c r="N4602" i="7"/>
  <c r="M4602" i="7"/>
  <c r="L4602" i="7"/>
  <c r="K4602" i="7"/>
  <c r="T4601" i="7"/>
  <c r="R4601" i="7"/>
  <c r="U4601" i="7" s="1"/>
  <c r="Q4601" i="7"/>
  <c r="P4601" i="7"/>
  <c r="O4601" i="7"/>
  <c r="N4601" i="7"/>
  <c r="M4601" i="7"/>
  <c r="L4601" i="7"/>
  <c r="K4601" i="7"/>
  <c r="T4600" i="7"/>
  <c r="R4600" i="7"/>
  <c r="U4600" i="7" s="1"/>
  <c r="Q4600" i="7"/>
  <c r="P4600" i="7"/>
  <c r="O4600" i="7"/>
  <c r="N4600" i="7"/>
  <c r="M4600" i="7"/>
  <c r="L4600" i="7"/>
  <c r="K4600" i="7"/>
  <c r="R4599" i="7"/>
  <c r="Q4599" i="7"/>
  <c r="P4599" i="7"/>
  <c r="O4599" i="7"/>
  <c r="N4599" i="7"/>
  <c r="M4599" i="7"/>
  <c r="L4599" i="7"/>
  <c r="K4599" i="7"/>
  <c r="U4598" i="7"/>
  <c r="T4598" i="7"/>
  <c r="R4598" i="7"/>
  <c r="S4598" i="7" s="1"/>
  <c r="V4598" i="7" s="1"/>
  <c r="Q4598" i="7"/>
  <c r="P4598" i="7"/>
  <c r="O4598" i="7"/>
  <c r="N4598" i="7"/>
  <c r="M4598" i="7"/>
  <c r="L4598" i="7"/>
  <c r="K4598" i="7"/>
  <c r="R4597" i="7"/>
  <c r="U4597" i="7" s="1"/>
  <c r="Q4597" i="7"/>
  <c r="P4597" i="7"/>
  <c r="O4597" i="7"/>
  <c r="N4597" i="7"/>
  <c r="M4597" i="7"/>
  <c r="L4597" i="7"/>
  <c r="K4597" i="7"/>
  <c r="T4596" i="7"/>
  <c r="R4596" i="7"/>
  <c r="U4596" i="7" s="1"/>
  <c r="Q4596" i="7"/>
  <c r="P4596" i="7"/>
  <c r="O4596" i="7"/>
  <c r="N4596" i="7"/>
  <c r="M4596" i="7"/>
  <c r="L4596" i="7"/>
  <c r="K4596" i="7"/>
  <c r="T4595" i="7"/>
  <c r="S4595" i="7"/>
  <c r="R4595" i="7"/>
  <c r="U4595" i="7" s="1"/>
  <c r="Q4595" i="7"/>
  <c r="P4595" i="7"/>
  <c r="O4595" i="7"/>
  <c r="N4595" i="7"/>
  <c r="M4595" i="7"/>
  <c r="L4595" i="7"/>
  <c r="K4595" i="7"/>
  <c r="U4594" i="7"/>
  <c r="R4594" i="7"/>
  <c r="T4594" i="7" s="1"/>
  <c r="Q4594" i="7"/>
  <c r="P4594" i="7"/>
  <c r="O4594" i="7"/>
  <c r="N4594" i="7"/>
  <c r="M4594" i="7"/>
  <c r="L4594" i="7"/>
  <c r="K4594" i="7"/>
  <c r="U4593" i="7"/>
  <c r="T4593" i="7"/>
  <c r="R4593" i="7"/>
  <c r="S4593" i="7" s="1"/>
  <c r="V4593" i="7" s="1"/>
  <c r="Q4593" i="7"/>
  <c r="P4593" i="7"/>
  <c r="O4593" i="7"/>
  <c r="N4593" i="7"/>
  <c r="M4593" i="7"/>
  <c r="L4593" i="7"/>
  <c r="K4593" i="7"/>
  <c r="U4592" i="7"/>
  <c r="T4592" i="7"/>
  <c r="S4592" i="7"/>
  <c r="V4592" i="7" s="1"/>
  <c r="R4592" i="7"/>
  <c r="Q4592" i="7"/>
  <c r="P4592" i="7"/>
  <c r="O4592" i="7"/>
  <c r="N4592" i="7"/>
  <c r="M4592" i="7"/>
  <c r="L4592" i="7"/>
  <c r="K4592" i="7"/>
  <c r="U4591" i="7"/>
  <c r="S4591" i="7"/>
  <c r="R4591" i="7"/>
  <c r="T4591" i="7" s="1"/>
  <c r="Q4591" i="7"/>
  <c r="P4591" i="7"/>
  <c r="O4591" i="7"/>
  <c r="N4591" i="7"/>
  <c r="M4591" i="7"/>
  <c r="L4591" i="7"/>
  <c r="K4591" i="7"/>
  <c r="T4590" i="7"/>
  <c r="R4590" i="7"/>
  <c r="U4590" i="7" s="1"/>
  <c r="Q4590" i="7"/>
  <c r="P4590" i="7"/>
  <c r="O4590" i="7"/>
  <c r="N4590" i="7"/>
  <c r="M4590" i="7"/>
  <c r="L4590" i="7"/>
  <c r="K4590" i="7"/>
  <c r="U4589" i="7"/>
  <c r="T4589" i="7"/>
  <c r="S4589" i="7"/>
  <c r="R4589" i="7"/>
  <c r="Q4589" i="7"/>
  <c r="P4589" i="7"/>
  <c r="O4589" i="7"/>
  <c r="N4589" i="7"/>
  <c r="M4589" i="7"/>
  <c r="L4589" i="7"/>
  <c r="K4589" i="7"/>
  <c r="U4588" i="7"/>
  <c r="T4588" i="7"/>
  <c r="R4588" i="7"/>
  <c r="S4588" i="7" s="1"/>
  <c r="V4588" i="7" s="1"/>
  <c r="Q4588" i="7"/>
  <c r="P4588" i="7"/>
  <c r="O4588" i="7"/>
  <c r="N4588" i="7"/>
  <c r="M4588" i="7"/>
  <c r="L4588" i="7"/>
  <c r="K4588" i="7"/>
  <c r="R4587" i="7"/>
  <c r="Q4587" i="7"/>
  <c r="P4587" i="7"/>
  <c r="O4587" i="7"/>
  <c r="N4587" i="7"/>
  <c r="M4587" i="7"/>
  <c r="L4587" i="7"/>
  <c r="K4587" i="7"/>
  <c r="R4586" i="7"/>
  <c r="Q4586" i="7"/>
  <c r="P4586" i="7"/>
  <c r="O4586" i="7"/>
  <c r="N4586" i="7"/>
  <c r="M4586" i="7"/>
  <c r="L4586" i="7"/>
  <c r="K4586" i="7"/>
  <c r="R4585" i="7"/>
  <c r="U4585" i="7" s="1"/>
  <c r="Q4585" i="7"/>
  <c r="P4585" i="7"/>
  <c r="O4585" i="7"/>
  <c r="N4585" i="7"/>
  <c r="M4585" i="7"/>
  <c r="L4585" i="7"/>
  <c r="K4585" i="7"/>
  <c r="T4584" i="7"/>
  <c r="R4584" i="7"/>
  <c r="U4584" i="7" s="1"/>
  <c r="Q4584" i="7"/>
  <c r="P4584" i="7"/>
  <c r="O4584" i="7"/>
  <c r="N4584" i="7"/>
  <c r="M4584" i="7"/>
  <c r="L4584" i="7"/>
  <c r="K4584" i="7"/>
  <c r="T4583" i="7"/>
  <c r="S4583" i="7"/>
  <c r="R4583" i="7"/>
  <c r="U4583" i="7" s="1"/>
  <c r="Q4583" i="7"/>
  <c r="P4583" i="7"/>
  <c r="O4583" i="7"/>
  <c r="N4583" i="7"/>
  <c r="M4583" i="7"/>
  <c r="L4583" i="7"/>
  <c r="K4583" i="7"/>
  <c r="U4582" i="7"/>
  <c r="T4582" i="7"/>
  <c r="R4582" i="7"/>
  <c r="S4582" i="7" s="1"/>
  <c r="V4582" i="7" s="1"/>
  <c r="Q4582" i="7"/>
  <c r="P4582" i="7"/>
  <c r="O4582" i="7"/>
  <c r="N4582" i="7"/>
  <c r="M4582" i="7"/>
  <c r="L4582" i="7"/>
  <c r="K4582" i="7"/>
  <c r="U4581" i="7"/>
  <c r="T4581" i="7"/>
  <c r="R4581" i="7"/>
  <c r="S4581" i="7" s="1"/>
  <c r="V4581" i="7" s="1"/>
  <c r="Q4581" i="7"/>
  <c r="P4581" i="7"/>
  <c r="O4581" i="7"/>
  <c r="N4581" i="7"/>
  <c r="M4581" i="7"/>
  <c r="L4581" i="7"/>
  <c r="K4581" i="7"/>
  <c r="U4580" i="7"/>
  <c r="T4580" i="7"/>
  <c r="S4580" i="7"/>
  <c r="R4580" i="7"/>
  <c r="Q4580" i="7"/>
  <c r="P4580" i="7"/>
  <c r="O4580" i="7"/>
  <c r="N4580" i="7"/>
  <c r="M4580" i="7"/>
  <c r="L4580" i="7"/>
  <c r="K4580" i="7"/>
  <c r="T4579" i="7"/>
  <c r="R4579" i="7"/>
  <c r="U4579" i="7" s="1"/>
  <c r="Q4579" i="7"/>
  <c r="P4579" i="7"/>
  <c r="O4579" i="7"/>
  <c r="N4579" i="7"/>
  <c r="M4579" i="7"/>
  <c r="L4579" i="7"/>
  <c r="K4579" i="7"/>
  <c r="U4578" i="7"/>
  <c r="T4578" i="7"/>
  <c r="S4578" i="7"/>
  <c r="R4578" i="7"/>
  <c r="Q4578" i="7"/>
  <c r="P4578" i="7"/>
  <c r="O4578" i="7"/>
  <c r="N4578" i="7"/>
  <c r="M4578" i="7"/>
  <c r="L4578" i="7"/>
  <c r="K4578" i="7"/>
  <c r="U4577" i="7"/>
  <c r="T4577" i="7"/>
  <c r="R4577" i="7"/>
  <c r="S4577" i="7" s="1"/>
  <c r="V4577" i="7" s="1"/>
  <c r="Q4577" i="7"/>
  <c r="P4577" i="7"/>
  <c r="O4577" i="7"/>
  <c r="N4577" i="7"/>
  <c r="M4577" i="7"/>
  <c r="L4577" i="7"/>
  <c r="K4577" i="7"/>
  <c r="R4576" i="7"/>
  <c r="Q4576" i="7"/>
  <c r="P4576" i="7"/>
  <c r="O4576" i="7"/>
  <c r="N4576" i="7"/>
  <c r="M4576" i="7"/>
  <c r="L4576" i="7"/>
  <c r="K4576" i="7"/>
  <c r="S4575" i="7"/>
  <c r="R4575" i="7"/>
  <c r="Q4575" i="7"/>
  <c r="P4575" i="7"/>
  <c r="O4575" i="7"/>
  <c r="N4575" i="7"/>
  <c r="M4575" i="7"/>
  <c r="L4575" i="7"/>
  <c r="K4575" i="7"/>
  <c r="R4574" i="7"/>
  <c r="Q4574" i="7"/>
  <c r="P4574" i="7"/>
  <c r="O4574" i="7"/>
  <c r="N4574" i="7"/>
  <c r="M4574" i="7"/>
  <c r="L4574" i="7"/>
  <c r="K4574" i="7"/>
  <c r="R4573" i="7"/>
  <c r="U4573" i="7" s="1"/>
  <c r="Q4573" i="7"/>
  <c r="P4573" i="7"/>
  <c r="O4573" i="7"/>
  <c r="N4573" i="7"/>
  <c r="M4573" i="7"/>
  <c r="L4573" i="7"/>
  <c r="K4573" i="7"/>
  <c r="T4572" i="7"/>
  <c r="R4572" i="7"/>
  <c r="U4572" i="7" s="1"/>
  <c r="Q4572" i="7"/>
  <c r="P4572" i="7"/>
  <c r="O4572" i="7"/>
  <c r="N4572" i="7"/>
  <c r="M4572" i="7"/>
  <c r="L4572" i="7"/>
  <c r="K4572" i="7"/>
  <c r="T4571" i="7"/>
  <c r="S4571" i="7"/>
  <c r="R4571" i="7"/>
  <c r="U4571" i="7" s="1"/>
  <c r="Q4571" i="7"/>
  <c r="P4571" i="7"/>
  <c r="O4571" i="7"/>
  <c r="N4571" i="7"/>
  <c r="M4571" i="7"/>
  <c r="L4571" i="7"/>
  <c r="K4571" i="7"/>
  <c r="U4570" i="7"/>
  <c r="R4570" i="7"/>
  <c r="T4570" i="7" s="1"/>
  <c r="Q4570" i="7"/>
  <c r="P4570" i="7"/>
  <c r="O4570" i="7"/>
  <c r="N4570" i="7"/>
  <c r="M4570" i="7"/>
  <c r="L4570" i="7"/>
  <c r="K4570" i="7"/>
  <c r="U4569" i="7"/>
  <c r="T4569" i="7"/>
  <c r="R4569" i="7"/>
  <c r="S4569" i="7" s="1"/>
  <c r="Q4569" i="7"/>
  <c r="P4569" i="7"/>
  <c r="O4569" i="7"/>
  <c r="N4569" i="7"/>
  <c r="M4569" i="7"/>
  <c r="L4569" i="7"/>
  <c r="K4569" i="7"/>
  <c r="U4568" i="7"/>
  <c r="T4568" i="7"/>
  <c r="S4568" i="7"/>
  <c r="R4568" i="7"/>
  <c r="Q4568" i="7"/>
  <c r="P4568" i="7"/>
  <c r="O4568" i="7"/>
  <c r="N4568" i="7"/>
  <c r="M4568" i="7"/>
  <c r="L4568" i="7"/>
  <c r="K4568" i="7"/>
  <c r="U4567" i="7"/>
  <c r="T4567" i="7"/>
  <c r="S4567" i="7"/>
  <c r="V4567" i="7" s="1"/>
  <c r="R4567" i="7"/>
  <c r="Q4567" i="7"/>
  <c r="P4567" i="7"/>
  <c r="O4567" i="7"/>
  <c r="N4567" i="7"/>
  <c r="M4567" i="7"/>
  <c r="L4567" i="7"/>
  <c r="K4567" i="7"/>
  <c r="R4566" i="7"/>
  <c r="Q4566" i="7"/>
  <c r="P4566" i="7"/>
  <c r="O4566" i="7"/>
  <c r="N4566" i="7"/>
  <c r="M4566" i="7"/>
  <c r="L4566" i="7"/>
  <c r="K4566" i="7"/>
  <c r="U4565" i="7"/>
  <c r="R4565" i="7"/>
  <c r="T4565" i="7" s="1"/>
  <c r="Q4565" i="7"/>
  <c r="P4565" i="7"/>
  <c r="O4565" i="7"/>
  <c r="N4565" i="7"/>
  <c r="M4565" i="7"/>
  <c r="L4565" i="7"/>
  <c r="K4565" i="7"/>
  <c r="T4564" i="7"/>
  <c r="S4564" i="7"/>
  <c r="V4564" i="7" s="1"/>
  <c r="R4564" i="7"/>
  <c r="U4564" i="7" s="1"/>
  <c r="Q4564" i="7"/>
  <c r="P4564" i="7"/>
  <c r="O4564" i="7"/>
  <c r="N4564" i="7"/>
  <c r="M4564" i="7"/>
  <c r="L4564" i="7"/>
  <c r="K4564" i="7"/>
  <c r="R4563" i="7"/>
  <c r="Q4563" i="7"/>
  <c r="P4563" i="7"/>
  <c r="O4563" i="7"/>
  <c r="N4563" i="7"/>
  <c r="M4563" i="7"/>
  <c r="L4563" i="7"/>
  <c r="K4563" i="7"/>
  <c r="R4562" i="7"/>
  <c r="Q4562" i="7"/>
  <c r="P4562" i="7"/>
  <c r="O4562" i="7"/>
  <c r="N4562" i="7"/>
  <c r="M4562" i="7"/>
  <c r="L4562" i="7"/>
  <c r="K4562" i="7"/>
  <c r="R4561" i="7"/>
  <c r="U4561" i="7" s="1"/>
  <c r="Q4561" i="7"/>
  <c r="P4561" i="7"/>
  <c r="O4561" i="7"/>
  <c r="N4561" i="7"/>
  <c r="M4561" i="7"/>
  <c r="L4561" i="7"/>
  <c r="K4561" i="7"/>
  <c r="T4560" i="7"/>
  <c r="R4560" i="7"/>
  <c r="U4560" i="7" s="1"/>
  <c r="Q4560" i="7"/>
  <c r="P4560" i="7"/>
  <c r="O4560" i="7"/>
  <c r="N4560" i="7"/>
  <c r="M4560" i="7"/>
  <c r="L4560" i="7"/>
  <c r="K4560" i="7"/>
  <c r="T4559" i="7"/>
  <c r="S4559" i="7"/>
  <c r="R4559" i="7"/>
  <c r="U4559" i="7" s="1"/>
  <c r="Q4559" i="7"/>
  <c r="P4559" i="7"/>
  <c r="O4559" i="7"/>
  <c r="N4559" i="7"/>
  <c r="M4559" i="7"/>
  <c r="L4559" i="7"/>
  <c r="K4559" i="7"/>
  <c r="U4558" i="7"/>
  <c r="R4558" i="7"/>
  <c r="T4558" i="7" s="1"/>
  <c r="Q4558" i="7"/>
  <c r="P4558" i="7"/>
  <c r="O4558" i="7"/>
  <c r="N4558" i="7"/>
  <c r="M4558" i="7"/>
  <c r="L4558" i="7"/>
  <c r="K4558" i="7"/>
  <c r="U4557" i="7"/>
  <c r="T4557" i="7"/>
  <c r="R4557" i="7"/>
  <c r="S4557" i="7" s="1"/>
  <c r="V4557" i="7" s="1"/>
  <c r="Q4557" i="7"/>
  <c r="P4557" i="7"/>
  <c r="O4557" i="7"/>
  <c r="N4557" i="7"/>
  <c r="M4557" i="7"/>
  <c r="L4557" i="7"/>
  <c r="K4557" i="7"/>
  <c r="U4556" i="7"/>
  <c r="T4556" i="7"/>
  <c r="S4556" i="7"/>
  <c r="R4556" i="7"/>
  <c r="Q4556" i="7"/>
  <c r="P4556" i="7"/>
  <c r="O4556" i="7"/>
  <c r="N4556" i="7"/>
  <c r="M4556" i="7"/>
  <c r="L4556" i="7"/>
  <c r="K4556" i="7"/>
  <c r="U4555" i="7"/>
  <c r="T4555" i="7"/>
  <c r="R4555" i="7"/>
  <c r="S4555" i="7" s="1"/>
  <c r="V4555" i="7" s="1"/>
  <c r="Q4555" i="7"/>
  <c r="P4555" i="7"/>
  <c r="O4555" i="7"/>
  <c r="N4555" i="7"/>
  <c r="M4555" i="7"/>
  <c r="L4555" i="7"/>
  <c r="K4555" i="7"/>
  <c r="T4554" i="7"/>
  <c r="S4554" i="7"/>
  <c r="R4554" i="7"/>
  <c r="U4554" i="7" s="1"/>
  <c r="Q4554" i="7"/>
  <c r="P4554" i="7"/>
  <c r="O4554" i="7"/>
  <c r="N4554" i="7"/>
  <c r="M4554" i="7"/>
  <c r="L4554" i="7"/>
  <c r="K4554" i="7"/>
  <c r="R4553" i="7"/>
  <c r="Q4553" i="7"/>
  <c r="P4553" i="7"/>
  <c r="O4553" i="7"/>
  <c r="N4553" i="7"/>
  <c r="M4553" i="7"/>
  <c r="L4553" i="7"/>
  <c r="K4553" i="7"/>
  <c r="R4552" i="7"/>
  <c r="U4552" i="7" s="1"/>
  <c r="Q4552" i="7"/>
  <c r="P4552" i="7"/>
  <c r="O4552" i="7"/>
  <c r="N4552" i="7"/>
  <c r="M4552" i="7"/>
  <c r="L4552" i="7"/>
  <c r="K4552" i="7"/>
  <c r="S4551" i="7"/>
  <c r="R4551" i="7"/>
  <c r="Q4551" i="7"/>
  <c r="P4551" i="7"/>
  <c r="O4551" i="7"/>
  <c r="N4551" i="7"/>
  <c r="M4551" i="7"/>
  <c r="L4551" i="7"/>
  <c r="K4551" i="7"/>
  <c r="R4550" i="7"/>
  <c r="Q4550" i="7"/>
  <c r="P4550" i="7"/>
  <c r="O4550" i="7"/>
  <c r="N4550" i="7"/>
  <c r="M4550" i="7"/>
  <c r="L4550" i="7"/>
  <c r="K4550" i="7"/>
  <c r="R4549" i="7"/>
  <c r="U4549" i="7" s="1"/>
  <c r="Q4549" i="7"/>
  <c r="P4549" i="7"/>
  <c r="O4549" i="7"/>
  <c r="N4549" i="7"/>
  <c r="M4549" i="7"/>
  <c r="L4549" i="7"/>
  <c r="K4549" i="7"/>
  <c r="T4548" i="7"/>
  <c r="R4548" i="7"/>
  <c r="U4548" i="7" s="1"/>
  <c r="Q4548" i="7"/>
  <c r="P4548" i="7"/>
  <c r="O4548" i="7"/>
  <c r="N4548" i="7"/>
  <c r="M4548" i="7"/>
  <c r="L4548" i="7"/>
  <c r="K4548" i="7"/>
  <c r="T4547" i="7"/>
  <c r="S4547" i="7"/>
  <c r="R4547" i="7"/>
  <c r="U4547" i="7" s="1"/>
  <c r="Q4547" i="7"/>
  <c r="P4547" i="7"/>
  <c r="O4547" i="7"/>
  <c r="N4547" i="7"/>
  <c r="M4547" i="7"/>
  <c r="L4547" i="7"/>
  <c r="K4547" i="7"/>
  <c r="U4546" i="7"/>
  <c r="R4546" i="7"/>
  <c r="T4546" i="7" s="1"/>
  <c r="Q4546" i="7"/>
  <c r="P4546" i="7"/>
  <c r="O4546" i="7"/>
  <c r="N4546" i="7"/>
  <c r="M4546" i="7"/>
  <c r="L4546" i="7"/>
  <c r="K4546" i="7"/>
  <c r="U4545" i="7"/>
  <c r="T4545" i="7"/>
  <c r="R4545" i="7"/>
  <c r="S4545" i="7" s="1"/>
  <c r="Q4545" i="7"/>
  <c r="P4545" i="7"/>
  <c r="O4545" i="7"/>
  <c r="N4545" i="7"/>
  <c r="M4545" i="7"/>
  <c r="L4545" i="7"/>
  <c r="K4545" i="7"/>
  <c r="U4544" i="7"/>
  <c r="T4544" i="7"/>
  <c r="S4544" i="7"/>
  <c r="V4544" i="7" s="1"/>
  <c r="R4544" i="7"/>
  <c r="Q4544" i="7"/>
  <c r="P4544" i="7"/>
  <c r="O4544" i="7"/>
  <c r="N4544" i="7"/>
  <c r="M4544" i="7"/>
  <c r="L4544" i="7"/>
  <c r="K4544" i="7"/>
  <c r="R4543" i="7"/>
  <c r="Q4543" i="7"/>
  <c r="P4543" i="7"/>
  <c r="O4543" i="7"/>
  <c r="N4543" i="7"/>
  <c r="M4543" i="7"/>
  <c r="L4543" i="7"/>
  <c r="K4543" i="7"/>
  <c r="U4542" i="7"/>
  <c r="T4542" i="7"/>
  <c r="R4542" i="7"/>
  <c r="S4542" i="7" s="1"/>
  <c r="V4542" i="7" s="1"/>
  <c r="Q4542" i="7"/>
  <c r="P4542" i="7"/>
  <c r="O4542" i="7"/>
  <c r="N4542" i="7"/>
  <c r="M4542" i="7"/>
  <c r="L4542" i="7"/>
  <c r="K4542" i="7"/>
  <c r="U4541" i="7"/>
  <c r="S4541" i="7"/>
  <c r="R4541" i="7"/>
  <c r="T4541" i="7" s="1"/>
  <c r="Q4541" i="7"/>
  <c r="P4541" i="7"/>
  <c r="O4541" i="7"/>
  <c r="N4541" i="7"/>
  <c r="M4541" i="7"/>
  <c r="L4541" i="7"/>
  <c r="K4541" i="7"/>
  <c r="T4540" i="7"/>
  <c r="S4540" i="7"/>
  <c r="V4540" i="7" s="1"/>
  <c r="R4540" i="7"/>
  <c r="U4540" i="7" s="1"/>
  <c r="Q4540" i="7"/>
  <c r="P4540" i="7"/>
  <c r="O4540" i="7"/>
  <c r="N4540" i="7"/>
  <c r="M4540" i="7"/>
  <c r="L4540" i="7"/>
  <c r="K4540" i="7"/>
  <c r="R4539" i="7"/>
  <c r="Q4539" i="7"/>
  <c r="P4539" i="7"/>
  <c r="O4539" i="7"/>
  <c r="N4539" i="7"/>
  <c r="M4539" i="7"/>
  <c r="L4539" i="7"/>
  <c r="K4539" i="7"/>
  <c r="R4538" i="7"/>
  <c r="Q4538" i="7"/>
  <c r="P4538" i="7"/>
  <c r="O4538" i="7"/>
  <c r="N4538" i="7"/>
  <c r="M4538" i="7"/>
  <c r="L4538" i="7"/>
  <c r="K4538" i="7"/>
  <c r="R4537" i="7"/>
  <c r="U4537" i="7" s="1"/>
  <c r="Q4537" i="7"/>
  <c r="P4537" i="7"/>
  <c r="O4537" i="7"/>
  <c r="N4537" i="7"/>
  <c r="M4537" i="7"/>
  <c r="L4537" i="7"/>
  <c r="K4537" i="7"/>
  <c r="T4536" i="7"/>
  <c r="R4536" i="7"/>
  <c r="U4536" i="7" s="1"/>
  <c r="Q4536" i="7"/>
  <c r="P4536" i="7"/>
  <c r="O4536" i="7"/>
  <c r="N4536" i="7"/>
  <c r="M4536" i="7"/>
  <c r="L4536" i="7"/>
  <c r="K4536" i="7"/>
  <c r="T4535" i="7"/>
  <c r="S4535" i="7"/>
  <c r="R4535" i="7"/>
  <c r="U4535" i="7" s="1"/>
  <c r="Q4535" i="7"/>
  <c r="P4535" i="7"/>
  <c r="O4535" i="7"/>
  <c r="N4535" i="7"/>
  <c r="M4535" i="7"/>
  <c r="L4535" i="7"/>
  <c r="K4535" i="7"/>
  <c r="U4534" i="7"/>
  <c r="R4534" i="7"/>
  <c r="T4534" i="7" s="1"/>
  <c r="Q4534" i="7"/>
  <c r="P4534" i="7"/>
  <c r="O4534" i="7"/>
  <c r="N4534" i="7"/>
  <c r="M4534" i="7"/>
  <c r="L4534" i="7"/>
  <c r="K4534" i="7"/>
  <c r="U4533" i="7"/>
  <c r="T4533" i="7"/>
  <c r="R4533" i="7"/>
  <c r="S4533" i="7" s="1"/>
  <c r="V4533" i="7" s="1"/>
  <c r="Q4533" i="7"/>
  <c r="P4533" i="7"/>
  <c r="O4533" i="7"/>
  <c r="N4533" i="7"/>
  <c r="M4533" i="7"/>
  <c r="L4533" i="7"/>
  <c r="K4533" i="7"/>
  <c r="U4532" i="7"/>
  <c r="T4532" i="7"/>
  <c r="S4532" i="7"/>
  <c r="R4532" i="7"/>
  <c r="Q4532" i="7"/>
  <c r="P4532" i="7"/>
  <c r="O4532" i="7"/>
  <c r="N4532" i="7"/>
  <c r="M4532" i="7"/>
  <c r="L4532" i="7"/>
  <c r="K4532" i="7"/>
  <c r="T4531" i="7"/>
  <c r="R4531" i="7"/>
  <c r="U4531" i="7" s="1"/>
  <c r="Q4531" i="7"/>
  <c r="P4531" i="7"/>
  <c r="O4531" i="7"/>
  <c r="N4531" i="7"/>
  <c r="M4531" i="7"/>
  <c r="L4531" i="7"/>
  <c r="K4531" i="7"/>
  <c r="U4530" i="7"/>
  <c r="T4530" i="7"/>
  <c r="S4530" i="7"/>
  <c r="R4530" i="7"/>
  <c r="Q4530" i="7"/>
  <c r="P4530" i="7"/>
  <c r="O4530" i="7"/>
  <c r="N4530" i="7"/>
  <c r="M4530" i="7"/>
  <c r="L4530" i="7"/>
  <c r="K4530" i="7"/>
  <c r="U4529" i="7"/>
  <c r="T4529" i="7"/>
  <c r="R4529" i="7"/>
  <c r="S4529" i="7" s="1"/>
  <c r="V4529" i="7" s="1"/>
  <c r="Q4529" i="7"/>
  <c r="P4529" i="7"/>
  <c r="O4529" i="7"/>
  <c r="N4529" i="7"/>
  <c r="M4529" i="7"/>
  <c r="L4529" i="7"/>
  <c r="K4529" i="7"/>
  <c r="R4528" i="7"/>
  <c r="Q4528" i="7"/>
  <c r="P4528" i="7"/>
  <c r="O4528" i="7"/>
  <c r="N4528" i="7"/>
  <c r="M4528" i="7"/>
  <c r="L4528" i="7"/>
  <c r="K4528" i="7"/>
  <c r="S4527" i="7"/>
  <c r="R4527" i="7"/>
  <c r="Q4527" i="7"/>
  <c r="P4527" i="7"/>
  <c r="O4527" i="7"/>
  <c r="N4527" i="7"/>
  <c r="M4527" i="7"/>
  <c r="L4527" i="7"/>
  <c r="K4527" i="7"/>
  <c r="R4526" i="7"/>
  <c r="Q4526" i="7"/>
  <c r="P4526" i="7"/>
  <c r="O4526" i="7"/>
  <c r="N4526" i="7"/>
  <c r="M4526" i="7"/>
  <c r="L4526" i="7"/>
  <c r="K4526" i="7"/>
  <c r="R4525" i="7"/>
  <c r="U4525" i="7" s="1"/>
  <c r="Q4525" i="7"/>
  <c r="P4525" i="7"/>
  <c r="O4525" i="7"/>
  <c r="N4525" i="7"/>
  <c r="M4525" i="7"/>
  <c r="L4525" i="7"/>
  <c r="K4525" i="7"/>
  <c r="T4524" i="7"/>
  <c r="R4524" i="7"/>
  <c r="U4524" i="7" s="1"/>
  <c r="Q4524" i="7"/>
  <c r="P4524" i="7"/>
  <c r="O4524" i="7"/>
  <c r="N4524" i="7"/>
  <c r="M4524" i="7"/>
  <c r="L4524" i="7"/>
  <c r="K4524" i="7"/>
  <c r="T4523" i="7"/>
  <c r="S4523" i="7"/>
  <c r="R4523" i="7"/>
  <c r="U4523" i="7" s="1"/>
  <c r="Q4523" i="7"/>
  <c r="P4523" i="7"/>
  <c r="O4523" i="7"/>
  <c r="N4523" i="7"/>
  <c r="M4523" i="7"/>
  <c r="L4523" i="7"/>
  <c r="K4523" i="7"/>
  <c r="U4522" i="7"/>
  <c r="R4522" i="7"/>
  <c r="T4522" i="7" s="1"/>
  <c r="Q4522" i="7"/>
  <c r="P4522" i="7"/>
  <c r="O4522" i="7"/>
  <c r="N4522" i="7"/>
  <c r="M4522" i="7"/>
  <c r="L4522" i="7"/>
  <c r="K4522" i="7"/>
  <c r="U4521" i="7"/>
  <c r="T4521" i="7"/>
  <c r="R4521" i="7"/>
  <c r="S4521" i="7" s="1"/>
  <c r="Q4521" i="7"/>
  <c r="P4521" i="7"/>
  <c r="O4521" i="7"/>
  <c r="N4521" i="7"/>
  <c r="M4521" i="7"/>
  <c r="L4521" i="7"/>
  <c r="K4521" i="7"/>
  <c r="U4520" i="7"/>
  <c r="T4520" i="7"/>
  <c r="S4520" i="7"/>
  <c r="R4520" i="7"/>
  <c r="Q4520" i="7"/>
  <c r="P4520" i="7"/>
  <c r="O4520" i="7"/>
  <c r="N4520" i="7"/>
  <c r="M4520" i="7"/>
  <c r="L4520" i="7"/>
  <c r="K4520" i="7"/>
  <c r="U4519" i="7"/>
  <c r="T4519" i="7"/>
  <c r="S4519" i="7"/>
  <c r="V4519" i="7" s="1"/>
  <c r="R4519" i="7"/>
  <c r="Q4519" i="7"/>
  <c r="P4519" i="7"/>
  <c r="O4519" i="7"/>
  <c r="N4519" i="7"/>
  <c r="M4519" i="7"/>
  <c r="L4519" i="7"/>
  <c r="K4519" i="7"/>
  <c r="R4518" i="7"/>
  <c r="Q4518" i="7"/>
  <c r="P4518" i="7"/>
  <c r="O4518" i="7"/>
  <c r="N4518" i="7"/>
  <c r="M4518" i="7"/>
  <c r="L4518" i="7"/>
  <c r="K4518" i="7"/>
  <c r="U4517" i="7"/>
  <c r="R4517" i="7"/>
  <c r="T4517" i="7" s="1"/>
  <c r="Q4517" i="7"/>
  <c r="P4517" i="7"/>
  <c r="O4517" i="7"/>
  <c r="N4517" i="7"/>
  <c r="M4517" i="7"/>
  <c r="L4517" i="7"/>
  <c r="K4517" i="7"/>
  <c r="T4516" i="7"/>
  <c r="S4516" i="7"/>
  <c r="V4516" i="7" s="1"/>
  <c r="R4516" i="7"/>
  <c r="U4516" i="7" s="1"/>
  <c r="Q4516" i="7"/>
  <c r="P4516" i="7"/>
  <c r="O4516" i="7"/>
  <c r="N4516" i="7"/>
  <c r="M4516" i="7"/>
  <c r="L4516" i="7"/>
  <c r="K4516" i="7"/>
  <c r="R4515" i="7"/>
  <c r="Q4515" i="7"/>
  <c r="P4515" i="7"/>
  <c r="O4515" i="7"/>
  <c r="N4515" i="7"/>
  <c r="M4515" i="7"/>
  <c r="L4515" i="7"/>
  <c r="K4515" i="7"/>
  <c r="R4514" i="7"/>
  <c r="Q4514" i="7"/>
  <c r="P4514" i="7"/>
  <c r="O4514" i="7"/>
  <c r="N4514" i="7"/>
  <c r="M4514" i="7"/>
  <c r="L4514" i="7"/>
  <c r="K4514" i="7"/>
  <c r="R4513" i="7"/>
  <c r="U4513" i="7" s="1"/>
  <c r="Q4513" i="7"/>
  <c r="P4513" i="7"/>
  <c r="O4513" i="7"/>
  <c r="N4513" i="7"/>
  <c r="M4513" i="7"/>
  <c r="L4513" i="7"/>
  <c r="K4513" i="7"/>
  <c r="U4512" i="7"/>
  <c r="T4512" i="7"/>
  <c r="R4512" i="7"/>
  <c r="S4512" i="7" s="1"/>
  <c r="V4512" i="7" s="1"/>
  <c r="Q4512" i="7"/>
  <c r="P4512" i="7"/>
  <c r="O4512" i="7"/>
  <c r="N4512" i="7"/>
  <c r="M4512" i="7"/>
  <c r="L4512" i="7"/>
  <c r="K4512" i="7"/>
  <c r="T4511" i="7"/>
  <c r="S4511" i="7"/>
  <c r="R4511" i="7"/>
  <c r="U4511" i="7" s="1"/>
  <c r="Q4511" i="7"/>
  <c r="P4511" i="7"/>
  <c r="O4511" i="7"/>
  <c r="N4511" i="7"/>
  <c r="M4511" i="7"/>
  <c r="L4511" i="7"/>
  <c r="K4511" i="7"/>
  <c r="U4510" i="7"/>
  <c r="S4510" i="7"/>
  <c r="R4510" i="7"/>
  <c r="T4510" i="7" s="1"/>
  <c r="Q4510" i="7"/>
  <c r="P4510" i="7"/>
  <c r="O4510" i="7"/>
  <c r="N4510" i="7"/>
  <c r="M4510" i="7"/>
  <c r="L4510" i="7"/>
  <c r="K4510" i="7"/>
  <c r="U4509" i="7"/>
  <c r="T4509" i="7"/>
  <c r="R4509" i="7"/>
  <c r="S4509" i="7" s="1"/>
  <c r="Q4509" i="7"/>
  <c r="P4509" i="7"/>
  <c r="O4509" i="7"/>
  <c r="N4509" i="7"/>
  <c r="M4509" i="7"/>
  <c r="L4509" i="7"/>
  <c r="K4509" i="7"/>
  <c r="U4508" i="7"/>
  <c r="T4508" i="7"/>
  <c r="S4508" i="7"/>
  <c r="V4508" i="7" s="1"/>
  <c r="R4508" i="7"/>
  <c r="Q4508" i="7"/>
  <c r="P4508" i="7"/>
  <c r="O4508" i="7"/>
  <c r="N4508" i="7"/>
  <c r="M4508" i="7"/>
  <c r="L4508" i="7"/>
  <c r="K4508" i="7"/>
  <c r="R4507" i="7"/>
  <c r="Q4507" i="7"/>
  <c r="P4507" i="7"/>
  <c r="O4507" i="7"/>
  <c r="N4507" i="7"/>
  <c r="M4507" i="7"/>
  <c r="L4507" i="7"/>
  <c r="K4507" i="7"/>
  <c r="U4506" i="7"/>
  <c r="R4506" i="7"/>
  <c r="T4506" i="7" s="1"/>
  <c r="Q4506" i="7"/>
  <c r="P4506" i="7"/>
  <c r="O4506" i="7"/>
  <c r="N4506" i="7"/>
  <c r="M4506" i="7"/>
  <c r="L4506" i="7"/>
  <c r="K4506" i="7"/>
  <c r="U4505" i="7"/>
  <c r="T4505" i="7"/>
  <c r="S4505" i="7"/>
  <c r="R4505" i="7"/>
  <c r="Q4505" i="7"/>
  <c r="P4505" i="7"/>
  <c r="O4505" i="7"/>
  <c r="N4505" i="7"/>
  <c r="M4505" i="7"/>
  <c r="L4505" i="7"/>
  <c r="K4505" i="7"/>
  <c r="S4504" i="7"/>
  <c r="R4504" i="7"/>
  <c r="Q4504" i="7"/>
  <c r="P4504" i="7"/>
  <c r="O4504" i="7"/>
  <c r="N4504" i="7"/>
  <c r="M4504" i="7"/>
  <c r="L4504" i="7"/>
  <c r="K4504" i="7"/>
  <c r="S4503" i="7"/>
  <c r="R4503" i="7"/>
  <c r="Q4503" i="7"/>
  <c r="P4503" i="7"/>
  <c r="O4503" i="7"/>
  <c r="N4503" i="7"/>
  <c r="M4503" i="7"/>
  <c r="L4503" i="7"/>
  <c r="K4503" i="7"/>
  <c r="R4502" i="7"/>
  <c r="Q4502" i="7"/>
  <c r="P4502" i="7"/>
  <c r="O4502" i="7"/>
  <c r="N4502" i="7"/>
  <c r="M4502" i="7"/>
  <c r="L4502" i="7"/>
  <c r="K4502" i="7"/>
  <c r="R4501" i="7"/>
  <c r="U4501" i="7" s="1"/>
  <c r="Q4501" i="7"/>
  <c r="P4501" i="7"/>
  <c r="O4501" i="7"/>
  <c r="N4501" i="7"/>
  <c r="M4501" i="7"/>
  <c r="L4501" i="7"/>
  <c r="K4501" i="7"/>
  <c r="U4500" i="7"/>
  <c r="T4500" i="7"/>
  <c r="R4500" i="7"/>
  <c r="S4500" i="7" s="1"/>
  <c r="V4500" i="7" s="1"/>
  <c r="Q4500" i="7"/>
  <c r="P4500" i="7"/>
  <c r="O4500" i="7"/>
  <c r="N4500" i="7"/>
  <c r="M4500" i="7"/>
  <c r="L4500" i="7"/>
  <c r="K4500" i="7"/>
  <c r="T4499" i="7"/>
  <c r="S4499" i="7"/>
  <c r="R4499" i="7"/>
  <c r="U4499" i="7" s="1"/>
  <c r="Q4499" i="7"/>
  <c r="P4499" i="7"/>
  <c r="O4499" i="7"/>
  <c r="N4499" i="7"/>
  <c r="M4499" i="7"/>
  <c r="L4499" i="7"/>
  <c r="K4499" i="7"/>
  <c r="U4498" i="7"/>
  <c r="S4498" i="7"/>
  <c r="R4498" i="7"/>
  <c r="T4498" i="7" s="1"/>
  <c r="Q4498" i="7"/>
  <c r="P4498" i="7"/>
  <c r="O4498" i="7"/>
  <c r="N4498" i="7"/>
  <c r="M4498" i="7"/>
  <c r="L4498" i="7"/>
  <c r="K4498" i="7"/>
  <c r="U4497" i="7"/>
  <c r="T4497" i="7"/>
  <c r="R4497" i="7"/>
  <c r="S4497" i="7" s="1"/>
  <c r="Q4497" i="7"/>
  <c r="P4497" i="7"/>
  <c r="O4497" i="7"/>
  <c r="N4497" i="7"/>
  <c r="M4497" i="7"/>
  <c r="L4497" i="7"/>
  <c r="K4497" i="7"/>
  <c r="U4496" i="7"/>
  <c r="T4496" i="7"/>
  <c r="S4496" i="7"/>
  <c r="V4496" i="7" s="1"/>
  <c r="R4496" i="7"/>
  <c r="Q4496" i="7"/>
  <c r="P4496" i="7"/>
  <c r="O4496" i="7"/>
  <c r="N4496" i="7"/>
  <c r="M4496" i="7"/>
  <c r="L4496" i="7"/>
  <c r="K4496" i="7"/>
  <c r="U4495" i="7"/>
  <c r="R4495" i="7"/>
  <c r="T4495" i="7" s="1"/>
  <c r="Q4495" i="7"/>
  <c r="P4495" i="7"/>
  <c r="O4495" i="7"/>
  <c r="N4495" i="7"/>
  <c r="M4495" i="7"/>
  <c r="L4495" i="7"/>
  <c r="K4495" i="7"/>
  <c r="U4494" i="7"/>
  <c r="T4494" i="7"/>
  <c r="S4494" i="7"/>
  <c r="R4494" i="7"/>
  <c r="Q4494" i="7"/>
  <c r="P4494" i="7"/>
  <c r="O4494" i="7"/>
  <c r="N4494" i="7"/>
  <c r="M4494" i="7"/>
  <c r="L4494" i="7"/>
  <c r="K4494" i="7"/>
  <c r="T4493" i="7"/>
  <c r="S4493" i="7"/>
  <c r="R4493" i="7"/>
  <c r="U4493" i="7" s="1"/>
  <c r="Q4493" i="7"/>
  <c r="P4493" i="7"/>
  <c r="O4493" i="7"/>
  <c r="N4493" i="7"/>
  <c r="M4493" i="7"/>
  <c r="L4493" i="7"/>
  <c r="K4493" i="7"/>
  <c r="R4492" i="7"/>
  <c r="Q4492" i="7"/>
  <c r="P4492" i="7"/>
  <c r="O4492" i="7"/>
  <c r="N4492" i="7"/>
  <c r="M4492" i="7"/>
  <c r="L4492" i="7"/>
  <c r="K4492" i="7"/>
  <c r="R4491" i="7"/>
  <c r="Q4491" i="7"/>
  <c r="P4491" i="7"/>
  <c r="O4491" i="7"/>
  <c r="N4491" i="7"/>
  <c r="M4491" i="7"/>
  <c r="L4491" i="7"/>
  <c r="K4491" i="7"/>
  <c r="R4490" i="7"/>
  <c r="Q4490" i="7"/>
  <c r="P4490" i="7"/>
  <c r="O4490" i="7"/>
  <c r="N4490" i="7"/>
  <c r="M4490" i="7"/>
  <c r="L4490" i="7"/>
  <c r="K4490" i="7"/>
  <c r="U4489" i="7"/>
  <c r="T4489" i="7"/>
  <c r="R4489" i="7"/>
  <c r="S4489" i="7" s="1"/>
  <c r="V4489" i="7" s="1"/>
  <c r="Q4489" i="7"/>
  <c r="P4489" i="7"/>
  <c r="O4489" i="7"/>
  <c r="N4489" i="7"/>
  <c r="M4489" i="7"/>
  <c r="L4489" i="7"/>
  <c r="K4489" i="7"/>
  <c r="U4488" i="7"/>
  <c r="T4488" i="7"/>
  <c r="R4488" i="7"/>
  <c r="S4488" i="7" s="1"/>
  <c r="V4488" i="7" s="1"/>
  <c r="Q4488" i="7"/>
  <c r="P4488" i="7"/>
  <c r="O4488" i="7"/>
  <c r="N4488" i="7"/>
  <c r="M4488" i="7"/>
  <c r="L4488" i="7"/>
  <c r="K4488" i="7"/>
  <c r="U4487" i="7"/>
  <c r="T4487" i="7"/>
  <c r="S4487" i="7"/>
  <c r="V4487" i="7" s="1"/>
  <c r="R4487" i="7"/>
  <c r="Q4487" i="7"/>
  <c r="P4487" i="7"/>
  <c r="O4487" i="7"/>
  <c r="N4487" i="7"/>
  <c r="M4487" i="7"/>
  <c r="L4487" i="7"/>
  <c r="K4487" i="7"/>
  <c r="U4486" i="7"/>
  <c r="S4486" i="7"/>
  <c r="R4486" i="7"/>
  <c r="T4486" i="7" s="1"/>
  <c r="Q4486" i="7"/>
  <c r="P4486" i="7"/>
  <c r="O4486" i="7"/>
  <c r="N4486" i="7"/>
  <c r="M4486" i="7"/>
  <c r="L4486" i="7"/>
  <c r="K4486" i="7"/>
  <c r="U4485" i="7"/>
  <c r="T4485" i="7"/>
  <c r="R4485" i="7"/>
  <c r="S4485" i="7" s="1"/>
  <c r="Q4485" i="7"/>
  <c r="P4485" i="7"/>
  <c r="O4485" i="7"/>
  <c r="N4485" i="7"/>
  <c r="M4485" i="7"/>
  <c r="L4485" i="7"/>
  <c r="K4485" i="7"/>
  <c r="U4484" i="7"/>
  <c r="T4484" i="7"/>
  <c r="S4484" i="7"/>
  <c r="R4484" i="7"/>
  <c r="Q4484" i="7"/>
  <c r="P4484" i="7"/>
  <c r="O4484" i="7"/>
  <c r="N4484" i="7"/>
  <c r="M4484" i="7"/>
  <c r="L4484" i="7"/>
  <c r="K4484" i="7"/>
  <c r="U4483" i="7"/>
  <c r="T4483" i="7"/>
  <c r="S4483" i="7"/>
  <c r="V4483" i="7" s="1"/>
  <c r="R4483" i="7"/>
  <c r="Q4483" i="7"/>
  <c r="P4483" i="7"/>
  <c r="O4483" i="7"/>
  <c r="N4483" i="7"/>
  <c r="M4483" i="7"/>
  <c r="L4483" i="7"/>
  <c r="K4483" i="7"/>
  <c r="R4482" i="7"/>
  <c r="Q4482" i="7"/>
  <c r="P4482" i="7"/>
  <c r="O4482" i="7"/>
  <c r="N4482" i="7"/>
  <c r="M4482" i="7"/>
  <c r="L4482" i="7"/>
  <c r="K4482" i="7"/>
  <c r="U4481" i="7"/>
  <c r="R4481" i="7"/>
  <c r="T4481" i="7" s="1"/>
  <c r="Q4481" i="7"/>
  <c r="P4481" i="7"/>
  <c r="O4481" i="7"/>
  <c r="N4481" i="7"/>
  <c r="M4481" i="7"/>
  <c r="L4481" i="7"/>
  <c r="K4481" i="7"/>
  <c r="T4480" i="7"/>
  <c r="S4480" i="7"/>
  <c r="V4480" i="7" s="1"/>
  <c r="R4480" i="7"/>
  <c r="U4480" i="7" s="1"/>
  <c r="Q4480" i="7"/>
  <c r="P4480" i="7"/>
  <c r="O4480" i="7"/>
  <c r="N4480" i="7"/>
  <c r="M4480" i="7"/>
  <c r="L4480" i="7"/>
  <c r="K4480" i="7"/>
  <c r="R4479" i="7"/>
  <c r="Q4479" i="7"/>
  <c r="P4479" i="7"/>
  <c r="O4479" i="7"/>
  <c r="N4479" i="7"/>
  <c r="M4479" i="7"/>
  <c r="L4479" i="7"/>
  <c r="K4479" i="7"/>
  <c r="R4478" i="7"/>
  <c r="Q4478" i="7"/>
  <c r="P4478" i="7"/>
  <c r="O4478" i="7"/>
  <c r="N4478" i="7"/>
  <c r="M4478" i="7"/>
  <c r="L4478" i="7"/>
  <c r="K4478" i="7"/>
  <c r="R4477" i="7"/>
  <c r="U4477" i="7" s="1"/>
  <c r="Q4477" i="7"/>
  <c r="P4477" i="7"/>
  <c r="O4477" i="7"/>
  <c r="N4477" i="7"/>
  <c r="M4477" i="7"/>
  <c r="L4477" i="7"/>
  <c r="K4477" i="7"/>
  <c r="U4476" i="7"/>
  <c r="T4476" i="7"/>
  <c r="R4476" i="7"/>
  <c r="S4476" i="7" s="1"/>
  <c r="V4476" i="7" s="1"/>
  <c r="Q4476" i="7"/>
  <c r="P4476" i="7"/>
  <c r="O4476" i="7"/>
  <c r="N4476" i="7"/>
  <c r="M4476" i="7"/>
  <c r="L4476" i="7"/>
  <c r="K4476" i="7"/>
  <c r="U4475" i="7"/>
  <c r="T4475" i="7"/>
  <c r="S4475" i="7"/>
  <c r="V4475" i="7" s="1"/>
  <c r="R4475" i="7"/>
  <c r="Q4475" i="7"/>
  <c r="P4475" i="7"/>
  <c r="O4475" i="7"/>
  <c r="N4475" i="7"/>
  <c r="M4475" i="7"/>
  <c r="L4475" i="7"/>
  <c r="K4475" i="7"/>
  <c r="U4474" i="7"/>
  <c r="S4474" i="7"/>
  <c r="R4474" i="7"/>
  <c r="T4474" i="7" s="1"/>
  <c r="Q4474" i="7"/>
  <c r="P4474" i="7"/>
  <c r="O4474" i="7"/>
  <c r="N4474" i="7"/>
  <c r="M4474" i="7"/>
  <c r="L4474" i="7"/>
  <c r="K4474" i="7"/>
  <c r="U4473" i="7"/>
  <c r="T4473" i="7"/>
  <c r="R4473" i="7"/>
  <c r="S4473" i="7" s="1"/>
  <c r="Q4473" i="7"/>
  <c r="P4473" i="7"/>
  <c r="O4473" i="7"/>
  <c r="N4473" i="7"/>
  <c r="M4473" i="7"/>
  <c r="L4473" i="7"/>
  <c r="K4473" i="7"/>
  <c r="U4472" i="7"/>
  <c r="T4472" i="7"/>
  <c r="S4472" i="7"/>
  <c r="R4472" i="7"/>
  <c r="Q4472" i="7"/>
  <c r="P4472" i="7"/>
  <c r="O4472" i="7"/>
  <c r="N4472" i="7"/>
  <c r="M4472" i="7"/>
  <c r="L4472" i="7"/>
  <c r="K4472" i="7"/>
  <c r="U4471" i="7"/>
  <c r="T4471" i="7"/>
  <c r="S4471" i="7"/>
  <c r="V4471" i="7" s="1"/>
  <c r="R4471" i="7"/>
  <c r="Q4471" i="7"/>
  <c r="P4471" i="7"/>
  <c r="O4471" i="7"/>
  <c r="N4471" i="7"/>
  <c r="M4471" i="7"/>
  <c r="L4471" i="7"/>
  <c r="K4471" i="7"/>
  <c r="R4470" i="7"/>
  <c r="Q4470" i="7"/>
  <c r="P4470" i="7"/>
  <c r="O4470" i="7"/>
  <c r="N4470" i="7"/>
  <c r="M4470" i="7"/>
  <c r="L4470" i="7"/>
  <c r="K4470" i="7"/>
  <c r="U4469" i="7"/>
  <c r="R4469" i="7"/>
  <c r="T4469" i="7" s="1"/>
  <c r="Q4469" i="7"/>
  <c r="P4469" i="7"/>
  <c r="O4469" i="7"/>
  <c r="N4469" i="7"/>
  <c r="M4469" i="7"/>
  <c r="L4469" i="7"/>
  <c r="K4469" i="7"/>
  <c r="T4468" i="7"/>
  <c r="S4468" i="7"/>
  <c r="V4468" i="7" s="1"/>
  <c r="R4468" i="7"/>
  <c r="U4468" i="7" s="1"/>
  <c r="Q4468" i="7"/>
  <c r="P4468" i="7"/>
  <c r="O4468" i="7"/>
  <c r="N4468" i="7"/>
  <c r="M4468" i="7"/>
  <c r="L4468" i="7"/>
  <c r="K4468" i="7"/>
  <c r="U4467" i="7"/>
  <c r="T4467" i="7"/>
  <c r="S4467" i="7"/>
  <c r="V4467" i="7" s="1"/>
  <c r="R4467" i="7"/>
  <c r="Q4467" i="7"/>
  <c r="P4467" i="7"/>
  <c r="O4467" i="7"/>
  <c r="N4467" i="7"/>
  <c r="M4467" i="7"/>
  <c r="L4467" i="7"/>
  <c r="K4467" i="7"/>
  <c r="U4466" i="7"/>
  <c r="T4466" i="7"/>
  <c r="R4466" i="7"/>
  <c r="S4466" i="7" s="1"/>
  <c r="V4466" i="7" s="1"/>
  <c r="Q4466" i="7"/>
  <c r="P4466" i="7"/>
  <c r="O4466" i="7"/>
  <c r="N4466" i="7"/>
  <c r="M4466" i="7"/>
  <c r="L4466" i="7"/>
  <c r="K4466" i="7"/>
  <c r="R4465" i="7"/>
  <c r="U4465" i="7" s="1"/>
  <c r="Q4465" i="7"/>
  <c r="P4465" i="7"/>
  <c r="O4465" i="7"/>
  <c r="N4465" i="7"/>
  <c r="M4465" i="7"/>
  <c r="L4465" i="7"/>
  <c r="K4465" i="7"/>
  <c r="U4464" i="7"/>
  <c r="T4464" i="7"/>
  <c r="R4464" i="7"/>
  <c r="S4464" i="7" s="1"/>
  <c r="V4464" i="7" s="1"/>
  <c r="Q4464" i="7"/>
  <c r="P4464" i="7"/>
  <c r="O4464" i="7"/>
  <c r="N4464" i="7"/>
  <c r="M4464" i="7"/>
  <c r="L4464" i="7"/>
  <c r="K4464" i="7"/>
  <c r="U4463" i="7"/>
  <c r="T4463" i="7"/>
  <c r="S4463" i="7"/>
  <c r="V4463" i="7" s="1"/>
  <c r="R4463" i="7"/>
  <c r="Q4463" i="7"/>
  <c r="P4463" i="7"/>
  <c r="O4463" i="7"/>
  <c r="N4463" i="7"/>
  <c r="M4463" i="7"/>
  <c r="L4463" i="7"/>
  <c r="K4463" i="7"/>
  <c r="U4462" i="7"/>
  <c r="S4462" i="7"/>
  <c r="R4462" i="7"/>
  <c r="T4462" i="7" s="1"/>
  <c r="Q4462" i="7"/>
  <c r="P4462" i="7"/>
  <c r="O4462" i="7"/>
  <c r="N4462" i="7"/>
  <c r="M4462" i="7"/>
  <c r="L4462" i="7"/>
  <c r="K4462" i="7"/>
  <c r="U4461" i="7"/>
  <c r="T4461" i="7"/>
  <c r="R4461" i="7"/>
  <c r="S4461" i="7" s="1"/>
  <c r="V4461" i="7" s="1"/>
  <c r="Q4461" i="7"/>
  <c r="P4461" i="7"/>
  <c r="O4461" i="7"/>
  <c r="N4461" i="7"/>
  <c r="M4461" i="7"/>
  <c r="L4461" i="7"/>
  <c r="K4461" i="7"/>
  <c r="U4460" i="7"/>
  <c r="T4460" i="7"/>
  <c r="S4460" i="7"/>
  <c r="R4460" i="7"/>
  <c r="Q4460" i="7"/>
  <c r="P4460" i="7"/>
  <c r="O4460" i="7"/>
  <c r="N4460" i="7"/>
  <c r="M4460" i="7"/>
  <c r="L4460" i="7"/>
  <c r="K4460" i="7"/>
  <c r="U4459" i="7"/>
  <c r="T4459" i="7"/>
  <c r="S4459" i="7"/>
  <c r="R4459" i="7"/>
  <c r="Q4459" i="7"/>
  <c r="P4459" i="7"/>
  <c r="O4459" i="7"/>
  <c r="N4459" i="7"/>
  <c r="M4459" i="7"/>
  <c r="L4459" i="7"/>
  <c r="K4459" i="7"/>
  <c r="U4458" i="7"/>
  <c r="T4458" i="7"/>
  <c r="R4458" i="7"/>
  <c r="S4458" i="7" s="1"/>
  <c r="V4458" i="7" s="1"/>
  <c r="Q4458" i="7"/>
  <c r="P4458" i="7"/>
  <c r="O4458" i="7"/>
  <c r="N4458" i="7"/>
  <c r="M4458" i="7"/>
  <c r="L4458" i="7"/>
  <c r="K4458" i="7"/>
  <c r="U4457" i="7"/>
  <c r="T4457" i="7"/>
  <c r="S4457" i="7"/>
  <c r="R4457" i="7"/>
  <c r="Q4457" i="7"/>
  <c r="P4457" i="7"/>
  <c r="O4457" i="7"/>
  <c r="N4457" i="7"/>
  <c r="M4457" i="7"/>
  <c r="L4457" i="7"/>
  <c r="K4457" i="7"/>
  <c r="T4456" i="7"/>
  <c r="S4456" i="7"/>
  <c r="V4456" i="7" s="1"/>
  <c r="R4456" i="7"/>
  <c r="U4456" i="7" s="1"/>
  <c r="Q4456" i="7"/>
  <c r="P4456" i="7"/>
  <c r="O4456" i="7"/>
  <c r="N4456" i="7"/>
  <c r="M4456" i="7"/>
  <c r="L4456" i="7"/>
  <c r="K4456" i="7"/>
  <c r="S4455" i="7"/>
  <c r="R4455" i="7"/>
  <c r="Q4455" i="7"/>
  <c r="P4455" i="7"/>
  <c r="O4455" i="7"/>
  <c r="N4455" i="7"/>
  <c r="M4455" i="7"/>
  <c r="L4455" i="7"/>
  <c r="K4455" i="7"/>
  <c r="R4454" i="7"/>
  <c r="Q4454" i="7"/>
  <c r="P4454" i="7"/>
  <c r="O4454" i="7"/>
  <c r="N4454" i="7"/>
  <c r="M4454" i="7"/>
  <c r="L4454" i="7"/>
  <c r="K4454" i="7"/>
  <c r="R4453" i="7"/>
  <c r="U4453" i="7" s="1"/>
  <c r="Q4453" i="7"/>
  <c r="P4453" i="7"/>
  <c r="O4453" i="7"/>
  <c r="N4453" i="7"/>
  <c r="M4453" i="7"/>
  <c r="L4453" i="7"/>
  <c r="K4453" i="7"/>
  <c r="U4452" i="7"/>
  <c r="T4452" i="7"/>
  <c r="R4452" i="7"/>
  <c r="S4452" i="7" s="1"/>
  <c r="V4452" i="7" s="1"/>
  <c r="Q4452" i="7"/>
  <c r="P4452" i="7"/>
  <c r="O4452" i="7"/>
  <c r="N4452" i="7"/>
  <c r="M4452" i="7"/>
  <c r="L4452" i="7"/>
  <c r="K4452" i="7"/>
  <c r="U4451" i="7"/>
  <c r="T4451" i="7"/>
  <c r="S4451" i="7"/>
  <c r="V4451" i="7" s="1"/>
  <c r="R4451" i="7"/>
  <c r="Q4451" i="7"/>
  <c r="P4451" i="7"/>
  <c r="O4451" i="7"/>
  <c r="N4451" i="7"/>
  <c r="M4451" i="7"/>
  <c r="L4451" i="7"/>
  <c r="K4451" i="7"/>
  <c r="U4450" i="7"/>
  <c r="S4450" i="7"/>
  <c r="R4450" i="7"/>
  <c r="T4450" i="7" s="1"/>
  <c r="Q4450" i="7"/>
  <c r="P4450" i="7"/>
  <c r="O4450" i="7"/>
  <c r="N4450" i="7"/>
  <c r="M4450" i="7"/>
  <c r="L4450" i="7"/>
  <c r="K4450" i="7"/>
  <c r="U4449" i="7"/>
  <c r="T4449" i="7"/>
  <c r="R4449" i="7"/>
  <c r="S4449" i="7" s="1"/>
  <c r="V4449" i="7" s="1"/>
  <c r="Q4449" i="7"/>
  <c r="P4449" i="7"/>
  <c r="O4449" i="7"/>
  <c r="N4449" i="7"/>
  <c r="M4449" i="7"/>
  <c r="L4449" i="7"/>
  <c r="K4449" i="7"/>
  <c r="U4448" i="7"/>
  <c r="T4448" i="7"/>
  <c r="S4448" i="7"/>
  <c r="R4448" i="7"/>
  <c r="Q4448" i="7"/>
  <c r="P4448" i="7"/>
  <c r="O4448" i="7"/>
  <c r="N4448" i="7"/>
  <c r="M4448" i="7"/>
  <c r="L4448" i="7"/>
  <c r="K4448" i="7"/>
  <c r="U4447" i="7"/>
  <c r="S4447" i="7"/>
  <c r="R4447" i="7"/>
  <c r="T4447" i="7" s="1"/>
  <c r="Q4447" i="7"/>
  <c r="P4447" i="7"/>
  <c r="O4447" i="7"/>
  <c r="N4447" i="7"/>
  <c r="M4447" i="7"/>
  <c r="L4447" i="7"/>
  <c r="K4447" i="7"/>
  <c r="U4446" i="7"/>
  <c r="T4446" i="7"/>
  <c r="R4446" i="7"/>
  <c r="S4446" i="7" s="1"/>
  <c r="V4446" i="7" s="1"/>
  <c r="Q4446" i="7"/>
  <c r="P4446" i="7"/>
  <c r="O4446" i="7"/>
  <c r="N4446" i="7"/>
  <c r="M4446" i="7"/>
  <c r="L4446" i="7"/>
  <c r="K4446" i="7"/>
  <c r="U4445" i="7"/>
  <c r="T4445" i="7"/>
  <c r="S4445" i="7"/>
  <c r="R4445" i="7"/>
  <c r="Q4445" i="7"/>
  <c r="P4445" i="7"/>
  <c r="O4445" i="7"/>
  <c r="N4445" i="7"/>
  <c r="M4445" i="7"/>
  <c r="L4445" i="7"/>
  <c r="K4445" i="7"/>
  <c r="T4444" i="7"/>
  <c r="S4444" i="7"/>
  <c r="V4444" i="7" s="1"/>
  <c r="R4444" i="7"/>
  <c r="U4444" i="7" s="1"/>
  <c r="Q4444" i="7"/>
  <c r="P4444" i="7"/>
  <c r="O4444" i="7"/>
  <c r="N4444" i="7"/>
  <c r="M4444" i="7"/>
  <c r="L4444" i="7"/>
  <c r="K4444" i="7"/>
  <c r="S4443" i="7"/>
  <c r="R4443" i="7"/>
  <c r="Q4443" i="7"/>
  <c r="P4443" i="7"/>
  <c r="O4443" i="7"/>
  <c r="N4443" i="7"/>
  <c r="M4443" i="7"/>
  <c r="L4443" i="7"/>
  <c r="K4443" i="7"/>
  <c r="U4442" i="7"/>
  <c r="T4442" i="7"/>
  <c r="R4442" i="7"/>
  <c r="S4442" i="7" s="1"/>
  <c r="V4442" i="7" s="1"/>
  <c r="Q4442" i="7"/>
  <c r="P4442" i="7"/>
  <c r="O4442" i="7"/>
  <c r="N4442" i="7"/>
  <c r="M4442" i="7"/>
  <c r="L4442" i="7"/>
  <c r="K4442" i="7"/>
  <c r="R4441" i="7"/>
  <c r="U4441" i="7" s="1"/>
  <c r="Q4441" i="7"/>
  <c r="P4441" i="7"/>
  <c r="O4441" i="7"/>
  <c r="N4441" i="7"/>
  <c r="M4441" i="7"/>
  <c r="L4441" i="7"/>
  <c r="K4441" i="7"/>
  <c r="U4440" i="7"/>
  <c r="T4440" i="7"/>
  <c r="R4440" i="7"/>
  <c r="S4440" i="7" s="1"/>
  <c r="V4440" i="7" s="1"/>
  <c r="Q4440" i="7"/>
  <c r="P4440" i="7"/>
  <c r="O4440" i="7"/>
  <c r="N4440" i="7"/>
  <c r="M4440" i="7"/>
  <c r="L4440" i="7"/>
  <c r="K4440" i="7"/>
  <c r="U4439" i="7"/>
  <c r="T4439" i="7"/>
  <c r="S4439" i="7"/>
  <c r="V4439" i="7" s="1"/>
  <c r="R4439" i="7"/>
  <c r="Q4439" i="7"/>
  <c r="P4439" i="7"/>
  <c r="O4439" i="7"/>
  <c r="N4439" i="7"/>
  <c r="M4439" i="7"/>
  <c r="L4439" i="7"/>
  <c r="K4439" i="7"/>
  <c r="U4438" i="7"/>
  <c r="S4438" i="7"/>
  <c r="R4438" i="7"/>
  <c r="T4438" i="7" s="1"/>
  <c r="Q4438" i="7"/>
  <c r="P4438" i="7"/>
  <c r="O4438" i="7"/>
  <c r="N4438" i="7"/>
  <c r="M4438" i="7"/>
  <c r="L4438" i="7"/>
  <c r="K4438" i="7"/>
  <c r="U4437" i="7"/>
  <c r="T4437" i="7"/>
  <c r="R4437" i="7"/>
  <c r="S4437" i="7" s="1"/>
  <c r="Q4437" i="7"/>
  <c r="P4437" i="7"/>
  <c r="O4437" i="7"/>
  <c r="N4437" i="7"/>
  <c r="M4437" i="7"/>
  <c r="L4437" i="7"/>
  <c r="K4437" i="7"/>
  <c r="U4436" i="7"/>
  <c r="T4436" i="7"/>
  <c r="S4436" i="7"/>
  <c r="V4436" i="7" s="1"/>
  <c r="R4436" i="7"/>
  <c r="Q4436" i="7"/>
  <c r="P4436" i="7"/>
  <c r="O4436" i="7"/>
  <c r="N4436" i="7"/>
  <c r="M4436" i="7"/>
  <c r="L4436" i="7"/>
  <c r="K4436" i="7"/>
  <c r="R4435" i="7"/>
  <c r="Q4435" i="7"/>
  <c r="P4435" i="7"/>
  <c r="O4435" i="7"/>
  <c r="N4435" i="7"/>
  <c r="M4435" i="7"/>
  <c r="L4435" i="7"/>
  <c r="K4435" i="7"/>
  <c r="U4434" i="7"/>
  <c r="T4434" i="7"/>
  <c r="R4434" i="7"/>
  <c r="S4434" i="7" s="1"/>
  <c r="V4434" i="7" s="1"/>
  <c r="Q4434" i="7"/>
  <c r="P4434" i="7"/>
  <c r="O4434" i="7"/>
  <c r="N4434" i="7"/>
  <c r="M4434" i="7"/>
  <c r="L4434" i="7"/>
  <c r="K4434" i="7"/>
  <c r="U4433" i="7"/>
  <c r="S4433" i="7"/>
  <c r="R4433" i="7"/>
  <c r="T4433" i="7" s="1"/>
  <c r="Q4433" i="7"/>
  <c r="P4433" i="7"/>
  <c r="O4433" i="7"/>
  <c r="N4433" i="7"/>
  <c r="M4433" i="7"/>
  <c r="L4433" i="7"/>
  <c r="K4433" i="7"/>
  <c r="U4432" i="7"/>
  <c r="T4432" i="7"/>
  <c r="R4432" i="7"/>
  <c r="S4432" i="7" s="1"/>
  <c r="V4432" i="7" s="1"/>
  <c r="Q4432" i="7"/>
  <c r="P4432" i="7"/>
  <c r="O4432" i="7"/>
  <c r="N4432" i="7"/>
  <c r="M4432" i="7"/>
  <c r="L4432" i="7"/>
  <c r="K4432" i="7"/>
  <c r="S4431" i="7"/>
  <c r="R4431" i="7"/>
  <c r="Q4431" i="7"/>
  <c r="P4431" i="7"/>
  <c r="O4431" i="7"/>
  <c r="N4431" i="7"/>
  <c r="M4431" i="7"/>
  <c r="L4431" i="7"/>
  <c r="K4431" i="7"/>
  <c r="R4430" i="7"/>
  <c r="Q4430" i="7"/>
  <c r="P4430" i="7"/>
  <c r="O4430" i="7"/>
  <c r="N4430" i="7"/>
  <c r="M4430" i="7"/>
  <c r="L4430" i="7"/>
  <c r="K4430" i="7"/>
  <c r="R4429" i="7"/>
  <c r="U4429" i="7" s="1"/>
  <c r="Q4429" i="7"/>
  <c r="P4429" i="7"/>
  <c r="O4429" i="7"/>
  <c r="N4429" i="7"/>
  <c r="M4429" i="7"/>
  <c r="L4429" i="7"/>
  <c r="K4429" i="7"/>
  <c r="U4428" i="7"/>
  <c r="T4428" i="7"/>
  <c r="R4428" i="7"/>
  <c r="S4428" i="7" s="1"/>
  <c r="V4428" i="7" s="1"/>
  <c r="Q4428" i="7"/>
  <c r="P4428" i="7"/>
  <c r="O4428" i="7"/>
  <c r="N4428" i="7"/>
  <c r="M4428" i="7"/>
  <c r="L4428" i="7"/>
  <c r="K4428" i="7"/>
  <c r="U4427" i="7"/>
  <c r="T4427" i="7"/>
  <c r="S4427" i="7"/>
  <c r="V4427" i="7" s="1"/>
  <c r="R4427" i="7"/>
  <c r="Q4427" i="7"/>
  <c r="P4427" i="7"/>
  <c r="O4427" i="7"/>
  <c r="N4427" i="7"/>
  <c r="M4427" i="7"/>
  <c r="L4427" i="7"/>
  <c r="K4427" i="7"/>
  <c r="U4426" i="7"/>
  <c r="T4426" i="7"/>
  <c r="S4426" i="7"/>
  <c r="R4426" i="7"/>
  <c r="Q4426" i="7"/>
  <c r="P4426" i="7"/>
  <c r="O4426" i="7"/>
  <c r="N4426" i="7"/>
  <c r="M4426" i="7"/>
  <c r="L4426" i="7"/>
  <c r="K4426" i="7"/>
  <c r="U4425" i="7"/>
  <c r="T4425" i="7"/>
  <c r="R4425" i="7"/>
  <c r="S4425" i="7" s="1"/>
  <c r="V4425" i="7" s="1"/>
  <c r="Q4425" i="7"/>
  <c r="P4425" i="7"/>
  <c r="O4425" i="7"/>
  <c r="N4425" i="7"/>
  <c r="M4425" i="7"/>
  <c r="L4425" i="7"/>
  <c r="K4425" i="7"/>
  <c r="U4424" i="7"/>
  <c r="T4424" i="7"/>
  <c r="S4424" i="7"/>
  <c r="R4424" i="7"/>
  <c r="Q4424" i="7"/>
  <c r="P4424" i="7"/>
  <c r="O4424" i="7"/>
  <c r="N4424" i="7"/>
  <c r="M4424" i="7"/>
  <c r="L4424" i="7"/>
  <c r="K4424" i="7"/>
  <c r="T4423" i="7"/>
  <c r="S4423" i="7"/>
  <c r="R4423" i="7"/>
  <c r="U4423" i="7" s="1"/>
  <c r="Q4423" i="7"/>
  <c r="P4423" i="7"/>
  <c r="O4423" i="7"/>
  <c r="N4423" i="7"/>
  <c r="M4423" i="7"/>
  <c r="L4423" i="7"/>
  <c r="K4423" i="7"/>
  <c r="S4422" i="7"/>
  <c r="R4422" i="7"/>
  <c r="Q4422" i="7"/>
  <c r="P4422" i="7"/>
  <c r="O4422" i="7"/>
  <c r="N4422" i="7"/>
  <c r="M4422" i="7"/>
  <c r="L4422" i="7"/>
  <c r="K4422" i="7"/>
  <c r="R4421" i="7"/>
  <c r="Q4421" i="7"/>
  <c r="P4421" i="7"/>
  <c r="O4421" i="7"/>
  <c r="N4421" i="7"/>
  <c r="M4421" i="7"/>
  <c r="L4421" i="7"/>
  <c r="K4421" i="7"/>
  <c r="S4420" i="7"/>
  <c r="V4420" i="7" s="1"/>
  <c r="R4420" i="7"/>
  <c r="U4420" i="7" s="1"/>
  <c r="Q4420" i="7"/>
  <c r="P4420" i="7"/>
  <c r="O4420" i="7"/>
  <c r="N4420" i="7"/>
  <c r="M4420" i="7"/>
  <c r="L4420" i="7"/>
  <c r="K4420" i="7"/>
  <c r="R4419" i="7"/>
  <c r="Q4419" i="7"/>
  <c r="P4419" i="7"/>
  <c r="O4419" i="7"/>
  <c r="N4419" i="7"/>
  <c r="M4419" i="7"/>
  <c r="L4419" i="7"/>
  <c r="K4419" i="7"/>
  <c r="R4418" i="7"/>
  <c r="Q4418" i="7"/>
  <c r="P4418" i="7"/>
  <c r="O4418" i="7"/>
  <c r="N4418" i="7"/>
  <c r="M4418" i="7"/>
  <c r="L4418" i="7"/>
  <c r="K4418" i="7"/>
  <c r="R4417" i="7"/>
  <c r="U4417" i="7" s="1"/>
  <c r="Q4417" i="7"/>
  <c r="P4417" i="7"/>
  <c r="O4417" i="7"/>
  <c r="N4417" i="7"/>
  <c r="M4417" i="7"/>
  <c r="L4417" i="7"/>
  <c r="K4417" i="7"/>
  <c r="U4416" i="7"/>
  <c r="T4416" i="7"/>
  <c r="R4416" i="7"/>
  <c r="S4416" i="7" s="1"/>
  <c r="V4416" i="7" s="1"/>
  <c r="Q4416" i="7"/>
  <c r="P4416" i="7"/>
  <c r="O4416" i="7"/>
  <c r="N4416" i="7"/>
  <c r="M4416" i="7"/>
  <c r="L4416" i="7"/>
  <c r="K4416" i="7"/>
  <c r="U4415" i="7"/>
  <c r="T4415" i="7"/>
  <c r="S4415" i="7"/>
  <c r="V4415" i="7" s="1"/>
  <c r="R4415" i="7"/>
  <c r="Q4415" i="7"/>
  <c r="P4415" i="7"/>
  <c r="O4415" i="7"/>
  <c r="N4415" i="7"/>
  <c r="M4415" i="7"/>
  <c r="L4415" i="7"/>
  <c r="K4415" i="7"/>
  <c r="U4414" i="7"/>
  <c r="S4414" i="7"/>
  <c r="R4414" i="7"/>
  <c r="T4414" i="7" s="1"/>
  <c r="Q4414" i="7"/>
  <c r="P4414" i="7"/>
  <c r="O4414" i="7"/>
  <c r="N4414" i="7"/>
  <c r="M4414" i="7"/>
  <c r="L4414" i="7"/>
  <c r="K4414" i="7"/>
  <c r="U4413" i="7"/>
  <c r="T4413" i="7"/>
  <c r="R4413" i="7"/>
  <c r="S4413" i="7" s="1"/>
  <c r="V4413" i="7" s="1"/>
  <c r="Q4413" i="7"/>
  <c r="P4413" i="7"/>
  <c r="O4413" i="7"/>
  <c r="N4413" i="7"/>
  <c r="M4413" i="7"/>
  <c r="L4413" i="7"/>
  <c r="K4413" i="7"/>
  <c r="U4412" i="7"/>
  <c r="T4412" i="7"/>
  <c r="S4412" i="7"/>
  <c r="R4412" i="7"/>
  <c r="Q4412" i="7"/>
  <c r="P4412" i="7"/>
  <c r="O4412" i="7"/>
  <c r="N4412" i="7"/>
  <c r="M4412" i="7"/>
  <c r="L4412" i="7"/>
  <c r="K4412" i="7"/>
  <c r="U4411" i="7"/>
  <c r="T4411" i="7"/>
  <c r="S4411" i="7"/>
  <c r="V4411" i="7" s="1"/>
  <c r="R4411" i="7"/>
  <c r="Q4411" i="7"/>
  <c r="P4411" i="7"/>
  <c r="O4411" i="7"/>
  <c r="N4411" i="7"/>
  <c r="M4411" i="7"/>
  <c r="L4411" i="7"/>
  <c r="K4411" i="7"/>
  <c r="S4410" i="7"/>
  <c r="R4410" i="7"/>
  <c r="Q4410" i="7"/>
  <c r="P4410" i="7"/>
  <c r="O4410" i="7"/>
  <c r="N4410" i="7"/>
  <c r="M4410" i="7"/>
  <c r="L4410" i="7"/>
  <c r="K4410" i="7"/>
  <c r="R4409" i="7"/>
  <c r="Q4409" i="7"/>
  <c r="P4409" i="7"/>
  <c r="O4409" i="7"/>
  <c r="N4409" i="7"/>
  <c r="M4409" i="7"/>
  <c r="L4409" i="7"/>
  <c r="K4409" i="7"/>
  <c r="S4408" i="7"/>
  <c r="V4408" i="7" s="1"/>
  <c r="R4408" i="7"/>
  <c r="U4408" i="7" s="1"/>
  <c r="Q4408" i="7"/>
  <c r="P4408" i="7"/>
  <c r="O4408" i="7"/>
  <c r="N4408" i="7"/>
  <c r="M4408" i="7"/>
  <c r="L4408" i="7"/>
  <c r="K4408" i="7"/>
  <c r="R4407" i="7"/>
  <c r="Q4407" i="7"/>
  <c r="P4407" i="7"/>
  <c r="O4407" i="7"/>
  <c r="N4407" i="7"/>
  <c r="M4407" i="7"/>
  <c r="L4407" i="7"/>
  <c r="K4407" i="7"/>
  <c r="R4406" i="7"/>
  <c r="Q4406" i="7"/>
  <c r="P4406" i="7"/>
  <c r="O4406" i="7"/>
  <c r="N4406" i="7"/>
  <c r="M4406" i="7"/>
  <c r="L4406" i="7"/>
  <c r="K4406" i="7"/>
  <c r="R4405" i="7"/>
  <c r="U4405" i="7" s="1"/>
  <c r="Q4405" i="7"/>
  <c r="P4405" i="7"/>
  <c r="O4405" i="7"/>
  <c r="N4405" i="7"/>
  <c r="M4405" i="7"/>
  <c r="L4405" i="7"/>
  <c r="K4405" i="7"/>
  <c r="U4404" i="7"/>
  <c r="T4404" i="7"/>
  <c r="R4404" i="7"/>
  <c r="S4404" i="7" s="1"/>
  <c r="V4404" i="7" s="1"/>
  <c r="Q4404" i="7"/>
  <c r="P4404" i="7"/>
  <c r="O4404" i="7"/>
  <c r="N4404" i="7"/>
  <c r="M4404" i="7"/>
  <c r="L4404" i="7"/>
  <c r="K4404" i="7"/>
  <c r="U4403" i="7"/>
  <c r="T4403" i="7"/>
  <c r="S4403" i="7"/>
  <c r="V4403" i="7" s="1"/>
  <c r="R4403" i="7"/>
  <c r="Q4403" i="7"/>
  <c r="P4403" i="7"/>
  <c r="O4403" i="7"/>
  <c r="N4403" i="7"/>
  <c r="M4403" i="7"/>
  <c r="L4403" i="7"/>
  <c r="K4403" i="7"/>
  <c r="U4402" i="7"/>
  <c r="S4402" i="7"/>
  <c r="R4402" i="7"/>
  <c r="T4402" i="7" s="1"/>
  <c r="Q4402" i="7"/>
  <c r="P4402" i="7"/>
  <c r="O4402" i="7"/>
  <c r="N4402" i="7"/>
  <c r="M4402" i="7"/>
  <c r="L4402" i="7"/>
  <c r="K4402" i="7"/>
  <c r="U4401" i="7"/>
  <c r="T4401" i="7"/>
  <c r="R4401" i="7"/>
  <c r="S4401" i="7" s="1"/>
  <c r="V4401" i="7" s="1"/>
  <c r="Q4401" i="7"/>
  <c r="P4401" i="7"/>
  <c r="O4401" i="7"/>
  <c r="N4401" i="7"/>
  <c r="M4401" i="7"/>
  <c r="L4401" i="7"/>
  <c r="K4401" i="7"/>
  <c r="U4400" i="7"/>
  <c r="T4400" i="7"/>
  <c r="S4400" i="7"/>
  <c r="R4400" i="7"/>
  <c r="Q4400" i="7"/>
  <c r="P4400" i="7"/>
  <c r="O4400" i="7"/>
  <c r="N4400" i="7"/>
  <c r="M4400" i="7"/>
  <c r="L4400" i="7"/>
  <c r="K4400" i="7"/>
  <c r="T4399" i="7"/>
  <c r="S4399" i="7"/>
  <c r="V4399" i="7" s="1"/>
  <c r="R4399" i="7"/>
  <c r="U4399" i="7" s="1"/>
  <c r="Q4399" i="7"/>
  <c r="P4399" i="7"/>
  <c r="O4399" i="7"/>
  <c r="N4399" i="7"/>
  <c r="M4399" i="7"/>
  <c r="L4399" i="7"/>
  <c r="K4399" i="7"/>
  <c r="R4398" i="7"/>
  <c r="Q4398" i="7"/>
  <c r="P4398" i="7"/>
  <c r="O4398" i="7"/>
  <c r="N4398" i="7"/>
  <c r="M4398" i="7"/>
  <c r="L4398" i="7"/>
  <c r="K4398" i="7"/>
  <c r="U4397" i="7"/>
  <c r="T4397" i="7"/>
  <c r="R4397" i="7"/>
  <c r="S4397" i="7" s="1"/>
  <c r="V4397" i="7" s="1"/>
  <c r="Q4397" i="7"/>
  <c r="P4397" i="7"/>
  <c r="O4397" i="7"/>
  <c r="N4397" i="7"/>
  <c r="M4397" i="7"/>
  <c r="L4397" i="7"/>
  <c r="K4397" i="7"/>
  <c r="S4396" i="7"/>
  <c r="V4396" i="7" s="1"/>
  <c r="R4396" i="7"/>
  <c r="U4396" i="7" s="1"/>
  <c r="Q4396" i="7"/>
  <c r="P4396" i="7"/>
  <c r="O4396" i="7"/>
  <c r="N4396" i="7"/>
  <c r="M4396" i="7"/>
  <c r="L4396" i="7"/>
  <c r="K4396" i="7"/>
  <c r="R4395" i="7"/>
  <c r="Q4395" i="7"/>
  <c r="P4395" i="7"/>
  <c r="O4395" i="7"/>
  <c r="N4395" i="7"/>
  <c r="M4395" i="7"/>
  <c r="L4395" i="7"/>
  <c r="K4395" i="7"/>
  <c r="R4394" i="7"/>
  <c r="Q4394" i="7"/>
  <c r="P4394" i="7"/>
  <c r="O4394" i="7"/>
  <c r="N4394" i="7"/>
  <c r="M4394" i="7"/>
  <c r="L4394" i="7"/>
  <c r="K4394" i="7"/>
  <c r="R4393" i="7"/>
  <c r="U4393" i="7" s="1"/>
  <c r="Q4393" i="7"/>
  <c r="P4393" i="7"/>
  <c r="O4393" i="7"/>
  <c r="N4393" i="7"/>
  <c r="M4393" i="7"/>
  <c r="L4393" i="7"/>
  <c r="K4393" i="7"/>
  <c r="U4392" i="7"/>
  <c r="T4392" i="7"/>
  <c r="R4392" i="7"/>
  <c r="S4392" i="7" s="1"/>
  <c r="V4392" i="7" s="1"/>
  <c r="Q4392" i="7"/>
  <c r="P4392" i="7"/>
  <c r="O4392" i="7"/>
  <c r="N4392" i="7"/>
  <c r="M4392" i="7"/>
  <c r="L4392" i="7"/>
  <c r="K4392" i="7"/>
  <c r="U4391" i="7"/>
  <c r="T4391" i="7"/>
  <c r="S4391" i="7"/>
  <c r="V4391" i="7" s="1"/>
  <c r="R4391" i="7"/>
  <c r="Q4391" i="7"/>
  <c r="P4391" i="7"/>
  <c r="O4391" i="7"/>
  <c r="N4391" i="7"/>
  <c r="M4391" i="7"/>
  <c r="L4391" i="7"/>
  <c r="K4391" i="7"/>
  <c r="U4390" i="7"/>
  <c r="S4390" i="7"/>
  <c r="R4390" i="7"/>
  <c r="T4390" i="7" s="1"/>
  <c r="Q4390" i="7"/>
  <c r="P4390" i="7"/>
  <c r="O4390" i="7"/>
  <c r="N4390" i="7"/>
  <c r="M4390" i="7"/>
  <c r="L4390" i="7"/>
  <c r="K4390" i="7"/>
  <c r="U4389" i="7"/>
  <c r="T4389" i="7"/>
  <c r="R4389" i="7"/>
  <c r="S4389" i="7" s="1"/>
  <c r="V4389" i="7" s="1"/>
  <c r="Q4389" i="7"/>
  <c r="P4389" i="7"/>
  <c r="O4389" i="7"/>
  <c r="N4389" i="7"/>
  <c r="M4389" i="7"/>
  <c r="L4389" i="7"/>
  <c r="K4389" i="7"/>
  <c r="U4388" i="7"/>
  <c r="T4388" i="7"/>
  <c r="S4388" i="7"/>
  <c r="R4388" i="7"/>
  <c r="Q4388" i="7"/>
  <c r="P4388" i="7"/>
  <c r="O4388" i="7"/>
  <c r="N4388" i="7"/>
  <c r="M4388" i="7"/>
  <c r="L4388" i="7"/>
  <c r="K4388" i="7"/>
  <c r="T4387" i="7"/>
  <c r="S4387" i="7"/>
  <c r="V4387" i="7" s="1"/>
  <c r="R4387" i="7"/>
  <c r="U4387" i="7" s="1"/>
  <c r="Q4387" i="7"/>
  <c r="P4387" i="7"/>
  <c r="O4387" i="7"/>
  <c r="N4387" i="7"/>
  <c r="M4387" i="7"/>
  <c r="L4387" i="7"/>
  <c r="K4387" i="7"/>
  <c r="R4386" i="7"/>
  <c r="Q4386" i="7"/>
  <c r="P4386" i="7"/>
  <c r="O4386" i="7"/>
  <c r="N4386" i="7"/>
  <c r="M4386" i="7"/>
  <c r="L4386" i="7"/>
  <c r="K4386" i="7"/>
  <c r="U4385" i="7"/>
  <c r="T4385" i="7"/>
  <c r="R4385" i="7"/>
  <c r="S4385" i="7" s="1"/>
  <c r="V4385" i="7" s="1"/>
  <c r="Q4385" i="7"/>
  <c r="P4385" i="7"/>
  <c r="O4385" i="7"/>
  <c r="N4385" i="7"/>
  <c r="M4385" i="7"/>
  <c r="L4385" i="7"/>
  <c r="K4385" i="7"/>
  <c r="S4384" i="7"/>
  <c r="R4384" i="7"/>
  <c r="U4384" i="7" s="1"/>
  <c r="Q4384" i="7"/>
  <c r="P4384" i="7"/>
  <c r="O4384" i="7"/>
  <c r="N4384" i="7"/>
  <c r="M4384" i="7"/>
  <c r="L4384" i="7"/>
  <c r="K4384" i="7"/>
  <c r="R4383" i="7"/>
  <c r="Q4383" i="7"/>
  <c r="P4383" i="7"/>
  <c r="O4383" i="7"/>
  <c r="N4383" i="7"/>
  <c r="M4383" i="7"/>
  <c r="L4383" i="7"/>
  <c r="K4383" i="7"/>
  <c r="R4382" i="7"/>
  <c r="Q4382" i="7"/>
  <c r="P4382" i="7"/>
  <c r="O4382" i="7"/>
  <c r="N4382" i="7"/>
  <c r="M4382" i="7"/>
  <c r="L4382" i="7"/>
  <c r="K4382" i="7"/>
  <c r="R4381" i="7"/>
  <c r="U4381" i="7" s="1"/>
  <c r="Q4381" i="7"/>
  <c r="P4381" i="7"/>
  <c r="O4381" i="7"/>
  <c r="N4381" i="7"/>
  <c r="M4381" i="7"/>
  <c r="L4381" i="7"/>
  <c r="K4381" i="7"/>
  <c r="U4380" i="7"/>
  <c r="T4380" i="7"/>
  <c r="R4380" i="7"/>
  <c r="S4380" i="7" s="1"/>
  <c r="V4380" i="7" s="1"/>
  <c r="Q4380" i="7"/>
  <c r="P4380" i="7"/>
  <c r="O4380" i="7"/>
  <c r="N4380" i="7"/>
  <c r="M4380" i="7"/>
  <c r="L4380" i="7"/>
  <c r="K4380" i="7"/>
  <c r="U4379" i="7"/>
  <c r="T4379" i="7"/>
  <c r="S4379" i="7"/>
  <c r="V4379" i="7" s="1"/>
  <c r="R4379" i="7"/>
  <c r="Q4379" i="7"/>
  <c r="P4379" i="7"/>
  <c r="O4379" i="7"/>
  <c r="N4379" i="7"/>
  <c r="M4379" i="7"/>
  <c r="L4379" i="7"/>
  <c r="K4379" i="7"/>
  <c r="U4378" i="7"/>
  <c r="S4378" i="7"/>
  <c r="R4378" i="7"/>
  <c r="T4378" i="7" s="1"/>
  <c r="Q4378" i="7"/>
  <c r="P4378" i="7"/>
  <c r="O4378" i="7"/>
  <c r="N4378" i="7"/>
  <c r="M4378" i="7"/>
  <c r="L4378" i="7"/>
  <c r="K4378" i="7"/>
  <c r="U4377" i="7"/>
  <c r="T4377" i="7"/>
  <c r="R4377" i="7"/>
  <c r="S4377" i="7" s="1"/>
  <c r="V4377" i="7" s="1"/>
  <c r="Q4377" i="7"/>
  <c r="P4377" i="7"/>
  <c r="O4377" i="7"/>
  <c r="N4377" i="7"/>
  <c r="M4377" i="7"/>
  <c r="L4377" i="7"/>
  <c r="K4377" i="7"/>
  <c r="U4376" i="7"/>
  <c r="T4376" i="7"/>
  <c r="S4376" i="7"/>
  <c r="R4376" i="7"/>
  <c r="Q4376" i="7"/>
  <c r="P4376" i="7"/>
  <c r="O4376" i="7"/>
  <c r="N4376" i="7"/>
  <c r="M4376" i="7"/>
  <c r="L4376" i="7"/>
  <c r="K4376" i="7"/>
  <c r="T4375" i="7"/>
  <c r="S4375" i="7"/>
  <c r="V4375" i="7" s="1"/>
  <c r="R4375" i="7"/>
  <c r="U4375" i="7" s="1"/>
  <c r="Q4375" i="7"/>
  <c r="P4375" i="7"/>
  <c r="O4375" i="7"/>
  <c r="N4375" i="7"/>
  <c r="M4375" i="7"/>
  <c r="L4375" i="7"/>
  <c r="K4375" i="7"/>
  <c r="R4374" i="7"/>
  <c r="Q4374" i="7"/>
  <c r="P4374" i="7"/>
  <c r="O4374" i="7"/>
  <c r="N4374" i="7"/>
  <c r="M4374" i="7"/>
  <c r="L4374" i="7"/>
  <c r="K4374" i="7"/>
  <c r="R4373" i="7"/>
  <c r="Q4373" i="7"/>
  <c r="P4373" i="7"/>
  <c r="O4373" i="7"/>
  <c r="N4373" i="7"/>
  <c r="M4373" i="7"/>
  <c r="L4373" i="7"/>
  <c r="K4373" i="7"/>
  <c r="R4372" i="7"/>
  <c r="U4372" i="7" s="1"/>
  <c r="Q4372" i="7"/>
  <c r="P4372" i="7"/>
  <c r="O4372" i="7"/>
  <c r="N4372" i="7"/>
  <c r="M4372" i="7"/>
  <c r="L4372" i="7"/>
  <c r="K4372" i="7"/>
  <c r="U4371" i="7"/>
  <c r="T4371" i="7"/>
  <c r="R4371" i="7"/>
  <c r="S4371" i="7" s="1"/>
  <c r="V4371" i="7" s="1"/>
  <c r="Q4371" i="7"/>
  <c r="P4371" i="7"/>
  <c r="O4371" i="7"/>
  <c r="N4371" i="7"/>
  <c r="M4371" i="7"/>
  <c r="L4371" i="7"/>
  <c r="K4371" i="7"/>
  <c r="R4370" i="7"/>
  <c r="Q4370" i="7"/>
  <c r="P4370" i="7"/>
  <c r="O4370" i="7"/>
  <c r="N4370" i="7"/>
  <c r="M4370" i="7"/>
  <c r="L4370" i="7"/>
  <c r="K4370" i="7"/>
  <c r="R4369" i="7"/>
  <c r="U4369" i="7" s="1"/>
  <c r="Q4369" i="7"/>
  <c r="P4369" i="7"/>
  <c r="O4369" i="7"/>
  <c r="N4369" i="7"/>
  <c r="M4369" i="7"/>
  <c r="L4369" i="7"/>
  <c r="K4369" i="7"/>
  <c r="U4368" i="7"/>
  <c r="T4368" i="7"/>
  <c r="R4368" i="7"/>
  <c r="S4368" i="7" s="1"/>
  <c r="V4368" i="7" s="1"/>
  <c r="Q4368" i="7"/>
  <c r="P4368" i="7"/>
  <c r="O4368" i="7"/>
  <c r="N4368" i="7"/>
  <c r="M4368" i="7"/>
  <c r="L4368" i="7"/>
  <c r="K4368" i="7"/>
  <c r="U4367" i="7"/>
  <c r="T4367" i="7"/>
  <c r="S4367" i="7"/>
  <c r="V4367" i="7" s="1"/>
  <c r="R4367" i="7"/>
  <c r="Q4367" i="7"/>
  <c r="P4367" i="7"/>
  <c r="O4367" i="7"/>
  <c r="N4367" i="7"/>
  <c r="M4367" i="7"/>
  <c r="L4367" i="7"/>
  <c r="K4367" i="7"/>
  <c r="U4366" i="7"/>
  <c r="S4366" i="7"/>
  <c r="R4366" i="7"/>
  <c r="T4366" i="7" s="1"/>
  <c r="Q4366" i="7"/>
  <c r="P4366" i="7"/>
  <c r="O4366" i="7"/>
  <c r="N4366" i="7"/>
  <c r="M4366" i="7"/>
  <c r="L4366" i="7"/>
  <c r="K4366" i="7"/>
  <c r="U4365" i="7"/>
  <c r="T4365" i="7"/>
  <c r="R4365" i="7"/>
  <c r="S4365" i="7" s="1"/>
  <c r="Q4365" i="7"/>
  <c r="P4365" i="7"/>
  <c r="O4365" i="7"/>
  <c r="N4365" i="7"/>
  <c r="M4365" i="7"/>
  <c r="L4365" i="7"/>
  <c r="K4365" i="7"/>
  <c r="U4364" i="7"/>
  <c r="T4364" i="7"/>
  <c r="S4364" i="7"/>
  <c r="V4364" i="7" s="1"/>
  <c r="R4364" i="7"/>
  <c r="Q4364" i="7"/>
  <c r="P4364" i="7"/>
  <c r="O4364" i="7"/>
  <c r="N4364" i="7"/>
  <c r="M4364" i="7"/>
  <c r="L4364" i="7"/>
  <c r="K4364" i="7"/>
  <c r="U4363" i="7"/>
  <c r="R4363" i="7"/>
  <c r="T4363" i="7" s="1"/>
  <c r="Q4363" i="7"/>
  <c r="P4363" i="7"/>
  <c r="O4363" i="7"/>
  <c r="N4363" i="7"/>
  <c r="M4363" i="7"/>
  <c r="L4363" i="7"/>
  <c r="K4363" i="7"/>
  <c r="U4362" i="7"/>
  <c r="T4362" i="7"/>
  <c r="S4362" i="7"/>
  <c r="R4362" i="7"/>
  <c r="Q4362" i="7"/>
  <c r="P4362" i="7"/>
  <c r="O4362" i="7"/>
  <c r="N4362" i="7"/>
  <c r="M4362" i="7"/>
  <c r="L4362" i="7"/>
  <c r="K4362" i="7"/>
  <c r="T4361" i="7"/>
  <c r="S4361" i="7"/>
  <c r="R4361" i="7"/>
  <c r="U4361" i="7" s="1"/>
  <c r="Q4361" i="7"/>
  <c r="P4361" i="7"/>
  <c r="O4361" i="7"/>
  <c r="N4361" i="7"/>
  <c r="M4361" i="7"/>
  <c r="L4361" i="7"/>
  <c r="K4361" i="7"/>
  <c r="U4360" i="7"/>
  <c r="T4360" i="7"/>
  <c r="S4360" i="7"/>
  <c r="V4360" i="7" s="1"/>
  <c r="R4360" i="7"/>
  <c r="Q4360" i="7"/>
  <c r="P4360" i="7"/>
  <c r="O4360" i="7"/>
  <c r="N4360" i="7"/>
  <c r="M4360" i="7"/>
  <c r="L4360" i="7"/>
  <c r="K4360" i="7"/>
  <c r="R4359" i="7"/>
  <c r="Q4359" i="7"/>
  <c r="P4359" i="7"/>
  <c r="O4359" i="7"/>
  <c r="N4359" i="7"/>
  <c r="M4359" i="7"/>
  <c r="L4359" i="7"/>
  <c r="K4359" i="7"/>
  <c r="U4358" i="7"/>
  <c r="T4358" i="7"/>
  <c r="R4358" i="7"/>
  <c r="S4358" i="7" s="1"/>
  <c r="V4358" i="7" s="1"/>
  <c r="Q4358" i="7"/>
  <c r="P4358" i="7"/>
  <c r="O4358" i="7"/>
  <c r="N4358" i="7"/>
  <c r="M4358" i="7"/>
  <c r="L4358" i="7"/>
  <c r="K4358" i="7"/>
  <c r="R4357" i="7"/>
  <c r="U4357" i="7" s="1"/>
  <c r="Q4357" i="7"/>
  <c r="P4357" i="7"/>
  <c r="O4357" i="7"/>
  <c r="N4357" i="7"/>
  <c r="M4357" i="7"/>
  <c r="L4357" i="7"/>
  <c r="K4357" i="7"/>
  <c r="U4356" i="7"/>
  <c r="T4356" i="7"/>
  <c r="R4356" i="7"/>
  <c r="S4356" i="7" s="1"/>
  <c r="V4356" i="7" s="1"/>
  <c r="Q4356" i="7"/>
  <c r="P4356" i="7"/>
  <c r="O4356" i="7"/>
  <c r="N4356" i="7"/>
  <c r="M4356" i="7"/>
  <c r="L4356" i="7"/>
  <c r="K4356" i="7"/>
  <c r="U4355" i="7"/>
  <c r="T4355" i="7"/>
  <c r="S4355" i="7"/>
  <c r="V4355" i="7" s="1"/>
  <c r="R4355" i="7"/>
  <c r="Q4355" i="7"/>
  <c r="P4355" i="7"/>
  <c r="O4355" i="7"/>
  <c r="N4355" i="7"/>
  <c r="M4355" i="7"/>
  <c r="L4355" i="7"/>
  <c r="K4355" i="7"/>
  <c r="U4354" i="7"/>
  <c r="S4354" i="7"/>
  <c r="R4354" i="7"/>
  <c r="T4354" i="7" s="1"/>
  <c r="Q4354" i="7"/>
  <c r="P4354" i="7"/>
  <c r="O4354" i="7"/>
  <c r="N4354" i="7"/>
  <c r="M4354" i="7"/>
  <c r="L4354" i="7"/>
  <c r="K4354" i="7"/>
  <c r="U4353" i="7"/>
  <c r="T4353" i="7"/>
  <c r="R4353" i="7"/>
  <c r="S4353" i="7" s="1"/>
  <c r="V4353" i="7" s="1"/>
  <c r="Q4353" i="7"/>
  <c r="P4353" i="7"/>
  <c r="O4353" i="7"/>
  <c r="N4353" i="7"/>
  <c r="M4353" i="7"/>
  <c r="L4353" i="7"/>
  <c r="K4353" i="7"/>
  <c r="V4352" i="7"/>
  <c r="U4352" i="7"/>
  <c r="T4352" i="7"/>
  <c r="R4352" i="7"/>
  <c r="S4352" i="7" s="1"/>
  <c r="Q4352" i="7"/>
  <c r="P4352" i="7"/>
  <c r="O4352" i="7"/>
  <c r="N4352" i="7"/>
  <c r="M4352" i="7"/>
  <c r="L4352" i="7"/>
  <c r="K4352" i="7"/>
  <c r="U4351" i="7"/>
  <c r="V4351" i="7" s="1"/>
  <c r="T4351" i="7"/>
  <c r="R4351" i="7"/>
  <c r="S4351" i="7" s="1"/>
  <c r="Q4351" i="7"/>
  <c r="P4351" i="7"/>
  <c r="O4351" i="7"/>
  <c r="N4351" i="7"/>
  <c r="M4351" i="7"/>
  <c r="L4351" i="7"/>
  <c r="K4351" i="7"/>
  <c r="U4350" i="7"/>
  <c r="V4350" i="7" s="1"/>
  <c r="T4350" i="7"/>
  <c r="R4350" i="7"/>
  <c r="S4350" i="7" s="1"/>
  <c r="Q4350" i="7"/>
  <c r="P4350" i="7"/>
  <c r="O4350" i="7"/>
  <c r="N4350" i="7"/>
  <c r="M4350" i="7"/>
  <c r="L4350" i="7"/>
  <c r="K4350" i="7"/>
  <c r="R4349" i="7"/>
  <c r="Q4349" i="7"/>
  <c r="P4349" i="7"/>
  <c r="O4349" i="7"/>
  <c r="N4349" i="7"/>
  <c r="M4349" i="7"/>
  <c r="L4349" i="7"/>
  <c r="K4349" i="7"/>
  <c r="V4348" i="7"/>
  <c r="U4348" i="7"/>
  <c r="T4348" i="7"/>
  <c r="R4348" i="7"/>
  <c r="S4348" i="7" s="1"/>
  <c r="Q4348" i="7"/>
  <c r="P4348" i="7"/>
  <c r="O4348" i="7"/>
  <c r="N4348" i="7"/>
  <c r="M4348" i="7"/>
  <c r="L4348" i="7"/>
  <c r="K4348" i="7"/>
  <c r="U4347" i="7"/>
  <c r="V4347" i="7" s="1"/>
  <c r="T4347" i="7"/>
  <c r="R4347" i="7"/>
  <c r="S4347" i="7" s="1"/>
  <c r="Q4347" i="7"/>
  <c r="P4347" i="7"/>
  <c r="O4347" i="7"/>
  <c r="N4347" i="7"/>
  <c r="M4347" i="7"/>
  <c r="L4347" i="7"/>
  <c r="K4347" i="7"/>
  <c r="U4346" i="7"/>
  <c r="T4346" i="7"/>
  <c r="R4346" i="7"/>
  <c r="S4346" i="7" s="1"/>
  <c r="V4346" i="7" s="1"/>
  <c r="Q4346" i="7"/>
  <c r="P4346" i="7"/>
  <c r="O4346" i="7"/>
  <c r="N4346" i="7"/>
  <c r="M4346" i="7"/>
  <c r="L4346" i="7"/>
  <c r="K4346" i="7"/>
  <c r="R4345" i="7"/>
  <c r="Q4345" i="7"/>
  <c r="O4345" i="7"/>
  <c r="N4345" i="7"/>
  <c r="M4345" i="7"/>
  <c r="L4345" i="7"/>
  <c r="P4345" i="7" s="1"/>
  <c r="K4345" i="7"/>
  <c r="R4344" i="7"/>
  <c r="S4344" i="7" s="1"/>
  <c r="Q4344" i="7"/>
  <c r="O4344" i="7"/>
  <c r="N4344" i="7"/>
  <c r="M4344" i="7"/>
  <c r="L4344" i="7"/>
  <c r="P4344" i="7" s="1"/>
  <c r="K4344" i="7"/>
  <c r="R4343" i="7"/>
  <c r="S4343" i="7" s="1"/>
  <c r="O4343" i="7"/>
  <c r="N4343" i="7"/>
  <c r="M4343" i="7"/>
  <c r="L4343" i="7"/>
  <c r="P4343" i="7" s="1"/>
  <c r="K4343" i="7"/>
  <c r="R4342" i="7"/>
  <c r="S4342" i="7" s="1"/>
  <c r="O4342" i="7"/>
  <c r="N4342" i="7"/>
  <c r="M4342" i="7"/>
  <c r="L4342" i="7"/>
  <c r="K4342" i="7"/>
  <c r="R4341" i="7"/>
  <c r="Q4341" i="7"/>
  <c r="O4341" i="7"/>
  <c r="N4341" i="7"/>
  <c r="M4341" i="7"/>
  <c r="L4341" i="7"/>
  <c r="P4341" i="7" s="1"/>
  <c r="K4341" i="7"/>
  <c r="V4340" i="7"/>
  <c r="U4340" i="7"/>
  <c r="T4340" i="7"/>
  <c r="R4340" i="7"/>
  <c r="S4340" i="7" s="1"/>
  <c r="Q4340" i="7"/>
  <c r="O4340" i="7"/>
  <c r="N4340" i="7"/>
  <c r="M4340" i="7"/>
  <c r="L4340" i="7"/>
  <c r="P4340" i="7" s="1"/>
  <c r="K4340" i="7"/>
  <c r="T4339" i="7"/>
  <c r="R4339" i="7"/>
  <c r="Q4339" i="7"/>
  <c r="O4339" i="7"/>
  <c r="N4339" i="7"/>
  <c r="M4339" i="7"/>
  <c r="L4339" i="7"/>
  <c r="P4339" i="7" s="1"/>
  <c r="K4339" i="7"/>
  <c r="R4338" i="7"/>
  <c r="S4338" i="7" s="1"/>
  <c r="Q4338" i="7"/>
  <c r="O4338" i="7"/>
  <c r="N4338" i="7"/>
  <c r="M4338" i="7"/>
  <c r="L4338" i="7"/>
  <c r="P4338" i="7" s="1"/>
  <c r="K4338" i="7"/>
  <c r="R4337" i="7"/>
  <c r="S4337" i="7" s="1"/>
  <c r="O4337" i="7"/>
  <c r="N4337" i="7"/>
  <c r="M4337" i="7"/>
  <c r="L4337" i="7"/>
  <c r="P4337" i="7" s="1"/>
  <c r="K4337" i="7"/>
  <c r="R4336" i="7"/>
  <c r="S4336" i="7" s="1"/>
  <c r="O4336" i="7"/>
  <c r="N4336" i="7"/>
  <c r="M4336" i="7"/>
  <c r="L4336" i="7"/>
  <c r="K4336" i="7"/>
  <c r="R4335" i="7"/>
  <c r="Q4335" i="7"/>
  <c r="O4335" i="7"/>
  <c r="N4335" i="7"/>
  <c r="M4335" i="7"/>
  <c r="L4335" i="7"/>
  <c r="P4335" i="7" s="1"/>
  <c r="K4335" i="7"/>
  <c r="U4334" i="7"/>
  <c r="V4334" i="7" s="1"/>
  <c r="T4334" i="7"/>
  <c r="R4334" i="7"/>
  <c r="S4334" i="7" s="1"/>
  <c r="Q4334" i="7"/>
  <c r="O4334" i="7"/>
  <c r="N4334" i="7"/>
  <c r="M4334" i="7"/>
  <c r="L4334" i="7"/>
  <c r="P4334" i="7" s="1"/>
  <c r="K4334" i="7"/>
  <c r="R4333" i="7"/>
  <c r="Q4333" i="7"/>
  <c r="O4333" i="7"/>
  <c r="N4333" i="7"/>
  <c r="M4333" i="7"/>
  <c r="L4333" i="7"/>
  <c r="P4333" i="7" s="1"/>
  <c r="K4333" i="7"/>
  <c r="R4332" i="7"/>
  <c r="S4332" i="7" s="1"/>
  <c r="Q4332" i="7"/>
  <c r="O4332" i="7"/>
  <c r="N4332" i="7"/>
  <c r="M4332" i="7"/>
  <c r="L4332" i="7"/>
  <c r="P4332" i="7" s="1"/>
  <c r="K4332" i="7"/>
  <c r="R4331" i="7"/>
  <c r="S4331" i="7" s="1"/>
  <c r="O4331" i="7"/>
  <c r="N4331" i="7"/>
  <c r="M4331" i="7"/>
  <c r="L4331" i="7"/>
  <c r="P4331" i="7" s="1"/>
  <c r="K4331" i="7"/>
  <c r="R4330" i="7"/>
  <c r="S4330" i="7" s="1"/>
  <c r="O4330" i="7"/>
  <c r="N4330" i="7"/>
  <c r="M4330" i="7"/>
  <c r="L4330" i="7"/>
  <c r="K4330" i="7"/>
  <c r="U4329" i="7"/>
  <c r="T4329" i="7"/>
  <c r="R4329" i="7"/>
  <c r="S4329" i="7" s="1"/>
  <c r="V4329" i="7" s="1"/>
  <c r="Q4329" i="7"/>
  <c r="O4329" i="7"/>
  <c r="N4329" i="7"/>
  <c r="M4329" i="7"/>
  <c r="L4329" i="7"/>
  <c r="P4329" i="7" s="1"/>
  <c r="K4329" i="7"/>
  <c r="U4328" i="7"/>
  <c r="V4328" i="7" s="1"/>
  <c r="T4328" i="7"/>
  <c r="R4328" i="7"/>
  <c r="S4328" i="7" s="1"/>
  <c r="Q4328" i="7"/>
  <c r="O4328" i="7"/>
  <c r="N4328" i="7"/>
  <c r="M4328" i="7"/>
  <c r="L4328" i="7"/>
  <c r="P4328" i="7" s="1"/>
  <c r="K4328" i="7"/>
  <c r="T4327" i="7"/>
  <c r="R4327" i="7"/>
  <c r="Q4327" i="7"/>
  <c r="O4327" i="7"/>
  <c r="N4327" i="7"/>
  <c r="M4327" i="7"/>
  <c r="L4327" i="7"/>
  <c r="P4327" i="7" s="1"/>
  <c r="K4327" i="7"/>
  <c r="R4326" i="7"/>
  <c r="S4326" i="7" s="1"/>
  <c r="Q4326" i="7"/>
  <c r="O4326" i="7"/>
  <c r="N4326" i="7"/>
  <c r="M4326" i="7"/>
  <c r="L4326" i="7"/>
  <c r="P4326" i="7" s="1"/>
  <c r="K4326" i="7"/>
  <c r="R4325" i="7"/>
  <c r="S4325" i="7" s="1"/>
  <c r="O4325" i="7"/>
  <c r="N4325" i="7"/>
  <c r="M4325" i="7"/>
  <c r="L4325" i="7"/>
  <c r="P4325" i="7" s="1"/>
  <c r="K4325" i="7"/>
  <c r="U4324" i="7"/>
  <c r="V4324" i="7" s="1"/>
  <c r="R4324" i="7"/>
  <c r="S4324" i="7" s="1"/>
  <c r="O4324" i="7"/>
  <c r="N4324" i="7"/>
  <c r="M4324" i="7"/>
  <c r="L4324" i="7"/>
  <c r="K4324" i="7"/>
  <c r="R4323" i="7"/>
  <c r="Q4323" i="7"/>
  <c r="O4323" i="7"/>
  <c r="N4323" i="7"/>
  <c r="M4323" i="7"/>
  <c r="L4323" i="7"/>
  <c r="P4323" i="7" s="1"/>
  <c r="K4323" i="7"/>
  <c r="U4322" i="7"/>
  <c r="V4322" i="7" s="1"/>
  <c r="T4322" i="7"/>
  <c r="R4322" i="7"/>
  <c r="S4322" i="7" s="1"/>
  <c r="Q4322" i="7"/>
  <c r="O4322" i="7"/>
  <c r="N4322" i="7"/>
  <c r="M4322" i="7"/>
  <c r="L4322" i="7"/>
  <c r="P4322" i="7" s="1"/>
  <c r="K4322" i="7"/>
  <c r="R4321" i="7"/>
  <c r="Q4321" i="7"/>
  <c r="O4321" i="7"/>
  <c r="N4321" i="7"/>
  <c r="M4321" i="7"/>
  <c r="L4321" i="7"/>
  <c r="P4321" i="7" s="1"/>
  <c r="K4321" i="7"/>
  <c r="R4320" i="7"/>
  <c r="S4320" i="7" s="1"/>
  <c r="Q4320" i="7"/>
  <c r="O4320" i="7"/>
  <c r="N4320" i="7"/>
  <c r="M4320" i="7"/>
  <c r="L4320" i="7"/>
  <c r="P4320" i="7" s="1"/>
  <c r="K4320" i="7"/>
  <c r="R4319" i="7"/>
  <c r="S4319" i="7" s="1"/>
  <c r="O4319" i="7"/>
  <c r="N4319" i="7"/>
  <c r="M4319" i="7"/>
  <c r="L4319" i="7"/>
  <c r="P4319" i="7" s="1"/>
  <c r="K4319" i="7"/>
  <c r="R4318" i="7"/>
  <c r="S4318" i="7" s="1"/>
  <c r="O4318" i="7"/>
  <c r="N4318" i="7"/>
  <c r="M4318" i="7"/>
  <c r="L4318" i="7"/>
  <c r="K4318" i="7"/>
  <c r="R4317" i="7"/>
  <c r="Q4317" i="7"/>
  <c r="O4317" i="7"/>
  <c r="N4317" i="7"/>
  <c r="M4317" i="7"/>
  <c r="L4317" i="7"/>
  <c r="P4317" i="7" s="1"/>
  <c r="K4317" i="7"/>
  <c r="U4316" i="7"/>
  <c r="V4316" i="7" s="1"/>
  <c r="T4316" i="7"/>
  <c r="R4316" i="7"/>
  <c r="S4316" i="7" s="1"/>
  <c r="Q4316" i="7"/>
  <c r="O4316" i="7"/>
  <c r="N4316" i="7"/>
  <c r="M4316" i="7"/>
  <c r="L4316" i="7"/>
  <c r="P4316" i="7" s="1"/>
  <c r="K4316" i="7"/>
  <c r="T4315" i="7"/>
  <c r="R4315" i="7"/>
  <c r="Q4315" i="7"/>
  <c r="O4315" i="7"/>
  <c r="N4315" i="7"/>
  <c r="M4315" i="7"/>
  <c r="L4315" i="7"/>
  <c r="P4315" i="7" s="1"/>
  <c r="K4315" i="7"/>
  <c r="R4314" i="7"/>
  <c r="S4314" i="7" s="1"/>
  <c r="Q4314" i="7"/>
  <c r="O4314" i="7"/>
  <c r="N4314" i="7"/>
  <c r="M4314" i="7"/>
  <c r="L4314" i="7"/>
  <c r="P4314" i="7" s="1"/>
  <c r="K4314" i="7"/>
  <c r="R4313" i="7"/>
  <c r="S4313" i="7" s="1"/>
  <c r="O4313" i="7"/>
  <c r="N4313" i="7"/>
  <c r="M4313" i="7"/>
  <c r="L4313" i="7"/>
  <c r="P4313" i="7" s="1"/>
  <c r="K4313" i="7"/>
  <c r="U4312" i="7"/>
  <c r="V4312" i="7" s="1"/>
  <c r="R4312" i="7"/>
  <c r="S4312" i="7" s="1"/>
  <c r="O4312" i="7"/>
  <c r="N4312" i="7"/>
  <c r="M4312" i="7"/>
  <c r="L4312" i="7"/>
  <c r="K4312" i="7"/>
  <c r="R4311" i="7"/>
  <c r="Q4311" i="7"/>
  <c r="O4311" i="7"/>
  <c r="N4311" i="7"/>
  <c r="M4311" i="7"/>
  <c r="L4311" i="7"/>
  <c r="P4311" i="7" s="1"/>
  <c r="K4311" i="7"/>
  <c r="U4310" i="7"/>
  <c r="V4310" i="7" s="1"/>
  <c r="T4310" i="7"/>
  <c r="R4310" i="7"/>
  <c r="S4310" i="7" s="1"/>
  <c r="Q4310" i="7"/>
  <c r="O4310" i="7"/>
  <c r="N4310" i="7"/>
  <c r="M4310" i="7"/>
  <c r="L4310" i="7"/>
  <c r="P4310" i="7" s="1"/>
  <c r="K4310" i="7"/>
  <c r="R4309" i="7"/>
  <c r="Q4309" i="7"/>
  <c r="O4309" i="7"/>
  <c r="N4309" i="7"/>
  <c r="M4309" i="7"/>
  <c r="L4309" i="7"/>
  <c r="P4309" i="7" s="1"/>
  <c r="K4309" i="7"/>
  <c r="R4308" i="7"/>
  <c r="S4308" i="7" s="1"/>
  <c r="Q4308" i="7"/>
  <c r="O4308" i="7"/>
  <c r="N4308" i="7"/>
  <c r="M4308" i="7"/>
  <c r="L4308" i="7"/>
  <c r="K4308" i="7"/>
  <c r="R4307" i="7"/>
  <c r="S4307" i="7" s="1"/>
  <c r="O4307" i="7"/>
  <c r="N4307" i="7"/>
  <c r="M4307" i="7"/>
  <c r="L4307" i="7"/>
  <c r="P4307" i="7" s="1"/>
  <c r="K4307" i="7"/>
  <c r="R4306" i="7"/>
  <c r="S4306" i="7" s="1"/>
  <c r="O4306" i="7"/>
  <c r="N4306" i="7"/>
  <c r="M4306" i="7"/>
  <c r="L4306" i="7"/>
  <c r="K4306" i="7"/>
  <c r="R4305" i="7"/>
  <c r="Q4305" i="7"/>
  <c r="O4305" i="7"/>
  <c r="N4305" i="7"/>
  <c r="M4305" i="7"/>
  <c r="L4305" i="7"/>
  <c r="P4305" i="7" s="1"/>
  <c r="K4305" i="7"/>
  <c r="V4304" i="7"/>
  <c r="U4304" i="7"/>
  <c r="T4304" i="7"/>
  <c r="R4304" i="7"/>
  <c r="S4304" i="7" s="1"/>
  <c r="Q4304" i="7"/>
  <c r="O4304" i="7"/>
  <c r="N4304" i="7"/>
  <c r="M4304" i="7"/>
  <c r="L4304" i="7"/>
  <c r="P4304" i="7" s="1"/>
  <c r="K4304" i="7"/>
  <c r="R4303" i="7"/>
  <c r="Q4303" i="7"/>
  <c r="O4303" i="7"/>
  <c r="N4303" i="7"/>
  <c r="M4303" i="7"/>
  <c r="L4303" i="7"/>
  <c r="P4303" i="7" s="1"/>
  <c r="K4303" i="7"/>
  <c r="R4302" i="7"/>
  <c r="S4302" i="7" s="1"/>
  <c r="O4302" i="7"/>
  <c r="N4302" i="7"/>
  <c r="M4302" i="7"/>
  <c r="L4302" i="7"/>
  <c r="K4302" i="7"/>
  <c r="R4301" i="7"/>
  <c r="S4301" i="7" s="1"/>
  <c r="O4301" i="7"/>
  <c r="N4301" i="7"/>
  <c r="M4301" i="7"/>
  <c r="L4301" i="7"/>
  <c r="P4301" i="7" s="1"/>
  <c r="K4301" i="7"/>
  <c r="V4300" i="7"/>
  <c r="U4300" i="7"/>
  <c r="R4300" i="7"/>
  <c r="S4300" i="7" s="1"/>
  <c r="O4300" i="7"/>
  <c r="N4300" i="7"/>
  <c r="M4300" i="7"/>
  <c r="L4300" i="7"/>
  <c r="K4300" i="7"/>
  <c r="R4299" i="7"/>
  <c r="Q4299" i="7"/>
  <c r="O4299" i="7"/>
  <c r="N4299" i="7"/>
  <c r="M4299" i="7"/>
  <c r="L4299" i="7"/>
  <c r="P4299" i="7" s="1"/>
  <c r="K4299" i="7"/>
  <c r="U4298" i="7"/>
  <c r="V4298" i="7" s="1"/>
  <c r="T4298" i="7"/>
  <c r="R4298" i="7"/>
  <c r="S4298" i="7" s="1"/>
  <c r="Q4298" i="7"/>
  <c r="O4298" i="7"/>
  <c r="N4298" i="7"/>
  <c r="M4298" i="7"/>
  <c r="L4298" i="7"/>
  <c r="P4298" i="7" s="1"/>
  <c r="K4298" i="7"/>
  <c r="U4297" i="7"/>
  <c r="T4297" i="7"/>
  <c r="R4297" i="7"/>
  <c r="S4297" i="7" s="1"/>
  <c r="V4297" i="7" s="1"/>
  <c r="Q4297" i="7"/>
  <c r="O4297" i="7"/>
  <c r="N4297" i="7"/>
  <c r="M4297" i="7"/>
  <c r="L4297" i="7"/>
  <c r="P4297" i="7" s="1"/>
  <c r="K4297" i="7"/>
  <c r="R4296" i="7"/>
  <c r="S4296" i="7" s="1"/>
  <c r="O4296" i="7"/>
  <c r="N4296" i="7"/>
  <c r="M4296" i="7"/>
  <c r="L4296" i="7"/>
  <c r="K4296" i="7"/>
  <c r="R4295" i="7"/>
  <c r="S4295" i="7" s="1"/>
  <c r="O4295" i="7"/>
  <c r="N4295" i="7"/>
  <c r="M4295" i="7"/>
  <c r="L4295" i="7"/>
  <c r="P4295" i="7" s="1"/>
  <c r="K4295" i="7"/>
  <c r="U4294" i="7"/>
  <c r="V4294" i="7" s="1"/>
  <c r="R4294" i="7"/>
  <c r="S4294" i="7" s="1"/>
  <c r="O4294" i="7"/>
  <c r="N4294" i="7"/>
  <c r="M4294" i="7"/>
  <c r="L4294" i="7"/>
  <c r="K4294" i="7"/>
  <c r="R4293" i="7"/>
  <c r="Q4293" i="7"/>
  <c r="O4293" i="7"/>
  <c r="N4293" i="7"/>
  <c r="M4293" i="7"/>
  <c r="L4293" i="7"/>
  <c r="P4293" i="7" s="1"/>
  <c r="K4293" i="7"/>
  <c r="U4292" i="7"/>
  <c r="V4292" i="7" s="1"/>
  <c r="T4292" i="7"/>
  <c r="R4292" i="7"/>
  <c r="S4292" i="7" s="1"/>
  <c r="Q4292" i="7"/>
  <c r="O4292" i="7"/>
  <c r="N4292" i="7"/>
  <c r="M4292" i="7"/>
  <c r="L4292" i="7"/>
  <c r="P4292" i="7" s="1"/>
  <c r="K4292" i="7"/>
  <c r="R4291" i="7"/>
  <c r="Q4291" i="7"/>
  <c r="O4291" i="7"/>
  <c r="N4291" i="7"/>
  <c r="M4291" i="7"/>
  <c r="L4291" i="7"/>
  <c r="P4291" i="7" s="1"/>
  <c r="K4291" i="7"/>
  <c r="R4290" i="7"/>
  <c r="S4290" i="7" s="1"/>
  <c r="Q4290" i="7"/>
  <c r="O4290" i="7"/>
  <c r="N4290" i="7"/>
  <c r="M4290" i="7"/>
  <c r="L4290" i="7"/>
  <c r="K4290" i="7"/>
  <c r="R4289" i="7"/>
  <c r="S4289" i="7" s="1"/>
  <c r="O4289" i="7"/>
  <c r="N4289" i="7"/>
  <c r="M4289" i="7"/>
  <c r="L4289" i="7"/>
  <c r="P4289" i="7" s="1"/>
  <c r="K4289" i="7"/>
  <c r="U4288" i="7"/>
  <c r="V4288" i="7" s="1"/>
  <c r="R4288" i="7"/>
  <c r="S4288" i="7" s="1"/>
  <c r="O4288" i="7"/>
  <c r="N4288" i="7"/>
  <c r="M4288" i="7"/>
  <c r="L4288" i="7"/>
  <c r="K4288" i="7"/>
  <c r="T4287" i="7"/>
  <c r="R4287" i="7"/>
  <c r="Q4287" i="7"/>
  <c r="O4287" i="7"/>
  <c r="N4287" i="7"/>
  <c r="M4287" i="7"/>
  <c r="L4287" i="7"/>
  <c r="P4287" i="7" s="1"/>
  <c r="K4287" i="7"/>
  <c r="U4286" i="7"/>
  <c r="V4286" i="7" s="1"/>
  <c r="T4286" i="7"/>
  <c r="R4286" i="7"/>
  <c r="S4286" i="7" s="1"/>
  <c r="Q4286" i="7"/>
  <c r="O4286" i="7"/>
  <c r="N4286" i="7"/>
  <c r="M4286" i="7"/>
  <c r="L4286" i="7"/>
  <c r="P4286" i="7" s="1"/>
  <c r="K4286" i="7"/>
  <c r="T4285" i="7"/>
  <c r="R4285" i="7"/>
  <c r="Q4285" i="7"/>
  <c r="O4285" i="7"/>
  <c r="N4285" i="7"/>
  <c r="M4285" i="7"/>
  <c r="L4285" i="7"/>
  <c r="P4285" i="7" s="1"/>
  <c r="K4285" i="7"/>
  <c r="R4284" i="7"/>
  <c r="S4284" i="7" s="1"/>
  <c r="Q4284" i="7"/>
  <c r="O4284" i="7"/>
  <c r="N4284" i="7"/>
  <c r="M4284" i="7"/>
  <c r="L4284" i="7"/>
  <c r="K4284" i="7"/>
  <c r="R4283" i="7"/>
  <c r="S4283" i="7" s="1"/>
  <c r="O4283" i="7"/>
  <c r="N4283" i="7"/>
  <c r="M4283" i="7"/>
  <c r="L4283" i="7"/>
  <c r="P4283" i="7" s="1"/>
  <c r="K4283" i="7"/>
  <c r="V4282" i="7"/>
  <c r="U4282" i="7"/>
  <c r="R4282" i="7"/>
  <c r="S4282" i="7" s="1"/>
  <c r="O4282" i="7"/>
  <c r="N4282" i="7"/>
  <c r="M4282" i="7"/>
  <c r="L4282" i="7"/>
  <c r="K4282" i="7"/>
  <c r="R4281" i="7"/>
  <c r="Q4281" i="7"/>
  <c r="O4281" i="7"/>
  <c r="N4281" i="7"/>
  <c r="M4281" i="7"/>
  <c r="L4281" i="7"/>
  <c r="P4281" i="7" s="1"/>
  <c r="K4281" i="7"/>
  <c r="U4280" i="7"/>
  <c r="V4280" i="7" s="1"/>
  <c r="T4280" i="7"/>
  <c r="R4280" i="7"/>
  <c r="S4280" i="7" s="1"/>
  <c r="Q4280" i="7"/>
  <c r="O4280" i="7"/>
  <c r="N4280" i="7"/>
  <c r="M4280" i="7"/>
  <c r="L4280" i="7"/>
  <c r="P4280" i="7" s="1"/>
  <c r="K4280" i="7"/>
  <c r="T4279" i="7"/>
  <c r="R4279" i="7"/>
  <c r="Q4279" i="7"/>
  <c r="O4279" i="7"/>
  <c r="N4279" i="7"/>
  <c r="M4279" i="7"/>
  <c r="L4279" i="7"/>
  <c r="P4279" i="7" s="1"/>
  <c r="K4279" i="7"/>
  <c r="R4278" i="7"/>
  <c r="S4278" i="7" s="1"/>
  <c r="O4278" i="7"/>
  <c r="N4278" i="7"/>
  <c r="M4278" i="7"/>
  <c r="L4278" i="7"/>
  <c r="K4278" i="7"/>
  <c r="R4277" i="7"/>
  <c r="S4277" i="7" s="1"/>
  <c r="O4277" i="7"/>
  <c r="N4277" i="7"/>
  <c r="M4277" i="7"/>
  <c r="L4277" i="7"/>
  <c r="P4277" i="7" s="1"/>
  <c r="K4277" i="7"/>
  <c r="U4276" i="7"/>
  <c r="V4276" i="7" s="1"/>
  <c r="R4276" i="7"/>
  <c r="S4276" i="7" s="1"/>
  <c r="O4276" i="7"/>
  <c r="N4276" i="7"/>
  <c r="M4276" i="7"/>
  <c r="L4276" i="7"/>
  <c r="K4276" i="7"/>
  <c r="T4275" i="7"/>
  <c r="R4275" i="7"/>
  <c r="Q4275" i="7"/>
  <c r="O4275" i="7"/>
  <c r="N4275" i="7"/>
  <c r="M4275" i="7"/>
  <c r="L4275" i="7"/>
  <c r="P4275" i="7" s="1"/>
  <c r="K4275" i="7"/>
  <c r="V4274" i="7"/>
  <c r="U4274" i="7"/>
  <c r="T4274" i="7"/>
  <c r="R4274" i="7"/>
  <c r="S4274" i="7" s="1"/>
  <c r="Q4274" i="7"/>
  <c r="O4274" i="7"/>
  <c r="N4274" i="7"/>
  <c r="M4274" i="7"/>
  <c r="L4274" i="7"/>
  <c r="P4274" i="7" s="1"/>
  <c r="K4274" i="7"/>
  <c r="R4273" i="7"/>
  <c r="Q4273" i="7"/>
  <c r="O4273" i="7"/>
  <c r="N4273" i="7"/>
  <c r="M4273" i="7"/>
  <c r="L4273" i="7"/>
  <c r="P4273" i="7" s="1"/>
  <c r="K4273" i="7"/>
  <c r="R4272" i="7"/>
  <c r="S4272" i="7" s="1"/>
  <c r="O4272" i="7"/>
  <c r="N4272" i="7"/>
  <c r="M4272" i="7"/>
  <c r="L4272" i="7"/>
  <c r="K4272" i="7"/>
  <c r="R4271" i="7"/>
  <c r="S4271" i="7" s="1"/>
  <c r="O4271" i="7"/>
  <c r="N4271" i="7"/>
  <c r="M4271" i="7"/>
  <c r="L4271" i="7"/>
  <c r="P4271" i="7" s="1"/>
  <c r="K4271" i="7"/>
  <c r="U4270" i="7"/>
  <c r="V4270" i="7" s="1"/>
  <c r="R4270" i="7"/>
  <c r="S4270" i="7" s="1"/>
  <c r="O4270" i="7"/>
  <c r="N4270" i="7"/>
  <c r="M4270" i="7"/>
  <c r="L4270" i="7"/>
  <c r="K4270" i="7"/>
  <c r="T4269" i="7"/>
  <c r="R4269" i="7"/>
  <c r="Q4269" i="7"/>
  <c r="O4269" i="7"/>
  <c r="N4269" i="7"/>
  <c r="M4269" i="7"/>
  <c r="L4269" i="7"/>
  <c r="P4269" i="7" s="1"/>
  <c r="K4269" i="7"/>
  <c r="U4268" i="7"/>
  <c r="V4268" i="7" s="1"/>
  <c r="T4268" i="7"/>
  <c r="R4268" i="7"/>
  <c r="S4268" i="7" s="1"/>
  <c r="Q4268" i="7"/>
  <c r="O4268" i="7"/>
  <c r="N4268" i="7"/>
  <c r="M4268" i="7"/>
  <c r="L4268" i="7"/>
  <c r="P4268" i="7" s="1"/>
  <c r="K4268" i="7"/>
  <c r="U4267" i="7"/>
  <c r="T4267" i="7"/>
  <c r="R4267" i="7"/>
  <c r="S4267" i="7" s="1"/>
  <c r="V4267" i="7" s="1"/>
  <c r="Q4267" i="7"/>
  <c r="O4267" i="7"/>
  <c r="N4267" i="7"/>
  <c r="M4267" i="7"/>
  <c r="L4267" i="7"/>
  <c r="P4267" i="7" s="1"/>
  <c r="K4267" i="7"/>
  <c r="R4266" i="7"/>
  <c r="S4266" i="7" s="1"/>
  <c r="O4266" i="7"/>
  <c r="N4266" i="7"/>
  <c r="M4266" i="7"/>
  <c r="L4266" i="7"/>
  <c r="K4266" i="7"/>
  <c r="R4265" i="7"/>
  <c r="S4265" i="7" s="1"/>
  <c r="O4265" i="7"/>
  <c r="N4265" i="7"/>
  <c r="M4265" i="7"/>
  <c r="L4265" i="7"/>
  <c r="P4265" i="7" s="1"/>
  <c r="K4265" i="7"/>
  <c r="U4264" i="7"/>
  <c r="V4264" i="7" s="1"/>
  <c r="R4264" i="7"/>
  <c r="S4264" i="7" s="1"/>
  <c r="O4264" i="7"/>
  <c r="N4264" i="7"/>
  <c r="M4264" i="7"/>
  <c r="L4264" i="7"/>
  <c r="K4264" i="7"/>
  <c r="R4263" i="7"/>
  <c r="O4263" i="7"/>
  <c r="N4263" i="7"/>
  <c r="M4263" i="7"/>
  <c r="L4263" i="7"/>
  <c r="Q4263" i="7" s="1"/>
  <c r="K4263" i="7"/>
  <c r="R4262" i="7"/>
  <c r="Q4262" i="7"/>
  <c r="P4262" i="7"/>
  <c r="O4262" i="7"/>
  <c r="N4262" i="7"/>
  <c r="M4262" i="7"/>
  <c r="L4262" i="7"/>
  <c r="K4262" i="7"/>
  <c r="R4261" i="7"/>
  <c r="Q4261" i="7"/>
  <c r="P4261" i="7"/>
  <c r="O4261" i="7"/>
  <c r="N4261" i="7"/>
  <c r="M4261" i="7"/>
  <c r="L4261" i="7"/>
  <c r="K4261" i="7"/>
  <c r="U4260" i="7"/>
  <c r="R4260" i="7"/>
  <c r="Q4260" i="7"/>
  <c r="P4260" i="7"/>
  <c r="O4260" i="7"/>
  <c r="N4260" i="7"/>
  <c r="M4260" i="7"/>
  <c r="L4260" i="7"/>
  <c r="K4260" i="7"/>
  <c r="U4259" i="7"/>
  <c r="R4259" i="7"/>
  <c r="Q4259" i="7"/>
  <c r="P4259" i="7"/>
  <c r="O4259" i="7"/>
  <c r="N4259" i="7"/>
  <c r="M4259" i="7"/>
  <c r="L4259" i="7"/>
  <c r="K4259" i="7"/>
  <c r="R4258" i="7"/>
  <c r="Q4258" i="7"/>
  <c r="P4258" i="7"/>
  <c r="O4258" i="7"/>
  <c r="N4258" i="7"/>
  <c r="M4258" i="7"/>
  <c r="L4258" i="7"/>
  <c r="K4258" i="7"/>
  <c r="U4257" i="7"/>
  <c r="R4257" i="7"/>
  <c r="Q4257" i="7"/>
  <c r="P4257" i="7"/>
  <c r="O4257" i="7"/>
  <c r="N4257" i="7"/>
  <c r="M4257" i="7"/>
  <c r="L4257" i="7"/>
  <c r="K4257" i="7"/>
  <c r="U4256" i="7"/>
  <c r="T4256" i="7"/>
  <c r="R4256" i="7"/>
  <c r="S4256" i="7" s="1"/>
  <c r="V4256" i="7" s="1"/>
  <c r="Q4256" i="7"/>
  <c r="P4256" i="7"/>
  <c r="O4256" i="7"/>
  <c r="N4256" i="7"/>
  <c r="M4256" i="7"/>
  <c r="L4256" i="7"/>
  <c r="K4256" i="7"/>
  <c r="U4255" i="7"/>
  <c r="R4255" i="7"/>
  <c r="Q4255" i="7"/>
  <c r="P4255" i="7"/>
  <c r="O4255" i="7"/>
  <c r="N4255" i="7"/>
  <c r="M4255" i="7"/>
  <c r="L4255" i="7"/>
  <c r="K4255" i="7"/>
  <c r="R4254" i="7"/>
  <c r="Q4254" i="7"/>
  <c r="P4254" i="7"/>
  <c r="O4254" i="7"/>
  <c r="N4254" i="7"/>
  <c r="M4254" i="7"/>
  <c r="L4254" i="7"/>
  <c r="K4254" i="7"/>
  <c r="V4253" i="7"/>
  <c r="U4253" i="7"/>
  <c r="T4253" i="7"/>
  <c r="R4253" i="7"/>
  <c r="S4253" i="7" s="1"/>
  <c r="Q4253" i="7"/>
  <c r="P4253" i="7"/>
  <c r="O4253" i="7"/>
  <c r="N4253" i="7"/>
  <c r="M4253" i="7"/>
  <c r="L4253" i="7"/>
  <c r="K4253" i="7"/>
  <c r="U4252" i="7"/>
  <c r="R4252" i="7"/>
  <c r="Q4252" i="7"/>
  <c r="P4252" i="7"/>
  <c r="O4252" i="7"/>
  <c r="N4252" i="7"/>
  <c r="M4252" i="7"/>
  <c r="L4252" i="7"/>
  <c r="K4252" i="7"/>
  <c r="R4251" i="7"/>
  <c r="Q4251" i="7"/>
  <c r="P4251" i="7"/>
  <c r="O4251" i="7"/>
  <c r="N4251" i="7"/>
  <c r="M4251" i="7"/>
  <c r="L4251" i="7"/>
  <c r="K4251" i="7"/>
  <c r="U4250" i="7"/>
  <c r="V4250" i="7" s="1"/>
  <c r="R4250" i="7"/>
  <c r="S4250" i="7" s="1"/>
  <c r="Q4250" i="7"/>
  <c r="P4250" i="7"/>
  <c r="O4250" i="7"/>
  <c r="N4250" i="7"/>
  <c r="M4250" i="7"/>
  <c r="L4250" i="7"/>
  <c r="K4250" i="7"/>
  <c r="U4249" i="7"/>
  <c r="V4249" i="7" s="1"/>
  <c r="T4249" i="7"/>
  <c r="R4249" i="7"/>
  <c r="S4249" i="7" s="1"/>
  <c r="Q4249" i="7"/>
  <c r="P4249" i="7"/>
  <c r="O4249" i="7"/>
  <c r="N4249" i="7"/>
  <c r="M4249" i="7"/>
  <c r="L4249" i="7"/>
  <c r="K4249" i="7"/>
  <c r="R4248" i="7"/>
  <c r="S4248" i="7" s="1"/>
  <c r="Q4248" i="7"/>
  <c r="P4248" i="7"/>
  <c r="O4248" i="7"/>
  <c r="N4248" i="7"/>
  <c r="M4248" i="7"/>
  <c r="L4248" i="7"/>
  <c r="K4248" i="7"/>
  <c r="T4247" i="7"/>
  <c r="R4247" i="7"/>
  <c r="S4247" i="7" s="1"/>
  <c r="Q4247" i="7"/>
  <c r="P4247" i="7"/>
  <c r="O4247" i="7"/>
  <c r="N4247" i="7"/>
  <c r="M4247" i="7"/>
  <c r="L4247" i="7"/>
  <c r="K4247" i="7"/>
  <c r="R4246" i="7"/>
  <c r="Q4246" i="7"/>
  <c r="P4246" i="7"/>
  <c r="O4246" i="7"/>
  <c r="N4246" i="7"/>
  <c r="M4246" i="7"/>
  <c r="L4246" i="7"/>
  <c r="K4246" i="7"/>
  <c r="R4245" i="7"/>
  <c r="Q4245" i="7"/>
  <c r="P4245" i="7"/>
  <c r="O4245" i="7"/>
  <c r="N4245" i="7"/>
  <c r="M4245" i="7"/>
  <c r="L4245" i="7"/>
  <c r="K4245" i="7"/>
  <c r="U4244" i="7"/>
  <c r="R4244" i="7"/>
  <c r="S4244" i="7" s="1"/>
  <c r="V4244" i="7" s="1"/>
  <c r="Q4244" i="7"/>
  <c r="P4244" i="7"/>
  <c r="O4244" i="7"/>
  <c r="N4244" i="7"/>
  <c r="M4244" i="7"/>
  <c r="L4244" i="7"/>
  <c r="K4244" i="7"/>
  <c r="T4243" i="7"/>
  <c r="R4243" i="7"/>
  <c r="S4243" i="7" s="1"/>
  <c r="Q4243" i="7"/>
  <c r="P4243" i="7"/>
  <c r="O4243" i="7"/>
  <c r="N4243" i="7"/>
  <c r="M4243" i="7"/>
  <c r="L4243" i="7"/>
  <c r="K4243" i="7"/>
  <c r="R4242" i="7"/>
  <c r="Q4242" i="7"/>
  <c r="P4242" i="7"/>
  <c r="O4242" i="7"/>
  <c r="N4242" i="7"/>
  <c r="M4242" i="7"/>
  <c r="L4242" i="7"/>
  <c r="K4242" i="7"/>
  <c r="U4241" i="7"/>
  <c r="V4241" i="7" s="1"/>
  <c r="T4241" i="7"/>
  <c r="R4241" i="7"/>
  <c r="S4241" i="7" s="1"/>
  <c r="Q4241" i="7"/>
  <c r="P4241" i="7"/>
  <c r="O4241" i="7"/>
  <c r="N4241" i="7"/>
  <c r="M4241" i="7"/>
  <c r="L4241" i="7"/>
  <c r="K4241" i="7"/>
  <c r="T4240" i="7"/>
  <c r="R4240" i="7"/>
  <c r="Q4240" i="7"/>
  <c r="P4240" i="7"/>
  <c r="O4240" i="7"/>
  <c r="N4240" i="7"/>
  <c r="M4240" i="7"/>
  <c r="L4240" i="7"/>
  <c r="K4240" i="7"/>
  <c r="U4239" i="7"/>
  <c r="T4239" i="7"/>
  <c r="R4239" i="7"/>
  <c r="S4239" i="7" s="1"/>
  <c r="V4239" i="7" s="1"/>
  <c r="Q4239" i="7"/>
  <c r="P4239" i="7"/>
  <c r="O4239" i="7"/>
  <c r="N4239" i="7"/>
  <c r="M4239" i="7"/>
  <c r="L4239" i="7"/>
  <c r="K4239" i="7"/>
  <c r="U4238" i="7"/>
  <c r="V4238" i="7" s="1"/>
  <c r="R4238" i="7"/>
  <c r="S4238" i="7" s="1"/>
  <c r="Q4238" i="7"/>
  <c r="P4238" i="7"/>
  <c r="O4238" i="7"/>
  <c r="N4238" i="7"/>
  <c r="M4238" i="7"/>
  <c r="L4238" i="7"/>
  <c r="K4238" i="7"/>
  <c r="V4237" i="7"/>
  <c r="U4237" i="7"/>
  <c r="T4237" i="7"/>
  <c r="R4237" i="7"/>
  <c r="S4237" i="7" s="1"/>
  <c r="Q4237" i="7"/>
  <c r="P4237" i="7"/>
  <c r="O4237" i="7"/>
  <c r="N4237" i="7"/>
  <c r="M4237" i="7"/>
  <c r="L4237" i="7"/>
  <c r="K4237" i="7"/>
  <c r="R4236" i="7"/>
  <c r="S4236" i="7" s="1"/>
  <c r="Q4236" i="7"/>
  <c r="P4236" i="7"/>
  <c r="O4236" i="7"/>
  <c r="N4236" i="7"/>
  <c r="M4236" i="7"/>
  <c r="L4236" i="7"/>
  <c r="K4236" i="7"/>
  <c r="U4235" i="7"/>
  <c r="T4235" i="7"/>
  <c r="R4235" i="7"/>
  <c r="S4235" i="7" s="1"/>
  <c r="Q4235" i="7"/>
  <c r="P4235" i="7"/>
  <c r="O4235" i="7"/>
  <c r="N4235" i="7"/>
  <c r="M4235" i="7"/>
  <c r="L4235" i="7"/>
  <c r="K4235" i="7"/>
  <c r="R4234" i="7"/>
  <c r="Q4234" i="7"/>
  <c r="P4234" i="7"/>
  <c r="O4234" i="7"/>
  <c r="N4234" i="7"/>
  <c r="M4234" i="7"/>
  <c r="L4234" i="7"/>
  <c r="K4234" i="7"/>
  <c r="V4233" i="7"/>
  <c r="U4233" i="7"/>
  <c r="T4233" i="7"/>
  <c r="R4233" i="7"/>
  <c r="S4233" i="7" s="1"/>
  <c r="Q4233" i="7"/>
  <c r="P4233" i="7"/>
  <c r="O4233" i="7"/>
  <c r="N4233" i="7"/>
  <c r="M4233" i="7"/>
  <c r="L4233" i="7"/>
  <c r="K4233" i="7"/>
  <c r="U4232" i="7"/>
  <c r="T4232" i="7"/>
  <c r="R4232" i="7"/>
  <c r="S4232" i="7" s="1"/>
  <c r="V4232" i="7" s="1"/>
  <c r="Q4232" i="7"/>
  <c r="P4232" i="7"/>
  <c r="O4232" i="7"/>
  <c r="N4232" i="7"/>
  <c r="M4232" i="7"/>
  <c r="L4232" i="7"/>
  <c r="K4232" i="7"/>
  <c r="V4231" i="7"/>
  <c r="U4231" i="7"/>
  <c r="T4231" i="7"/>
  <c r="R4231" i="7"/>
  <c r="S4231" i="7" s="1"/>
  <c r="Q4231" i="7"/>
  <c r="P4231" i="7"/>
  <c r="O4231" i="7"/>
  <c r="N4231" i="7"/>
  <c r="M4231" i="7"/>
  <c r="L4231" i="7"/>
  <c r="K4231" i="7"/>
  <c r="R4230" i="7"/>
  <c r="Q4230" i="7"/>
  <c r="P4230" i="7"/>
  <c r="O4230" i="7"/>
  <c r="N4230" i="7"/>
  <c r="M4230" i="7"/>
  <c r="L4230" i="7"/>
  <c r="K4230" i="7"/>
  <c r="U4229" i="7"/>
  <c r="V4229" i="7" s="1"/>
  <c r="T4229" i="7"/>
  <c r="R4229" i="7"/>
  <c r="S4229" i="7" s="1"/>
  <c r="Q4229" i="7"/>
  <c r="P4229" i="7"/>
  <c r="O4229" i="7"/>
  <c r="N4229" i="7"/>
  <c r="M4229" i="7"/>
  <c r="L4229" i="7"/>
  <c r="K4229" i="7"/>
  <c r="R4228" i="7"/>
  <c r="Q4228" i="7"/>
  <c r="P4228" i="7"/>
  <c r="O4228" i="7"/>
  <c r="N4228" i="7"/>
  <c r="M4228" i="7"/>
  <c r="L4228" i="7"/>
  <c r="K4228" i="7"/>
  <c r="R4227" i="7"/>
  <c r="Q4227" i="7"/>
  <c r="P4227" i="7"/>
  <c r="O4227" i="7"/>
  <c r="N4227" i="7"/>
  <c r="M4227" i="7"/>
  <c r="L4227" i="7"/>
  <c r="K4227" i="7"/>
  <c r="R4226" i="7"/>
  <c r="Q4226" i="7"/>
  <c r="P4226" i="7"/>
  <c r="O4226" i="7"/>
  <c r="N4226" i="7"/>
  <c r="M4226" i="7"/>
  <c r="L4226" i="7"/>
  <c r="K4226" i="7"/>
  <c r="R4225" i="7"/>
  <c r="Q4225" i="7"/>
  <c r="P4225" i="7"/>
  <c r="O4225" i="7"/>
  <c r="N4225" i="7"/>
  <c r="M4225" i="7"/>
  <c r="L4225" i="7"/>
  <c r="K4225" i="7"/>
  <c r="R4224" i="7"/>
  <c r="Q4224" i="7"/>
  <c r="P4224" i="7"/>
  <c r="O4224" i="7"/>
  <c r="N4224" i="7"/>
  <c r="M4224" i="7"/>
  <c r="L4224" i="7"/>
  <c r="K4224" i="7"/>
  <c r="R4223" i="7"/>
  <c r="Q4223" i="7"/>
  <c r="P4223" i="7"/>
  <c r="O4223" i="7"/>
  <c r="N4223" i="7"/>
  <c r="M4223" i="7"/>
  <c r="L4223" i="7"/>
  <c r="K4223" i="7"/>
  <c r="R4222" i="7"/>
  <c r="Q4222" i="7"/>
  <c r="P4222" i="7"/>
  <c r="O4222" i="7"/>
  <c r="N4222" i="7"/>
  <c r="M4222" i="7"/>
  <c r="L4222" i="7"/>
  <c r="K4222" i="7"/>
  <c r="R4221" i="7"/>
  <c r="Q4221" i="7"/>
  <c r="P4221" i="7"/>
  <c r="O4221" i="7"/>
  <c r="N4221" i="7"/>
  <c r="M4221" i="7"/>
  <c r="L4221" i="7"/>
  <c r="K4221" i="7"/>
  <c r="R4220" i="7"/>
  <c r="Q4220" i="7"/>
  <c r="P4220" i="7"/>
  <c r="O4220" i="7"/>
  <c r="N4220" i="7"/>
  <c r="M4220" i="7"/>
  <c r="L4220" i="7"/>
  <c r="K4220" i="7"/>
  <c r="R4219" i="7"/>
  <c r="Q4219" i="7"/>
  <c r="P4219" i="7"/>
  <c r="O4219" i="7"/>
  <c r="N4219" i="7"/>
  <c r="M4219" i="7"/>
  <c r="L4219" i="7"/>
  <c r="K4219" i="7"/>
  <c r="R4218" i="7"/>
  <c r="Q4218" i="7"/>
  <c r="P4218" i="7"/>
  <c r="O4218" i="7"/>
  <c r="N4218" i="7"/>
  <c r="M4218" i="7"/>
  <c r="L4218" i="7"/>
  <c r="K4218" i="7"/>
  <c r="R4217" i="7"/>
  <c r="Q4217" i="7"/>
  <c r="P4217" i="7"/>
  <c r="O4217" i="7"/>
  <c r="N4217" i="7"/>
  <c r="M4217" i="7"/>
  <c r="L4217" i="7"/>
  <c r="K4217" i="7"/>
  <c r="R4216" i="7"/>
  <c r="Q4216" i="7"/>
  <c r="P4216" i="7"/>
  <c r="O4216" i="7"/>
  <c r="N4216" i="7"/>
  <c r="M4216" i="7"/>
  <c r="L4216" i="7"/>
  <c r="K4216" i="7"/>
  <c r="R4215" i="7"/>
  <c r="Q4215" i="7"/>
  <c r="P4215" i="7"/>
  <c r="O4215" i="7"/>
  <c r="N4215" i="7"/>
  <c r="M4215" i="7"/>
  <c r="L4215" i="7"/>
  <c r="K4215" i="7"/>
  <c r="R4214" i="7"/>
  <c r="Q4214" i="7"/>
  <c r="P4214" i="7"/>
  <c r="O4214" i="7"/>
  <c r="N4214" i="7"/>
  <c r="M4214" i="7"/>
  <c r="L4214" i="7"/>
  <c r="K4214" i="7"/>
  <c r="U4213" i="7"/>
  <c r="T4213" i="7"/>
  <c r="R4213" i="7"/>
  <c r="S4213" i="7" s="1"/>
  <c r="V4213" i="7" s="1"/>
  <c r="Q4213" i="7"/>
  <c r="P4213" i="7"/>
  <c r="O4213" i="7"/>
  <c r="N4213" i="7"/>
  <c r="M4213" i="7"/>
  <c r="L4213" i="7"/>
  <c r="K4213" i="7"/>
  <c r="R4212" i="7"/>
  <c r="Q4212" i="7"/>
  <c r="P4212" i="7"/>
  <c r="O4212" i="7"/>
  <c r="N4212" i="7"/>
  <c r="M4212" i="7"/>
  <c r="L4212" i="7"/>
  <c r="K4212" i="7"/>
  <c r="R4211" i="7"/>
  <c r="Q4211" i="7"/>
  <c r="P4211" i="7"/>
  <c r="O4211" i="7"/>
  <c r="N4211" i="7"/>
  <c r="M4211" i="7"/>
  <c r="L4211" i="7"/>
  <c r="K4211" i="7"/>
  <c r="R4210" i="7"/>
  <c r="Q4210" i="7"/>
  <c r="P4210" i="7"/>
  <c r="O4210" i="7"/>
  <c r="N4210" i="7"/>
  <c r="M4210" i="7"/>
  <c r="L4210" i="7"/>
  <c r="K4210" i="7"/>
  <c r="R4209" i="7"/>
  <c r="Q4209" i="7"/>
  <c r="P4209" i="7"/>
  <c r="O4209" i="7"/>
  <c r="N4209" i="7"/>
  <c r="M4209" i="7"/>
  <c r="L4209" i="7"/>
  <c r="K4209" i="7"/>
  <c r="R4208" i="7"/>
  <c r="Q4208" i="7"/>
  <c r="P4208" i="7"/>
  <c r="O4208" i="7"/>
  <c r="N4208" i="7"/>
  <c r="M4208" i="7"/>
  <c r="L4208" i="7"/>
  <c r="K4208" i="7"/>
  <c r="R4207" i="7"/>
  <c r="Q4207" i="7"/>
  <c r="P4207" i="7"/>
  <c r="O4207" i="7"/>
  <c r="N4207" i="7"/>
  <c r="M4207" i="7"/>
  <c r="L4207" i="7"/>
  <c r="K4207" i="7"/>
  <c r="R4206" i="7"/>
  <c r="Q4206" i="7"/>
  <c r="P4206" i="7"/>
  <c r="O4206" i="7"/>
  <c r="N4206" i="7"/>
  <c r="M4206" i="7"/>
  <c r="L4206" i="7"/>
  <c r="K4206" i="7"/>
  <c r="R4205" i="7"/>
  <c r="Q4205" i="7"/>
  <c r="P4205" i="7"/>
  <c r="O4205" i="7"/>
  <c r="N4205" i="7"/>
  <c r="M4205" i="7"/>
  <c r="L4205" i="7"/>
  <c r="K4205" i="7"/>
  <c r="U4204" i="7"/>
  <c r="T4204" i="7"/>
  <c r="R4204" i="7"/>
  <c r="S4204" i="7" s="1"/>
  <c r="V4204" i="7" s="1"/>
  <c r="Q4204" i="7"/>
  <c r="P4204" i="7"/>
  <c r="O4204" i="7"/>
  <c r="N4204" i="7"/>
  <c r="M4204" i="7"/>
  <c r="L4204" i="7"/>
  <c r="K4204" i="7"/>
  <c r="R4203" i="7"/>
  <c r="Q4203" i="7"/>
  <c r="P4203" i="7"/>
  <c r="O4203" i="7"/>
  <c r="N4203" i="7"/>
  <c r="M4203" i="7"/>
  <c r="L4203" i="7"/>
  <c r="K4203" i="7"/>
  <c r="R4202" i="7"/>
  <c r="Q4202" i="7"/>
  <c r="P4202" i="7"/>
  <c r="O4202" i="7"/>
  <c r="N4202" i="7"/>
  <c r="M4202" i="7"/>
  <c r="L4202" i="7"/>
  <c r="K4202" i="7"/>
  <c r="R4201" i="7"/>
  <c r="Q4201" i="7"/>
  <c r="P4201" i="7"/>
  <c r="O4201" i="7"/>
  <c r="N4201" i="7"/>
  <c r="M4201" i="7"/>
  <c r="L4201" i="7"/>
  <c r="K4201" i="7"/>
  <c r="R4200" i="7"/>
  <c r="Q4200" i="7"/>
  <c r="P4200" i="7"/>
  <c r="O4200" i="7"/>
  <c r="N4200" i="7"/>
  <c r="M4200" i="7"/>
  <c r="L4200" i="7"/>
  <c r="K4200" i="7"/>
  <c r="R4199" i="7"/>
  <c r="Q4199" i="7"/>
  <c r="P4199" i="7"/>
  <c r="O4199" i="7"/>
  <c r="N4199" i="7"/>
  <c r="M4199" i="7"/>
  <c r="L4199" i="7"/>
  <c r="K4199" i="7"/>
  <c r="R4198" i="7"/>
  <c r="Q4198" i="7"/>
  <c r="P4198" i="7"/>
  <c r="O4198" i="7"/>
  <c r="N4198" i="7"/>
  <c r="M4198" i="7"/>
  <c r="L4198" i="7"/>
  <c r="K4198" i="7"/>
  <c r="R4197" i="7"/>
  <c r="Q4197" i="7"/>
  <c r="P4197" i="7"/>
  <c r="O4197" i="7"/>
  <c r="N4197" i="7"/>
  <c r="M4197" i="7"/>
  <c r="L4197" i="7"/>
  <c r="K4197" i="7"/>
  <c r="R4196" i="7"/>
  <c r="Q4196" i="7"/>
  <c r="P4196" i="7"/>
  <c r="O4196" i="7"/>
  <c r="N4196" i="7"/>
  <c r="M4196" i="7"/>
  <c r="L4196" i="7"/>
  <c r="K4196" i="7"/>
  <c r="R4195" i="7"/>
  <c r="Q4195" i="7"/>
  <c r="P4195" i="7"/>
  <c r="O4195" i="7"/>
  <c r="N4195" i="7"/>
  <c r="M4195" i="7"/>
  <c r="L4195" i="7"/>
  <c r="K4195" i="7"/>
  <c r="S4194" i="7"/>
  <c r="R4194" i="7"/>
  <c r="Q4194" i="7"/>
  <c r="P4194" i="7"/>
  <c r="O4194" i="7"/>
  <c r="N4194" i="7"/>
  <c r="M4194" i="7"/>
  <c r="L4194" i="7"/>
  <c r="K4194" i="7"/>
  <c r="R4193" i="7"/>
  <c r="Q4193" i="7"/>
  <c r="P4193" i="7"/>
  <c r="O4193" i="7"/>
  <c r="N4193" i="7"/>
  <c r="M4193" i="7"/>
  <c r="L4193" i="7"/>
  <c r="K4193" i="7"/>
  <c r="R4192" i="7"/>
  <c r="Q4192" i="7"/>
  <c r="P4192" i="7"/>
  <c r="O4192" i="7"/>
  <c r="N4192" i="7"/>
  <c r="M4192" i="7"/>
  <c r="L4192" i="7"/>
  <c r="K4192" i="7"/>
  <c r="R4191" i="7"/>
  <c r="Q4191" i="7"/>
  <c r="P4191" i="7"/>
  <c r="O4191" i="7"/>
  <c r="N4191" i="7"/>
  <c r="M4191" i="7"/>
  <c r="L4191" i="7"/>
  <c r="K4191" i="7"/>
  <c r="R4190" i="7"/>
  <c r="Q4190" i="7"/>
  <c r="P4190" i="7"/>
  <c r="O4190" i="7"/>
  <c r="N4190" i="7"/>
  <c r="M4190" i="7"/>
  <c r="L4190" i="7"/>
  <c r="K4190" i="7"/>
  <c r="R4189" i="7"/>
  <c r="Q4189" i="7"/>
  <c r="P4189" i="7"/>
  <c r="O4189" i="7"/>
  <c r="N4189" i="7"/>
  <c r="M4189" i="7"/>
  <c r="L4189" i="7"/>
  <c r="K4189" i="7"/>
  <c r="R4188" i="7"/>
  <c r="Q4188" i="7"/>
  <c r="P4188" i="7"/>
  <c r="O4188" i="7"/>
  <c r="N4188" i="7"/>
  <c r="M4188" i="7"/>
  <c r="L4188" i="7"/>
  <c r="K4188" i="7"/>
  <c r="R4187" i="7"/>
  <c r="Q4187" i="7"/>
  <c r="P4187" i="7"/>
  <c r="O4187" i="7"/>
  <c r="N4187" i="7"/>
  <c r="M4187" i="7"/>
  <c r="L4187" i="7"/>
  <c r="K4187" i="7"/>
  <c r="R4186" i="7"/>
  <c r="Q4186" i="7"/>
  <c r="P4186" i="7"/>
  <c r="O4186" i="7"/>
  <c r="N4186" i="7"/>
  <c r="M4186" i="7"/>
  <c r="L4186" i="7"/>
  <c r="K4186" i="7"/>
  <c r="R4185" i="7"/>
  <c r="Q4185" i="7"/>
  <c r="P4185" i="7"/>
  <c r="O4185" i="7"/>
  <c r="N4185" i="7"/>
  <c r="M4185" i="7"/>
  <c r="L4185" i="7"/>
  <c r="K4185" i="7"/>
  <c r="R4184" i="7"/>
  <c r="Q4184" i="7"/>
  <c r="P4184" i="7"/>
  <c r="O4184" i="7"/>
  <c r="N4184" i="7"/>
  <c r="M4184" i="7"/>
  <c r="L4184" i="7"/>
  <c r="K4184" i="7"/>
  <c r="R4183" i="7"/>
  <c r="Q4183" i="7"/>
  <c r="P4183" i="7"/>
  <c r="O4183" i="7"/>
  <c r="N4183" i="7"/>
  <c r="M4183" i="7"/>
  <c r="L4183" i="7"/>
  <c r="K4183" i="7"/>
  <c r="S4182" i="7"/>
  <c r="R4182" i="7"/>
  <c r="Q4182" i="7"/>
  <c r="P4182" i="7"/>
  <c r="O4182" i="7"/>
  <c r="N4182" i="7"/>
  <c r="M4182" i="7"/>
  <c r="L4182" i="7"/>
  <c r="K4182" i="7"/>
  <c r="R4181" i="7"/>
  <c r="Q4181" i="7"/>
  <c r="P4181" i="7"/>
  <c r="O4181" i="7"/>
  <c r="N4181" i="7"/>
  <c r="M4181" i="7"/>
  <c r="L4181" i="7"/>
  <c r="K4181" i="7"/>
  <c r="R4180" i="7"/>
  <c r="Q4180" i="7"/>
  <c r="P4180" i="7"/>
  <c r="O4180" i="7"/>
  <c r="N4180" i="7"/>
  <c r="M4180" i="7"/>
  <c r="L4180" i="7"/>
  <c r="K4180" i="7"/>
  <c r="R4179" i="7"/>
  <c r="Q4179" i="7"/>
  <c r="P4179" i="7"/>
  <c r="O4179" i="7"/>
  <c r="N4179" i="7"/>
  <c r="M4179" i="7"/>
  <c r="L4179" i="7"/>
  <c r="K4179" i="7"/>
  <c r="R4178" i="7"/>
  <c r="Q4178" i="7"/>
  <c r="P4178" i="7"/>
  <c r="O4178" i="7"/>
  <c r="N4178" i="7"/>
  <c r="M4178" i="7"/>
  <c r="L4178" i="7"/>
  <c r="K4178" i="7"/>
  <c r="R4177" i="7"/>
  <c r="Q4177" i="7"/>
  <c r="P4177" i="7"/>
  <c r="O4177" i="7"/>
  <c r="N4177" i="7"/>
  <c r="M4177" i="7"/>
  <c r="L4177" i="7"/>
  <c r="K4177" i="7"/>
  <c r="R4176" i="7"/>
  <c r="Q4176" i="7"/>
  <c r="P4176" i="7"/>
  <c r="O4176" i="7"/>
  <c r="N4176" i="7"/>
  <c r="M4176" i="7"/>
  <c r="L4176" i="7"/>
  <c r="K4176" i="7"/>
  <c r="R4175" i="7"/>
  <c r="Q4175" i="7"/>
  <c r="P4175" i="7"/>
  <c r="O4175" i="7"/>
  <c r="N4175" i="7"/>
  <c r="M4175" i="7"/>
  <c r="L4175" i="7"/>
  <c r="K4175" i="7"/>
  <c r="R4174" i="7"/>
  <c r="Q4174" i="7"/>
  <c r="P4174" i="7"/>
  <c r="O4174" i="7"/>
  <c r="N4174" i="7"/>
  <c r="M4174" i="7"/>
  <c r="L4174" i="7"/>
  <c r="K4174" i="7"/>
  <c r="R4173" i="7"/>
  <c r="Q4173" i="7"/>
  <c r="P4173" i="7"/>
  <c r="O4173" i="7"/>
  <c r="N4173" i="7"/>
  <c r="M4173" i="7"/>
  <c r="L4173" i="7"/>
  <c r="K4173" i="7"/>
  <c r="R4172" i="7"/>
  <c r="Q4172" i="7"/>
  <c r="P4172" i="7"/>
  <c r="O4172" i="7"/>
  <c r="N4172" i="7"/>
  <c r="M4172" i="7"/>
  <c r="L4172" i="7"/>
  <c r="K4172" i="7"/>
  <c r="R4171" i="7"/>
  <c r="Q4171" i="7"/>
  <c r="P4171" i="7"/>
  <c r="O4171" i="7"/>
  <c r="N4171" i="7"/>
  <c r="M4171" i="7"/>
  <c r="L4171" i="7"/>
  <c r="K4171" i="7"/>
  <c r="S4170" i="7"/>
  <c r="R4170" i="7"/>
  <c r="Q4170" i="7"/>
  <c r="P4170" i="7"/>
  <c r="O4170" i="7"/>
  <c r="N4170" i="7"/>
  <c r="M4170" i="7"/>
  <c r="L4170" i="7"/>
  <c r="K4170" i="7"/>
  <c r="R4169" i="7"/>
  <c r="Q4169" i="7"/>
  <c r="P4169" i="7"/>
  <c r="O4169" i="7"/>
  <c r="N4169" i="7"/>
  <c r="M4169" i="7"/>
  <c r="L4169" i="7"/>
  <c r="K4169" i="7"/>
  <c r="R4168" i="7"/>
  <c r="Q4168" i="7"/>
  <c r="P4168" i="7"/>
  <c r="O4168" i="7"/>
  <c r="N4168" i="7"/>
  <c r="M4168" i="7"/>
  <c r="L4168" i="7"/>
  <c r="K4168" i="7"/>
  <c r="R4167" i="7"/>
  <c r="Q4167" i="7"/>
  <c r="P4167" i="7"/>
  <c r="O4167" i="7"/>
  <c r="N4167" i="7"/>
  <c r="M4167" i="7"/>
  <c r="L4167" i="7"/>
  <c r="K4167" i="7"/>
  <c r="R4166" i="7"/>
  <c r="Q4166" i="7"/>
  <c r="P4166" i="7"/>
  <c r="O4166" i="7"/>
  <c r="N4166" i="7"/>
  <c r="M4166" i="7"/>
  <c r="L4166" i="7"/>
  <c r="K4166" i="7"/>
  <c r="R4165" i="7"/>
  <c r="Q4165" i="7"/>
  <c r="P4165" i="7"/>
  <c r="O4165" i="7"/>
  <c r="N4165" i="7"/>
  <c r="M4165" i="7"/>
  <c r="L4165" i="7"/>
  <c r="K4165" i="7"/>
  <c r="R4164" i="7"/>
  <c r="Q4164" i="7"/>
  <c r="P4164" i="7"/>
  <c r="O4164" i="7"/>
  <c r="N4164" i="7"/>
  <c r="M4164" i="7"/>
  <c r="L4164" i="7"/>
  <c r="K4164" i="7"/>
  <c r="R4163" i="7"/>
  <c r="Q4163" i="7"/>
  <c r="P4163" i="7"/>
  <c r="O4163" i="7"/>
  <c r="N4163" i="7"/>
  <c r="M4163" i="7"/>
  <c r="L4163" i="7"/>
  <c r="K4163" i="7"/>
  <c r="R4162" i="7"/>
  <c r="Q4162" i="7"/>
  <c r="P4162" i="7"/>
  <c r="O4162" i="7"/>
  <c r="N4162" i="7"/>
  <c r="M4162" i="7"/>
  <c r="L4162" i="7"/>
  <c r="K4162" i="7"/>
  <c r="S4161" i="7"/>
  <c r="R4161" i="7"/>
  <c r="T4161" i="7" s="1"/>
  <c r="Q4161" i="7"/>
  <c r="P4161" i="7"/>
  <c r="O4161" i="7"/>
  <c r="N4161" i="7"/>
  <c r="M4161" i="7"/>
  <c r="L4161" i="7"/>
  <c r="K4161" i="7"/>
  <c r="R4160" i="7"/>
  <c r="T4160" i="7" s="1"/>
  <c r="Q4160" i="7"/>
  <c r="P4160" i="7"/>
  <c r="O4160" i="7"/>
  <c r="N4160" i="7"/>
  <c r="M4160" i="7"/>
  <c r="L4160" i="7"/>
  <c r="K4160" i="7"/>
  <c r="S4159" i="7"/>
  <c r="R4159" i="7"/>
  <c r="T4159" i="7" s="1"/>
  <c r="Q4159" i="7"/>
  <c r="P4159" i="7"/>
  <c r="O4159" i="7"/>
  <c r="N4159" i="7"/>
  <c r="M4159" i="7"/>
  <c r="L4159" i="7"/>
  <c r="K4159" i="7"/>
  <c r="U4158" i="7"/>
  <c r="R4158" i="7"/>
  <c r="T4158" i="7" s="1"/>
  <c r="Q4158" i="7"/>
  <c r="P4158" i="7"/>
  <c r="O4158" i="7"/>
  <c r="N4158" i="7"/>
  <c r="M4158" i="7"/>
  <c r="L4158" i="7"/>
  <c r="K4158" i="7"/>
  <c r="U4157" i="7"/>
  <c r="S4157" i="7"/>
  <c r="V4157" i="7" s="1"/>
  <c r="R4157" i="7"/>
  <c r="T4157" i="7" s="1"/>
  <c r="Q4157" i="7"/>
  <c r="P4157" i="7"/>
  <c r="O4157" i="7"/>
  <c r="N4157" i="7"/>
  <c r="M4157" i="7"/>
  <c r="L4157" i="7"/>
  <c r="K4157" i="7"/>
  <c r="R4156" i="7"/>
  <c r="T4156" i="7" s="1"/>
  <c r="Q4156" i="7"/>
  <c r="P4156" i="7"/>
  <c r="O4156" i="7"/>
  <c r="N4156" i="7"/>
  <c r="M4156" i="7"/>
  <c r="L4156" i="7"/>
  <c r="K4156" i="7"/>
  <c r="R4155" i="7"/>
  <c r="Q4155" i="7"/>
  <c r="P4155" i="7"/>
  <c r="O4155" i="7"/>
  <c r="N4155" i="7"/>
  <c r="M4155" i="7"/>
  <c r="L4155" i="7"/>
  <c r="K4155" i="7"/>
  <c r="R4154" i="7"/>
  <c r="Q4154" i="7"/>
  <c r="P4154" i="7"/>
  <c r="O4154" i="7"/>
  <c r="N4154" i="7"/>
  <c r="M4154" i="7"/>
  <c r="L4154" i="7"/>
  <c r="K4154" i="7"/>
  <c r="U4153" i="7"/>
  <c r="S4153" i="7"/>
  <c r="V4153" i="7" s="1"/>
  <c r="R4153" i="7"/>
  <c r="T4153" i="7" s="1"/>
  <c r="Q4153" i="7"/>
  <c r="P4153" i="7"/>
  <c r="O4153" i="7"/>
  <c r="N4153" i="7"/>
  <c r="M4153" i="7"/>
  <c r="L4153" i="7"/>
  <c r="K4153" i="7"/>
  <c r="R4152" i="7"/>
  <c r="T4152" i="7" s="1"/>
  <c r="Q4152" i="7"/>
  <c r="P4152" i="7"/>
  <c r="O4152" i="7"/>
  <c r="N4152" i="7"/>
  <c r="M4152" i="7"/>
  <c r="L4152" i="7"/>
  <c r="K4152" i="7"/>
  <c r="S4151" i="7"/>
  <c r="R4151" i="7"/>
  <c r="Q4151" i="7"/>
  <c r="P4151" i="7"/>
  <c r="O4151" i="7"/>
  <c r="N4151" i="7"/>
  <c r="M4151" i="7"/>
  <c r="L4151" i="7"/>
  <c r="K4151" i="7"/>
  <c r="R4150" i="7"/>
  <c r="Q4150" i="7"/>
  <c r="P4150" i="7"/>
  <c r="O4150" i="7"/>
  <c r="N4150" i="7"/>
  <c r="M4150" i="7"/>
  <c r="L4150" i="7"/>
  <c r="K4150" i="7"/>
  <c r="S4149" i="7"/>
  <c r="R4149" i="7"/>
  <c r="T4149" i="7" s="1"/>
  <c r="Q4149" i="7"/>
  <c r="P4149" i="7"/>
  <c r="O4149" i="7"/>
  <c r="N4149" i="7"/>
  <c r="M4149" i="7"/>
  <c r="L4149" i="7"/>
  <c r="K4149" i="7"/>
  <c r="R4148" i="7"/>
  <c r="T4148" i="7" s="1"/>
  <c r="Q4148" i="7"/>
  <c r="P4148" i="7"/>
  <c r="O4148" i="7"/>
  <c r="N4148" i="7"/>
  <c r="M4148" i="7"/>
  <c r="L4148" i="7"/>
  <c r="K4148" i="7"/>
  <c r="V4147" i="7"/>
  <c r="U4147" i="7"/>
  <c r="T4147" i="7"/>
  <c r="R4147" i="7"/>
  <c r="S4147" i="7" s="1"/>
  <c r="Q4147" i="7"/>
  <c r="P4147" i="7"/>
  <c r="O4147" i="7"/>
  <c r="N4147" i="7"/>
  <c r="M4147" i="7"/>
  <c r="L4147" i="7"/>
  <c r="K4147" i="7"/>
  <c r="S4146" i="7"/>
  <c r="R4146" i="7"/>
  <c r="T4146" i="7" s="1"/>
  <c r="Q4146" i="7"/>
  <c r="P4146" i="7"/>
  <c r="O4146" i="7"/>
  <c r="N4146" i="7"/>
  <c r="M4146" i="7"/>
  <c r="L4146" i="7"/>
  <c r="K4146" i="7"/>
  <c r="U4145" i="7"/>
  <c r="R4145" i="7"/>
  <c r="T4145" i="7" s="1"/>
  <c r="Q4145" i="7"/>
  <c r="P4145" i="7"/>
  <c r="O4145" i="7"/>
  <c r="N4145" i="7"/>
  <c r="M4145" i="7"/>
  <c r="L4145" i="7"/>
  <c r="K4145" i="7"/>
  <c r="U4144" i="7"/>
  <c r="S4144" i="7"/>
  <c r="V4144" i="7" s="1"/>
  <c r="R4144" i="7"/>
  <c r="T4144" i="7" s="1"/>
  <c r="Q4144" i="7"/>
  <c r="P4144" i="7"/>
  <c r="O4144" i="7"/>
  <c r="N4144" i="7"/>
  <c r="M4144" i="7"/>
  <c r="L4144" i="7"/>
  <c r="K4144" i="7"/>
  <c r="U4143" i="7"/>
  <c r="S4143" i="7"/>
  <c r="V4143" i="7" s="1"/>
  <c r="R4143" i="7"/>
  <c r="T4143" i="7" s="1"/>
  <c r="Q4143" i="7"/>
  <c r="P4143" i="7"/>
  <c r="O4143" i="7"/>
  <c r="N4143" i="7"/>
  <c r="M4143" i="7"/>
  <c r="L4143" i="7"/>
  <c r="K4143" i="7"/>
  <c r="R4142" i="7"/>
  <c r="Q4142" i="7"/>
  <c r="P4142" i="7"/>
  <c r="O4142" i="7"/>
  <c r="N4142" i="7"/>
  <c r="M4142" i="7"/>
  <c r="L4142" i="7"/>
  <c r="K4142" i="7"/>
  <c r="U4141" i="7"/>
  <c r="R4141" i="7"/>
  <c r="Q4141" i="7"/>
  <c r="P4141" i="7"/>
  <c r="O4141" i="7"/>
  <c r="N4141" i="7"/>
  <c r="M4141" i="7"/>
  <c r="L4141" i="7"/>
  <c r="K4141" i="7"/>
  <c r="U4140" i="7"/>
  <c r="S4140" i="7"/>
  <c r="V4140" i="7" s="1"/>
  <c r="R4140" i="7"/>
  <c r="T4140" i="7" s="1"/>
  <c r="Q4140" i="7"/>
  <c r="P4140" i="7"/>
  <c r="O4140" i="7"/>
  <c r="N4140" i="7"/>
  <c r="M4140" i="7"/>
  <c r="L4140" i="7"/>
  <c r="K4140" i="7"/>
  <c r="U4139" i="7"/>
  <c r="T4139" i="7"/>
  <c r="S4139" i="7"/>
  <c r="V4139" i="7" s="1"/>
  <c r="R4139" i="7"/>
  <c r="Q4139" i="7"/>
  <c r="P4139" i="7"/>
  <c r="O4139" i="7"/>
  <c r="N4139" i="7"/>
  <c r="M4139" i="7"/>
  <c r="L4139" i="7"/>
  <c r="K4139" i="7"/>
  <c r="R4138" i="7"/>
  <c r="T4138" i="7" s="1"/>
  <c r="Q4138" i="7"/>
  <c r="P4138" i="7"/>
  <c r="O4138" i="7"/>
  <c r="N4138" i="7"/>
  <c r="M4138" i="7"/>
  <c r="L4138" i="7"/>
  <c r="K4138" i="7"/>
  <c r="R4137" i="7"/>
  <c r="Q4137" i="7"/>
  <c r="P4137" i="7"/>
  <c r="O4137" i="7"/>
  <c r="N4137" i="7"/>
  <c r="M4137" i="7"/>
  <c r="L4137" i="7"/>
  <c r="K4137" i="7"/>
  <c r="R4136" i="7"/>
  <c r="Q4136" i="7"/>
  <c r="P4136" i="7"/>
  <c r="O4136" i="7"/>
  <c r="N4136" i="7"/>
  <c r="M4136" i="7"/>
  <c r="L4136" i="7"/>
  <c r="K4136" i="7"/>
  <c r="S4135" i="7"/>
  <c r="R4135" i="7"/>
  <c r="T4135" i="7" s="1"/>
  <c r="Q4135" i="7"/>
  <c r="P4135" i="7"/>
  <c r="O4135" i="7"/>
  <c r="N4135" i="7"/>
  <c r="M4135" i="7"/>
  <c r="L4135" i="7"/>
  <c r="K4135" i="7"/>
  <c r="R4134" i="7"/>
  <c r="T4134" i="7" s="1"/>
  <c r="Q4134" i="7"/>
  <c r="P4134" i="7"/>
  <c r="O4134" i="7"/>
  <c r="N4134" i="7"/>
  <c r="M4134" i="7"/>
  <c r="L4134" i="7"/>
  <c r="K4134" i="7"/>
  <c r="S4133" i="7"/>
  <c r="R4133" i="7"/>
  <c r="T4133" i="7" s="1"/>
  <c r="Q4133" i="7"/>
  <c r="P4133" i="7"/>
  <c r="O4133" i="7"/>
  <c r="N4133" i="7"/>
  <c r="M4133" i="7"/>
  <c r="L4133" i="7"/>
  <c r="K4133" i="7"/>
  <c r="U4132" i="7"/>
  <c r="R4132" i="7"/>
  <c r="T4132" i="7" s="1"/>
  <c r="Q4132" i="7"/>
  <c r="P4132" i="7"/>
  <c r="O4132" i="7"/>
  <c r="N4132" i="7"/>
  <c r="M4132" i="7"/>
  <c r="L4132" i="7"/>
  <c r="K4132" i="7"/>
  <c r="U4131" i="7"/>
  <c r="V4131" i="7" s="1"/>
  <c r="S4131" i="7"/>
  <c r="R4131" i="7"/>
  <c r="T4131" i="7" s="1"/>
  <c r="Q4131" i="7"/>
  <c r="P4131" i="7"/>
  <c r="O4131" i="7"/>
  <c r="N4131" i="7"/>
  <c r="M4131" i="7"/>
  <c r="L4131" i="7"/>
  <c r="K4131" i="7"/>
  <c r="R4130" i="7"/>
  <c r="T4130" i="7" s="1"/>
  <c r="Q4130" i="7"/>
  <c r="P4130" i="7"/>
  <c r="O4130" i="7"/>
  <c r="N4130" i="7"/>
  <c r="M4130" i="7"/>
  <c r="L4130" i="7"/>
  <c r="K4130" i="7"/>
  <c r="R4129" i="7"/>
  <c r="Q4129" i="7"/>
  <c r="P4129" i="7"/>
  <c r="O4129" i="7"/>
  <c r="N4129" i="7"/>
  <c r="M4129" i="7"/>
  <c r="L4129" i="7"/>
  <c r="K4129" i="7"/>
  <c r="U4128" i="7"/>
  <c r="T4128" i="7"/>
  <c r="S4128" i="7"/>
  <c r="R4128" i="7"/>
  <c r="Q4128" i="7"/>
  <c r="P4128" i="7"/>
  <c r="O4128" i="7"/>
  <c r="N4128" i="7"/>
  <c r="M4128" i="7"/>
  <c r="L4128" i="7"/>
  <c r="K4128" i="7"/>
  <c r="U4127" i="7"/>
  <c r="R4127" i="7"/>
  <c r="Q4127" i="7"/>
  <c r="P4127" i="7"/>
  <c r="O4127" i="7"/>
  <c r="N4127" i="7"/>
  <c r="M4127" i="7"/>
  <c r="L4127" i="7"/>
  <c r="K4127" i="7"/>
  <c r="U4126" i="7"/>
  <c r="S4126" i="7"/>
  <c r="V4126" i="7" s="1"/>
  <c r="R4126" i="7"/>
  <c r="T4126" i="7" s="1"/>
  <c r="Q4126" i="7"/>
  <c r="P4126" i="7"/>
  <c r="O4126" i="7"/>
  <c r="N4126" i="7"/>
  <c r="M4126" i="7"/>
  <c r="L4126" i="7"/>
  <c r="K4126" i="7"/>
  <c r="U4125" i="7"/>
  <c r="S4125" i="7"/>
  <c r="V4125" i="7" s="1"/>
  <c r="R4125" i="7"/>
  <c r="T4125" i="7" s="1"/>
  <c r="Q4125" i="7"/>
  <c r="P4125" i="7"/>
  <c r="O4125" i="7"/>
  <c r="N4125" i="7"/>
  <c r="M4125" i="7"/>
  <c r="L4125" i="7"/>
  <c r="K4125" i="7"/>
  <c r="S4124" i="7"/>
  <c r="R4124" i="7"/>
  <c r="Q4124" i="7"/>
  <c r="P4124" i="7"/>
  <c r="O4124" i="7"/>
  <c r="N4124" i="7"/>
  <c r="M4124" i="7"/>
  <c r="L4124" i="7"/>
  <c r="K4124" i="7"/>
  <c r="R4123" i="7"/>
  <c r="Q4123" i="7"/>
  <c r="P4123" i="7"/>
  <c r="O4123" i="7"/>
  <c r="N4123" i="7"/>
  <c r="M4123" i="7"/>
  <c r="L4123" i="7"/>
  <c r="K4123" i="7"/>
  <c r="S4122" i="7"/>
  <c r="R4122" i="7"/>
  <c r="T4122" i="7" s="1"/>
  <c r="Q4122" i="7"/>
  <c r="P4122" i="7"/>
  <c r="O4122" i="7"/>
  <c r="N4122" i="7"/>
  <c r="M4122" i="7"/>
  <c r="L4122" i="7"/>
  <c r="K4122" i="7"/>
  <c r="R4121" i="7"/>
  <c r="T4121" i="7" s="1"/>
  <c r="Q4121" i="7"/>
  <c r="P4121" i="7"/>
  <c r="O4121" i="7"/>
  <c r="N4121" i="7"/>
  <c r="M4121" i="7"/>
  <c r="L4121" i="7"/>
  <c r="K4121" i="7"/>
  <c r="S4120" i="7"/>
  <c r="R4120" i="7"/>
  <c r="T4120" i="7" s="1"/>
  <c r="Q4120" i="7"/>
  <c r="P4120" i="7"/>
  <c r="O4120" i="7"/>
  <c r="N4120" i="7"/>
  <c r="M4120" i="7"/>
  <c r="L4120" i="7"/>
  <c r="K4120" i="7"/>
  <c r="U4119" i="7"/>
  <c r="R4119" i="7"/>
  <c r="T4119" i="7" s="1"/>
  <c r="Q4119" i="7"/>
  <c r="P4119" i="7"/>
  <c r="O4119" i="7"/>
  <c r="N4119" i="7"/>
  <c r="M4119" i="7"/>
  <c r="L4119" i="7"/>
  <c r="K4119" i="7"/>
  <c r="V4118" i="7"/>
  <c r="U4118" i="7"/>
  <c r="S4118" i="7"/>
  <c r="R4118" i="7"/>
  <c r="T4118" i="7" s="1"/>
  <c r="Q4118" i="7"/>
  <c r="P4118" i="7"/>
  <c r="O4118" i="7"/>
  <c r="N4118" i="7"/>
  <c r="M4118" i="7"/>
  <c r="L4118" i="7"/>
  <c r="K4118" i="7"/>
  <c r="R4117" i="7"/>
  <c r="Q4117" i="7"/>
  <c r="P4117" i="7"/>
  <c r="O4117" i="7"/>
  <c r="N4117" i="7"/>
  <c r="M4117" i="7"/>
  <c r="L4117" i="7"/>
  <c r="K4117" i="7"/>
  <c r="R4116" i="7"/>
  <c r="Q4116" i="7"/>
  <c r="P4116" i="7"/>
  <c r="O4116" i="7"/>
  <c r="N4116" i="7"/>
  <c r="M4116" i="7"/>
  <c r="L4116" i="7"/>
  <c r="K4116" i="7"/>
  <c r="U4115" i="7"/>
  <c r="T4115" i="7"/>
  <c r="R4115" i="7"/>
  <c r="S4115" i="7" s="1"/>
  <c r="V4115" i="7" s="1"/>
  <c r="Q4115" i="7"/>
  <c r="P4115" i="7"/>
  <c r="O4115" i="7"/>
  <c r="N4115" i="7"/>
  <c r="M4115" i="7"/>
  <c r="L4115" i="7"/>
  <c r="K4115" i="7"/>
  <c r="R4114" i="7"/>
  <c r="Q4114" i="7"/>
  <c r="P4114" i="7"/>
  <c r="O4114" i="7"/>
  <c r="N4114" i="7"/>
  <c r="M4114" i="7"/>
  <c r="L4114" i="7"/>
  <c r="K4114" i="7"/>
  <c r="V4113" i="7"/>
  <c r="U4113" i="7"/>
  <c r="S4113" i="7"/>
  <c r="R4113" i="7"/>
  <c r="T4113" i="7" s="1"/>
  <c r="Q4113" i="7"/>
  <c r="P4113" i="7"/>
  <c r="O4113" i="7"/>
  <c r="N4113" i="7"/>
  <c r="M4113" i="7"/>
  <c r="L4113" i="7"/>
  <c r="K4113" i="7"/>
  <c r="U4112" i="7"/>
  <c r="S4112" i="7"/>
  <c r="V4112" i="7" s="1"/>
  <c r="R4112" i="7"/>
  <c r="T4112" i="7" s="1"/>
  <c r="Q4112" i="7"/>
  <c r="P4112" i="7"/>
  <c r="O4112" i="7"/>
  <c r="N4112" i="7"/>
  <c r="M4112" i="7"/>
  <c r="L4112" i="7"/>
  <c r="K4112" i="7"/>
  <c r="R4111" i="7"/>
  <c r="Q4111" i="7"/>
  <c r="P4111" i="7"/>
  <c r="O4111" i="7"/>
  <c r="N4111" i="7"/>
  <c r="M4111" i="7"/>
  <c r="L4111" i="7"/>
  <c r="K4111" i="7"/>
  <c r="R4110" i="7"/>
  <c r="Q4110" i="7"/>
  <c r="P4110" i="7"/>
  <c r="O4110" i="7"/>
  <c r="N4110" i="7"/>
  <c r="M4110" i="7"/>
  <c r="L4110" i="7"/>
  <c r="K4110" i="7"/>
  <c r="U4109" i="7"/>
  <c r="T4109" i="7"/>
  <c r="R4109" i="7"/>
  <c r="S4109" i="7" s="1"/>
  <c r="V4109" i="7" s="1"/>
  <c r="Q4109" i="7"/>
  <c r="P4109" i="7"/>
  <c r="O4109" i="7"/>
  <c r="N4109" i="7"/>
  <c r="M4109" i="7"/>
  <c r="L4109" i="7"/>
  <c r="K4109" i="7"/>
  <c r="S4108" i="7"/>
  <c r="R4108" i="7"/>
  <c r="T4108" i="7" s="1"/>
  <c r="Q4108" i="7"/>
  <c r="P4108" i="7"/>
  <c r="O4108" i="7"/>
  <c r="N4108" i="7"/>
  <c r="M4108" i="7"/>
  <c r="L4108" i="7"/>
  <c r="K4108" i="7"/>
  <c r="R4107" i="7"/>
  <c r="T4107" i="7" s="1"/>
  <c r="Q4107" i="7"/>
  <c r="P4107" i="7"/>
  <c r="O4107" i="7"/>
  <c r="N4107" i="7"/>
  <c r="M4107" i="7"/>
  <c r="L4107" i="7"/>
  <c r="K4107" i="7"/>
  <c r="S4106" i="7"/>
  <c r="R4106" i="7"/>
  <c r="T4106" i="7" s="1"/>
  <c r="Q4106" i="7"/>
  <c r="P4106" i="7"/>
  <c r="O4106" i="7"/>
  <c r="N4106" i="7"/>
  <c r="M4106" i="7"/>
  <c r="L4106" i="7"/>
  <c r="K4106" i="7"/>
  <c r="U4105" i="7"/>
  <c r="R4105" i="7"/>
  <c r="T4105" i="7" s="1"/>
  <c r="Q4105" i="7"/>
  <c r="P4105" i="7"/>
  <c r="O4105" i="7"/>
  <c r="N4105" i="7"/>
  <c r="M4105" i="7"/>
  <c r="L4105" i="7"/>
  <c r="K4105" i="7"/>
  <c r="U4104" i="7"/>
  <c r="S4104" i="7"/>
  <c r="V4104" i="7" s="1"/>
  <c r="R4104" i="7"/>
  <c r="T4104" i="7" s="1"/>
  <c r="Q4104" i="7"/>
  <c r="P4104" i="7"/>
  <c r="O4104" i="7"/>
  <c r="N4104" i="7"/>
  <c r="M4104" i="7"/>
  <c r="L4104" i="7"/>
  <c r="K4104" i="7"/>
  <c r="U4103" i="7"/>
  <c r="S4103" i="7"/>
  <c r="R4103" i="7"/>
  <c r="T4103" i="7" s="1"/>
  <c r="Q4103" i="7"/>
  <c r="P4103" i="7"/>
  <c r="O4103" i="7"/>
  <c r="N4103" i="7"/>
  <c r="M4103" i="7"/>
  <c r="L4103" i="7"/>
  <c r="K4103" i="7"/>
  <c r="R4102" i="7"/>
  <c r="Q4102" i="7"/>
  <c r="P4102" i="7"/>
  <c r="O4102" i="7"/>
  <c r="N4102" i="7"/>
  <c r="M4102" i="7"/>
  <c r="L4102" i="7"/>
  <c r="K4102" i="7"/>
  <c r="U4101" i="7"/>
  <c r="R4101" i="7"/>
  <c r="Q4101" i="7"/>
  <c r="P4101" i="7"/>
  <c r="O4101" i="7"/>
  <c r="N4101" i="7"/>
  <c r="M4101" i="7"/>
  <c r="L4101" i="7"/>
  <c r="K4101" i="7"/>
  <c r="U4100" i="7"/>
  <c r="S4100" i="7"/>
  <c r="V4100" i="7" s="1"/>
  <c r="R4100" i="7"/>
  <c r="T4100" i="7" s="1"/>
  <c r="Q4100" i="7"/>
  <c r="P4100" i="7"/>
  <c r="O4100" i="7"/>
  <c r="N4100" i="7"/>
  <c r="M4100" i="7"/>
  <c r="L4100" i="7"/>
  <c r="K4100" i="7"/>
  <c r="U4099" i="7"/>
  <c r="T4099" i="7"/>
  <c r="S4099" i="7"/>
  <c r="V4099" i="7" s="1"/>
  <c r="R4099" i="7"/>
  <c r="Q4099" i="7"/>
  <c r="P4099" i="7"/>
  <c r="O4099" i="7"/>
  <c r="N4099" i="7"/>
  <c r="M4099" i="7"/>
  <c r="L4099" i="7"/>
  <c r="K4099" i="7"/>
  <c r="R4098" i="7"/>
  <c r="T4098" i="7" s="1"/>
  <c r="Q4098" i="7"/>
  <c r="P4098" i="7"/>
  <c r="O4098" i="7"/>
  <c r="N4098" i="7"/>
  <c r="M4098" i="7"/>
  <c r="L4098" i="7"/>
  <c r="K4098" i="7"/>
  <c r="R4097" i="7"/>
  <c r="Q4097" i="7"/>
  <c r="P4097" i="7"/>
  <c r="O4097" i="7"/>
  <c r="N4097" i="7"/>
  <c r="M4097" i="7"/>
  <c r="L4097" i="7"/>
  <c r="K4097" i="7"/>
  <c r="R4096" i="7"/>
  <c r="Q4096" i="7"/>
  <c r="P4096" i="7"/>
  <c r="O4096" i="7"/>
  <c r="N4096" i="7"/>
  <c r="M4096" i="7"/>
  <c r="L4096" i="7"/>
  <c r="K4096" i="7"/>
  <c r="S4095" i="7"/>
  <c r="R4095" i="7"/>
  <c r="T4095" i="7" s="1"/>
  <c r="Q4095" i="7"/>
  <c r="P4095" i="7"/>
  <c r="O4095" i="7"/>
  <c r="N4095" i="7"/>
  <c r="M4095" i="7"/>
  <c r="L4095" i="7"/>
  <c r="K4095" i="7"/>
  <c r="R4094" i="7"/>
  <c r="T4094" i="7" s="1"/>
  <c r="Q4094" i="7"/>
  <c r="P4094" i="7"/>
  <c r="O4094" i="7"/>
  <c r="N4094" i="7"/>
  <c r="M4094" i="7"/>
  <c r="L4094" i="7"/>
  <c r="K4094" i="7"/>
  <c r="S4093" i="7"/>
  <c r="R4093" i="7"/>
  <c r="T4093" i="7" s="1"/>
  <c r="Q4093" i="7"/>
  <c r="P4093" i="7"/>
  <c r="O4093" i="7"/>
  <c r="N4093" i="7"/>
  <c r="M4093" i="7"/>
  <c r="L4093" i="7"/>
  <c r="K4093" i="7"/>
  <c r="U4092" i="7"/>
  <c r="R4092" i="7"/>
  <c r="T4092" i="7" s="1"/>
  <c r="Q4092" i="7"/>
  <c r="P4092" i="7"/>
  <c r="O4092" i="7"/>
  <c r="N4092" i="7"/>
  <c r="M4092" i="7"/>
  <c r="L4092" i="7"/>
  <c r="K4092" i="7"/>
  <c r="U4091" i="7"/>
  <c r="S4091" i="7"/>
  <c r="V4091" i="7" s="1"/>
  <c r="R4091" i="7"/>
  <c r="T4091" i="7" s="1"/>
  <c r="Q4091" i="7"/>
  <c r="P4091" i="7"/>
  <c r="O4091" i="7"/>
  <c r="N4091" i="7"/>
  <c r="M4091" i="7"/>
  <c r="L4091" i="7"/>
  <c r="K4091" i="7"/>
  <c r="S4090" i="7"/>
  <c r="R4090" i="7"/>
  <c r="T4090" i="7" s="1"/>
  <c r="Q4090" i="7"/>
  <c r="P4090" i="7"/>
  <c r="O4090" i="7"/>
  <c r="N4090" i="7"/>
  <c r="M4090" i="7"/>
  <c r="L4090" i="7"/>
  <c r="K4090" i="7"/>
  <c r="R4089" i="7"/>
  <c r="Q4089" i="7"/>
  <c r="P4089" i="7"/>
  <c r="O4089" i="7"/>
  <c r="N4089" i="7"/>
  <c r="M4089" i="7"/>
  <c r="L4089" i="7"/>
  <c r="K4089" i="7"/>
  <c r="U4088" i="7"/>
  <c r="R4088" i="7"/>
  <c r="Q4088" i="7"/>
  <c r="P4088" i="7"/>
  <c r="O4088" i="7"/>
  <c r="N4088" i="7"/>
  <c r="M4088" i="7"/>
  <c r="L4088" i="7"/>
  <c r="K4088" i="7"/>
  <c r="U4087" i="7"/>
  <c r="S4087" i="7"/>
  <c r="V4087" i="7" s="1"/>
  <c r="R4087" i="7"/>
  <c r="T4087" i="7" s="1"/>
  <c r="Q4087" i="7"/>
  <c r="P4087" i="7"/>
  <c r="O4087" i="7"/>
  <c r="N4087" i="7"/>
  <c r="M4087" i="7"/>
  <c r="L4087" i="7"/>
  <c r="K4087" i="7"/>
  <c r="U4086" i="7"/>
  <c r="S4086" i="7"/>
  <c r="R4086" i="7"/>
  <c r="T4086" i="7" s="1"/>
  <c r="Q4086" i="7"/>
  <c r="P4086" i="7"/>
  <c r="O4086" i="7"/>
  <c r="N4086" i="7"/>
  <c r="M4086" i="7"/>
  <c r="L4086" i="7"/>
  <c r="K4086" i="7"/>
  <c r="R4085" i="7"/>
  <c r="Q4085" i="7"/>
  <c r="P4085" i="7"/>
  <c r="O4085" i="7"/>
  <c r="N4085" i="7"/>
  <c r="M4085" i="7"/>
  <c r="L4085" i="7"/>
  <c r="K4085" i="7"/>
  <c r="R4084" i="7"/>
  <c r="Q4084" i="7"/>
  <c r="P4084" i="7"/>
  <c r="O4084" i="7"/>
  <c r="N4084" i="7"/>
  <c r="M4084" i="7"/>
  <c r="L4084" i="7"/>
  <c r="K4084" i="7"/>
  <c r="S4083" i="7"/>
  <c r="R4083" i="7"/>
  <c r="T4083" i="7" s="1"/>
  <c r="Q4083" i="7"/>
  <c r="P4083" i="7"/>
  <c r="O4083" i="7"/>
  <c r="N4083" i="7"/>
  <c r="M4083" i="7"/>
  <c r="L4083" i="7"/>
  <c r="K4083" i="7"/>
  <c r="R4082" i="7"/>
  <c r="T4082" i="7" s="1"/>
  <c r="Q4082" i="7"/>
  <c r="P4082" i="7"/>
  <c r="O4082" i="7"/>
  <c r="N4082" i="7"/>
  <c r="M4082" i="7"/>
  <c r="L4082" i="7"/>
  <c r="K4082" i="7"/>
  <c r="S4081" i="7"/>
  <c r="R4081" i="7"/>
  <c r="T4081" i="7" s="1"/>
  <c r="Q4081" i="7"/>
  <c r="P4081" i="7"/>
  <c r="O4081" i="7"/>
  <c r="N4081" i="7"/>
  <c r="M4081" i="7"/>
  <c r="L4081" i="7"/>
  <c r="K4081" i="7"/>
  <c r="U4080" i="7"/>
  <c r="V4080" i="7" s="1"/>
  <c r="T4080" i="7"/>
  <c r="S4080" i="7"/>
  <c r="R4080" i="7"/>
  <c r="Q4080" i="7"/>
  <c r="P4080" i="7"/>
  <c r="O4080" i="7"/>
  <c r="N4080" i="7"/>
  <c r="M4080" i="7"/>
  <c r="L4080" i="7"/>
  <c r="K4080" i="7"/>
  <c r="U4079" i="7"/>
  <c r="R4079" i="7"/>
  <c r="T4079" i="7" s="1"/>
  <c r="Q4079" i="7"/>
  <c r="P4079" i="7"/>
  <c r="O4079" i="7"/>
  <c r="N4079" i="7"/>
  <c r="M4079" i="7"/>
  <c r="L4079" i="7"/>
  <c r="K4079" i="7"/>
  <c r="U4078" i="7"/>
  <c r="T4078" i="7"/>
  <c r="R4078" i="7"/>
  <c r="S4078" i="7" s="1"/>
  <c r="V4078" i="7" s="1"/>
  <c r="Q4078" i="7"/>
  <c r="P4078" i="7"/>
  <c r="O4078" i="7"/>
  <c r="N4078" i="7"/>
  <c r="M4078" i="7"/>
  <c r="L4078" i="7"/>
  <c r="K4078" i="7"/>
  <c r="U4077" i="7"/>
  <c r="T4077" i="7"/>
  <c r="R4077" i="7"/>
  <c r="S4077" i="7" s="1"/>
  <c r="V4077" i="7" s="1"/>
  <c r="Q4077" i="7"/>
  <c r="P4077" i="7"/>
  <c r="O4077" i="7"/>
  <c r="N4077" i="7"/>
  <c r="M4077" i="7"/>
  <c r="L4077" i="7"/>
  <c r="K4077" i="7"/>
  <c r="U4076" i="7"/>
  <c r="S4076" i="7"/>
  <c r="V4076" i="7" s="1"/>
  <c r="R4076" i="7"/>
  <c r="T4076" i="7" s="1"/>
  <c r="Q4076" i="7"/>
  <c r="P4076" i="7"/>
  <c r="O4076" i="7"/>
  <c r="N4076" i="7"/>
  <c r="M4076" i="7"/>
  <c r="L4076" i="7"/>
  <c r="K4076" i="7"/>
  <c r="R4075" i="7"/>
  <c r="T4075" i="7" s="1"/>
  <c r="Q4075" i="7"/>
  <c r="P4075" i="7"/>
  <c r="O4075" i="7"/>
  <c r="N4075" i="7"/>
  <c r="M4075" i="7"/>
  <c r="L4075" i="7"/>
  <c r="K4075" i="7"/>
  <c r="S4074" i="7"/>
  <c r="R4074" i="7"/>
  <c r="Q4074" i="7"/>
  <c r="P4074" i="7"/>
  <c r="O4074" i="7"/>
  <c r="N4074" i="7"/>
  <c r="M4074" i="7"/>
  <c r="L4074" i="7"/>
  <c r="K4074" i="7"/>
  <c r="U4073" i="7"/>
  <c r="R4073" i="7"/>
  <c r="Q4073" i="7"/>
  <c r="P4073" i="7"/>
  <c r="O4073" i="7"/>
  <c r="N4073" i="7"/>
  <c r="M4073" i="7"/>
  <c r="L4073" i="7"/>
  <c r="K4073" i="7"/>
  <c r="U4072" i="7"/>
  <c r="V4072" i="7" s="1"/>
  <c r="S4072" i="7"/>
  <c r="R4072" i="7"/>
  <c r="T4072" i="7" s="1"/>
  <c r="Q4072" i="7"/>
  <c r="P4072" i="7"/>
  <c r="O4072" i="7"/>
  <c r="N4072" i="7"/>
  <c r="M4072" i="7"/>
  <c r="L4072" i="7"/>
  <c r="K4072" i="7"/>
  <c r="R4071" i="7"/>
  <c r="Q4071" i="7"/>
  <c r="P4071" i="7"/>
  <c r="O4071" i="7"/>
  <c r="N4071" i="7"/>
  <c r="M4071" i="7"/>
  <c r="L4071" i="7"/>
  <c r="K4071" i="7"/>
  <c r="S4070" i="7"/>
  <c r="R4070" i="7"/>
  <c r="Q4070" i="7"/>
  <c r="P4070" i="7"/>
  <c r="O4070" i="7"/>
  <c r="N4070" i="7"/>
  <c r="M4070" i="7"/>
  <c r="L4070" i="7"/>
  <c r="K4070" i="7"/>
  <c r="R4069" i="7"/>
  <c r="Q4069" i="7"/>
  <c r="P4069" i="7"/>
  <c r="O4069" i="7"/>
  <c r="N4069" i="7"/>
  <c r="M4069" i="7"/>
  <c r="L4069" i="7"/>
  <c r="K4069" i="7"/>
  <c r="S4068" i="7"/>
  <c r="R4068" i="7"/>
  <c r="T4068" i="7" s="1"/>
  <c r="Q4068" i="7"/>
  <c r="P4068" i="7"/>
  <c r="O4068" i="7"/>
  <c r="N4068" i="7"/>
  <c r="M4068" i="7"/>
  <c r="L4068" i="7"/>
  <c r="K4068" i="7"/>
  <c r="R4067" i="7"/>
  <c r="T4067" i="7" s="1"/>
  <c r="Q4067" i="7"/>
  <c r="P4067" i="7"/>
  <c r="O4067" i="7"/>
  <c r="N4067" i="7"/>
  <c r="M4067" i="7"/>
  <c r="L4067" i="7"/>
  <c r="K4067" i="7"/>
  <c r="S4066" i="7"/>
  <c r="R4066" i="7"/>
  <c r="T4066" i="7" s="1"/>
  <c r="Q4066" i="7"/>
  <c r="P4066" i="7"/>
  <c r="O4066" i="7"/>
  <c r="N4066" i="7"/>
  <c r="M4066" i="7"/>
  <c r="L4066" i="7"/>
  <c r="K4066" i="7"/>
  <c r="U4065" i="7"/>
  <c r="R4065" i="7"/>
  <c r="T4065" i="7" s="1"/>
  <c r="Q4065" i="7"/>
  <c r="P4065" i="7"/>
  <c r="O4065" i="7"/>
  <c r="N4065" i="7"/>
  <c r="M4065" i="7"/>
  <c r="L4065" i="7"/>
  <c r="K4065" i="7"/>
  <c r="V4064" i="7"/>
  <c r="U4064" i="7"/>
  <c r="S4064" i="7"/>
  <c r="R4064" i="7"/>
  <c r="T4064" i="7" s="1"/>
  <c r="Q4064" i="7"/>
  <c r="P4064" i="7"/>
  <c r="O4064" i="7"/>
  <c r="N4064" i="7"/>
  <c r="M4064" i="7"/>
  <c r="L4064" i="7"/>
  <c r="K4064" i="7"/>
  <c r="U4063" i="7"/>
  <c r="S4063" i="7"/>
  <c r="V4063" i="7" s="1"/>
  <c r="R4063" i="7"/>
  <c r="T4063" i="7" s="1"/>
  <c r="Q4063" i="7"/>
  <c r="P4063" i="7"/>
  <c r="O4063" i="7"/>
  <c r="N4063" i="7"/>
  <c r="M4063" i="7"/>
  <c r="L4063" i="7"/>
  <c r="K4063" i="7"/>
  <c r="R4062" i="7"/>
  <c r="Q4062" i="7"/>
  <c r="P4062" i="7"/>
  <c r="O4062" i="7"/>
  <c r="N4062" i="7"/>
  <c r="M4062" i="7"/>
  <c r="L4062" i="7"/>
  <c r="K4062" i="7"/>
  <c r="U4061" i="7"/>
  <c r="T4061" i="7"/>
  <c r="R4061" i="7"/>
  <c r="S4061" i="7" s="1"/>
  <c r="V4061" i="7" s="1"/>
  <c r="Q4061" i="7"/>
  <c r="P4061" i="7"/>
  <c r="O4061" i="7"/>
  <c r="N4061" i="7"/>
  <c r="M4061" i="7"/>
  <c r="L4061" i="7"/>
  <c r="K4061" i="7"/>
  <c r="R4060" i="7"/>
  <c r="Q4060" i="7"/>
  <c r="P4060" i="7"/>
  <c r="O4060" i="7"/>
  <c r="N4060" i="7"/>
  <c r="M4060" i="7"/>
  <c r="L4060" i="7"/>
  <c r="K4060" i="7"/>
  <c r="R4059" i="7"/>
  <c r="S4059" i="7" s="1"/>
  <c r="Q4059" i="7"/>
  <c r="P4059" i="7"/>
  <c r="O4059" i="7"/>
  <c r="N4059" i="7"/>
  <c r="M4059" i="7"/>
  <c r="L4059" i="7"/>
  <c r="K4059" i="7"/>
  <c r="U4058" i="7"/>
  <c r="T4058" i="7"/>
  <c r="R4058" i="7"/>
  <c r="S4058" i="7" s="1"/>
  <c r="V4058" i="7" s="1"/>
  <c r="Q4058" i="7"/>
  <c r="P4058" i="7"/>
  <c r="O4058" i="7"/>
  <c r="N4058" i="7"/>
  <c r="M4058" i="7"/>
  <c r="L4058" i="7"/>
  <c r="K4058" i="7"/>
  <c r="R4057" i="7"/>
  <c r="S4057" i="7" s="1"/>
  <c r="Q4057" i="7"/>
  <c r="P4057" i="7"/>
  <c r="O4057" i="7"/>
  <c r="N4057" i="7"/>
  <c r="M4057" i="7"/>
  <c r="L4057" i="7"/>
  <c r="K4057" i="7"/>
  <c r="R4056" i="7"/>
  <c r="S4056" i="7" s="1"/>
  <c r="Q4056" i="7"/>
  <c r="P4056" i="7"/>
  <c r="O4056" i="7"/>
  <c r="N4056" i="7"/>
  <c r="M4056" i="7"/>
  <c r="L4056" i="7"/>
  <c r="K4056" i="7"/>
  <c r="V4055" i="7"/>
  <c r="U4055" i="7"/>
  <c r="T4055" i="7"/>
  <c r="R4055" i="7"/>
  <c r="S4055" i="7" s="1"/>
  <c r="Q4055" i="7"/>
  <c r="P4055" i="7"/>
  <c r="O4055" i="7"/>
  <c r="N4055" i="7"/>
  <c r="M4055" i="7"/>
  <c r="L4055" i="7"/>
  <c r="K4055" i="7"/>
  <c r="U4054" i="7"/>
  <c r="V4054" i="7" s="1"/>
  <c r="T4054" i="7"/>
  <c r="R4054" i="7"/>
  <c r="S4054" i="7" s="1"/>
  <c r="Q4054" i="7"/>
  <c r="P4054" i="7"/>
  <c r="O4054" i="7"/>
  <c r="N4054" i="7"/>
  <c r="M4054" i="7"/>
  <c r="L4054" i="7"/>
  <c r="K4054" i="7"/>
  <c r="R4053" i="7"/>
  <c r="Q4053" i="7"/>
  <c r="P4053" i="7"/>
  <c r="O4053" i="7"/>
  <c r="N4053" i="7"/>
  <c r="M4053" i="7"/>
  <c r="L4053" i="7"/>
  <c r="K4053" i="7"/>
  <c r="R4052" i="7"/>
  <c r="Q4052" i="7"/>
  <c r="P4052" i="7"/>
  <c r="O4052" i="7"/>
  <c r="N4052" i="7"/>
  <c r="M4052" i="7"/>
  <c r="L4052" i="7"/>
  <c r="K4052" i="7"/>
  <c r="U4051" i="7"/>
  <c r="T4051" i="7"/>
  <c r="R4051" i="7"/>
  <c r="S4051" i="7" s="1"/>
  <c r="Q4051" i="7"/>
  <c r="P4051" i="7"/>
  <c r="O4051" i="7"/>
  <c r="N4051" i="7"/>
  <c r="M4051" i="7"/>
  <c r="L4051" i="7"/>
  <c r="K4051" i="7"/>
  <c r="R4050" i="7"/>
  <c r="Q4050" i="7"/>
  <c r="P4050" i="7"/>
  <c r="O4050" i="7"/>
  <c r="N4050" i="7"/>
  <c r="M4050" i="7"/>
  <c r="L4050" i="7"/>
  <c r="K4050" i="7"/>
  <c r="R4049" i="7"/>
  <c r="Q4049" i="7"/>
  <c r="P4049" i="7"/>
  <c r="O4049" i="7"/>
  <c r="N4049" i="7"/>
  <c r="M4049" i="7"/>
  <c r="L4049" i="7"/>
  <c r="K4049" i="7"/>
  <c r="U4048" i="7"/>
  <c r="T4048" i="7"/>
  <c r="R4048" i="7"/>
  <c r="S4048" i="7" s="1"/>
  <c r="V4048" i="7" s="1"/>
  <c r="Q4048" i="7"/>
  <c r="P4048" i="7"/>
  <c r="O4048" i="7"/>
  <c r="N4048" i="7"/>
  <c r="M4048" i="7"/>
  <c r="L4048" i="7"/>
  <c r="K4048" i="7"/>
  <c r="R4047" i="7"/>
  <c r="S4047" i="7" s="1"/>
  <c r="Q4047" i="7"/>
  <c r="P4047" i="7"/>
  <c r="O4047" i="7"/>
  <c r="N4047" i="7"/>
  <c r="M4047" i="7"/>
  <c r="L4047" i="7"/>
  <c r="K4047" i="7"/>
  <c r="U4046" i="7"/>
  <c r="T4046" i="7"/>
  <c r="R4046" i="7"/>
  <c r="S4046" i="7" s="1"/>
  <c r="V4046" i="7" s="1"/>
  <c r="Q4046" i="7"/>
  <c r="P4046" i="7"/>
  <c r="O4046" i="7"/>
  <c r="N4046" i="7"/>
  <c r="M4046" i="7"/>
  <c r="L4046" i="7"/>
  <c r="K4046" i="7"/>
  <c r="R4045" i="7"/>
  <c r="S4045" i="7" s="1"/>
  <c r="Q4045" i="7"/>
  <c r="P4045" i="7"/>
  <c r="O4045" i="7"/>
  <c r="N4045" i="7"/>
  <c r="M4045" i="7"/>
  <c r="L4045" i="7"/>
  <c r="K4045" i="7"/>
  <c r="R4044" i="7"/>
  <c r="S4044" i="7" s="1"/>
  <c r="Q4044" i="7"/>
  <c r="P4044" i="7"/>
  <c r="O4044" i="7"/>
  <c r="N4044" i="7"/>
  <c r="M4044" i="7"/>
  <c r="L4044" i="7"/>
  <c r="K4044" i="7"/>
  <c r="U4043" i="7"/>
  <c r="V4043" i="7" s="1"/>
  <c r="T4043" i="7"/>
  <c r="R4043" i="7"/>
  <c r="S4043" i="7" s="1"/>
  <c r="Q4043" i="7"/>
  <c r="P4043" i="7"/>
  <c r="O4043" i="7"/>
  <c r="N4043" i="7"/>
  <c r="M4043" i="7"/>
  <c r="L4043" i="7"/>
  <c r="K4043" i="7"/>
  <c r="U4042" i="7"/>
  <c r="V4042" i="7" s="1"/>
  <c r="T4042" i="7"/>
  <c r="R4042" i="7"/>
  <c r="S4042" i="7" s="1"/>
  <c r="Q4042" i="7"/>
  <c r="P4042" i="7"/>
  <c r="O4042" i="7"/>
  <c r="N4042" i="7"/>
  <c r="M4042" i="7"/>
  <c r="L4042" i="7"/>
  <c r="K4042" i="7"/>
  <c r="R4041" i="7"/>
  <c r="S4041" i="7" s="1"/>
  <c r="Q4041" i="7"/>
  <c r="P4041" i="7"/>
  <c r="O4041" i="7"/>
  <c r="N4041" i="7"/>
  <c r="M4041" i="7"/>
  <c r="L4041" i="7"/>
  <c r="K4041" i="7"/>
  <c r="U4040" i="7"/>
  <c r="T4040" i="7"/>
  <c r="R4040" i="7"/>
  <c r="S4040" i="7" s="1"/>
  <c r="Q4040" i="7"/>
  <c r="P4040" i="7"/>
  <c r="O4040" i="7"/>
  <c r="N4040" i="7"/>
  <c r="M4040" i="7"/>
  <c r="L4040" i="7"/>
  <c r="K4040" i="7"/>
  <c r="T4039" i="7"/>
  <c r="R4039" i="7"/>
  <c r="Q4039" i="7"/>
  <c r="P4039" i="7"/>
  <c r="O4039" i="7"/>
  <c r="N4039" i="7"/>
  <c r="M4039" i="7"/>
  <c r="L4039" i="7"/>
  <c r="K4039" i="7"/>
  <c r="R4038" i="7"/>
  <c r="S4038" i="7" s="1"/>
  <c r="Q4038" i="7"/>
  <c r="P4038" i="7"/>
  <c r="O4038" i="7"/>
  <c r="N4038" i="7"/>
  <c r="M4038" i="7"/>
  <c r="L4038" i="7"/>
  <c r="K4038" i="7"/>
  <c r="R4037" i="7"/>
  <c r="Q4037" i="7"/>
  <c r="P4037" i="7"/>
  <c r="O4037" i="7"/>
  <c r="N4037" i="7"/>
  <c r="M4037" i="7"/>
  <c r="L4037" i="7"/>
  <c r="K4037" i="7"/>
  <c r="R4036" i="7"/>
  <c r="Q4036" i="7"/>
  <c r="P4036" i="7"/>
  <c r="O4036" i="7"/>
  <c r="N4036" i="7"/>
  <c r="M4036" i="7"/>
  <c r="L4036" i="7"/>
  <c r="K4036" i="7"/>
  <c r="U4035" i="7"/>
  <c r="T4035" i="7"/>
  <c r="R4035" i="7"/>
  <c r="S4035" i="7" s="1"/>
  <c r="V4035" i="7" s="1"/>
  <c r="Q4035" i="7"/>
  <c r="P4035" i="7"/>
  <c r="O4035" i="7"/>
  <c r="N4035" i="7"/>
  <c r="M4035" i="7"/>
  <c r="L4035" i="7"/>
  <c r="K4035" i="7"/>
  <c r="U4034" i="7"/>
  <c r="T4034" i="7"/>
  <c r="R4034" i="7"/>
  <c r="S4034" i="7" s="1"/>
  <c r="V4034" i="7" s="1"/>
  <c r="Q4034" i="7"/>
  <c r="P4034" i="7"/>
  <c r="O4034" i="7"/>
  <c r="N4034" i="7"/>
  <c r="M4034" i="7"/>
  <c r="L4034" i="7"/>
  <c r="K4034" i="7"/>
  <c r="R4033" i="7"/>
  <c r="S4033" i="7" s="1"/>
  <c r="Q4033" i="7"/>
  <c r="P4033" i="7"/>
  <c r="O4033" i="7"/>
  <c r="N4033" i="7"/>
  <c r="M4033" i="7"/>
  <c r="L4033" i="7"/>
  <c r="K4033" i="7"/>
  <c r="R4032" i="7"/>
  <c r="S4032" i="7" s="1"/>
  <c r="Q4032" i="7"/>
  <c r="P4032" i="7"/>
  <c r="O4032" i="7"/>
  <c r="N4032" i="7"/>
  <c r="M4032" i="7"/>
  <c r="L4032" i="7"/>
  <c r="K4032" i="7"/>
  <c r="U4031" i="7"/>
  <c r="V4031" i="7" s="1"/>
  <c r="T4031" i="7"/>
  <c r="R4031" i="7"/>
  <c r="S4031" i="7" s="1"/>
  <c r="Q4031" i="7"/>
  <c r="P4031" i="7"/>
  <c r="O4031" i="7"/>
  <c r="N4031" i="7"/>
  <c r="M4031" i="7"/>
  <c r="L4031" i="7"/>
  <c r="K4031" i="7"/>
  <c r="V4030" i="7"/>
  <c r="U4030" i="7"/>
  <c r="T4030" i="7"/>
  <c r="R4030" i="7"/>
  <c r="S4030" i="7" s="1"/>
  <c r="Q4030" i="7"/>
  <c r="P4030" i="7"/>
  <c r="O4030" i="7"/>
  <c r="N4030" i="7"/>
  <c r="M4030" i="7"/>
  <c r="L4030" i="7"/>
  <c r="K4030" i="7"/>
  <c r="U4029" i="7"/>
  <c r="T4029" i="7"/>
  <c r="R4029" i="7"/>
  <c r="S4029" i="7" s="1"/>
  <c r="Q4029" i="7"/>
  <c r="P4029" i="7"/>
  <c r="O4029" i="7"/>
  <c r="N4029" i="7"/>
  <c r="M4029" i="7"/>
  <c r="L4029" i="7"/>
  <c r="K4029" i="7"/>
  <c r="R4028" i="7"/>
  <c r="Q4028" i="7"/>
  <c r="P4028" i="7"/>
  <c r="O4028" i="7"/>
  <c r="N4028" i="7"/>
  <c r="M4028" i="7"/>
  <c r="L4028" i="7"/>
  <c r="K4028" i="7"/>
  <c r="R4027" i="7"/>
  <c r="Q4027" i="7"/>
  <c r="P4027" i="7"/>
  <c r="O4027" i="7"/>
  <c r="N4027" i="7"/>
  <c r="M4027" i="7"/>
  <c r="L4027" i="7"/>
  <c r="K4027" i="7"/>
  <c r="R4026" i="7"/>
  <c r="S4026" i="7" s="1"/>
  <c r="Q4026" i="7"/>
  <c r="P4026" i="7"/>
  <c r="O4026" i="7"/>
  <c r="N4026" i="7"/>
  <c r="M4026" i="7"/>
  <c r="L4026" i="7"/>
  <c r="K4026" i="7"/>
  <c r="T4025" i="7"/>
  <c r="R4025" i="7"/>
  <c r="Q4025" i="7"/>
  <c r="P4025" i="7"/>
  <c r="O4025" i="7"/>
  <c r="N4025" i="7"/>
  <c r="M4025" i="7"/>
  <c r="L4025" i="7"/>
  <c r="K4025" i="7"/>
  <c r="U4024" i="7"/>
  <c r="T4024" i="7"/>
  <c r="R4024" i="7"/>
  <c r="S4024" i="7" s="1"/>
  <c r="V4024" i="7" s="1"/>
  <c r="Q4024" i="7"/>
  <c r="P4024" i="7"/>
  <c r="O4024" i="7"/>
  <c r="N4024" i="7"/>
  <c r="M4024" i="7"/>
  <c r="L4024" i="7"/>
  <c r="K4024" i="7"/>
  <c r="R4023" i="7"/>
  <c r="S4023" i="7" s="1"/>
  <c r="Q4023" i="7"/>
  <c r="P4023" i="7"/>
  <c r="O4023" i="7"/>
  <c r="N4023" i="7"/>
  <c r="M4023" i="7"/>
  <c r="L4023" i="7"/>
  <c r="K4023" i="7"/>
  <c r="U4022" i="7"/>
  <c r="T4022" i="7"/>
  <c r="R4022" i="7"/>
  <c r="S4022" i="7" s="1"/>
  <c r="V4022" i="7" s="1"/>
  <c r="Q4022" i="7"/>
  <c r="P4022" i="7"/>
  <c r="O4022" i="7"/>
  <c r="N4022" i="7"/>
  <c r="M4022" i="7"/>
  <c r="L4022" i="7"/>
  <c r="K4022" i="7"/>
  <c r="R4021" i="7"/>
  <c r="S4021" i="7" s="1"/>
  <c r="Q4021" i="7"/>
  <c r="P4021" i="7"/>
  <c r="O4021" i="7"/>
  <c r="N4021" i="7"/>
  <c r="M4021" i="7"/>
  <c r="L4021" i="7"/>
  <c r="K4021" i="7"/>
  <c r="R4020" i="7"/>
  <c r="S4020" i="7" s="1"/>
  <c r="Q4020" i="7"/>
  <c r="P4020" i="7"/>
  <c r="O4020" i="7"/>
  <c r="N4020" i="7"/>
  <c r="M4020" i="7"/>
  <c r="L4020" i="7"/>
  <c r="K4020" i="7"/>
  <c r="V4019" i="7"/>
  <c r="U4019" i="7"/>
  <c r="T4019" i="7"/>
  <c r="R4019" i="7"/>
  <c r="S4019" i="7" s="1"/>
  <c r="Q4019" i="7"/>
  <c r="P4019" i="7"/>
  <c r="O4019" i="7"/>
  <c r="N4019" i="7"/>
  <c r="M4019" i="7"/>
  <c r="L4019" i="7"/>
  <c r="K4019" i="7"/>
  <c r="U4018" i="7"/>
  <c r="V4018" i="7" s="1"/>
  <c r="T4018" i="7"/>
  <c r="R4018" i="7"/>
  <c r="S4018" i="7" s="1"/>
  <c r="Q4018" i="7"/>
  <c r="P4018" i="7"/>
  <c r="O4018" i="7"/>
  <c r="N4018" i="7"/>
  <c r="M4018" i="7"/>
  <c r="L4018" i="7"/>
  <c r="K4018" i="7"/>
  <c r="U4017" i="7"/>
  <c r="T4017" i="7"/>
  <c r="R4017" i="7"/>
  <c r="S4017" i="7" s="1"/>
  <c r="V4017" i="7" s="1"/>
  <c r="Q4017" i="7"/>
  <c r="P4017" i="7"/>
  <c r="O4017" i="7"/>
  <c r="N4017" i="7"/>
  <c r="M4017" i="7"/>
  <c r="L4017" i="7"/>
  <c r="K4017" i="7"/>
  <c r="R4016" i="7"/>
  <c r="Q4016" i="7"/>
  <c r="P4016" i="7"/>
  <c r="O4016" i="7"/>
  <c r="N4016" i="7"/>
  <c r="M4016" i="7"/>
  <c r="L4016" i="7"/>
  <c r="K4016" i="7"/>
  <c r="R4015" i="7"/>
  <c r="S4015" i="7" s="1"/>
  <c r="Q4015" i="7"/>
  <c r="P4015" i="7"/>
  <c r="O4015" i="7"/>
  <c r="N4015" i="7"/>
  <c r="M4015" i="7"/>
  <c r="L4015" i="7"/>
  <c r="K4015" i="7"/>
  <c r="R4014" i="7"/>
  <c r="S4014" i="7" s="1"/>
  <c r="Q4014" i="7"/>
  <c r="P4014" i="7"/>
  <c r="O4014" i="7"/>
  <c r="N4014" i="7"/>
  <c r="M4014" i="7"/>
  <c r="L4014" i="7"/>
  <c r="K4014" i="7"/>
  <c r="U4013" i="7"/>
  <c r="T4013" i="7"/>
  <c r="R4013" i="7"/>
  <c r="S4013" i="7" s="1"/>
  <c r="V4013" i="7" s="1"/>
  <c r="Q4013" i="7"/>
  <c r="P4013" i="7"/>
  <c r="O4013" i="7"/>
  <c r="N4013" i="7"/>
  <c r="M4013" i="7"/>
  <c r="L4013" i="7"/>
  <c r="K4013" i="7"/>
  <c r="R4012" i="7"/>
  <c r="Q4012" i="7"/>
  <c r="P4012" i="7"/>
  <c r="O4012" i="7"/>
  <c r="N4012" i="7"/>
  <c r="M4012" i="7"/>
  <c r="L4012" i="7"/>
  <c r="K4012" i="7"/>
  <c r="R4011" i="7"/>
  <c r="S4011" i="7" s="1"/>
  <c r="Q4011" i="7"/>
  <c r="P4011" i="7"/>
  <c r="O4011" i="7"/>
  <c r="N4011" i="7"/>
  <c r="M4011" i="7"/>
  <c r="L4011" i="7"/>
  <c r="K4011" i="7"/>
  <c r="U4010" i="7"/>
  <c r="T4010" i="7"/>
  <c r="R4010" i="7"/>
  <c r="S4010" i="7" s="1"/>
  <c r="V4010" i="7" s="1"/>
  <c r="Q4010" i="7"/>
  <c r="P4010" i="7"/>
  <c r="O4010" i="7"/>
  <c r="N4010" i="7"/>
  <c r="M4010" i="7"/>
  <c r="L4010" i="7"/>
  <c r="K4010" i="7"/>
  <c r="R4009" i="7"/>
  <c r="S4009" i="7" s="1"/>
  <c r="Q4009" i="7"/>
  <c r="P4009" i="7"/>
  <c r="O4009" i="7"/>
  <c r="N4009" i="7"/>
  <c r="M4009" i="7"/>
  <c r="L4009" i="7"/>
  <c r="K4009" i="7"/>
  <c r="R4008" i="7"/>
  <c r="S4008" i="7" s="1"/>
  <c r="Q4008" i="7"/>
  <c r="P4008" i="7"/>
  <c r="O4008" i="7"/>
  <c r="N4008" i="7"/>
  <c r="M4008" i="7"/>
  <c r="L4008" i="7"/>
  <c r="K4008" i="7"/>
  <c r="U4007" i="7"/>
  <c r="V4007" i="7" s="1"/>
  <c r="T4007" i="7"/>
  <c r="R4007" i="7"/>
  <c r="S4007" i="7" s="1"/>
  <c r="Q4007" i="7"/>
  <c r="P4007" i="7"/>
  <c r="O4007" i="7"/>
  <c r="N4007" i="7"/>
  <c r="M4007" i="7"/>
  <c r="L4007" i="7"/>
  <c r="K4007" i="7"/>
  <c r="U4006" i="7"/>
  <c r="V4006" i="7" s="1"/>
  <c r="T4006" i="7"/>
  <c r="R4006" i="7"/>
  <c r="S4006" i="7" s="1"/>
  <c r="Q4006" i="7"/>
  <c r="P4006" i="7"/>
  <c r="O4006" i="7"/>
  <c r="N4006" i="7"/>
  <c r="M4006" i="7"/>
  <c r="L4006" i="7"/>
  <c r="K4006" i="7"/>
  <c r="U4005" i="7"/>
  <c r="T4005" i="7"/>
  <c r="R4005" i="7"/>
  <c r="S4005" i="7" s="1"/>
  <c r="V4005" i="7" s="1"/>
  <c r="Q4005" i="7"/>
  <c r="P4005" i="7"/>
  <c r="O4005" i="7"/>
  <c r="N4005" i="7"/>
  <c r="M4005" i="7"/>
  <c r="L4005" i="7"/>
  <c r="K4005" i="7"/>
  <c r="R4004" i="7"/>
  <c r="S4004" i="7" s="1"/>
  <c r="Q4004" i="7"/>
  <c r="P4004" i="7"/>
  <c r="O4004" i="7"/>
  <c r="N4004" i="7"/>
  <c r="M4004" i="7"/>
  <c r="L4004" i="7"/>
  <c r="K4004" i="7"/>
  <c r="R4003" i="7"/>
  <c r="S4003" i="7" s="1"/>
  <c r="Q4003" i="7"/>
  <c r="P4003" i="7"/>
  <c r="O4003" i="7"/>
  <c r="N4003" i="7"/>
  <c r="M4003" i="7"/>
  <c r="L4003" i="7"/>
  <c r="K4003" i="7"/>
  <c r="R4002" i="7"/>
  <c r="S4002" i="7" s="1"/>
  <c r="Q4002" i="7"/>
  <c r="P4002" i="7"/>
  <c r="O4002" i="7"/>
  <c r="N4002" i="7"/>
  <c r="M4002" i="7"/>
  <c r="L4002" i="7"/>
  <c r="K4002" i="7"/>
  <c r="R4001" i="7"/>
  <c r="Q4001" i="7"/>
  <c r="P4001" i="7"/>
  <c r="O4001" i="7"/>
  <c r="N4001" i="7"/>
  <c r="M4001" i="7"/>
  <c r="L4001" i="7"/>
  <c r="K4001" i="7"/>
  <c r="R4000" i="7"/>
  <c r="Q4000" i="7"/>
  <c r="P4000" i="7"/>
  <c r="O4000" i="7"/>
  <c r="N4000" i="7"/>
  <c r="M4000" i="7"/>
  <c r="L4000" i="7"/>
  <c r="K4000" i="7"/>
  <c r="R3999" i="7"/>
  <c r="S3999" i="7" s="1"/>
  <c r="Q3999" i="7"/>
  <c r="P3999" i="7"/>
  <c r="O3999" i="7"/>
  <c r="N3999" i="7"/>
  <c r="M3999" i="7"/>
  <c r="L3999" i="7"/>
  <c r="K3999" i="7"/>
  <c r="U3998" i="7"/>
  <c r="T3998" i="7"/>
  <c r="R3998" i="7"/>
  <c r="S3998" i="7" s="1"/>
  <c r="V3998" i="7" s="1"/>
  <c r="Q3998" i="7"/>
  <c r="P3998" i="7"/>
  <c r="O3998" i="7"/>
  <c r="N3998" i="7"/>
  <c r="M3998" i="7"/>
  <c r="L3998" i="7"/>
  <c r="K3998" i="7"/>
  <c r="R3997" i="7"/>
  <c r="S3997" i="7" s="1"/>
  <c r="Q3997" i="7"/>
  <c r="P3997" i="7"/>
  <c r="O3997" i="7"/>
  <c r="N3997" i="7"/>
  <c r="M3997" i="7"/>
  <c r="L3997" i="7"/>
  <c r="K3997" i="7"/>
  <c r="R3996" i="7"/>
  <c r="S3996" i="7" s="1"/>
  <c r="Q3996" i="7"/>
  <c r="P3996" i="7"/>
  <c r="O3996" i="7"/>
  <c r="N3996" i="7"/>
  <c r="M3996" i="7"/>
  <c r="L3996" i="7"/>
  <c r="K3996" i="7"/>
  <c r="U3995" i="7"/>
  <c r="V3995" i="7" s="1"/>
  <c r="R3995" i="7"/>
  <c r="S3995" i="7" s="1"/>
  <c r="Q3995" i="7"/>
  <c r="P3995" i="7"/>
  <c r="O3995" i="7"/>
  <c r="N3995" i="7"/>
  <c r="M3995" i="7"/>
  <c r="L3995" i="7"/>
  <c r="K3995" i="7"/>
  <c r="U3994" i="7"/>
  <c r="V3994" i="7" s="1"/>
  <c r="T3994" i="7"/>
  <c r="R3994" i="7"/>
  <c r="S3994" i="7" s="1"/>
  <c r="Q3994" i="7"/>
  <c r="P3994" i="7"/>
  <c r="O3994" i="7"/>
  <c r="N3994" i="7"/>
  <c r="M3994" i="7"/>
  <c r="L3994" i="7"/>
  <c r="K3994" i="7"/>
  <c r="R3993" i="7"/>
  <c r="S3993" i="7" s="1"/>
  <c r="Q3993" i="7"/>
  <c r="P3993" i="7"/>
  <c r="O3993" i="7"/>
  <c r="N3993" i="7"/>
  <c r="M3993" i="7"/>
  <c r="L3993" i="7"/>
  <c r="K3993" i="7"/>
  <c r="U3992" i="7"/>
  <c r="V3992" i="7" s="1"/>
  <c r="R3992" i="7"/>
  <c r="S3992" i="7" s="1"/>
  <c r="Q3992" i="7"/>
  <c r="P3992" i="7"/>
  <c r="O3992" i="7"/>
  <c r="N3992" i="7"/>
  <c r="M3992" i="7"/>
  <c r="L3992" i="7"/>
  <c r="K3992" i="7"/>
  <c r="U3991" i="7"/>
  <c r="V3991" i="7" s="1"/>
  <c r="T3991" i="7"/>
  <c r="R3991" i="7"/>
  <c r="S3991" i="7" s="1"/>
  <c r="Q3991" i="7"/>
  <c r="P3991" i="7"/>
  <c r="O3991" i="7"/>
  <c r="N3991" i="7"/>
  <c r="M3991" i="7"/>
  <c r="L3991" i="7"/>
  <c r="K3991" i="7"/>
  <c r="R3990" i="7"/>
  <c r="S3990" i="7" s="1"/>
  <c r="Q3990" i="7"/>
  <c r="P3990" i="7"/>
  <c r="O3990" i="7"/>
  <c r="N3990" i="7"/>
  <c r="M3990" i="7"/>
  <c r="L3990" i="7"/>
  <c r="K3990" i="7"/>
  <c r="R3989" i="7"/>
  <c r="Q3989" i="7"/>
  <c r="P3989" i="7"/>
  <c r="O3989" i="7"/>
  <c r="N3989" i="7"/>
  <c r="M3989" i="7"/>
  <c r="L3989" i="7"/>
  <c r="K3989" i="7"/>
  <c r="R3988" i="7"/>
  <c r="Q3988" i="7"/>
  <c r="P3988" i="7"/>
  <c r="O3988" i="7"/>
  <c r="N3988" i="7"/>
  <c r="M3988" i="7"/>
  <c r="L3988" i="7"/>
  <c r="K3988" i="7"/>
  <c r="R3987" i="7"/>
  <c r="S3987" i="7" s="1"/>
  <c r="Q3987" i="7"/>
  <c r="P3987" i="7"/>
  <c r="O3987" i="7"/>
  <c r="N3987" i="7"/>
  <c r="M3987" i="7"/>
  <c r="L3987" i="7"/>
  <c r="K3987" i="7"/>
  <c r="U3986" i="7"/>
  <c r="T3986" i="7"/>
  <c r="R3986" i="7"/>
  <c r="S3986" i="7" s="1"/>
  <c r="V3986" i="7" s="1"/>
  <c r="Q3986" i="7"/>
  <c r="P3986" i="7"/>
  <c r="O3986" i="7"/>
  <c r="N3986" i="7"/>
  <c r="M3986" i="7"/>
  <c r="L3986" i="7"/>
  <c r="K3986" i="7"/>
  <c r="R3985" i="7"/>
  <c r="S3985" i="7" s="1"/>
  <c r="Q3985" i="7"/>
  <c r="P3985" i="7"/>
  <c r="O3985" i="7"/>
  <c r="N3985" i="7"/>
  <c r="M3985" i="7"/>
  <c r="L3985" i="7"/>
  <c r="K3985" i="7"/>
  <c r="R3984" i="7"/>
  <c r="S3984" i="7" s="1"/>
  <c r="Q3984" i="7"/>
  <c r="P3984" i="7"/>
  <c r="O3984" i="7"/>
  <c r="N3984" i="7"/>
  <c r="M3984" i="7"/>
  <c r="L3984" i="7"/>
  <c r="K3984" i="7"/>
  <c r="U3983" i="7"/>
  <c r="V3983" i="7" s="1"/>
  <c r="R3983" i="7"/>
  <c r="S3983" i="7" s="1"/>
  <c r="Q3983" i="7"/>
  <c r="P3983" i="7"/>
  <c r="O3983" i="7"/>
  <c r="N3983" i="7"/>
  <c r="M3983" i="7"/>
  <c r="L3983" i="7"/>
  <c r="K3983" i="7"/>
  <c r="V3982" i="7"/>
  <c r="U3982" i="7"/>
  <c r="T3982" i="7"/>
  <c r="R3982" i="7"/>
  <c r="S3982" i="7" s="1"/>
  <c r="Q3982" i="7"/>
  <c r="P3982" i="7"/>
  <c r="O3982" i="7"/>
  <c r="N3982" i="7"/>
  <c r="M3982" i="7"/>
  <c r="L3982" i="7"/>
  <c r="K3982" i="7"/>
  <c r="R3981" i="7"/>
  <c r="Q3981" i="7"/>
  <c r="P3981" i="7"/>
  <c r="O3981" i="7"/>
  <c r="N3981" i="7"/>
  <c r="M3981" i="7"/>
  <c r="L3981" i="7"/>
  <c r="K3981" i="7"/>
  <c r="U3980" i="7"/>
  <c r="T3980" i="7"/>
  <c r="R3980" i="7"/>
  <c r="S3980" i="7" s="1"/>
  <c r="Q3980" i="7"/>
  <c r="P3980" i="7"/>
  <c r="O3980" i="7"/>
  <c r="N3980" i="7"/>
  <c r="M3980" i="7"/>
  <c r="L3980" i="7"/>
  <c r="K3980" i="7"/>
  <c r="U3979" i="7"/>
  <c r="T3979" i="7"/>
  <c r="R3979" i="7"/>
  <c r="S3979" i="7" s="1"/>
  <c r="V3979" i="7" s="1"/>
  <c r="Q3979" i="7"/>
  <c r="P3979" i="7"/>
  <c r="O3979" i="7"/>
  <c r="N3979" i="7"/>
  <c r="M3979" i="7"/>
  <c r="L3979" i="7"/>
  <c r="K3979" i="7"/>
  <c r="U3978" i="7"/>
  <c r="T3978" i="7"/>
  <c r="R3978" i="7"/>
  <c r="S3978" i="7" s="1"/>
  <c r="V3978" i="7" s="1"/>
  <c r="Q3978" i="7"/>
  <c r="P3978" i="7"/>
  <c r="O3978" i="7"/>
  <c r="N3978" i="7"/>
  <c r="M3978" i="7"/>
  <c r="L3978" i="7"/>
  <c r="K3978" i="7"/>
  <c r="T3977" i="7"/>
  <c r="R3977" i="7"/>
  <c r="Q3977" i="7"/>
  <c r="P3977" i="7"/>
  <c r="O3977" i="7"/>
  <c r="N3977" i="7"/>
  <c r="M3977" i="7"/>
  <c r="L3977" i="7"/>
  <c r="K3977" i="7"/>
  <c r="R3976" i="7"/>
  <c r="Q3976" i="7"/>
  <c r="P3976" i="7"/>
  <c r="O3976" i="7"/>
  <c r="N3976" i="7"/>
  <c r="M3976" i="7"/>
  <c r="L3976" i="7"/>
  <c r="K3976" i="7"/>
  <c r="R3975" i="7"/>
  <c r="S3975" i="7" s="1"/>
  <c r="Q3975" i="7"/>
  <c r="P3975" i="7"/>
  <c r="O3975" i="7"/>
  <c r="N3975" i="7"/>
  <c r="M3975" i="7"/>
  <c r="L3975" i="7"/>
  <c r="K3975" i="7"/>
  <c r="U3974" i="7"/>
  <c r="T3974" i="7"/>
  <c r="R3974" i="7"/>
  <c r="S3974" i="7" s="1"/>
  <c r="V3974" i="7" s="1"/>
  <c r="Q3974" i="7"/>
  <c r="P3974" i="7"/>
  <c r="O3974" i="7"/>
  <c r="N3974" i="7"/>
  <c r="M3974" i="7"/>
  <c r="L3974" i="7"/>
  <c r="K3974" i="7"/>
  <c r="R3973" i="7"/>
  <c r="S3973" i="7" s="1"/>
  <c r="Q3973" i="7"/>
  <c r="P3973" i="7"/>
  <c r="O3973" i="7"/>
  <c r="N3973" i="7"/>
  <c r="M3973" i="7"/>
  <c r="L3973" i="7"/>
  <c r="K3973" i="7"/>
  <c r="R3972" i="7"/>
  <c r="S3972" i="7" s="1"/>
  <c r="Q3972" i="7"/>
  <c r="P3972" i="7"/>
  <c r="O3972" i="7"/>
  <c r="N3972" i="7"/>
  <c r="M3972" i="7"/>
  <c r="L3972" i="7"/>
  <c r="K3972" i="7"/>
  <c r="U3971" i="7"/>
  <c r="V3971" i="7" s="1"/>
  <c r="R3971" i="7"/>
  <c r="S3971" i="7" s="1"/>
  <c r="Q3971" i="7"/>
  <c r="P3971" i="7"/>
  <c r="O3971" i="7"/>
  <c r="N3971" i="7"/>
  <c r="M3971" i="7"/>
  <c r="L3971" i="7"/>
  <c r="K3971" i="7"/>
  <c r="U3970" i="7"/>
  <c r="V3970" i="7" s="1"/>
  <c r="T3970" i="7"/>
  <c r="R3970" i="7"/>
  <c r="S3970" i="7" s="1"/>
  <c r="Q3970" i="7"/>
  <c r="P3970" i="7"/>
  <c r="O3970" i="7"/>
  <c r="N3970" i="7"/>
  <c r="M3970" i="7"/>
  <c r="L3970" i="7"/>
  <c r="K3970" i="7"/>
  <c r="R3969" i="7"/>
  <c r="S3969" i="7" s="1"/>
  <c r="Q3969" i="7"/>
  <c r="P3969" i="7"/>
  <c r="O3969" i="7"/>
  <c r="N3969" i="7"/>
  <c r="M3969" i="7"/>
  <c r="L3969" i="7"/>
  <c r="K3969" i="7"/>
  <c r="R3968" i="7"/>
  <c r="S3968" i="7" s="1"/>
  <c r="Q3968" i="7"/>
  <c r="P3968" i="7"/>
  <c r="O3968" i="7"/>
  <c r="N3968" i="7"/>
  <c r="M3968" i="7"/>
  <c r="L3968" i="7"/>
  <c r="K3968" i="7"/>
  <c r="U3967" i="7"/>
  <c r="T3967" i="7"/>
  <c r="R3967" i="7"/>
  <c r="S3967" i="7" s="1"/>
  <c r="V3967" i="7" s="1"/>
  <c r="Q3967" i="7"/>
  <c r="P3967" i="7"/>
  <c r="O3967" i="7"/>
  <c r="N3967" i="7"/>
  <c r="M3967" i="7"/>
  <c r="L3967" i="7"/>
  <c r="K3967" i="7"/>
  <c r="R3966" i="7"/>
  <c r="S3966" i="7" s="1"/>
  <c r="Q3966" i="7"/>
  <c r="P3966" i="7"/>
  <c r="O3966" i="7"/>
  <c r="N3966" i="7"/>
  <c r="M3966" i="7"/>
  <c r="L3966" i="7"/>
  <c r="K3966" i="7"/>
  <c r="R3965" i="7"/>
  <c r="Q3965" i="7"/>
  <c r="P3965" i="7"/>
  <c r="O3965" i="7"/>
  <c r="N3965" i="7"/>
  <c r="M3965" i="7"/>
  <c r="L3965" i="7"/>
  <c r="K3965" i="7"/>
  <c r="R3964" i="7"/>
  <c r="Q3964" i="7"/>
  <c r="P3964" i="7"/>
  <c r="O3964" i="7"/>
  <c r="N3964" i="7"/>
  <c r="M3964" i="7"/>
  <c r="L3964" i="7"/>
  <c r="K3964" i="7"/>
  <c r="R3963" i="7"/>
  <c r="S3963" i="7" s="1"/>
  <c r="Q3963" i="7"/>
  <c r="P3963" i="7"/>
  <c r="O3963" i="7"/>
  <c r="N3963" i="7"/>
  <c r="M3963" i="7"/>
  <c r="L3963" i="7"/>
  <c r="K3963" i="7"/>
  <c r="U3962" i="7"/>
  <c r="T3962" i="7"/>
  <c r="R3962" i="7"/>
  <c r="S3962" i="7" s="1"/>
  <c r="V3962" i="7" s="1"/>
  <c r="Q3962" i="7"/>
  <c r="P3962" i="7"/>
  <c r="O3962" i="7"/>
  <c r="N3962" i="7"/>
  <c r="M3962" i="7"/>
  <c r="L3962" i="7"/>
  <c r="K3962" i="7"/>
  <c r="R3961" i="7"/>
  <c r="S3961" i="7" s="1"/>
  <c r="Q3961" i="7"/>
  <c r="P3961" i="7"/>
  <c r="O3961" i="7"/>
  <c r="N3961" i="7"/>
  <c r="M3961" i="7"/>
  <c r="L3961" i="7"/>
  <c r="K3961" i="7"/>
  <c r="R3960" i="7"/>
  <c r="S3960" i="7" s="1"/>
  <c r="Q3960" i="7"/>
  <c r="P3960" i="7"/>
  <c r="O3960" i="7"/>
  <c r="N3960" i="7"/>
  <c r="M3960" i="7"/>
  <c r="L3960" i="7"/>
  <c r="K3960" i="7"/>
  <c r="U3959" i="7"/>
  <c r="V3959" i="7" s="1"/>
  <c r="R3959" i="7"/>
  <c r="S3959" i="7" s="1"/>
  <c r="Q3959" i="7"/>
  <c r="P3959" i="7"/>
  <c r="O3959" i="7"/>
  <c r="N3959" i="7"/>
  <c r="M3959" i="7"/>
  <c r="L3959" i="7"/>
  <c r="K3959" i="7"/>
  <c r="U3958" i="7"/>
  <c r="V3958" i="7" s="1"/>
  <c r="T3958" i="7"/>
  <c r="R3958" i="7"/>
  <c r="S3958" i="7" s="1"/>
  <c r="Q3958" i="7"/>
  <c r="P3958" i="7"/>
  <c r="O3958" i="7"/>
  <c r="N3958" i="7"/>
  <c r="M3958" i="7"/>
  <c r="L3958" i="7"/>
  <c r="K3958" i="7"/>
  <c r="R3957" i="7"/>
  <c r="S3957" i="7" s="1"/>
  <c r="Q3957" i="7"/>
  <c r="P3957" i="7"/>
  <c r="O3957" i="7"/>
  <c r="N3957" i="7"/>
  <c r="M3957" i="7"/>
  <c r="L3957" i="7"/>
  <c r="K3957" i="7"/>
  <c r="U3956" i="7"/>
  <c r="V3956" i="7" s="1"/>
  <c r="R3956" i="7"/>
  <c r="S3956" i="7" s="1"/>
  <c r="Q3956" i="7"/>
  <c r="P3956" i="7"/>
  <c r="O3956" i="7"/>
  <c r="N3956" i="7"/>
  <c r="M3956" i="7"/>
  <c r="L3956" i="7"/>
  <c r="K3956" i="7"/>
  <c r="V3955" i="7"/>
  <c r="U3955" i="7"/>
  <c r="T3955" i="7"/>
  <c r="R3955" i="7"/>
  <c r="S3955" i="7" s="1"/>
  <c r="Q3955" i="7"/>
  <c r="P3955" i="7"/>
  <c r="O3955" i="7"/>
  <c r="N3955" i="7"/>
  <c r="M3955" i="7"/>
  <c r="L3955" i="7"/>
  <c r="K3955" i="7"/>
  <c r="T3954" i="7"/>
  <c r="R3954" i="7"/>
  <c r="S3954" i="7" s="1"/>
  <c r="Q3954" i="7"/>
  <c r="P3954" i="7"/>
  <c r="O3954" i="7"/>
  <c r="N3954" i="7"/>
  <c r="M3954" i="7"/>
  <c r="L3954" i="7"/>
  <c r="K3954" i="7"/>
  <c r="R3953" i="7"/>
  <c r="Q3953" i="7"/>
  <c r="P3953" i="7"/>
  <c r="O3953" i="7"/>
  <c r="N3953" i="7"/>
  <c r="M3953" i="7"/>
  <c r="L3953" i="7"/>
  <c r="K3953" i="7"/>
  <c r="R3952" i="7"/>
  <c r="Q3952" i="7"/>
  <c r="P3952" i="7"/>
  <c r="O3952" i="7"/>
  <c r="N3952" i="7"/>
  <c r="M3952" i="7"/>
  <c r="L3952" i="7"/>
  <c r="K3952" i="7"/>
  <c r="R3951" i="7"/>
  <c r="S3951" i="7" s="1"/>
  <c r="Q3951" i="7"/>
  <c r="P3951" i="7"/>
  <c r="O3951" i="7"/>
  <c r="N3951" i="7"/>
  <c r="M3951" i="7"/>
  <c r="L3951" i="7"/>
  <c r="K3951" i="7"/>
  <c r="U3950" i="7"/>
  <c r="T3950" i="7"/>
  <c r="R3950" i="7"/>
  <c r="S3950" i="7" s="1"/>
  <c r="V3950" i="7" s="1"/>
  <c r="Q3950" i="7"/>
  <c r="P3950" i="7"/>
  <c r="O3950" i="7"/>
  <c r="N3950" i="7"/>
  <c r="M3950" i="7"/>
  <c r="L3950" i="7"/>
  <c r="K3950" i="7"/>
  <c r="U3949" i="7"/>
  <c r="T3949" i="7"/>
  <c r="R3949" i="7"/>
  <c r="S3949" i="7" s="1"/>
  <c r="V3949" i="7" s="1"/>
  <c r="Q3949" i="7"/>
  <c r="P3949" i="7"/>
  <c r="O3949" i="7"/>
  <c r="N3949" i="7"/>
  <c r="M3949" i="7"/>
  <c r="L3949" i="7"/>
  <c r="K3949" i="7"/>
  <c r="R3948" i="7"/>
  <c r="S3948" i="7" s="1"/>
  <c r="Q3948" i="7"/>
  <c r="P3948" i="7"/>
  <c r="O3948" i="7"/>
  <c r="N3948" i="7"/>
  <c r="M3948" i="7"/>
  <c r="L3948" i="7"/>
  <c r="K3948" i="7"/>
  <c r="U3947" i="7"/>
  <c r="V3947" i="7" s="1"/>
  <c r="R3947" i="7"/>
  <c r="S3947" i="7" s="1"/>
  <c r="Q3947" i="7"/>
  <c r="P3947" i="7"/>
  <c r="O3947" i="7"/>
  <c r="N3947" i="7"/>
  <c r="M3947" i="7"/>
  <c r="L3947" i="7"/>
  <c r="K3947" i="7"/>
  <c r="V3946" i="7"/>
  <c r="U3946" i="7"/>
  <c r="T3946" i="7"/>
  <c r="R3946" i="7"/>
  <c r="S3946" i="7" s="1"/>
  <c r="Q3946" i="7"/>
  <c r="P3946" i="7"/>
  <c r="O3946" i="7"/>
  <c r="N3946" i="7"/>
  <c r="M3946" i="7"/>
  <c r="L3946" i="7"/>
  <c r="K3946" i="7"/>
  <c r="U3945" i="7"/>
  <c r="V3945" i="7" s="1"/>
  <c r="T3945" i="7"/>
  <c r="R3945" i="7"/>
  <c r="S3945" i="7" s="1"/>
  <c r="Q3945" i="7"/>
  <c r="P3945" i="7"/>
  <c r="O3945" i="7"/>
  <c r="N3945" i="7"/>
  <c r="M3945" i="7"/>
  <c r="L3945" i="7"/>
  <c r="K3945" i="7"/>
  <c r="V3944" i="7"/>
  <c r="U3944" i="7"/>
  <c r="T3944" i="7"/>
  <c r="R3944" i="7"/>
  <c r="S3944" i="7" s="1"/>
  <c r="Q3944" i="7"/>
  <c r="P3944" i="7"/>
  <c r="O3944" i="7"/>
  <c r="N3944" i="7"/>
  <c r="M3944" i="7"/>
  <c r="L3944" i="7"/>
  <c r="K3944" i="7"/>
  <c r="U3943" i="7"/>
  <c r="T3943" i="7"/>
  <c r="R3943" i="7"/>
  <c r="S3943" i="7" s="1"/>
  <c r="Q3943" i="7"/>
  <c r="P3943" i="7"/>
  <c r="O3943" i="7"/>
  <c r="N3943" i="7"/>
  <c r="M3943" i="7"/>
  <c r="L3943" i="7"/>
  <c r="K3943" i="7"/>
  <c r="T3942" i="7"/>
  <c r="R3942" i="7"/>
  <c r="Q3942" i="7"/>
  <c r="P3942" i="7"/>
  <c r="O3942" i="7"/>
  <c r="N3942" i="7"/>
  <c r="M3942" i="7"/>
  <c r="L3942" i="7"/>
  <c r="K3942" i="7"/>
  <c r="R3941" i="7"/>
  <c r="Q3941" i="7"/>
  <c r="P3941" i="7"/>
  <c r="O3941" i="7"/>
  <c r="N3941" i="7"/>
  <c r="M3941" i="7"/>
  <c r="L3941" i="7"/>
  <c r="K3941" i="7"/>
  <c r="R3940" i="7"/>
  <c r="Q3940" i="7"/>
  <c r="P3940" i="7"/>
  <c r="O3940" i="7"/>
  <c r="N3940" i="7"/>
  <c r="M3940" i="7"/>
  <c r="L3940" i="7"/>
  <c r="K3940" i="7"/>
  <c r="R3939" i="7"/>
  <c r="S3939" i="7" s="1"/>
  <c r="Q3939" i="7"/>
  <c r="P3939" i="7"/>
  <c r="O3939" i="7"/>
  <c r="N3939" i="7"/>
  <c r="M3939" i="7"/>
  <c r="L3939" i="7"/>
  <c r="K3939" i="7"/>
  <c r="U3938" i="7"/>
  <c r="T3938" i="7"/>
  <c r="R3938" i="7"/>
  <c r="S3938" i="7" s="1"/>
  <c r="V3938" i="7" s="1"/>
  <c r="Q3938" i="7"/>
  <c r="P3938" i="7"/>
  <c r="O3938" i="7"/>
  <c r="N3938" i="7"/>
  <c r="M3938" i="7"/>
  <c r="L3938" i="7"/>
  <c r="K3938" i="7"/>
  <c r="R3937" i="7"/>
  <c r="S3937" i="7" s="1"/>
  <c r="Q3937" i="7"/>
  <c r="P3937" i="7"/>
  <c r="O3937" i="7"/>
  <c r="N3937" i="7"/>
  <c r="M3937" i="7"/>
  <c r="L3937" i="7"/>
  <c r="K3937" i="7"/>
  <c r="V3936" i="7"/>
  <c r="U3936" i="7"/>
  <c r="T3936" i="7"/>
  <c r="R3936" i="7"/>
  <c r="S3936" i="7" s="1"/>
  <c r="Q3936" i="7"/>
  <c r="P3936" i="7"/>
  <c r="O3936" i="7"/>
  <c r="N3936" i="7"/>
  <c r="M3936" i="7"/>
  <c r="L3936" i="7"/>
  <c r="K3936" i="7"/>
  <c r="V3935" i="7"/>
  <c r="U3935" i="7"/>
  <c r="R3935" i="7"/>
  <c r="S3935" i="7" s="1"/>
  <c r="Q3935" i="7"/>
  <c r="P3935" i="7"/>
  <c r="O3935" i="7"/>
  <c r="N3935" i="7"/>
  <c r="M3935" i="7"/>
  <c r="L3935" i="7"/>
  <c r="K3935" i="7"/>
  <c r="V3934" i="7"/>
  <c r="U3934" i="7"/>
  <c r="T3934" i="7"/>
  <c r="R3934" i="7"/>
  <c r="S3934" i="7" s="1"/>
  <c r="Q3934" i="7"/>
  <c r="P3934" i="7"/>
  <c r="O3934" i="7"/>
  <c r="N3934" i="7"/>
  <c r="M3934" i="7"/>
  <c r="L3934" i="7"/>
  <c r="K3934" i="7"/>
  <c r="R3933" i="7"/>
  <c r="Q3933" i="7"/>
  <c r="P3933" i="7"/>
  <c r="O3933" i="7"/>
  <c r="N3933" i="7"/>
  <c r="M3933" i="7"/>
  <c r="L3933" i="7"/>
  <c r="K3933" i="7"/>
  <c r="R3932" i="7"/>
  <c r="Q3932" i="7"/>
  <c r="P3932" i="7"/>
  <c r="O3932" i="7"/>
  <c r="N3932" i="7"/>
  <c r="M3932" i="7"/>
  <c r="L3932" i="7"/>
  <c r="K3932" i="7"/>
  <c r="R3931" i="7"/>
  <c r="Q3931" i="7"/>
  <c r="P3931" i="7"/>
  <c r="O3931" i="7"/>
  <c r="N3931" i="7"/>
  <c r="M3931" i="7"/>
  <c r="L3931" i="7"/>
  <c r="K3931" i="7"/>
  <c r="R3930" i="7"/>
  <c r="Q3930" i="7"/>
  <c r="P3930" i="7"/>
  <c r="O3930" i="7"/>
  <c r="N3930" i="7"/>
  <c r="M3930" i="7"/>
  <c r="L3930" i="7"/>
  <c r="K3930" i="7"/>
  <c r="U3929" i="7"/>
  <c r="T3929" i="7"/>
  <c r="R3929" i="7"/>
  <c r="S3929" i="7" s="1"/>
  <c r="V3929" i="7" s="1"/>
  <c r="Q3929" i="7"/>
  <c r="P3929" i="7"/>
  <c r="O3929" i="7"/>
  <c r="N3929" i="7"/>
  <c r="M3929" i="7"/>
  <c r="L3929" i="7"/>
  <c r="K3929" i="7"/>
  <c r="R3928" i="7"/>
  <c r="U3928" i="7" s="1"/>
  <c r="Q3928" i="7"/>
  <c r="P3928" i="7"/>
  <c r="O3928" i="7"/>
  <c r="N3928" i="7"/>
  <c r="M3928" i="7"/>
  <c r="L3928" i="7"/>
  <c r="K3928" i="7"/>
  <c r="R3927" i="7"/>
  <c r="U3927" i="7" s="1"/>
  <c r="Q3927" i="7"/>
  <c r="P3927" i="7"/>
  <c r="O3927" i="7"/>
  <c r="N3927" i="7"/>
  <c r="M3927" i="7"/>
  <c r="L3927" i="7"/>
  <c r="K3927" i="7"/>
  <c r="U3926" i="7"/>
  <c r="T3926" i="7"/>
  <c r="R3926" i="7"/>
  <c r="S3926" i="7" s="1"/>
  <c r="V3926" i="7" s="1"/>
  <c r="Q3926" i="7"/>
  <c r="P3926" i="7"/>
  <c r="O3926" i="7"/>
  <c r="N3926" i="7"/>
  <c r="M3926" i="7"/>
  <c r="L3926" i="7"/>
  <c r="K3926" i="7"/>
  <c r="U3925" i="7"/>
  <c r="T3925" i="7"/>
  <c r="S3925" i="7"/>
  <c r="R3925" i="7"/>
  <c r="Q3925" i="7"/>
  <c r="P3925" i="7"/>
  <c r="O3925" i="7"/>
  <c r="N3925" i="7"/>
  <c r="M3925" i="7"/>
  <c r="L3925" i="7"/>
  <c r="K3925" i="7"/>
  <c r="U3924" i="7"/>
  <c r="T3924" i="7"/>
  <c r="R3924" i="7"/>
  <c r="S3924" i="7" s="1"/>
  <c r="V3924" i="7" s="1"/>
  <c r="Q3924" i="7"/>
  <c r="P3924" i="7"/>
  <c r="O3924" i="7"/>
  <c r="N3924" i="7"/>
  <c r="M3924" i="7"/>
  <c r="L3924" i="7"/>
  <c r="K3924" i="7"/>
  <c r="U3923" i="7"/>
  <c r="T3923" i="7"/>
  <c r="S3923" i="7"/>
  <c r="R3923" i="7"/>
  <c r="Q3923" i="7"/>
  <c r="P3923" i="7"/>
  <c r="O3923" i="7"/>
  <c r="N3923" i="7"/>
  <c r="M3923" i="7"/>
  <c r="L3923" i="7"/>
  <c r="K3923" i="7"/>
  <c r="S3922" i="7"/>
  <c r="V3922" i="7" s="1"/>
  <c r="R3922" i="7"/>
  <c r="U3922" i="7" s="1"/>
  <c r="Q3922" i="7"/>
  <c r="P3922" i="7"/>
  <c r="O3922" i="7"/>
  <c r="N3922" i="7"/>
  <c r="M3922" i="7"/>
  <c r="L3922" i="7"/>
  <c r="K3922" i="7"/>
  <c r="R3921" i="7"/>
  <c r="Q3921" i="7"/>
  <c r="P3921" i="7"/>
  <c r="O3921" i="7"/>
  <c r="N3921" i="7"/>
  <c r="M3921" i="7"/>
  <c r="L3921" i="7"/>
  <c r="K3921" i="7"/>
  <c r="U3920" i="7"/>
  <c r="T3920" i="7"/>
  <c r="R3920" i="7"/>
  <c r="S3920" i="7" s="1"/>
  <c r="V3920" i="7" s="1"/>
  <c r="Q3920" i="7"/>
  <c r="P3920" i="7"/>
  <c r="O3920" i="7"/>
  <c r="N3920" i="7"/>
  <c r="M3920" i="7"/>
  <c r="L3920" i="7"/>
  <c r="K3920" i="7"/>
  <c r="R3919" i="7"/>
  <c r="Q3919" i="7"/>
  <c r="P3919" i="7"/>
  <c r="O3919" i="7"/>
  <c r="N3919" i="7"/>
  <c r="M3919" i="7"/>
  <c r="L3919" i="7"/>
  <c r="K3919" i="7"/>
  <c r="R3918" i="7"/>
  <c r="Q3918" i="7"/>
  <c r="P3918" i="7"/>
  <c r="O3918" i="7"/>
  <c r="N3918" i="7"/>
  <c r="M3918" i="7"/>
  <c r="L3918" i="7"/>
  <c r="K3918" i="7"/>
  <c r="R3917" i="7"/>
  <c r="U3917" i="7" s="1"/>
  <c r="Q3917" i="7"/>
  <c r="P3917" i="7"/>
  <c r="O3917" i="7"/>
  <c r="N3917" i="7"/>
  <c r="M3917" i="7"/>
  <c r="L3917" i="7"/>
  <c r="K3917" i="7"/>
  <c r="U3916" i="7"/>
  <c r="T3916" i="7"/>
  <c r="R3916" i="7"/>
  <c r="S3916" i="7" s="1"/>
  <c r="V3916" i="7" s="1"/>
  <c r="Q3916" i="7"/>
  <c r="P3916" i="7"/>
  <c r="O3916" i="7"/>
  <c r="N3916" i="7"/>
  <c r="M3916" i="7"/>
  <c r="L3916" i="7"/>
  <c r="K3916" i="7"/>
  <c r="R3915" i="7"/>
  <c r="U3915" i="7" s="1"/>
  <c r="Q3915" i="7"/>
  <c r="P3915" i="7"/>
  <c r="O3915" i="7"/>
  <c r="N3915" i="7"/>
  <c r="M3915" i="7"/>
  <c r="L3915" i="7"/>
  <c r="K3915" i="7"/>
  <c r="U3914" i="7"/>
  <c r="T3914" i="7"/>
  <c r="R3914" i="7"/>
  <c r="S3914" i="7" s="1"/>
  <c r="V3914" i="7" s="1"/>
  <c r="Q3914" i="7"/>
  <c r="P3914" i="7"/>
  <c r="O3914" i="7"/>
  <c r="N3914" i="7"/>
  <c r="M3914" i="7"/>
  <c r="L3914" i="7"/>
  <c r="K3914" i="7"/>
  <c r="U3913" i="7"/>
  <c r="T3913" i="7"/>
  <c r="S3913" i="7"/>
  <c r="R3913" i="7"/>
  <c r="Q3913" i="7"/>
  <c r="P3913" i="7"/>
  <c r="O3913" i="7"/>
  <c r="N3913" i="7"/>
  <c r="M3913" i="7"/>
  <c r="L3913" i="7"/>
  <c r="K3913" i="7"/>
  <c r="U3912" i="7"/>
  <c r="T3912" i="7"/>
  <c r="R3912" i="7"/>
  <c r="S3912" i="7" s="1"/>
  <c r="Q3912" i="7"/>
  <c r="P3912" i="7"/>
  <c r="O3912" i="7"/>
  <c r="N3912" i="7"/>
  <c r="M3912" i="7"/>
  <c r="L3912" i="7"/>
  <c r="K3912" i="7"/>
  <c r="U3911" i="7"/>
  <c r="T3911" i="7"/>
  <c r="S3911" i="7"/>
  <c r="V3911" i="7" s="1"/>
  <c r="R3911" i="7"/>
  <c r="Q3911" i="7"/>
  <c r="P3911" i="7"/>
  <c r="O3911" i="7"/>
  <c r="N3911" i="7"/>
  <c r="M3911" i="7"/>
  <c r="L3911" i="7"/>
  <c r="K3911" i="7"/>
  <c r="R3910" i="7"/>
  <c r="Q3910" i="7"/>
  <c r="P3910" i="7"/>
  <c r="O3910" i="7"/>
  <c r="N3910" i="7"/>
  <c r="M3910" i="7"/>
  <c r="L3910" i="7"/>
  <c r="K3910" i="7"/>
  <c r="R3909" i="7"/>
  <c r="U3909" i="7" s="1"/>
  <c r="Q3909" i="7"/>
  <c r="P3909" i="7"/>
  <c r="O3909" i="7"/>
  <c r="N3909" i="7"/>
  <c r="M3909" i="7"/>
  <c r="L3909" i="7"/>
  <c r="K3909" i="7"/>
  <c r="T3908" i="7"/>
  <c r="R3908" i="7"/>
  <c r="U3908" i="7" s="1"/>
  <c r="Q3908" i="7"/>
  <c r="P3908" i="7"/>
  <c r="O3908" i="7"/>
  <c r="N3908" i="7"/>
  <c r="M3908" i="7"/>
  <c r="L3908" i="7"/>
  <c r="K3908" i="7"/>
  <c r="S3907" i="7"/>
  <c r="R3907" i="7"/>
  <c r="Q3907" i="7"/>
  <c r="P3907" i="7"/>
  <c r="O3907" i="7"/>
  <c r="N3907" i="7"/>
  <c r="M3907" i="7"/>
  <c r="L3907" i="7"/>
  <c r="K3907" i="7"/>
  <c r="R3906" i="7"/>
  <c r="Q3906" i="7"/>
  <c r="P3906" i="7"/>
  <c r="O3906" i="7"/>
  <c r="N3906" i="7"/>
  <c r="M3906" i="7"/>
  <c r="L3906" i="7"/>
  <c r="K3906" i="7"/>
  <c r="R3905" i="7"/>
  <c r="U3905" i="7" s="1"/>
  <c r="Q3905" i="7"/>
  <c r="P3905" i="7"/>
  <c r="O3905" i="7"/>
  <c r="N3905" i="7"/>
  <c r="M3905" i="7"/>
  <c r="L3905" i="7"/>
  <c r="K3905" i="7"/>
  <c r="R3904" i="7"/>
  <c r="U3904" i="7" s="1"/>
  <c r="Q3904" i="7"/>
  <c r="P3904" i="7"/>
  <c r="O3904" i="7"/>
  <c r="N3904" i="7"/>
  <c r="M3904" i="7"/>
  <c r="L3904" i="7"/>
  <c r="K3904" i="7"/>
  <c r="R3903" i="7"/>
  <c r="U3903" i="7" s="1"/>
  <c r="Q3903" i="7"/>
  <c r="P3903" i="7"/>
  <c r="O3903" i="7"/>
  <c r="N3903" i="7"/>
  <c r="M3903" i="7"/>
  <c r="L3903" i="7"/>
  <c r="K3903" i="7"/>
  <c r="U3902" i="7"/>
  <c r="T3902" i="7"/>
  <c r="R3902" i="7"/>
  <c r="S3902" i="7" s="1"/>
  <c r="V3902" i="7" s="1"/>
  <c r="Q3902" i="7"/>
  <c r="P3902" i="7"/>
  <c r="O3902" i="7"/>
  <c r="N3902" i="7"/>
  <c r="M3902" i="7"/>
  <c r="L3902" i="7"/>
  <c r="K3902" i="7"/>
  <c r="U3901" i="7"/>
  <c r="T3901" i="7"/>
  <c r="S3901" i="7"/>
  <c r="R3901" i="7"/>
  <c r="Q3901" i="7"/>
  <c r="P3901" i="7"/>
  <c r="O3901" i="7"/>
  <c r="N3901" i="7"/>
  <c r="M3901" i="7"/>
  <c r="L3901" i="7"/>
  <c r="K3901" i="7"/>
  <c r="U3900" i="7"/>
  <c r="T3900" i="7"/>
  <c r="R3900" i="7"/>
  <c r="S3900" i="7" s="1"/>
  <c r="Q3900" i="7"/>
  <c r="P3900" i="7"/>
  <c r="O3900" i="7"/>
  <c r="N3900" i="7"/>
  <c r="M3900" i="7"/>
  <c r="L3900" i="7"/>
  <c r="K3900" i="7"/>
  <c r="U3899" i="7"/>
  <c r="T3899" i="7"/>
  <c r="S3899" i="7"/>
  <c r="R3899" i="7"/>
  <c r="Q3899" i="7"/>
  <c r="P3899" i="7"/>
  <c r="O3899" i="7"/>
  <c r="N3899" i="7"/>
  <c r="M3899" i="7"/>
  <c r="L3899" i="7"/>
  <c r="K3899" i="7"/>
  <c r="U3898" i="7"/>
  <c r="T3898" i="7"/>
  <c r="S3898" i="7"/>
  <c r="V3898" i="7" s="1"/>
  <c r="R3898" i="7"/>
  <c r="Q3898" i="7"/>
  <c r="P3898" i="7"/>
  <c r="O3898" i="7"/>
  <c r="N3898" i="7"/>
  <c r="M3898" i="7"/>
  <c r="L3898" i="7"/>
  <c r="K3898" i="7"/>
  <c r="R3897" i="7"/>
  <c r="Q3897" i="7"/>
  <c r="P3897" i="7"/>
  <c r="O3897" i="7"/>
  <c r="N3897" i="7"/>
  <c r="M3897" i="7"/>
  <c r="L3897" i="7"/>
  <c r="K3897" i="7"/>
  <c r="T3896" i="7"/>
  <c r="R3896" i="7"/>
  <c r="Q3896" i="7"/>
  <c r="P3896" i="7"/>
  <c r="O3896" i="7"/>
  <c r="N3896" i="7"/>
  <c r="M3896" i="7"/>
  <c r="L3896" i="7"/>
  <c r="K3896" i="7"/>
  <c r="R3895" i="7"/>
  <c r="Q3895" i="7"/>
  <c r="P3895" i="7"/>
  <c r="O3895" i="7"/>
  <c r="N3895" i="7"/>
  <c r="M3895" i="7"/>
  <c r="L3895" i="7"/>
  <c r="K3895" i="7"/>
  <c r="R3894" i="7"/>
  <c r="Q3894" i="7"/>
  <c r="P3894" i="7"/>
  <c r="O3894" i="7"/>
  <c r="N3894" i="7"/>
  <c r="M3894" i="7"/>
  <c r="L3894" i="7"/>
  <c r="K3894" i="7"/>
  <c r="R3893" i="7"/>
  <c r="U3893" i="7" s="1"/>
  <c r="Q3893" i="7"/>
  <c r="P3893" i="7"/>
  <c r="O3893" i="7"/>
  <c r="N3893" i="7"/>
  <c r="M3893" i="7"/>
  <c r="L3893" i="7"/>
  <c r="K3893" i="7"/>
  <c r="R3892" i="7"/>
  <c r="U3892" i="7" s="1"/>
  <c r="Q3892" i="7"/>
  <c r="P3892" i="7"/>
  <c r="O3892" i="7"/>
  <c r="N3892" i="7"/>
  <c r="M3892" i="7"/>
  <c r="L3892" i="7"/>
  <c r="K3892" i="7"/>
  <c r="R3891" i="7"/>
  <c r="U3891" i="7" s="1"/>
  <c r="Q3891" i="7"/>
  <c r="P3891" i="7"/>
  <c r="O3891" i="7"/>
  <c r="N3891" i="7"/>
  <c r="M3891" i="7"/>
  <c r="L3891" i="7"/>
  <c r="K3891" i="7"/>
  <c r="U3890" i="7"/>
  <c r="T3890" i="7"/>
  <c r="R3890" i="7"/>
  <c r="S3890" i="7" s="1"/>
  <c r="V3890" i="7" s="1"/>
  <c r="Q3890" i="7"/>
  <c r="P3890" i="7"/>
  <c r="O3890" i="7"/>
  <c r="N3890" i="7"/>
  <c r="M3890" i="7"/>
  <c r="L3890" i="7"/>
  <c r="K3890" i="7"/>
  <c r="U3889" i="7"/>
  <c r="T3889" i="7"/>
  <c r="S3889" i="7"/>
  <c r="R3889" i="7"/>
  <c r="Q3889" i="7"/>
  <c r="P3889" i="7"/>
  <c r="O3889" i="7"/>
  <c r="N3889" i="7"/>
  <c r="M3889" i="7"/>
  <c r="L3889" i="7"/>
  <c r="K3889" i="7"/>
  <c r="U3888" i="7"/>
  <c r="T3888" i="7"/>
  <c r="R3888" i="7"/>
  <c r="S3888" i="7" s="1"/>
  <c r="Q3888" i="7"/>
  <c r="P3888" i="7"/>
  <c r="O3888" i="7"/>
  <c r="N3888" i="7"/>
  <c r="M3888" i="7"/>
  <c r="L3888" i="7"/>
  <c r="K3888" i="7"/>
  <c r="U3887" i="7"/>
  <c r="T3887" i="7"/>
  <c r="S3887" i="7"/>
  <c r="V3887" i="7" s="1"/>
  <c r="R3887" i="7"/>
  <c r="Q3887" i="7"/>
  <c r="P3887" i="7"/>
  <c r="O3887" i="7"/>
  <c r="N3887" i="7"/>
  <c r="M3887" i="7"/>
  <c r="L3887" i="7"/>
  <c r="K3887" i="7"/>
  <c r="R3886" i="7"/>
  <c r="Q3886" i="7"/>
  <c r="P3886" i="7"/>
  <c r="O3886" i="7"/>
  <c r="N3886" i="7"/>
  <c r="M3886" i="7"/>
  <c r="L3886" i="7"/>
  <c r="K3886" i="7"/>
  <c r="S3885" i="7"/>
  <c r="R3885" i="7"/>
  <c r="Q3885" i="7"/>
  <c r="P3885" i="7"/>
  <c r="O3885" i="7"/>
  <c r="N3885" i="7"/>
  <c r="M3885" i="7"/>
  <c r="L3885" i="7"/>
  <c r="K3885" i="7"/>
  <c r="R3884" i="7"/>
  <c r="U3884" i="7" s="1"/>
  <c r="Q3884" i="7"/>
  <c r="P3884" i="7"/>
  <c r="O3884" i="7"/>
  <c r="N3884" i="7"/>
  <c r="M3884" i="7"/>
  <c r="L3884" i="7"/>
  <c r="K3884" i="7"/>
  <c r="U3883" i="7"/>
  <c r="T3883" i="7"/>
  <c r="R3883" i="7"/>
  <c r="S3883" i="7" s="1"/>
  <c r="V3883" i="7" s="1"/>
  <c r="Q3883" i="7"/>
  <c r="P3883" i="7"/>
  <c r="O3883" i="7"/>
  <c r="N3883" i="7"/>
  <c r="M3883" i="7"/>
  <c r="L3883" i="7"/>
  <c r="K3883" i="7"/>
  <c r="R3882" i="7"/>
  <c r="Q3882" i="7"/>
  <c r="P3882" i="7"/>
  <c r="O3882" i="7"/>
  <c r="N3882" i="7"/>
  <c r="M3882" i="7"/>
  <c r="L3882" i="7"/>
  <c r="K3882" i="7"/>
  <c r="R3881" i="7"/>
  <c r="U3881" i="7" s="1"/>
  <c r="Q3881" i="7"/>
  <c r="P3881" i="7"/>
  <c r="O3881" i="7"/>
  <c r="N3881" i="7"/>
  <c r="M3881" i="7"/>
  <c r="L3881" i="7"/>
  <c r="K3881" i="7"/>
  <c r="R3880" i="7"/>
  <c r="U3880" i="7" s="1"/>
  <c r="Q3880" i="7"/>
  <c r="P3880" i="7"/>
  <c r="O3880" i="7"/>
  <c r="N3880" i="7"/>
  <c r="M3880" i="7"/>
  <c r="L3880" i="7"/>
  <c r="K3880" i="7"/>
  <c r="R3879" i="7"/>
  <c r="U3879" i="7" s="1"/>
  <c r="Q3879" i="7"/>
  <c r="P3879" i="7"/>
  <c r="O3879" i="7"/>
  <c r="N3879" i="7"/>
  <c r="M3879" i="7"/>
  <c r="L3879" i="7"/>
  <c r="K3879" i="7"/>
  <c r="T3878" i="7"/>
  <c r="R3878" i="7"/>
  <c r="U3878" i="7" s="1"/>
  <c r="Q3878" i="7"/>
  <c r="P3878" i="7"/>
  <c r="O3878" i="7"/>
  <c r="N3878" i="7"/>
  <c r="M3878" i="7"/>
  <c r="L3878" i="7"/>
  <c r="K3878" i="7"/>
  <c r="U3877" i="7"/>
  <c r="T3877" i="7"/>
  <c r="S3877" i="7"/>
  <c r="R3877" i="7"/>
  <c r="Q3877" i="7"/>
  <c r="P3877" i="7"/>
  <c r="O3877" i="7"/>
  <c r="N3877" i="7"/>
  <c r="M3877" i="7"/>
  <c r="L3877" i="7"/>
  <c r="K3877" i="7"/>
  <c r="U3876" i="7"/>
  <c r="T3876" i="7"/>
  <c r="R3876" i="7"/>
  <c r="S3876" i="7" s="1"/>
  <c r="V3876" i="7" s="1"/>
  <c r="Q3876" i="7"/>
  <c r="P3876" i="7"/>
  <c r="O3876" i="7"/>
  <c r="N3876" i="7"/>
  <c r="M3876" i="7"/>
  <c r="L3876" i="7"/>
  <c r="K3876" i="7"/>
  <c r="U3875" i="7"/>
  <c r="T3875" i="7"/>
  <c r="S3875" i="7"/>
  <c r="V3875" i="7" s="1"/>
  <c r="R3875" i="7"/>
  <c r="Q3875" i="7"/>
  <c r="P3875" i="7"/>
  <c r="O3875" i="7"/>
  <c r="N3875" i="7"/>
  <c r="M3875" i="7"/>
  <c r="L3875" i="7"/>
  <c r="K3875" i="7"/>
  <c r="R3874" i="7"/>
  <c r="U3874" i="7" s="1"/>
  <c r="Q3874" i="7"/>
  <c r="P3874" i="7"/>
  <c r="O3874" i="7"/>
  <c r="N3874" i="7"/>
  <c r="M3874" i="7"/>
  <c r="L3874" i="7"/>
  <c r="K3874" i="7"/>
  <c r="U3873" i="7"/>
  <c r="T3873" i="7"/>
  <c r="R3873" i="7"/>
  <c r="S3873" i="7" s="1"/>
  <c r="Q3873" i="7"/>
  <c r="P3873" i="7"/>
  <c r="O3873" i="7"/>
  <c r="N3873" i="7"/>
  <c r="M3873" i="7"/>
  <c r="L3873" i="7"/>
  <c r="K3873" i="7"/>
  <c r="T3872" i="7"/>
  <c r="S3872" i="7"/>
  <c r="V3872" i="7" s="1"/>
  <c r="R3872" i="7"/>
  <c r="U3872" i="7" s="1"/>
  <c r="Q3872" i="7"/>
  <c r="P3872" i="7"/>
  <c r="O3872" i="7"/>
  <c r="N3872" i="7"/>
  <c r="M3872" i="7"/>
  <c r="L3872" i="7"/>
  <c r="K3872" i="7"/>
  <c r="R3871" i="7"/>
  <c r="Q3871" i="7"/>
  <c r="P3871" i="7"/>
  <c r="O3871" i="7"/>
  <c r="N3871" i="7"/>
  <c r="M3871" i="7"/>
  <c r="L3871" i="7"/>
  <c r="K3871" i="7"/>
  <c r="R3870" i="7"/>
  <c r="Q3870" i="7"/>
  <c r="P3870" i="7"/>
  <c r="O3870" i="7"/>
  <c r="N3870" i="7"/>
  <c r="M3870" i="7"/>
  <c r="L3870" i="7"/>
  <c r="K3870" i="7"/>
  <c r="R3869" i="7"/>
  <c r="U3869" i="7" s="1"/>
  <c r="Q3869" i="7"/>
  <c r="P3869" i="7"/>
  <c r="O3869" i="7"/>
  <c r="N3869" i="7"/>
  <c r="M3869" i="7"/>
  <c r="L3869" i="7"/>
  <c r="K3869" i="7"/>
  <c r="U3868" i="7"/>
  <c r="T3868" i="7"/>
  <c r="R3868" i="7"/>
  <c r="S3868" i="7" s="1"/>
  <c r="V3868" i="7" s="1"/>
  <c r="Q3868" i="7"/>
  <c r="P3868" i="7"/>
  <c r="O3868" i="7"/>
  <c r="N3868" i="7"/>
  <c r="M3868" i="7"/>
  <c r="L3868" i="7"/>
  <c r="K3868" i="7"/>
  <c r="R3867" i="7"/>
  <c r="U3867" i="7" s="1"/>
  <c r="Q3867" i="7"/>
  <c r="P3867" i="7"/>
  <c r="O3867" i="7"/>
  <c r="N3867" i="7"/>
  <c r="M3867" i="7"/>
  <c r="L3867" i="7"/>
  <c r="K3867" i="7"/>
  <c r="T3866" i="7"/>
  <c r="R3866" i="7"/>
  <c r="U3866" i="7" s="1"/>
  <c r="Q3866" i="7"/>
  <c r="P3866" i="7"/>
  <c r="O3866" i="7"/>
  <c r="N3866" i="7"/>
  <c r="M3866" i="7"/>
  <c r="L3866" i="7"/>
  <c r="K3866" i="7"/>
  <c r="U3865" i="7"/>
  <c r="T3865" i="7"/>
  <c r="S3865" i="7"/>
  <c r="R3865" i="7"/>
  <c r="Q3865" i="7"/>
  <c r="P3865" i="7"/>
  <c r="O3865" i="7"/>
  <c r="N3865" i="7"/>
  <c r="M3865" i="7"/>
  <c r="L3865" i="7"/>
  <c r="K3865" i="7"/>
  <c r="U3864" i="7"/>
  <c r="T3864" i="7"/>
  <c r="R3864" i="7"/>
  <c r="S3864" i="7" s="1"/>
  <c r="Q3864" i="7"/>
  <c r="P3864" i="7"/>
  <c r="O3864" i="7"/>
  <c r="N3864" i="7"/>
  <c r="M3864" i="7"/>
  <c r="L3864" i="7"/>
  <c r="K3864" i="7"/>
  <c r="U3863" i="7"/>
  <c r="T3863" i="7"/>
  <c r="S3863" i="7"/>
  <c r="V3863" i="7" s="1"/>
  <c r="R3863" i="7"/>
  <c r="Q3863" i="7"/>
  <c r="P3863" i="7"/>
  <c r="O3863" i="7"/>
  <c r="N3863" i="7"/>
  <c r="M3863" i="7"/>
  <c r="L3863" i="7"/>
  <c r="K3863" i="7"/>
  <c r="S3862" i="7"/>
  <c r="R3862" i="7"/>
  <c r="Q3862" i="7"/>
  <c r="P3862" i="7"/>
  <c r="O3862" i="7"/>
  <c r="N3862" i="7"/>
  <c r="M3862" i="7"/>
  <c r="L3862" i="7"/>
  <c r="K3862" i="7"/>
  <c r="U3861" i="7"/>
  <c r="S3861" i="7"/>
  <c r="V3861" i="7" s="1"/>
  <c r="R3861" i="7"/>
  <c r="T3861" i="7" s="1"/>
  <c r="Q3861" i="7"/>
  <c r="P3861" i="7"/>
  <c r="O3861" i="7"/>
  <c r="N3861" i="7"/>
  <c r="M3861" i="7"/>
  <c r="L3861" i="7"/>
  <c r="K3861" i="7"/>
  <c r="T3860" i="7"/>
  <c r="S3860" i="7"/>
  <c r="V3860" i="7" s="1"/>
  <c r="R3860" i="7"/>
  <c r="U3860" i="7" s="1"/>
  <c r="Q3860" i="7"/>
  <c r="P3860" i="7"/>
  <c r="O3860" i="7"/>
  <c r="N3860" i="7"/>
  <c r="M3860" i="7"/>
  <c r="L3860" i="7"/>
  <c r="K3860" i="7"/>
  <c r="R3859" i="7"/>
  <c r="Q3859" i="7"/>
  <c r="P3859" i="7"/>
  <c r="O3859" i="7"/>
  <c r="N3859" i="7"/>
  <c r="M3859" i="7"/>
  <c r="L3859" i="7"/>
  <c r="K3859" i="7"/>
  <c r="R3858" i="7"/>
  <c r="Q3858" i="7"/>
  <c r="P3858" i="7"/>
  <c r="O3858" i="7"/>
  <c r="N3858" i="7"/>
  <c r="M3858" i="7"/>
  <c r="L3858" i="7"/>
  <c r="K3858" i="7"/>
  <c r="R3857" i="7"/>
  <c r="U3857" i="7" s="1"/>
  <c r="Q3857" i="7"/>
  <c r="P3857" i="7"/>
  <c r="O3857" i="7"/>
  <c r="N3857" i="7"/>
  <c r="M3857" i="7"/>
  <c r="L3857" i="7"/>
  <c r="K3857" i="7"/>
  <c r="R3856" i="7"/>
  <c r="U3856" i="7" s="1"/>
  <c r="Q3856" i="7"/>
  <c r="P3856" i="7"/>
  <c r="O3856" i="7"/>
  <c r="N3856" i="7"/>
  <c r="M3856" i="7"/>
  <c r="L3856" i="7"/>
  <c r="K3856" i="7"/>
  <c r="R3855" i="7"/>
  <c r="U3855" i="7" s="1"/>
  <c r="Q3855" i="7"/>
  <c r="P3855" i="7"/>
  <c r="O3855" i="7"/>
  <c r="N3855" i="7"/>
  <c r="M3855" i="7"/>
  <c r="L3855" i="7"/>
  <c r="K3855" i="7"/>
  <c r="T3854" i="7"/>
  <c r="R3854" i="7"/>
  <c r="U3854" i="7" s="1"/>
  <c r="Q3854" i="7"/>
  <c r="P3854" i="7"/>
  <c r="O3854" i="7"/>
  <c r="N3854" i="7"/>
  <c r="M3854" i="7"/>
  <c r="L3854" i="7"/>
  <c r="K3854" i="7"/>
  <c r="U3853" i="7"/>
  <c r="T3853" i="7"/>
  <c r="S3853" i="7"/>
  <c r="R3853" i="7"/>
  <c r="Q3853" i="7"/>
  <c r="P3853" i="7"/>
  <c r="O3853" i="7"/>
  <c r="N3853" i="7"/>
  <c r="M3853" i="7"/>
  <c r="L3853" i="7"/>
  <c r="K3853" i="7"/>
  <c r="U3852" i="7"/>
  <c r="T3852" i="7"/>
  <c r="R3852" i="7"/>
  <c r="S3852" i="7" s="1"/>
  <c r="V3852" i="7" s="1"/>
  <c r="Q3852" i="7"/>
  <c r="P3852" i="7"/>
  <c r="O3852" i="7"/>
  <c r="N3852" i="7"/>
  <c r="M3852" i="7"/>
  <c r="L3852" i="7"/>
  <c r="K3852" i="7"/>
  <c r="U3851" i="7"/>
  <c r="T3851" i="7"/>
  <c r="S3851" i="7"/>
  <c r="V3851" i="7" s="1"/>
  <c r="R3851" i="7"/>
  <c r="Q3851" i="7"/>
  <c r="P3851" i="7"/>
  <c r="O3851" i="7"/>
  <c r="N3851" i="7"/>
  <c r="M3851" i="7"/>
  <c r="L3851" i="7"/>
  <c r="K3851" i="7"/>
  <c r="R3850" i="7"/>
  <c r="Q3850" i="7"/>
  <c r="P3850" i="7"/>
  <c r="O3850" i="7"/>
  <c r="N3850" i="7"/>
  <c r="M3850" i="7"/>
  <c r="L3850" i="7"/>
  <c r="K3850" i="7"/>
  <c r="S3849" i="7"/>
  <c r="R3849" i="7"/>
  <c r="U3849" i="7" s="1"/>
  <c r="Q3849" i="7"/>
  <c r="P3849" i="7"/>
  <c r="O3849" i="7"/>
  <c r="N3849" i="7"/>
  <c r="M3849" i="7"/>
  <c r="L3849" i="7"/>
  <c r="K3849" i="7"/>
  <c r="U3848" i="7"/>
  <c r="T3848" i="7"/>
  <c r="R3848" i="7"/>
  <c r="S3848" i="7" s="1"/>
  <c r="V3848" i="7" s="1"/>
  <c r="Q3848" i="7"/>
  <c r="P3848" i="7"/>
  <c r="O3848" i="7"/>
  <c r="N3848" i="7"/>
  <c r="M3848" i="7"/>
  <c r="L3848" i="7"/>
  <c r="K3848" i="7"/>
  <c r="S3847" i="7"/>
  <c r="R3847" i="7"/>
  <c r="Q3847" i="7"/>
  <c r="P3847" i="7"/>
  <c r="O3847" i="7"/>
  <c r="N3847" i="7"/>
  <c r="M3847" i="7"/>
  <c r="L3847" i="7"/>
  <c r="K3847" i="7"/>
  <c r="R3846" i="7"/>
  <c r="Q3846" i="7"/>
  <c r="P3846" i="7"/>
  <c r="O3846" i="7"/>
  <c r="N3846" i="7"/>
  <c r="M3846" i="7"/>
  <c r="L3846" i="7"/>
  <c r="K3846" i="7"/>
  <c r="R3845" i="7"/>
  <c r="U3845" i="7" s="1"/>
  <c r="Q3845" i="7"/>
  <c r="P3845" i="7"/>
  <c r="O3845" i="7"/>
  <c r="N3845" i="7"/>
  <c r="M3845" i="7"/>
  <c r="L3845" i="7"/>
  <c r="K3845" i="7"/>
  <c r="U3844" i="7"/>
  <c r="T3844" i="7"/>
  <c r="R3844" i="7"/>
  <c r="S3844" i="7" s="1"/>
  <c r="V3844" i="7" s="1"/>
  <c r="Q3844" i="7"/>
  <c r="P3844" i="7"/>
  <c r="O3844" i="7"/>
  <c r="N3844" i="7"/>
  <c r="M3844" i="7"/>
  <c r="L3844" i="7"/>
  <c r="K3844" i="7"/>
  <c r="R3843" i="7"/>
  <c r="U3843" i="7" s="1"/>
  <c r="Q3843" i="7"/>
  <c r="P3843" i="7"/>
  <c r="O3843" i="7"/>
  <c r="N3843" i="7"/>
  <c r="M3843" i="7"/>
  <c r="L3843" i="7"/>
  <c r="K3843" i="7"/>
  <c r="T3842" i="7"/>
  <c r="R3842" i="7"/>
  <c r="U3842" i="7" s="1"/>
  <c r="Q3842" i="7"/>
  <c r="P3842" i="7"/>
  <c r="O3842" i="7"/>
  <c r="N3842" i="7"/>
  <c r="M3842" i="7"/>
  <c r="L3842" i="7"/>
  <c r="K3842" i="7"/>
  <c r="U3841" i="7"/>
  <c r="T3841" i="7"/>
  <c r="S3841" i="7"/>
  <c r="R3841" i="7"/>
  <c r="Q3841" i="7"/>
  <c r="P3841" i="7"/>
  <c r="O3841" i="7"/>
  <c r="N3841" i="7"/>
  <c r="M3841" i="7"/>
  <c r="L3841" i="7"/>
  <c r="K3841" i="7"/>
  <c r="U3840" i="7"/>
  <c r="T3840" i="7"/>
  <c r="R3840" i="7"/>
  <c r="S3840" i="7" s="1"/>
  <c r="V3840" i="7" s="1"/>
  <c r="Q3840" i="7"/>
  <c r="P3840" i="7"/>
  <c r="O3840" i="7"/>
  <c r="N3840" i="7"/>
  <c r="M3840" i="7"/>
  <c r="L3840" i="7"/>
  <c r="K3840" i="7"/>
  <c r="U3839" i="7"/>
  <c r="T3839" i="7"/>
  <c r="S3839" i="7"/>
  <c r="R3839" i="7"/>
  <c r="Q3839" i="7"/>
  <c r="P3839" i="7"/>
  <c r="O3839" i="7"/>
  <c r="N3839" i="7"/>
  <c r="M3839" i="7"/>
  <c r="L3839" i="7"/>
  <c r="K3839" i="7"/>
  <c r="U3838" i="7"/>
  <c r="T3838" i="7"/>
  <c r="R3838" i="7"/>
  <c r="S3838" i="7" s="1"/>
  <c r="V3838" i="7" s="1"/>
  <c r="Q3838" i="7"/>
  <c r="P3838" i="7"/>
  <c r="O3838" i="7"/>
  <c r="N3838" i="7"/>
  <c r="M3838" i="7"/>
  <c r="L3838" i="7"/>
  <c r="K3838" i="7"/>
  <c r="U3837" i="7"/>
  <c r="T3837" i="7"/>
  <c r="S3837" i="7"/>
  <c r="R3837" i="7"/>
  <c r="Q3837" i="7"/>
  <c r="P3837" i="7"/>
  <c r="O3837" i="7"/>
  <c r="N3837" i="7"/>
  <c r="M3837" i="7"/>
  <c r="L3837" i="7"/>
  <c r="K3837" i="7"/>
  <c r="T3836" i="7"/>
  <c r="S3836" i="7"/>
  <c r="V3836" i="7" s="1"/>
  <c r="R3836" i="7"/>
  <c r="U3836" i="7" s="1"/>
  <c r="Q3836" i="7"/>
  <c r="P3836" i="7"/>
  <c r="O3836" i="7"/>
  <c r="N3836" i="7"/>
  <c r="M3836" i="7"/>
  <c r="L3836" i="7"/>
  <c r="K3836" i="7"/>
  <c r="S3835" i="7"/>
  <c r="R3835" i="7"/>
  <c r="Q3835" i="7"/>
  <c r="P3835" i="7"/>
  <c r="O3835" i="7"/>
  <c r="N3835" i="7"/>
  <c r="M3835" i="7"/>
  <c r="L3835" i="7"/>
  <c r="K3835" i="7"/>
  <c r="R3834" i="7"/>
  <c r="Q3834" i="7"/>
  <c r="P3834" i="7"/>
  <c r="O3834" i="7"/>
  <c r="N3834" i="7"/>
  <c r="M3834" i="7"/>
  <c r="L3834" i="7"/>
  <c r="K3834" i="7"/>
  <c r="R3833" i="7"/>
  <c r="U3833" i="7" s="1"/>
  <c r="Q3833" i="7"/>
  <c r="P3833" i="7"/>
  <c r="O3833" i="7"/>
  <c r="N3833" i="7"/>
  <c r="M3833" i="7"/>
  <c r="L3833" i="7"/>
  <c r="K3833" i="7"/>
  <c r="R3832" i="7"/>
  <c r="U3832" i="7" s="1"/>
  <c r="Q3832" i="7"/>
  <c r="P3832" i="7"/>
  <c r="O3832" i="7"/>
  <c r="N3832" i="7"/>
  <c r="M3832" i="7"/>
  <c r="L3832" i="7"/>
  <c r="K3832" i="7"/>
  <c r="U3831" i="7"/>
  <c r="R3831" i="7"/>
  <c r="T3831" i="7" s="1"/>
  <c r="Q3831" i="7"/>
  <c r="P3831" i="7"/>
  <c r="O3831" i="7"/>
  <c r="N3831" i="7"/>
  <c r="M3831" i="7"/>
  <c r="L3831" i="7"/>
  <c r="K3831" i="7"/>
  <c r="T3830" i="7"/>
  <c r="R3830" i="7"/>
  <c r="U3830" i="7" s="1"/>
  <c r="Q3830" i="7"/>
  <c r="P3830" i="7"/>
  <c r="O3830" i="7"/>
  <c r="N3830" i="7"/>
  <c r="M3830" i="7"/>
  <c r="L3830" i="7"/>
  <c r="K3830" i="7"/>
  <c r="U3829" i="7"/>
  <c r="T3829" i="7"/>
  <c r="S3829" i="7"/>
  <c r="R3829" i="7"/>
  <c r="Q3829" i="7"/>
  <c r="P3829" i="7"/>
  <c r="O3829" i="7"/>
  <c r="N3829" i="7"/>
  <c r="M3829" i="7"/>
  <c r="L3829" i="7"/>
  <c r="K3829" i="7"/>
  <c r="U3828" i="7"/>
  <c r="T3828" i="7"/>
  <c r="R3828" i="7"/>
  <c r="S3828" i="7" s="1"/>
  <c r="Q3828" i="7"/>
  <c r="P3828" i="7"/>
  <c r="O3828" i="7"/>
  <c r="N3828" i="7"/>
  <c r="M3828" i="7"/>
  <c r="L3828" i="7"/>
  <c r="K3828" i="7"/>
  <c r="U3827" i="7"/>
  <c r="T3827" i="7"/>
  <c r="S3827" i="7"/>
  <c r="R3827" i="7"/>
  <c r="Q3827" i="7"/>
  <c r="P3827" i="7"/>
  <c r="O3827" i="7"/>
  <c r="N3827" i="7"/>
  <c r="M3827" i="7"/>
  <c r="L3827" i="7"/>
  <c r="K3827" i="7"/>
  <c r="R3826" i="7"/>
  <c r="Q3826" i="7"/>
  <c r="P3826" i="7"/>
  <c r="O3826" i="7"/>
  <c r="N3826" i="7"/>
  <c r="M3826" i="7"/>
  <c r="L3826" i="7"/>
  <c r="K3826" i="7"/>
  <c r="U3825" i="7"/>
  <c r="T3825" i="7"/>
  <c r="S3825" i="7"/>
  <c r="R3825" i="7"/>
  <c r="Q3825" i="7"/>
  <c r="P3825" i="7"/>
  <c r="O3825" i="7"/>
  <c r="N3825" i="7"/>
  <c r="M3825" i="7"/>
  <c r="L3825" i="7"/>
  <c r="K3825" i="7"/>
  <c r="S3824" i="7"/>
  <c r="R3824" i="7"/>
  <c r="Q3824" i="7"/>
  <c r="P3824" i="7"/>
  <c r="O3824" i="7"/>
  <c r="N3824" i="7"/>
  <c r="M3824" i="7"/>
  <c r="L3824" i="7"/>
  <c r="K3824" i="7"/>
  <c r="R3823" i="7"/>
  <c r="Q3823" i="7"/>
  <c r="P3823" i="7"/>
  <c r="O3823" i="7"/>
  <c r="N3823" i="7"/>
  <c r="M3823" i="7"/>
  <c r="L3823" i="7"/>
  <c r="K3823" i="7"/>
  <c r="R3822" i="7"/>
  <c r="Q3822" i="7"/>
  <c r="P3822" i="7"/>
  <c r="O3822" i="7"/>
  <c r="N3822" i="7"/>
  <c r="M3822" i="7"/>
  <c r="L3822" i="7"/>
  <c r="K3822" i="7"/>
  <c r="R3821" i="7"/>
  <c r="U3821" i="7" s="1"/>
  <c r="Q3821" i="7"/>
  <c r="P3821" i="7"/>
  <c r="O3821" i="7"/>
  <c r="N3821" i="7"/>
  <c r="M3821" i="7"/>
  <c r="L3821" i="7"/>
  <c r="K3821" i="7"/>
  <c r="R3820" i="7"/>
  <c r="U3820" i="7" s="1"/>
  <c r="Q3820" i="7"/>
  <c r="P3820" i="7"/>
  <c r="O3820" i="7"/>
  <c r="N3820" i="7"/>
  <c r="M3820" i="7"/>
  <c r="L3820" i="7"/>
  <c r="K3820" i="7"/>
  <c r="U3819" i="7"/>
  <c r="R3819" i="7"/>
  <c r="T3819" i="7" s="1"/>
  <c r="Q3819" i="7"/>
  <c r="P3819" i="7"/>
  <c r="O3819" i="7"/>
  <c r="N3819" i="7"/>
  <c r="M3819" i="7"/>
  <c r="L3819" i="7"/>
  <c r="K3819" i="7"/>
  <c r="T3818" i="7"/>
  <c r="R3818" i="7"/>
  <c r="U3818" i="7" s="1"/>
  <c r="Q3818" i="7"/>
  <c r="P3818" i="7"/>
  <c r="O3818" i="7"/>
  <c r="N3818" i="7"/>
  <c r="M3818" i="7"/>
  <c r="L3818" i="7"/>
  <c r="K3818" i="7"/>
  <c r="U3817" i="7"/>
  <c r="T3817" i="7"/>
  <c r="S3817" i="7"/>
  <c r="R3817" i="7"/>
  <c r="Q3817" i="7"/>
  <c r="P3817" i="7"/>
  <c r="O3817" i="7"/>
  <c r="N3817" i="7"/>
  <c r="M3817" i="7"/>
  <c r="L3817" i="7"/>
  <c r="K3817" i="7"/>
  <c r="U3816" i="7"/>
  <c r="T3816" i="7"/>
  <c r="R3816" i="7"/>
  <c r="S3816" i="7" s="1"/>
  <c r="V3816" i="7" s="1"/>
  <c r="Q3816" i="7"/>
  <c r="P3816" i="7"/>
  <c r="O3816" i="7"/>
  <c r="N3816" i="7"/>
  <c r="M3816" i="7"/>
  <c r="L3816" i="7"/>
  <c r="K3816" i="7"/>
  <c r="U3815" i="7"/>
  <c r="T3815" i="7"/>
  <c r="S3815" i="7"/>
  <c r="V3815" i="7" s="1"/>
  <c r="R3815" i="7"/>
  <c r="Q3815" i="7"/>
  <c r="P3815" i="7"/>
  <c r="O3815" i="7"/>
  <c r="N3815" i="7"/>
  <c r="M3815" i="7"/>
  <c r="L3815" i="7"/>
  <c r="K3815" i="7"/>
  <c r="R3814" i="7"/>
  <c r="U3814" i="7" s="1"/>
  <c r="Q3814" i="7"/>
  <c r="P3814" i="7"/>
  <c r="O3814" i="7"/>
  <c r="N3814" i="7"/>
  <c r="M3814" i="7"/>
  <c r="L3814" i="7"/>
  <c r="K3814" i="7"/>
  <c r="R3813" i="7"/>
  <c r="U3813" i="7" s="1"/>
  <c r="Q3813" i="7"/>
  <c r="P3813" i="7"/>
  <c r="O3813" i="7"/>
  <c r="N3813" i="7"/>
  <c r="M3813" i="7"/>
  <c r="L3813" i="7"/>
  <c r="K3813" i="7"/>
  <c r="T3812" i="7"/>
  <c r="S3812" i="7"/>
  <c r="V3812" i="7" s="1"/>
  <c r="R3812" i="7"/>
  <c r="U3812" i="7" s="1"/>
  <c r="Q3812" i="7"/>
  <c r="P3812" i="7"/>
  <c r="O3812" i="7"/>
  <c r="N3812" i="7"/>
  <c r="M3812" i="7"/>
  <c r="L3812" i="7"/>
  <c r="K3812" i="7"/>
  <c r="S3811" i="7"/>
  <c r="R3811" i="7"/>
  <c r="Q3811" i="7"/>
  <c r="P3811" i="7"/>
  <c r="O3811" i="7"/>
  <c r="N3811" i="7"/>
  <c r="M3811" i="7"/>
  <c r="L3811" i="7"/>
  <c r="K3811" i="7"/>
  <c r="U3810" i="7"/>
  <c r="T3810" i="7"/>
  <c r="R3810" i="7"/>
  <c r="S3810" i="7" s="1"/>
  <c r="V3810" i="7" s="1"/>
  <c r="Q3810" i="7"/>
  <c r="P3810" i="7"/>
  <c r="O3810" i="7"/>
  <c r="N3810" i="7"/>
  <c r="M3810" i="7"/>
  <c r="L3810" i="7"/>
  <c r="K3810" i="7"/>
  <c r="U3809" i="7"/>
  <c r="T3809" i="7"/>
  <c r="R3809" i="7"/>
  <c r="S3809" i="7" s="1"/>
  <c r="V3809" i="7" s="1"/>
  <c r="Q3809" i="7"/>
  <c r="P3809" i="7"/>
  <c r="O3809" i="7"/>
  <c r="N3809" i="7"/>
  <c r="M3809" i="7"/>
  <c r="L3809" i="7"/>
  <c r="K3809" i="7"/>
  <c r="U3808" i="7"/>
  <c r="T3808" i="7"/>
  <c r="R3808" i="7"/>
  <c r="S3808" i="7" s="1"/>
  <c r="V3808" i="7" s="1"/>
  <c r="Q3808" i="7"/>
  <c r="P3808" i="7"/>
  <c r="O3808" i="7"/>
  <c r="N3808" i="7"/>
  <c r="M3808" i="7"/>
  <c r="L3808" i="7"/>
  <c r="K3808" i="7"/>
  <c r="U3807" i="7"/>
  <c r="R3807" i="7"/>
  <c r="T3807" i="7" s="1"/>
  <c r="Q3807" i="7"/>
  <c r="P3807" i="7"/>
  <c r="O3807" i="7"/>
  <c r="N3807" i="7"/>
  <c r="M3807" i="7"/>
  <c r="L3807" i="7"/>
  <c r="K3807" i="7"/>
  <c r="U3806" i="7"/>
  <c r="T3806" i="7"/>
  <c r="R3806" i="7"/>
  <c r="S3806" i="7" s="1"/>
  <c r="V3806" i="7" s="1"/>
  <c r="Q3806" i="7"/>
  <c r="P3806" i="7"/>
  <c r="O3806" i="7"/>
  <c r="N3806" i="7"/>
  <c r="M3806" i="7"/>
  <c r="L3806" i="7"/>
  <c r="K3806" i="7"/>
  <c r="U3805" i="7"/>
  <c r="T3805" i="7"/>
  <c r="S3805" i="7"/>
  <c r="R3805" i="7"/>
  <c r="Q3805" i="7"/>
  <c r="P3805" i="7"/>
  <c r="O3805" i="7"/>
  <c r="N3805" i="7"/>
  <c r="M3805" i="7"/>
  <c r="L3805" i="7"/>
  <c r="K3805" i="7"/>
  <c r="U3804" i="7"/>
  <c r="T3804" i="7"/>
  <c r="R3804" i="7"/>
  <c r="S3804" i="7" s="1"/>
  <c r="Q3804" i="7"/>
  <c r="P3804" i="7"/>
  <c r="O3804" i="7"/>
  <c r="N3804" i="7"/>
  <c r="M3804" i="7"/>
  <c r="L3804" i="7"/>
  <c r="K3804" i="7"/>
  <c r="U3803" i="7"/>
  <c r="T3803" i="7"/>
  <c r="S3803" i="7"/>
  <c r="V3803" i="7" s="1"/>
  <c r="R3803" i="7"/>
  <c r="Q3803" i="7"/>
  <c r="P3803" i="7"/>
  <c r="O3803" i="7"/>
  <c r="N3803" i="7"/>
  <c r="M3803" i="7"/>
  <c r="L3803" i="7"/>
  <c r="K3803" i="7"/>
  <c r="R3802" i="7"/>
  <c r="Q3802" i="7"/>
  <c r="P3802" i="7"/>
  <c r="O3802" i="7"/>
  <c r="N3802" i="7"/>
  <c r="M3802" i="7"/>
  <c r="L3802" i="7"/>
  <c r="K3802" i="7"/>
  <c r="R3801" i="7"/>
  <c r="Q3801" i="7"/>
  <c r="P3801" i="7"/>
  <c r="O3801" i="7"/>
  <c r="N3801" i="7"/>
  <c r="M3801" i="7"/>
  <c r="L3801" i="7"/>
  <c r="K3801" i="7"/>
  <c r="R3800" i="7"/>
  <c r="U3800" i="7" s="1"/>
  <c r="Q3800" i="7"/>
  <c r="P3800" i="7"/>
  <c r="O3800" i="7"/>
  <c r="N3800" i="7"/>
  <c r="M3800" i="7"/>
  <c r="L3800" i="7"/>
  <c r="K3800" i="7"/>
  <c r="S3799" i="7"/>
  <c r="R3799" i="7"/>
  <c r="Q3799" i="7"/>
  <c r="P3799" i="7"/>
  <c r="O3799" i="7"/>
  <c r="N3799" i="7"/>
  <c r="M3799" i="7"/>
  <c r="L3799" i="7"/>
  <c r="K3799" i="7"/>
  <c r="R3798" i="7"/>
  <c r="Q3798" i="7"/>
  <c r="P3798" i="7"/>
  <c r="O3798" i="7"/>
  <c r="N3798" i="7"/>
  <c r="M3798" i="7"/>
  <c r="L3798" i="7"/>
  <c r="K3798" i="7"/>
  <c r="R3797" i="7"/>
  <c r="U3797" i="7" s="1"/>
  <c r="Q3797" i="7"/>
  <c r="P3797" i="7"/>
  <c r="O3797" i="7"/>
  <c r="N3797" i="7"/>
  <c r="M3797" i="7"/>
  <c r="L3797" i="7"/>
  <c r="K3797" i="7"/>
  <c r="R3796" i="7"/>
  <c r="U3796" i="7" s="1"/>
  <c r="Q3796" i="7"/>
  <c r="P3796" i="7"/>
  <c r="O3796" i="7"/>
  <c r="N3796" i="7"/>
  <c r="M3796" i="7"/>
  <c r="L3796" i="7"/>
  <c r="K3796" i="7"/>
  <c r="U3795" i="7"/>
  <c r="R3795" i="7"/>
  <c r="T3795" i="7" s="1"/>
  <c r="Q3795" i="7"/>
  <c r="P3795" i="7"/>
  <c r="O3795" i="7"/>
  <c r="N3795" i="7"/>
  <c r="M3795" i="7"/>
  <c r="L3795" i="7"/>
  <c r="K3795" i="7"/>
  <c r="T3794" i="7"/>
  <c r="R3794" i="7"/>
  <c r="U3794" i="7" s="1"/>
  <c r="Q3794" i="7"/>
  <c r="P3794" i="7"/>
  <c r="O3794" i="7"/>
  <c r="N3794" i="7"/>
  <c r="M3794" i="7"/>
  <c r="L3794" i="7"/>
  <c r="K3794" i="7"/>
  <c r="U3793" i="7"/>
  <c r="T3793" i="7"/>
  <c r="S3793" i="7"/>
  <c r="R3793" i="7"/>
  <c r="Q3793" i="7"/>
  <c r="P3793" i="7"/>
  <c r="O3793" i="7"/>
  <c r="N3793" i="7"/>
  <c r="M3793" i="7"/>
  <c r="L3793" i="7"/>
  <c r="K3793" i="7"/>
  <c r="U3792" i="7"/>
  <c r="T3792" i="7"/>
  <c r="R3792" i="7"/>
  <c r="S3792" i="7" s="1"/>
  <c r="V3792" i="7" s="1"/>
  <c r="Q3792" i="7"/>
  <c r="P3792" i="7"/>
  <c r="O3792" i="7"/>
  <c r="N3792" i="7"/>
  <c r="M3792" i="7"/>
  <c r="L3792" i="7"/>
  <c r="K3792" i="7"/>
  <c r="U3791" i="7"/>
  <c r="T3791" i="7"/>
  <c r="S3791" i="7"/>
  <c r="R3791" i="7"/>
  <c r="Q3791" i="7"/>
  <c r="P3791" i="7"/>
  <c r="O3791" i="7"/>
  <c r="N3791" i="7"/>
  <c r="M3791" i="7"/>
  <c r="L3791" i="7"/>
  <c r="K3791" i="7"/>
  <c r="U3790" i="7"/>
  <c r="T3790" i="7"/>
  <c r="S3790" i="7"/>
  <c r="R3790" i="7"/>
  <c r="Q3790" i="7"/>
  <c r="P3790" i="7"/>
  <c r="O3790" i="7"/>
  <c r="N3790" i="7"/>
  <c r="M3790" i="7"/>
  <c r="L3790" i="7"/>
  <c r="K3790" i="7"/>
  <c r="U3789" i="7"/>
  <c r="T3789" i="7"/>
  <c r="S3789" i="7"/>
  <c r="R3789" i="7"/>
  <c r="Q3789" i="7"/>
  <c r="P3789" i="7"/>
  <c r="O3789" i="7"/>
  <c r="N3789" i="7"/>
  <c r="M3789" i="7"/>
  <c r="L3789" i="7"/>
  <c r="K3789" i="7"/>
  <c r="S3788" i="7"/>
  <c r="R3788" i="7"/>
  <c r="Q3788" i="7"/>
  <c r="P3788" i="7"/>
  <c r="O3788" i="7"/>
  <c r="N3788" i="7"/>
  <c r="M3788" i="7"/>
  <c r="L3788" i="7"/>
  <c r="K3788" i="7"/>
  <c r="R3787" i="7"/>
  <c r="Q3787" i="7"/>
  <c r="P3787" i="7"/>
  <c r="O3787" i="7"/>
  <c r="N3787" i="7"/>
  <c r="M3787" i="7"/>
  <c r="L3787" i="7"/>
  <c r="K3787" i="7"/>
  <c r="R3786" i="7"/>
  <c r="Q3786" i="7"/>
  <c r="P3786" i="7"/>
  <c r="O3786" i="7"/>
  <c r="N3786" i="7"/>
  <c r="M3786" i="7"/>
  <c r="L3786" i="7"/>
  <c r="K3786" i="7"/>
  <c r="R3785" i="7"/>
  <c r="U3785" i="7" s="1"/>
  <c r="Q3785" i="7"/>
  <c r="P3785" i="7"/>
  <c r="O3785" i="7"/>
  <c r="N3785" i="7"/>
  <c r="M3785" i="7"/>
  <c r="L3785" i="7"/>
  <c r="K3785" i="7"/>
  <c r="U3784" i="7"/>
  <c r="T3784" i="7"/>
  <c r="R3784" i="7"/>
  <c r="S3784" i="7" s="1"/>
  <c r="V3784" i="7" s="1"/>
  <c r="Q3784" i="7"/>
  <c r="P3784" i="7"/>
  <c r="O3784" i="7"/>
  <c r="N3784" i="7"/>
  <c r="M3784" i="7"/>
  <c r="L3784" i="7"/>
  <c r="K3784" i="7"/>
  <c r="U3783" i="7"/>
  <c r="R3783" i="7"/>
  <c r="T3783" i="7" s="1"/>
  <c r="Q3783" i="7"/>
  <c r="P3783" i="7"/>
  <c r="O3783" i="7"/>
  <c r="N3783" i="7"/>
  <c r="M3783" i="7"/>
  <c r="L3783" i="7"/>
  <c r="K3783" i="7"/>
  <c r="U3782" i="7"/>
  <c r="T3782" i="7"/>
  <c r="R3782" i="7"/>
  <c r="S3782" i="7" s="1"/>
  <c r="V3782" i="7" s="1"/>
  <c r="Q3782" i="7"/>
  <c r="P3782" i="7"/>
  <c r="O3782" i="7"/>
  <c r="N3782" i="7"/>
  <c r="M3782" i="7"/>
  <c r="L3782" i="7"/>
  <c r="K3782" i="7"/>
  <c r="U3781" i="7"/>
  <c r="T3781" i="7"/>
  <c r="S3781" i="7"/>
  <c r="R3781" i="7"/>
  <c r="Q3781" i="7"/>
  <c r="P3781" i="7"/>
  <c r="O3781" i="7"/>
  <c r="N3781" i="7"/>
  <c r="M3781" i="7"/>
  <c r="L3781" i="7"/>
  <c r="K3781" i="7"/>
  <c r="U3780" i="7"/>
  <c r="T3780" i="7"/>
  <c r="R3780" i="7"/>
  <c r="S3780" i="7" s="1"/>
  <c r="Q3780" i="7"/>
  <c r="P3780" i="7"/>
  <c r="O3780" i="7"/>
  <c r="N3780" i="7"/>
  <c r="M3780" i="7"/>
  <c r="L3780" i="7"/>
  <c r="K3780" i="7"/>
  <c r="U3779" i="7"/>
  <c r="T3779" i="7"/>
  <c r="S3779" i="7"/>
  <c r="R3779" i="7"/>
  <c r="Q3779" i="7"/>
  <c r="P3779" i="7"/>
  <c r="O3779" i="7"/>
  <c r="N3779" i="7"/>
  <c r="M3779" i="7"/>
  <c r="L3779" i="7"/>
  <c r="K3779" i="7"/>
  <c r="R3778" i="7"/>
  <c r="Q3778" i="7"/>
  <c r="P3778" i="7"/>
  <c r="O3778" i="7"/>
  <c r="N3778" i="7"/>
  <c r="M3778" i="7"/>
  <c r="L3778" i="7"/>
  <c r="K3778" i="7"/>
  <c r="R3777" i="7"/>
  <c r="Q3777" i="7"/>
  <c r="P3777" i="7"/>
  <c r="O3777" i="7"/>
  <c r="N3777" i="7"/>
  <c r="M3777" i="7"/>
  <c r="L3777" i="7"/>
  <c r="K3777" i="7"/>
  <c r="T3776" i="7"/>
  <c r="S3776" i="7"/>
  <c r="V3776" i="7" s="1"/>
  <c r="R3776" i="7"/>
  <c r="U3776" i="7" s="1"/>
  <c r="Q3776" i="7"/>
  <c r="P3776" i="7"/>
  <c r="O3776" i="7"/>
  <c r="N3776" i="7"/>
  <c r="M3776" i="7"/>
  <c r="L3776" i="7"/>
  <c r="K3776" i="7"/>
  <c r="R3775" i="7"/>
  <c r="Q3775" i="7"/>
  <c r="P3775" i="7"/>
  <c r="O3775" i="7"/>
  <c r="N3775" i="7"/>
  <c r="M3775" i="7"/>
  <c r="L3775" i="7"/>
  <c r="K3775" i="7"/>
  <c r="R3774" i="7"/>
  <c r="Q3774" i="7"/>
  <c r="P3774" i="7"/>
  <c r="O3774" i="7"/>
  <c r="N3774" i="7"/>
  <c r="M3774" i="7"/>
  <c r="L3774" i="7"/>
  <c r="K3774" i="7"/>
  <c r="R3773" i="7"/>
  <c r="U3773" i="7" s="1"/>
  <c r="Q3773" i="7"/>
  <c r="P3773" i="7"/>
  <c r="O3773" i="7"/>
  <c r="N3773" i="7"/>
  <c r="M3773" i="7"/>
  <c r="L3773" i="7"/>
  <c r="K3773" i="7"/>
  <c r="U3772" i="7"/>
  <c r="T3772" i="7"/>
  <c r="R3772" i="7"/>
  <c r="S3772" i="7" s="1"/>
  <c r="V3772" i="7" s="1"/>
  <c r="Q3772" i="7"/>
  <c r="P3772" i="7"/>
  <c r="O3772" i="7"/>
  <c r="N3772" i="7"/>
  <c r="M3772" i="7"/>
  <c r="L3772" i="7"/>
  <c r="K3772" i="7"/>
  <c r="U3771" i="7"/>
  <c r="T3771" i="7"/>
  <c r="R3771" i="7"/>
  <c r="S3771" i="7" s="1"/>
  <c r="V3771" i="7" s="1"/>
  <c r="Q3771" i="7"/>
  <c r="P3771" i="7"/>
  <c r="O3771" i="7"/>
  <c r="N3771" i="7"/>
  <c r="M3771" i="7"/>
  <c r="L3771" i="7"/>
  <c r="K3771" i="7"/>
  <c r="U3770" i="7"/>
  <c r="T3770" i="7"/>
  <c r="R3770" i="7"/>
  <c r="S3770" i="7" s="1"/>
  <c r="V3770" i="7" s="1"/>
  <c r="Q3770" i="7"/>
  <c r="P3770" i="7"/>
  <c r="O3770" i="7"/>
  <c r="N3770" i="7"/>
  <c r="M3770" i="7"/>
  <c r="L3770" i="7"/>
  <c r="K3770" i="7"/>
  <c r="U3769" i="7"/>
  <c r="T3769" i="7"/>
  <c r="S3769" i="7"/>
  <c r="R3769" i="7"/>
  <c r="Q3769" i="7"/>
  <c r="P3769" i="7"/>
  <c r="O3769" i="7"/>
  <c r="N3769" i="7"/>
  <c r="M3769" i="7"/>
  <c r="L3769" i="7"/>
  <c r="K3769" i="7"/>
  <c r="U3768" i="7"/>
  <c r="T3768" i="7"/>
  <c r="R3768" i="7"/>
  <c r="S3768" i="7" s="1"/>
  <c r="Q3768" i="7"/>
  <c r="P3768" i="7"/>
  <c r="O3768" i="7"/>
  <c r="N3768" i="7"/>
  <c r="M3768" i="7"/>
  <c r="L3768" i="7"/>
  <c r="K3768" i="7"/>
  <c r="U3767" i="7"/>
  <c r="T3767" i="7"/>
  <c r="S3767" i="7"/>
  <c r="V3767" i="7" s="1"/>
  <c r="R3767" i="7"/>
  <c r="Q3767" i="7"/>
  <c r="P3767" i="7"/>
  <c r="O3767" i="7"/>
  <c r="N3767" i="7"/>
  <c r="M3767" i="7"/>
  <c r="L3767" i="7"/>
  <c r="K3767" i="7"/>
  <c r="U3766" i="7"/>
  <c r="R3766" i="7"/>
  <c r="T3766" i="7" s="1"/>
  <c r="Q3766" i="7"/>
  <c r="P3766" i="7"/>
  <c r="O3766" i="7"/>
  <c r="N3766" i="7"/>
  <c r="M3766" i="7"/>
  <c r="L3766" i="7"/>
  <c r="K3766" i="7"/>
  <c r="U3765" i="7"/>
  <c r="T3765" i="7"/>
  <c r="R3765" i="7"/>
  <c r="S3765" i="7" s="1"/>
  <c r="Q3765" i="7"/>
  <c r="P3765" i="7"/>
  <c r="O3765" i="7"/>
  <c r="N3765" i="7"/>
  <c r="M3765" i="7"/>
  <c r="L3765" i="7"/>
  <c r="K3765" i="7"/>
  <c r="R3764" i="7"/>
  <c r="Q3764" i="7"/>
  <c r="P3764" i="7"/>
  <c r="O3764" i="7"/>
  <c r="N3764" i="7"/>
  <c r="M3764" i="7"/>
  <c r="L3764" i="7"/>
  <c r="K3764" i="7"/>
  <c r="R3763" i="7"/>
  <c r="Q3763" i="7"/>
  <c r="P3763" i="7"/>
  <c r="O3763" i="7"/>
  <c r="N3763" i="7"/>
  <c r="M3763" i="7"/>
  <c r="L3763" i="7"/>
  <c r="K3763" i="7"/>
  <c r="R3762" i="7"/>
  <c r="Q3762" i="7"/>
  <c r="P3762" i="7"/>
  <c r="O3762" i="7"/>
  <c r="N3762" i="7"/>
  <c r="M3762" i="7"/>
  <c r="L3762" i="7"/>
  <c r="K3762" i="7"/>
  <c r="R3761" i="7"/>
  <c r="U3761" i="7" s="1"/>
  <c r="Q3761" i="7"/>
  <c r="P3761" i="7"/>
  <c r="O3761" i="7"/>
  <c r="N3761" i="7"/>
  <c r="M3761" i="7"/>
  <c r="L3761" i="7"/>
  <c r="K3761" i="7"/>
  <c r="R3760" i="7"/>
  <c r="U3760" i="7" s="1"/>
  <c r="Q3760" i="7"/>
  <c r="P3760" i="7"/>
  <c r="O3760" i="7"/>
  <c r="N3760" i="7"/>
  <c r="M3760" i="7"/>
  <c r="L3760" i="7"/>
  <c r="K3760" i="7"/>
  <c r="U3759" i="7"/>
  <c r="R3759" i="7"/>
  <c r="T3759" i="7" s="1"/>
  <c r="Q3759" i="7"/>
  <c r="P3759" i="7"/>
  <c r="O3759" i="7"/>
  <c r="N3759" i="7"/>
  <c r="M3759" i="7"/>
  <c r="L3759" i="7"/>
  <c r="K3759" i="7"/>
  <c r="T3758" i="7"/>
  <c r="R3758" i="7"/>
  <c r="U3758" i="7" s="1"/>
  <c r="Q3758" i="7"/>
  <c r="P3758" i="7"/>
  <c r="O3758" i="7"/>
  <c r="N3758" i="7"/>
  <c r="M3758" i="7"/>
  <c r="L3758" i="7"/>
  <c r="K3758" i="7"/>
  <c r="U3757" i="7"/>
  <c r="T3757" i="7"/>
  <c r="S3757" i="7"/>
  <c r="R3757" i="7"/>
  <c r="Q3757" i="7"/>
  <c r="P3757" i="7"/>
  <c r="O3757" i="7"/>
  <c r="N3757" i="7"/>
  <c r="M3757" i="7"/>
  <c r="L3757" i="7"/>
  <c r="K3757" i="7"/>
  <c r="U3756" i="7"/>
  <c r="T3756" i="7"/>
  <c r="R3756" i="7"/>
  <c r="S3756" i="7" s="1"/>
  <c r="V3756" i="7" s="1"/>
  <c r="Q3756" i="7"/>
  <c r="P3756" i="7"/>
  <c r="O3756" i="7"/>
  <c r="N3756" i="7"/>
  <c r="M3756" i="7"/>
  <c r="L3756" i="7"/>
  <c r="K3756" i="7"/>
  <c r="U3755" i="7"/>
  <c r="T3755" i="7"/>
  <c r="S3755" i="7"/>
  <c r="V3755" i="7" s="1"/>
  <c r="R3755" i="7"/>
  <c r="Q3755" i="7"/>
  <c r="P3755" i="7"/>
  <c r="O3755" i="7"/>
  <c r="N3755" i="7"/>
  <c r="M3755" i="7"/>
  <c r="L3755" i="7"/>
  <c r="K3755" i="7"/>
  <c r="R3754" i="7"/>
  <c r="Q3754" i="7"/>
  <c r="P3754" i="7"/>
  <c r="O3754" i="7"/>
  <c r="N3754" i="7"/>
  <c r="M3754" i="7"/>
  <c r="L3754" i="7"/>
  <c r="K3754" i="7"/>
  <c r="R3753" i="7"/>
  <c r="U3753" i="7" s="1"/>
  <c r="Q3753" i="7"/>
  <c r="P3753" i="7"/>
  <c r="O3753" i="7"/>
  <c r="N3753" i="7"/>
  <c r="M3753" i="7"/>
  <c r="L3753" i="7"/>
  <c r="K3753" i="7"/>
  <c r="T3752" i="7"/>
  <c r="S3752" i="7"/>
  <c r="V3752" i="7" s="1"/>
  <c r="R3752" i="7"/>
  <c r="U3752" i="7" s="1"/>
  <c r="Q3752" i="7"/>
  <c r="P3752" i="7"/>
  <c r="O3752" i="7"/>
  <c r="N3752" i="7"/>
  <c r="M3752" i="7"/>
  <c r="L3752" i="7"/>
  <c r="K3752" i="7"/>
  <c r="S3751" i="7"/>
  <c r="R3751" i="7"/>
  <c r="Q3751" i="7"/>
  <c r="P3751" i="7"/>
  <c r="O3751" i="7"/>
  <c r="N3751" i="7"/>
  <c r="M3751" i="7"/>
  <c r="L3751" i="7"/>
  <c r="K3751" i="7"/>
  <c r="R3750" i="7"/>
  <c r="Q3750" i="7"/>
  <c r="P3750" i="7"/>
  <c r="O3750" i="7"/>
  <c r="N3750" i="7"/>
  <c r="M3750" i="7"/>
  <c r="L3750" i="7"/>
  <c r="K3750" i="7"/>
  <c r="R3749" i="7"/>
  <c r="U3749" i="7" s="1"/>
  <c r="Q3749" i="7"/>
  <c r="P3749" i="7"/>
  <c r="O3749" i="7"/>
  <c r="N3749" i="7"/>
  <c r="M3749" i="7"/>
  <c r="L3749" i="7"/>
  <c r="K3749" i="7"/>
  <c r="R3748" i="7"/>
  <c r="U3748" i="7" s="1"/>
  <c r="Q3748" i="7"/>
  <c r="P3748" i="7"/>
  <c r="O3748" i="7"/>
  <c r="N3748" i="7"/>
  <c r="M3748" i="7"/>
  <c r="L3748" i="7"/>
  <c r="K3748" i="7"/>
  <c r="U3747" i="7"/>
  <c r="R3747" i="7"/>
  <c r="T3747" i="7" s="1"/>
  <c r="Q3747" i="7"/>
  <c r="P3747" i="7"/>
  <c r="O3747" i="7"/>
  <c r="N3747" i="7"/>
  <c r="M3747" i="7"/>
  <c r="L3747" i="7"/>
  <c r="K3747" i="7"/>
  <c r="T3746" i="7"/>
  <c r="R3746" i="7"/>
  <c r="U3746" i="7" s="1"/>
  <c r="Q3746" i="7"/>
  <c r="P3746" i="7"/>
  <c r="O3746" i="7"/>
  <c r="N3746" i="7"/>
  <c r="M3746" i="7"/>
  <c r="L3746" i="7"/>
  <c r="K3746" i="7"/>
  <c r="U3745" i="7"/>
  <c r="T3745" i="7"/>
  <c r="S3745" i="7"/>
  <c r="R3745" i="7"/>
  <c r="Q3745" i="7"/>
  <c r="P3745" i="7"/>
  <c r="O3745" i="7"/>
  <c r="N3745" i="7"/>
  <c r="M3745" i="7"/>
  <c r="L3745" i="7"/>
  <c r="K3745" i="7"/>
  <c r="U3744" i="7"/>
  <c r="T3744" i="7"/>
  <c r="R3744" i="7"/>
  <c r="S3744" i="7" s="1"/>
  <c r="Q3744" i="7"/>
  <c r="P3744" i="7"/>
  <c r="O3744" i="7"/>
  <c r="N3744" i="7"/>
  <c r="M3744" i="7"/>
  <c r="L3744" i="7"/>
  <c r="K3744" i="7"/>
  <c r="U3743" i="7"/>
  <c r="T3743" i="7"/>
  <c r="S3743" i="7"/>
  <c r="R3743" i="7"/>
  <c r="Q3743" i="7"/>
  <c r="P3743" i="7"/>
  <c r="O3743" i="7"/>
  <c r="N3743" i="7"/>
  <c r="M3743" i="7"/>
  <c r="L3743" i="7"/>
  <c r="K3743" i="7"/>
  <c r="U3742" i="7"/>
  <c r="T3742" i="7"/>
  <c r="S3742" i="7"/>
  <c r="R3742" i="7"/>
  <c r="Q3742" i="7"/>
  <c r="P3742" i="7"/>
  <c r="O3742" i="7"/>
  <c r="N3742" i="7"/>
  <c r="M3742" i="7"/>
  <c r="L3742" i="7"/>
  <c r="K3742" i="7"/>
  <c r="T3741" i="7"/>
  <c r="S3741" i="7"/>
  <c r="V3741" i="7" s="1"/>
  <c r="R3741" i="7"/>
  <c r="U3741" i="7" s="1"/>
  <c r="Q3741" i="7"/>
  <c r="P3741" i="7"/>
  <c r="O3741" i="7"/>
  <c r="N3741" i="7"/>
  <c r="M3741" i="7"/>
  <c r="L3741" i="7"/>
  <c r="K3741" i="7"/>
  <c r="R3740" i="7"/>
  <c r="Q3740" i="7"/>
  <c r="P3740" i="7"/>
  <c r="O3740" i="7"/>
  <c r="N3740" i="7"/>
  <c r="M3740" i="7"/>
  <c r="L3740" i="7"/>
  <c r="K3740" i="7"/>
  <c r="U3739" i="7"/>
  <c r="T3739" i="7"/>
  <c r="S3739" i="7"/>
  <c r="V3739" i="7" s="1"/>
  <c r="R3739" i="7"/>
  <c r="Q3739" i="7"/>
  <c r="P3739" i="7"/>
  <c r="O3739" i="7"/>
  <c r="N3739" i="7"/>
  <c r="M3739" i="7"/>
  <c r="L3739" i="7"/>
  <c r="K3739" i="7"/>
  <c r="R3738" i="7"/>
  <c r="Q3738" i="7"/>
  <c r="P3738" i="7"/>
  <c r="O3738" i="7"/>
  <c r="N3738" i="7"/>
  <c r="M3738" i="7"/>
  <c r="L3738" i="7"/>
  <c r="K3738" i="7"/>
  <c r="R3737" i="7"/>
  <c r="U3737" i="7" s="1"/>
  <c r="Q3737" i="7"/>
  <c r="P3737" i="7"/>
  <c r="O3737" i="7"/>
  <c r="N3737" i="7"/>
  <c r="M3737" i="7"/>
  <c r="L3737" i="7"/>
  <c r="K3737" i="7"/>
  <c r="R3736" i="7"/>
  <c r="U3736" i="7" s="1"/>
  <c r="Q3736" i="7"/>
  <c r="P3736" i="7"/>
  <c r="O3736" i="7"/>
  <c r="N3736" i="7"/>
  <c r="M3736" i="7"/>
  <c r="L3736" i="7"/>
  <c r="K3736" i="7"/>
  <c r="U3735" i="7"/>
  <c r="R3735" i="7"/>
  <c r="T3735" i="7" s="1"/>
  <c r="Q3735" i="7"/>
  <c r="P3735" i="7"/>
  <c r="O3735" i="7"/>
  <c r="N3735" i="7"/>
  <c r="M3735" i="7"/>
  <c r="L3735" i="7"/>
  <c r="K3735" i="7"/>
  <c r="U3734" i="7"/>
  <c r="T3734" i="7"/>
  <c r="R3734" i="7"/>
  <c r="S3734" i="7" s="1"/>
  <c r="V3734" i="7" s="1"/>
  <c r="Q3734" i="7"/>
  <c r="P3734" i="7"/>
  <c r="O3734" i="7"/>
  <c r="N3734" i="7"/>
  <c r="M3734" i="7"/>
  <c r="L3734" i="7"/>
  <c r="K3734" i="7"/>
  <c r="U3733" i="7"/>
  <c r="T3733" i="7"/>
  <c r="S3733" i="7"/>
  <c r="R3733" i="7"/>
  <c r="Q3733" i="7"/>
  <c r="P3733" i="7"/>
  <c r="O3733" i="7"/>
  <c r="N3733" i="7"/>
  <c r="M3733" i="7"/>
  <c r="L3733" i="7"/>
  <c r="K3733" i="7"/>
  <c r="U3732" i="7"/>
  <c r="T3732" i="7"/>
  <c r="R3732" i="7"/>
  <c r="S3732" i="7" s="1"/>
  <c r="Q3732" i="7"/>
  <c r="P3732" i="7"/>
  <c r="O3732" i="7"/>
  <c r="N3732" i="7"/>
  <c r="M3732" i="7"/>
  <c r="L3732" i="7"/>
  <c r="K3732" i="7"/>
  <c r="U3731" i="7"/>
  <c r="T3731" i="7"/>
  <c r="S3731" i="7"/>
  <c r="V3731" i="7" s="1"/>
  <c r="R3731" i="7"/>
  <c r="Q3731" i="7"/>
  <c r="P3731" i="7"/>
  <c r="O3731" i="7"/>
  <c r="N3731" i="7"/>
  <c r="M3731" i="7"/>
  <c r="L3731" i="7"/>
  <c r="K3731" i="7"/>
  <c r="R3730" i="7"/>
  <c r="T3730" i="7" s="1"/>
  <c r="Q3730" i="7"/>
  <c r="P3730" i="7"/>
  <c r="O3730" i="7"/>
  <c r="N3730" i="7"/>
  <c r="M3730" i="7"/>
  <c r="L3730" i="7"/>
  <c r="K3730" i="7"/>
  <c r="U3729" i="7"/>
  <c r="T3729" i="7"/>
  <c r="R3729" i="7"/>
  <c r="S3729" i="7" s="1"/>
  <c r="Q3729" i="7"/>
  <c r="P3729" i="7"/>
  <c r="O3729" i="7"/>
  <c r="N3729" i="7"/>
  <c r="M3729" i="7"/>
  <c r="L3729" i="7"/>
  <c r="K3729" i="7"/>
  <c r="R3728" i="7"/>
  <c r="Q3728" i="7"/>
  <c r="P3728" i="7"/>
  <c r="O3728" i="7"/>
  <c r="N3728" i="7"/>
  <c r="M3728" i="7"/>
  <c r="L3728" i="7"/>
  <c r="K3728" i="7"/>
  <c r="R3727" i="7"/>
  <c r="Q3727" i="7"/>
  <c r="P3727" i="7"/>
  <c r="O3727" i="7"/>
  <c r="N3727" i="7"/>
  <c r="M3727" i="7"/>
  <c r="L3727" i="7"/>
  <c r="K3727" i="7"/>
  <c r="R3726" i="7"/>
  <c r="Q3726" i="7"/>
  <c r="P3726" i="7"/>
  <c r="O3726" i="7"/>
  <c r="N3726" i="7"/>
  <c r="M3726" i="7"/>
  <c r="L3726" i="7"/>
  <c r="K3726" i="7"/>
  <c r="R3725" i="7"/>
  <c r="U3725" i="7" s="1"/>
  <c r="Q3725" i="7"/>
  <c r="P3725" i="7"/>
  <c r="O3725" i="7"/>
  <c r="N3725" i="7"/>
  <c r="M3725" i="7"/>
  <c r="L3725" i="7"/>
  <c r="K3725" i="7"/>
  <c r="R3724" i="7"/>
  <c r="U3724" i="7" s="1"/>
  <c r="Q3724" i="7"/>
  <c r="P3724" i="7"/>
  <c r="O3724" i="7"/>
  <c r="N3724" i="7"/>
  <c r="M3724" i="7"/>
  <c r="L3724" i="7"/>
  <c r="K3724" i="7"/>
  <c r="U3723" i="7"/>
  <c r="R3723" i="7"/>
  <c r="T3723" i="7" s="1"/>
  <c r="Q3723" i="7"/>
  <c r="P3723" i="7"/>
  <c r="O3723" i="7"/>
  <c r="N3723" i="7"/>
  <c r="M3723" i="7"/>
  <c r="L3723" i="7"/>
  <c r="K3723" i="7"/>
  <c r="T3722" i="7"/>
  <c r="R3722" i="7"/>
  <c r="U3722" i="7" s="1"/>
  <c r="Q3722" i="7"/>
  <c r="P3722" i="7"/>
  <c r="O3722" i="7"/>
  <c r="N3722" i="7"/>
  <c r="M3722" i="7"/>
  <c r="L3722" i="7"/>
  <c r="K3722" i="7"/>
  <c r="U3721" i="7"/>
  <c r="T3721" i="7"/>
  <c r="S3721" i="7"/>
  <c r="R3721" i="7"/>
  <c r="Q3721" i="7"/>
  <c r="P3721" i="7"/>
  <c r="O3721" i="7"/>
  <c r="N3721" i="7"/>
  <c r="M3721" i="7"/>
  <c r="L3721" i="7"/>
  <c r="K3721" i="7"/>
  <c r="U3720" i="7"/>
  <c r="T3720" i="7"/>
  <c r="R3720" i="7"/>
  <c r="S3720" i="7" s="1"/>
  <c r="V3720" i="7" s="1"/>
  <c r="Q3720" i="7"/>
  <c r="P3720" i="7"/>
  <c r="O3720" i="7"/>
  <c r="N3720" i="7"/>
  <c r="M3720" i="7"/>
  <c r="L3720" i="7"/>
  <c r="K3720" i="7"/>
  <c r="U3719" i="7"/>
  <c r="T3719" i="7"/>
  <c r="S3719" i="7"/>
  <c r="V3719" i="7" s="1"/>
  <c r="R3719" i="7"/>
  <c r="Q3719" i="7"/>
  <c r="P3719" i="7"/>
  <c r="O3719" i="7"/>
  <c r="N3719" i="7"/>
  <c r="M3719" i="7"/>
  <c r="L3719" i="7"/>
  <c r="K3719" i="7"/>
  <c r="R3718" i="7"/>
  <c r="Q3718" i="7"/>
  <c r="P3718" i="7"/>
  <c r="O3718" i="7"/>
  <c r="N3718" i="7"/>
  <c r="M3718" i="7"/>
  <c r="L3718" i="7"/>
  <c r="K3718" i="7"/>
  <c r="R3717" i="7"/>
  <c r="U3717" i="7" s="1"/>
  <c r="Q3717" i="7"/>
  <c r="P3717" i="7"/>
  <c r="O3717" i="7"/>
  <c r="N3717" i="7"/>
  <c r="M3717" i="7"/>
  <c r="L3717" i="7"/>
  <c r="K3717" i="7"/>
  <c r="T3716" i="7"/>
  <c r="S3716" i="7"/>
  <c r="V3716" i="7" s="1"/>
  <c r="R3716" i="7"/>
  <c r="U3716" i="7" s="1"/>
  <c r="Q3716" i="7"/>
  <c r="P3716" i="7"/>
  <c r="O3716" i="7"/>
  <c r="N3716" i="7"/>
  <c r="M3716" i="7"/>
  <c r="L3716" i="7"/>
  <c r="K3716" i="7"/>
  <c r="R3715" i="7"/>
  <c r="Q3715" i="7"/>
  <c r="P3715" i="7"/>
  <c r="O3715" i="7"/>
  <c r="N3715" i="7"/>
  <c r="M3715" i="7"/>
  <c r="L3715" i="7"/>
  <c r="K3715" i="7"/>
  <c r="R3714" i="7"/>
  <c r="Q3714" i="7"/>
  <c r="P3714" i="7"/>
  <c r="O3714" i="7"/>
  <c r="N3714" i="7"/>
  <c r="M3714" i="7"/>
  <c r="L3714" i="7"/>
  <c r="K3714" i="7"/>
  <c r="R3713" i="7"/>
  <c r="U3713" i="7" s="1"/>
  <c r="Q3713" i="7"/>
  <c r="P3713" i="7"/>
  <c r="O3713" i="7"/>
  <c r="N3713" i="7"/>
  <c r="M3713" i="7"/>
  <c r="L3713" i="7"/>
  <c r="K3713" i="7"/>
  <c r="U3712" i="7"/>
  <c r="T3712" i="7"/>
  <c r="R3712" i="7"/>
  <c r="S3712" i="7" s="1"/>
  <c r="V3712" i="7" s="1"/>
  <c r="Q3712" i="7"/>
  <c r="P3712" i="7"/>
  <c r="O3712" i="7"/>
  <c r="N3712" i="7"/>
  <c r="M3712" i="7"/>
  <c r="L3712" i="7"/>
  <c r="K3712" i="7"/>
  <c r="U3711" i="7"/>
  <c r="R3711" i="7"/>
  <c r="T3711" i="7" s="1"/>
  <c r="Q3711" i="7"/>
  <c r="P3711" i="7"/>
  <c r="O3711" i="7"/>
  <c r="N3711" i="7"/>
  <c r="M3711" i="7"/>
  <c r="L3711" i="7"/>
  <c r="K3711" i="7"/>
  <c r="T3710" i="7"/>
  <c r="R3710" i="7"/>
  <c r="U3710" i="7" s="1"/>
  <c r="Q3710" i="7"/>
  <c r="P3710" i="7"/>
  <c r="O3710" i="7"/>
  <c r="N3710" i="7"/>
  <c r="M3710" i="7"/>
  <c r="L3710" i="7"/>
  <c r="K3710" i="7"/>
  <c r="U3709" i="7"/>
  <c r="T3709" i="7"/>
  <c r="S3709" i="7"/>
  <c r="R3709" i="7"/>
  <c r="Q3709" i="7"/>
  <c r="P3709" i="7"/>
  <c r="O3709" i="7"/>
  <c r="N3709" i="7"/>
  <c r="M3709" i="7"/>
  <c r="L3709" i="7"/>
  <c r="K3709" i="7"/>
  <c r="U3708" i="7"/>
  <c r="T3708" i="7"/>
  <c r="R3708" i="7"/>
  <c r="S3708" i="7" s="1"/>
  <c r="V3708" i="7" s="1"/>
  <c r="Q3708" i="7"/>
  <c r="P3708" i="7"/>
  <c r="O3708" i="7"/>
  <c r="N3708" i="7"/>
  <c r="M3708" i="7"/>
  <c r="L3708" i="7"/>
  <c r="K3708" i="7"/>
  <c r="U3707" i="7"/>
  <c r="T3707" i="7"/>
  <c r="S3707" i="7"/>
  <c r="R3707" i="7"/>
  <c r="Q3707" i="7"/>
  <c r="P3707" i="7"/>
  <c r="O3707" i="7"/>
  <c r="N3707" i="7"/>
  <c r="M3707" i="7"/>
  <c r="L3707" i="7"/>
  <c r="K3707" i="7"/>
  <c r="U3706" i="7"/>
  <c r="T3706" i="7"/>
  <c r="S3706" i="7"/>
  <c r="R3706" i="7"/>
  <c r="Q3706" i="7"/>
  <c r="P3706" i="7"/>
  <c r="O3706" i="7"/>
  <c r="N3706" i="7"/>
  <c r="M3706" i="7"/>
  <c r="L3706" i="7"/>
  <c r="K3706" i="7"/>
  <c r="U3705" i="7"/>
  <c r="T3705" i="7"/>
  <c r="S3705" i="7"/>
  <c r="R3705" i="7"/>
  <c r="Q3705" i="7"/>
  <c r="P3705" i="7"/>
  <c r="O3705" i="7"/>
  <c r="N3705" i="7"/>
  <c r="M3705" i="7"/>
  <c r="L3705" i="7"/>
  <c r="K3705" i="7"/>
  <c r="T3704" i="7"/>
  <c r="R3704" i="7"/>
  <c r="Q3704" i="7"/>
  <c r="P3704" i="7"/>
  <c r="O3704" i="7"/>
  <c r="N3704" i="7"/>
  <c r="M3704" i="7"/>
  <c r="L3704" i="7"/>
  <c r="K3704" i="7"/>
  <c r="S3703" i="7"/>
  <c r="R3703" i="7"/>
  <c r="Q3703" i="7"/>
  <c r="P3703" i="7"/>
  <c r="O3703" i="7"/>
  <c r="N3703" i="7"/>
  <c r="M3703" i="7"/>
  <c r="L3703" i="7"/>
  <c r="K3703" i="7"/>
  <c r="R3702" i="7"/>
  <c r="Q3702" i="7"/>
  <c r="P3702" i="7"/>
  <c r="O3702" i="7"/>
  <c r="N3702" i="7"/>
  <c r="M3702" i="7"/>
  <c r="L3702" i="7"/>
  <c r="K3702" i="7"/>
  <c r="R3701" i="7"/>
  <c r="U3701" i="7" s="1"/>
  <c r="Q3701" i="7"/>
  <c r="P3701" i="7"/>
  <c r="O3701" i="7"/>
  <c r="N3701" i="7"/>
  <c r="M3701" i="7"/>
  <c r="L3701" i="7"/>
  <c r="K3701" i="7"/>
  <c r="R3700" i="7"/>
  <c r="U3700" i="7" s="1"/>
  <c r="Q3700" i="7"/>
  <c r="P3700" i="7"/>
  <c r="O3700" i="7"/>
  <c r="N3700" i="7"/>
  <c r="M3700" i="7"/>
  <c r="L3700" i="7"/>
  <c r="K3700" i="7"/>
  <c r="U3699" i="7"/>
  <c r="R3699" i="7"/>
  <c r="T3699" i="7" s="1"/>
  <c r="Q3699" i="7"/>
  <c r="P3699" i="7"/>
  <c r="O3699" i="7"/>
  <c r="N3699" i="7"/>
  <c r="M3699" i="7"/>
  <c r="L3699" i="7"/>
  <c r="K3699" i="7"/>
  <c r="T3698" i="7"/>
  <c r="R3698" i="7"/>
  <c r="U3698" i="7" s="1"/>
  <c r="Q3698" i="7"/>
  <c r="P3698" i="7"/>
  <c r="O3698" i="7"/>
  <c r="N3698" i="7"/>
  <c r="M3698" i="7"/>
  <c r="L3698" i="7"/>
  <c r="K3698" i="7"/>
  <c r="U3697" i="7"/>
  <c r="T3697" i="7"/>
  <c r="S3697" i="7"/>
  <c r="R3697" i="7"/>
  <c r="Q3697" i="7"/>
  <c r="P3697" i="7"/>
  <c r="O3697" i="7"/>
  <c r="N3697" i="7"/>
  <c r="M3697" i="7"/>
  <c r="L3697" i="7"/>
  <c r="K3697" i="7"/>
  <c r="U3696" i="7"/>
  <c r="T3696" i="7"/>
  <c r="R3696" i="7"/>
  <c r="S3696" i="7" s="1"/>
  <c r="Q3696" i="7"/>
  <c r="P3696" i="7"/>
  <c r="O3696" i="7"/>
  <c r="N3696" i="7"/>
  <c r="M3696" i="7"/>
  <c r="L3696" i="7"/>
  <c r="K3696" i="7"/>
  <c r="U3695" i="7"/>
  <c r="T3695" i="7"/>
  <c r="S3695" i="7"/>
  <c r="V3695" i="7" s="1"/>
  <c r="R3695" i="7"/>
  <c r="Q3695" i="7"/>
  <c r="P3695" i="7"/>
  <c r="O3695" i="7"/>
  <c r="N3695" i="7"/>
  <c r="M3695" i="7"/>
  <c r="L3695" i="7"/>
  <c r="K3695" i="7"/>
  <c r="T3694" i="7"/>
  <c r="R3694" i="7"/>
  <c r="Q3694" i="7"/>
  <c r="P3694" i="7"/>
  <c r="O3694" i="7"/>
  <c r="N3694" i="7"/>
  <c r="M3694" i="7"/>
  <c r="L3694" i="7"/>
  <c r="K3694" i="7"/>
  <c r="U3693" i="7"/>
  <c r="T3693" i="7"/>
  <c r="S3693" i="7"/>
  <c r="V3693" i="7" s="1"/>
  <c r="R3693" i="7"/>
  <c r="Q3693" i="7"/>
  <c r="P3693" i="7"/>
  <c r="O3693" i="7"/>
  <c r="N3693" i="7"/>
  <c r="M3693" i="7"/>
  <c r="L3693" i="7"/>
  <c r="K3693" i="7"/>
  <c r="R3692" i="7"/>
  <c r="Q3692" i="7"/>
  <c r="P3692" i="7"/>
  <c r="O3692" i="7"/>
  <c r="N3692" i="7"/>
  <c r="M3692" i="7"/>
  <c r="L3692" i="7"/>
  <c r="K3692" i="7"/>
  <c r="R3691" i="7"/>
  <c r="Q3691" i="7"/>
  <c r="P3691" i="7"/>
  <c r="O3691" i="7"/>
  <c r="N3691" i="7"/>
  <c r="M3691" i="7"/>
  <c r="L3691" i="7"/>
  <c r="K3691" i="7"/>
  <c r="R3690" i="7"/>
  <c r="Q3690" i="7"/>
  <c r="P3690" i="7"/>
  <c r="O3690" i="7"/>
  <c r="N3690" i="7"/>
  <c r="M3690" i="7"/>
  <c r="L3690" i="7"/>
  <c r="K3690" i="7"/>
  <c r="R3689" i="7"/>
  <c r="U3689" i="7" s="1"/>
  <c r="Q3689" i="7"/>
  <c r="P3689" i="7"/>
  <c r="O3689" i="7"/>
  <c r="N3689" i="7"/>
  <c r="M3689" i="7"/>
  <c r="L3689" i="7"/>
  <c r="K3689" i="7"/>
  <c r="R3688" i="7"/>
  <c r="U3688" i="7" s="1"/>
  <c r="Q3688" i="7"/>
  <c r="P3688" i="7"/>
  <c r="O3688" i="7"/>
  <c r="N3688" i="7"/>
  <c r="M3688" i="7"/>
  <c r="L3688" i="7"/>
  <c r="K3688" i="7"/>
  <c r="U3687" i="7"/>
  <c r="R3687" i="7"/>
  <c r="T3687" i="7" s="1"/>
  <c r="Q3687" i="7"/>
  <c r="P3687" i="7"/>
  <c r="O3687" i="7"/>
  <c r="N3687" i="7"/>
  <c r="M3687" i="7"/>
  <c r="L3687" i="7"/>
  <c r="K3687" i="7"/>
  <c r="T3686" i="7"/>
  <c r="R3686" i="7"/>
  <c r="U3686" i="7" s="1"/>
  <c r="Q3686" i="7"/>
  <c r="P3686" i="7"/>
  <c r="O3686" i="7"/>
  <c r="N3686" i="7"/>
  <c r="M3686" i="7"/>
  <c r="L3686" i="7"/>
  <c r="K3686" i="7"/>
  <c r="U3685" i="7"/>
  <c r="T3685" i="7"/>
  <c r="S3685" i="7"/>
  <c r="R3685" i="7"/>
  <c r="Q3685" i="7"/>
  <c r="P3685" i="7"/>
  <c r="O3685" i="7"/>
  <c r="N3685" i="7"/>
  <c r="M3685" i="7"/>
  <c r="L3685" i="7"/>
  <c r="K3685" i="7"/>
  <c r="U3684" i="7"/>
  <c r="T3684" i="7"/>
  <c r="R3684" i="7"/>
  <c r="S3684" i="7" s="1"/>
  <c r="V3684" i="7" s="1"/>
  <c r="Q3684" i="7"/>
  <c r="P3684" i="7"/>
  <c r="O3684" i="7"/>
  <c r="N3684" i="7"/>
  <c r="M3684" i="7"/>
  <c r="L3684" i="7"/>
  <c r="K3684" i="7"/>
  <c r="U3683" i="7"/>
  <c r="T3683" i="7"/>
  <c r="S3683" i="7"/>
  <c r="V3683" i="7" s="1"/>
  <c r="R3683" i="7"/>
  <c r="Q3683" i="7"/>
  <c r="P3683" i="7"/>
  <c r="O3683" i="7"/>
  <c r="N3683" i="7"/>
  <c r="M3683" i="7"/>
  <c r="L3683" i="7"/>
  <c r="K3683" i="7"/>
  <c r="R3682" i="7"/>
  <c r="U3682" i="7" s="1"/>
  <c r="Q3682" i="7"/>
  <c r="P3682" i="7"/>
  <c r="O3682" i="7"/>
  <c r="N3682" i="7"/>
  <c r="M3682" i="7"/>
  <c r="L3682" i="7"/>
  <c r="K3682" i="7"/>
  <c r="U3681" i="7"/>
  <c r="R3681" i="7"/>
  <c r="T3681" i="7" s="1"/>
  <c r="Q3681" i="7"/>
  <c r="P3681" i="7"/>
  <c r="O3681" i="7"/>
  <c r="N3681" i="7"/>
  <c r="M3681" i="7"/>
  <c r="L3681" i="7"/>
  <c r="K3681" i="7"/>
  <c r="T3680" i="7"/>
  <c r="S3680" i="7"/>
  <c r="V3680" i="7" s="1"/>
  <c r="R3680" i="7"/>
  <c r="U3680" i="7" s="1"/>
  <c r="Q3680" i="7"/>
  <c r="P3680" i="7"/>
  <c r="O3680" i="7"/>
  <c r="N3680" i="7"/>
  <c r="M3680" i="7"/>
  <c r="L3680" i="7"/>
  <c r="K3680" i="7"/>
  <c r="R3679" i="7"/>
  <c r="Q3679" i="7"/>
  <c r="P3679" i="7"/>
  <c r="O3679" i="7"/>
  <c r="N3679" i="7"/>
  <c r="M3679" i="7"/>
  <c r="L3679" i="7"/>
  <c r="K3679" i="7"/>
  <c r="R3678" i="7"/>
  <c r="Q3678" i="7"/>
  <c r="P3678" i="7"/>
  <c r="O3678" i="7"/>
  <c r="N3678" i="7"/>
  <c r="M3678" i="7"/>
  <c r="L3678" i="7"/>
  <c r="K3678" i="7"/>
  <c r="R3677" i="7"/>
  <c r="U3677" i="7" s="1"/>
  <c r="Q3677" i="7"/>
  <c r="P3677" i="7"/>
  <c r="O3677" i="7"/>
  <c r="N3677" i="7"/>
  <c r="M3677" i="7"/>
  <c r="L3677" i="7"/>
  <c r="K3677" i="7"/>
  <c r="R3676" i="7"/>
  <c r="U3676" i="7" s="1"/>
  <c r="Q3676" i="7"/>
  <c r="P3676" i="7"/>
  <c r="O3676" i="7"/>
  <c r="N3676" i="7"/>
  <c r="M3676" i="7"/>
  <c r="L3676" i="7"/>
  <c r="K3676" i="7"/>
  <c r="U3675" i="7"/>
  <c r="R3675" i="7"/>
  <c r="T3675" i="7" s="1"/>
  <c r="Q3675" i="7"/>
  <c r="P3675" i="7"/>
  <c r="O3675" i="7"/>
  <c r="N3675" i="7"/>
  <c r="M3675" i="7"/>
  <c r="L3675" i="7"/>
  <c r="K3675" i="7"/>
  <c r="T3674" i="7"/>
  <c r="R3674" i="7"/>
  <c r="U3674" i="7" s="1"/>
  <c r="Q3674" i="7"/>
  <c r="P3674" i="7"/>
  <c r="O3674" i="7"/>
  <c r="N3674" i="7"/>
  <c r="M3674" i="7"/>
  <c r="L3674" i="7"/>
  <c r="K3674" i="7"/>
  <c r="U3673" i="7"/>
  <c r="T3673" i="7"/>
  <c r="S3673" i="7"/>
  <c r="R3673" i="7"/>
  <c r="Q3673" i="7"/>
  <c r="P3673" i="7"/>
  <c r="O3673" i="7"/>
  <c r="N3673" i="7"/>
  <c r="M3673" i="7"/>
  <c r="L3673" i="7"/>
  <c r="K3673" i="7"/>
  <c r="U3672" i="7"/>
  <c r="T3672" i="7"/>
  <c r="R3672" i="7"/>
  <c r="S3672" i="7" s="1"/>
  <c r="Q3672" i="7"/>
  <c r="P3672" i="7"/>
  <c r="O3672" i="7"/>
  <c r="N3672" i="7"/>
  <c r="M3672" i="7"/>
  <c r="L3672" i="7"/>
  <c r="K3672" i="7"/>
  <c r="U3671" i="7"/>
  <c r="T3671" i="7"/>
  <c r="S3671" i="7"/>
  <c r="R3671" i="7"/>
  <c r="Q3671" i="7"/>
  <c r="P3671" i="7"/>
  <c r="O3671" i="7"/>
  <c r="N3671" i="7"/>
  <c r="M3671" i="7"/>
  <c r="L3671" i="7"/>
  <c r="K3671" i="7"/>
  <c r="T3670" i="7"/>
  <c r="R3670" i="7"/>
  <c r="U3670" i="7" s="1"/>
  <c r="Q3670" i="7"/>
  <c r="P3670" i="7"/>
  <c r="O3670" i="7"/>
  <c r="N3670" i="7"/>
  <c r="M3670" i="7"/>
  <c r="L3670" i="7"/>
  <c r="K3670" i="7"/>
  <c r="R3669" i="7"/>
  <c r="Q3669" i="7"/>
  <c r="P3669" i="7"/>
  <c r="O3669" i="7"/>
  <c r="N3669" i="7"/>
  <c r="M3669" i="7"/>
  <c r="L3669" i="7"/>
  <c r="K3669" i="7"/>
  <c r="T3668" i="7"/>
  <c r="S3668" i="7"/>
  <c r="V3668" i="7" s="1"/>
  <c r="R3668" i="7"/>
  <c r="U3668" i="7" s="1"/>
  <c r="Q3668" i="7"/>
  <c r="P3668" i="7"/>
  <c r="O3668" i="7"/>
  <c r="N3668" i="7"/>
  <c r="M3668" i="7"/>
  <c r="L3668" i="7"/>
  <c r="K3668" i="7"/>
  <c r="R3667" i="7"/>
  <c r="Q3667" i="7"/>
  <c r="P3667" i="7"/>
  <c r="O3667" i="7"/>
  <c r="N3667" i="7"/>
  <c r="M3667" i="7"/>
  <c r="L3667" i="7"/>
  <c r="K3667" i="7"/>
  <c r="R3666" i="7"/>
  <c r="Q3666" i="7"/>
  <c r="P3666" i="7"/>
  <c r="O3666" i="7"/>
  <c r="N3666" i="7"/>
  <c r="M3666" i="7"/>
  <c r="L3666" i="7"/>
  <c r="K3666" i="7"/>
  <c r="R3665" i="7"/>
  <c r="U3665" i="7" s="1"/>
  <c r="Q3665" i="7"/>
  <c r="P3665" i="7"/>
  <c r="O3665" i="7"/>
  <c r="N3665" i="7"/>
  <c r="M3665" i="7"/>
  <c r="L3665" i="7"/>
  <c r="K3665" i="7"/>
  <c r="R3664" i="7"/>
  <c r="U3664" i="7" s="1"/>
  <c r="Q3664" i="7"/>
  <c r="P3664" i="7"/>
  <c r="O3664" i="7"/>
  <c r="N3664" i="7"/>
  <c r="M3664" i="7"/>
  <c r="L3664" i="7"/>
  <c r="K3664" i="7"/>
  <c r="U3663" i="7"/>
  <c r="R3663" i="7"/>
  <c r="T3663" i="7" s="1"/>
  <c r="Q3663" i="7"/>
  <c r="P3663" i="7"/>
  <c r="O3663" i="7"/>
  <c r="N3663" i="7"/>
  <c r="M3663" i="7"/>
  <c r="L3663" i="7"/>
  <c r="K3663" i="7"/>
  <c r="T3662" i="7"/>
  <c r="R3662" i="7"/>
  <c r="U3662" i="7" s="1"/>
  <c r="Q3662" i="7"/>
  <c r="P3662" i="7"/>
  <c r="O3662" i="7"/>
  <c r="N3662" i="7"/>
  <c r="M3662" i="7"/>
  <c r="L3662" i="7"/>
  <c r="K3662" i="7"/>
  <c r="U3661" i="7"/>
  <c r="T3661" i="7"/>
  <c r="S3661" i="7"/>
  <c r="R3661" i="7"/>
  <c r="Q3661" i="7"/>
  <c r="P3661" i="7"/>
  <c r="O3661" i="7"/>
  <c r="N3661" i="7"/>
  <c r="M3661" i="7"/>
  <c r="L3661" i="7"/>
  <c r="K3661" i="7"/>
  <c r="U3660" i="7"/>
  <c r="T3660" i="7"/>
  <c r="R3660" i="7"/>
  <c r="S3660" i="7" s="1"/>
  <c r="Q3660" i="7"/>
  <c r="P3660" i="7"/>
  <c r="O3660" i="7"/>
  <c r="N3660" i="7"/>
  <c r="M3660" i="7"/>
  <c r="L3660" i="7"/>
  <c r="K3660" i="7"/>
  <c r="U3659" i="7"/>
  <c r="T3659" i="7"/>
  <c r="S3659" i="7"/>
  <c r="V3659" i="7" s="1"/>
  <c r="R3659" i="7"/>
  <c r="Q3659" i="7"/>
  <c r="P3659" i="7"/>
  <c r="O3659" i="7"/>
  <c r="N3659" i="7"/>
  <c r="M3659" i="7"/>
  <c r="L3659" i="7"/>
  <c r="K3659" i="7"/>
  <c r="S3658" i="7"/>
  <c r="R3658" i="7"/>
  <c r="Q3658" i="7"/>
  <c r="P3658" i="7"/>
  <c r="O3658" i="7"/>
  <c r="N3658" i="7"/>
  <c r="M3658" i="7"/>
  <c r="L3658" i="7"/>
  <c r="K3658" i="7"/>
  <c r="R3657" i="7"/>
  <c r="Q3657" i="7"/>
  <c r="P3657" i="7"/>
  <c r="O3657" i="7"/>
  <c r="N3657" i="7"/>
  <c r="M3657" i="7"/>
  <c r="L3657" i="7"/>
  <c r="K3657" i="7"/>
  <c r="R3656" i="7"/>
  <c r="U3656" i="7" s="1"/>
  <c r="Q3656" i="7"/>
  <c r="P3656" i="7"/>
  <c r="O3656" i="7"/>
  <c r="N3656" i="7"/>
  <c r="M3656" i="7"/>
  <c r="L3656" i="7"/>
  <c r="K3656" i="7"/>
  <c r="S3655" i="7"/>
  <c r="R3655" i="7"/>
  <c r="Q3655" i="7"/>
  <c r="P3655" i="7"/>
  <c r="O3655" i="7"/>
  <c r="N3655" i="7"/>
  <c r="M3655" i="7"/>
  <c r="L3655" i="7"/>
  <c r="K3655" i="7"/>
  <c r="R3654" i="7"/>
  <c r="Q3654" i="7"/>
  <c r="P3654" i="7"/>
  <c r="O3654" i="7"/>
  <c r="N3654" i="7"/>
  <c r="M3654" i="7"/>
  <c r="L3654" i="7"/>
  <c r="K3654" i="7"/>
  <c r="R3653" i="7"/>
  <c r="U3653" i="7" s="1"/>
  <c r="Q3653" i="7"/>
  <c r="P3653" i="7"/>
  <c r="O3653" i="7"/>
  <c r="N3653" i="7"/>
  <c r="M3653" i="7"/>
  <c r="L3653" i="7"/>
  <c r="K3653" i="7"/>
  <c r="R3652" i="7"/>
  <c r="U3652" i="7" s="1"/>
  <c r="Q3652" i="7"/>
  <c r="P3652" i="7"/>
  <c r="O3652" i="7"/>
  <c r="N3652" i="7"/>
  <c r="M3652" i="7"/>
  <c r="L3652" i="7"/>
  <c r="K3652" i="7"/>
  <c r="U3651" i="7"/>
  <c r="R3651" i="7"/>
  <c r="T3651" i="7" s="1"/>
  <c r="Q3651" i="7"/>
  <c r="P3651" i="7"/>
  <c r="O3651" i="7"/>
  <c r="N3651" i="7"/>
  <c r="M3651" i="7"/>
  <c r="L3651" i="7"/>
  <c r="K3651" i="7"/>
  <c r="T3650" i="7"/>
  <c r="R3650" i="7"/>
  <c r="U3650" i="7" s="1"/>
  <c r="Q3650" i="7"/>
  <c r="P3650" i="7"/>
  <c r="O3650" i="7"/>
  <c r="N3650" i="7"/>
  <c r="M3650" i="7"/>
  <c r="L3650" i="7"/>
  <c r="K3650" i="7"/>
  <c r="U3649" i="7"/>
  <c r="T3649" i="7"/>
  <c r="S3649" i="7"/>
  <c r="R3649" i="7"/>
  <c r="Q3649" i="7"/>
  <c r="P3649" i="7"/>
  <c r="O3649" i="7"/>
  <c r="N3649" i="7"/>
  <c r="M3649" i="7"/>
  <c r="L3649" i="7"/>
  <c r="K3649" i="7"/>
  <c r="U3648" i="7"/>
  <c r="T3648" i="7"/>
  <c r="R3648" i="7"/>
  <c r="S3648" i="7" s="1"/>
  <c r="V3648" i="7" s="1"/>
  <c r="Q3648" i="7"/>
  <c r="P3648" i="7"/>
  <c r="O3648" i="7"/>
  <c r="N3648" i="7"/>
  <c r="M3648" i="7"/>
  <c r="L3648" i="7"/>
  <c r="K3648" i="7"/>
  <c r="U3647" i="7"/>
  <c r="T3647" i="7"/>
  <c r="S3647" i="7"/>
  <c r="R3647" i="7"/>
  <c r="Q3647" i="7"/>
  <c r="P3647" i="7"/>
  <c r="O3647" i="7"/>
  <c r="N3647" i="7"/>
  <c r="M3647" i="7"/>
  <c r="L3647" i="7"/>
  <c r="K3647" i="7"/>
  <c r="U3646" i="7"/>
  <c r="T3646" i="7"/>
  <c r="S3646" i="7"/>
  <c r="R3646" i="7"/>
  <c r="Q3646" i="7"/>
  <c r="P3646" i="7"/>
  <c r="O3646" i="7"/>
  <c r="N3646" i="7"/>
  <c r="M3646" i="7"/>
  <c r="L3646" i="7"/>
  <c r="K3646" i="7"/>
  <c r="U3645" i="7"/>
  <c r="T3645" i="7"/>
  <c r="S3645" i="7"/>
  <c r="R3645" i="7"/>
  <c r="Q3645" i="7"/>
  <c r="P3645" i="7"/>
  <c r="O3645" i="7"/>
  <c r="N3645" i="7"/>
  <c r="M3645" i="7"/>
  <c r="L3645" i="7"/>
  <c r="K3645" i="7"/>
  <c r="S3644" i="7"/>
  <c r="R3644" i="7"/>
  <c r="Q3644" i="7"/>
  <c r="P3644" i="7"/>
  <c r="O3644" i="7"/>
  <c r="N3644" i="7"/>
  <c r="M3644" i="7"/>
  <c r="L3644" i="7"/>
  <c r="K3644" i="7"/>
  <c r="R3643" i="7"/>
  <c r="Q3643" i="7"/>
  <c r="P3643" i="7"/>
  <c r="O3643" i="7"/>
  <c r="N3643" i="7"/>
  <c r="M3643" i="7"/>
  <c r="L3643" i="7"/>
  <c r="K3643" i="7"/>
  <c r="R3642" i="7"/>
  <c r="Q3642" i="7"/>
  <c r="P3642" i="7"/>
  <c r="O3642" i="7"/>
  <c r="N3642" i="7"/>
  <c r="M3642" i="7"/>
  <c r="L3642" i="7"/>
  <c r="K3642" i="7"/>
  <c r="R3641" i="7"/>
  <c r="U3641" i="7" s="1"/>
  <c r="Q3641" i="7"/>
  <c r="P3641" i="7"/>
  <c r="O3641" i="7"/>
  <c r="N3641" i="7"/>
  <c r="M3641" i="7"/>
  <c r="L3641" i="7"/>
  <c r="K3641" i="7"/>
  <c r="R3640" i="7"/>
  <c r="U3640" i="7" s="1"/>
  <c r="Q3640" i="7"/>
  <c r="P3640" i="7"/>
  <c r="O3640" i="7"/>
  <c r="N3640" i="7"/>
  <c r="M3640" i="7"/>
  <c r="L3640" i="7"/>
  <c r="K3640" i="7"/>
  <c r="U3639" i="7"/>
  <c r="R3639" i="7"/>
  <c r="T3639" i="7" s="1"/>
  <c r="Q3639" i="7"/>
  <c r="P3639" i="7"/>
  <c r="O3639" i="7"/>
  <c r="N3639" i="7"/>
  <c r="M3639" i="7"/>
  <c r="L3639" i="7"/>
  <c r="K3639" i="7"/>
  <c r="T3638" i="7"/>
  <c r="R3638" i="7"/>
  <c r="U3638" i="7" s="1"/>
  <c r="Q3638" i="7"/>
  <c r="P3638" i="7"/>
  <c r="O3638" i="7"/>
  <c r="N3638" i="7"/>
  <c r="M3638" i="7"/>
  <c r="L3638" i="7"/>
  <c r="K3638" i="7"/>
  <c r="U3637" i="7"/>
  <c r="T3637" i="7"/>
  <c r="S3637" i="7"/>
  <c r="R3637" i="7"/>
  <c r="Q3637" i="7"/>
  <c r="P3637" i="7"/>
  <c r="O3637" i="7"/>
  <c r="N3637" i="7"/>
  <c r="M3637" i="7"/>
  <c r="L3637" i="7"/>
  <c r="K3637" i="7"/>
  <c r="U3636" i="7"/>
  <c r="T3636" i="7"/>
  <c r="R3636" i="7"/>
  <c r="S3636" i="7" s="1"/>
  <c r="V3636" i="7" s="1"/>
  <c r="Q3636" i="7"/>
  <c r="P3636" i="7"/>
  <c r="O3636" i="7"/>
  <c r="N3636" i="7"/>
  <c r="M3636" i="7"/>
  <c r="L3636" i="7"/>
  <c r="K3636" i="7"/>
  <c r="U3635" i="7"/>
  <c r="T3635" i="7"/>
  <c r="S3635" i="7"/>
  <c r="R3635" i="7"/>
  <c r="Q3635" i="7"/>
  <c r="P3635" i="7"/>
  <c r="O3635" i="7"/>
  <c r="N3635" i="7"/>
  <c r="M3635" i="7"/>
  <c r="L3635" i="7"/>
  <c r="K3635" i="7"/>
  <c r="U3634" i="7"/>
  <c r="T3634" i="7"/>
  <c r="S3634" i="7"/>
  <c r="V3634" i="7" s="1"/>
  <c r="R3634" i="7"/>
  <c r="Q3634" i="7"/>
  <c r="P3634" i="7"/>
  <c r="O3634" i="7"/>
  <c r="N3634" i="7"/>
  <c r="M3634" i="7"/>
  <c r="L3634" i="7"/>
  <c r="K3634" i="7"/>
  <c r="T3633" i="7"/>
  <c r="R3633" i="7"/>
  <c r="Q3633" i="7"/>
  <c r="P3633" i="7"/>
  <c r="O3633" i="7"/>
  <c r="N3633" i="7"/>
  <c r="M3633" i="7"/>
  <c r="L3633" i="7"/>
  <c r="K3633" i="7"/>
  <c r="R3632" i="7"/>
  <c r="Q3632" i="7"/>
  <c r="P3632" i="7"/>
  <c r="O3632" i="7"/>
  <c r="N3632" i="7"/>
  <c r="M3632" i="7"/>
  <c r="L3632" i="7"/>
  <c r="K3632" i="7"/>
  <c r="S3631" i="7"/>
  <c r="R3631" i="7"/>
  <c r="Q3631" i="7"/>
  <c r="P3631" i="7"/>
  <c r="O3631" i="7"/>
  <c r="N3631" i="7"/>
  <c r="M3631" i="7"/>
  <c r="L3631" i="7"/>
  <c r="K3631" i="7"/>
  <c r="R3630" i="7"/>
  <c r="Q3630" i="7"/>
  <c r="P3630" i="7"/>
  <c r="O3630" i="7"/>
  <c r="N3630" i="7"/>
  <c r="M3630" i="7"/>
  <c r="L3630" i="7"/>
  <c r="K3630" i="7"/>
  <c r="R3629" i="7"/>
  <c r="U3629" i="7" s="1"/>
  <c r="Q3629" i="7"/>
  <c r="P3629" i="7"/>
  <c r="O3629" i="7"/>
  <c r="N3629" i="7"/>
  <c r="M3629" i="7"/>
  <c r="L3629" i="7"/>
  <c r="K3629" i="7"/>
  <c r="U3628" i="7"/>
  <c r="T3628" i="7"/>
  <c r="R3628" i="7"/>
  <c r="S3628" i="7" s="1"/>
  <c r="V3628" i="7" s="1"/>
  <c r="Q3628" i="7"/>
  <c r="P3628" i="7"/>
  <c r="O3628" i="7"/>
  <c r="N3628" i="7"/>
  <c r="M3628" i="7"/>
  <c r="L3628" i="7"/>
  <c r="K3628" i="7"/>
  <c r="U3627" i="7"/>
  <c r="R3627" i="7"/>
  <c r="T3627" i="7" s="1"/>
  <c r="Q3627" i="7"/>
  <c r="P3627" i="7"/>
  <c r="O3627" i="7"/>
  <c r="N3627" i="7"/>
  <c r="M3627" i="7"/>
  <c r="L3627" i="7"/>
  <c r="K3627" i="7"/>
  <c r="U3626" i="7"/>
  <c r="T3626" i="7"/>
  <c r="R3626" i="7"/>
  <c r="S3626" i="7" s="1"/>
  <c r="V3626" i="7" s="1"/>
  <c r="Q3626" i="7"/>
  <c r="P3626" i="7"/>
  <c r="O3626" i="7"/>
  <c r="N3626" i="7"/>
  <c r="M3626" i="7"/>
  <c r="L3626" i="7"/>
  <c r="K3626" i="7"/>
  <c r="U3625" i="7"/>
  <c r="T3625" i="7"/>
  <c r="S3625" i="7"/>
  <c r="R3625" i="7"/>
  <c r="Q3625" i="7"/>
  <c r="P3625" i="7"/>
  <c r="O3625" i="7"/>
  <c r="N3625" i="7"/>
  <c r="M3625" i="7"/>
  <c r="L3625" i="7"/>
  <c r="K3625" i="7"/>
  <c r="U3624" i="7"/>
  <c r="T3624" i="7"/>
  <c r="R3624" i="7"/>
  <c r="S3624" i="7" s="1"/>
  <c r="Q3624" i="7"/>
  <c r="P3624" i="7"/>
  <c r="O3624" i="7"/>
  <c r="N3624" i="7"/>
  <c r="M3624" i="7"/>
  <c r="L3624" i="7"/>
  <c r="K3624" i="7"/>
  <c r="U3623" i="7"/>
  <c r="T3623" i="7"/>
  <c r="S3623" i="7"/>
  <c r="V3623" i="7" s="1"/>
  <c r="R3623" i="7"/>
  <c r="Q3623" i="7"/>
  <c r="P3623" i="7"/>
  <c r="O3623" i="7"/>
  <c r="N3623" i="7"/>
  <c r="M3623" i="7"/>
  <c r="L3623" i="7"/>
  <c r="K3623" i="7"/>
  <c r="R3622" i="7"/>
  <c r="Q3622" i="7"/>
  <c r="P3622" i="7"/>
  <c r="O3622" i="7"/>
  <c r="N3622" i="7"/>
  <c r="M3622" i="7"/>
  <c r="L3622" i="7"/>
  <c r="K3622" i="7"/>
  <c r="R3621" i="7"/>
  <c r="Q3621" i="7"/>
  <c r="P3621" i="7"/>
  <c r="O3621" i="7"/>
  <c r="N3621" i="7"/>
  <c r="M3621" i="7"/>
  <c r="L3621" i="7"/>
  <c r="K3621" i="7"/>
  <c r="R3620" i="7"/>
  <c r="U3620" i="7" s="1"/>
  <c r="Q3620" i="7"/>
  <c r="P3620" i="7"/>
  <c r="O3620" i="7"/>
  <c r="N3620" i="7"/>
  <c r="M3620" i="7"/>
  <c r="L3620" i="7"/>
  <c r="K3620" i="7"/>
  <c r="S3619" i="7"/>
  <c r="R3619" i="7"/>
  <c r="Q3619" i="7"/>
  <c r="P3619" i="7"/>
  <c r="O3619" i="7"/>
  <c r="N3619" i="7"/>
  <c r="M3619" i="7"/>
  <c r="L3619" i="7"/>
  <c r="K3619" i="7"/>
  <c r="U3618" i="7"/>
  <c r="T3618" i="7"/>
  <c r="R3618" i="7"/>
  <c r="S3618" i="7" s="1"/>
  <c r="V3618" i="7" s="1"/>
  <c r="Q3618" i="7"/>
  <c r="P3618" i="7"/>
  <c r="O3618" i="7"/>
  <c r="N3618" i="7"/>
  <c r="M3618" i="7"/>
  <c r="L3618" i="7"/>
  <c r="K3618" i="7"/>
  <c r="R3617" i="7"/>
  <c r="U3617" i="7" s="1"/>
  <c r="Q3617" i="7"/>
  <c r="P3617" i="7"/>
  <c r="O3617" i="7"/>
  <c r="N3617" i="7"/>
  <c r="M3617" i="7"/>
  <c r="L3617" i="7"/>
  <c r="K3617" i="7"/>
  <c r="R3616" i="7"/>
  <c r="U3616" i="7" s="1"/>
  <c r="Q3616" i="7"/>
  <c r="P3616" i="7"/>
  <c r="O3616" i="7"/>
  <c r="N3616" i="7"/>
  <c r="M3616" i="7"/>
  <c r="L3616" i="7"/>
  <c r="K3616" i="7"/>
  <c r="U3615" i="7"/>
  <c r="R3615" i="7"/>
  <c r="T3615" i="7" s="1"/>
  <c r="Q3615" i="7"/>
  <c r="P3615" i="7"/>
  <c r="O3615" i="7"/>
  <c r="N3615" i="7"/>
  <c r="M3615" i="7"/>
  <c r="L3615" i="7"/>
  <c r="K3615" i="7"/>
  <c r="T3614" i="7"/>
  <c r="R3614" i="7"/>
  <c r="U3614" i="7" s="1"/>
  <c r="Q3614" i="7"/>
  <c r="P3614" i="7"/>
  <c r="O3614" i="7"/>
  <c r="N3614" i="7"/>
  <c r="M3614" i="7"/>
  <c r="L3614" i="7"/>
  <c r="K3614" i="7"/>
  <c r="U3613" i="7"/>
  <c r="T3613" i="7"/>
  <c r="S3613" i="7"/>
  <c r="R3613" i="7"/>
  <c r="Q3613" i="7"/>
  <c r="P3613" i="7"/>
  <c r="O3613" i="7"/>
  <c r="N3613" i="7"/>
  <c r="M3613" i="7"/>
  <c r="L3613" i="7"/>
  <c r="K3613" i="7"/>
  <c r="U3612" i="7"/>
  <c r="T3612" i="7"/>
  <c r="R3612" i="7"/>
  <c r="S3612" i="7" s="1"/>
  <c r="V3612" i="7" s="1"/>
  <c r="Q3612" i="7"/>
  <c r="P3612" i="7"/>
  <c r="O3612" i="7"/>
  <c r="N3612" i="7"/>
  <c r="M3612" i="7"/>
  <c r="L3612" i="7"/>
  <c r="K3612" i="7"/>
  <c r="U3611" i="7"/>
  <c r="T3611" i="7"/>
  <c r="S3611" i="7"/>
  <c r="V3611" i="7" s="1"/>
  <c r="R3611" i="7"/>
  <c r="Q3611" i="7"/>
  <c r="P3611" i="7"/>
  <c r="O3611" i="7"/>
  <c r="N3611" i="7"/>
  <c r="M3611" i="7"/>
  <c r="L3611" i="7"/>
  <c r="K3611" i="7"/>
  <c r="R3610" i="7"/>
  <c r="U3610" i="7" s="1"/>
  <c r="Q3610" i="7"/>
  <c r="P3610" i="7"/>
  <c r="O3610" i="7"/>
  <c r="N3610" i="7"/>
  <c r="M3610" i="7"/>
  <c r="L3610" i="7"/>
  <c r="K3610" i="7"/>
  <c r="U3609" i="7"/>
  <c r="T3609" i="7"/>
  <c r="S3609" i="7"/>
  <c r="R3609" i="7"/>
  <c r="Q3609" i="7"/>
  <c r="P3609" i="7"/>
  <c r="O3609" i="7"/>
  <c r="N3609" i="7"/>
  <c r="M3609" i="7"/>
  <c r="L3609" i="7"/>
  <c r="K3609" i="7"/>
  <c r="U3608" i="7"/>
  <c r="T3608" i="7"/>
  <c r="R3608" i="7"/>
  <c r="S3608" i="7" s="1"/>
  <c r="V3608" i="7" s="1"/>
  <c r="Q3608" i="7"/>
  <c r="P3608" i="7"/>
  <c r="O3608" i="7"/>
  <c r="N3608" i="7"/>
  <c r="M3608" i="7"/>
  <c r="L3608" i="7"/>
  <c r="K3608" i="7"/>
  <c r="R3607" i="7"/>
  <c r="Q3607" i="7"/>
  <c r="P3607" i="7"/>
  <c r="O3607" i="7"/>
  <c r="N3607" i="7"/>
  <c r="M3607" i="7"/>
  <c r="L3607" i="7"/>
  <c r="K3607" i="7"/>
  <c r="R3606" i="7"/>
  <c r="Q3606" i="7"/>
  <c r="P3606" i="7"/>
  <c r="O3606" i="7"/>
  <c r="N3606" i="7"/>
  <c r="M3606" i="7"/>
  <c r="L3606" i="7"/>
  <c r="K3606" i="7"/>
  <c r="U3605" i="7"/>
  <c r="T3605" i="7"/>
  <c r="R3605" i="7"/>
  <c r="S3605" i="7" s="1"/>
  <c r="V3605" i="7" s="1"/>
  <c r="Q3605" i="7"/>
  <c r="P3605" i="7"/>
  <c r="O3605" i="7"/>
  <c r="N3605" i="7"/>
  <c r="M3605" i="7"/>
  <c r="L3605" i="7"/>
  <c r="K3605" i="7"/>
  <c r="R3604" i="7"/>
  <c r="U3604" i="7" s="1"/>
  <c r="Q3604" i="7"/>
  <c r="P3604" i="7"/>
  <c r="O3604" i="7"/>
  <c r="N3604" i="7"/>
  <c r="M3604" i="7"/>
  <c r="L3604" i="7"/>
  <c r="K3604" i="7"/>
  <c r="U3603" i="7"/>
  <c r="R3603" i="7"/>
  <c r="T3603" i="7" s="1"/>
  <c r="Q3603" i="7"/>
  <c r="P3603" i="7"/>
  <c r="O3603" i="7"/>
  <c r="N3603" i="7"/>
  <c r="M3603" i="7"/>
  <c r="L3603" i="7"/>
  <c r="K3603" i="7"/>
  <c r="T3602" i="7"/>
  <c r="R3602" i="7"/>
  <c r="U3602" i="7" s="1"/>
  <c r="Q3602" i="7"/>
  <c r="P3602" i="7"/>
  <c r="O3602" i="7"/>
  <c r="N3602" i="7"/>
  <c r="M3602" i="7"/>
  <c r="L3602" i="7"/>
  <c r="K3602" i="7"/>
  <c r="U3601" i="7"/>
  <c r="T3601" i="7"/>
  <c r="S3601" i="7"/>
  <c r="R3601" i="7"/>
  <c r="Q3601" i="7"/>
  <c r="P3601" i="7"/>
  <c r="O3601" i="7"/>
  <c r="N3601" i="7"/>
  <c r="M3601" i="7"/>
  <c r="L3601" i="7"/>
  <c r="K3601" i="7"/>
  <c r="U3600" i="7"/>
  <c r="T3600" i="7"/>
  <c r="R3600" i="7"/>
  <c r="S3600" i="7" s="1"/>
  <c r="Q3600" i="7"/>
  <c r="P3600" i="7"/>
  <c r="O3600" i="7"/>
  <c r="N3600" i="7"/>
  <c r="M3600" i="7"/>
  <c r="L3600" i="7"/>
  <c r="K3600" i="7"/>
  <c r="U3599" i="7"/>
  <c r="T3599" i="7"/>
  <c r="S3599" i="7"/>
  <c r="R3599" i="7"/>
  <c r="Q3599" i="7"/>
  <c r="P3599" i="7"/>
  <c r="O3599" i="7"/>
  <c r="N3599" i="7"/>
  <c r="M3599" i="7"/>
  <c r="L3599" i="7"/>
  <c r="K3599" i="7"/>
  <c r="U3598" i="7"/>
  <c r="T3598" i="7"/>
  <c r="R3598" i="7"/>
  <c r="S3598" i="7" s="1"/>
  <c r="Q3598" i="7"/>
  <c r="P3598" i="7"/>
  <c r="O3598" i="7"/>
  <c r="N3598" i="7"/>
  <c r="M3598" i="7"/>
  <c r="L3598" i="7"/>
  <c r="K3598" i="7"/>
  <c r="U3597" i="7"/>
  <c r="T3597" i="7"/>
  <c r="S3597" i="7"/>
  <c r="R3597" i="7"/>
  <c r="Q3597" i="7"/>
  <c r="P3597" i="7"/>
  <c r="O3597" i="7"/>
  <c r="N3597" i="7"/>
  <c r="M3597" i="7"/>
  <c r="L3597" i="7"/>
  <c r="K3597" i="7"/>
  <c r="R3596" i="7"/>
  <c r="Q3596" i="7"/>
  <c r="P3596" i="7"/>
  <c r="O3596" i="7"/>
  <c r="N3596" i="7"/>
  <c r="M3596" i="7"/>
  <c r="L3596" i="7"/>
  <c r="K3596" i="7"/>
  <c r="S3595" i="7"/>
  <c r="R3595" i="7"/>
  <c r="Q3595" i="7"/>
  <c r="P3595" i="7"/>
  <c r="O3595" i="7"/>
  <c r="N3595" i="7"/>
  <c r="M3595" i="7"/>
  <c r="L3595" i="7"/>
  <c r="K3595" i="7"/>
  <c r="R3594" i="7"/>
  <c r="Q3594" i="7"/>
  <c r="P3594" i="7"/>
  <c r="O3594" i="7"/>
  <c r="N3594" i="7"/>
  <c r="M3594" i="7"/>
  <c r="L3594" i="7"/>
  <c r="K3594" i="7"/>
  <c r="R3593" i="7"/>
  <c r="U3593" i="7" s="1"/>
  <c r="Q3593" i="7"/>
  <c r="P3593" i="7"/>
  <c r="O3593" i="7"/>
  <c r="N3593" i="7"/>
  <c r="M3593" i="7"/>
  <c r="L3593" i="7"/>
  <c r="K3593" i="7"/>
  <c r="U3592" i="7"/>
  <c r="T3592" i="7"/>
  <c r="R3592" i="7"/>
  <c r="S3592" i="7" s="1"/>
  <c r="V3592" i="7" s="1"/>
  <c r="Q3592" i="7"/>
  <c r="P3592" i="7"/>
  <c r="O3592" i="7"/>
  <c r="N3592" i="7"/>
  <c r="M3592" i="7"/>
  <c r="L3592" i="7"/>
  <c r="K3592" i="7"/>
  <c r="U3591" i="7"/>
  <c r="R3591" i="7"/>
  <c r="T3591" i="7" s="1"/>
  <c r="Q3591" i="7"/>
  <c r="P3591" i="7"/>
  <c r="O3591" i="7"/>
  <c r="N3591" i="7"/>
  <c r="M3591" i="7"/>
  <c r="L3591" i="7"/>
  <c r="K3591" i="7"/>
  <c r="T3590" i="7"/>
  <c r="R3590" i="7"/>
  <c r="U3590" i="7" s="1"/>
  <c r="Q3590" i="7"/>
  <c r="P3590" i="7"/>
  <c r="O3590" i="7"/>
  <c r="N3590" i="7"/>
  <c r="M3590" i="7"/>
  <c r="L3590" i="7"/>
  <c r="K3590" i="7"/>
  <c r="U3589" i="7"/>
  <c r="T3589" i="7"/>
  <c r="S3589" i="7"/>
  <c r="R3589" i="7"/>
  <c r="Q3589" i="7"/>
  <c r="P3589" i="7"/>
  <c r="O3589" i="7"/>
  <c r="N3589" i="7"/>
  <c r="M3589" i="7"/>
  <c r="L3589" i="7"/>
  <c r="K3589" i="7"/>
  <c r="U3588" i="7"/>
  <c r="T3588" i="7"/>
  <c r="R3588" i="7"/>
  <c r="S3588" i="7" s="1"/>
  <c r="Q3588" i="7"/>
  <c r="P3588" i="7"/>
  <c r="O3588" i="7"/>
  <c r="N3588" i="7"/>
  <c r="M3588" i="7"/>
  <c r="L3588" i="7"/>
  <c r="K3588" i="7"/>
  <c r="U3587" i="7"/>
  <c r="T3587" i="7"/>
  <c r="S3587" i="7"/>
  <c r="V3587" i="7" s="1"/>
  <c r="R3587" i="7"/>
  <c r="Q3587" i="7"/>
  <c r="P3587" i="7"/>
  <c r="O3587" i="7"/>
  <c r="N3587" i="7"/>
  <c r="M3587" i="7"/>
  <c r="L3587" i="7"/>
  <c r="K3587" i="7"/>
  <c r="U3586" i="7"/>
  <c r="S3586" i="7"/>
  <c r="V3586" i="7" s="1"/>
  <c r="R3586" i="7"/>
  <c r="T3586" i="7" s="1"/>
  <c r="Q3586" i="7"/>
  <c r="P3586" i="7"/>
  <c r="O3586" i="7"/>
  <c r="N3586" i="7"/>
  <c r="M3586" i="7"/>
  <c r="L3586" i="7"/>
  <c r="K3586" i="7"/>
  <c r="T3585" i="7"/>
  <c r="R3585" i="7"/>
  <c r="Q3585" i="7"/>
  <c r="P3585" i="7"/>
  <c r="O3585" i="7"/>
  <c r="N3585" i="7"/>
  <c r="M3585" i="7"/>
  <c r="L3585" i="7"/>
  <c r="K3585" i="7"/>
  <c r="R3584" i="7"/>
  <c r="U3584" i="7" s="1"/>
  <c r="Q3584" i="7"/>
  <c r="P3584" i="7"/>
  <c r="O3584" i="7"/>
  <c r="N3584" i="7"/>
  <c r="M3584" i="7"/>
  <c r="L3584" i="7"/>
  <c r="K3584" i="7"/>
  <c r="R3583" i="7"/>
  <c r="Q3583" i="7"/>
  <c r="P3583" i="7"/>
  <c r="O3583" i="7"/>
  <c r="N3583" i="7"/>
  <c r="M3583" i="7"/>
  <c r="L3583" i="7"/>
  <c r="K3583" i="7"/>
  <c r="R3582" i="7"/>
  <c r="Q3582" i="7"/>
  <c r="P3582" i="7"/>
  <c r="O3582" i="7"/>
  <c r="N3582" i="7"/>
  <c r="M3582" i="7"/>
  <c r="L3582" i="7"/>
  <c r="K3582" i="7"/>
  <c r="R3581" i="7"/>
  <c r="U3581" i="7" s="1"/>
  <c r="Q3581" i="7"/>
  <c r="P3581" i="7"/>
  <c r="O3581" i="7"/>
  <c r="N3581" i="7"/>
  <c r="M3581" i="7"/>
  <c r="L3581" i="7"/>
  <c r="K3581" i="7"/>
  <c r="R3580" i="7"/>
  <c r="U3580" i="7" s="1"/>
  <c r="Q3580" i="7"/>
  <c r="P3580" i="7"/>
  <c r="O3580" i="7"/>
  <c r="N3580" i="7"/>
  <c r="M3580" i="7"/>
  <c r="L3580" i="7"/>
  <c r="K3580" i="7"/>
  <c r="U3579" i="7"/>
  <c r="R3579" i="7"/>
  <c r="T3579" i="7" s="1"/>
  <c r="Q3579" i="7"/>
  <c r="P3579" i="7"/>
  <c r="O3579" i="7"/>
  <c r="N3579" i="7"/>
  <c r="M3579" i="7"/>
  <c r="L3579" i="7"/>
  <c r="K3579" i="7"/>
  <c r="T3578" i="7"/>
  <c r="R3578" i="7"/>
  <c r="U3578" i="7" s="1"/>
  <c r="Q3578" i="7"/>
  <c r="P3578" i="7"/>
  <c r="O3578" i="7"/>
  <c r="N3578" i="7"/>
  <c r="M3578" i="7"/>
  <c r="L3578" i="7"/>
  <c r="K3578" i="7"/>
  <c r="U3577" i="7"/>
  <c r="T3577" i="7"/>
  <c r="S3577" i="7"/>
  <c r="R3577" i="7"/>
  <c r="Q3577" i="7"/>
  <c r="P3577" i="7"/>
  <c r="O3577" i="7"/>
  <c r="N3577" i="7"/>
  <c r="M3577" i="7"/>
  <c r="L3577" i="7"/>
  <c r="K3577" i="7"/>
  <c r="U3576" i="7"/>
  <c r="T3576" i="7"/>
  <c r="R3576" i="7"/>
  <c r="S3576" i="7" s="1"/>
  <c r="Q3576" i="7"/>
  <c r="P3576" i="7"/>
  <c r="O3576" i="7"/>
  <c r="N3576" i="7"/>
  <c r="M3576" i="7"/>
  <c r="L3576" i="7"/>
  <c r="K3576" i="7"/>
  <c r="U3575" i="7"/>
  <c r="T3575" i="7"/>
  <c r="S3575" i="7"/>
  <c r="V3575" i="7" s="1"/>
  <c r="R3575" i="7"/>
  <c r="Q3575" i="7"/>
  <c r="P3575" i="7"/>
  <c r="O3575" i="7"/>
  <c r="N3575" i="7"/>
  <c r="M3575" i="7"/>
  <c r="L3575" i="7"/>
  <c r="K3575" i="7"/>
  <c r="R3574" i="7"/>
  <c r="Q3574" i="7"/>
  <c r="P3574" i="7"/>
  <c r="O3574" i="7"/>
  <c r="N3574" i="7"/>
  <c r="M3574" i="7"/>
  <c r="L3574" i="7"/>
  <c r="K3574" i="7"/>
  <c r="R3573" i="7"/>
  <c r="U3573" i="7" s="1"/>
  <c r="Q3573" i="7"/>
  <c r="P3573" i="7"/>
  <c r="O3573" i="7"/>
  <c r="N3573" i="7"/>
  <c r="M3573" i="7"/>
  <c r="L3573" i="7"/>
  <c r="K3573" i="7"/>
  <c r="T3572" i="7"/>
  <c r="S3572" i="7"/>
  <c r="V3572" i="7" s="1"/>
  <c r="R3572" i="7"/>
  <c r="U3572" i="7" s="1"/>
  <c r="Q3572" i="7"/>
  <c r="P3572" i="7"/>
  <c r="O3572" i="7"/>
  <c r="N3572" i="7"/>
  <c r="M3572" i="7"/>
  <c r="L3572" i="7"/>
  <c r="K3572" i="7"/>
  <c r="S3571" i="7"/>
  <c r="R3571" i="7"/>
  <c r="Q3571" i="7"/>
  <c r="P3571" i="7"/>
  <c r="O3571" i="7"/>
  <c r="N3571" i="7"/>
  <c r="M3571" i="7"/>
  <c r="L3571" i="7"/>
  <c r="K3571" i="7"/>
  <c r="R3570" i="7"/>
  <c r="Q3570" i="7"/>
  <c r="P3570" i="7"/>
  <c r="O3570" i="7"/>
  <c r="N3570" i="7"/>
  <c r="M3570" i="7"/>
  <c r="L3570" i="7"/>
  <c r="K3570" i="7"/>
  <c r="R3569" i="7"/>
  <c r="U3569" i="7" s="1"/>
  <c r="Q3569" i="7"/>
  <c r="P3569" i="7"/>
  <c r="O3569" i="7"/>
  <c r="N3569" i="7"/>
  <c r="M3569" i="7"/>
  <c r="L3569" i="7"/>
  <c r="K3569" i="7"/>
  <c r="R3568" i="7"/>
  <c r="U3568" i="7" s="1"/>
  <c r="Q3568" i="7"/>
  <c r="P3568" i="7"/>
  <c r="O3568" i="7"/>
  <c r="N3568" i="7"/>
  <c r="M3568" i="7"/>
  <c r="L3568" i="7"/>
  <c r="K3568" i="7"/>
  <c r="U3567" i="7"/>
  <c r="R3567" i="7"/>
  <c r="T3567" i="7" s="1"/>
  <c r="Q3567" i="7"/>
  <c r="P3567" i="7"/>
  <c r="O3567" i="7"/>
  <c r="N3567" i="7"/>
  <c r="M3567" i="7"/>
  <c r="L3567" i="7"/>
  <c r="K3567" i="7"/>
  <c r="T3566" i="7"/>
  <c r="R3566" i="7"/>
  <c r="U3566" i="7" s="1"/>
  <c r="Q3566" i="7"/>
  <c r="P3566" i="7"/>
  <c r="O3566" i="7"/>
  <c r="N3566" i="7"/>
  <c r="M3566" i="7"/>
  <c r="L3566" i="7"/>
  <c r="K3566" i="7"/>
  <c r="U3565" i="7"/>
  <c r="T3565" i="7"/>
  <c r="S3565" i="7"/>
  <c r="R3565" i="7"/>
  <c r="Q3565" i="7"/>
  <c r="P3565" i="7"/>
  <c r="O3565" i="7"/>
  <c r="N3565" i="7"/>
  <c r="M3565" i="7"/>
  <c r="L3565" i="7"/>
  <c r="K3565" i="7"/>
  <c r="U3564" i="7"/>
  <c r="T3564" i="7"/>
  <c r="R3564" i="7"/>
  <c r="S3564" i="7" s="1"/>
  <c r="Q3564" i="7"/>
  <c r="P3564" i="7"/>
  <c r="O3564" i="7"/>
  <c r="N3564" i="7"/>
  <c r="M3564" i="7"/>
  <c r="L3564" i="7"/>
  <c r="K3564" i="7"/>
  <c r="U3563" i="7"/>
  <c r="T3563" i="7"/>
  <c r="S3563" i="7"/>
  <c r="R3563" i="7"/>
  <c r="Q3563" i="7"/>
  <c r="P3563" i="7"/>
  <c r="O3563" i="7"/>
  <c r="N3563" i="7"/>
  <c r="M3563" i="7"/>
  <c r="L3563" i="7"/>
  <c r="K3563" i="7"/>
  <c r="U3562" i="7"/>
  <c r="T3562" i="7"/>
  <c r="S3562" i="7"/>
  <c r="R3562" i="7"/>
  <c r="Q3562" i="7"/>
  <c r="P3562" i="7"/>
  <c r="O3562" i="7"/>
  <c r="N3562" i="7"/>
  <c r="M3562" i="7"/>
  <c r="L3562" i="7"/>
  <c r="K3562" i="7"/>
  <c r="R3561" i="7"/>
  <c r="Q3561" i="7"/>
  <c r="P3561" i="7"/>
  <c r="O3561" i="7"/>
  <c r="N3561" i="7"/>
  <c r="M3561" i="7"/>
  <c r="L3561" i="7"/>
  <c r="K3561" i="7"/>
  <c r="R3560" i="7"/>
  <c r="Q3560" i="7"/>
  <c r="P3560" i="7"/>
  <c r="O3560" i="7"/>
  <c r="N3560" i="7"/>
  <c r="M3560" i="7"/>
  <c r="L3560" i="7"/>
  <c r="K3560" i="7"/>
  <c r="S3559" i="7"/>
  <c r="R3559" i="7"/>
  <c r="Q3559" i="7"/>
  <c r="P3559" i="7"/>
  <c r="O3559" i="7"/>
  <c r="N3559" i="7"/>
  <c r="M3559" i="7"/>
  <c r="L3559" i="7"/>
  <c r="K3559" i="7"/>
  <c r="R3558" i="7"/>
  <c r="Q3558" i="7"/>
  <c r="P3558" i="7"/>
  <c r="O3558" i="7"/>
  <c r="N3558" i="7"/>
  <c r="M3558" i="7"/>
  <c r="L3558" i="7"/>
  <c r="K3558" i="7"/>
  <c r="R3557" i="7"/>
  <c r="U3557" i="7" s="1"/>
  <c r="Q3557" i="7"/>
  <c r="P3557" i="7"/>
  <c r="O3557" i="7"/>
  <c r="N3557" i="7"/>
  <c r="M3557" i="7"/>
  <c r="L3557" i="7"/>
  <c r="K3557" i="7"/>
  <c r="R3556" i="7"/>
  <c r="U3556" i="7" s="1"/>
  <c r="Q3556" i="7"/>
  <c r="P3556" i="7"/>
  <c r="O3556" i="7"/>
  <c r="N3556" i="7"/>
  <c r="M3556" i="7"/>
  <c r="L3556" i="7"/>
  <c r="K3556" i="7"/>
  <c r="U3555" i="7"/>
  <c r="R3555" i="7"/>
  <c r="T3555" i="7" s="1"/>
  <c r="Q3555" i="7"/>
  <c r="P3555" i="7"/>
  <c r="O3555" i="7"/>
  <c r="N3555" i="7"/>
  <c r="M3555" i="7"/>
  <c r="L3555" i="7"/>
  <c r="K3555" i="7"/>
  <c r="T3554" i="7"/>
  <c r="R3554" i="7"/>
  <c r="U3554" i="7" s="1"/>
  <c r="Q3554" i="7"/>
  <c r="P3554" i="7"/>
  <c r="O3554" i="7"/>
  <c r="N3554" i="7"/>
  <c r="M3554" i="7"/>
  <c r="L3554" i="7"/>
  <c r="K3554" i="7"/>
  <c r="U3553" i="7"/>
  <c r="T3553" i="7"/>
  <c r="S3553" i="7"/>
  <c r="R3553" i="7"/>
  <c r="Q3553" i="7"/>
  <c r="P3553" i="7"/>
  <c r="O3553" i="7"/>
  <c r="N3553" i="7"/>
  <c r="M3553" i="7"/>
  <c r="L3553" i="7"/>
  <c r="K3553" i="7"/>
  <c r="U3552" i="7"/>
  <c r="T3552" i="7"/>
  <c r="R3552" i="7"/>
  <c r="S3552" i="7" s="1"/>
  <c r="V3552" i="7" s="1"/>
  <c r="Q3552" i="7"/>
  <c r="P3552" i="7"/>
  <c r="O3552" i="7"/>
  <c r="N3552" i="7"/>
  <c r="M3552" i="7"/>
  <c r="L3552" i="7"/>
  <c r="K3552" i="7"/>
  <c r="U3551" i="7"/>
  <c r="T3551" i="7"/>
  <c r="S3551" i="7"/>
  <c r="R3551" i="7"/>
  <c r="Q3551" i="7"/>
  <c r="P3551" i="7"/>
  <c r="O3551" i="7"/>
  <c r="N3551" i="7"/>
  <c r="M3551" i="7"/>
  <c r="L3551" i="7"/>
  <c r="K3551" i="7"/>
  <c r="R3550" i="7"/>
  <c r="Q3550" i="7"/>
  <c r="P3550" i="7"/>
  <c r="O3550" i="7"/>
  <c r="N3550" i="7"/>
  <c r="M3550" i="7"/>
  <c r="L3550" i="7"/>
  <c r="K3550" i="7"/>
  <c r="S3549" i="7"/>
  <c r="R3549" i="7"/>
  <c r="Q3549" i="7"/>
  <c r="P3549" i="7"/>
  <c r="O3549" i="7"/>
  <c r="N3549" i="7"/>
  <c r="M3549" i="7"/>
  <c r="L3549" i="7"/>
  <c r="K3549" i="7"/>
  <c r="R3548" i="7"/>
  <c r="U3548" i="7" s="1"/>
  <c r="Q3548" i="7"/>
  <c r="P3548" i="7"/>
  <c r="O3548" i="7"/>
  <c r="N3548" i="7"/>
  <c r="M3548" i="7"/>
  <c r="L3548" i="7"/>
  <c r="K3548" i="7"/>
  <c r="R3547" i="7"/>
  <c r="Q3547" i="7"/>
  <c r="P3547" i="7"/>
  <c r="O3547" i="7"/>
  <c r="N3547" i="7"/>
  <c r="M3547" i="7"/>
  <c r="L3547" i="7"/>
  <c r="K3547" i="7"/>
  <c r="R3546" i="7"/>
  <c r="Q3546" i="7"/>
  <c r="P3546" i="7"/>
  <c r="O3546" i="7"/>
  <c r="N3546" i="7"/>
  <c r="M3546" i="7"/>
  <c r="L3546" i="7"/>
  <c r="K3546" i="7"/>
  <c r="R3545" i="7"/>
  <c r="U3545" i="7" s="1"/>
  <c r="Q3545" i="7"/>
  <c r="P3545" i="7"/>
  <c r="O3545" i="7"/>
  <c r="N3545" i="7"/>
  <c r="M3545" i="7"/>
  <c r="L3545" i="7"/>
  <c r="K3545" i="7"/>
  <c r="R3544" i="7"/>
  <c r="U3544" i="7" s="1"/>
  <c r="Q3544" i="7"/>
  <c r="P3544" i="7"/>
  <c r="O3544" i="7"/>
  <c r="N3544" i="7"/>
  <c r="M3544" i="7"/>
  <c r="L3544" i="7"/>
  <c r="K3544" i="7"/>
  <c r="U3543" i="7"/>
  <c r="R3543" i="7"/>
  <c r="T3543" i="7" s="1"/>
  <c r="Q3543" i="7"/>
  <c r="P3543" i="7"/>
  <c r="O3543" i="7"/>
  <c r="N3543" i="7"/>
  <c r="M3543" i="7"/>
  <c r="L3543" i="7"/>
  <c r="K3543" i="7"/>
  <c r="T3542" i="7"/>
  <c r="R3542" i="7"/>
  <c r="U3542" i="7" s="1"/>
  <c r="Q3542" i="7"/>
  <c r="P3542" i="7"/>
  <c r="O3542" i="7"/>
  <c r="N3542" i="7"/>
  <c r="M3542" i="7"/>
  <c r="L3542" i="7"/>
  <c r="K3542" i="7"/>
  <c r="U3541" i="7"/>
  <c r="T3541" i="7"/>
  <c r="S3541" i="7"/>
  <c r="R3541" i="7"/>
  <c r="Q3541" i="7"/>
  <c r="P3541" i="7"/>
  <c r="O3541" i="7"/>
  <c r="N3541" i="7"/>
  <c r="M3541" i="7"/>
  <c r="L3541" i="7"/>
  <c r="K3541" i="7"/>
  <c r="U3540" i="7"/>
  <c r="T3540" i="7"/>
  <c r="R3540" i="7"/>
  <c r="S3540" i="7" s="1"/>
  <c r="V3540" i="7" s="1"/>
  <c r="Q3540" i="7"/>
  <c r="P3540" i="7"/>
  <c r="O3540" i="7"/>
  <c r="N3540" i="7"/>
  <c r="M3540" i="7"/>
  <c r="L3540" i="7"/>
  <c r="K3540" i="7"/>
  <c r="U3539" i="7"/>
  <c r="T3539" i="7"/>
  <c r="S3539" i="7"/>
  <c r="R3539" i="7"/>
  <c r="Q3539" i="7"/>
  <c r="P3539" i="7"/>
  <c r="O3539" i="7"/>
  <c r="N3539" i="7"/>
  <c r="M3539" i="7"/>
  <c r="L3539" i="7"/>
  <c r="K3539" i="7"/>
  <c r="U3538" i="7"/>
  <c r="T3538" i="7"/>
  <c r="S3538" i="7"/>
  <c r="R3538" i="7"/>
  <c r="Q3538" i="7"/>
  <c r="P3538" i="7"/>
  <c r="O3538" i="7"/>
  <c r="N3538" i="7"/>
  <c r="M3538" i="7"/>
  <c r="L3538" i="7"/>
  <c r="K3538" i="7"/>
  <c r="U3537" i="7"/>
  <c r="T3537" i="7"/>
  <c r="R3537" i="7"/>
  <c r="S3537" i="7" s="1"/>
  <c r="V3537" i="7" s="1"/>
  <c r="Q3537" i="7"/>
  <c r="P3537" i="7"/>
  <c r="O3537" i="7"/>
  <c r="N3537" i="7"/>
  <c r="M3537" i="7"/>
  <c r="L3537" i="7"/>
  <c r="K3537" i="7"/>
  <c r="R3536" i="7"/>
  <c r="U3536" i="7" s="1"/>
  <c r="Q3536" i="7"/>
  <c r="P3536" i="7"/>
  <c r="O3536" i="7"/>
  <c r="N3536" i="7"/>
  <c r="M3536" i="7"/>
  <c r="L3536" i="7"/>
  <c r="K3536" i="7"/>
  <c r="S3535" i="7"/>
  <c r="R3535" i="7"/>
  <c r="Q3535" i="7"/>
  <c r="P3535" i="7"/>
  <c r="O3535" i="7"/>
  <c r="N3535" i="7"/>
  <c r="M3535" i="7"/>
  <c r="L3535" i="7"/>
  <c r="K3535" i="7"/>
  <c r="U3534" i="7"/>
  <c r="T3534" i="7"/>
  <c r="R3534" i="7"/>
  <c r="S3534" i="7" s="1"/>
  <c r="V3534" i="7" s="1"/>
  <c r="Q3534" i="7"/>
  <c r="P3534" i="7"/>
  <c r="O3534" i="7"/>
  <c r="N3534" i="7"/>
  <c r="M3534" i="7"/>
  <c r="L3534" i="7"/>
  <c r="K3534" i="7"/>
  <c r="R3533" i="7"/>
  <c r="U3533" i="7" s="1"/>
  <c r="Q3533" i="7"/>
  <c r="P3533" i="7"/>
  <c r="O3533" i="7"/>
  <c r="N3533" i="7"/>
  <c r="M3533" i="7"/>
  <c r="L3533" i="7"/>
  <c r="K3533" i="7"/>
  <c r="R3532" i="7"/>
  <c r="U3532" i="7" s="1"/>
  <c r="Q3532" i="7"/>
  <c r="P3532" i="7"/>
  <c r="O3532" i="7"/>
  <c r="N3532" i="7"/>
  <c r="M3532" i="7"/>
  <c r="L3532" i="7"/>
  <c r="K3532" i="7"/>
  <c r="U3531" i="7"/>
  <c r="R3531" i="7"/>
  <c r="T3531" i="7" s="1"/>
  <c r="Q3531" i="7"/>
  <c r="P3531" i="7"/>
  <c r="O3531" i="7"/>
  <c r="N3531" i="7"/>
  <c r="M3531" i="7"/>
  <c r="L3531" i="7"/>
  <c r="K3531" i="7"/>
  <c r="T3530" i="7"/>
  <c r="R3530" i="7"/>
  <c r="U3530" i="7" s="1"/>
  <c r="Q3530" i="7"/>
  <c r="P3530" i="7"/>
  <c r="O3530" i="7"/>
  <c r="N3530" i="7"/>
  <c r="M3530" i="7"/>
  <c r="L3530" i="7"/>
  <c r="K3530" i="7"/>
  <c r="U3529" i="7"/>
  <c r="T3529" i="7"/>
  <c r="S3529" i="7"/>
  <c r="R3529" i="7"/>
  <c r="Q3529" i="7"/>
  <c r="P3529" i="7"/>
  <c r="O3529" i="7"/>
  <c r="N3529" i="7"/>
  <c r="M3529" i="7"/>
  <c r="L3529" i="7"/>
  <c r="K3529" i="7"/>
  <c r="U3528" i="7"/>
  <c r="T3528" i="7"/>
  <c r="R3528" i="7"/>
  <c r="S3528" i="7" s="1"/>
  <c r="Q3528" i="7"/>
  <c r="P3528" i="7"/>
  <c r="O3528" i="7"/>
  <c r="N3528" i="7"/>
  <c r="M3528" i="7"/>
  <c r="L3528" i="7"/>
  <c r="K3528" i="7"/>
  <c r="U3527" i="7"/>
  <c r="T3527" i="7"/>
  <c r="S3527" i="7"/>
  <c r="V3527" i="7" s="1"/>
  <c r="R3527" i="7"/>
  <c r="Q3527" i="7"/>
  <c r="P3527" i="7"/>
  <c r="O3527" i="7"/>
  <c r="N3527" i="7"/>
  <c r="M3527" i="7"/>
  <c r="L3527" i="7"/>
  <c r="K3527" i="7"/>
  <c r="T3526" i="7"/>
  <c r="S3526" i="7"/>
  <c r="V3526" i="7" s="1"/>
  <c r="R3526" i="7"/>
  <c r="U3526" i="7" s="1"/>
  <c r="Q3526" i="7"/>
  <c r="P3526" i="7"/>
  <c r="O3526" i="7"/>
  <c r="N3526" i="7"/>
  <c r="M3526" i="7"/>
  <c r="L3526" i="7"/>
  <c r="K3526" i="7"/>
  <c r="U3525" i="7"/>
  <c r="S3525" i="7"/>
  <c r="R3525" i="7"/>
  <c r="T3525" i="7" s="1"/>
  <c r="Q3525" i="7"/>
  <c r="P3525" i="7"/>
  <c r="O3525" i="7"/>
  <c r="N3525" i="7"/>
  <c r="M3525" i="7"/>
  <c r="L3525" i="7"/>
  <c r="K3525" i="7"/>
  <c r="T3524" i="7"/>
  <c r="S3524" i="7"/>
  <c r="V3524" i="7" s="1"/>
  <c r="R3524" i="7"/>
  <c r="U3524" i="7" s="1"/>
  <c r="Q3524" i="7"/>
  <c r="P3524" i="7"/>
  <c r="O3524" i="7"/>
  <c r="N3524" i="7"/>
  <c r="M3524" i="7"/>
  <c r="L3524" i="7"/>
  <c r="K3524" i="7"/>
  <c r="R3523" i="7"/>
  <c r="Q3523" i="7"/>
  <c r="P3523" i="7"/>
  <c r="O3523" i="7"/>
  <c r="N3523" i="7"/>
  <c r="M3523" i="7"/>
  <c r="L3523" i="7"/>
  <c r="K3523" i="7"/>
  <c r="R3522" i="7"/>
  <c r="Q3522" i="7"/>
  <c r="P3522" i="7"/>
  <c r="O3522" i="7"/>
  <c r="N3522" i="7"/>
  <c r="M3522" i="7"/>
  <c r="L3522" i="7"/>
  <c r="K3522" i="7"/>
  <c r="R3521" i="7"/>
  <c r="U3521" i="7" s="1"/>
  <c r="Q3521" i="7"/>
  <c r="P3521" i="7"/>
  <c r="O3521" i="7"/>
  <c r="N3521" i="7"/>
  <c r="M3521" i="7"/>
  <c r="L3521" i="7"/>
  <c r="K3521" i="7"/>
  <c r="R3520" i="7"/>
  <c r="U3520" i="7" s="1"/>
  <c r="Q3520" i="7"/>
  <c r="P3520" i="7"/>
  <c r="O3520" i="7"/>
  <c r="N3520" i="7"/>
  <c r="M3520" i="7"/>
  <c r="L3520" i="7"/>
  <c r="K3520" i="7"/>
  <c r="U3519" i="7"/>
  <c r="R3519" i="7"/>
  <c r="T3519" i="7" s="1"/>
  <c r="Q3519" i="7"/>
  <c r="P3519" i="7"/>
  <c r="O3519" i="7"/>
  <c r="N3519" i="7"/>
  <c r="M3519" i="7"/>
  <c r="L3519" i="7"/>
  <c r="K3519" i="7"/>
  <c r="T3518" i="7"/>
  <c r="R3518" i="7"/>
  <c r="U3518" i="7" s="1"/>
  <c r="Q3518" i="7"/>
  <c r="P3518" i="7"/>
  <c r="O3518" i="7"/>
  <c r="N3518" i="7"/>
  <c r="M3518" i="7"/>
  <c r="L3518" i="7"/>
  <c r="K3518" i="7"/>
  <c r="U3517" i="7"/>
  <c r="T3517" i="7"/>
  <c r="S3517" i="7"/>
  <c r="R3517" i="7"/>
  <c r="Q3517" i="7"/>
  <c r="P3517" i="7"/>
  <c r="O3517" i="7"/>
  <c r="N3517" i="7"/>
  <c r="M3517" i="7"/>
  <c r="L3517" i="7"/>
  <c r="K3517" i="7"/>
  <c r="U3516" i="7"/>
  <c r="T3516" i="7"/>
  <c r="R3516" i="7"/>
  <c r="S3516" i="7" s="1"/>
  <c r="Q3516" i="7"/>
  <c r="P3516" i="7"/>
  <c r="O3516" i="7"/>
  <c r="N3516" i="7"/>
  <c r="M3516" i="7"/>
  <c r="L3516" i="7"/>
  <c r="K3516" i="7"/>
  <c r="U3515" i="7"/>
  <c r="T3515" i="7"/>
  <c r="S3515" i="7"/>
  <c r="V3515" i="7" s="1"/>
  <c r="R3515" i="7"/>
  <c r="Q3515" i="7"/>
  <c r="P3515" i="7"/>
  <c r="O3515" i="7"/>
  <c r="N3515" i="7"/>
  <c r="M3515" i="7"/>
  <c r="L3515" i="7"/>
  <c r="K3515" i="7"/>
  <c r="S3514" i="7"/>
  <c r="R3514" i="7"/>
  <c r="Q3514" i="7"/>
  <c r="P3514" i="7"/>
  <c r="O3514" i="7"/>
  <c r="N3514" i="7"/>
  <c r="M3514" i="7"/>
  <c r="L3514" i="7"/>
  <c r="K3514" i="7"/>
  <c r="R3513" i="7"/>
  <c r="Q3513" i="7"/>
  <c r="P3513" i="7"/>
  <c r="O3513" i="7"/>
  <c r="N3513" i="7"/>
  <c r="M3513" i="7"/>
  <c r="L3513" i="7"/>
  <c r="K3513" i="7"/>
  <c r="R3512" i="7"/>
  <c r="U3512" i="7" s="1"/>
  <c r="Q3512" i="7"/>
  <c r="P3512" i="7"/>
  <c r="O3512" i="7"/>
  <c r="N3512" i="7"/>
  <c r="M3512" i="7"/>
  <c r="L3512" i="7"/>
  <c r="K3512" i="7"/>
  <c r="S3511" i="7"/>
  <c r="R3511" i="7"/>
  <c r="Q3511" i="7"/>
  <c r="P3511" i="7"/>
  <c r="O3511" i="7"/>
  <c r="N3511" i="7"/>
  <c r="M3511" i="7"/>
  <c r="L3511" i="7"/>
  <c r="K3511" i="7"/>
  <c r="U3510" i="7"/>
  <c r="T3510" i="7"/>
  <c r="R3510" i="7"/>
  <c r="S3510" i="7" s="1"/>
  <c r="V3510" i="7" s="1"/>
  <c r="Q3510" i="7"/>
  <c r="P3510" i="7"/>
  <c r="O3510" i="7"/>
  <c r="N3510" i="7"/>
  <c r="M3510" i="7"/>
  <c r="L3510" i="7"/>
  <c r="K3510" i="7"/>
  <c r="R3509" i="7"/>
  <c r="U3509" i="7" s="1"/>
  <c r="Q3509" i="7"/>
  <c r="P3509" i="7"/>
  <c r="O3509" i="7"/>
  <c r="N3509" i="7"/>
  <c r="M3509" i="7"/>
  <c r="L3509" i="7"/>
  <c r="K3509" i="7"/>
  <c r="R3508" i="7"/>
  <c r="U3508" i="7" s="1"/>
  <c r="Q3508" i="7"/>
  <c r="P3508" i="7"/>
  <c r="O3508" i="7"/>
  <c r="N3508" i="7"/>
  <c r="M3508" i="7"/>
  <c r="L3508" i="7"/>
  <c r="K3508" i="7"/>
  <c r="U3507" i="7"/>
  <c r="R3507" i="7"/>
  <c r="T3507" i="7" s="1"/>
  <c r="Q3507" i="7"/>
  <c r="P3507" i="7"/>
  <c r="O3507" i="7"/>
  <c r="N3507" i="7"/>
  <c r="M3507" i="7"/>
  <c r="L3507" i="7"/>
  <c r="K3507" i="7"/>
  <c r="T3506" i="7"/>
  <c r="R3506" i="7"/>
  <c r="U3506" i="7" s="1"/>
  <c r="Q3506" i="7"/>
  <c r="P3506" i="7"/>
  <c r="O3506" i="7"/>
  <c r="N3506" i="7"/>
  <c r="M3506" i="7"/>
  <c r="L3506" i="7"/>
  <c r="K3506" i="7"/>
  <c r="U3505" i="7"/>
  <c r="T3505" i="7"/>
  <c r="S3505" i="7"/>
  <c r="R3505" i="7"/>
  <c r="Q3505" i="7"/>
  <c r="P3505" i="7"/>
  <c r="O3505" i="7"/>
  <c r="N3505" i="7"/>
  <c r="M3505" i="7"/>
  <c r="L3505" i="7"/>
  <c r="K3505" i="7"/>
  <c r="U3504" i="7"/>
  <c r="T3504" i="7"/>
  <c r="R3504" i="7"/>
  <c r="S3504" i="7" s="1"/>
  <c r="V3504" i="7" s="1"/>
  <c r="Q3504" i="7"/>
  <c r="P3504" i="7"/>
  <c r="O3504" i="7"/>
  <c r="N3504" i="7"/>
  <c r="M3504" i="7"/>
  <c r="L3504" i="7"/>
  <c r="K3504" i="7"/>
  <c r="U3503" i="7"/>
  <c r="T3503" i="7"/>
  <c r="S3503" i="7"/>
  <c r="V3503" i="7" s="1"/>
  <c r="R3503" i="7"/>
  <c r="Q3503" i="7"/>
  <c r="P3503" i="7"/>
  <c r="O3503" i="7"/>
  <c r="N3503" i="7"/>
  <c r="M3503" i="7"/>
  <c r="L3503" i="7"/>
  <c r="K3503" i="7"/>
  <c r="R3502" i="7"/>
  <c r="U3502" i="7" s="1"/>
  <c r="Q3502" i="7"/>
  <c r="P3502" i="7"/>
  <c r="O3502" i="7"/>
  <c r="N3502" i="7"/>
  <c r="M3502" i="7"/>
  <c r="L3502" i="7"/>
  <c r="K3502" i="7"/>
  <c r="U3501" i="7"/>
  <c r="S3501" i="7"/>
  <c r="R3501" i="7"/>
  <c r="T3501" i="7" s="1"/>
  <c r="Q3501" i="7"/>
  <c r="P3501" i="7"/>
  <c r="O3501" i="7"/>
  <c r="N3501" i="7"/>
  <c r="M3501" i="7"/>
  <c r="L3501" i="7"/>
  <c r="K3501" i="7"/>
  <c r="T3500" i="7"/>
  <c r="S3500" i="7"/>
  <c r="V3500" i="7" s="1"/>
  <c r="R3500" i="7"/>
  <c r="U3500" i="7" s="1"/>
  <c r="Q3500" i="7"/>
  <c r="P3500" i="7"/>
  <c r="O3500" i="7"/>
  <c r="N3500" i="7"/>
  <c r="M3500" i="7"/>
  <c r="L3500" i="7"/>
  <c r="K3500" i="7"/>
  <c r="R3499" i="7"/>
  <c r="Q3499" i="7"/>
  <c r="P3499" i="7"/>
  <c r="O3499" i="7"/>
  <c r="N3499" i="7"/>
  <c r="M3499" i="7"/>
  <c r="L3499" i="7"/>
  <c r="K3499" i="7"/>
  <c r="R3498" i="7"/>
  <c r="Q3498" i="7"/>
  <c r="P3498" i="7"/>
  <c r="O3498" i="7"/>
  <c r="N3498" i="7"/>
  <c r="M3498" i="7"/>
  <c r="L3498" i="7"/>
  <c r="K3498" i="7"/>
  <c r="R3497" i="7"/>
  <c r="U3497" i="7" s="1"/>
  <c r="Q3497" i="7"/>
  <c r="P3497" i="7"/>
  <c r="O3497" i="7"/>
  <c r="N3497" i="7"/>
  <c r="M3497" i="7"/>
  <c r="L3497" i="7"/>
  <c r="K3497" i="7"/>
  <c r="R3496" i="7"/>
  <c r="U3496" i="7" s="1"/>
  <c r="Q3496" i="7"/>
  <c r="P3496" i="7"/>
  <c r="O3496" i="7"/>
  <c r="N3496" i="7"/>
  <c r="M3496" i="7"/>
  <c r="L3496" i="7"/>
  <c r="K3496" i="7"/>
  <c r="U3495" i="7"/>
  <c r="T3495" i="7"/>
  <c r="R3495" i="7"/>
  <c r="S3495" i="7" s="1"/>
  <c r="V3495" i="7" s="1"/>
  <c r="Q3495" i="7"/>
  <c r="P3495" i="7"/>
  <c r="O3495" i="7"/>
  <c r="N3495" i="7"/>
  <c r="M3495" i="7"/>
  <c r="L3495" i="7"/>
  <c r="K3495" i="7"/>
  <c r="U3494" i="7"/>
  <c r="T3494" i="7"/>
  <c r="R3494" i="7"/>
  <c r="S3494" i="7" s="1"/>
  <c r="V3494" i="7" s="1"/>
  <c r="Q3494" i="7"/>
  <c r="P3494" i="7"/>
  <c r="O3494" i="7"/>
  <c r="N3494" i="7"/>
  <c r="M3494" i="7"/>
  <c r="L3494" i="7"/>
  <c r="K3494" i="7"/>
  <c r="U3493" i="7"/>
  <c r="T3493" i="7"/>
  <c r="S3493" i="7"/>
  <c r="R3493" i="7"/>
  <c r="Q3493" i="7"/>
  <c r="P3493" i="7"/>
  <c r="O3493" i="7"/>
  <c r="N3493" i="7"/>
  <c r="M3493" i="7"/>
  <c r="L3493" i="7"/>
  <c r="K3493" i="7"/>
  <c r="U3492" i="7"/>
  <c r="T3492" i="7"/>
  <c r="R3492" i="7"/>
  <c r="S3492" i="7" s="1"/>
  <c r="Q3492" i="7"/>
  <c r="P3492" i="7"/>
  <c r="O3492" i="7"/>
  <c r="N3492" i="7"/>
  <c r="M3492" i="7"/>
  <c r="L3492" i="7"/>
  <c r="K3492" i="7"/>
  <c r="U3491" i="7"/>
  <c r="T3491" i="7"/>
  <c r="S3491" i="7"/>
  <c r="R3491" i="7"/>
  <c r="Q3491" i="7"/>
  <c r="P3491" i="7"/>
  <c r="O3491" i="7"/>
  <c r="N3491" i="7"/>
  <c r="M3491" i="7"/>
  <c r="L3491" i="7"/>
  <c r="K3491" i="7"/>
  <c r="U3490" i="7"/>
  <c r="T3490" i="7"/>
  <c r="S3490" i="7"/>
  <c r="R3490" i="7"/>
  <c r="Q3490" i="7"/>
  <c r="P3490" i="7"/>
  <c r="O3490" i="7"/>
  <c r="N3490" i="7"/>
  <c r="M3490" i="7"/>
  <c r="L3490" i="7"/>
  <c r="K3490" i="7"/>
  <c r="U3489" i="7"/>
  <c r="T3489" i="7"/>
  <c r="S3489" i="7"/>
  <c r="V3489" i="7" s="1"/>
  <c r="R3489" i="7"/>
  <c r="Q3489" i="7"/>
  <c r="P3489" i="7"/>
  <c r="O3489" i="7"/>
  <c r="N3489" i="7"/>
  <c r="M3489" i="7"/>
  <c r="L3489" i="7"/>
  <c r="K3489" i="7"/>
  <c r="T3488" i="7"/>
  <c r="R3488" i="7"/>
  <c r="Q3488" i="7"/>
  <c r="P3488" i="7"/>
  <c r="O3488" i="7"/>
  <c r="N3488" i="7"/>
  <c r="M3488" i="7"/>
  <c r="L3488" i="7"/>
  <c r="K3488" i="7"/>
  <c r="R3487" i="7"/>
  <c r="Q3487" i="7"/>
  <c r="P3487" i="7"/>
  <c r="O3487" i="7"/>
  <c r="N3487" i="7"/>
  <c r="M3487" i="7"/>
  <c r="L3487" i="7"/>
  <c r="K3487" i="7"/>
  <c r="U3486" i="7"/>
  <c r="T3486" i="7"/>
  <c r="R3486" i="7"/>
  <c r="S3486" i="7" s="1"/>
  <c r="V3486" i="7" s="1"/>
  <c r="Q3486" i="7"/>
  <c r="P3486" i="7"/>
  <c r="O3486" i="7"/>
  <c r="N3486" i="7"/>
  <c r="M3486" i="7"/>
  <c r="L3486" i="7"/>
  <c r="K3486" i="7"/>
  <c r="R3485" i="7"/>
  <c r="U3485" i="7" s="1"/>
  <c r="Q3485" i="7"/>
  <c r="P3485" i="7"/>
  <c r="O3485" i="7"/>
  <c r="N3485" i="7"/>
  <c r="M3485" i="7"/>
  <c r="L3485" i="7"/>
  <c r="K3485" i="7"/>
  <c r="R3484" i="7"/>
  <c r="U3484" i="7" s="1"/>
  <c r="Q3484" i="7"/>
  <c r="P3484" i="7"/>
  <c r="O3484" i="7"/>
  <c r="N3484" i="7"/>
  <c r="M3484" i="7"/>
  <c r="L3484" i="7"/>
  <c r="K3484" i="7"/>
  <c r="U3483" i="7"/>
  <c r="R3483" i="7"/>
  <c r="T3483" i="7" s="1"/>
  <c r="Q3483" i="7"/>
  <c r="P3483" i="7"/>
  <c r="O3483" i="7"/>
  <c r="N3483" i="7"/>
  <c r="M3483" i="7"/>
  <c r="L3483" i="7"/>
  <c r="K3483" i="7"/>
  <c r="U3482" i="7"/>
  <c r="T3482" i="7"/>
  <c r="R3482" i="7"/>
  <c r="S3482" i="7" s="1"/>
  <c r="V3482" i="7" s="1"/>
  <c r="Q3482" i="7"/>
  <c r="P3482" i="7"/>
  <c r="O3482" i="7"/>
  <c r="N3482" i="7"/>
  <c r="M3482" i="7"/>
  <c r="L3482" i="7"/>
  <c r="K3482" i="7"/>
  <c r="U3481" i="7"/>
  <c r="T3481" i="7"/>
  <c r="S3481" i="7"/>
  <c r="R3481" i="7"/>
  <c r="Q3481" i="7"/>
  <c r="P3481" i="7"/>
  <c r="O3481" i="7"/>
  <c r="N3481" i="7"/>
  <c r="M3481" i="7"/>
  <c r="L3481" i="7"/>
  <c r="K3481" i="7"/>
  <c r="U3480" i="7"/>
  <c r="T3480" i="7"/>
  <c r="R3480" i="7"/>
  <c r="S3480" i="7" s="1"/>
  <c r="Q3480" i="7"/>
  <c r="P3480" i="7"/>
  <c r="O3480" i="7"/>
  <c r="N3480" i="7"/>
  <c r="M3480" i="7"/>
  <c r="L3480" i="7"/>
  <c r="K3480" i="7"/>
  <c r="U3479" i="7"/>
  <c r="T3479" i="7"/>
  <c r="S3479" i="7"/>
  <c r="V3479" i="7" s="1"/>
  <c r="R3479" i="7"/>
  <c r="Q3479" i="7"/>
  <c r="P3479" i="7"/>
  <c r="O3479" i="7"/>
  <c r="N3479" i="7"/>
  <c r="M3479" i="7"/>
  <c r="L3479" i="7"/>
  <c r="K3479" i="7"/>
  <c r="R3478" i="7"/>
  <c r="Q3478" i="7"/>
  <c r="P3478" i="7"/>
  <c r="O3478" i="7"/>
  <c r="N3478" i="7"/>
  <c r="M3478" i="7"/>
  <c r="L3478" i="7"/>
  <c r="K3478" i="7"/>
  <c r="U3477" i="7"/>
  <c r="T3477" i="7"/>
  <c r="R3477" i="7"/>
  <c r="S3477" i="7" s="1"/>
  <c r="Q3477" i="7"/>
  <c r="P3477" i="7"/>
  <c r="O3477" i="7"/>
  <c r="N3477" i="7"/>
  <c r="M3477" i="7"/>
  <c r="L3477" i="7"/>
  <c r="K3477" i="7"/>
  <c r="S3476" i="7"/>
  <c r="R3476" i="7"/>
  <c r="Q3476" i="7"/>
  <c r="P3476" i="7"/>
  <c r="O3476" i="7"/>
  <c r="N3476" i="7"/>
  <c r="M3476" i="7"/>
  <c r="L3476" i="7"/>
  <c r="K3476" i="7"/>
  <c r="S3475" i="7"/>
  <c r="R3475" i="7"/>
  <c r="Q3475" i="7"/>
  <c r="P3475" i="7"/>
  <c r="O3475" i="7"/>
  <c r="N3475" i="7"/>
  <c r="M3475" i="7"/>
  <c r="L3475" i="7"/>
  <c r="K3475" i="7"/>
  <c r="R3474" i="7"/>
  <c r="Q3474" i="7"/>
  <c r="P3474" i="7"/>
  <c r="O3474" i="7"/>
  <c r="N3474" i="7"/>
  <c r="M3474" i="7"/>
  <c r="L3474" i="7"/>
  <c r="K3474" i="7"/>
  <c r="R3473" i="7"/>
  <c r="U3473" i="7" s="1"/>
  <c r="Q3473" i="7"/>
  <c r="P3473" i="7"/>
  <c r="O3473" i="7"/>
  <c r="N3473" i="7"/>
  <c r="M3473" i="7"/>
  <c r="L3473" i="7"/>
  <c r="K3473" i="7"/>
  <c r="R3472" i="7"/>
  <c r="U3472" i="7" s="1"/>
  <c r="Q3472" i="7"/>
  <c r="P3472" i="7"/>
  <c r="O3472" i="7"/>
  <c r="N3472" i="7"/>
  <c r="M3472" i="7"/>
  <c r="L3472" i="7"/>
  <c r="K3472" i="7"/>
  <c r="U3471" i="7"/>
  <c r="R3471" i="7"/>
  <c r="T3471" i="7" s="1"/>
  <c r="Q3471" i="7"/>
  <c r="P3471" i="7"/>
  <c r="O3471" i="7"/>
  <c r="N3471" i="7"/>
  <c r="M3471" i="7"/>
  <c r="L3471" i="7"/>
  <c r="K3471" i="7"/>
  <c r="T3470" i="7"/>
  <c r="R3470" i="7"/>
  <c r="U3470" i="7" s="1"/>
  <c r="Q3470" i="7"/>
  <c r="P3470" i="7"/>
  <c r="O3470" i="7"/>
  <c r="N3470" i="7"/>
  <c r="M3470" i="7"/>
  <c r="L3470" i="7"/>
  <c r="K3470" i="7"/>
  <c r="U3469" i="7"/>
  <c r="T3469" i="7"/>
  <c r="S3469" i="7"/>
  <c r="R3469" i="7"/>
  <c r="Q3469" i="7"/>
  <c r="P3469" i="7"/>
  <c r="O3469" i="7"/>
  <c r="N3469" i="7"/>
  <c r="M3469" i="7"/>
  <c r="L3469" i="7"/>
  <c r="K3469" i="7"/>
  <c r="U3468" i="7"/>
  <c r="T3468" i="7"/>
  <c r="R3468" i="7"/>
  <c r="S3468" i="7" s="1"/>
  <c r="V3468" i="7" s="1"/>
  <c r="Q3468" i="7"/>
  <c r="P3468" i="7"/>
  <c r="O3468" i="7"/>
  <c r="N3468" i="7"/>
  <c r="M3468" i="7"/>
  <c r="L3468" i="7"/>
  <c r="K3468" i="7"/>
  <c r="U3467" i="7"/>
  <c r="T3467" i="7"/>
  <c r="S3467" i="7"/>
  <c r="V3467" i="7" s="1"/>
  <c r="R3467" i="7"/>
  <c r="Q3467" i="7"/>
  <c r="P3467" i="7"/>
  <c r="O3467" i="7"/>
  <c r="N3467" i="7"/>
  <c r="M3467" i="7"/>
  <c r="L3467" i="7"/>
  <c r="K3467" i="7"/>
  <c r="R3466" i="7"/>
  <c r="Q3466" i="7"/>
  <c r="P3466" i="7"/>
  <c r="O3466" i="7"/>
  <c r="N3466" i="7"/>
  <c r="M3466" i="7"/>
  <c r="L3466" i="7"/>
  <c r="K3466" i="7"/>
  <c r="U3465" i="7"/>
  <c r="S3465" i="7"/>
  <c r="R3465" i="7"/>
  <c r="T3465" i="7" s="1"/>
  <c r="Q3465" i="7"/>
  <c r="P3465" i="7"/>
  <c r="O3465" i="7"/>
  <c r="N3465" i="7"/>
  <c r="M3465" i="7"/>
  <c r="L3465" i="7"/>
  <c r="K3465" i="7"/>
  <c r="T3464" i="7"/>
  <c r="S3464" i="7"/>
  <c r="V3464" i="7" s="1"/>
  <c r="R3464" i="7"/>
  <c r="U3464" i="7" s="1"/>
  <c r="Q3464" i="7"/>
  <c r="P3464" i="7"/>
  <c r="O3464" i="7"/>
  <c r="N3464" i="7"/>
  <c r="M3464" i="7"/>
  <c r="L3464" i="7"/>
  <c r="K3464" i="7"/>
  <c r="S3463" i="7"/>
  <c r="R3463" i="7"/>
  <c r="Q3463" i="7"/>
  <c r="P3463" i="7"/>
  <c r="O3463" i="7"/>
  <c r="N3463" i="7"/>
  <c r="M3463" i="7"/>
  <c r="L3463" i="7"/>
  <c r="K3463" i="7"/>
  <c r="R3462" i="7"/>
  <c r="Q3462" i="7"/>
  <c r="P3462" i="7"/>
  <c r="O3462" i="7"/>
  <c r="N3462" i="7"/>
  <c r="M3462" i="7"/>
  <c r="L3462" i="7"/>
  <c r="K3462" i="7"/>
  <c r="R3461" i="7"/>
  <c r="U3461" i="7" s="1"/>
  <c r="Q3461" i="7"/>
  <c r="P3461" i="7"/>
  <c r="O3461" i="7"/>
  <c r="N3461" i="7"/>
  <c r="M3461" i="7"/>
  <c r="L3461" i="7"/>
  <c r="K3461" i="7"/>
  <c r="R3460" i="7"/>
  <c r="U3460" i="7" s="1"/>
  <c r="Q3460" i="7"/>
  <c r="P3460" i="7"/>
  <c r="O3460" i="7"/>
  <c r="N3460" i="7"/>
  <c r="M3460" i="7"/>
  <c r="L3460" i="7"/>
  <c r="K3460" i="7"/>
  <c r="U3459" i="7"/>
  <c r="R3459" i="7"/>
  <c r="T3459" i="7" s="1"/>
  <c r="Q3459" i="7"/>
  <c r="P3459" i="7"/>
  <c r="O3459" i="7"/>
  <c r="N3459" i="7"/>
  <c r="M3459" i="7"/>
  <c r="L3459" i="7"/>
  <c r="K3459" i="7"/>
  <c r="T3458" i="7"/>
  <c r="R3458" i="7"/>
  <c r="U3458" i="7" s="1"/>
  <c r="Q3458" i="7"/>
  <c r="P3458" i="7"/>
  <c r="O3458" i="7"/>
  <c r="N3458" i="7"/>
  <c r="M3458" i="7"/>
  <c r="L3458" i="7"/>
  <c r="K3458" i="7"/>
  <c r="U3457" i="7"/>
  <c r="T3457" i="7"/>
  <c r="S3457" i="7"/>
  <c r="R3457" i="7"/>
  <c r="Q3457" i="7"/>
  <c r="P3457" i="7"/>
  <c r="O3457" i="7"/>
  <c r="N3457" i="7"/>
  <c r="M3457" i="7"/>
  <c r="L3457" i="7"/>
  <c r="K3457" i="7"/>
  <c r="U3456" i="7"/>
  <c r="T3456" i="7"/>
  <c r="R3456" i="7"/>
  <c r="S3456" i="7" s="1"/>
  <c r="Q3456" i="7"/>
  <c r="P3456" i="7"/>
  <c r="O3456" i="7"/>
  <c r="N3456" i="7"/>
  <c r="M3456" i="7"/>
  <c r="L3456" i="7"/>
  <c r="K3456" i="7"/>
  <c r="U3455" i="7"/>
  <c r="T3455" i="7"/>
  <c r="S3455" i="7"/>
  <c r="R3455" i="7"/>
  <c r="Q3455" i="7"/>
  <c r="P3455" i="7"/>
  <c r="O3455" i="7"/>
  <c r="N3455" i="7"/>
  <c r="M3455" i="7"/>
  <c r="L3455" i="7"/>
  <c r="K3455" i="7"/>
  <c r="U3454" i="7"/>
  <c r="T3454" i="7"/>
  <c r="S3454" i="7"/>
  <c r="V3454" i="7" s="1"/>
  <c r="R3454" i="7"/>
  <c r="Q3454" i="7"/>
  <c r="P3454" i="7"/>
  <c r="O3454" i="7"/>
  <c r="N3454" i="7"/>
  <c r="M3454" i="7"/>
  <c r="L3454" i="7"/>
  <c r="K3454" i="7"/>
  <c r="R3453" i="7"/>
  <c r="Q3453" i="7"/>
  <c r="P3453" i="7"/>
  <c r="O3453" i="7"/>
  <c r="N3453" i="7"/>
  <c r="M3453" i="7"/>
  <c r="L3453" i="7"/>
  <c r="K3453" i="7"/>
  <c r="T3452" i="7"/>
  <c r="R3452" i="7"/>
  <c r="Q3452" i="7"/>
  <c r="P3452" i="7"/>
  <c r="O3452" i="7"/>
  <c r="N3452" i="7"/>
  <c r="M3452" i="7"/>
  <c r="L3452" i="7"/>
  <c r="K3452" i="7"/>
  <c r="R3451" i="7"/>
  <c r="Q3451" i="7"/>
  <c r="P3451" i="7"/>
  <c r="O3451" i="7"/>
  <c r="N3451" i="7"/>
  <c r="M3451" i="7"/>
  <c r="L3451" i="7"/>
  <c r="K3451" i="7"/>
  <c r="R3450" i="7"/>
  <c r="Q3450" i="7"/>
  <c r="P3450" i="7"/>
  <c r="O3450" i="7"/>
  <c r="N3450" i="7"/>
  <c r="M3450" i="7"/>
  <c r="L3450" i="7"/>
  <c r="K3450" i="7"/>
  <c r="R3449" i="7"/>
  <c r="U3449" i="7" s="1"/>
  <c r="Q3449" i="7"/>
  <c r="P3449" i="7"/>
  <c r="O3449" i="7"/>
  <c r="N3449" i="7"/>
  <c r="M3449" i="7"/>
  <c r="L3449" i="7"/>
  <c r="K3449" i="7"/>
  <c r="R3448" i="7"/>
  <c r="U3448" i="7" s="1"/>
  <c r="Q3448" i="7"/>
  <c r="P3448" i="7"/>
  <c r="O3448" i="7"/>
  <c r="N3448" i="7"/>
  <c r="M3448" i="7"/>
  <c r="L3448" i="7"/>
  <c r="K3448" i="7"/>
  <c r="U3447" i="7"/>
  <c r="R3447" i="7"/>
  <c r="T3447" i="7" s="1"/>
  <c r="Q3447" i="7"/>
  <c r="P3447" i="7"/>
  <c r="O3447" i="7"/>
  <c r="N3447" i="7"/>
  <c r="M3447" i="7"/>
  <c r="L3447" i="7"/>
  <c r="K3447" i="7"/>
  <c r="T3446" i="7"/>
  <c r="R3446" i="7"/>
  <c r="U3446" i="7" s="1"/>
  <c r="Q3446" i="7"/>
  <c r="P3446" i="7"/>
  <c r="O3446" i="7"/>
  <c r="N3446" i="7"/>
  <c r="M3446" i="7"/>
  <c r="L3446" i="7"/>
  <c r="K3446" i="7"/>
  <c r="U3445" i="7"/>
  <c r="T3445" i="7"/>
  <c r="S3445" i="7"/>
  <c r="R3445" i="7"/>
  <c r="Q3445" i="7"/>
  <c r="P3445" i="7"/>
  <c r="O3445" i="7"/>
  <c r="N3445" i="7"/>
  <c r="M3445" i="7"/>
  <c r="L3445" i="7"/>
  <c r="K3445" i="7"/>
  <c r="U3444" i="7"/>
  <c r="T3444" i="7"/>
  <c r="R3444" i="7"/>
  <c r="S3444" i="7" s="1"/>
  <c r="Q3444" i="7"/>
  <c r="P3444" i="7"/>
  <c r="O3444" i="7"/>
  <c r="N3444" i="7"/>
  <c r="M3444" i="7"/>
  <c r="L3444" i="7"/>
  <c r="K3444" i="7"/>
  <c r="U3443" i="7"/>
  <c r="T3443" i="7"/>
  <c r="S3443" i="7"/>
  <c r="V3443" i="7" s="1"/>
  <c r="R3443" i="7"/>
  <c r="Q3443" i="7"/>
  <c r="P3443" i="7"/>
  <c r="O3443" i="7"/>
  <c r="N3443" i="7"/>
  <c r="M3443" i="7"/>
  <c r="L3443" i="7"/>
  <c r="K3443" i="7"/>
  <c r="R3442" i="7"/>
  <c r="Q3442" i="7"/>
  <c r="P3442" i="7"/>
  <c r="O3442" i="7"/>
  <c r="N3442" i="7"/>
  <c r="M3442" i="7"/>
  <c r="L3442" i="7"/>
  <c r="K3442" i="7"/>
  <c r="U3441" i="7"/>
  <c r="T3441" i="7"/>
  <c r="S3441" i="7"/>
  <c r="V3441" i="7" s="1"/>
  <c r="R3441" i="7"/>
  <c r="Q3441" i="7"/>
  <c r="P3441" i="7"/>
  <c r="O3441" i="7"/>
  <c r="N3441" i="7"/>
  <c r="M3441" i="7"/>
  <c r="L3441" i="7"/>
  <c r="K3441" i="7"/>
  <c r="S3440" i="7"/>
  <c r="V3440" i="7" s="1"/>
  <c r="R3440" i="7"/>
  <c r="U3440" i="7" s="1"/>
  <c r="Q3440" i="7"/>
  <c r="P3440" i="7"/>
  <c r="O3440" i="7"/>
  <c r="N3440" i="7"/>
  <c r="M3440" i="7"/>
  <c r="L3440" i="7"/>
  <c r="K3440" i="7"/>
  <c r="S3439" i="7"/>
  <c r="R3439" i="7"/>
  <c r="Q3439" i="7"/>
  <c r="P3439" i="7"/>
  <c r="O3439" i="7"/>
  <c r="N3439" i="7"/>
  <c r="M3439" i="7"/>
  <c r="L3439" i="7"/>
  <c r="K3439" i="7"/>
  <c r="R3438" i="7"/>
  <c r="Q3438" i="7"/>
  <c r="P3438" i="7"/>
  <c r="O3438" i="7"/>
  <c r="N3438" i="7"/>
  <c r="M3438" i="7"/>
  <c r="L3438" i="7"/>
  <c r="K3438" i="7"/>
  <c r="R3437" i="7"/>
  <c r="U3437" i="7" s="1"/>
  <c r="Q3437" i="7"/>
  <c r="P3437" i="7"/>
  <c r="O3437" i="7"/>
  <c r="N3437" i="7"/>
  <c r="M3437" i="7"/>
  <c r="L3437" i="7"/>
  <c r="K3437" i="7"/>
  <c r="R3436" i="7"/>
  <c r="U3436" i="7" s="1"/>
  <c r="Q3436" i="7"/>
  <c r="P3436" i="7"/>
  <c r="O3436" i="7"/>
  <c r="N3436" i="7"/>
  <c r="M3436" i="7"/>
  <c r="L3436" i="7"/>
  <c r="K3436" i="7"/>
  <c r="U3435" i="7"/>
  <c r="R3435" i="7"/>
  <c r="T3435" i="7" s="1"/>
  <c r="Q3435" i="7"/>
  <c r="P3435" i="7"/>
  <c r="O3435" i="7"/>
  <c r="N3435" i="7"/>
  <c r="M3435" i="7"/>
  <c r="L3435" i="7"/>
  <c r="K3435" i="7"/>
  <c r="T3434" i="7"/>
  <c r="R3434" i="7"/>
  <c r="U3434" i="7" s="1"/>
  <c r="Q3434" i="7"/>
  <c r="P3434" i="7"/>
  <c r="O3434" i="7"/>
  <c r="N3434" i="7"/>
  <c r="M3434" i="7"/>
  <c r="L3434" i="7"/>
  <c r="K3434" i="7"/>
  <c r="U3433" i="7"/>
  <c r="T3433" i="7"/>
  <c r="S3433" i="7"/>
  <c r="R3433" i="7"/>
  <c r="Q3433" i="7"/>
  <c r="P3433" i="7"/>
  <c r="O3433" i="7"/>
  <c r="N3433" i="7"/>
  <c r="M3433" i="7"/>
  <c r="L3433" i="7"/>
  <c r="K3433" i="7"/>
  <c r="U3432" i="7"/>
  <c r="T3432" i="7"/>
  <c r="R3432" i="7"/>
  <c r="S3432" i="7" s="1"/>
  <c r="V3432" i="7" s="1"/>
  <c r="Q3432" i="7"/>
  <c r="P3432" i="7"/>
  <c r="O3432" i="7"/>
  <c r="N3432" i="7"/>
  <c r="M3432" i="7"/>
  <c r="L3432" i="7"/>
  <c r="K3432" i="7"/>
  <c r="U3431" i="7"/>
  <c r="T3431" i="7"/>
  <c r="S3431" i="7"/>
  <c r="R3431" i="7"/>
  <c r="Q3431" i="7"/>
  <c r="P3431" i="7"/>
  <c r="O3431" i="7"/>
  <c r="N3431" i="7"/>
  <c r="M3431" i="7"/>
  <c r="L3431" i="7"/>
  <c r="K3431" i="7"/>
  <c r="U3430" i="7"/>
  <c r="T3430" i="7"/>
  <c r="S3430" i="7"/>
  <c r="R3430" i="7"/>
  <c r="Q3430" i="7"/>
  <c r="P3430" i="7"/>
  <c r="O3430" i="7"/>
  <c r="N3430" i="7"/>
  <c r="M3430" i="7"/>
  <c r="L3430" i="7"/>
  <c r="K3430" i="7"/>
  <c r="U3429" i="7"/>
  <c r="T3429" i="7"/>
  <c r="S3429" i="7"/>
  <c r="R3429" i="7"/>
  <c r="Q3429" i="7"/>
  <c r="P3429" i="7"/>
  <c r="O3429" i="7"/>
  <c r="N3429" i="7"/>
  <c r="M3429" i="7"/>
  <c r="L3429" i="7"/>
  <c r="K3429" i="7"/>
  <c r="T3428" i="7"/>
  <c r="S3428" i="7"/>
  <c r="V3428" i="7" s="1"/>
  <c r="R3428" i="7"/>
  <c r="U3428" i="7" s="1"/>
  <c r="Q3428" i="7"/>
  <c r="P3428" i="7"/>
  <c r="O3428" i="7"/>
  <c r="N3428" i="7"/>
  <c r="M3428" i="7"/>
  <c r="L3428" i="7"/>
  <c r="K3428" i="7"/>
  <c r="S3427" i="7"/>
  <c r="R3427" i="7"/>
  <c r="Q3427" i="7"/>
  <c r="P3427" i="7"/>
  <c r="O3427" i="7"/>
  <c r="N3427" i="7"/>
  <c r="M3427" i="7"/>
  <c r="L3427" i="7"/>
  <c r="K3427" i="7"/>
  <c r="R3426" i="7"/>
  <c r="Q3426" i="7"/>
  <c r="P3426" i="7"/>
  <c r="O3426" i="7"/>
  <c r="N3426" i="7"/>
  <c r="M3426" i="7"/>
  <c r="L3426" i="7"/>
  <c r="K3426" i="7"/>
  <c r="R3425" i="7"/>
  <c r="U3425" i="7" s="1"/>
  <c r="Q3425" i="7"/>
  <c r="P3425" i="7"/>
  <c r="O3425" i="7"/>
  <c r="N3425" i="7"/>
  <c r="M3425" i="7"/>
  <c r="L3425" i="7"/>
  <c r="K3425" i="7"/>
  <c r="R3424" i="7"/>
  <c r="U3424" i="7" s="1"/>
  <c r="Q3424" i="7"/>
  <c r="P3424" i="7"/>
  <c r="O3424" i="7"/>
  <c r="N3424" i="7"/>
  <c r="M3424" i="7"/>
  <c r="L3424" i="7"/>
  <c r="K3424" i="7"/>
  <c r="U3423" i="7"/>
  <c r="R3423" i="7"/>
  <c r="T3423" i="7" s="1"/>
  <c r="Q3423" i="7"/>
  <c r="P3423" i="7"/>
  <c r="O3423" i="7"/>
  <c r="N3423" i="7"/>
  <c r="M3423" i="7"/>
  <c r="L3423" i="7"/>
  <c r="K3423" i="7"/>
  <c r="T3422" i="7"/>
  <c r="R3422" i="7"/>
  <c r="U3422" i="7" s="1"/>
  <c r="Q3422" i="7"/>
  <c r="P3422" i="7"/>
  <c r="O3422" i="7"/>
  <c r="N3422" i="7"/>
  <c r="M3422" i="7"/>
  <c r="L3422" i="7"/>
  <c r="K3422" i="7"/>
  <c r="U3421" i="7"/>
  <c r="T3421" i="7"/>
  <c r="S3421" i="7"/>
  <c r="R3421" i="7"/>
  <c r="Q3421" i="7"/>
  <c r="P3421" i="7"/>
  <c r="O3421" i="7"/>
  <c r="N3421" i="7"/>
  <c r="M3421" i="7"/>
  <c r="L3421" i="7"/>
  <c r="K3421" i="7"/>
  <c r="U3420" i="7"/>
  <c r="T3420" i="7"/>
  <c r="R3420" i="7"/>
  <c r="S3420" i="7" s="1"/>
  <c r="Q3420" i="7"/>
  <c r="P3420" i="7"/>
  <c r="O3420" i="7"/>
  <c r="N3420" i="7"/>
  <c r="M3420" i="7"/>
  <c r="L3420" i="7"/>
  <c r="K3420" i="7"/>
  <c r="U3419" i="7"/>
  <c r="T3419" i="7"/>
  <c r="S3419" i="7"/>
  <c r="V3419" i="7" s="1"/>
  <c r="R3419" i="7"/>
  <c r="Q3419" i="7"/>
  <c r="P3419" i="7"/>
  <c r="O3419" i="7"/>
  <c r="N3419" i="7"/>
  <c r="M3419" i="7"/>
  <c r="L3419" i="7"/>
  <c r="K3419" i="7"/>
  <c r="U3418" i="7"/>
  <c r="R3418" i="7"/>
  <c r="Q3418" i="7"/>
  <c r="P3418" i="7"/>
  <c r="O3418" i="7"/>
  <c r="N3418" i="7"/>
  <c r="M3418" i="7"/>
  <c r="L3418" i="7"/>
  <c r="K3418" i="7"/>
  <c r="U3417" i="7"/>
  <c r="T3417" i="7"/>
  <c r="S3417" i="7"/>
  <c r="R3417" i="7"/>
  <c r="Q3417" i="7"/>
  <c r="P3417" i="7"/>
  <c r="O3417" i="7"/>
  <c r="N3417" i="7"/>
  <c r="M3417" i="7"/>
  <c r="L3417" i="7"/>
  <c r="K3417" i="7"/>
  <c r="R3416" i="7"/>
  <c r="Q3416" i="7"/>
  <c r="P3416" i="7"/>
  <c r="O3416" i="7"/>
  <c r="N3416" i="7"/>
  <c r="M3416" i="7"/>
  <c r="L3416" i="7"/>
  <c r="K3416" i="7"/>
  <c r="S3415" i="7"/>
  <c r="R3415" i="7"/>
  <c r="Q3415" i="7"/>
  <c r="P3415" i="7"/>
  <c r="O3415" i="7"/>
  <c r="N3415" i="7"/>
  <c r="M3415" i="7"/>
  <c r="L3415" i="7"/>
  <c r="K3415" i="7"/>
  <c r="R3414" i="7"/>
  <c r="Q3414" i="7"/>
  <c r="P3414" i="7"/>
  <c r="O3414" i="7"/>
  <c r="N3414" i="7"/>
  <c r="M3414" i="7"/>
  <c r="L3414" i="7"/>
  <c r="K3414" i="7"/>
  <c r="R3413" i="7"/>
  <c r="U3413" i="7" s="1"/>
  <c r="Q3413" i="7"/>
  <c r="P3413" i="7"/>
  <c r="O3413" i="7"/>
  <c r="N3413" i="7"/>
  <c r="M3413" i="7"/>
  <c r="L3413" i="7"/>
  <c r="K3413" i="7"/>
  <c r="R3412" i="7"/>
  <c r="U3412" i="7" s="1"/>
  <c r="Q3412" i="7"/>
  <c r="P3412" i="7"/>
  <c r="O3412" i="7"/>
  <c r="N3412" i="7"/>
  <c r="M3412" i="7"/>
  <c r="L3412" i="7"/>
  <c r="K3412" i="7"/>
  <c r="U3411" i="7"/>
  <c r="R3411" i="7"/>
  <c r="T3411" i="7" s="1"/>
  <c r="Q3411" i="7"/>
  <c r="P3411" i="7"/>
  <c r="O3411" i="7"/>
  <c r="N3411" i="7"/>
  <c r="M3411" i="7"/>
  <c r="L3411" i="7"/>
  <c r="K3411" i="7"/>
  <c r="T3410" i="7"/>
  <c r="R3410" i="7"/>
  <c r="U3410" i="7" s="1"/>
  <c r="Q3410" i="7"/>
  <c r="P3410" i="7"/>
  <c r="O3410" i="7"/>
  <c r="N3410" i="7"/>
  <c r="M3410" i="7"/>
  <c r="L3410" i="7"/>
  <c r="K3410" i="7"/>
  <c r="U3409" i="7"/>
  <c r="T3409" i="7"/>
  <c r="S3409" i="7"/>
  <c r="R3409" i="7"/>
  <c r="Q3409" i="7"/>
  <c r="P3409" i="7"/>
  <c r="O3409" i="7"/>
  <c r="N3409" i="7"/>
  <c r="M3409" i="7"/>
  <c r="L3409" i="7"/>
  <c r="K3409" i="7"/>
  <c r="U3408" i="7"/>
  <c r="T3408" i="7"/>
  <c r="R3408" i="7"/>
  <c r="S3408" i="7" s="1"/>
  <c r="V3408" i="7" s="1"/>
  <c r="Q3408" i="7"/>
  <c r="P3408" i="7"/>
  <c r="O3408" i="7"/>
  <c r="N3408" i="7"/>
  <c r="M3408" i="7"/>
  <c r="L3408" i="7"/>
  <c r="K3408" i="7"/>
  <c r="U3407" i="7"/>
  <c r="T3407" i="7"/>
  <c r="S3407" i="7"/>
  <c r="R3407" i="7"/>
  <c r="Q3407" i="7"/>
  <c r="P3407" i="7"/>
  <c r="O3407" i="7"/>
  <c r="N3407" i="7"/>
  <c r="M3407" i="7"/>
  <c r="L3407" i="7"/>
  <c r="K3407" i="7"/>
  <c r="U3406" i="7"/>
  <c r="R3406" i="7"/>
  <c r="T3406" i="7" s="1"/>
  <c r="Q3406" i="7"/>
  <c r="P3406" i="7"/>
  <c r="O3406" i="7"/>
  <c r="N3406" i="7"/>
  <c r="M3406" i="7"/>
  <c r="L3406" i="7"/>
  <c r="K3406" i="7"/>
  <c r="U3405" i="7"/>
  <c r="T3405" i="7"/>
  <c r="R3405" i="7"/>
  <c r="S3405" i="7" s="1"/>
  <c r="V3405" i="7" s="1"/>
  <c r="Q3405" i="7"/>
  <c r="P3405" i="7"/>
  <c r="O3405" i="7"/>
  <c r="N3405" i="7"/>
  <c r="M3405" i="7"/>
  <c r="L3405" i="7"/>
  <c r="K3405" i="7"/>
  <c r="T3404" i="7"/>
  <c r="S3404" i="7"/>
  <c r="V3404" i="7" s="1"/>
  <c r="R3404" i="7"/>
  <c r="U3404" i="7" s="1"/>
  <c r="Q3404" i="7"/>
  <c r="P3404" i="7"/>
  <c r="O3404" i="7"/>
  <c r="N3404" i="7"/>
  <c r="M3404" i="7"/>
  <c r="L3404" i="7"/>
  <c r="K3404" i="7"/>
  <c r="S3403" i="7"/>
  <c r="R3403" i="7"/>
  <c r="Q3403" i="7"/>
  <c r="P3403" i="7"/>
  <c r="O3403" i="7"/>
  <c r="N3403" i="7"/>
  <c r="M3403" i="7"/>
  <c r="L3403" i="7"/>
  <c r="K3403" i="7"/>
  <c r="R3402" i="7"/>
  <c r="Q3402" i="7"/>
  <c r="P3402" i="7"/>
  <c r="O3402" i="7"/>
  <c r="N3402" i="7"/>
  <c r="M3402" i="7"/>
  <c r="L3402" i="7"/>
  <c r="K3402" i="7"/>
  <c r="R3401" i="7"/>
  <c r="U3401" i="7" s="1"/>
  <c r="Q3401" i="7"/>
  <c r="P3401" i="7"/>
  <c r="O3401" i="7"/>
  <c r="N3401" i="7"/>
  <c r="M3401" i="7"/>
  <c r="L3401" i="7"/>
  <c r="K3401" i="7"/>
  <c r="R3400" i="7"/>
  <c r="U3400" i="7" s="1"/>
  <c r="Q3400" i="7"/>
  <c r="P3400" i="7"/>
  <c r="O3400" i="7"/>
  <c r="N3400" i="7"/>
  <c r="M3400" i="7"/>
  <c r="L3400" i="7"/>
  <c r="K3400" i="7"/>
  <c r="U3399" i="7"/>
  <c r="R3399" i="7"/>
  <c r="T3399" i="7" s="1"/>
  <c r="Q3399" i="7"/>
  <c r="P3399" i="7"/>
  <c r="O3399" i="7"/>
  <c r="N3399" i="7"/>
  <c r="M3399" i="7"/>
  <c r="L3399" i="7"/>
  <c r="K3399" i="7"/>
  <c r="U3398" i="7"/>
  <c r="T3398" i="7"/>
  <c r="R3398" i="7"/>
  <c r="S3398" i="7" s="1"/>
  <c r="V3398" i="7" s="1"/>
  <c r="Q3398" i="7"/>
  <c r="P3398" i="7"/>
  <c r="O3398" i="7"/>
  <c r="N3398" i="7"/>
  <c r="M3398" i="7"/>
  <c r="L3398" i="7"/>
  <c r="K3398" i="7"/>
  <c r="U3397" i="7"/>
  <c r="T3397" i="7"/>
  <c r="S3397" i="7"/>
  <c r="R3397" i="7"/>
  <c r="Q3397" i="7"/>
  <c r="P3397" i="7"/>
  <c r="O3397" i="7"/>
  <c r="N3397" i="7"/>
  <c r="M3397" i="7"/>
  <c r="L3397" i="7"/>
  <c r="K3397" i="7"/>
  <c r="U3396" i="7"/>
  <c r="T3396" i="7"/>
  <c r="R3396" i="7"/>
  <c r="S3396" i="7" s="1"/>
  <c r="Q3396" i="7"/>
  <c r="P3396" i="7"/>
  <c r="O3396" i="7"/>
  <c r="N3396" i="7"/>
  <c r="M3396" i="7"/>
  <c r="L3396" i="7"/>
  <c r="K3396" i="7"/>
  <c r="U3395" i="7"/>
  <c r="T3395" i="7"/>
  <c r="S3395" i="7"/>
  <c r="R3395" i="7"/>
  <c r="Q3395" i="7"/>
  <c r="P3395" i="7"/>
  <c r="O3395" i="7"/>
  <c r="N3395" i="7"/>
  <c r="M3395" i="7"/>
  <c r="L3395" i="7"/>
  <c r="K3395" i="7"/>
  <c r="U3394" i="7"/>
  <c r="T3394" i="7"/>
  <c r="S3394" i="7"/>
  <c r="V3394" i="7" s="1"/>
  <c r="R3394" i="7"/>
  <c r="Q3394" i="7"/>
  <c r="P3394" i="7"/>
  <c r="O3394" i="7"/>
  <c r="N3394" i="7"/>
  <c r="M3394" i="7"/>
  <c r="L3394" i="7"/>
  <c r="K3394" i="7"/>
  <c r="T3393" i="7"/>
  <c r="S3393" i="7"/>
  <c r="V3393" i="7" s="1"/>
  <c r="R3393" i="7"/>
  <c r="U3393" i="7" s="1"/>
  <c r="Q3393" i="7"/>
  <c r="P3393" i="7"/>
  <c r="O3393" i="7"/>
  <c r="N3393" i="7"/>
  <c r="M3393" i="7"/>
  <c r="L3393" i="7"/>
  <c r="K3393" i="7"/>
  <c r="R3392" i="7"/>
  <c r="Q3392" i="7"/>
  <c r="P3392" i="7"/>
  <c r="O3392" i="7"/>
  <c r="N3392" i="7"/>
  <c r="M3392" i="7"/>
  <c r="L3392" i="7"/>
  <c r="K3392" i="7"/>
  <c r="S3391" i="7"/>
  <c r="R3391" i="7"/>
  <c r="Q3391" i="7"/>
  <c r="P3391" i="7"/>
  <c r="O3391" i="7"/>
  <c r="N3391" i="7"/>
  <c r="M3391" i="7"/>
  <c r="L3391" i="7"/>
  <c r="K3391" i="7"/>
  <c r="R3390" i="7"/>
  <c r="Q3390" i="7"/>
  <c r="P3390" i="7"/>
  <c r="O3390" i="7"/>
  <c r="N3390" i="7"/>
  <c r="M3390" i="7"/>
  <c r="L3390" i="7"/>
  <c r="K3390" i="7"/>
  <c r="R3389" i="7"/>
  <c r="U3389" i="7" s="1"/>
  <c r="Q3389" i="7"/>
  <c r="P3389" i="7"/>
  <c r="O3389" i="7"/>
  <c r="N3389" i="7"/>
  <c r="M3389" i="7"/>
  <c r="L3389" i="7"/>
  <c r="K3389" i="7"/>
  <c r="R3388" i="7"/>
  <c r="U3388" i="7" s="1"/>
  <c r="Q3388" i="7"/>
  <c r="P3388" i="7"/>
  <c r="O3388" i="7"/>
  <c r="N3388" i="7"/>
  <c r="M3388" i="7"/>
  <c r="L3388" i="7"/>
  <c r="K3388" i="7"/>
  <c r="U3387" i="7"/>
  <c r="R3387" i="7"/>
  <c r="T3387" i="7" s="1"/>
  <c r="Q3387" i="7"/>
  <c r="P3387" i="7"/>
  <c r="O3387" i="7"/>
  <c r="N3387" i="7"/>
  <c r="M3387" i="7"/>
  <c r="L3387" i="7"/>
  <c r="K3387" i="7"/>
  <c r="T3386" i="7"/>
  <c r="R3386" i="7"/>
  <c r="U3386" i="7" s="1"/>
  <c r="Q3386" i="7"/>
  <c r="P3386" i="7"/>
  <c r="O3386" i="7"/>
  <c r="N3386" i="7"/>
  <c r="M3386" i="7"/>
  <c r="L3386" i="7"/>
  <c r="K3386" i="7"/>
  <c r="U3385" i="7"/>
  <c r="T3385" i="7"/>
  <c r="S3385" i="7"/>
  <c r="R3385" i="7"/>
  <c r="Q3385" i="7"/>
  <c r="P3385" i="7"/>
  <c r="O3385" i="7"/>
  <c r="N3385" i="7"/>
  <c r="M3385" i="7"/>
  <c r="L3385" i="7"/>
  <c r="K3385" i="7"/>
  <c r="U3384" i="7"/>
  <c r="T3384" i="7"/>
  <c r="R3384" i="7"/>
  <c r="S3384" i="7" s="1"/>
  <c r="V3384" i="7" s="1"/>
  <c r="Q3384" i="7"/>
  <c r="P3384" i="7"/>
  <c r="O3384" i="7"/>
  <c r="N3384" i="7"/>
  <c r="M3384" i="7"/>
  <c r="L3384" i="7"/>
  <c r="K3384" i="7"/>
  <c r="U3383" i="7"/>
  <c r="T3383" i="7"/>
  <c r="S3383" i="7"/>
  <c r="R3383" i="7"/>
  <c r="Q3383" i="7"/>
  <c r="P3383" i="7"/>
  <c r="O3383" i="7"/>
  <c r="N3383" i="7"/>
  <c r="M3383" i="7"/>
  <c r="L3383" i="7"/>
  <c r="K3383" i="7"/>
  <c r="T3382" i="7"/>
  <c r="S3382" i="7"/>
  <c r="V3382" i="7" s="1"/>
  <c r="R3382" i="7"/>
  <c r="U3382" i="7" s="1"/>
  <c r="Q3382" i="7"/>
  <c r="P3382" i="7"/>
  <c r="O3382" i="7"/>
  <c r="N3382" i="7"/>
  <c r="M3382" i="7"/>
  <c r="L3382" i="7"/>
  <c r="K3382" i="7"/>
  <c r="S3381" i="7"/>
  <c r="R3381" i="7"/>
  <c r="Q3381" i="7"/>
  <c r="P3381" i="7"/>
  <c r="O3381" i="7"/>
  <c r="N3381" i="7"/>
  <c r="M3381" i="7"/>
  <c r="L3381" i="7"/>
  <c r="K3381" i="7"/>
  <c r="T3380" i="7"/>
  <c r="S3380" i="7"/>
  <c r="R3380" i="7"/>
  <c r="U3380" i="7" s="1"/>
  <c r="Q3380" i="7"/>
  <c r="P3380" i="7"/>
  <c r="O3380" i="7"/>
  <c r="N3380" i="7"/>
  <c r="M3380" i="7"/>
  <c r="L3380" i="7"/>
  <c r="K3380" i="7"/>
  <c r="S3379" i="7"/>
  <c r="R3379" i="7"/>
  <c r="Q3379" i="7"/>
  <c r="P3379" i="7"/>
  <c r="O3379" i="7"/>
  <c r="N3379" i="7"/>
  <c r="M3379" i="7"/>
  <c r="L3379" i="7"/>
  <c r="K3379" i="7"/>
  <c r="U3378" i="7"/>
  <c r="T3378" i="7"/>
  <c r="R3378" i="7"/>
  <c r="S3378" i="7" s="1"/>
  <c r="V3378" i="7" s="1"/>
  <c r="Q3378" i="7"/>
  <c r="P3378" i="7"/>
  <c r="O3378" i="7"/>
  <c r="N3378" i="7"/>
  <c r="M3378" i="7"/>
  <c r="L3378" i="7"/>
  <c r="K3378" i="7"/>
  <c r="R3377" i="7"/>
  <c r="Q3377" i="7"/>
  <c r="P3377" i="7"/>
  <c r="O3377" i="7"/>
  <c r="N3377" i="7"/>
  <c r="M3377" i="7"/>
  <c r="L3377" i="7"/>
  <c r="K3377" i="7"/>
  <c r="R3376" i="7"/>
  <c r="U3376" i="7" s="1"/>
  <c r="Q3376" i="7"/>
  <c r="P3376" i="7"/>
  <c r="O3376" i="7"/>
  <c r="N3376" i="7"/>
  <c r="M3376" i="7"/>
  <c r="L3376" i="7"/>
  <c r="K3376" i="7"/>
  <c r="U3375" i="7"/>
  <c r="R3375" i="7"/>
  <c r="T3375" i="7" s="1"/>
  <c r="Q3375" i="7"/>
  <c r="P3375" i="7"/>
  <c r="O3375" i="7"/>
  <c r="N3375" i="7"/>
  <c r="M3375" i="7"/>
  <c r="L3375" i="7"/>
  <c r="K3375" i="7"/>
  <c r="T3374" i="7"/>
  <c r="R3374" i="7"/>
  <c r="U3374" i="7" s="1"/>
  <c r="Q3374" i="7"/>
  <c r="P3374" i="7"/>
  <c r="O3374" i="7"/>
  <c r="N3374" i="7"/>
  <c r="M3374" i="7"/>
  <c r="L3374" i="7"/>
  <c r="K3374" i="7"/>
  <c r="U3373" i="7"/>
  <c r="T3373" i="7"/>
  <c r="S3373" i="7"/>
  <c r="R3373" i="7"/>
  <c r="Q3373" i="7"/>
  <c r="P3373" i="7"/>
  <c r="O3373" i="7"/>
  <c r="N3373" i="7"/>
  <c r="M3373" i="7"/>
  <c r="L3373" i="7"/>
  <c r="K3373" i="7"/>
  <c r="U3372" i="7"/>
  <c r="T3372" i="7"/>
  <c r="R3372" i="7"/>
  <c r="S3372" i="7" s="1"/>
  <c r="V3372" i="7" s="1"/>
  <c r="Q3372" i="7"/>
  <c r="P3372" i="7"/>
  <c r="O3372" i="7"/>
  <c r="N3372" i="7"/>
  <c r="M3372" i="7"/>
  <c r="L3372" i="7"/>
  <c r="K3372" i="7"/>
  <c r="U3371" i="7"/>
  <c r="T3371" i="7"/>
  <c r="S3371" i="7"/>
  <c r="V3371" i="7" s="1"/>
  <c r="R3371" i="7"/>
  <c r="Q3371" i="7"/>
  <c r="P3371" i="7"/>
  <c r="O3371" i="7"/>
  <c r="N3371" i="7"/>
  <c r="M3371" i="7"/>
  <c r="L3371" i="7"/>
  <c r="K3371" i="7"/>
  <c r="R3370" i="7"/>
  <c r="U3370" i="7" s="1"/>
  <c r="Q3370" i="7"/>
  <c r="P3370" i="7"/>
  <c r="O3370" i="7"/>
  <c r="N3370" i="7"/>
  <c r="M3370" i="7"/>
  <c r="L3370" i="7"/>
  <c r="K3370" i="7"/>
  <c r="U3369" i="7"/>
  <c r="S3369" i="7"/>
  <c r="R3369" i="7"/>
  <c r="T3369" i="7" s="1"/>
  <c r="Q3369" i="7"/>
  <c r="P3369" i="7"/>
  <c r="O3369" i="7"/>
  <c r="N3369" i="7"/>
  <c r="M3369" i="7"/>
  <c r="L3369" i="7"/>
  <c r="K3369" i="7"/>
  <c r="U3368" i="7"/>
  <c r="T3368" i="7"/>
  <c r="R3368" i="7"/>
  <c r="S3368" i="7" s="1"/>
  <c r="Q3368" i="7"/>
  <c r="P3368" i="7"/>
  <c r="O3368" i="7"/>
  <c r="N3368" i="7"/>
  <c r="M3368" i="7"/>
  <c r="L3368" i="7"/>
  <c r="K3368" i="7"/>
  <c r="T3367" i="7"/>
  <c r="S3367" i="7"/>
  <c r="V3367" i="7" s="1"/>
  <c r="R3367" i="7"/>
  <c r="U3367" i="7" s="1"/>
  <c r="Q3367" i="7"/>
  <c r="P3367" i="7"/>
  <c r="O3367" i="7"/>
  <c r="N3367" i="7"/>
  <c r="M3367" i="7"/>
  <c r="L3367" i="7"/>
  <c r="K3367" i="7"/>
  <c r="U3366" i="7"/>
  <c r="T3366" i="7"/>
  <c r="S3366" i="7"/>
  <c r="V3366" i="7" s="1"/>
  <c r="R3366" i="7"/>
  <c r="Q3366" i="7"/>
  <c r="P3366" i="7"/>
  <c r="O3366" i="7"/>
  <c r="N3366" i="7"/>
  <c r="M3366" i="7"/>
  <c r="L3366" i="7"/>
  <c r="K3366" i="7"/>
  <c r="R3365" i="7"/>
  <c r="Q3365" i="7"/>
  <c r="P3365" i="7"/>
  <c r="O3365" i="7"/>
  <c r="N3365" i="7"/>
  <c r="M3365" i="7"/>
  <c r="L3365" i="7"/>
  <c r="K3365" i="7"/>
  <c r="R3364" i="7"/>
  <c r="U3364" i="7" s="1"/>
  <c r="Q3364" i="7"/>
  <c r="P3364" i="7"/>
  <c r="O3364" i="7"/>
  <c r="N3364" i="7"/>
  <c r="M3364" i="7"/>
  <c r="L3364" i="7"/>
  <c r="K3364" i="7"/>
  <c r="U3363" i="7"/>
  <c r="R3363" i="7"/>
  <c r="T3363" i="7" s="1"/>
  <c r="Q3363" i="7"/>
  <c r="P3363" i="7"/>
  <c r="O3363" i="7"/>
  <c r="N3363" i="7"/>
  <c r="M3363" i="7"/>
  <c r="L3363" i="7"/>
  <c r="K3363" i="7"/>
  <c r="T3362" i="7"/>
  <c r="R3362" i="7"/>
  <c r="U3362" i="7" s="1"/>
  <c r="Q3362" i="7"/>
  <c r="P3362" i="7"/>
  <c r="O3362" i="7"/>
  <c r="N3362" i="7"/>
  <c r="M3362" i="7"/>
  <c r="L3362" i="7"/>
  <c r="K3362" i="7"/>
  <c r="U3361" i="7"/>
  <c r="T3361" i="7"/>
  <c r="S3361" i="7"/>
  <c r="R3361" i="7"/>
  <c r="Q3361" i="7"/>
  <c r="P3361" i="7"/>
  <c r="O3361" i="7"/>
  <c r="N3361" i="7"/>
  <c r="M3361" i="7"/>
  <c r="L3361" i="7"/>
  <c r="K3361" i="7"/>
  <c r="U3360" i="7"/>
  <c r="T3360" i="7"/>
  <c r="R3360" i="7"/>
  <c r="S3360" i="7" s="1"/>
  <c r="V3360" i="7" s="1"/>
  <c r="Q3360" i="7"/>
  <c r="P3360" i="7"/>
  <c r="O3360" i="7"/>
  <c r="N3360" i="7"/>
  <c r="M3360" i="7"/>
  <c r="L3360" i="7"/>
  <c r="K3360" i="7"/>
  <c r="U3359" i="7"/>
  <c r="T3359" i="7"/>
  <c r="S3359" i="7"/>
  <c r="V3359" i="7" s="1"/>
  <c r="R3359" i="7"/>
  <c r="Q3359" i="7"/>
  <c r="P3359" i="7"/>
  <c r="O3359" i="7"/>
  <c r="N3359" i="7"/>
  <c r="M3359" i="7"/>
  <c r="L3359" i="7"/>
  <c r="K3359" i="7"/>
  <c r="R3358" i="7"/>
  <c r="U3358" i="7" s="1"/>
  <c r="Q3358" i="7"/>
  <c r="P3358" i="7"/>
  <c r="O3358" i="7"/>
  <c r="N3358" i="7"/>
  <c r="M3358" i="7"/>
  <c r="L3358" i="7"/>
  <c r="K3358" i="7"/>
  <c r="U3357" i="7"/>
  <c r="R3357" i="7"/>
  <c r="T3357" i="7" s="1"/>
  <c r="Q3357" i="7"/>
  <c r="P3357" i="7"/>
  <c r="O3357" i="7"/>
  <c r="N3357" i="7"/>
  <c r="M3357" i="7"/>
  <c r="L3357" i="7"/>
  <c r="K3357" i="7"/>
  <c r="U3356" i="7"/>
  <c r="T3356" i="7"/>
  <c r="R3356" i="7"/>
  <c r="S3356" i="7" s="1"/>
  <c r="Q3356" i="7"/>
  <c r="P3356" i="7"/>
  <c r="O3356" i="7"/>
  <c r="N3356" i="7"/>
  <c r="M3356" i="7"/>
  <c r="L3356" i="7"/>
  <c r="K3356" i="7"/>
  <c r="U3355" i="7"/>
  <c r="T3355" i="7"/>
  <c r="S3355" i="7"/>
  <c r="V3355" i="7" s="1"/>
  <c r="R3355" i="7"/>
  <c r="Q3355" i="7"/>
  <c r="P3355" i="7"/>
  <c r="O3355" i="7"/>
  <c r="N3355" i="7"/>
  <c r="M3355" i="7"/>
  <c r="L3355" i="7"/>
  <c r="K3355" i="7"/>
  <c r="R3354" i="7"/>
  <c r="Q3354" i="7"/>
  <c r="P3354" i="7"/>
  <c r="O3354" i="7"/>
  <c r="N3354" i="7"/>
  <c r="M3354" i="7"/>
  <c r="L3354" i="7"/>
  <c r="K3354" i="7"/>
  <c r="R3353" i="7"/>
  <c r="Q3353" i="7"/>
  <c r="P3353" i="7"/>
  <c r="O3353" i="7"/>
  <c r="N3353" i="7"/>
  <c r="M3353" i="7"/>
  <c r="L3353" i="7"/>
  <c r="K3353" i="7"/>
  <c r="R3352" i="7"/>
  <c r="U3352" i="7" s="1"/>
  <c r="Q3352" i="7"/>
  <c r="P3352" i="7"/>
  <c r="O3352" i="7"/>
  <c r="N3352" i="7"/>
  <c r="M3352" i="7"/>
  <c r="L3352" i="7"/>
  <c r="K3352" i="7"/>
  <c r="U3351" i="7"/>
  <c r="R3351" i="7"/>
  <c r="T3351" i="7" s="1"/>
  <c r="Q3351" i="7"/>
  <c r="P3351" i="7"/>
  <c r="O3351" i="7"/>
  <c r="N3351" i="7"/>
  <c r="M3351" i="7"/>
  <c r="L3351" i="7"/>
  <c r="K3351" i="7"/>
  <c r="T3350" i="7"/>
  <c r="R3350" i="7"/>
  <c r="U3350" i="7" s="1"/>
  <c r="Q3350" i="7"/>
  <c r="P3350" i="7"/>
  <c r="O3350" i="7"/>
  <c r="N3350" i="7"/>
  <c r="M3350" i="7"/>
  <c r="L3350" i="7"/>
  <c r="K3350" i="7"/>
  <c r="U3349" i="7"/>
  <c r="T3349" i="7"/>
  <c r="S3349" i="7"/>
  <c r="R3349" i="7"/>
  <c r="Q3349" i="7"/>
  <c r="P3349" i="7"/>
  <c r="O3349" i="7"/>
  <c r="N3349" i="7"/>
  <c r="M3349" i="7"/>
  <c r="L3349" i="7"/>
  <c r="K3349" i="7"/>
  <c r="U3348" i="7"/>
  <c r="T3348" i="7"/>
  <c r="R3348" i="7"/>
  <c r="S3348" i="7" s="1"/>
  <c r="V3348" i="7" s="1"/>
  <c r="Q3348" i="7"/>
  <c r="P3348" i="7"/>
  <c r="O3348" i="7"/>
  <c r="N3348" i="7"/>
  <c r="M3348" i="7"/>
  <c r="L3348" i="7"/>
  <c r="K3348" i="7"/>
  <c r="U3347" i="7"/>
  <c r="T3347" i="7"/>
  <c r="S3347" i="7"/>
  <c r="V3347" i="7" s="1"/>
  <c r="R3347" i="7"/>
  <c r="Q3347" i="7"/>
  <c r="P3347" i="7"/>
  <c r="O3347" i="7"/>
  <c r="N3347" i="7"/>
  <c r="M3347" i="7"/>
  <c r="L3347" i="7"/>
  <c r="K3347" i="7"/>
  <c r="U3346" i="7"/>
  <c r="R3346" i="7"/>
  <c r="T3346" i="7" s="1"/>
  <c r="Q3346" i="7"/>
  <c r="P3346" i="7"/>
  <c r="O3346" i="7"/>
  <c r="N3346" i="7"/>
  <c r="M3346" i="7"/>
  <c r="L3346" i="7"/>
  <c r="K3346" i="7"/>
  <c r="U3345" i="7"/>
  <c r="T3345" i="7"/>
  <c r="R3345" i="7"/>
  <c r="S3345" i="7" s="1"/>
  <c r="V3345" i="7" s="1"/>
  <c r="Q3345" i="7"/>
  <c r="P3345" i="7"/>
  <c r="O3345" i="7"/>
  <c r="N3345" i="7"/>
  <c r="M3345" i="7"/>
  <c r="L3345" i="7"/>
  <c r="K3345" i="7"/>
  <c r="U3344" i="7"/>
  <c r="T3344" i="7"/>
  <c r="S3344" i="7"/>
  <c r="R3344" i="7"/>
  <c r="Q3344" i="7"/>
  <c r="P3344" i="7"/>
  <c r="O3344" i="7"/>
  <c r="N3344" i="7"/>
  <c r="M3344" i="7"/>
  <c r="L3344" i="7"/>
  <c r="K3344" i="7"/>
  <c r="T3343" i="7"/>
  <c r="S3343" i="7"/>
  <c r="V3343" i="7" s="1"/>
  <c r="R3343" i="7"/>
  <c r="U3343" i="7" s="1"/>
  <c r="Q3343" i="7"/>
  <c r="P3343" i="7"/>
  <c r="O3343" i="7"/>
  <c r="N3343" i="7"/>
  <c r="M3343" i="7"/>
  <c r="L3343" i="7"/>
  <c r="K3343" i="7"/>
  <c r="S3342" i="7"/>
  <c r="R3342" i="7"/>
  <c r="Q3342" i="7"/>
  <c r="P3342" i="7"/>
  <c r="O3342" i="7"/>
  <c r="N3342" i="7"/>
  <c r="M3342" i="7"/>
  <c r="L3342" i="7"/>
  <c r="K3342" i="7"/>
  <c r="U3341" i="7"/>
  <c r="T3341" i="7"/>
  <c r="R3341" i="7"/>
  <c r="S3341" i="7" s="1"/>
  <c r="V3341" i="7" s="1"/>
  <c r="Q3341" i="7"/>
  <c r="P3341" i="7"/>
  <c r="O3341" i="7"/>
  <c r="N3341" i="7"/>
  <c r="M3341" i="7"/>
  <c r="L3341" i="7"/>
  <c r="K3341" i="7"/>
  <c r="R3340" i="7"/>
  <c r="U3340" i="7" s="1"/>
  <c r="Q3340" i="7"/>
  <c r="P3340" i="7"/>
  <c r="O3340" i="7"/>
  <c r="N3340" i="7"/>
  <c r="M3340" i="7"/>
  <c r="L3340" i="7"/>
  <c r="K3340" i="7"/>
  <c r="U3339" i="7"/>
  <c r="R3339" i="7"/>
  <c r="T3339" i="7" s="1"/>
  <c r="Q3339" i="7"/>
  <c r="P3339" i="7"/>
  <c r="O3339" i="7"/>
  <c r="N3339" i="7"/>
  <c r="M3339" i="7"/>
  <c r="L3339" i="7"/>
  <c r="K3339" i="7"/>
  <c r="U3338" i="7"/>
  <c r="T3338" i="7"/>
  <c r="R3338" i="7"/>
  <c r="S3338" i="7" s="1"/>
  <c r="V3338" i="7" s="1"/>
  <c r="Q3338" i="7"/>
  <c r="P3338" i="7"/>
  <c r="O3338" i="7"/>
  <c r="N3338" i="7"/>
  <c r="M3338" i="7"/>
  <c r="L3338" i="7"/>
  <c r="K3338" i="7"/>
  <c r="U3337" i="7"/>
  <c r="T3337" i="7"/>
  <c r="S3337" i="7"/>
  <c r="R3337" i="7"/>
  <c r="Q3337" i="7"/>
  <c r="P3337" i="7"/>
  <c r="O3337" i="7"/>
  <c r="N3337" i="7"/>
  <c r="M3337" i="7"/>
  <c r="L3337" i="7"/>
  <c r="K3337" i="7"/>
  <c r="U3336" i="7"/>
  <c r="T3336" i="7"/>
  <c r="R3336" i="7"/>
  <c r="S3336" i="7" s="1"/>
  <c r="V3336" i="7" s="1"/>
  <c r="Q3336" i="7"/>
  <c r="P3336" i="7"/>
  <c r="O3336" i="7"/>
  <c r="N3336" i="7"/>
  <c r="M3336" i="7"/>
  <c r="L3336" i="7"/>
  <c r="K3336" i="7"/>
  <c r="U3335" i="7"/>
  <c r="T3335" i="7"/>
  <c r="S3335" i="7"/>
  <c r="R3335" i="7"/>
  <c r="Q3335" i="7"/>
  <c r="P3335" i="7"/>
  <c r="O3335" i="7"/>
  <c r="N3335" i="7"/>
  <c r="M3335" i="7"/>
  <c r="L3335" i="7"/>
  <c r="K3335" i="7"/>
  <c r="T3334" i="7"/>
  <c r="S3334" i="7"/>
  <c r="R3334" i="7"/>
  <c r="U3334" i="7" s="1"/>
  <c r="Q3334" i="7"/>
  <c r="P3334" i="7"/>
  <c r="O3334" i="7"/>
  <c r="N3334" i="7"/>
  <c r="M3334" i="7"/>
  <c r="L3334" i="7"/>
  <c r="K3334" i="7"/>
  <c r="R3333" i="7"/>
  <c r="U3333" i="7" s="1"/>
  <c r="Q3333" i="7"/>
  <c r="P3333" i="7"/>
  <c r="O3333" i="7"/>
  <c r="N3333" i="7"/>
  <c r="M3333" i="7"/>
  <c r="L3333" i="7"/>
  <c r="K3333" i="7"/>
  <c r="U3332" i="7"/>
  <c r="T3332" i="7"/>
  <c r="R3332" i="7"/>
  <c r="S3332" i="7" s="1"/>
  <c r="Q3332" i="7"/>
  <c r="P3332" i="7"/>
  <c r="O3332" i="7"/>
  <c r="N3332" i="7"/>
  <c r="M3332" i="7"/>
  <c r="L3332" i="7"/>
  <c r="K3332" i="7"/>
  <c r="T3331" i="7"/>
  <c r="S3331" i="7"/>
  <c r="V3331" i="7" s="1"/>
  <c r="R3331" i="7"/>
  <c r="U3331" i="7" s="1"/>
  <c r="Q3331" i="7"/>
  <c r="P3331" i="7"/>
  <c r="O3331" i="7"/>
  <c r="N3331" i="7"/>
  <c r="M3331" i="7"/>
  <c r="L3331" i="7"/>
  <c r="K3331" i="7"/>
  <c r="R3330" i="7"/>
  <c r="Q3330" i="7"/>
  <c r="P3330" i="7"/>
  <c r="O3330" i="7"/>
  <c r="N3330" i="7"/>
  <c r="M3330" i="7"/>
  <c r="L3330" i="7"/>
  <c r="K3330" i="7"/>
  <c r="U3329" i="7"/>
  <c r="T3329" i="7"/>
  <c r="R3329" i="7"/>
  <c r="S3329" i="7" s="1"/>
  <c r="V3329" i="7" s="1"/>
  <c r="Q3329" i="7"/>
  <c r="P3329" i="7"/>
  <c r="O3329" i="7"/>
  <c r="N3329" i="7"/>
  <c r="M3329" i="7"/>
  <c r="L3329" i="7"/>
  <c r="K3329" i="7"/>
  <c r="R3328" i="7"/>
  <c r="U3328" i="7" s="1"/>
  <c r="Q3328" i="7"/>
  <c r="P3328" i="7"/>
  <c r="O3328" i="7"/>
  <c r="N3328" i="7"/>
  <c r="M3328" i="7"/>
  <c r="L3328" i="7"/>
  <c r="K3328" i="7"/>
  <c r="U3327" i="7"/>
  <c r="R3327" i="7"/>
  <c r="T3327" i="7" s="1"/>
  <c r="Q3327" i="7"/>
  <c r="P3327" i="7"/>
  <c r="O3327" i="7"/>
  <c r="N3327" i="7"/>
  <c r="M3327" i="7"/>
  <c r="L3327" i="7"/>
  <c r="K3327" i="7"/>
  <c r="U3326" i="7"/>
  <c r="T3326" i="7"/>
  <c r="R3326" i="7"/>
  <c r="S3326" i="7" s="1"/>
  <c r="V3326" i="7" s="1"/>
  <c r="Q3326" i="7"/>
  <c r="P3326" i="7"/>
  <c r="O3326" i="7"/>
  <c r="N3326" i="7"/>
  <c r="M3326" i="7"/>
  <c r="L3326" i="7"/>
  <c r="K3326" i="7"/>
  <c r="U3325" i="7"/>
  <c r="T3325" i="7"/>
  <c r="S3325" i="7"/>
  <c r="R3325" i="7"/>
  <c r="Q3325" i="7"/>
  <c r="P3325" i="7"/>
  <c r="O3325" i="7"/>
  <c r="N3325" i="7"/>
  <c r="M3325" i="7"/>
  <c r="L3325" i="7"/>
  <c r="K3325" i="7"/>
  <c r="U3324" i="7"/>
  <c r="T3324" i="7"/>
  <c r="R3324" i="7"/>
  <c r="S3324" i="7" s="1"/>
  <c r="Q3324" i="7"/>
  <c r="P3324" i="7"/>
  <c r="O3324" i="7"/>
  <c r="N3324" i="7"/>
  <c r="M3324" i="7"/>
  <c r="L3324" i="7"/>
  <c r="K3324" i="7"/>
  <c r="U3323" i="7"/>
  <c r="T3323" i="7"/>
  <c r="S3323" i="7"/>
  <c r="V3323" i="7" s="1"/>
  <c r="R3323" i="7"/>
  <c r="Q3323" i="7"/>
  <c r="P3323" i="7"/>
  <c r="O3323" i="7"/>
  <c r="N3323" i="7"/>
  <c r="M3323" i="7"/>
  <c r="L3323" i="7"/>
  <c r="K3323" i="7"/>
  <c r="R3322" i="7"/>
  <c r="Q3322" i="7"/>
  <c r="P3322" i="7"/>
  <c r="O3322" i="7"/>
  <c r="N3322" i="7"/>
  <c r="M3322" i="7"/>
  <c r="L3322" i="7"/>
  <c r="K3322" i="7"/>
  <c r="S3321" i="7"/>
  <c r="R3321" i="7"/>
  <c r="U3321" i="7" s="1"/>
  <c r="Q3321" i="7"/>
  <c r="P3321" i="7"/>
  <c r="O3321" i="7"/>
  <c r="N3321" i="7"/>
  <c r="M3321" i="7"/>
  <c r="L3321" i="7"/>
  <c r="K3321" i="7"/>
  <c r="R3320" i="7"/>
  <c r="U3320" i="7" s="1"/>
  <c r="Q3320" i="7"/>
  <c r="P3320" i="7"/>
  <c r="O3320" i="7"/>
  <c r="N3320" i="7"/>
  <c r="M3320" i="7"/>
  <c r="L3320" i="7"/>
  <c r="K3320" i="7"/>
  <c r="T3319" i="7"/>
  <c r="S3319" i="7"/>
  <c r="V3319" i="7" s="1"/>
  <c r="R3319" i="7"/>
  <c r="U3319" i="7" s="1"/>
  <c r="Q3319" i="7"/>
  <c r="P3319" i="7"/>
  <c r="O3319" i="7"/>
  <c r="N3319" i="7"/>
  <c r="M3319" i="7"/>
  <c r="L3319" i="7"/>
  <c r="K3319" i="7"/>
  <c r="R3318" i="7"/>
  <c r="Q3318" i="7"/>
  <c r="P3318" i="7"/>
  <c r="O3318" i="7"/>
  <c r="N3318" i="7"/>
  <c r="M3318" i="7"/>
  <c r="L3318" i="7"/>
  <c r="K3318" i="7"/>
  <c r="R3317" i="7"/>
  <c r="Q3317" i="7"/>
  <c r="P3317" i="7"/>
  <c r="O3317" i="7"/>
  <c r="N3317" i="7"/>
  <c r="M3317" i="7"/>
  <c r="L3317" i="7"/>
  <c r="K3317" i="7"/>
  <c r="R3316" i="7"/>
  <c r="U3316" i="7" s="1"/>
  <c r="Q3316" i="7"/>
  <c r="P3316" i="7"/>
  <c r="O3316" i="7"/>
  <c r="N3316" i="7"/>
  <c r="M3316" i="7"/>
  <c r="L3316" i="7"/>
  <c r="K3316" i="7"/>
  <c r="U3315" i="7"/>
  <c r="R3315" i="7"/>
  <c r="T3315" i="7" s="1"/>
  <c r="Q3315" i="7"/>
  <c r="P3315" i="7"/>
  <c r="O3315" i="7"/>
  <c r="N3315" i="7"/>
  <c r="M3315" i="7"/>
  <c r="L3315" i="7"/>
  <c r="K3315" i="7"/>
  <c r="U3314" i="7"/>
  <c r="T3314" i="7"/>
  <c r="R3314" i="7"/>
  <c r="S3314" i="7" s="1"/>
  <c r="V3314" i="7" s="1"/>
  <c r="Q3314" i="7"/>
  <c r="P3314" i="7"/>
  <c r="O3314" i="7"/>
  <c r="N3314" i="7"/>
  <c r="M3314" i="7"/>
  <c r="L3314" i="7"/>
  <c r="K3314" i="7"/>
  <c r="U3313" i="7"/>
  <c r="T3313" i="7"/>
  <c r="S3313" i="7"/>
  <c r="R3313" i="7"/>
  <c r="Q3313" i="7"/>
  <c r="P3313" i="7"/>
  <c r="O3313" i="7"/>
  <c r="N3313" i="7"/>
  <c r="M3313" i="7"/>
  <c r="L3313" i="7"/>
  <c r="K3313" i="7"/>
  <c r="U3312" i="7"/>
  <c r="T3312" i="7"/>
  <c r="R3312" i="7"/>
  <c r="S3312" i="7" s="1"/>
  <c r="V3312" i="7" s="1"/>
  <c r="Q3312" i="7"/>
  <c r="P3312" i="7"/>
  <c r="O3312" i="7"/>
  <c r="N3312" i="7"/>
  <c r="M3312" i="7"/>
  <c r="L3312" i="7"/>
  <c r="K3312" i="7"/>
  <c r="U3311" i="7"/>
  <c r="T3311" i="7"/>
  <c r="S3311" i="7"/>
  <c r="R3311" i="7"/>
  <c r="Q3311" i="7"/>
  <c r="P3311" i="7"/>
  <c r="O3311" i="7"/>
  <c r="N3311" i="7"/>
  <c r="M3311" i="7"/>
  <c r="L3311" i="7"/>
  <c r="K3311" i="7"/>
  <c r="S3310" i="7"/>
  <c r="R3310" i="7"/>
  <c r="U3310" i="7" s="1"/>
  <c r="Q3310" i="7"/>
  <c r="P3310" i="7"/>
  <c r="O3310" i="7"/>
  <c r="N3310" i="7"/>
  <c r="M3310" i="7"/>
  <c r="L3310" i="7"/>
  <c r="K3310" i="7"/>
  <c r="R3309" i="7"/>
  <c r="U3309" i="7" s="1"/>
  <c r="Q3309" i="7"/>
  <c r="P3309" i="7"/>
  <c r="O3309" i="7"/>
  <c r="N3309" i="7"/>
  <c r="M3309" i="7"/>
  <c r="L3309" i="7"/>
  <c r="K3309" i="7"/>
  <c r="U3308" i="7"/>
  <c r="T3308" i="7"/>
  <c r="R3308" i="7"/>
  <c r="S3308" i="7" s="1"/>
  <c r="V3308" i="7" s="1"/>
  <c r="Q3308" i="7"/>
  <c r="P3308" i="7"/>
  <c r="O3308" i="7"/>
  <c r="N3308" i="7"/>
  <c r="M3308" i="7"/>
  <c r="L3308" i="7"/>
  <c r="K3308" i="7"/>
  <c r="T3307" i="7"/>
  <c r="S3307" i="7"/>
  <c r="V3307" i="7" s="1"/>
  <c r="R3307" i="7"/>
  <c r="U3307" i="7" s="1"/>
  <c r="Q3307" i="7"/>
  <c r="P3307" i="7"/>
  <c r="O3307" i="7"/>
  <c r="N3307" i="7"/>
  <c r="M3307" i="7"/>
  <c r="L3307" i="7"/>
  <c r="K3307" i="7"/>
  <c r="R3306" i="7"/>
  <c r="Q3306" i="7"/>
  <c r="P3306" i="7"/>
  <c r="O3306" i="7"/>
  <c r="N3306" i="7"/>
  <c r="M3306" i="7"/>
  <c r="L3306" i="7"/>
  <c r="K3306" i="7"/>
  <c r="R3305" i="7"/>
  <c r="Q3305" i="7"/>
  <c r="P3305" i="7"/>
  <c r="O3305" i="7"/>
  <c r="N3305" i="7"/>
  <c r="M3305" i="7"/>
  <c r="L3305" i="7"/>
  <c r="K3305" i="7"/>
  <c r="R3304" i="7"/>
  <c r="U3304" i="7" s="1"/>
  <c r="Q3304" i="7"/>
  <c r="P3304" i="7"/>
  <c r="O3304" i="7"/>
  <c r="N3304" i="7"/>
  <c r="M3304" i="7"/>
  <c r="L3304" i="7"/>
  <c r="K3304" i="7"/>
  <c r="U3303" i="7"/>
  <c r="T3303" i="7"/>
  <c r="R3303" i="7"/>
  <c r="S3303" i="7" s="1"/>
  <c r="V3303" i="7" s="1"/>
  <c r="Q3303" i="7"/>
  <c r="P3303" i="7"/>
  <c r="O3303" i="7"/>
  <c r="N3303" i="7"/>
  <c r="M3303" i="7"/>
  <c r="L3303" i="7"/>
  <c r="K3303" i="7"/>
  <c r="U3302" i="7"/>
  <c r="T3302" i="7"/>
  <c r="R3302" i="7"/>
  <c r="S3302" i="7" s="1"/>
  <c r="V3302" i="7" s="1"/>
  <c r="Q3302" i="7"/>
  <c r="P3302" i="7"/>
  <c r="O3302" i="7"/>
  <c r="N3302" i="7"/>
  <c r="M3302" i="7"/>
  <c r="L3302" i="7"/>
  <c r="K3302" i="7"/>
  <c r="U3301" i="7"/>
  <c r="T3301" i="7"/>
  <c r="S3301" i="7"/>
  <c r="R3301" i="7"/>
  <c r="Q3301" i="7"/>
  <c r="P3301" i="7"/>
  <c r="O3301" i="7"/>
  <c r="N3301" i="7"/>
  <c r="M3301" i="7"/>
  <c r="L3301" i="7"/>
  <c r="K3301" i="7"/>
  <c r="U3300" i="7"/>
  <c r="T3300" i="7"/>
  <c r="R3300" i="7"/>
  <c r="S3300" i="7" s="1"/>
  <c r="V3300" i="7" s="1"/>
  <c r="Q3300" i="7"/>
  <c r="P3300" i="7"/>
  <c r="O3300" i="7"/>
  <c r="N3300" i="7"/>
  <c r="M3300" i="7"/>
  <c r="L3300" i="7"/>
  <c r="K3300" i="7"/>
  <c r="U3299" i="7"/>
  <c r="T3299" i="7"/>
  <c r="S3299" i="7"/>
  <c r="R3299" i="7"/>
  <c r="Q3299" i="7"/>
  <c r="P3299" i="7"/>
  <c r="O3299" i="7"/>
  <c r="N3299" i="7"/>
  <c r="M3299" i="7"/>
  <c r="L3299" i="7"/>
  <c r="K3299" i="7"/>
  <c r="S3298" i="7"/>
  <c r="R3298" i="7"/>
  <c r="U3298" i="7" s="1"/>
  <c r="Q3298" i="7"/>
  <c r="P3298" i="7"/>
  <c r="O3298" i="7"/>
  <c r="N3298" i="7"/>
  <c r="M3298" i="7"/>
  <c r="L3298" i="7"/>
  <c r="K3298" i="7"/>
  <c r="S3297" i="7"/>
  <c r="R3297" i="7"/>
  <c r="U3297" i="7" s="1"/>
  <c r="Q3297" i="7"/>
  <c r="P3297" i="7"/>
  <c r="O3297" i="7"/>
  <c r="N3297" i="7"/>
  <c r="M3297" i="7"/>
  <c r="L3297" i="7"/>
  <c r="K3297" i="7"/>
  <c r="R3296" i="7"/>
  <c r="U3296" i="7" s="1"/>
  <c r="Q3296" i="7"/>
  <c r="P3296" i="7"/>
  <c r="O3296" i="7"/>
  <c r="N3296" i="7"/>
  <c r="M3296" i="7"/>
  <c r="L3296" i="7"/>
  <c r="K3296" i="7"/>
  <c r="R3295" i="7"/>
  <c r="U3295" i="7" s="1"/>
  <c r="Q3295" i="7"/>
  <c r="P3295" i="7"/>
  <c r="O3295" i="7"/>
  <c r="N3295" i="7"/>
  <c r="M3295" i="7"/>
  <c r="L3295" i="7"/>
  <c r="K3295" i="7"/>
  <c r="U3294" i="7"/>
  <c r="T3294" i="7"/>
  <c r="R3294" i="7"/>
  <c r="S3294" i="7" s="1"/>
  <c r="V3294" i="7" s="1"/>
  <c r="Q3294" i="7"/>
  <c r="P3294" i="7"/>
  <c r="O3294" i="7"/>
  <c r="N3294" i="7"/>
  <c r="M3294" i="7"/>
  <c r="L3294" i="7"/>
  <c r="K3294" i="7"/>
  <c r="U3293" i="7"/>
  <c r="T3293" i="7"/>
  <c r="R3293" i="7"/>
  <c r="S3293" i="7" s="1"/>
  <c r="V3293" i="7" s="1"/>
  <c r="Q3293" i="7"/>
  <c r="P3293" i="7"/>
  <c r="O3293" i="7"/>
  <c r="N3293" i="7"/>
  <c r="M3293" i="7"/>
  <c r="L3293" i="7"/>
  <c r="K3293" i="7"/>
  <c r="R3292" i="7"/>
  <c r="U3292" i="7" s="1"/>
  <c r="Q3292" i="7"/>
  <c r="P3292" i="7"/>
  <c r="O3292" i="7"/>
  <c r="N3292" i="7"/>
  <c r="M3292" i="7"/>
  <c r="L3292" i="7"/>
  <c r="K3292" i="7"/>
  <c r="R3291" i="7"/>
  <c r="U3291" i="7" s="1"/>
  <c r="Q3291" i="7"/>
  <c r="P3291" i="7"/>
  <c r="O3291" i="7"/>
  <c r="N3291" i="7"/>
  <c r="M3291" i="7"/>
  <c r="L3291" i="7"/>
  <c r="K3291" i="7"/>
  <c r="R3290" i="7"/>
  <c r="U3290" i="7" s="1"/>
  <c r="Q3290" i="7"/>
  <c r="P3290" i="7"/>
  <c r="O3290" i="7"/>
  <c r="N3290" i="7"/>
  <c r="M3290" i="7"/>
  <c r="L3290" i="7"/>
  <c r="K3290" i="7"/>
  <c r="R3289" i="7"/>
  <c r="U3289" i="7" s="1"/>
  <c r="Q3289" i="7"/>
  <c r="P3289" i="7"/>
  <c r="O3289" i="7"/>
  <c r="N3289" i="7"/>
  <c r="M3289" i="7"/>
  <c r="L3289" i="7"/>
  <c r="K3289" i="7"/>
  <c r="U3288" i="7"/>
  <c r="T3288" i="7"/>
  <c r="R3288" i="7"/>
  <c r="S3288" i="7" s="1"/>
  <c r="V3288" i="7" s="1"/>
  <c r="Q3288" i="7"/>
  <c r="P3288" i="7"/>
  <c r="O3288" i="7"/>
  <c r="N3288" i="7"/>
  <c r="M3288" i="7"/>
  <c r="L3288" i="7"/>
  <c r="K3288" i="7"/>
  <c r="R3287" i="7"/>
  <c r="U3287" i="7" s="1"/>
  <c r="Q3287" i="7"/>
  <c r="P3287" i="7"/>
  <c r="O3287" i="7"/>
  <c r="N3287" i="7"/>
  <c r="M3287" i="7"/>
  <c r="L3287" i="7"/>
  <c r="K3287" i="7"/>
  <c r="R3286" i="7"/>
  <c r="U3286" i="7" s="1"/>
  <c r="Q3286" i="7"/>
  <c r="P3286" i="7"/>
  <c r="O3286" i="7"/>
  <c r="N3286" i="7"/>
  <c r="M3286" i="7"/>
  <c r="L3286" i="7"/>
  <c r="K3286" i="7"/>
  <c r="R3285" i="7"/>
  <c r="U3285" i="7" s="1"/>
  <c r="Q3285" i="7"/>
  <c r="P3285" i="7"/>
  <c r="O3285" i="7"/>
  <c r="N3285" i="7"/>
  <c r="M3285" i="7"/>
  <c r="L3285" i="7"/>
  <c r="K3285" i="7"/>
  <c r="R3284" i="7"/>
  <c r="U3284" i="7" s="1"/>
  <c r="Q3284" i="7"/>
  <c r="P3284" i="7"/>
  <c r="O3284" i="7"/>
  <c r="N3284" i="7"/>
  <c r="M3284" i="7"/>
  <c r="L3284" i="7"/>
  <c r="K3284" i="7"/>
  <c r="R3283" i="7"/>
  <c r="U3283" i="7" s="1"/>
  <c r="Q3283" i="7"/>
  <c r="P3283" i="7"/>
  <c r="O3283" i="7"/>
  <c r="N3283" i="7"/>
  <c r="M3283" i="7"/>
  <c r="L3283" i="7"/>
  <c r="K3283" i="7"/>
  <c r="U3282" i="7"/>
  <c r="T3282" i="7"/>
  <c r="R3282" i="7"/>
  <c r="S3282" i="7" s="1"/>
  <c r="V3282" i="7" s="1"/>
  <c r="Q3282" i="7"/>
  <c r="P3282" i="7"/>
  <c r="O3282" i="7"/>
  <c r="N3282" i="7"/>
  <c r="M3282" i="7"/>
  <c r="L3282" i="7"/>
  <c r="K3282" i="7"/>
  <c r="R3281" i="7"/>
  <c r="U3281" i="7" s="1"/>
  <c r="Q3281" i="7"/>
  <c r="P3281" i="7"/>
  <c r="O3281" i="7"/>
  <c r="N3281" i="7"/>
  <c r="M3281" i="7"/>
  <c r="L3281" i="7"/>
  <c r="K3281" i="7"/>
  <c r="R3280" i="7"/>
  <c r="U3280" i="7" s="1"/>
  <c r="Q3280" i="7"/>
  <c r="P3280" i="7"/>
  <c r="O3280" i="7"/>
  <c r="N3280" i="7"/>
  <c r="M3280" i="7"/>
  <c r="L3280" i="7"/>
  <c r="K3280" i="7"/>
  <c r="R3279" i="7"/>
  <c r="U3279" i="7" s="1"/>
  <c r="Q3279" i="7"/>
  <c r="P3279" i="7"/>
  <c r="O3279" i="7"/>
  <c r="N3279" i="7"/>
  <c r="M3279" i="7"/>
  <c r="L3279" i="7"/>
  <c r="K3279" i="7"/>
  <c r="R3278" i="7"/>
  <c r="U3278" i="7" s="1"/>
  <c r="Q3278" i="7"/>
  <c r="P3278" i="7"/>
  <c r="O3278" i="7"/>
  <c r="N3278" i="7"/>
  <c r="M3278" i="7"/>
  <c r="L3278" i="7"/>
  <c r="K3278" i="7"/>
  <c r="R3277" i="7"/>
  <c r="U3277" i="7" s="1"/>
  <c r="Q3277" i="7"/>
  <c r="P3277" i="7"/>
  <c r="O3277" i="7"/>
  <c r="N3277" i="7"/>
  <c r="M3277" i="7"/>
  <c r="L3277" i="7"/>
  <c r="K3277" i="7"/>
  <c r="R3276" i="7"/>
  <c r="U3276" i="7" s="1"/>
  <c r="Q3276" i="7"/>
  <c r="P3276" i="7"/>
  <c r="O3276" i="7"/>
  <c r="N3276" i="7"/>
  <c r="M3276" i="7"/>
  <c r="L3276" i="7"/>
  <c r="K3276" i="7"/>
  <c r="U3275" i="7"/>
  <c r="T3275" i="7"/>
  <c r="R3275" i="7"/>
  <c r="S3275" i="7" s="1"/>
  <c r="V3275" i="7" s="1"/>
  <c r="Q3275" i="7"/>
  <c r="P3275" i="7"/>
  <c r="O3275" i="7"/>
  <c r="N3275" i="7"/>
  <c r="M3275" i="7"/>
  <c r="L3275" i="7"/>
  <c r="K3275" i="7"/>
  <c r="R3274" i="7"/>
  <c r="U3274" i="7" s="1"/>
  <c r="Q3274" i="7"/>
  <c r="P3274" i="7"/>
  <c r="O3274" i="7"/>
  <c r="N3274" i="7"/>
  <c r="M3274" i="7"/>
  <c r="L3274" i="7"/>
  <c r="K3274" i="7"/>
  <c r="R3273" i="7"/>
  <c r="U3273" i="7" s="1"/>
  <c r="Q3273" i="7"/>
  <c r="P3273" i="7"/>
  <c r="O3273" i="7"/>
  <c r="N3273" i="7"/>
  <c r="M3273" i="7"/>
  <c r="L3273" i="7"/>
  <c r="K3273" i="7"/>
  <c r="R3272" i="7"/>
  <c r="U3272" i="7" s="1"/>
  <c r="Q3272" i="7"/>
  <c r="P3272" i="7"/>
  <c r="O3272" i="7"/>
  <c r="N3272" i="7"/>
  <c r="M3272" i="7"/>
  <c r="L3272" i="7"/>
  <c r="K3272" i="7"/>
  <c r="R3271" i="7"/>
  <c r="U3271" i="7" s="1"/>
  <c r="Q3271" i="7"/>
  <c r="P3271" i="7"/>
  <c r="O3271" i="7"/>
  <c r="N3271" i="7"/>
  <c r="M3271" i="7"/>
  <c r="L3271" i="7"/>
  <c r="K3271" i="7"/>
  <c r="U3270" i="7"/>
  <c r="T3270" i="7"/>
  <c r="R3270" i="7"/>
  <c r="S3270" i="7" s="1"/>
  <c r="V3270" i="7" s="1"/>
  <c r="Q3270" i="7"/>
  <c r="P3270" i="7"/>
  <c r="O3270" i="7"/>
  <c r="N3270" i="7"/>
  <c r="M3270" i="7"/>
  <c r="L3270" i="7"/>
  <c r="K3270" i="7"/>
  <c r="R3269" i="7"/>
  <c r="U3269" i="7" s="1"/>
  <c r="Q3269" i="7"/>
  <c r="P3269" i="7"/>
  <c r="O3269" i="7"/>
  <c r="N3269" i="7"/>
  <c r="M3269" i="7"/>
  <c r="L3269" i="7"/>
  <c r="K3269" i="7"/>
  <c r="U3268" i="7"/>
  <c r="T3268" i="7"/>
  <c r="R3268" i="7"/>
  <c r="S3268" i="7" s="1"/>
  <c r="V3268" i="7" s="1"/>
  <c r="Q3268" i="7"/>
  <c r="P3268" i="7"/>
  <c r="O3268" i="7"/>
  <c r="N3268" i="7"/>
  <c r="M3268" i="7"/>
  <c r="L3268" i="7"/>
  <c r="K3268" i="7"/>
  <c r="U3267" i="7"/>
  <c r="T3267" i="7"/>
  <c r="R3267" i="7"/>
  <c r="S3267" i="7" s="1"/>
  <c r="V3267" i="7" s="1"/>
  <c r="Q3267" i="7"/>
  <c r="P3267" i="7"/>
  <c r="O3267" i="7"/>
  <c r="N3267" i="7"/>
  <c r="M3267" i="7"/>
  <c r="L3267" i="7"/>
  <c r="K3267" i="7"/>
  <c r="R3266" i="7"/>
  <c r="U3266" i="7" s="1"/>
  <c r="Q3266" i="7"/>
  <c r="P3266" i="7"/>
  <c r="O3266" i="7"/>
  <c r="N3266" i="7"/>
  <c r="M3266" i="7"/>
  <c r="L3266" i="7"/>
  <c r="K3266" i="7"/>
  <c r="R3265" i="7"/>
  <c r="Q3265" i="7"/>
  <c r="P3265" i="7"/>
  <c r="O3265" i="7"/>
  <c r="N3265" i="7"/>
  <c r="M3265" i="7"/>
  <c r="L3265" i="7"/>
  <c r="K3265" i="7"/>
  <c r="R3264" i="7"/>
  <c r="Q3264" i="7"/>
  <c r="P3264" i="7"/>
  <c r="O3264" i="7"/>
  <c r="N3264" i="7"/>
  <c r="M3264" i="7"/>
  <c r="L3264" i="7"/>
  <c r="K3264" i="7"/>
  <c r="R3263" i="7"/>
  <c r="Q3263" i="7"/>
  <c r="P3263" i="7"/>
  <c r="O3263" i="7"/>
  <c r="N3263" i="7"/>
  <c r="M3263" i="7"/>
  <c r="L3263" i="7"/>
  <c r="K3263" i="7"/>
  <c r="R3262" i="7"/>
  <c r="Q3262" i="7"/>
  <c r="P3262" i="7"/>
  <c r="O3262" i="7"/>
  <c r="N3262" i="7"/>
  <c r="M3262" i="7"/>
  <c r="L3262" i="7"/>
  <c r="K3262" i="7"/>
  <c r="R3261" i="7"/>
  <c r="Q3261" i="7"/>
  <c r="P3261" i="7"/>
  <c r="O3261" i="7"/>
  <c r="N3261" i="7"/>
  <c r="M3261" i="7"/>
  <c r="L3261" i="7"/>
  <c r="K3261" i="7"/>
  <c r="R3260" i="7"/>
  <c r="Q3260" i="7"/>
  <c r="P3260" i="7"/>
  <c r="O3260" i="7"/>
  <c r="N3260" i="7"/>
  <c r="M3260" i="7"/>
  <c r="L3260" i="7"/>
  <c r="K3260" i="7"/>
  <c r="R3259" i="7"/>
  <c r="Q3259" i="7"/>
  <c r="P3259" i="7"/>
  <c r="O3259" i="7"/>
  <c r="N3259" i="7"/>
  <c r="M3259" i="7"/>
  <c r="L3259" i="7"/>
  <c r="K3259" i="7"/>
  <c r="R3258" i="7"/>
  <c r="Q3258" i="7"/>
  <c r="P3258" i="7"/>
  <c r="O3258" i="7"/>
  <c r="N3258" i="7"/>
  <c r="M3258" i="7"/>
  <c r="L3258" i="7"/>
  <c r="K3258" i="7"/>
  <c r="U3257" i="7"/>
  <c r="R3257" i="7"/>
  <c r="Q3257" i="7"/>
  <c r="P3257" i="7"/>
  <c r="O3257" i="7"/>
  <c r="N3257" i="7"/>
  <c r="M3257" i="7"/>
  <c r="L3257" i="7"/>
  <c r="K3257" i="7"/>
  <c r="U3256" i="7"/>
  <c r="R3256" i="7"/>
  <c r="Q3256" i="7"/>
  <c r="P3256" i="7"/>
  <c r="O3256" i="7"/>
  <c r="N3256" i="7"/>
  <c r="M3256" i="7"/>
  <c r="L3256" i="7"/>
  <c r="K3256" i="7"/>
  <c r="U3255" i="7"/>
  <c r="R3255" i="7"/>
  <c r="Q3255" i="7"/>
  <c r="P3255" i="7"/>
  <c r="O3255" i="7"/>
  <c r="N3255" i="7"/>
  <c r="M3255" i="7"/>
  <c r="L3255" i="7"/>
  <c r="K3255" i="7"/>
  <c r="U3254" i="7"/>
  <c r="T3254" i="7"/>
  <c r="R3254" i="7"/>
  <c r="S3254" i="7" s="1"/>
  <c r="V3254" i="7" s="1"/>
  <c r="Q3254" i="7"/>
  <c r="P3254" i="7"/>
  <c r="O3254" i="7"/>
  <c r="N3254" i="7"/>
  <c r="M3254" i="7"/>
  <c r="L3254" i="7"/>
  <c r="K3254" i="7"/>
  <c r="U3253" i="7"/>
  <c r="R3253" i="7"/>
  <c r="Q3253" i="7"/>
  <c r="P3253" i="7"/>
  <c r="O3253" i="7"/>
  <c r="N3253" i="7"/>
  <c r="M3253" i="7"/>
  <c r="L3253" i="7"/>
  <c r="K3253" i="7"/>
  <c r="R3252" i="7"/>
  <c r="Q3252" i="7"/>
  <c r="P3252" i="7"/>
  <c r="O3252" i="7"/>
  <c r="N3252" i="7"/>
  <c r="M3252" i="7"/>
  <c r="L3252" i="7"/>
  <c r="K3252" i="7"/>
  <c r="U3251" i="7"/>
  <c r="R3251" i="7"/>
  <c r="Q3251" i="7"/>
  <c r="P3251" i="7"/>
  <c r="O3251" i="7"/>
  <c r="N3251" i="7"/>
  <c r="M3251" i="7"/>
  <c r="L3251" i="7"/>
  <c r="K3251" i="7"/>
  <c r="R3250" i="7"/>
  <c r="Q3250" i="7"/>
  <c r="P3250" i="7"/>
  <c r="O3250" i="7"/>
  <c r="N3250" i="7"/>
  <c r="M3250" i="7"/>
  <c r="L3250" i="7"/>
  <c r="K3250" i="7"/>
  <c r="U3249" i="7"/>
  <c r="R3249" i="7"/>
  <c r="Q3249" i="7"/>
  <c r="P3249" i="7"/>
  <c r="O3249" i="7"/>
  <c r="N3249" i="7"/>
  <c r="M3249" i="7"/>
  <c r="L3249" i="7"/>
  <c r="K3249" i="7"/>
  <c r="R3248" i="7"/>
  <c r="Q3248" i="7"/>
  <c r="P3248" i="7"/>
  <c r="O3248" i="7"/>
  <c r="N3248" i="7"/>
  <c r="M3248" i="7"/>
  <c r="L3248" i="7"/>
  <c r="K3248" i="7"/>
  <c r="U3247" i="7"/>
  <c r="R3247" i="7"/>
  <c r="Q3247" i="7"/>
  <c r="P3247" i="7"/>
  <c r="O3247" i="7"/>
  <c r="N3247" i="7"/>
  <c r="M3247" i="7"/>
  <c r="L3247" i="7"/>
  <c r="K3247" i="7"/>
  <c r="U3246" i="7"/>
  <c r="R3246" i="7"/>
  <c r="Q3246" i="7"/>
  <c r="P3246" i="7"/>
  <c r="O3246" i="7"/>
  <c r="N3246" i="7"/>
  <c r="M3246" i="7"/>
  <c r="L3246" i="7"/>
  <c r="K3246" i="7"/>
  <c r="R3245" i="7"/>
  <c r="Q3245" i="7"/>
  <c r="P3245" i="7"/>
  <c r="O3245" i="7"/>
  <c r="N3245" i="7"/>
  <c r="M3245" i="7"/>
  <c r="L3245" i="7"/>
  <c r="K3245" i="7"/>
  <c r="R3244" i="7"/>
  <c r="Q3244" i="7"/>
  <c r="P3244" i="7"/>
  <c r="O3244" i="7"/>
  <c r="N3244" i="7"/>
  <c r="M3244" i="7"/>
  <c r="L3244" i="7"/>
  <c r="K3244" i="7"/>
  <c r="U3243" i="7"/>
  <c r="R3243" i="7"/>
  <c r="Q3243" i="7"/>
  <c r="P3243" i="7"/>
  <c r="O3243" i="7"/>
  <c r="N3243" i="7"/>
  <c r="M3243" i="7"/>
  <c r="L3243" i="7"/>
  <c r="K3243" i="7"/>
  <c r="R3242" i="7"/>
  <c r="Q3242" i="7"/>
  <c r="P3242" i="7"/>
  <c r="O3242" i="7"/>
  <c r="N3242" i="7"/>
  <c r="M3242" i="7"/>
  <c r="L3242" i="7"/>
  <c r="K3242" i="7"/>
  <c r="U3241" i="7"/>
  <c r="R3241" i="7"/>
  <c r="Q3241" i="7"/>
  <c r="P3241" i="7"/>
  <c r="O3241" i="7"/>
  <c r="N3241" i="7"/>
  <c r="M3241" i="7"/>
  <c r="L3241" i="7"/>
  <c r="K3241" i="7"/>
  <c r="R3240" i="7"/>
  <c r="Q3240" i="7"/>
  <c r="P3240" i="7"/>
  <c r="O3240" i="7"/>
  <c r="N3240" i="7"/>
  <c r="M3240" i="7"/>
  <c r="L3240" i="7"/>
  <c r="K3240" i="7"/>
  <c r="U3239" i="7"/>
  <c r="R3239" i="7"/>
  <c r="Q3239" i="7"/>
  <c r="P3239" i="7"/>
  <c r="O3239" i="7"/>
  <c r="N3239" i="7"/>
  <c r="M3239" i="7"/>
  <c r="L3239" i="7"/>
  <c r="K3239" i="7"/>
  <c r="U3238" i="7"/>
  <c r="R3238" i="7"/>
  <c r="Q3238" i="7"/>
  <c r="P3238" i="7"/>
  <c r="O3238" i="7"/>
  <c r="N3238" i="7"/>
  <c r="M3238" i="7"/>
  <c r="L3238" i="7"/>
  <c r="K3238" i="7"/>
  <c r="U3237" i="7"/>
  <c r="R3237" i="7"/>
  <c r="Q3237" i="7"/>
  <c r="P3237" i="7"/>
  <c r="O3237" i="7"/>
  <c r="N3237" i="7"/>
  <c r="M3237" i="7"/>
  <c r="L3237" i="7"/>
  <c r="K3237" i="7"/>
  <c r="R3236" i="7"/>
  <c r="Q3236" i="7"/>
  <c r="P3236" i="7"/>
  <c r="O3236" i="7"/>
  <c r="N3236" i="7"/>
  <c r="M3236" i="7"/>
  <c r="L3236" i="7"/>
  <c r="K3236" i="7"/>
  <c r="U3235" i="7"/>
  <c r="T3235" i="7"/>
  <c r="R3235" i="7"/>
  <c r="S3235" i="7" s="1"/>
  <c r="Q3235" i="7"/>
  <c r="P3235" i="7"/>
  <c r="O3235" i="7"/>
  <c r="N3235" i="7"/>
  <c r="M3235" i="7"/>
  <c r="L3235" i="7"/>
  <c r="K3235" i="7"/>
  <c r="U3234" i="7"/>
  <c r="R3234" i="7"/>
  <c r="Q3234" i="7"/>
  <c r="P3234" i="7"/>
  <c r="O3234" i="7"/>
  <c r="N3234" i="7"/>
  <c r="M3234" i="7"/>
  <c r="L3234" i="7"/>
  <c r="K3234" i="7"/>
  <c r="U3233" i="7"/>
  <c r="R3233" i="7"/>
  <c r="Q3233" i="7"/>
  <c r="P3233" i="7"/>
  <c r="O3233" i="7"/>
  <c r="N3233" i="7"/>
  <c r="M3233" i="7"/>
  <c r="L3233" i="7"/>
  <c r="K3233" i="7"/>
  <c r="R3232" i="7"/>
  <c r="Q3232" i="7"/>
  <c r="P3232" i="7"/>
  <c r="O3232" i="7"/>
  <c r="N3232" i="7"/>
  <c r="M3232" i="7"/>
  <c r="L3232" i="7"/>
  <c r="K3232" i="7"/>
  <c r="U3231" i="7"/>
  <c r="R3231" i="7"/>
  <c r="Q3231" i="7"/>
  <c r="P3231" i="7"/>
  <c r="O3231" i="7"/>
  <c r="N3231" i="7"/>
  <c r="M3231" i="7"/>
  <c r="L3231" i="7"/>
  <c r="K3231" i="7"/>
  <c r="R3230" i="7"/>
  <c r="Q3230" i="7"/>
  <c r="P3230" i="7"/>
  <c r="O3230" i="7"/>
  <c r="N3230" i="7"/>
  <c r="M3230" i="7"/>
  <c r="L3230" i="7"/>
  <c r="K3230" i="7"/>
  <c r="U3229" i="7"/>
  <c r="R3229" i="7"/>
  <c r="Q3229" i="7"/>
  <c r="P3229" i="7"/>
  <c r="O3229" i="7"/>
  <c r="N3229" i="7"/>
  <c r="M3229" i="7"/>
  <c r="L3229" i="7"/>
  <c r="K3229" i="7"/>
  <c r="R3228" i="7"/>
  <c r="Q3228" i="7"/>
  <c r="P3228" i="7"/>
  <c r="O3228" i="7"/>
  <c r="N3228" i="7"/>
  <c r="M3228" i="7"/>
  <c r="L3228" i="7"/>
  <c r="K3228" i="7"/>
  <c r="U3227" i="7"/>
  <c r="R3227" i="7"/>
  <c r="Q3227" i="7"/>
  <c r="P3227" i="7"/>
  <c r="O3227" i="7"/>
  <c r="N3227" i="7"/>
  <c r="M3227" i="7"/>
  <c r="L3227" i="7"/>
  <c r="K3227" i="7"/>
  <c r="U3226" i="7"/>
  <c r="R3226" i="7"/>
  <c r="Q3226" i="7"/>
  <c r="P3226" i="7"/>
  <c r="O3226" i="7"/>
  <c r="N3226" i="7"/>
  <c r="M3226" i="7"/>
  <c r="L3226" i="7"/>
  <c r="K3226" i="7"/>
  <c r="U3225" i="7"/>
  <c r="R3225" i="7"/>
  <c r="Q3225" i="7"/>
  <c r="P3225" i="7"/>
  <c r="O3225" i="7"/>
  <c r="N3225" i="7"/>
  <c r="M3225" i="7"/>
  <c r="L3225" i="7"/>
  <c r="K3225" i="7"/>
  <c r="R3224" i="7"/>
  <c r="Q3224" i="7"/>
  <c r="P3224" i="7"/>
  <c r="O3224" i="7"/>
  <c r="N3224" i="7"/>
  <c r="M3224" i="7"/>
  <c r="L3224" i="7"/>
  <c r="K3224" i="7"/>
  <c r="U3223" i="7"/>
  <c r="R3223" i="7"/>
  <c r="Q3223" i="7"/>
  <c r="P3223" i="7"/>
  <c r="O3223" i="7"/>
  <c r="N3223" i="7"/>
  <c r="M3223" i="7"/>
  <c r="L3223" i="7"/>
  <c r="K3223" i="7"/>
  <c r="R3222" i="7"/>
  <c r="Q3222" i="7"/>
  <c r="P3222" i="7"/>
  <c r="O3222" i="7"/>
  <c r="N3222" i="7"/>
  <c r="M3222" i="7"/>
  <c r="L3222" i="7"/>
  <c r="K3222" i="7"/>
  <c r="U3221" i="7"/>
  <c r="R3221" i="7"/>
  <c r="Q3221" i="7"/>
  <c r="P3221" i="7"/>
  <c r="O3221" i="7"/>
  <c r="N3221" i="7"/>
  <c r="M3221" i="7"/>
  <c r="L3221" i="7"/>
  <c r="K3221" i="7"/>
  <c r="R3220" i="7"/>
  <c r="Q3220" i="7"/>
  <c r="P3220" i="7"/>
  <c r="O3220" i="7"/>
  <c r="N3220" i="7"/>
  <c r="M3220" i="7"/>
  <c r="L3220" i="7"/>
  <c r="K3220" i="7"/>
  <c r="U3219" i="7"/>
  <c r="R3219" i="7"/>
  <c r="Q3219" i="7"/>
  <c r="P3219" i="7"/>
  <c r="O3219" i="7"/>
  <c r="N3219" i="7"/>
  <c r="M3219" i="7"/>
  <c r="L3219" i="7"/>
  <c r="K3219" i="7"/>
  <c r="R3218" i="7"/>
  <c r="Q3218" i="7"/>
  <c r="P3218" i="7"/>
  <c r="O3218" i="7"/>
  <c r="N3218" i="7"/>
  <c r="M3218" i="7"/>
  <c r="L3218" i="7"/>
  <c r="K3218" i="7"/>
  <c r="U3217" i="7"/>
  <c r="R3217" i="7"/>
  <c r="Q3217" i="7"/>
  <c r="P3217" i="7"/>
  <c r="O3217" i="7"/>
  <c r="N3217" i="7"/>
  <c r="M3217" i="7"/>
  <c r="L3217" i="7"/>
  <c r="K3217" i="7"/>
  <c r="R3216" i="7"/>
  <c r="Q3216" i="7"/>
  <c r="P3216" i="7"/>
  <c r="O3216" i="7"/>
  <c r="N3216" i="7"/>
  <c r="M3216" i="7"/>
  <c r="L3216" i="7"/>
  <c r="K3216" i="7"/>
  <c r="U3215" i="7"/>
  <c r="R3215" i="7"/>
  <c r="Q3215" i="7"/>
  <c r="P3215" i="7"/>
  <c r="O3215" i="7"/>
  <c r="N3215" i="7"/>
  <c r="M3215" i="7"/>
  <c r="L3215" i="7"/>
  <c r="K3215" i="7"/>
  <c r="R3214" i="7"/>
  <c r="Q3214" i="7"/>
  <c r="P3214" i="7"/>
  <c r="O3214" i="7"/>
  <c r="N3214" i="7"/>
  <c r="M3214" i="7"/>
  <c r="L3214" i="7"/>
  <c r="K3214" i="7"/>
  <c r="U3213" i="7"/>
  <c r="R3213" i="7"/>
  <c r="Q3213" i="7"/>
  <c r="P3213" i="7"/>
  <c r="O3213" i="7"/>
  <c r="N3213" i="7"/>
  <c r="M3213" i="7"/>
  <c r="L3213" i="7"/>
  <c r="K3213" i="7"/>
  <c r="R3212" i="7"/>
  <c r="Q3212" i="7"/>
  <c r="P3212" i="7"/>
  <c r="O3212" i="7"/>
  <c r="N3212" i="7"/>
  <c r="M3212" i="7"/>
  <c r="L3212" i="7"/>
  <c r="K3212" i="7"/>
  <c r="U3211" i="7"/>
  <c r="R3211" i="7"/>
  <c r="Q3211" i="7"/>
  <c r="P3211" i="7"/>
  <c r="O3211" i="7"/>
  <c r="N3211" i="7"/>
  <c r="M3211" i="7"/>
  <c r="L3211" i="7"/>
  <c r="K3211" i="7"/>
  <c r="U3210" i="7"/>
  <c r="R3210" i="7"/>
  <c r="Q3210" i="7"/>
  <c r="P3210" i="7"/>
  <c r="O3210" i="7"/>
  <c r="N3210" i="7"/>
  <c r="M3210" i="7"/>
  <c r="L3210" i="7"/>
  <c r="K3210" i="7"/>
  <c r="U3209" i="7"/>
  <c r="R3209" i="7"/>
  <c r="Q3209" i="7"/>
  <c r="P3209" i="7"/>
  <c r="O3209" i="7"/>
  <c r="N3209" i="7"/>
  <c r="M3209" i="7"/>
  <c r="L3209" i="7"/>
  <c r="K3209" i="7"/>
  <c r="U3208" i="7"/>
  <c r="T3208" i="7"/>
  <c r="R3208" i="7"/>
  <c r="S3208" i="7" s="1"/>
  <c r="V3208" i="7" s="1"/>
  <c r="Q3208" i="7"/>
  <c r="P3208" i="7"/>
  <c r="O3208" i="7"/>
  <c r="N3208" i="7"/>
  <c r="M3208" i="7"/>
  <c r="L3208" i="7"/>
  <c r="K3208" i="7"/>
  <c r="U3207" i="7"/>
  <c r="R3207" i="7"/>
  <c r="Q3207" i="7"/>
  <c r="P3207" i="7"/>
  <c r="O3207" i="7"/>
  <c r="N3207" i="7"/>
  <c r="M3207" i="7"/>
  <c r="L3207" i="7"/>
  <c r="K3207" i="7"/>
  <c r="R3206" i="7"/>
  <c r="Q3206" i="7"/>
  <c r="P3206" i="7"/>
  <c r="O3206" i="7"/>
  <c r="N3206" i="7"/>
  <c r="M3206" i="7"/>
  <c r="L3206" i="7"/>
  <c r="K3206" i="7"/>
  <c r="R3205" i="7"/>
  <c r="Q3205" i="7"/>
  <c r="P3205" i="7"/>
  <c r="O3205" i="7"/>
  <c r="N3205" i="7"/>
  <c r="M3205" i="7"/>
  <c r="L3205" i="7"/>
  <c r="K3205" i="7"/>
  <c r="U3204" i="7"/>
  <c r="R3204" i="7"/>
  <c r="Q3204" i="7"/>
  <c r="P3204" i="7"/>
  <c r="O3204" i="7"/>
  <c r="N3204" i="7"/>
  <c r="M3204" i="7"/>
  <c r="L3204" i="7"/>
  <c r="K3204" i="7"/>
  <c r="U3203" i="7"/>
  <c r="R3203" i="7"/>
  <c r="Q3203" i="7"/>
  <c r="P3203" i="7"/>
  <c r="O3203" i="7"/>
  <c r="N3203" i="7"/>
  <c r="M3203" i="7"/>
  <c r="L3203" i="7"/>
  <c r="K3203" i="7"/>
  <c r="U3202" i="7"/>
  <c r="R3202" i="7"/>
  <c r="Q3202" i="7"/>
  <c r="P3202" i="7"/>
  <c r="O3202" i="7"/>
  <c r="N3202" i="7"/>
  <c r="M3202" i="7"/>
  <c r="L3202" i="7"/>
  <c r="K3202" i="7"/>
  <c r="R3201" i="7"/>
  <c r="Q3201" i="7"/>
  <c r="P3201" i="7"/>
  <c r="O3201" i="7"/>
  <c r="N3201" i="7"/>
  <c r="M3201" i="7"/>
  <c r="L3201" i="7"/>
  <c r="K3201" i="7"/>
  <c r="R3200" i="7"/>
  <c r="Q3200" i="7"/>
  <c r="P3200" i="7"/>
  <c r="O3200" i="7"/>
  <c r="N3200" i="7"/>
  <c r="M3200" i="7"/>
  <c r="L3200" i="7"/>
  <c r="K3200" i="7"/>
  <c r="U3199" i="7"/>
  <c r="R3199" i="7"/>
  <c r="Q3199" i="7"/>
  <c r="P3199" i="7"/>
  <c r="O3199" i="7"/>
  <c r="N3199" i="7"/>
  <c r="M3199" i="7"/>
  <c r="L3199" i="7"/>
  <c r="K3199" i="7"/>
  <c r="U3198" i="7"/>
  <c r="R3198" i="7"/>
  <c r="Q3198" i="7"/>
  <c r="P3198" i="7"/>
  <c r="O3198" i="7"/>
  <c r="N3198" i="7"/>
  <c r="M3198" i="7"/>
  <c r="L3198" i="7"/>
  <c r="K3198" i="7"/>
  <c r="U3197" i="7"/>
  <c r="T3197" i="7"/>
  <c r="R3197" i="7"/>
  <c r="S3197" i="7" s="1"/>
  <c r="V3197" i="7" s="1"/>
  <c r="Q3197" i="7"/>
  <c r="P3197" i="7"/>
  <c r="O3197" i="7"/>
  <c r="N3197" i="7"/>
  <c r="M3197" i="7"/>
  <c r="L3197" i="7"/>
  <c r="K3197" i="7"/>
  <c r="U3196" i="7"/>
  <c r="R3196" i="7"/>
  <c r="Q3196" i="7"/>
  <c r="P3196" i="7"/>
  <c r="O3196" i="7"/>
  <c r="N3196" i="7"/>
  <c r="M3196" i="7"/>
  <c r="L3196" i="7"/>
  <c r="K3196" i="7"/>
  <c r="R3195" i="7"/>
  <c r="Q3195" i="7"/>
  <c r="P3195" i="7"/>
  <c r="O3195" i="7"/>
  <c r="N3195" i="7"/>
  <c r="M3195" i="7"/>
  <c r="L3195" i="7"/>
  <c r="K3195" i="7"/>
  <c r="U3194" i="7"/>
  <c r="R3194" i="7"/>
  <c r="Q3194" i="7"/>
  <c r="P3194" i="7"/>
  <c r="O3194" i="7"/>
  <c r="N3194" i="7"/>
  <c r="M3194" i="7"/>
  <c r="L3194" i="7"/>
  <c r="K3194" i="7"/>
  <c r="U3193" i="7"/>
  <c r="R3193" i="7"/>
  <c r="Q3193" i="7"/>
  <c r="P3193" i="7"/>
  <c r="O3193" i="7"/>
  <c r="N3193" i="7"/>
  <c r="M3193" i="7"/>
  <c r="L3193" i="7"/>
  <c r="K3193" i="7"/>
  <c r="R3192" i="7"/>
  <c r="Q3192" i="7"/>
  <c r="P3192" i="7"/>
  <c r="O3192" i="7"/>
  <c r="N3192" i="7"/>
  <c r="M3192" i="7"/>
  <c r="L3192" i="7"/>
  <c r="K3192" i="7"/>
  <c r="R3191" i="7"/>
  <c r="Q3191" i="7"/>
  <c r="P3191" i="7"/>
  <c r="O3191" i="7"/>
  <c r="N3191" i="7"/>
  <c r="M3191" i="7"/>
  <c r="L3191" i="7"/>
  <c r="K3191" i="7"/>
  <c r="U3190" i="7"/>
  <c r="R3190" i="7"/>
  <c r="Q3190" i="7"/>
  <c r="P3190" i="7"/>
  <c r="O3190" i="7"/>
  <c r="N3190" i="7"/>
  <c r="M3190" i="7"/>
  <c r="L3190" i="7"/>
  <c r="K3190" i="7"/>
  <c r="U3189" i="7"/>
  <c r="R3189" i="7"/>
  <c r="Q3189" i="7"/>
  <c r="P3189" i="7"/>
  <c r="O3189" i="7"/>
  <c r="N3189" i="7"/>
  <c r="M3189" i="7"/>
  <c r="L3189" i="7"/>
  <c r="K3189" i="7"/>
  <c r="U3188" i="7"/>
  <c r="R3188" i="7"/>
  <c r="Q3188" i="7"/>
  <c r="P3188" i="7"/>
  <c r="O3188" i="7"/>
  <c r="N3188" i="7"/>
  <c r="M3188" i="7"/>
  <c r="L3188" i="7"/>
  <c r="K3188" i="7"/>
  <c r="R3187" i="7"/>
  <c r="Q3187" i="7"/>
  <c r="P3187" i="7"/>
  <c r="O3187" i="7"/>
  <c r="N3187" i="7"/>
  <c r="M3187" i="7"/>
  <c r="L3187" i="7"/>
  <c r="K3187" i="7"/>
  <c r="U3186" i="7"/>
  <c r="R3186" i="7"/>
  <c r="Q3186" i="7"/>
  <c r="P3186" i="7"/>
  <c r="O3186" i="7"/>
  <c r="N3186" i="7"/>
  <c r="M3186" i="7"/>
  <c r="L3186" i="7"/>
  <c r="K3186" i="7"/>
  <c r="U3185" i="7"/>
  <c r="T3185" i="7"/>
  <c r="R3185" i="7"/>
  <c r="S3185" i="7" s="1"/>
  <c r="Q3185" i="7"/>
  <c r="P3185" i="7"/>
  <c r="O3185" i="7"/>
  <c r="N3185" i="7"/>
  <c r="M3185" i="7"/>
  <c r="L3185" i="7"/>
  <c r="K3185" i="7"/>
  <c r="U3184" i="7"/>
  <c r="T3184" i="7"/>
  <c r="R3184" i="7"/>
  <c r="S3184" i="7" s="1"/>
  <c r="Q3184" i="7"/>
  <c r="P3184" i="7"/>
  <c r="O3184" i="7"/>
  <c r="N3184" i="7"/>
  <c r="M3184" i="7"/>
  <c r="L3184" i="7"/>
  <c r="K3184" i="7"/>
  <c r="T3183" i="7"/>
  <c r="R3183" i="7"/>
  <c r="Q3183" i="7"/>
  <c r="P3183" i="7"/>
  <c r="O3183" i="7"/>
  <c r="N3183" i="7"/>
  <c r="M3183" i="7"/>
  <c r="L3183" i="7"/>
  <c r="K3183" i="7"/>
  <c r="R3182" i="7"/>
  <c r="Q3182" i="7"/>
  <c r="P3182" i="7"/>
  <c r="O3182" i="7"/>
  <c r="N3182" i="7"/>
  <c r="M3182" i="7"/>
  <c r="L3182" i="7"/>
  <c r="K3182" i="7"/>
  <c r="U3181" i="7"/>
  <c r="T3181" i="7"/>
  <c r="R3181" i="7"/>
  <c r="S3181" i="7" s="1"/>
  <c r="Q3181" i="7"/>
  <c r="P3181" i="7"/>
  <c r="O3181" i="7"/>
  <c r="N3181" i="7"/>
  <c r="M3181" i="7"/>
  <c r="L3181" i="7"/>
  <c r="K3181" i="7"/>
  <c r="U3180" i="7"/>
  <c r="T3180" i="7"/>
  <c r="R3180" i="7"/>
  <c r="S3180" i="7" s="1"/>
  <c r="Q3180" i="7"/>
  <c r="P3180" i="7"/>
  <c r="O3180" i="7"/>
  <c r="N3180" i="7"/>
  <c r="M3180" i="7"/>
  <c r="L3180" i="7"/>
  <c r="K3180" i="7"/>
  <c r="U3179" i="7"/>
  <c r="R3179" i="7"/>
  <c r="S3179" i="7" s="1"/>
  <c r="Q3179" i="7"/>
  <c r="P3179" i="7"/>
  <c r="O3179" i="7"/>
  <c r="N3179" i="7"/>
  <c r="M3179" i="7"/>
  <c r="L3179" i="7"/>
  <c r="K3179" i="7"/>
  <c r="R3178" i="7"/>
  <c r="Q3178" i="7"/>
  <c r="P3178" i="7"/>
  <c r="O3178" i="7"/>
  <c r="N3178" i="7"/>
  <c r="M3178" i="7"/>
  <c r="L3178" i="7"/>
  <c r="K3178" i="7"/>
  <c r="U3177" i="7"/>
  <c r="T3177" i="7"/>
  <c r="R3177" i="7"/>
  <c r="S3177" i="7" s="1"/>
  <c r="Q3177" i="7"/>
  <c r="P3177" i="7"/>
  <c r="O3177" i="7"/>
  <c r="N3177" i="7"/>
  <c r="M3177" i="7"/>
  <c r="L3177" i="7"/>
  <c r="K3177" i="7"/>
  <c r="R3176" i="7"/>
  <c r="Q3176" i="7"/>
  <c r="P3176" i="7"/>
  <c r="O3176" i="7"/>
  <c r="N3176" i="7"/>
  <c r="M3176" i="7"/>
  <c r="L3176" i="7"/>
  <c r="K3176" i="7"/>
  <c r="U3175" i="7"/>
  <c r="R3175" i="7"/>
  <c r="S3175" i="7" s="1"/>
  <c r="Q3175" i="7"/>
  <c r="P3175" i="7"/>
  <c r="O3175" i="7"/>
  <c r="N3175" i="7"/>
  <c r="M3175" i="7"/>
  <c r="L3175" i="7"/>
  <c r="K3175" i="7"/>
  <c r="U3174" i="7"/>
  <c r="T3174" i="7"/>
  <c r="R3174" i="7"/>
  <c r="S3174" i="7" s="1"/>
  <c r="Q3174" i="7"/>
  <c r="P3174" i="7"/>
  <c r="O3174" i="7"/>
  <c r="N3174" i="7"/>
  <c r="M3174" i="7"/>
  <c r="L3174" i="7"/>
  <c r="K3174" i="7"/>
  <c r="U3173" i="7"/>
  <c r="T3173" i="7"/>
  <c r="R3173" i="7"/>
  <c r="S3173" i="7" s="1"/>
  <c r="V3173" i="7" s="1"/>
  <c r="Q3173" i="7"/>
  <c r="P3173" i="7"/>
  <c r="O3173" i="7"/>
  <c r="N3173" i="7"/>
  <c r="M3173" i="7"/>
  <c r="L3173" i="7"/>
  <c r="K3173" i="7"/>
  <c r="U3172" i="7"/>
  <c r="R3172" i="7"/>
  <c r="Q3172" i="7"/>
  <c r="P3172" i="7"/>
  <c r="O3172" i="7"/>
  <c r="N3172" i="7"/>
  <c r="M3172" i="7"/>
  <c r="L3172" i="7"/>
  <c r="K3172" i="7"/>
  <c r="U3171" i="7"/>
  <c r="T3171" i="7"/>
  <c r="R3171" i="7"/>
  <c r="S3171" i="7" s="1"/>
  <c r="Q3171" i="7"/>
  <c r="P3171" i="7"/>
  <c r="O3171" i="7"/>
  <c r="N3171" i="7"/>
  <c r="M3171" i="7"/>
  <c r="L3171" i="7"/>
  <c r="K3171" i="7"/>
  <c r="R3170" i="7"/>
  <c r="Q3170" i="7"/>
  <c r="P3170" i="7"/>
  <c r="O3170" i="7"/>
  <c r="N3170" i="7"/>
  <c r="M3170" i="7"/>
  <c r="L3170" i="7"/>
  <c r="K3170" i="7"/>
  <c r="U3169" i="7"/>
  <c r="T3169" i="7"/>
  <c r="R3169" i="7"/>
  <c r="S3169" i="7" s="1"/>
  <c r="Q3169" i="7"/>
  <c r="P3169" i="7"/>
  <c r="O3169" i="7"/>
  <c r="N3169" i="7"/>
  <c r="M3169" i="7"/>
  <c r="L3169" i="7"/>
  <c r="K3169" i="7"/>
  <c r="U3168" i="7"/>
  <c r="T3168" i="7"/>
  <c r="R3168" i="7"/>
  <c r="S3168" i="7" s="1"/>
  <c r="Q3168" i="7"/>
  <c r="P3168" i="7"/>
  <c r="O3168" i="7"/>
  <c r="N3168" i="7"/>
  <c r="M3168" i="7"/>
  <c r="L3168" i="7"/>
  <c r="K3168" i="7"/>
  <c r="T3167" i="7"/>
  <c r="R3167" i="7"/>
  <c r="Q3167" i="7"/>
  <c r="P3167" i="7"/>
  <c r="O3167" i="7"/>
  <c r="N3167" i="7"/>
  <c r="M3167" i="7"/>
  <c r="L3167" i="7"/>
  <c r="K3167" i="7"/>
  <c r="T3166" i="7"/>
  <c r="R3166" i="7"/>
  <c r="Q3166" i="7"/>
  <c r="P3166" i="7"/>
  <c r="O3166" i="7"/>
  <c r="N3166" i="7"/>
  <c r="M3166" i="7"/>
  <c r="L3166" i="7"/>
  <c r="K3166" i="7"/>
  <c r="U3165" i="7"/>
  <c r="R3165" i="7"/>
  <c r="Q3165" i="7"/>
  <c r="P3165" i="7"/>
  <c r="O3165" i="7"/>
  <c r="N3165" i="7"/>
  <c r="M3165" i="7"/>
  <c r="L3165" i="7"/>
  <c r="K3165" i="7"/>
  <c r="U3164" i="7"/>
  <c r="V3164" i="7" s="1"/>
  <c r="T3164" i="7"/>
  <c r="R3164" i="7"/>
  <c r="S3164" i="7" s="1"/>
  <c r="Q3164" i="7"/>
  <c r="P3164" i="7"/>
  <c r="O3164" i="7"/>
  <c r="N3164" i="7"/>
  <c r="M3164" i="7"/>
  <c r="L3164" i="7"/>
  <c r="K3164" i="7"/>
  <c r="R3163" i="7"/>
  <c r="S3163" i="7" s="1"/>
  <c r="Q3163" i="7"/>
  <c r="P3163" i="7"/>
  <c r="O3163" i="7"/>
  <c r="N3163" i="7"/>
  <c r="M3163" i="7"/>
  <c r="L3163" i="7"/>
  <c r="K3163" i="7"/>
  <c r="T3162" i="7"/>
  <c r="R3162" i="7"/>
  <c r="Q3162" i="7"/>
  <c r="P3162" i="7"/>
  <c r="O3162" i="7"/>
  <c r="N3162" i="7"/>
  <c r="M3162" i="7"/>
  <c r="L3162" i="7"/>
  <c r="K3162" i="7"/>
  <c r="R3161" i="7"/>
  <c r="Q3161" i="7"/>
  <c r="P3161" i="7"/>
  <c r="O3161" i="7"/>
  <c r="N3161" i="7"/>
  <c r="M3161" i="7"/>
  <c r="L3161" i="7"/>
  <c r="K3161" i="7"/>
  <c r="R3160" i="7"/>
  <c r="S3160" i="7" s="1"/>
  <c r="Q3160" i="7"/>
  <c r="P3160" i="7"/>
  <c r="O3160" i="7"/>
  <c r="N3160" i="7"/>
  <c r="M3160" i="7"/>
  <c r="L3160" i="7"/>
  <c r="K3160" i="7"/>
  <c r="V3159" i="7"/>
  <c r="U3159" i="7"/>
  <c r="R3159" i="7"/>
  <c r="S3159" i="7" s="1"/>
  <c r="Q3159" i="7"/>
  <c r="P3159" i="7"/>
  <c r="O3159" i="7"/>
  <c r="N3159" i="7"/>
  <c r="M3159" i="7"/>
  <c r="L3159" i="7"/>
  <c r="K3159" i="7"/>
  <c r="V3158" i="7"/>
  <c r="U3158" i="7"/>
  <c r="T3158" i="7"/>
  <c r="R3158" i="7"/>
  <c r="S3158" i="7" s="1"/>
  <c r="Q3158" i="7"/>
  <c r="P3158" i="7"/>
  <c r="O3158" i="7"/>
  <c r="N3158" i="7"/>
  <c r="M3158" i="7"/>
  <c r="L3158" i="7"/>
  <c r="K3158" i="7"/>
  <c r="U3157" i="7"/>
  <c r="V3157" i="7" s="1"/>
  <c r="T3157" i="7"/>
  <c r="R3157" i="7"/>
  <c r="S3157" i="7" s="1"/>
  <c r="Q3157" i="7"/>
  <c r="P3157" i="7"/>
  <c r="O3157" i="7"/>
  <c r="N3157" i="7"/>
  <c r="M3157" i="7"/>
  <c r="L3157" i="7"/>
  <c r="K3157" i="7"/>
  <c r="T3156" i="7"/>
  <c r="R3156" i="7"/>
  <c r="Q3156" i="7"/>
  <c r="P3156" i="7"/>
  <c r="O3156" i="7"/>
  <c r="N3156" i="7"/>
  <c r="M3156" i="7"/>
  <c r="L3156" i="7"/>
  <c r="K3156" i="7"/>
  <c r="R3155" i="7"/>
  <c r="Q3155" i="7"/>
  <c r="P3155" i="7"/>
  <c r="O3155" i="7"/>
  <c r="N3155" i="7"/>
  <c r="M3155" i="7"/>
  <c r="L3155" i="7"/>
  <c r="K3155" i="7"/>
  <c r="R3154" i="7"/>
  <c r="Q3154" i="7"/>
  <c r="P3154" i="7"/>
  <c r="O3154" i="7"/>
  <c r="N3154" i="7"/>
  <c r="M3154" i="7"/>
  <c r="L3154" i="7"/>
  <c r="K3154" i="7"/>
  <c r="R3153" i="7"/>
  <c r="Q3153" i="7"/>
  <c r="P3153" i="7"/>
  <c r="O3153" i="7"/>
  <c r="N3153" i="7"/>
  <c r="M3153" i="7"/>
  <c r="L3153" i="7"/>
  <c r="K3153" i="7"/>
  <c r="U3152" i="7"/>
  <c r="V3152" i="7" s="1"/>
  <c r="T3152" i="7"/>
  <c r="R3152" i="7"/>
  <c r="S3152" i="7" s="1"/>
  <c r="Q3152" i="7"/>
  <c r="P3152" i="7"/>
  <c r="O3152" i="7"/>
  <c r="N3152" i="7"/>
  <c r="M3152" i="7"/>
  <c r="L3152" i="7"/>
  <c r="K3152" i="7"/>
  <c r="T3151" i="7"/>
  <c r="R3151" i="7"/>
  <c r="Q3151" i="7"/>
  <c r="P3151" i="7"/>
  <c r="O3151" i="7"/>
  <c r="N3151" i="7"/>
  <c r="M3151" i="7"/>
  <c r="L3151" i="7"/>
  <c r="K3151" i="7"/>
  <c r="R3150" i="7"/>
  <c r="Q3150" i="7"/>
  <c r="P3150" i="7"/>
  <c r="O3150" i="7"/>
  <c r="N3150" i="7"/>
  <c r="M3150" i="7"/>
  <c r="L3150" i="7"/>
  <c r="K3150" i="7"/>
  <c r="U3149" i="7"/>
  <c r="T3149" i="7"/>
  <c r="R3149" i="7"/>
  <c r="S3149" i="7" s="1"/>
  <c r="V3149" i="7" s="1"/>
  <c r="Q3149" i="7"/>
  <c r="P3149" i="7"/>
  <c r="O3149" i="7"/>
  <c r="N3149" i="7"/>
  <c r="M3149" i="7"/>
  <c r="L3149" i="7"/>
  <c r="K3149" i="7"/>
  <c r="R3148" i="7"/>
  <c r="S3148" i="7" s="1"/>
  <c r="Q3148" i="7"/>
  <c r="P3148" i="7"/>
  <c r="O3148" i="7"/>
  <c r="N3148" i="7"/>
  <c r="M3148" i="7"/>
  <c r="L3148" i="7"/>
  <c r="K3148" i="7"/>
  <c r="V3147" i="7"/>
  <c r="U3147" i="7"/>
  <c r="R3147" i="7"/>
  <c r="S3147" i="7" s="1"/>
  <c r="Q3147" i="7"/>
  <c r="P3147" i="7"/>
  <c r="O3147" i="7"/>
  <c r="N3147" i="7"/>
  <c r="M3147" i="7"/>
  <c r="L3147" i="7"/>
  <c r="K3147" i="7"/>
  <c r="V3146" i="7"/>
  <c r="U3146" i="7"/>
  <c r="T3146" i="7"/>
  <c r="R3146" i="7"/>
  <c r="S3146" i="7" s="1"/>
  <c r="Q3146" i="7"/>
  <c r="P3146" i="7"/>
  <c r="O3146" i="7"/>
  <c r="N3146" i="7"/>
  <c r="M3146" i="7"/>
  <c r="L3146" i="7"/>
  <c r="K3146" i="7"/>
  <c r="U3145" i="7"/>
  <c r="V3145" i="7" s="1"/>
  <c r="T3145" i="7"/>
  <c r="R3145" i="7"/>
  <c r="S3145" i="7" s="1"/>
  <c r="Q3145" i="7"/>
  <c r="P3145" i="7"/>
  <c r="O3145" i="7"/>
  <c r="N3145" i="7"/>
  <c r="M3145" i="7"/>
  <c r="L3145" i="7"/>
  <c r="K3145" i="7"/>
  <c r="V3144" i="7"/>
  <c r="U3144" i="7"/>
  <c r="T3144" i="7"/>
  <c r="R3144" i="7"/>
  <c r="S3144" i="7" s="1"/>
  <c r="Q3144" i="7"/>
  <c r="P3144" i="7"/>
  <c r="O3144" i="7"/>
  <c r="N3144" i="7"/>
  <c r="M3144" i="7"/>
  <c r="L3144" i="7"/>
  <c r="K3144" i="7"/>
  <c r="R3143" i="7"/>
  <c r="Q3143" i="7"/>
  <c r="P3143" i="7"/>
  <c r="O3143" i="7"/>
  <c r="N3143" i="7"/>
  <c r="M3143" i="7"/>
  <c r="L3143" i="7"/>
  <c r="K3143" i="7"/>
  <c r="T3142" i="7"/>
  <c r="R3142" i="7"/>
  <c r="Q3142" i="7"/>
  <c r="P3142" i="7"/>
  <c r="O3142" i="7"/>
  <c r="N3142" i="7"/>
  <c r="M3142" i="7"/>
  <c r="L3142" i="7"/>
  <c r="K3142" i="7"/>
  <c r="U3141" i="7"/>
  <c r="R3141" i="7"/>
  <c r="T3141" i="7" s="1"/>
  <c r="Q3141" i="7"/>
  <c r="P3141" i="7"/>
  <c r="O3141" i="7"/>
  <c r="N3141" i="7"/>
  <c r="M3141" i="7"/>
  <c r="L3141" i="7"/>
  <c r="K3141" i="7"/>
  <c r="S3140" i="7"/>
  <c r="R3140" i="7"/>
  <c r="T3140" i="7" s="1"/>
  <c r="Q3140" i="7"/>
  <c r="P3140" i="7"/>
  <c r="O3140" i="7"/>
  <c r="N3140" i="7"/>
  <c r="M3140" i="7"/>
  <c r="L3140" i="7"/>
  <c r="K3140" i="7"/>
  <c r="R3139" i="7"/>
  <c r="Q3139" i="7"/>
  <c r="P3139" i="7"/>
  <c r="O3139" i="7"/>
  <c r="N3139" i="7"/>
  <c r="M3139" i="7"/>
  <c r="L3139" i="7"/>
  <c r="K3139" i="7"/>
  <c r="U3138" i="7"/>
  <c r="S3138" i="7"/>
  <c r="V3138" i="7" s="1"/>
  <c r="R3138" i="7"/>
  <c r="T3138" i="7" s="1"/>
  <c r="Q3138" i="7"/>
  <c r="P3138" i="7"/>
  <c r="O3138" i="7"/>
  <c r="N3138" i="7"/>
  <c r="M3138" i="7"/>
  <c r="L3138" i="7"/>
  <c r="K3138" i="7"/>
  <c r="U3137" i="7"/>
  <c r="S3137" i="7"/>
  <c r="R3137" i="7"/>
  <c r="T3137" i="7" s="1"/>
  <c r="Q3137" i="7"/>
  <c r="P3137" i="7"/>
  <c r="O3137" i="7"/>
  <c r="N3137" i="7"/>
  <c r="M3137" i="7"/>
  <c r="L3137" i="7"/>
  <c r="K3137" i="7"/>
  <c r="S3136" i="7"/>
  <c r="R3136" i="7"/>
  <c r="Q3136" i="7"/>
  <c r="P3136" i="7"/>
  <c r="O3136" i="7"/>
  <c r="N3136" i="7"/>
  <c r="M3136" i="7"/>
  <c r="L3136" i="7"/>
  <c r="K3136" i="7"/>
  <c r="U3135" i="7"/>
  <c r="T3135" i="7"/>
  <c r="S3135" i="7"/>
  <c r="R3135" i="7"/>
  <c r="Q3135" i="7"/>
  <c r="P3135" i="7"/>
  <c r="O3135" i="7"/>
  <c r="N3135" i="7"/>
  <c r="M3135" i="7"/>
  <c r="L3135" i="7"/>
  <c r="K3135" i="7"/>
  <c r="R3134" i="7"/>
  <c r="Q3134" i="7"/>
  <c r="P3134" i="7"/>
  <c r="O3134" i="7"/>
  <c r="N3134" i="7"/>
  <c r="M3134" i="7"/>
  <c r="L3134" i="7"/>
  <c r="K3134" i="7"/>
  <c r="U3133" i="7"/>
  <c r="V3133" i="7" s="1"/>
  <c r="S3133" i="7"/>
  <c r="R3133" i="7"/>
  <c r="T3133" i="7" s="1"/>
  <c r="Q3133" i="7"/>
  <c r="P3133" i="7"/>
  <c r="O3133" i="7"/>
  <c r="N3133" i="7"/>
  <c r="M3133" i="7"/>
  <c r="L3133" i="7"/>
  <c r="K3133" i="7"/>
  <c r="U3132" i="7"/>
  <c r="R3132" i="7"/>
  <c r="T3132" i="7" s="1"/>
  <c r="Q3132" i="7"/>
  <c r="P3132" i="7"/>
  <c r="O3132" i="7"/>
  <c r="N3132" i="7"/>
  <c r="M3132" i="7"/>
  <c r="L3132" i="7"/>
  <c r="K3132" i="7"/>
  <c r="S3131" i="7"/>
  <c r="R3131" i="7"/>
  <c r="Q3131" i="7"/>
  <c r="P3131" i="7"/>
  <c r="O3131" i="7"/>
  <c r="N3131" i="7"/>
  <c r="M3131" i="7"/>
  <c r="L3131" i="7"/>
  <c r="K3131" i="7"/>
  <c r="R3130" i="7"/>
  <c r="Q3130" i="7"/>
  <c r="P3130" i="7"/>
  <c r="O3130" i="7"/>
  <c r="N3130" i="7"/>
  <c r="M3130" i="7"/>
  <c r="L3130" i="7"/>
  <c r="K3130" i="7"/>
  <c r="V3129" i="7"/>
  <c r="U3129" i="7"/>
  <c r="S3129" i="7"/>
  <c r="R3129" i="7"/>
  <c r="T3129" i="7" s="1"/>
  <c r="Q3129" i="7"/>
  <c r="P3129" i="7"/>
  <c r="O3129" i="7"/>
  <c r="N3129" i="7"/>
  <c r="M3129" i="7"/>
  <c r="L3129" i="7"/>
  <c r="K3129" i="7"/>
  <c r="U3128" i="7"/>
  <c r="T3128" i="7"/>
  <c r="S3128" i="7"/>
  <c r="V3128" i="7" s="1"/>
  <c r="R3128" i="7"/>
  <c r="Q3128" i="7"/>
  <c r="P3128" i="7"/>
  <c r="O3128" i="7"/>
  <c r="N3128" i="7"/>
  <c r="M3128" i="7"/>
  <c r="L3128" i="7"/>
  <c r="K3128" i="7"/>
  <c r="U3127" i="7"/>
  <c r="T3127" i="7"/>
  <c r="S3127" i="7"/>
  <c r="R3127" i="7"/>
  <c r="Q3127" i="7"/>
  <c r="P3127" i="7"/>
  <c r="O3127" i="7"/>
  <c r="N3127" i="7"/>
  <c r="M3127" i="7"/>
  <c r="L3127" i="7"/>
  <c r="K3127" i="7"/>
  <c r="U3126" i="7"/>
  <c r="R3126" i="7"/>
  <c r="T3126" i="7" s="1"/>
  <c r="Q3126" i="7"/>
  <c r="P3126" i="7"/>
  <c r="O3126" i="7"/>
  <c r="N3126" i="7"/>
  <c r="M3126" i="7"/>
  <c r="L3126" i="7"/>
  <c r="K3126" i="7"/>
  <c r="S3125" i="7"/>
  <c r="R3125" i="7"/>
  <c r="T3125" i="7" s="1"/>
  <c r="Q3125" i="7"/>
  <c r="P3125" i="7"/>
  <c r="O3125" i="7"/>
  <c r="N3125" i="7"/>
  <c r="M3125" i="7"/>
  <c r="L3125" i="7"/>
  <c r="K3125" i="7"/>
  <c r="U3124" i="7"/>
  <c r="R3124" i="7"/>
  <c r="Q3124" i="7"/>
  <c r="P3124" i="7"/>
  <c r="O3124" i="7"/>
  <c r="N3124" i="7"/>
  <c r="M3124" i="7"/>
  <c r="L3124" i="7"/>
  <c r="K3124" i="7"/>
  <c r="U3123" i="7"/>
  <c r="V3123" i="7" s="1"/>
  <c r="S3123" i="7"/>
  <c r="R3123" i="7"/>
  <c r="T3123" i="7" s="1"/>
  <c r="Q3123" i="7"/>
  <c r="P3123" i="7"/>
  <c r="O3123" i="7"/>
  <c r="N3123" i="7"/>
  <c r="M3123" i="7"/>
  <c r="L3123" i="7"/>
  <c r="K3123" i="7"/>
  <c r="R3122" i="7"/>
  <c r="Q3122" i="7"/>
  <c r="P3122" i="7"/>
  <c r="O3122" i="7"/>
  <c r="N3122" i="7"/>
  <c r="M3122" i="7"/>
  <c r="L3122" i="7"/>
  <c r="K3122" i="7"/>
  <c r="U3121" i="7"/>
  <c r="T3121" i="7"/>
  <c r="R3121" i="7"/>
  <c r="S3121" i="7" s="1"/>
  <c r="V3121" i="7" s="1"/>
  <c r="Q3121" i="7"/>
  <c r="P3121" i="7"/>
  <c r="O3121" i="7"/>
  <c r="N3121" i="7"/>
  <c r="M3121" i="7"/>
  <c r="L3121" i="7"/>
  <c r="K3121" i="7"/>
  <c r="R3120" i="7"/>
  <c r="Q3120" i="7"/>
  <c r="P3120" i="7"/>
  <c r="O3120" i="7"/>
  <c r="N3120" i="7"/>
  <c r="M3120" i="7"/>
  <c r="L3120" i="7"/>
  <c r="K3120" i="7"/>
  <c r="U3119" i="7"/>
  <c r="R3119" i="7"/>
  <c r="Q3119" i="7"/>
  <c r="P3119" i="7"/>
  <c r="O3119" i="7"/>
  <c r="N3119" i="7"/>
  <c r="M3119" i="7"/>
  <c r="L3119" i="7"/>
  <c r="K3119" i="7"/>
  <c r="U3118" i="7"/>
  <c r="S3118" i="7"/>
  <c r="V3118" i="7" s="1"/>
  <c r="R3118" i="7"/>
  <c r="T3118" i="7" s="1"/>
  <c r="Q3118" i="7"/>
  <c r="P3118" i="7"/>
  <c r="O3118" i="7"/>
  <c r="N3118" i="7"/>
  <c r="M3118" i="7"/>
  <c r="L3118" i="7"/>
  <c r="K3118" i="7"/>
  <c r="S3117" i="7"/>
  <c r="R3117" i="7"/>
  <c r="T3117" i="7" s="1"/>
  <c r="Q3117" i="7"/>
  <c r="P3117" i="7"/>
  <c r="O3117" i="7"/>
  <c r="N3117" i="7"/>
  <c r="M3117" i="7"/>
  <c r="L3117" i="7"/>
  <c r="K3117" i="7"/>
  <c r="S3116" i="7"/>
  <c r="R3116" i="7"/>
  <c r="Q3116" i="7"/>
  <c r="P3116" i="7"/>
  <c r="O3116" i="7"/>
  <c r="N3116" i="7"/>
  <c r="M3116" i="7"/>
  <c r="L3116" i="7"/>
  <c r="K3116" i="7"/>
  <c r="R3115" i="7"/>
  <c r="Q3115" i="7"/>
  <c r="P3115" i="7"/>
  <c r="O3115" i="7"/>
  <c r="N3115" i="7"/>
  <c r="M3115" i="7"/>
  <c r="L3115" i="7"/>
  <c r="K3115" i="7"/>
  <c r="V3114" i="7"/>
  <c r="U3114" i="7"/>
  <c r="S3114" i="7"/>
  <c r="R3114" i="7"/>
  <c r="T3114" i="7" s="1"/>
  <c r="Q3114" i="7"/>
  <c r="P3114" i="7"/>
  <c r="O3114" i="7"/>
  <c r="N3114" i="7"/>
  <c r="M3114" i="7"/>
  <c r="L3114" i="7"/>
  <c r="K3114" i="7"/>
  <c r="U3113" i="7"/>
  <c r="T3113" i="7"/>
  <c r="S3113" i="7"/>
  <c r="V3113" i="7" s="1"/>
  <c r="R3113" i="7"/>
  <c r="Q3113" i="7"/>
  <c r="P3113" i="7"/>
  <c r="O3113" i="7"/>
  <c r="N3113" i="7"/>
  <c r="M3113" i="7"/>
  <c r="L3113" i="7"/>
  <c r="K3113" i="7"/>
  <c r="U3112" i="7"/>
  <c r="R3112" i="7"/>
  <c r="T3112" i="7" s="1"/>
  <c r="Q3112" i="7"/>
  <c r="P3112" i="7"/>
  <c r="O3112" i="7"/>
  <c r="N3112" i="7"/>
  <c r="M3112" i="7"/>
  <c r="L3112" i="7"/>
  <c r="K3112" i="7"/>
  <c r="S3111" i="7"/>
  <c r="R3111" i="7"/>
  <c r="T3111" i="7" s="1"/>
  <c r="Q3111" i="7"/>
  <c r="P3111" i="7"/>
  <c r="O3111" i="7"/>
  <c r="N3111" i="7"/>
  <c r="M3111" i="7"/>
  <c r="L3111" i="7"/>
  <c r="K3111" i="7"/>
  <c r="U3110" i="7"/>
  <c r="R3110" i="7"/>
  <c r="Q3110" i="7"/>
  <c r="P3110" i="7"/>
  <c r="O3110" i="7"/>
  <c r="N3110" i="7"/>
  <c r="M3110" i="7"/>
  <c r="L3110" i="7"/>
  <c r="K3110" i="7"/>
  <c r="U3109" i="7"/>
  <c r="S3109" i="7"/>
  <c r="V3109" i="7" s="1"/>
  <c r="R3109" i="7"/>
  <c r="T3109" i="7" s="1"/>
  <c r="Q3109" i="7"/>
  <c r="P3109" i="7"/>
  <c r="O3109" i="7"/>
  <c r="N3109" i="7"/>
  <c r="M3109" i="7"/>
  <c r="L3109" i="7"/>
  <c r="K3109" i="7"/>
  <c r="U3108" i="7"/>
  <c r="T3108" i="7"/>
  <c r="S3108" i="7"/>
  <c r="V3108" i="7" s="1"/>
  <c r="R3108" i="7"/>
  <c r="Q3108" i="7"/>
  <c r="P3108" i="7"/>
  <c r="O3108" i="7"/>
  <c r="N3108" i="7"/>
  <c r="M3108" i="7"/>
  <c r="L3108" i="7"/>
  <c r="K3108" i="7"/>
  <c r="U3107" i="7"/>
  <c r="S3107" i="7"/>
  <c r="R3107" i="7"/>
  <c r="T3107" i="7" s="1"/>
  <c r="Q3107" i="7"/>
  <c r="P3107" i="7"/>
  <c r="O3107" i="7"/>
  <c r="N3107" i="7"/>
  <c r="M3107" i="7"/>
  <c r="L3107" i="7"/>
  <c r="K3107" i="7"/>
  <c r="S3106" i="7"/>
  <c r="R3106" i="7"/>
  <c r="Q3106" i="7"/>
  <c r="P3106" i="7"/>
  <c r="O3106" i="7"/>
  <c r="N3106" i="7"/>
  <c r="M3106" i="7"/>
  <c r="L3106" i="7"/>
  <c r="K3106" i="7"/>
  <c r="U3105" i="7"/>
  <c r="R3105" i="7"/>
  <c r="Q3105" i="7"/>
  <c r="P3105" i="7"/>
  <c r="O3105" i="7"/>
  <c r="N3105" i="7"/>
  <c r="M3105" i="7"/>
  <c r="L3105" i="7"/>
  <c r="K3105" i="7"/>
  <c r="U3104" i="7"/>
  <c r="T3104" i="7"/>
  <c r="R3104" i="7"/>
  <c r="S3104" i="7" s="1"/>
  <c r="V3104" i="7" s="1"/>
  <c r="Q3104" i="7"/>
  <c r="P3104" i="7"/>
  <c r="O3104" i="7"/>
  <c r="N3104" i="7"/>
  <c r="M3104" i="7"/>
  <c r="L3104" i="7"/>
  <c r="K3104" i="7"/>
  <c r="V3103" i="7"/>
  <c r="U3103" i="7"/>
  <c r="T3103" i="7"/>
  <c r="R3103" i="7"/>
  <c r="S3103" i="7" s="1"/>
  <c r="Q3103" i="7"/>
  <c r="P3103" i="7"/>
  <c r="O3103" i="7"/>
  <c r="N3103" i="7"/>
  <c r="M3103" i="7"/>
  <c r="L3103" i="7"/>
  <c r="K3103" i="7"/>
  <c r="U3102" i="7"/>
  <c r="V3102" i="7" s="1"/>
  <c r="S3102" i="7"/>
  <c r="R3102" i="7"/>
  <c r="T3102" i="7" s="1"/>
  <c r="Q3102" i="7"/>
  <c r="P3102" i="7"/>
  <c r="O3102" i="7"/>
  <c r="N3102" i="7"/>
  <c r="M3102" i="7"/>
  <c r="L3102" i="7"/>
  <c r="K3102" i="7"/>
  <c r="U3101" i="7"/>
  <c r="R3101" i="7"/>
  <c r="Q3101" i="7"/>
  <c r="P3101" i="7"/>
  <c r="O3101" i="7"/>
  <c r="N3101" i="7"/>
  <c r="M3101" i="7"/>
  <c r="L3101" i="7"/>
  <c r="K3101" i="7"/>
  <c r="S3100" i="7"/>
  <c r="R3100" i="7"/>
  <c r="Q3100" i="7"/>
  <c r="P3100" i="7"/>
  <c r="O3100" i="7"/>
  <c r="N3100" i="7"/>
  <c r="M3100" i="7"/>
  <c r="L3100" i="7"/>
  <c r="K3100" i="7"/>
  <c r="R3099" i="7"/>
  <c r="Q3099" i="7"/>
  <c r="P3099" i="7"/>
  <c r="O3099" i="7"/>
  <c r="N3099" i="7"/>
  <c r="M3099" i="7"/>
  <c r="L3099" i="7"/>
  <c r="K3099" i="7"/>
  <c r="U3098" i="7"/>
  <c r="T3098" i="7"/>
  <c r="R3098" i="7"/>
  <c r="S3098" i="7" s="1"/>
  <c r="V3098" i="7" s="1"/>
  <c r="Q3098" i="7"/>
  <c r="P3098" i="7"/>
  <c r="O3098" i="7"/>
  <c r="N3098" i="7"/>
  <c r="M3098" i="7"/>
  <c r="L3098" i="7"/>
  <c r="K3098" i="7"/>
  <c r="V3097" i="7"/>
  <c r="U3097" i="7"/>
  <c r="S3097" i="7"/>
  <c r="R3097" i="7"/>
  <c r="T3097" i="7" s="1"/>
  <c r="Q3097" i="7"/>
  <c r="P3097" i="7"/>
  <c r="O3097" i="7"/>
  <c r="N3097" i="7"/>
  <c r="M3097" i="7"/>
  <c r="L3097" i="7"/>
  <c r="K3097" i="7"/>
  <c r="U3096" i="7"/>
  <c r="R3096" i="7"/>
  <c r="T3096" i="7" s="1"/>
  <c r="Q3096" i="7"/>
  <c r="P3096" i="7"/>
  <c r="O3096" i="7"/>
  <c r="N3096" i="7"/>
  <c r="M3096" i="7"/>
  <c r="L3096" i="7"/>
  <c r="K3096" i="7"/>
  <c r="S3095" i="7"/>
  <c r="R3095" i="7"/>
  <c r="T3095" i="7" s="1"/>
  <c r="Q3095" i="7"/>
  <c r="P3095" i="7"/>
  <c r="O3095" i="7"/>
  <c r="N3095" i="7"/>
  <c r="M3095" i="7"/>
  <c r="L3095" i="7"/>
  <c r="K3095" i="7"/>
  <c r="U3094" i="7"/>
  <c r="R3094" i="7"/>
  <c r="Q3094" i="7"/>
  <c r="P3094" i="7"/>
  <c r="O3094" i="7"/>
  <c r="N3094" i="7"/>
  <c r="M3094" i="7"/>
  <c r="L3094" i="7"/>
  <c r="K3094" i="7"/>
  <c r="U3093" i="7"/>
  <c r="S3093" i="7"/>
  <c r="V3093" i="7" s="1"/>
  <c r="R3093" i="7"/>
  <c r="T3093" i="7" s="1"/>
  <c r="Q3093" i="7"/>
  <c r="P3093" i="7"/>
  <c r="O3093" i="7"/>
  <c r="N3093" i="7"/>
  <c r="M3093" i="7"/>
  <c r="L3093" i="7"/>
  <c r="K3093" i="7"/>
  <c r="S3092" i="7"/>
  <c r="R3092" i="7"/>
  <c r="T3092" i="7" s="1"/>
  <c r="Q3092" i="7"/>
  <c r="P3092" i="7"/>
  <c r="O3092" i="7"/>
  <c r="N3092" i="7"/>
  <c r="M3092" i="7"/>
  <c r="L3092" i="7"/>
  <c r="K3092" i="7"/>
  <c r="U3091" i="7"/>
  <c r="T3091" i="7"/>
  <c r="S3091" i="7"/>
  <c r="V3091" i="7" s="1"/>
  <c r="R3091" i="7"/>
  <c r="Q3091" i="7"/>
  <c r="P3091" i="7"/>
  <c r="O3091" i="7"/>
  <c r="N3091" i="7"/>
  <c r="M3091" i="7"/>
  <c r="L3091" i="7"/>
  <c r="K3091" i="7"/>
  <c r="R3090" i="7"/>
  <c r="Q3090" i="7"/>
  <c r="P3090" i="7"/>
  <c r="O3090" i="7"/>
  <c r="N3090" i="7"/>
  <c r="M3090" i="7"/>
  <c r="L3090" i="7"/>
  <c r="K3090" i="7"/>
  <c r="U3089" i="7"/>
  <c r="R3089" i="7"/>
  <c r="Q3089" i="7"/>
  <c r="P3089" i="7"/>
  <c r="O3089" i="7"/>
  <c r="N3089" i="7"/>
  <c r="M3089" i="7"/>
  <c r="L3089" i="7"/>
  <c r="K3089" i="7"/>
  <c r="U3088" i="7"/>
  <c r="S3088" i="7"/>
  <c r="V3088" i="7" s="1"/>
  <c r="R3088" i="7"/>
  <c r="T3088" i="7" s="1"/>
  <c r="Q3088" i="7"/>
  <c r="P3088" i="7"/>
  <c r="O3088" i="7"/>
  <c r="N3088" i="7"/>
  <c r="M3088" i="7"/>
  <c r="L3088" i="7"/>
  <c r="K3088" i="7"/>
  <c r="U3087" i="7"/>
  <c r="R3087" i="7"/>
  <c r="Q3087" i="7"/>
  <c r="P3087" i="7"/>
  <c r="O3087" i="7"/>
  <c r="N3087" i="7"/>
  <c r="M3087" i="7"/>
  <c r="L3087" i="7"/>
  <c r="K3087" i="7"/>
  <c r="S3086" i="7"/>
  <c r="R3086" i="7"/>
  <c r="Q3086" i="7"/>
  <c r="P3086" i="7"/>
  <c r="O3086" i="7"/>
  <c r="N3086" i="7"/>
  <c r="M3086" i="7"/>
  <c r="L3086" i="7"/>
  <c r="K3086" i="7"/>
  <c r="R3085" i="7"/>
  <c r="Q3085" i="7"/>
  <c r="P3085" i="7"/>
  <c r="O3085" i="7"/>
  <c r="N3085" i="7"/>
  <c r="M3085" i="7"/>
  <c r="L3085" i="7"/>
  <c r="K3085" i="7"/>
  <c r="V3084" i="7"/>
  <c r="U3084" i="7"/>
  <c r="T3084" i="7"/>
  <c r="R3084" i="7"/>
  <c r="S3084" i="7" s="1"/>
  <c r="Q3084" i="7"/>
  <c r="P3084" i="7"/>
  <c r="O3084" i="7"/>
  <c r="N3084" i="7"/>
  <c r="M3084" i="7"/>
  <c r="L3084" i="7"/>
  <c r="K3084" i="7"/>
  <c r="V3083" i="7"/>
  <c r="U3083" i="7"/>
  <c r="S3083" i="7"/>
  <c r="R3083" i="7"/>
  <c r="T3083" i="7" s="1"/>
  <c r="Q3083" i="7"/>
  <c r="P3083" i="7"/>
  <c r="O3083" i="7"/>
  <c r="N3083" i="7"/>
  <c r="M3083" i="7"/>
  <c r="L3083" i="7"/>
  <c r="K3083" i="7"/>
  <c r="U3082" i="7"/>
  <c r="R3082" i="7"/>
  <c r="T3082" i="7" s="1"/>
  <c r="Q3082" i="7"/>
  <c r="P3082" i="7"/>
  <c r="O3082" i="7"/>
  <c r="N3082" i="7"/>
  <c r="M3082" i="7"/>
  <c r="L3082" i="7"/>
  <c r="K3082" i="7"/>
  <c r="S3081" i="7"/>
  <c r="R3081" i="7"/>
  <c r="T3081" i="7" s="1"/>
  <c r="Q3081" i="7"/>
  <c r="P3081" i="7"/>
  <c r="O3081" i="7"/>
  <c r="N3081" i="7"/>
  <c r="M3081" i="7"/>
  <c r="L3081" i="7"/>
  <c r="K3081" i="7"/>
  <c r="R3080" i="7"/>
  <c r="Q3080" i="7"/>
  <c r="P3080" i="7"/>
  <c r="O3080" i="7"/>
  <c r="N3080" i="7"/>
  <c r="M3080" i="7"/>
  <c r="L3080" i="7"/>
  <c r="K3080" i="7"/>
  <c r="T3079" i="7"/>
  <c r="R3079" i="7"/>
  <c r="S3079" i="7" s="1"/>
  <c r="Q3079" i="7"/>
  <c r="P3079" i="7"/>
  <c r="O3079" i="7"/>
  <c r="N3079" i="7"/>
  <c r="M3079" i="7"/>
  <c r="L3079" i="7"/>
  <c r="K3079" i="7"/>
  <c r="R3078" i="7"/>
  <c r="S3078" i="7" s="1"/>
  <c r="Q3078" i="7"/>
  <c r="P3078" i="7"/>
  <c r="O3078" i="7"/>
  <c r="N3078" i="7"/>
  <c r="M3078" i="7"/>
  <c r="L3078" i="7"/>
  <c r="K3078" i="7"/>
  <c r="V3077" i="7"/>
  <c r="U3077" i="7"/>
  <c r="R3077" i="7"/>
  <c r="S3077" i="7" s="1"/>
  <c r="Q3077" i="7"/>
  <c r="P3077" i="7"/>
  <c r="O3077" i="7"/>
  <c r="N3077" i="7"/>
  <c r="M3077" i="7"/>
  <c r="L3077" i="7"/>
  <c r="K3077" i="7"/>
  <c r="U3076" i="7"/>
  <c r="V3076" i="7" s="1"/>
  <c r="T3076" i="7"/>
  <c r="R3076" i="7"/>
  <c r="S3076" i="7" s="1"/>
  <c r="Q3076" i="7"/>
  <c r="P3076" i="7"/>
  <c r="O3076" i="7"/>
  <c r="N3076" i="7"/>
  <c r="M3076" i="7"/>
  <c r="L3076" i="7"/>
  <c r="K3076" i="7"/>
  <c r="V3075" i="7"/>
  <c r="U3075" i="7"/>
  <c r="T3075" i="7"/>
  <c r="R3075" i="7"/>
  <c r="S3075" i="7" s="1"/>
  <c r="Q3075" i="7"/>
  <c r="P3075" i="7"/>
  <c r="O3075" i="7"/>
  <c r="N3075" i="7"/>
  <c r="M3075" i="7"/>
  <c r="L3075" i="7"/>
  <c r="K3075" i="7"/>
  <c r="T3074" i="7"/>
  <c r="R3074" i="7"/>
  <c r="S3074" i="7" s="1"/>
  <c r="Q3074" i="7"/>
  <c r="P3074" i="7"/>
  <c r="O3074" i="7"/>
  <c r="N3074" i="7"/>
  <c r="M3074" i="7"/>
  <c r="L3074" i="7"/>
  <c r="K3074" i="7"/>
  <c r="T3073" i="7"/>
  <c r="R3073" i="7"/>
  <c r="Q3073" i="7"/>
  <c r="P3073" i="7"/>
  <c r="O3073" i="7"/>
  <c r="N3073" i="7"/>
  <c r="M3073" i="7"/>
  <c r="L3073" i="7"/>
  <c r="K3073" i="7"/>
  <c r="U3072" i="7"/>
  <c r="R3072" i="7"/>
  <c r="Q3072" i="7"/>
  <c r="P3072" i="7"/>
  <c r="O3072" i="7"/>
  <c r="N3072" i="7"/>
  <c r="M3072" i="7"/>
  <c r="L3072" i="7"/>
  <c r="K3072" i="7"/>
  <c r="U3071" i="7"/>
  <c r="V3071" i="7" s="1"/>
  <c r="T3071" i="7"/>
  <c r="R3071" i="7"/>
  <c r="S3071" i="7" s="1"/>
  <c r="Q3071" i="7"/>
  <c r="P3071" i="7"/>
  <c r="O3071" i="7"/>
  <c r="N3071" i="7"/>
  <c r="M3071" i="7"/>
  <c r="L3071" i="7"/>
  <c r="K3071" i="7"/>
  <c r="R3070" i="7"/>
  <c r="Q3070" i="7"/>
  <c r="P3070" i="7"/>
  <c r="O3070" i="7"/>
  <c r="N3070" i="7"/>
  <c r="M3070" i="7"/>
  <c r="L3070" i="7"/>
  <c r="K3070" i="7"/>
  <c r="R3069" i="7"/>
  <c r="Q3069" i="7"/>
  <c r="P3069" i="7"/>
  <c r="O3069" i="7"/>
  <c r="N3069" i="7"/>
  <c r="M3069" i="7"/>
  <c r="L3069" i="7"/>
  <c r="K3069" i="7"/>
  <c r="R3068" i="7"/>
  <c r="Q3068" i="7"/>
  <c r="P3068" i="7"/>
  <c r="O3068" i="7"/>
  <c r="N3068" i="7"/>
  <c r="M3068" i="7"/>
  <c r="L3068" i="7"/>
  <c r="K3068" i="7"/>
  <c r="T3067" i="7"/>
  <c r="R3067" i="7"/>
  <c r="S3067" i="7" s="1"/>
  <c r="Q3067" i="7"/>
  <c r="P3067" i="7"/>
  <c r="O3067" i="7"/>
  <c r="N3067" i="7"/>
  <c r="M3067" i="7"/>
  <c r="L3067" i="7"/>
  <c r="K3067" i="7"/>
  <c r="U3066" i="7"/>
  <c r="T3066" i="7"/>
  <c r="R3066" i="7"/>
  <c r="S3066" i="7" s="1"/>
  <c r="V3066" i="7" s="1"/>
  <c r="Q3066" i="7"/>
  <c r="P3066" i="7"/>
  <c r="O3066" i="7"/>
  <c r="N3066" i="7"/>
  <c r="M3066" i="7"/>
  <c r="L3066" i="7"/>
  <c r="K3066" i="7"/>
  <c r="V3065" i="7"/>
  <c r="U3065" i="7"/>
  <c r="R3065" i="7"/>
  <c r="S3065" i="7" s="1"/>
  <c r="Q3065" i="7"/>
  <c r="P3065" i="7"/>
  <c r="O3065" i="7"/>
  <c r="N3065" i="7"/>
  <c r="M3065" i="7"/>
  <c r="L3065" i="7"/>
  <c r="K3065" i="7"/>
  <c r="V3064" i="7"/>
  <c r="U3064" i="7"/>
  <c r="T3064" i="7"/>
  <c r="R3064" i="7"/>
  <c r="S3064" i="7" s="1"/>
  <c r="Q3064" i="7"/>
  <c r="P3064" i="7"/>
  <c r="O3064" i="7"/>
  <c r="N3064" i="7"/>
  <c r="M3064" i="7"/>
  <c r="L3064" i="7"/>
  <c r="K3064" i="7"/>
  <c r="U3063" i="7"/>
  <c r="V3063" i="7" s="1"/>
  <c r="T3063" i="7"/>
  <c r="R3063" i="7"/>
  <c r="S3063" i="7" s="1"/>
  <c r="Q3063" i="7"/>
  <c r="P3063" i="7"/>
  <c r="O3063" i="7"/>
  <c r="N3063" i="7"/>
  <c r="M3063" i="7"/>
  <c r="L3063" i="7"/>
  <c r="K3063" i="7"/>
  <c r="U3062" i="7"/>
  <c r="R3062" i="7"/>
  <c r="S3062" i="7" s="1"/>
  <c r="Q3062" i="7"/>
  <c r="P3062" i="7"/>
  <c r="O3062" i="7"/>
  <c r="N3062" i="7"/>
  <c r="M3062" i="7"/>
  <c r="L3062" i="7"/>
  <c r="K3062" i="7"/>
  <c r="R3061" i="7"/>
  <c r="Q3061" i="7"/>
  <c r="P3061" i="7"/>
  <c r="O3061" i="7"/>
  <c r="N3061" i="7"/>
  <c r="M3061" i="7"/>
  <c r="L3061" i="7"/>
  <c r="K3061" i="7"/>
  <c r="U3060" i="7"/>
  <c r="V3060" i="7" s="1"/>
  <c r="T3060" i="7"/>
  <c r="R3060" i="7"/>
  <c r="S3060" i="7" s="1"/>
  <c r="Q3060" i="7"/>
  <c r="P3060" i="7"/>
  <c r="O3060" i="7"/>
  <c r="N3060" i="7"/>
  <c r="M3060" i="7"/>
  <c r="L3060" i="7"/>
  <c r="K3060" i="7"/>
  <c r="U3059" i="7"/>
  <c r="V3059" i="7" s="1"/>
  <c r="T3059" i="7"/>
  <c r="R3059" i="7"/>
  <c r="S3059" i="7" s="1"/>
  <c r="Q3059" i="7"/>
  <c r="P3059" i="7"/>
  <c r="O3059" i="7"/>
  <c r="N3059" i="7"/>
  <c r="M3059" i="7"/>
  <c r="L3059" i="7"/>
  <c r="K3059" i="7"/>
  <c r="U3058" i="7"/>
  <c r="R3058" i="7"/>
  <c r="Q3058" i="7"/>
  <c r="P3058" i="7"/>
  <c r="O3058" i="7"/>
  <c r="N3058" i="7"/>
  <c r="M3058" i="7"/>
  <c r="L3058" i="7"/>
  <c r="K3058" i="7"/>
  <c r="R3057" i="7"/>
  <c r="Q3057" i="7"/>
  <c r="P3057" i="7"/>
  <c r="O3057" i="7"/>
  <c r="N3057" i="7"/>
  <c r="M3057" i="7"/>
  <c r="L3057" i="7"/>
  <c r="K3057" i="7"/>
  <c r="R3056" i="7"/>
  <c r="Q3056" i="7"/>
  <c r="P3056" i="7"/>
  <c r="O3056" i="7"/>
  <c r="N3056" i="7"/>
  <c r="M3056" i="7"/>
  <c r="L3056" i="7"/>
  <c r="K3056" i="7"/>
  <c r="T3055" i="7"/>
  <c r="R3055" i="7"/>
  <c r="S3055" i="7" s="1"/>
  <c r="Q3055" i="7"/>
  <c r="P3055" i="7"/>
  <c r="O3055" i="7"/>
  <c r="N3055" i="7"/>
  <c r="M3055" i="7"/>
  <c r="L3055" i="7"/>
  <c r="K3055" i="7"/>
  <c r="R3054" i="7"/>
  <c r="S3054" i="7" s="1"/>
  <c r="Q3054" i="7"/>
  <c r="P3054" i="7"/>
  <c r="O3054" i="7"/>
  <c r="N3054" i="7"/>
  <c r="M3054" i="7"/>
  <c r="L3054" i="7"/>
  <c r="K3054" i="7"/>
  <c r="V3053" i="7"/>
  <c r="U3053" i="7"/>
  <c r="R3053" i="7"/>
  <c r="S3053" i="7" s="1"/>
  <c r="Q3053" i="7"/>
  <c r="P3053" i="7"/>
  <c r="O3053" i="7"/>
  <c r="N3053" i="7"/>
  <c r="M3053" i="7"/>
  <c r="L3053" i="7"/>
  <c r="K3053" i="7"/>
  <c r="V3052" i="7"/>
  <c r="U3052" i="7"/>
  <c r="T3052" i="7"/>
  <c r="R3052" i="7"/>
  <c r="S3052" i="7" s="1"/>
  <c r="Q3052" i="7"/>
  <c r="P3052" i="7"/>
  <c r="O3052" i="7"/>
  <c r="N3052" i="7"/>
  <c r="M3052" i="7"/>
  <c r="L3052" i="7"/>
  <c r="K3052" i="7"/>
  <c r="U3051" i="7"/>
  <c r="V3051" i="7" s="1"/>
  <c r="T3051" i="7"/>
  <c r="R3051" i="7"/>
  <c r="S3051" i="7" s="1"/>
  <c r="Q3051" i="7"/>
  <c r="P3051" i="7"/>
  <c r="O3051" i="7"/>
  <c r="N3051" i="7"/>
  <c r="M3051" i="7"/>
  <c r="L3051" i="7"/>
  <c r="K3051" i="7"/>
  <c r="U3050" i="7"/>
  <c r="R3050" i="7"/>
  <c r="S3050" i="7" s="1"/>
  <c r="Q3050" i="7"/>
  <c r="P3050" i="7"/>
  <c r="O3050" i="7"/>
  <c r="N3050" i="7"/>
  <c r="M3050" i="7"/>
  <c r="L3050" i="7"/>
  <c r="K3050" i="7"/>
  <c r="T3049" i="7"/>
  <c r="R3049" i="7"/>
  <c r="Q3049" i="7"/>
  <c r="P3049" i="7"/>
  <c r="O3049" i="7"/>
  <c r="N3049" i="7"/>
  <c r="M3049" i="7"/>
  <c r="L3049" i="7"/>
  <c r="K3049" i="7"/>
  <c r="R3048" i="7"/>
  <c r="Q3048" i="7"/>
  <c r="P3048" i="7"/>
  <c r="O3048" i="7"/>
  <c r="N3048" i="7"/>
  <c r="M3048" i="7"/>
  <c r="L3048" i="7"/>
  <c r="K3048" i="7"/>
  <c r="U3047" i="7"/>
  <c r="V3047" i="7" s="1"/>
  <c r="T3047" i="7"/>
  <c r="R3047" i="7"/>
  <c r="S3047" i="7" s="1"/>
  <c r="Q3047" i="7"/>
  <c r="P3047" i="7"/>
  <c r="O3047" i="7"/>
  <c r="N3047" i="7"/>
  <c r="M3047" i="7"/>
  <c r="L3047" i="7"/>
  <c r="K3047" i="7"/>
  <c r="R3046" i="7"/>
  <c r="Q3046" i="7"/>
  <c r="P3046" i="7"/>
  <c r="O3046" i="7"/>
  <c r="N3046" i="7"/>
  <c r="M3046" i="7"/>
  <c r="L3046" i="7"/>
  <c r="K3046" i="7"/>
  <c r="R3045" i="7"/>
  <c r="Q3045" i="7"/>
  <c r="P3045" i="7"/>
  <c r="O3045" i="7"/>
  <c r="N3045" i="7"/>
  <c r="M3045" i="7"/>
  <c r="L3045" i="7"/>
  <c r="K3045" i="7"/>
  <c r="R3044" i="7"/>
  <c r="Q3044" i="7"/>
  <c r="P3044" i="7"/>
  <c r="O3044" i="7"/>
  <c r="N3044" i="7"/>
  <c r="M3044" i="7"/>
  <c r="L3044" i="7"/>
  <c r="K3044" i="7"/>
  <c r="T3043" i="7"/>
  <c r="R3043" i="7"/>
  <c r="S3043" i="7" s="1"/>
  <c r="Q3043" i="7"/>
  <c r="P3043" i="7"/>
  <c r="O3043" i="7"/>
  <c r="N3043" i="7"/>
  <c r="M3043" i="7"/>
  <c r="L3043" i="7"/>
  <c r="K3043" i="7"/>
  <c r="R3042" i="7"/>
  <c r="S3042" i="7" s="1"/>
  <c r="Q3042" i="7"/>
  <c r="P3042" i="7"/>
  <c r="O3042" i="7"/>
  <c r="N3042" i="7"/>
  <c r="M3042" i="7"/>
  <c r="L3042" i="7"/>
  <c r="K3042" i="7"/>
  <c r="V3041" i="7"/>
  <c r="U3041" i="7"/>
  <c r="R3041" i="7"/>
  <c r="S3041" i="7" s="1"/>
  <c r="Q3041" i="7"/>
  <c r="P3041" i="7"/>
  <c r="O3041" i="7"/>
  <c r="N3041" i="7"/>
  <c r="M3041" i="7"/>
  <c r="L3041" i="7"/>
  <c r="K3041" i="7"/>
  <c r="V3040" i="7"/>
  <c r="U3040" i="7"/>
  <c r="T3040" i="7"/>
  <c r="R3040" i="7"/>
  <c r="S3040" i="7" s="1"/>
  <c r="Q3040" i="7"/>
  <c r="P3040" i="7"/>
  <c r="O3040" i="7"/>
  <c r="N3040" i="7"/>
  <c r="M3040" i="7"/>
  <c r="L3040" i="7"/>
  <c r="K3040" i="7"/>
  <c r="U3039" i="7"/>
  <c r="V3039" i="7" s="1"/>
  <c r="T3039" i="7"/>
  <c r="R3039" i="7"/>
  <c r="S3039" i="7" s="1"/>
  <c r="Q3039" i="7"/>
  <c r="P3039" i="7"/>
  <c r="O3039" i="7"/>
  <c r="N3039" i="7"/>
  <c r="M3039" i="7"/>
  <c r="L3039" i="7"/>
  <c r="K3039" i="7"/>
  <c r="R3038" i="7"/>
  <c r="Q3038" i="7"/>
  <c r="P3038" i="7"/>
  <c r="O3038" i="7"/>
  <c r="N3038" i="7"/>
  <c r="M3038" i="7"/>
  <c r="L3038" i="7"/>
  <c r="K3038" i="7"/>
  <c r="T3037" i="7"/>
  <c r="R3037" i="7"/>
  <c r="Q3037" i="7"/>
  <c r="P3037" i="7"/>
  <c r="O3037" i="7"/>
  <c r="N3037" i="7"/>
  <c r="M3037" i="7"/>
  <c r="L3037" i="7"/>
  <c r="K3037" i="7"/>
  <c r="R3036" i="7"/>
  <c r="Q3036" i="7"/>
  <c r="P3036" i="7"/>
  <c r="O3036" i="7"/>
  <c r="N3036" i="7"/>
  <c r="M3036" i="7"/>
  <c r="L3036" i="7"/>
  <c r="K3036" i="7"/>
  <c r="U3035" i="7"/>
  <c r="V3035" i="7" s="1"/>
  <c r="T3035" i="7"/>
  <c r="R3035" i="7"/>
  <c r="S3035" i="7" s="1"/>
  <c r="Q3035" i="7"/>
  <c r="P3035" i="7"/>
  <c r="O3035" i="7"/>
  <c r="N3035" i="7"/>
  <c r="M3035" i="7"/>
  <c r="L3035" i="7"/>
  <c r="K3035" i="7"/>
  <c r="U3034" i="7"/>
  <c r="R3034" i="7"/>
  <c r="S3034" i="7" s="1"/>
  <c r="Q3034" i="7"/>
  <c r="P3034" i="7"/>
  <c r="O3034" i="7"/>
  <c r="N3034" i="7"/>
  <c r="M3034" i="7"/>
  <c r="L3034" i="7"/>
  <c r="K3034" i="7"/>
  <c r="T3033" i="7"/>
  <c r="R3033" i="7"/>
  <c r="Q3033" i="7"/>
  <c r="P3033" i="7"/>
  <c r="O3033" i="7"/>
  <c r="N3033" i="7"/>
  <c r="M3033" i="7"/>
  <c r="L3033" i="7"/>
  <c r="K3033" i="7"/>
  <c r="R3032" i="7"/>
  <c r="Q3032" i="7"/>
  <c r="P3032" i="7"/>
  <c r="O3032" i="7"/>
  <c r="N3032" i="7"/>
  <c r="M3032" i="7"/>
  <c r="L3032" i="7"/>
  <c r="K3032" i="7"/>
  <c r="T3031" i="7"/>
  <c r="R3031" i="7"/>
  <c r="S3031" i="7" s="1"/>
  <c r="Q3031" i="7"/>
  <c r="P3031" i="7"/>
  <c r="O3031" i="7"/>
  <c r="N3031" i="7"/>
  <c r="M3031" i="7"/>
  <c r="L3031" i="7"/>
  <c r="K3031" i="7"/>
  <c r="R3030" i="7"/>
  <c r="S3030" i="7" s="1"/>
  <c r="Q3030" i="7"/>
  <c r="P3030" i="7"/>
  <c r="O3030" i="7"/>
  <c r="N3030" i="7"/>
  <c r="M3030" i="7"/>
  <c r="L3030" i="7"/>
  <c r="K3030" i="7"/>
  <c r="V3029" i="7"/>
  <c r="U3029" i="7"/>
  <c r="R3029" i="7"/>
  <c r="S3029" i="7" s="1"/>
  <c r="Q3029" i="7"/>
  <c r="P3029" i="7"/>
  <c r="O3029" i="7"/>
  <c r="N3029" i="7"/>
  <c r="M3029" i="7"/>
  <c r="L3029" i="7"/>
  <c r="K3029" i="7"/>
  <c r="V3028" i="7"/>
  <c r="U3028" i="7"/>
  <c r="T3028" i="7"/>
  <c r="R3028" i="7"/>
  <c r="S3028" i="7" s="1"/>
  <c r="Q3028" i="7"/>
  <c r="P3028" i="7"/>
  <c r="O3028" i="7"/>
  <c r="N3028" i="7"/>
  <c r="M3028" i="7"/>
  <c r="L3028" i="7"/>
  <c r="K3028" i="7"/>
  <c r="V3027" i="7"/>
  <c r="U3027" i="7"/>
  <c r="T3027" i="7"/>
  <c r="R3027" i="7"/>
  <c r="S3027" i="7" s="1"/>
  <c r="Q3027" i="7"/>
  <c r="P3027" i="7"/>
  <c r="O3027" i="7"/>
  <c r="N3027" i="7"/>
  <c r="M3027" i="7"/>
  <c r="L3027" i="7"/>
  <c r="K3027" i="7"/>
  <c r="U3026" i="7"/>
  <c r="T3026" i="7"/>
  <c r="R3026" i="7"/>
  <c r="S3026" i="7" s="1"/>
  <c r="Q3026" i="7"/>
  <c r="P3026" i="7"/>
  <c r="O3026" i="7"/>
  <c r="N3026" i="7"/>
  <c r="M3026" i="7"/>
  <c r="L3026" i="7"/>
  <c r="K3026" i="7"/>
  <c r="R3025" i="7"/>
  <c r="Q3025" i="7"/>
  <c r="P3025" i="7"/>
  <c r="O3025" i="7"/>
  <c r="N3025" i="7"/>
  <c r="M3025" i="7"/>
  <c r="L3025" i="7"/>
  <c r="K3025" i="7"/>
  <c r="R3024" i="7"/>
  <c r="Q3024" i="7"/>
  <c r="P3024" i="7"/>
  <c r="O3024" i="7"/>
  <c r="N3024" i="7"/>
  <c r="M3024" i="7"/>
  <c r="L3024" i="7"/>
  <c r="K3024" i="7"/>
  <c r="V3023" i="7"/>
  <c r="U3023" i="7"/>
  <c r="T3023" i="7"/>
  <c r="R3023" i="7"/>
  <c r="S3023" i="7" s="1"/>
  <c r="Q3023" i="7"/>
  <c r="P3023" i="7"/>
  <c r="O3023" i="7"/>
  <c r="N3023" i="7"/>
  <c r="M3023" i="7"/>
  <c r="L3023" i="7"/>
  <c r="K3023" i="7"/>
  <c r="U3022" i="7"/>
  <c r="T3022" i="7"/>
  <c r="R3022" i="7"/>
  <c r="S3022" i="7" s="1"/>
  <c r="Q3022" i="7"/>
  <c r="P3022" i="7"/>
  <c r="O3022" i="7"/>
  <c r="N3022" i="7"/>
  <c r="M3022" i="7"/>
  <c r="L3022" i="7"/>
  <c r="K3022" i="7"/>
  <c r="R3021" i="7"/>
  <c r="Q3021" i="7"/>
  <c r="P3021" i="7"/>
  <c r="O3021" i="7"/>
  <c r="N3021" i="7"/>
  <c r="M3021" i="7"/>
  <c r="L3021" i="7"/>
  <c r="K3021" i="7"/>
  <c r="R3020" i="7"/>
  <c r="Q3020" i="7"/>
  <c r="P3020" i="7"/>
  <c r="O3020" i="7"/>
  <c r="N3020" i="7"/>
  <c r="M3020" i="7"/>
  <c r="L3020" i="7"/>
  <c r="K3020" i="7"/>
  <c r="T3019" i="7"/>
  <c r="R3019" i="7"/>
  <c r="S3019" i="7" s="1"/>
  <c r="Q3019" i="7"/>
  <c r="P3019" i="7"/>
  <c r="O3019" i="7"/>
  <c r="N3019" i="7"/>
  <c r="M3019" i="7"/>
  <c r="L3019" i="7"/>
  <c r="K3019" i="7"/>
  <c r="R3018" i="7"/>
  <c r="S3018" i="7" s="1"/>
  <c r="Q3018" i="7"/>
  <c r="P3018" i="7"/>
  <c r="O3018" i="7"/>
  <c r="N3018" i="7"/>
  <c r="M3018" i="7"/>
  <c r="L3018" i="7"/>
  <c r="K3018" i="7"/>
  <c r="V3017" i="7"/>
  <c r="U3017" i="7"/>
  <c r="R3017" i="7"/>
  <c r="S3017" i="7" s="1"/>
  <c r="Q3017" i="7"/>
  <c r="P3017" i="7"/>
  <c r="O3017" i="7"/>
  <c r="N3017" i="7"/>
  <c r="M3017" i="7"/>
  <c r="L3017" i="7"/>
  <c r="K3017" i="7"/>
  <c r="U3016" i="7"/>
  <c r="V3016" i="7" s="1"/>
  <c r="T3016" i="7"/>
  <c r="R3016" i="7"/>
  <c r="S3016" i="7" s="1"/>
  <c r="Q3016" i="7"/>
  <c r="P3016" i="7"/>
  <c r="O3016" i="7"/>
  <c r="N3016" i="7"/>
  <c r="M3016" i="7"/>
  <c r="L3016" i="7"/>
  <c r="K3016" i="7"/>
  <c r="V3015" i="7"/>
  <c r="U3015" i="7"/>
  <c r="T3015" i="7"/>
  <c r="R3015" i="7"/>
  <c r="S3015" i="7" s="1"/>
  <c r="Q3015" i="7"/>
  <c r="P3015" i="7"/>
  <c r="O3015" i="7"/>
  <c r="N3015" i="7"/>
  <c r="M3015" i="7"/>
  <c r="L3015" i="7"/>
  <c r="K3015" i="7"/>
  <c r="T3014" i="7"/>
  <c r="R3014" i="7"/>
  <c r="S3014" i="7" s="1"/>
  <c r="Q3014" i="7"/>
  <c r="P3014" i="7"/>
  <c r="O3014" i="7"/>
  <c r="N3014" i="7"/>
  <c r="M3014" i="7"/>
  <c r="L3014" i="7"/>
  <c r="K3014" i="7"/>
  <c r="U3013" i="7"/>
  <c r="T3013" i="7"/>
  <c r="R3013" i="7"/>
  <c r="S3013" i="7" s="1"/>
  <c r="V3013" i="7" s="1"/>
  <c r="Q3013" i="7"/>
  <c r="P3013" i="7"/>
  <c r="O3013" i="7"/>
  <c r="N3013" i="7"/>
  <c r="M3013" i="7"/>
  <c r="L3013" i="7"/>
  <c r="K3013" i="7"/>
  <c r="R3012" i="7"/>
  <c r="Q3012" i="7"/>
  <c r="P3012" i="7"/>
  <c r="O3012" i="7"/>
  <c r="N3012" i="7"/>
  <c r="M3012" i="7"/>
  <c r="L3012" i="7"/>
  <c r="K3012" i="7"/>
  <c r="U3011" i="7"/>
  <c r="V3011" i="7" s="1"/>
  <c r="T3011" i="7"/>
  <c r="R3011" i="7"/>
  <c r="S3011" i="7" s="1"/>
  <c r="Q3011" i="7"/>
  <c r="P3011" i="7"/>
  <c r="O3011" i="7"/>
  <c r="N3011" i="7"/>
  <c r="M3011" i="7"/>
  <c r="L3011" i="7"/>
  <c r="K3011" i="7"/>
  <c r="R3010" i="7"/>
  <c r="Q3010" i="7"/>
  <c r="P3010" i="7"/>
  <c r="O3010" i="7"/>
  <c r="N3010" i="7"/>
  <c r="M3010" i="7"/>
  <c r="L3010" i="7"/>
  <c r="K3010" i="7"/>
  <c r="R3009" i="7"/>
  <c r="Q3009" i="7"/>
  <c r="P3009" i="7"/>
  <c r="O3009" i="7"/>
  <c r="N3009" i="7"/>
  <c r="M3009" i="7"/>
  <c r="L3009" i="7"/>
  <c r="K3009" i="7"/>
  <c r="R3008" i="7"/>
  <c r="Q3008" i="7"/>
  <c r="P3008" i="7"/>
  <c r="O3008" i="7"/>
  <c r="N3008" i="7"/>
  <c r="M3008" i="7"/>
  <c r="L3008" i="7"/>
  <c r="K3008" i="7"/>
  <c r="T3007" i="7"/>
  <c r="R3007" i="7"/>
  <c r="S3007" i="7" s="1"/>
  <c r="Q3007" i="7"/>
  <c r="P3007" i="7"/>
  <c r="O3007" i="7"/>
  <c r="N3007" i="7"/>
  <c r="M3007" i="7"/>
  <c r="L3007" i="7"/>
  <c r="K3007" i="7"/>
  <c r="R3006" i="7"/>
  <c r="S3006" i="7" s="1"/>
  <c r="Q3006" i="7"/>
  <c r="P3006" i="7"/>
  <c r="O3006" i="7"/>
  <c r="N3006" i="7"/>
  <c r="M3006" i="7"/>
  <c r="L3006" i="7"/>
  <c r="K3006" i="7"/>
  <c r="V3005" i="7"/>
  <c r="U3005" i="7"/>
  <c r="R3005" i="7"/>
  <c r="S3005" i="7" s="1"/>
  <c r="Q3005" i="7"/>
  <c r="P3005" i="7"/>
  <c r="O3005" i="7"/>
  <c r="N3005" i="7"/>
  <c r="M3005" i="7"/>
  <c r="L3005" i="7"/>
  <c r="K3005" i="7"/>
  <c r="U3004" i="7"/>
  <c r="V3004" i="7" s="1"/>
  <c r="T3004" i="7"/>
  <c r="R3004" i="7"/>
  <c r="S3004" i="7" s="1"/>
  <c r="Q3004" i="7"/>
  <c r="P3004" i="7"/>
  <c r="O3004" i="7"/>
  <c r="N3004" i="7"/>
  <c r="M3004" i="7"/>
  <c r="L3004" i="7"/>
  <c r="K3004" i="7"/>
  <c r="V3003" i="7"/>
  <c r="U3003" i="7"/>
  <c r="T3003" i="7"/>
  <c r="R3003" i="7"/>
  <c r="S3003" i="7" s="1"/>
  <c r="Q3003" i="7"/>
  <c r="P3003" i="7"/>
  <c r="O3003" i="7"/>
  <c r="N3003" i="7"/>
  <c r="M3003" i="7"/>
  <c r="L3003" i="7"/>
  <c r="K3003" i="7"/>
  <c r="T3002" i="7"/>
  <c r="R3002" i="7"/>
  <c r="S3002" i="7" s="1"/>
  <c r="Q3002" i="7"/>
  <c r="P3002" i="7"/>
  <c r="O3002" i="7"/>
  <c r="N3002" i="7"/>
  <c r="M3002" i="7"/>
  <c r="L3002" i="7"/>
  <c r="K3002" i="7"/>
  <c r="T3001" i="7"/>
  <c r="R3001" i="7"/>
  <c r="Q3001" i="7"/>
  <c r="P3001" i="7"/>
  <c r="O3001" i="7"/>
  <c r="N3001" i="7"/>
  <c r="M3001" i="7"/>
  <c r="L3001" i="7"/>
  <c r="K3001" i="7"/>
  <c r="R3000" i="7"/>
  <c r="Q3000" i="7"/>
  <c r="P3000" i="7"/>
  <c r="O3000" i="7"/>
  <c r="N3000" i="7"/>
  <c r="M3000" i="7"/>
  <c r="L3000" i="7"/>
  <c r="K3000" i="7"/>
  <c r="V2999" i="7"/>
  <c r="U2999" i="7"/>
  <c r="T2999" i="7"/>
  <c r="R2999" i="7"/>
  <c r="S2999" i="7" s="1"/>
  <c r="Q2999" i="7"/>
  <c r="P2999" i="7"/>
  <c r="O2999" i="7"/>
  <c r="N2999" i="7"/>
  <c r="M2999" i="7"/>
  <c r="L2999" i="7"/>
  <c r="K2999" i="7"/>
  <c r="U2998" i="7"/>
  <c r="T2998" i="7"/>
  <c r="R2998" i="7"/>
  <c r="S2998" i="7" s="1"/>
  <c r="Q2998" i="7"/>
  <c r="P2998" i="7"/>
  <c r="O2998" i="7"/>
  <c r="N2998" i="7"/>
  <c r="M2998" i="7"/>
  <c r="L2998" i="7"/>
  <c r="K2998" i="7"/>
  <c r="T2997" i="7"/>
  <c r="R2997" i="7"/>
  <c r="Q2997" i="7"/>
  <c r="P2997" i="7"/>
  <c r="O2997" i="7"/>
  <c r="N2997" i="7"/>
  <c r="M2997" i="7"/>
  <c r="L2997" i="7"/>
  <c r="K2997" i="7"/>
  <c r="R2996" i="7"/>
  <c r="Q2996" i="7"/>
  <c r="P2996" i="7"/>
  <c r="O2996" i="7"/>
  <c r="N2996" i="7"/>
  <c r="M2996" i="7"/>
  <c r="L2996" i="7"/>
  <c r="K2996" i="7"/>
  <c r="U2995" i="7"/>
  <c r="T2995" i="7"/>
  <c r="R2995" i="7"/>
  <c r="S2995" i="7" s="1"/>
  <c r="V2995" i="7" s="1"/>
  <c r="Q2995" i="7"/>
  <c r="P2995" i="7"/>
  <c r="O2995" i="7"/>
  <c r="N2995" i="7"/>
  <c r="M2995" i="7"/>
  <c r="L2995" i="7"/>
  <c r="K2995" i="7"/>
  <c r="R2994" i="7"/>
  <c r="S2994" i="7" s="1"/>
  <c r="Q2994" i="7"/>
  <c r="P2994" i="7"/>
  <c r="O2994" i="7"/>
  <c r="N2994" i="7"/>
  <c r="M2994" i="7"/>
  <c r="L2994" i="7"/>
  <c r="K2994" i="7"/>
  <c r="V2993" i="7"/>
  <c r="U2993" i="7"/>
  <c r="R2993" i="7"/>
  <c r="S2993" i="7" s="1"/>
  <c r="Q2993" i="7"/>
  <c r="P2993" i="7"/>
  <c r="O2993" i="7"/>
  <c r="N2993" i="7"/>
  <c r="M2993" i="7"/>
  <c r="L2993" i="7"/>
  <c r="K2993" i="7"/>
  <c r="U2992" i="7"/>
  <c r="V2992" i="7" s="1"/>
  <c r="T2992" i="7"/>
  <c r="R2992" i="7"/>
  <c r="S2992" i="7" s="1"/>
  <c r="Q2992" i="7"/>
  <c r="P2992" i="7"/>
  <c r="O2992" i="7"/>
  <c r="N2992" i="7"/>
  <c r="M2992" i="7"/>
  <c r="L2992" i="7"/>
  <c r="K2992" i="7"/>
  <c r="V2991" i="7"/>
  <c r="U2991" i="7"/>
  <c r="T2991" i="7"/>
  <c r="R2991" i="7"/>
  <c r="S2991" i="7" s="1"/>
  <c r="Q2991" i="7"/>
  <c r="P2991" i="7"/>
  <c r="O2991" i="7"/>
  <c r="N2991" i="7"/>
  <c r="M2991" i="7"/>
  <c r="L2991" i="7"/>
  <c r="K2991" i="7"/>
  <c r="U2990" i="7"/>
  <c r="T2990" i="7"/>
  <c r="R2990" i="7"/>
  <c r="S2990" i="7" s="1"/>
  <c r="Q2990" i="7"/>
  <c r="P2990" i="7"/>
  <c r="O2990" i="7"/>
  <c r="N2990" i="7"/>
  <c r="M2990" i="7"/>
  <c r="L2990" i="7"/>
  <c r="K2990" i="7"/>
  <c r="U2989" i="7"/>
  <c r="T2989" i="7"/>
  <c r="R2989" i="7"/>
  <c r="S2989" i="7" s="1"/>
  <c r="V2989" i="7" s="1"/>
  <c r="Q2989" i="7"/>
  <c r="P2989" i="7"/>
  <c r="O2989" i="7"/>
  <c r="N2989" i="7"/>
  <c r="M2989" i="7"/>
  <c r="L2989" i="7"/>
  <c r="K2989" i="7"/>
  <c r="R2988" i="7"/>
  <c r="Q2988" i="7"/>
  <c r="P2988" i="7"/>
  <c r="O2988" i="7"/>
  <c r="N2988" i="7"/>
  <c r="M2988" i="7"/>
  <c r="L2988" i="7"/>
  <c r="K2988" i="7"/>
  <c r="V2987" i="7"/>
  <c r="U2987" i="7"/>
  <c r="T2987" i="7"/>
  <c r="R2987" i="7"/>
  <c r="S2987" i="7" s="1"/>
  <c r="Q2987" i="7"/>
  <c r="P2987" i="7"/>
  <c r="O2987" i="7"/>
  <c r="N2987" i="7"/>
  <c r="M2987" i="7"/>
  <c r="L2987" i="7"/>
  <c r="K2987" i="7"/>
  <c r="T2986" i="7"/>
  <c r="R2986" i="7"/>
  <c r="Q2986" i="7"/>
  <c r="P2986" i="7"/>
  <c r="O2986" i="7"/>
  <c r="N2986" i="7"/>
  <c r="M2986" i="7"/>
  <c r="L2986" i="7"/>
  <c r="K2986" i="7"/>
  <c r="R2985" i="7"/>
  <c r="Q2985" i="7"/>
  <c r="P2985" i="7"/>
  <c r="O2985" i="7"/>
  <c r="N2985" i="7"/>
  <c r="M2985" i="7"/>
  <c r="L2985" i="7"/>
  <c r="K2985" i="7"/>
  <c r="R2984" i="7"/>
  <c r="Q2984" i="7"/>
  <c r="P2984" i="7"/>
  <c r="O2984" i="7"/>
  <c r="N2984" i="7"/>
  <c r="M2984" i="7"/>
  <c r="L2984" i="7"/>
  <c r="K2984" i="7"/>
  <c r="T2983" i="7"/>
  <c r="R2983" i="7"/>
  <c r="S2983" i="7" s="1"/>
  <c r="Q2983" i="7"/>
  <c r="P2983" i="7"/>
  <c r="O2983" i="7"/>
  <c r="N2983" i="7"/>
  <c r="M2983" i="7"/>
  <c r="L2983" i="7"/>
  <c r="K2983" i="7"/>
  <c r="U2982" i="7"/>
  <c r="T2982" i="7"/>
  <c r="R2982" i="7"/>
  <c r="S2982" i="7" s="1"/>
  <c r="V2982" i="7" s="1"/>
  <c r="Q2982" i="7"/>
  <c r="P2982" i="7"/>
  <c r="O2982" i="7"/>
  <c r="N2982" i="7"/>
  <c r="M2982" i="7"/>
  <c r="L2982" i="7"/>
  <c r="K2982" i="7"/>
  <c r="V2981" i="7"/>
  <c r="U2981" i="7"/>
  <c r="R2981" i="7"/>
  <c r="S2981" i="7" s="1"/>
  <c r="Q2981" i="7"/>
  <c r="P2981" i="7"/>
  <c r="O2981" i="7"/>
  <c r="N2981" i="7"/>
  <c r="M2981" i="7"/>
  <c r="L2981" i="7"/>
  <c r="K2981" i="7"/>
  <c r="U2980" i="7"/>
  <c r="V2980" i="7" s="1"/>
  <c r="T2980" i="7"/>
  <c r="R2980" i="7"/>
  <c r="S2980" i="7" s="1"/>
  <c r="Q2980" i="7"/>
  <c r="P2980" i="7"/>
  <c r="O2980" i="7"/>
  <c r="N2980" i="7"/>
  <c r="M2980" i="7"/>
  <c r="L2980" i="7"/>
  <c r="K2980" i="7"/>
  <c r="V2979" i="7"/>
  <c r="U2979" i="7"/>
  <c r="T2979" i="7"/>
  <c r="R2979" i="7"/>
  <c r="S2979" i="7" s="1"/>
  <c r="Q2979" i="7"/>
  <c r="P2979" i="7"/>
  <c r="O2979" i="7"/>
  <c r="N2979" i="7"/>
  <c r="M2979" i="7"/>
  <c r="L2979" i="7"/>
  <c r="K2979" i="7"/>
  <c r="U2978" i="7"/>
  <c r="T2978" i="7"/>
  <c r="R2978" i="7"/>
  <c r="S2978" i="7" s="1"/>
  <c r="Q2978" i="7"/>
  <c r="P2978" i="7"/>
  <c r="O2978" i="7"/>
  <c r="N2978" i="7"/>
  <c r="M2978" i="7"/>
  <c r="L2978" i="7"/>
  <c r="K2978" i="7"/>
  <c r="T2977" i="7"/>
  <c r="R2977" i="7"/>
  <c r="Q2977" i="7"/>
  <c r="P2977" i="7"/>
  <c r="O2977" i="7"/>
  <c r="N2977" i="7"/>
  <c r="M2977" i="7"/>
  <c r="L2977" i="7"/>
  <c r="K2977" i="7"/>
  <c r="U2976" i="7"/>
  <c r="R2976" i="7"/>
  <c r="Q2976" i="7"/>
  <c r="P2976" i="7"/>
  <c r="O2976" i="7"/>
  <c r="N2976" i="7"/>
  <c r="M2976" i="7"/>
  <c r="L2976" i="7"/>
  <c r="K2976" i="7"/>
  <c r="U2975" i="7"/>
  <c r="V2975" i="7" s="1"/>
  <c r="T2975" i="7"/>
  <c r="R2975" i="7"/>
  <c r="S2975" i="7" s="1"/>
  <c r="Q2975" i="7"/>
  <c r="P2975" i="7"/>
  <c r="O2975" i="7"/>
  <c r="N2975" i="7"/>
  <c r="M2975" i="7"/>
  <c r="L2975" i="7"/>
  <c r="K2975" i="7"/>
  <c r="R2974" i="7"/>
  <c r="Q2974" i="7"/>
  <c r="P2974" i="7"/>
  <c r="O2974" i="7"/>
  <c r="N2974" i="7"/>
  <c r="M2974" i="7"/>
  <c r="L2974" i="7"/>
  <c r="K2974" i="7"/>
  <c r="U2973" i="7"/>
  <c r="T2973" i="7"/>
  <c r="R2973" i="7"/>
  <c r="S2973" i="7" s="1"/>
  <c r="V2973" i="7" s="1"/>
  <c r="Q2973" i="7"/>
  <c r="P2973" i="7"/>
  <c r="O2973" i="7"/>
  <c r="N2973" i="7"/>
  <c r="M2973" i="7"/>
  <c r="L2973" i="7"/>
  <c r="K2973" i="7"/>
  <c r="R2972" i="7"/>
  <c r="Q2972" i="7"/>
  <c r="P2972" i="7"/>
  <c r="O2972" i="7"/>
  <c r="N2972" i="7"/>
  <c r="M2972" i="7"/>
  <c r="L2972" i="7"/>
  <c r="K2972" i="7"/>
  <c r="T2971" i="7"/>
  <c r="R2971" i="7"/>
  <c r="S2971" i="7" s="1"/>
  <c r="Q2971" i="7"/>
  <c r="P2971" i="7"/>
  <c r="O2971" i="7"/>
  <c r="N2971" i="7"/>
  <c r="M2971" i="7"/>
  <c r="L2971" i="7"/>
  <c r="K2971" i="7"/>
  <c r="R2970" i="7"/>
  <c r="S2970" i="7" s="1"/>
  <c r="Q2970" i="7"/>
  <c r="P2970" i="7"/>
  <c r="O2970" i="7"/>
  <c r="N2970" i="7"/>
  <c r="M2970" i="7"/>
  <c r="L2970" i="7"/>
  <c r="K2970" i="7"/>
  <c r="V2969" i="7"/>
  <c r="U2969" i="7"/>
  <c r="R2969" i="7"/>
  <c r="S2969" i="7" s="1"/>
  <c r="Q2969" i="7"/>
  <c r="P2969" i="7"/>
  <c r="O2969" i="7"/>
  <c r="N2969" i="7"/>
  <c r="M2969" i="7"/>
  <c r="L2969" i="7"/>
  <c r="K2969" i="7"/>
  <c r="V2968" i="7"/>
  <c r="U2968" i="7"/>
  <c r="T2968" i="7"/>
  <c r="R2968" i="7"/>
  <c r="S2968" i="7" s="1"/>
  <c r="Q2968" i="7"/>
  <c r="P2968" i="7"/>
  <c r="O2968" i="7"/>
  <c r="N2968" i="7"/>
  <c r="M2968" i="7"/>
  <c r="L2968" i="7"/>
  <c r="K2968" i="7"/>
  <c r="U2967" i="7"/>
  <c r="V2967" i="7" s="1"/>
  <c r="T2967" i="7"/>
  <c r="R2967" i="7"/>
  <c r="S2967" i="7" s="1"/>
  <c r="Q2967" i="7"/>
  <c r="P2967" i="7"/>
  <c r="O2967" i="7"/>
  <c r="N2967" i="7"/>
  <c r="M2967" i="7"/>
  <c r="L2967" i="7"/>
  <c r="K2967" i="7"/>
  <c r="R2966" i="7"/>
  <c r="Q2966" i="7"/>
  <c r="P2966" i="7"/>
  <c r="O2966" i="7"/>
  <c r="N2966" i="7"/>
  <c r="M2966" i="7"/>
  <c r="L2966" i="7"/>
  <c r="K2966" i="7"/>
  <c r="T2965" i="7"/>
  <c r="R2965" i="7"/>
  <c r="Q2965" i="7"/>
  <c r="P2965" i="7"/>
  <c r="O2965" i="7"/>
  <c r="N2965" i="7"/>
  <c r="M2965" i="7"/>
  <c r="L2965" i="7"/>
  <c r="K2965" i="7"/>
  <c r="U2964" i="7"/>
  <c r="T2964" i="7"/>
  <c r="R2964" i="7"/>
  <c r="S2964" i="7" s="1"/>
  <c r="Q2964" i="7"/>
  <c r="P2964" i="7"/>
  <c r="O2964" i="7"/>
  <c r="N2964" i="7"/>
  <c r="M2964" i="7"/>
  <c r="L2964" i="7"/>
  <c r="K2964" i="7"/>
  <c r="V2963" i="7"/>
  <c r="U2963" i="7"/>
  <c r="T2963" i="7"/>
  <c r="R2963" i="7"/>
  <c r="S2963" i="7" s="1"/>
  <c r="Q2963" i="7"/>
  <c r="P2963" i="7"/>
  <c r="O2963" i="7"/>
  <c r="N2963" i="7"/>
  <c r="M2963" i="7"/>
  <c r="L2963" i="7"/>
  <c r="K2963" i="7"/>
  <c r="T2962" i="7"/>
  <c r="R2962" i="7"/>
  <c r="S2962" i="7" s="1"/>
  <c r="Q2962" i="7"/>
  <c r="P2962" i="7"/>
  <c r="O2962" i="7"/>
  <c r="N2962" i="7"/>
  <c r="M2962" i="7"/>
  <c r="L2962" i="7"/>
  <c r="K2962" i="7"/>
  <c r="R2961" i="7"/>
  <c r="Q2961" i="7"/>
  <c r="P2961" i="7"/>
  <c r="O2961" i="7"/>
  <c r="N2961" i="7"/>
  <c r="M2961" i="7"/>
  <c r="L2961" i="7"/>
  <c r="K2961" i="7"/>
  <c r="U2960" i="7"/>
  <c r="T2960" i="7"/>
  <c r="R2960" i="7"/>
  <c r="S2960" i="7" s="1"/>
  <c r="V2960" i="7" s="1"/>
  <c r="Q2960" i="7"/>
  <c r="P2960" i="7"/>
  <c r="O2960" i="7"/>
  <c r="N2960" i="7"/>
  <c r="M2960" i="7"/>
  <c r="L2960" i="7"/>
  <c r="K2960" i="7"/>
  <c r="T2959" i="7"/>
  <c r="R2959" i="7"/>
  <c r="S2959" i="7" s="1"/>
  <c r="Q2959" i="7"/>
  <c r="P2959" i="7"/>
  <c r="O2959" i="7"/>
  <c r="N2959" i="7"/>
  <c r="M2959" i="7"/>
  <c r="L2959" i="7"/>
  <c r="K2959" i="7"/>
  <c r="U2958" i="7"/>
  <c r="T2958" i="7"/>
  <c r="R2958" i="7"/>
  <c r="S2958" i="7" s="1"/>
  <c r="V2958" i="7" s="1"/>
  <c r="Q2958" i="7"/>
  <c r="P2958" i="7"/>
  <c r="O2958" i="7"/>
  <c r="N2958" i="7"/>
  <c r="M2958" i="7"/>
  <c r="L2958" i="7"/>
  <c r="K2958" i="7"/>
  <c r="V2957" i="7"/>
  <c r="U2957" i="7"/>
  <c r="R2957" i="7"/>
  <c r="S2957" i="7" s="1"/>
  <c r="Q2957" i="7"/>
  <c r="P2957" i="7"/>
  <c r="O2957" i="7"/>
  <c r="N2957" i="7"/>
  <c r="M2957" i="7"/>
  <c r="L2957" i="7"/>
  <c r="K2957" i="7"/>
  <c r="U2956" i="7"/>
  <c r="V2956" i="7" s="1"/>
  <c r="T2956" i="7"/>
  <c r="R2956" i="7"/>
  <c r="S2956" i="7" s="1"/>
  <c r="Q2956" i="7"/>
  <c r="P2956" i="7"/>
  <c r="O2956" i="7"/>
  <c r="N2956" i="7"/>
  <c r="M2956" i="7"/>
  <c r="L2956" i="7"/>
  <c r="K2956" i="7"/>
  <c r="V2955" i="7"/>
  <c r="U2955" i="7"/>
  <c r="T2955" i="7"/>
  <c r="R2955" i="7"/>
  <c r="S2955" i="7" s="1"/>
  <c r="Q2955" i="7"/>
  <c r="P2955" i="7"/>
  <c r="O2955" i="7"/>
  <c r="N2955" i="7"/>
  <c r="M2955" i="7"/>
  <c r="L2955" i="7"/>
  <c r="K2955" i="7"/>
  <c r="U2954" i="7"/>
  <c r="T2954" i="7"/>
  <c r="R2954" i="7"/>
  <c r="S2954" i="7" s="1"/>
  <c r="Q2954" i="7"/>
  <c r="P2954" i="7"/>
  <c r="O2954" i="7"/>
  <c r="N2954" i="7"/>
  <c r="M2954" i="7"/>
  <c r="L2954" i="7"/>
  <c r="K2954" i="7"/>
  <c r="R2953" i="7"/>
  <c r="Q2953" i="7"/>
  <c r="P2953" i="7"/>
  <c r="O2953" i="7"/>
  <c r="N2953" i="7"/>
  <c r="M2953" i="7"/>
  <c r="L2953" i="7"/>
  <c r="K2953" i="7"/>
  <c r="U2952" i="7"/>
  <c r="R2952" i="7"/>
  <c r="Q2952" i="7"/>
  <c r="P2952" i="7"/>
  <c r="O2952" i="7"/>
  <c r="N2952" i="7"/>
  <c r="M2952" i="7"/>
  <c r="L2952" i="7"/>
  <c r="K2952" i="7"/>
  <c r="U2951" i="7"/>
  <c r="V2951" i="7" s="1"/>
  <c r="T2951" i="7"/>
  <c r="R2951" i="7"/>
  <c r="S2951" i="7" s="1"/>
  <c r="Q2951" i="7"/>
  <c r="P2951" i="7"/>
  <c r="O2951" i="7"/>
  <c r="N2951" i="7"/>
  <c r="M2951" i="7"/>
  <c r="L2951" i="7"/>
  <c r="K2951" i="7"/>
  <c r="U2950" i="7"/>
  <c r="T2950" i="7"/>
  <c r="R2950" i="7"/>
  <c r="S2950" i="7" s="1"/>
  <c r="V2950" i="7" s="1"/>
  <c r="Q2950" i="7"/>
  <c r="P2950" i="7"/>
  <c r="O2950" i="7"/>
  <c r="N2950" i="7"/>
  <c r="M2950" i="7"/>
  <c r="L2950" i="7"/>
  <c r="K2950" i="7"/>
  <c r="T2949" i="7"/>
  <c r="R2949" i="7"/>
  <c r="Q2949" i="7"/>
  <c r="P2949" i="7"/>
  <c r="O2949" i="7"/>
  <c r="N2949" i="7"/>
  <c r="M2949" i="7"/>
  <c r="L2949" i="7"/>
  <c r="K2949" i="7"/>
  <c r="R2948" i="7"/>
  <c r="Q2948" i="7"/>
  <c r="P2948" i="7"/>
  <c r="O2948" i="7"/>
  <c r="N2948" i="7"/>
  <c r="M2948" i="7"/>
  <c r="L2948" i="7"/>
  <c r="K2948" i="7"/>
  <c r="U2947" i="7"/>
  <c r="T2947" i="7"/>
  <c r="R2947" i="7"/>
  <c r="S2947" i="7" s="1"/>
  <c r="V2947" i="7" s="1"/>
  <c r="Q2947" i="7"/>
  <c r="P2947" i="7"/>
  <c r="O2947" i="7"/>
  <c r="N2947" i="7"/>
  <c r="M2947" i="7"/>
  <c r="L2947" i="7"/>
  <c r="K2947" i="7"/>
  <c r="R2946" i="7"/>
  <c r="S2946" i="7" s="1"/>
  <c r="Q2946" i="7"/>
  <c r="P2946" i="7"/>
  <c r="O2946" i="7"/>
  <c r="N2946" i="7"/>
  <c r="M2946" i="7"/>
  <c r="L2946" i="7"/>
  <c r="K2946" i="7"/>
  <c r="V2945" i="7"/>
  <c r="U2945" i="7"/>
  <c r="R2945" i="7"/>
  <c r="S2945" i="7" s="1"/>
  <c r="Q2945" i="7"/>
  <c r="P2945" i="7"/>
  <c r="O2945" i="7"/>
  <c r="N2945" i="7"/>
  <c r="M2945" i="7"/>
  <c r="L2945" i="7"/>
  <c r="K2945" i="7"/>
  <c r="U2944" i="7"/>
  <c r="V2944" i="7" s="1"/>
  <c r="T2944" i="7"/>
  <c r="R2944" i="7"/>
  <c r="S2944" i="7" s="1"/>
  <c r="Q2944" i="7"/>
  <c r="P2944" i="7"/>
  <c r="O2944" i="7"/>
  <c r="N2944" i="7"/>
  <c r="M2944" i="7"/>
  <c r="L2944" i="7"/>
  <c r="K2944" i="7"/>
  <c r="V2943" i="7"/>
  <c r="U2943" i="7"/>
  <c r="T2943" i="7"/>
  <c r="S2943" i="7"/>
  <c r="R2943" i="7"/>
  <c r="Q2943" i="7"/>
  <c r="P2943" i="7"/>
  <c r="O2943" i="7"/>
  <c r="N2943" i="7"/>
  <c r="M2943" i="7"/>
  <c r="L2943" i="7"/>
  <c r="K2943" i="7"/>
  <c r="V2942" i="7"/>
  <c r="U2942" i="7"/>
  <c r="T2942" i="7"/>
  <c r="S2942" i="7"/>
  <c r="R2942" i="7"/>
  <c r="Q2942" i="7"/>
  <c r="P2942" i="7"/>
  <c r="O2942" i="7"/>
  <c r="N2942" i="7"/>
  <c r="M2942" i="7"/>
  <c r="L2942" i="7"/>
  <c r="K2942" i="7"/>
  <c r="V2941" i="7"/>
  <c r="U2941" i="7"/>
  <c r="T2941" i="7"/>
  <c r="S2941" i="7"/>
  <c r="R2941" i="7"/>
  <c r="Q2941" i="7"/>
  <c r="P2941" i="7"/>
  <c r="O2941" i="7"/>
  <c r="N2941" i="7"/>
  <c r="M2941" i="7"/>
  <c r="L2941" i="7"/>
  <c r="K2941" i="7"/>
  <c r="V2940" i="7"/>
  <c r="U2940" i="7"/>
  <c r="T2940" i="7"/>
  <c r="S2940" i="7"/>
  <c r="R2940" i="7"/>
  <c r="Q2940" i="7"/>
  <c r="P2940" i="7"/>
  <c r="O2940" i="7"/>
  <c r="N2940" i="7"/>
  <c r="M2940" i="7"/>
  <c r="L2940" i="7"/>
  <c r="K2940" i="7"/>
  <c r="V2939" i="7"/>
  <c r="U2939" i="7"/>
  <c r="T2939" i="7"/>
  <c r="S2939" i="7"/>
  <c r="R2939" i="7"/>
  <c r="Q2939" i="7"/>
  <c r="P2939" i="7"/>
  <c r="O2939" i="7"/>
  <c r="N2939" i="7"/>
  <c r="M2939" i="7"/>
  <c r="L2939" i="7"/>
  <c r="K2939" i="7"/>
  <c r="V2938" i="7"/>
  <c r="U2938" i="7"/>
  <c r="T2938" i="7"/>
  <c r="S2938" i="7"/>
  <c r="R2938" i="7"/>
  <c r="Q2938" i="7"/>
  <c r="P2938" i="7"/>
  <c r="O2938" i="7"/>
  <c r="N2938" i="7"/>
  <c r="M2938" i="7"/>
  <c r="L2938" i="7"/>
  <c r="K2938" i="7"/>
  <c r="V2937" i="7"/>
  <c r="U2937" i="7"/>
  <c r="T2937" i="7"/>
  <c r="S2937" i="7"/>
  <c r="R2937" i="7"/>
  <c r="Q2937" i="7"/>
  <c r="P2937" i="7"/>
  <c r="O2937" i="7"/>
  <c r="N2937" i="7"/>
  <c r="M2937" i="7"/>
  <c r="L2937" i="7"/>
  <c r="K2937" i="7"/>
  <c r="V2936" i="7"/>
  <c r="U2936" i="7"/>
  <c r="T2936" i="7"/>
  <c r="S2936" i="7"/>
  <c r="R2936" i="7"/>
  <c r="Q2936" i="7"/>
  <c r="P2936" i="7"/>
  <c r="O2936" i="7"/>
  <c r="N2936" i="7"/>
  <c r="M2936" i="7"/>
  <c r="L2936" i="7"/>
  <c r="K2936" i="7"/>
  <c r="V2935" i="7"/>
  <c r="U2935" i="7"/>
  <c r="T2935" i="7"/>
  <c r="S2935" i="7"/>
  <c r="R2935" i="7"/>
  <c r="Q2935" i="7"/>
  <c r="P2935" i="7"/>
  <c r="O2935" i="7"/>
  <c r="N2935" i="7"/>
  <c r="M2935" i="7"/>
  <c r="L2935" i="7"/>
  <c r="K2935" i="7"/>
  <c r="V2934" i="7"/>
  <c r="U2934" i="7"/>
  <c r="T2934" i="7"/>
  <c r="S2934" i="7"/>
  <c r="R2934" i="7"/>
  <c r="Q2934" i="7"/>
  <c r="P2934" i="7"/>
  <c r="O2934" i="7"/>
  <c r="N2934" i="7"/>
  <c r="M2934" i="7"/>
  <c r="L2934" i="7"/>
  <c r="K2934" i="7"/>
  <c r="V2933" i="7"/>
  <c r="U2933" i="7"/>
  <c r="T2933" i="7"/>
  <c r="S2933" i="7"/>
  <c r="R2933" i="7"/>
  <c r="Q2933" i="7"/>
  <c r="P2933" i="7"/>
  <c r="O2933" i="7"/>
  <c r="N2933" i="7"/>
  <c r="M2933" i="7"/>
  <c r="L2933" i="7"/>
  <c r="K2933" i="7"/>
  <c r="V2932" i="7"/>
  <c r="U2932" i="7"/>
  <c r="T2932" i="7"/>
  <c r="R2932" i="7"/>
  <c r="S2932" i="7" s="1"/>
  <c r="Q2932" i="7"/>
  <c r="P2932" i="7"/>
  <c r="O2932" i="7"/>
  <c r="N2932" i="7"/>
  <c r="M2932" i="7"/>
  <c r="L2932" i="7"/>
  <c r="K2932" i="7"/>
  <c r="U2931" i="7"/>
  <c r="T2931" i="7"/>
  <c r="R2931" i="7"/>
  <c r="S2931" i="7" s="1"/>
  <c r="Q2931" i="7"/>
  <c r="P2931" i="7"/>
  <c r="O2931" i="7"/>
  <c r="N2931" i="7"/>
  <c r="M2931" i="7"/>
  <c r="L2931" i="7"/>
  <c r="K2931" i="7"/>
  <c r="U2930" i="7"/>
  <c r="T2930" i="7"/>
  <c r="R2930" i="7"/>
  <c r="S2930" i="7" s="1"/>
  <c r="V2930" i="7" s="1"/>
  <c r="Q2930" i="7"/>
  <c r="P2930" i="7"/>
  <c r="O2930" i="7"/>
  <c r="N2930" i="7"/>
  <c r="M2930" i="7"/>
  <c r="L2930" i="7"/>
  <c r="K2930" i="7"/>
  <c r="U2929" i="7"/>
  <c r="T2929" i="7"/>
  <c r="R2929" i="7"/>
  <c r="S2929" i="7" s="1"/>
  <c r="V2929" i="7" s="1"/>
  <c r="Q2929" i="7"/>
  <c r="P2929" i="7"/>
  <c r="O2929" i="7"/>
  <c r="N2929" i="7"/>
  <c r="M2929" i="7"/>
  <c r="L2929" i="7"/>
  <c r="K2929" i="7"/>
  <c r="U2928" i="7"/>
  <c r="V2928" i="7" s="1"/>
  <c r="T2928" i="7"/>
  <c r="R2928" i="7"/>
  <c r="S2928" i="7" s="1"/>
  <c r="Q2928" i="7"/>
  <c r="P2928" i="7"/>
  <c r="O2928" i="7"/>
  <c r="N2928" i="7"/>
  <c r="M2928" i="7"/>
  <c r="L2928" i="7"/>
  <c r="K2928" i="7"/>
  <c r="U2927" i="7"/>
  <c r="T2927" i="7"/>
  <c r="R2927" i="7"/>
  <c r="S2927" i="7" s="1"/>
  <c r="V2927" i="7" s="1"/>
  <c r="Q2927" i="7"/>
  <c r="P2927" i="7"/>
  <c r="O2927" i="7"/>
  <c r="N2927" i="7"/>
  <c r="M2927" i="7"/>
  <c r="L2927" i="7"/>
  <c r="K2927" i="7"/>
  <c r="U2926" i="7"/>
  <c r="T2926" i="7"/>
  <c r="R2926" i="7"/>
  <c r="S2926" i="7" s="1"/>
  <c r="V2926" i="7" s="1"/>
  <c r="Q2926" i="7"/>
  <c r="P2926" i="7"/>
  <c r="O2926" i="7"/>
  <c r="N2926" i="7"/>
  <c r="M2926" i="7"/>
  <c r="L2926" i="7"/>
  <c r="K2926" i="7"/>
  <c r="U2925" i="7"/>
  <c r="T2925" i="7"/>
  <c r="R2925" i="7"/>
  <c r="S2925" i="7" s="1"/>
  <c r="V2925" i="7" s="1"/>
  <c r="Q2925" i="7"/>
  <c r="P2925" i="7"/>
  <c r="O2925" i="7"/>
  <c r="N2925" i="7"/>
  <c r="M2925" i="7"/>
  <c r="L2925" i="7"/>
  <c r="K2925" i="7"/>
  <c r="V2924" i="7"/>
  <c r="U2924" i="7"/>
  <c r="T2924" i="7"/>
  <c r="R2924" i="7"/>
  <c r="S2924" i="7" s="1"/>
  <c r="Q2924" i="7"/>
  <c r="P2924" i="7"/>
  <c r="O2924" i="7"/>
  <c r="N2924" i="7"/>
  <c r="M2924" i="7"/>
  <c r="L2924" i="7"/>
  <c r="K2924" i="7"/>
  <c r="U2923" i="7"/>
  <c r="T2923" i="7"/>
  <c r="R2923" i="7"/>
  <c r="S2923" i="7" s="1"/>
  <c r="V2923" i="7" s="1"/>
  <c r="Q2923" i="7"/>
  <c r="P2923" i="7"/>
  <c r="O2923" i="7"/>
  <c r="N2923" i="7"/>
  <c r="M2923" i="7"/>
  <c r="L2923" i="7"/>
  <c r="K2923" i="7"/>
  <c r="V2922" i="7"/>
  <c r="U2922" i="7"/>
  <c r="T2922" i="7"/>
  <c r="R2922" i="7"/>
  <c r="S2922" i="7" s="1"/>
  <c r="Q2922" i="7"/>
  <c r="P2922" i="7"/>
  <c r="O2922" i="7"/>
  <c r="N2922" i="7"/>
  <c r="M2922" i="7"/>
  <c r="L2922" i="7"/>
  <c r="K2922" i="7"/>
  <c r="U2921" i="7"/>
  <c r="V2921" i="7" s="1"/>
  <c r="T2921" i="7"/>
  <c r="R2921" i="7"/>
  <c r="S2921" i="7" s="1"/>
  <c r="Q2921" i="7"/>
  <c r="P2921" i="7"/>
  <c r="O2921" i="7"/>
  <c r="N2921" i="7"/>
  <c r="M2921" i="7"/>
  <c r="L2921" i="7"/>
  <c r="K2921" i="7"/>
  <c r="U2920" i="7"/>
  <c r="V2920" i="7" s="1"/>
  <c r="T2920" i="7"/>
  <c r="R2920" i="7"/>
  <c r="S2920" i="7" s="1"/>
  <c r="Q2920" i="7"/>
  <c r="P2920" i="7"/>
  <c r="O2920" i="7"/>
  <c r="N2920" i="7"/>
  <c r="M2920" i="7"/>
  <c r="L2920" i="7"/>
  <c r="K2920" i="7"/>
  <c r="U2919" i="7"/>
  <c r="T2919" i="7"/>
  <c r="R2919" i="7"/>
  <c r="S2919" i="7" s="1"/>
  <c r="V2919" i="7" s="1"/>
  <c r="Q2919" i="7"/>
  <c r="P2919" i="7"/>
  <c r="O2919" i="7"/>
  <c r="N2919" i="7"/>
  <c r="M2919" i="7"/>
  <c r="L2919" i="7"/>
  <c r="K2919" i="7"/>
  <c r="U2918" i="7"/>
  <c r="T2918" i="7"/>
  <c r="R2918" i="7"/>
  <c r="S2918" i="7" s="1"/>
  <c r="V2918" i="7" s="1"/>
  <c r="Q2918" i="7"/>
  <c r="P2918" i="7"/>
  <c r="O2918" i="7"/>
  <c r="N2918" i="7"/>
  <c r="M2918" i="7"/>
  <c r="L2918" i="7"/>
  <c r="K2918" i="7"/>
  <c r="U2917" i="7"/>
  <c r="T2917" i="7"/>
  <c r="R2917" i="7"/>
  <c r="S2917" i="7" s="1"/>
  <c r="V2917" i="7" s="1"/>
  <c r="Q2917" i="7"/>
  <c r="P2917" i="7"/>
  <c r="O2917" i="7"/>
  <c r="N2917" i="7"/>
  <c r="M2917" i="7"/>
  <c r="L2917" i="7"/>
  <c r="K2917" i="7"/>
  <c r="V2916" i="7"/>
  <c r="U2916" i="7"/>
  <c r="T2916" i="7"/>
  <c r="R2916" i="7"/>
  <c r="S2916" i="7" s="1"/>
  <c r="Q2916" i="7"/>
  <c r="P2916" i="7"/>
  <c r="O2916" i="7"/>
  <c r="N2916" i="7"/>
  <c r="M2916" i="7"/>
  <c r="L2916" i="7"/>
  <c r="K2916" i="7"/>
  <c r="U2915" i="7"/>
  <c r="T2915" i="7"/>
  <c r="R2915" i="7"/>
  <c r="S2915" i="7" s="1"/>
  <c r="Q2915" i="7"/>
  <c r="P2915" i="7"/>
  <c r="O2915" i="7"/>
  <c r="N2915" i="7"/>
  <c r="M2915" i="7"/>
  <c r="L2915" i="7"/>
  <c r="K2915" i="7"/>
  <c r="U2914" i="7"/>
  <c r="T2914" i="7"/>
  <c r="R2914" i="7"/>
  <c r="S2914" i="7" s="1"/>
  <c r="V2914" i="7" s="1"/>
  <c r="Q2914" i="7"/>
  <c r="P2914" i="7"/>
  <c r="O2914" i="7"/>
  <c r="N2914" i="7"/>
  <c r="M2914" i="7"/>
  <c r="L2914" i="7"/>
  <c r="K2914" i="7"/>
  <c r="U2913" i="7"/>
  <c r="T2913" i="7"/>
  <c r="R2913" i="7"/>
  <c r="S2913" i="7" s="1"/>
  <c r="V2913" i="7" s="1"/>
  <c r="Q2913" i="7"/>
  <c r="P2913" i="7"/>
  <c r="O2913" i="7"/>
  <c r="N2913" i="7"/>
  <c r="M2913" i="7"/>
  <c r="L2913" i="7"/>
  <c r="K2913" i="7"/>
  <c r="V2912" i="7"/>
  <c r="U2912" i="7"/>
  <c r="T2912" i="7"/>
  <c r="R2912" i="7"/>
  <c r="S2912" i="7" s="1"/>
  <c r="Q2912" i="7"/>
  <c r="P2912" i="7"/>
  <c r="O2912" i="7"/>
  <c r="N2912" i="7"/>
  <c r="M2912" i="7"/>
  <c r="L2912" i="7"/>
  <c r="K2912" i="7"/>
  <c r="U2911" i="7"/>
  <c r="T2911" i="7"/>
  <c r="R2911" i="7"/>
  <c r="S2911" i="7" s="1"/>
  <c r="V2911" i="7" s="1"/>
  <c r="Q2911" i="7"/>
  <c r="P2911" i="7"/>
  <c r="O2911" i="7"/>
  <c r="N2911" i="7"/>
  <c r="M2911" i="7"/>
  <c r="L2911" i="7"/>
  <c r="K2911" i="7"/>
  <c r="V2910" i="7"/>
  <c r="U2910" i="7"/>
  <c r="T2910" i="7"/>
  <c r="R2910" i="7"/>
  <c r="S2910" i="7" s="1"/>
  <c r="Q2910" i="7"/>
  <c r="P2910" i="7"/>
  <c r="O2910" i="7"/>
  <c r="N2910" i="7"/>
  <c r="M2910" i="7"/>
  <c r="L2910" i="7"/>
  <c r="K2910" i="7"/>
  <c r="V2909" i="7"/>
  <c r="U2909" i="7"/>
  <c r="T2909" i="7"/>
  <c r="R2909" i="7"/>
  <c r="S2909" i="7" s="1"/>
  <c r="Q2909" i="7"/>
  <c r="P2909" i="7"/>
  <c r="O2909" i="7"/>
  <c r="N2909" i="7"/>
  <c r="M2909" i="7"/>
  <c r="L2909" i="7"/>
  <c r="K2909" i="7"/>
  <c r="V2908" i="7"/>
  <c r="U2908" i="7"/>
  <c r="T2908" i="7"/>
  <c r="R2908" i="7"/>
  <c r="S2908" i="7" s="1"/>
  <c r="Q2908" i="7"/>
  <c r="P2908" i="7"/>
  <c r="O2908" i="7"/>
  <c r="N2908" i="7"/>
  <c r="M2908" i="7"/>
  <c r="L2908" i="7"/>
  <c r="K2908" i="7"/>
  <c r="U2907" i="7"/>
  <c r="T2907" i="7"/>
  <c r="R2907" i="7"/>
  <c r="S2907" i="7" s="1"/>
  <c r="Q2907" i="7"/>
  <c r="P2907" i="7"/>
  <c r="O2907" i="7"/>
  <c r="N2907" i="7"/>
  <c r="M2907" i="7"/>
  <c r="L2907" i="7"/>
  <c r="K2907" i="7"/>
  <c r="V2906" i="7"/>
  <c r="U2906" i="7"/>
  <c r="T2906" i="7"/>
  <c r="R2906" i="7"/>
  <c r="S2906" i="7" s="1"/>
  <c r="Q2906" i="7"/>
  <c r="P2906" i="7"/>
  <c r="O2906" i="7"/>
  <c r="N2906" i="7"/>
  <c r="M2906" i="7"/>
  <c r="L2906" i="7"/>
  <c r="K2906" i="7"/>
  <c r="U2905" i="7"/>
  <c r="V2905" i="7" s="1"/>
  <c r="T2905" i="7"/>
  <c r="R2905" i="7"/>
  <c r="S2905" i="7" s="1"/>
  <c r="Q2905" i="7"/>
  <c r="P2905" i="7"/>
  <c r="O2905" i="7"/>
  <c r="N2905" i="7"/>
  <c r="M2905" i="7"/>
  <c r="L2905" i="7"/>
  <c r="K2905" i="7"/>
  <c r="U2904" i="7"/>
  <c r="V2904" i="7" s="1"/>
  <c r="T2904" i="7"/>
  <c r="R2904" i="7"/>
  <c r="S2904" i="7" s="1"/>
  <c r="Q2904" i="7"/>
  <c r="P2904" i="7"/>
  <c r="O2904" i="7"/>
  <c r="N2904" i="7"/>
  <c r="M2904" i="7"/>
  <c r="L2904" i="7"/>
  <c r="K2904" i="7"/>
  <c r="U2903" i="7"/>
  <c r="T2903" i="7"/>
  <c r="R2903" i="7"/>
  <c r="S2903" i="7" s="1"/>
  <c r="V2903" i="7" s="1"/>
  <c r="Q2903" i="7"/>
  <c r="P2903" i="7"/>
  <c r="O2903" i="7"/>
  <c r="N2903" i="7"/>
  <c r="M2903" i="7"/>
  <c r="L2903" i="7"/>
  <c r="K2903" i="7"/>
  <c r="U2902" i="7"/>
  <c r="T2902" i="7"/>
  <c r="R2902" i="7"/>
  <c r="S2902" i="7" s="1"/>
  <c r="V2902" i="7" s="1"/>
  <c r="Q2902" i="7"/>
  <c r="P2902" i="7"/>
  <c r="O2902" i="7"/>
  <c r="N2902" i="7"/>
  <c r="M2902" i="7"/>
  <c r="L2902" i="7"/>
  <c r="K2902" i="7"/>
  <c r="U2901" i="7"/>
  <c r="T2901" i="7"/>
  <c r="R2901" i="7"/>
  <c r="S2901" i="7" s="1"/>
  <c r="V2901" i="7" s="1"/>
  <c r="Q2901" i="7"/>
  <c r="P2901" i="7"/>
  <c r="O2901" i="7"/>
  <c r="N2901" i="7"/>
  <c r="M2901" i="7"/>
  <c r="L2901" i="7"/>
  <c r="K2901" i="7"/>
  <c r="V2900" i="7"/>
  <c r="U2900" i="7"/>
  <c r="T2900" i="7"/>
  <c r="R2900" i="7"/>
  <c r="S2900" i="7" s="1"/>
  <c r="Q2900" i="7"/>
  <c r="P2900" i="7"/>
  <c r="O2900" i="7"/>
  <c r="N2900" i="7"/>
  <c r="M2900" i="7"/>
  <c r="L2900" i="7"/>
  <c r="K2900" i="7"/>
  <c r="U2899" i="7"/>
  <c r="T2899" i="7"/>
  <c r="R2899" i="7"/>
  <c r="S2899" i="7" s="1"/>
  <c r="V2899" i="7" s="1"/>
  <c r="Q2899" i="7"/>
  <c r="P2899" i="7"/>
  <c r="O2899" i="7"/>
  <c r="N2899" i="7"/>
  <c r="M2899" i="7"/>
  <c r="L2899" i="7"/>
  <c r="K2899" i="7"/>
  <c r="V2898" i="7"/>
  <c r="U2898" i="7"/>
  <c r="T2898" i="7"/>
  <c r="R2898" i="7"/>
  <c r="S2898" i="7" s="1"/>
  <c r="Q2898" i="7"/>
  <c r="P2898" i="7"/>
  <c r="O2898" i="7"/>
  <c r="N2898" i="7"/>
  <c r="M2898" i="7"/>
  <c r="L2898" i="7"/>
  <c r="K2898" i="7"/>
  <c r="U2897" i="7"/>
  <c r="V2897" i="7" s="1"/>
  <c r="T2897" i="7"/>
  <c r="R2897" i="7"/>
  <c r="S2897" i="7" s="1"/>
  <c r="Q2897" i="7"/>
  <c r="P2897" i="7"/>
  <c r="O2897" i="7"/>
  <c r="N2897" i="7"/>
  <c r="M2897" i="7"/>
  <c r="L2897" i="7"/>
  <c r="K2897" i="7"/>
  <c r="U2896" i="7"/>
  <c r="V2896" i="7" s="1"/>
  <c r="T2896" i="7"/>
  <c r="R2896" i="7"/>
  <c r="S2896" i="7" s="1"/>
  <c r="Q2896" i="7"/>
  <c r="P2896" i="7"/>
  <c r="O2896" i="7"/>
  <c r="N2896" i="7"/>
  <c r="M2896" i="7"/>
  <c r="L2896" i="7"/>
  <c r="K2896" i="7"/>
  <c r="U2895" i="7"/>
  <c r="T2895" i="7"/>
  <c r="R2895" i="7"/>
  <c r="S2895" i="7" s="1"/>
  <c r="V2895" i="7" s="1"/>
  <c r="Q2895" i="7"/>
  <c r="P2895" i="7"/>
  <c r="O2895" i="7"/>
  <c r="N2895" i="7"/>
  <c r="M2895" i="7"/>
  <c r="L2895" i="7"/>
  <c r="K2895" i="7"/>
  <c r="U2894" i="7"/>
  <c r="T2894" i="7"/>
  <c r="R2894" i="7"/>
  <c r="S2894" i="7" s="1"/>
  <c r="V2894" i="7" s="1"/>
  <c r="Q2894" i="7"/>
  <c r="P2894" i="7"/>
  <c r="O2894" i="7"/>
  <c r="N2894" i="7"/>
  <c r="M2894" i="7"/>
  <c r="L2894" i="7"/>
  <c r="K2894" i="7"/>
  <c r="U2893" i="7"/>
  <c r="T2893" i="7"/>
  <c r="R2893" i="7"/>
  <c r="S2893" i="7" s="1"/>
  <c r="V2893" i="7" s="1"/>
  <c r="Q2893" i="7"/>
  <c r="P2893" i="7"/>
  <c r="O2893" i="7"/>
  <c r="N2893" i="7"/>
  <c r="M2893" i="7"/>
  <c r="L2893" i="7"/>
  <c r="K2893" i="7"/>
  <c r="U2892" i="7"/>
  <c r="V2892" i="7" s="1"/>
  <c r="T2892" i="7"/>
  <c r="R2892" i="7"/>
  <c r="S2892" i="7" s="1"/>
  <c r="Q2892" i="7"/>
  <c r="P2892" i="7"/>
  <c r="O2892" i="7"/>
  <c r="N2892" i="7"/>
  <c r="M2892" i="7"/>
  <c r="L2892" i="7"/>
  <c r="K2892" i="7"/>
  <c r="U2891" i="7"/>
  <c r="T2891" i="7"/>
  <c r="R2891" i="7"/>
  <c r="S2891" i="7" s="1"/>
  <c r="Q2891" i="7"/>
  <c r="P2891" i="7"/>
  <c r="O2891" i="7"/>
  <c r="N2891" i="7"/>
  <c r="M2891" i="7"/>
  <c r="L2891" i="7"/>
  <c r="K2891" i="7"/>
  <c r="U2890" i="7"/>
  <c r="T2890" i="7"/>
  <c r="R2890" i="7"/>
  <c r="S2890" i="7" s="1"/>
  <c r="V2890" i="7" s="1"/>
  <c r="Q2890" i="7"/>
  <c r="P2890" i="7"/>
  <c r="O2890" i="7"/>
  <c r="N2890" i="7"/>
  <c r="M2890" i="7"/>
  <c r="L2890" i="7"/>
  <c r="K2890" i="7"/>
  <c r="U2889" i="7"/>
  <c r="T2889" i="7"/>
  <c r="R2889" i="7"/>
  <c r="S2889" i="7" s="1"/>
  <c r="V2889" i="7" s="1"/>
  <c r="Q2889" i="7"/>
  <c r="P2889" i="7"/>
  <c r="O2889" i="7"/>
  <c r="N2889" i="7"/>
  <c r="M2889" i="7"/>
  <c r="L2889" i="7"/>
  <c r="K2889" i="7"/>
  <c r="V2888" i="7"/>
  <c r="U2888" i="7"/>
  <c r="T2888" i="7"/>
  <c r="R2888" i="7"/>
  <c r="S2888" i="7" s="1"/>
  <c r="Q2888" i="7"/>
  <c r="P2888" i="7"/>
  <c r="O2888" i="7"/>
  <c r="N2888" i="7"/>
  <c r="M2888" i="7"/>
  <c r="L2888" i="7"/>
  <c r="K2888" i="7"/>
  <c r="U2887" i="7"/>
  <c r="T2887" i="7"/>
  <c r="R2887" i="7"/>
  <c r="S2887" i="7" s="1"/>
  <c r="V2887" i="7" s="1"/>
  <c r="Q2887" i="7"/>
  <c r="P2887" i="7"/>
  <c r="O2887" i="7"/>
  <c r="N2887" i="7"/>
  <c r="M2887" i="7"/>
  <c r="L2887" i="7"/>
  <c r="K2887" i="7"/>
  <c r="V2886" i="7"/>
  <c r="U2886" i="7"/>
  <c r="T2886" i="7"/>
  <c r="R2886" i="7"/>
  <c r="S2886" i="7" s="1"/>
  <c r="Q2886" i="7"/>
  <c r="P2886" i="7"/>
  <c r="O2886" i="7"/>
  <c r="N2886" i="7"/>
  <c r="M2886" i="7"/>
  <c r="L2886" i="7"/>
  <c r="K2886" i="7"/>
  <c r="U2885" i="7"/>
  <c r="V2885" i="7" s="1"/>
  <c r="T2885" i="7"/>
  <c r="R2885" i="7"/>
  <c r="S2885" i="7" s="1"/>
  <c r="Q2885" i="7"/>
  <c r="P2885" i="7"/>
  <c r="O2885" i="7"/>
  <c r="N2885" i="7"/>
  <c r="M2885" i="7"/>
  <c r="L2885" i="7"/>
  <c r="K2885" i="7"/>
  <c r="U2884" i="7"/>
  <c r="V2884" i="7" s="1"/>
  <c r="T2884" i="7"/>
  <c r="R2884" i="7"/>
  <c r="S2884" i="7" s="1"/>
  <c r="Q2884" i="7"/>
  <c r="P2884" i="7"/>
  <c r="O2884" i="7"/>
  <c r="N2884" i="7"/>
  <c r="M2884" i="7"/>
  <c r="L2884" i="7"/>
  <c r="K2884" i="7"/>
  <c r="U2883" i="7"/>
  <c r="T2883" i="7"/>
  <c r="R2883" i="7"/>
  <c r="S2883" i="7" s="1"/>
  <c r="Q2883" i="7"/>
  <c r="P2883" i="7"/>
  <c r="O2883" i="7"/>
  <c r="N2883" i="7"/>
  <c r="M2883" i="7"/>
  <c r="L2883" i="7"/>
  <c r="K2883" i="7"/>
  <c r="V2882" i="7"/>
  <c r="U2882" i="7"/>
  <c r="T2882" i="7"/>
  <c r="R2882" i="7"/>
  <c r="S2882" i="7" s="1"/>
  <c r="Q2882" i="7"/>
  <c r="P2882" i="7"/>
  <c r="O2882" i="7"/>
  <c r="N2882" i="7"/>
  <c r="M2882" i="7"/>
  <c r="L2882" i="7"/>
  <c r="K2882" i="7"/>
  <c r="V2881" i="7"/>
  <c r="U2881" i="7"/>
  <c r="T2881" i="7"/>
  <c r="R2881" i="7"/>
  <c r="S2881" i="7" s="1"/>
  <c r="Q2881" i="7"/>
  <c r="P2881" i="7"/>
  <c r="O2881" i="7"/>
  <c r="N2881" i="7"/>
  <c r="M2881" i="7"/>
  <c r="L2881" i="7"/>
  <c r="K2881" i="7"/>
  <c r="U2880" i="7"/>
  <c r="V2880" i="7" s="1"/>
  <c r="T2880" i="7"/>
  <c r="R2880" i="7"/>
  <c r="S2880" i="7" s="1"/>
  <c r="Q2880" i="7"/>
  <c r="P2880" i="7"/>
  <c r="O2880" i="7"/>
  <c r="N2880" i="7"/>
  <c r="M2880" i="7"/>
  <c r="L2880" i="7"/>
  <c r="K2880" i="7"/>
  <c r="U2879" i="7"/>
  <c r="T2879" i="7"/>
  <c r="R2879" i="7"/>
  <c r="S2879" i="7" s="1"/>
  <c r="V2879" i="7" s="1"/>
  <c r="Q2879" i="7"/>
  <c r="P2879" i="7"/>
  <c r="O2879" i="7"/>
  <c r="N2879" i="7"/>
  <c r="M2879" i="7"/>
  <c r="L2879" i="7"/>
  <c r="K2879" i="7"/>
  <c r="U2878" i="7"/>
  <c r="T2878" i="7"/>
  <c r="R2878" i="7"/>
  <c r="S2878" i="7" s="1"/>
  <c r="V2878" i="7" s="1"/>
  <c r="Q2878" i="7"/>
  <c r="P2878" i="7"/>
  <c r="O2878" i="7"/>
  <c r="N2878" i="7"/>
  <c r="M2878" i="7"/>
  <c r="L2878" i="7"/>
  <c r="K2878" i="7"/>
  <c r="U2877" i="7"/>
  <c r="T2877" i="7"/>
  <c r="R2877" i="7"/>
  <c r="S2877" i="7" s="1"/>
  <c r="V2877" i="7" s="1"/>
  <c r="Q2877" i="7"/>
  <c r="P2877" i="7"/>
  <c r="O2877" i="7"/>
  <c r="N2877" i="7"/>
  <c r="M2877" i="7"/>
  <c r="L2877" i="7"/>
  <c r="K2877" i="7"/>
  <c r="V2876" i="7"/>
  <c r="U2876" i="7"/>
  <c r="T2876" i="7"/>
  <c r="R2876" i="7"/>
  <c r="S2876" i="7" s="1"/>
  <c r="Q2876" i="7"/>
  <c r="P2876" i="7"/>
  <c r="O2876" i="7"/>
  <c r="N2876" i="7"/>
  <c r="M2876" i="7"/>
  <c r="L2876" i="7"/>
  <c r="K2876" i="7"/>
  <c r="U2875" i="7"/>
  <c r="T2875" i="7"/>
  <c r="R2875" i="7"/>
  <c r="S2875" i="7" s="1"/>
  <c r="V2875" i="7" s="1"/>
  <c r="Q2875" i="7"/>
  <c r="P2875" i="7"/>
  <c r="O2875" i="7"/>
  <c r="N2875" i="7"/>
  <c r="M2875" i="7"/>
  <c r="L2875" i="7"/>
  <c r="K2875" i="7"/>
  <c r="V2874" i="7"/>
  <c r="U2874" i="7"/>
  <c r="T2874" i="7"/>
  <c r="R2874" i="7"/>
  <c r="S2874" i="7" s="1"/>
  <c r="Q2874" i="7"/>
  <c r="P2874" i="7"/>
  <c r="O2874" i="7"/>
  <c r="N2874" i="7"/>
  <c r="M2874" i="7"/>
  <c r="L2874" i="7"/>
  <c r="K2874" i="7"/>
  <c r="V2873" i="7"/>
  <c r="U2873" i="7"/>
  <c r="T2873" i="7"/>
  <c r="R2873" i="7"/>
  <c r="S2873" i="7" s="1"/>
  <c r="Q2873" i="7"/>
  <c r="P2873" i="7"/>
  <c r="O2873" i="7"/>
  <c r="N2873" i="7"/>
  <c r="M2873" i="7"/>
  <c r="L2873" i="7"/>
  <c r="K2873" i="7"/>
  <c r="U2872" i="7"/>
  <c r="V2872" i="7" s="1"/>
  <c r="T2872" i="7"/>
  <c r="R2872" i="7"/>
  <c r="S2872" i="7" s="1"/>
  <c r="Q2872" i="7"/>
  <c r="P2872" i="7"/>
  <c r="O2872" i="7"/>
  <c r="N2872" i="7"/>
  <c r="M2872" i="7"/>
  <c r="L2872" i="7"/>
  <c r="K2872" i="7"/>
  <c r="R2871" i="7"/>
  <c r="S2871" i="7" s="1"/>
  <c r="Q2871" i="7"/>
  <c r="P2871" i="7"/>
  <c r="O2871" i="7"/>
  <c r="N2871" i="7"/>
  <c r="M2871" i="7"/>
  <c r="L2871" i="7"/>
  <c r="K2871" i="7"/>
  <c r="R2870" i="7"/>
  <c r="Q2870" i="7"/>
  <c r="P2870" i="7"/>
  <c r="O2870" i="7"/>
  <c r="N2870" i="7"/>
  <c r="M2870" i="7"/>
  <c r="L2870" i="7"/>
  <c r="K2870" i="7"/>
  <c r="U2869" i="7"/>
  <c r="R2869" i="7"/>
  <c r="Q2869" i="7"/>
  <c r="P2869" i="7"/>
  <c r="O2869" i="7"/>
  <c r="N2869" i="7"/>
  <c r="M2869" i="7"/>
  <c r="L2869" i="7"/>
  <c r="K2869" i="7"/>
  <c r="U2868" i="7"/>
  <c r="V2868" i="7" s="1"/>
  <c r="T2868" i="7"/>
  <c r="R2868" i="7"/>
  <c r="S2868" i="7" s="1"/>
  <c r="Q2868" i="7"/>
  <c r="P2868" i="7"/>
  <c r="O2868" i="7"/>
  <c r="N2868" i="7"/>
  <c r="M2868" i="7"/>
  <c r="L2868" i="7"/>
  <c r="K2868" i="7"/>
  <c r="U2867" i="7"/>
  <c r="R2867" i="7"/>
  <c r="S2867" i="7" s="1"/>
  <c r="Q2867" i="7"/>
  <c r="P2867" i="7"/>
  <c r="O2867" i="7"/>
  <c r="N2867" i="7"/>
  <c r="M2867" i="7"/>
  <c r="L2867" i="7"/>
  <c r="K2867" i="7"/>
  <c r="R2866" i="7"/>
  <c r="Q2866" i="7"/>
  <c r="P2866" i="7"/>
  <c r="O2866" i="7"/>
  <c r="N2866" i="7"/>
  <c r="M2866" i="7"/>
  <c r="L2866" i="7"/>
  <c r="K2866" i="7"/>
  <c r="R2865" i="7"/>
  <c r="Q2865" i="7"/>
  <c r="P2865" i="7"/>
  <c r="O2865" i="7"/>
  <c r="N2865" i="7"/>
  <c r="M2865" i="7"/>
  <c r="L2865" i="7"/>
  <c r="K2865" i="7"/>
  <c r="T2864" i="7"/>
  <c r="R2864" i="7"/>
  <c r="S2864" i="7" s="1"/>
  <c r="Q2864" i="7"/>
  <c r="P2864" i="7"/>
  <c r="O2864" i="7"/>
  <c r="N2864" i="7"/>
  <c r="M2864" i="7"/>
  <c r="L2864" i="7"/>
  <c r="K2864" i="7"/>
  <c r="R2863" i="7"/>
  <c r="S2863" i="7" s="1"/>
  <c r="Q2863" i="7"/>
  <c r="P2863" i="7"/>
  <c r="O2863" i="7"/>
  <c r="N2863" i="7"/>
  <c r="M2863" i="7"/>
  <c r="L2863" i="7"/>
  <c r="K2863" i="7"/>
  <c r="T2862" i="7"/>
  <c r="R2862" i="7"/>
  <c r="S2862" i="7" s="1"/>
  <c r="Q2862" i="7"/>
  <c r="P2862" i="7"/>
  <c r="O2862" i="7"/>
  <c r="N2862" i="7"/>
  <c r="M2862" i="7"/>
  <c r="L2862" i="7"/>
  <c r="K2862" i="7"/>
  <c r="V2861" i="7"/>
  <c r="U2861" i="7"/>
  <c r="R2861" i="7"/>
  <c r="S2861" i="7" s="1"/>
  <c r="Q2861" i="7"/>
  <c r="P2861" i="7"/>
  <c r="O2861" i="7"/>
  <c r="N2861" i="7"/>
  <c r="M2861" i="7"/>
  <c r="L2861" i="7"/>
  <c r="K2861" i="7"/>
  <c r="V2860" i="7"/>
  <c r="U2860" i="7"/>
  <c r="T2860" i="7"/>
  <c r="R2860" i="7"/>
  <c r="S2860" i="7" s="1"/>
  <c r="Q2860" i="7"/>
  <c r="P2860" i="7"/>
  <c r="O2860" i="7"/>
  <c r="N2860" i="7"/>
  <c r="M2860" i="7"/>
  <c r="L2860" i="7"/>
  <c r="K2860" i="7"/>
  <c r="R2859" i="7"/>
  <c r="Q2859" i="7"/>
  <c r="P2859" i="7"/>
  <c r="O2859" i="7"/>
  <c r="N2859" i="7"/>
  <c r="M2859" i="7"/>
  <c r="L2859" i="7"/>
  <c r="K2859" i="7"/>
  <c r="R2858" i="7"/>
  <c r="Q2858" i="7"/>
  <c r="P2858" i="7"/>
  <c r="O2858" i="7"/>
  <c r="N2858" i="7"/>
  <c r="M2858" i="7"/>
  <c r="L2858" i="7"/>
  <c r="K2858" i="7"/>
  <c r="U2857" i="7"/>
  <c r="R2857" i="7"/>
  <c r="Q2857" i="7"/>
  <c r="P2857" i="7"/>
  <c r="O2857" i="7"/>
  <c r="N2857" i="7"/>
  <c r="M2857" i="7"/>
  <c r="L2857" i="7"/>
  <c r="K2857" i="7"/>
  <c r="V2856" i="7"/>
  <c r="U2856" i="7"/>
  <c r="T2856" i="7"/>
  <c r="R2856" i="7"/>
  <c r="S2856" i="7" s="1"/>
  <c r="Q2856" i="7"/>
  <c r="P2856" i="7"/>
  <c r="O2856" i="7"/>
  <c r="N2856" i="7"/>
  <c r="M2856" i="7"/>
  <c r="L2856" i="7"/>
  <c r="K2856" i="7"/>
  <c r="U2855" i="7"/>
  <c r="T2855" i="7"/>
  <c r="R2855" i="7"/>
  <c r="S2855" i="7" s="1"/>
  <c r="Q2855" i="7"/>
  <c r="P2855" i="7"/>
  <c r="O2855" i="7"/>
  <c r="N2855" i="7"/>
  <c r="M2855" i="7"/>
  <c r="L2855" i="7"/>
  <c r="K2855" i="7"/>
  <c r="R2854" i="7"/>
  <c r="Q2854" i="7"/>
  <c r="P2854" i="7"/>
  <c r="O2854" i="7"/>
  <c r="N2854" i="7"/>
  <c r="M2854" i="7"/>
  <c r="L2854" i="7"/>
  <c r="K2854" i="7"/>
  <c r="R2853" i="7"/>
  <c r="Q2853" i="7"/>
  <c r="P2853" i="7"/>
  <c r="O2853" i="7"/>
  <c r="N2853" i="7"/>
  <c r="M2853" i="7"/>
  <c r="L2853" i="7"/>
  <c r="K2853" i="7"/>
  <c r="V2852" i="7"/>
  <c r="U2852" i="7"/>
  <c r="T2852" i="7"/>
  <c r="R2852" i="7"/>
  <c r="S2852" i="7" s="1"/>
  <c r="Q2852" i="7"/>
  <c r="P2852" i="7"/>
  <c r="O2852" i="7"/>
  <c r="N2852" i="7"/>
  <c r="M2852" i="7"/>
  <c r="L2852" i="7"/>
  <c r="K2852" i="7"/>
  <c r="R2851" i="7"/>
  <c r="S2851" i="7" s="1"/>
  <c r="Q2851" i="7"/>
  <c r="P2851" i="7"/>
  <c r="O2851" i="7"/>
  <c r="N2851" i="7"/>
  <c r="M2851" i="7"/>
  <c r="L2851" i="7"/>
  <c r="K2851" i="7"/>
  <c r="V2850" i="7"/>
  <c r="U2850" i="7"/>
  <c r="T2850" i="7"/>
  <c r="R2850" i="7"/>
  <c r="S2850" i="7" s="1"/>
  <c r="Q2850" i="7"/>
  <c r="P2850" i="7"/>
  <c r="O2850" i="7"/>
  <c r="N2850" i="7"/>
  <c r="M2850" i="7"/>
  <c r="L2850" i="7"/>
  <c r="K2850" i="7"/>
  <c r="U2849" i="7"/>
  <c r="V2849" i="7" s="1"/>
  <c r="R2849" i="7"/>
  <c r="S2849" i="7" s="1"/>
  <c r="Q2849" i="7"/>
  <c r="P2849" i="7"/>
  <c r="O2849" i="7"/>
  <c r="N2849" i="7"/>
  <c r="M2849" i="7"/>
  <c r="L2849" i="7"/>
  <c r="K2849" i="7"/>
  <c r="V2848" i="7"/>
  <c r="U2848" i="7"/>
  <c r="T2848" i="7"/>
  <c r="R2848" i="7"/>
  <c r="S2848" i="7" s="1"/>
  <c r="Q2848" i="7"/>
  <c r="P2848" i="7"/>
  <c r="O2848" i="7"/>
  <c r="N2848" i="7"/>
  <c r="M2848" i="7"/>
  <c r="L2848" i="7"/>
  <c r="K2848" i="7"/>
  <c r="R2847" i="7"/>
  <c r="Q2847" i="7"/>
  <c r="P2847" i="7"/>
  <c r="O2847" i="7"/>
  <c r="N2847" i="7"/>
  <c r="M2847" i="7"/>
  <c r="L2847" i="7"/>
  <c r="K2847" i="7"/>
  <c r="U2846" i="7"/>
  <c r="T2846" i="7"/>
  <c r="R2846" i="7"/>
  <c r="S2846" i="7" s="1"/>
  <c r="V2846" i="7" s="1"/>
  <c r="Q2846" i="7"/>
  <c r="P2846" i="7"/>
  <c r="O2846" i="7"/>
  <c r="N2846" i="7"/>
  <c r="M2846" i="7"/>
  <c r="L2846" i="7"/>
  <c r="K2846" i="7"/>
  <c r="U2845" i="7"/>
  <c r="R2845" i="7"/>
  <c r="Q2845" i="7"/>
  <c r="P2845" i="7"/>
  <c r="O2845" i="7"/>
  <c r="N2845" i="7"/>
  <c r="M2845" i="7"/>
  <c r="L2845" i="7"/>
  <c r="K2845" i="7"/>
  <c r="V2844" i="7"/>
  <c r="U2844" i="7"/>
  <c r="T2844" i="7"/>
  <c r="R2844" i="7"/>
  <c r="S2844" i="7" s="1"/>
  <c r="Q2844" i="7"/>
  <c r="P2844" i="7"/>
  <c r="O2844" i="7"/>
  <c r="N2844" i="7"/>
  <c r="M2844" i="7"/>
  <c r="L2844" i="7"/>
  <c r="K2844" i="7"/>
  <c r="U2843" i="7"/>
  <c r="T2843" i="7"/>
  <c r="R2843" i="7"/>
  <c r="S2843" i="7" s="1"/>
  <c r="Q2843" i="7"/>
  <c r="P2843" i="7"/>
  <c r="O2843" i="7"/>
  <c r="N2843" i="7"/>
  <c r="M2843" i="7"/>
  <c r="L2843" i="7"/>
  <c r="K2843" i="7"/>
  <c r="T2842" i="7"/>
  <c r="R2842" i="7"/>
  <c r="Q2842" i="7"/>
  <c r="P2842" i="7"/>
  <c r="O2842" i="7"/>
  <c r="N2842" i="7"/>
  <c r="M2842" i="7"/>
  <c r="L2842" i="7"/>
  <c r="K2842" i="7"/>
  <c r="U2841" i="7"/>
  <c r="T2841" i="7"/>
  <c r="R2841" i="7"/>
  <c r="S2841" i="7" s="1"/>
  <c r="V2841" i="7" s="1"/>
  <c r="Q2841" i="7"/>
  <c r="P2841" i="7"/>
  <c r="O2841" i="7"/>
  <c r="N2841" i="7"/>
  <c r="M2841" i="7"/>
  <c r="L2841" i="7"/>
  <c r="K2841" i="7"/>
  <c r="T2840" i="7"/>
  <c r="R2840" i="7"/>
  <c r="S2840" i="7" s="1"/>
  <c r="Q2840" i="7"/>
  <c r="P2840" i="7"/>
  <c r="O2840" i="7"/>
  <c r="N2840" i="7"/>
  <c r="M2840" i="7"/>
  <c r="L2840" i="7"/>
  <c r="K2840" i="7"/>
  <c r="U2839" i="7"/>
  <c r="R2839" i="7"/>
  <c r="S2839" i="7" s="1"/>
  <c r="V2839" i="7" s="1"/>
  <c r="Q2839" i="7"/>
  <c r="P2839" i="7"/>
  <c r="O2839" i="7"/>
  <c r="N2839" i="7"/>
  <c r="M2839" i="7"/>
  <c r="L2839" i="7"/>
  <c r="K2839" i="7"/>
  <c r="V2838" i="7"/>
  <c r="U2838" i="7"/>
  <c r="T2838" i="7"/>
  <c r="R2838" i="7"/>
  <c r="S2838" i="7" s="1"/>
  <c r="Q2838" i="7"/>
  <c r="P2838" i="7"/>
  <c r="O2838" i="7"/>
  <c r="N2838" i="7"/>
  <c r="M2838" i="7"/>
  <c r="L2838" i="7"/>
  <c r="K2838" i="7"/>
  <c r="V2837" i="7"/>
  <c r="U2837" i="7"/>
  <c r="R2837" i="7"/>
  <c r="S2837" i="7" s="1"/>
  <c r="Q2837" i="7"/>
  <c r="P2837" i="7"/>
  <c r="O2837" i="7"/>
  <c r="N2837" i="7"/>
  <c r="M2837" i="7"/>
  <c r="L2837" i="7"/>
  <c r="K2837" i="7"/>
  <c r="U2836" i="7"/>
  <c r="V2836" i="7" s="1"/>
  <c r="T2836" i="7"/>
  <c r="R2836" i="7"/>
  <c r="S2836" i="7" s="1"/>
  <c r="Q2836" i="7"/>
  <c r="P2836" i="7"/>
  <c r="O2836" i="7"/>
  <c r="N2836" i="7"/>
  <c r="M2836" i="7"/>
  <c r="L2836" i="7"/>
  <c r="K2836" i="7"/>
  <c r="R2835" i="7"/>
  <c r="S2835" i="7" s="1"/>
  <c r="Q2835" i="7"/>
  <c r="P2835" i="7"/>
  <c r="O2835" i="7"/>
  <c r="N2835" i="7"/>
  <c r="M2835" i="7"/>
  <c r="L2835" i="7"/>
  <c r="K2835" i="7"/>
  <c r="R2834" i="7"/>
  <c r="Q2834" i="7"/>
  <c r="P2834" i="7"/>
  <c r="O2834" i="7"/>
  <c r="N2834" i="7"/>
  <c r="M2834" i="7"/>
  <c r="L2834" i="7"/>
  <c r="K2834" i="7"/>
  <c r="U2833" i="7"/>
  <c r="R2833" i="7"/>
  <c r="Q2833" i="7"/>
  <c r="P2833" i="7"/>
  <c r="O2833" i="7"/>
  <c r="N2833" i="7"/>
  <c r="M2833" i="7"/>
  <c r="L2833" i="7"/>
  <c r="K2833" i="7"/>
  <c r="V2832" i="7"/>
  <c r="U2832" i="7"/>
  <c r="T2832" i="7"/>
  <c r="R2832" i="7"/>
  <c r="S2832" i="7" s="1"/>
  <c r="Q2832" i="7"/>
  <c r="P2832" i="7"/>
  <c r="O2832" i="7"/>
  <c r="N2832" i="7"/>
  <c r="M2832" i="7"/>
  <c r="L2832" i="7"/>
  <c r="K2832" i="7"/>
  <c r="U2831" i="7"/>
  <c r="T2831" i="7"/>
  <c r="R2831" i="7"/>
  <c r="S2831" i="7" s="1"/>
  <c r="Q2831" i="7"/>
  <c r="P2831" i="7"/>
  <c r="O2831" i="7"/>
  <c r="N2831" i="7"/>
  <c r="M2831" i="7"/>
  <c r="L2831" i="7"/>
  <c r="K2831" i="7"/>
  <c r="R2830" i="7"/>
  <c r="Q2830" i="7"/>
  <c r="P2830" i="7"/>
  <c r="O2830" i="7"/>
  <c r="N2830" i="7"/>
  <c r="M2830" i="7"/>
  <c r="L2830" i="7"/>
  <c r="K2830" i="7"/>
  <c r="R2829" i="7"/>
  <c r="Q2829" i="7"/>
  <c r="P2829" i="7"/>
  <c r="O2829" i="7"/>
  <c r="N2829" i="7"/>
  <c r="M2829" i="7"/>
  <c r="L2829" i="7"/>
  <c r="K2829" i="7"/>
  <c r="V2828" i="7"/>
  <c r="U2828" i="7"/>
  <c r="T2828" i="7"/>
  <c r="R2828" i="7"/>
  <c r="S2828" i="7" s="1"/>
  <c r="Q2828" i="7"/>
  <c r="P2828" i="7"/>
  <c r="O2828" i="7"/>
  <c r="N2828" i="7"/>
  <c r="M2828" i="7"/>
  <c r="L2828" i="7"/>
  <c r="K2828" i="7"/>
  <c r="U2827" i="7"/>
  <c r="R2827" i="7"/>
  <c r="S2827" i="7" s="1"/>
  <c r="V2827" i="7" s="1"/>
  <c r="Q2827" i="7"/>
  <c r="P2827" i="7"/>
  <c r="O2827" i="7"/>
  <c r="N2827" i="7"/>
  <c r="M2827" i="7"/>
  <c r="L2827" i="7"/>
  <c r="K2827" i="7"/>
  <c r="V2826" i="7"/>
  <c r="U2826" i="7"/>
  <c r="T2826" i="7"/>
  <c r="R2826" i="7"/>
  <c r="S2826" i="7" s="1"/>
  <c r="Q2826" i="7"/>
  <c r="P2826" i="7"/>
  <c r="O2826" i="7"/>
  <c r="N2826" i="7"/>
  <c r="M2826" i="7"/>
  <c r="L2826" i="7"/>
  <c r="K2826" i="7"/>
  <c r="U2825" i="7"/>
  <c r="V2825" i="7" s="1"/>
  <c r="R2825" i="7"/>
  <c r="S2825" i="7" s="1"/>
  <c r="Q2825" i="7"/>
  <c r="P2825" i="7"/>
  <c r="O2825" i="7"/>
  <c r="N2825" i="7"/>
  <c r="M2825" i="7"/>
  <c r="L2825" i="7"/>
  <c r="K2825" i="7"/>
  <c r="V2824" i="7"/>
  <c r="U2824" i="7"/>
  <c r="T2824" i="7"/>
  <c r="R2824" i="7"/>
  <c r="S2824" i="7" s="1"/>
  <c r="Q2824" i="7"/>
  <c r="P2824" i="7"/>
  <c r="O2824" i="7"/>
  <c r="N2824" i="7"/>
  <c r="M2824" i="7"/>
  <c r="L2824" i="7"/>
  <c r="K2824" i="7"/>
  <c r="U2823" i="7"/>
  <c r="T2823" i="7"/>
  <c r="R2823" i="7"/>
  <c r="S2823" i="7" s="1"/>
  <c r="Q2823" i="7"/>
  <c r="P2823" i="7"/>
  <c r="O2823" i="7"/>
  <c r="N2823" i="7"/>
  <c r="M2823" i="7"/>
  <c r="L2823" i="7"/>
  <c r="K2823" i="7"/>
  <c r="R2822" i="7"/>
  <c r="Q2822" i="7"/>
  <c r="P2822" i="7"/>
  <c r="O2822" i="7"/>
  <c r="N2822" i="7"/>
  <c r="M2822" i="7"/>
  <c r="L2822" i="7"/>
  <c r="K2822" i="7"/>
  <c r="U2821" i="7"/>
  <c r="R2821" i="7"/>
  <c r="Q2821" i="7"/>
  <c r="P2821" i="7"/>
  <c r="O2821" i="7"/>
  <c r="N2821" i="7"/>
  <c r="M2821" i="7"/>
  <c r="L2821" i="7"/>
  <c r="K2821" i="7"/>
  <c r="V2820" i="7"/>
  <c r="U2820" i="7"/>
  <c r="T2820" i="7"/>
  <c r="R2820" i="7"/>
  <c r="S2820" i="7" s="1"/>
  <c r="Q2820" i="7"/>
  <c r="P2820" i="7"/>
  <c r="O2820" i="7"/>
  <c r="N2820" i="7"/>
  <c r="M2820" i="7"/>
  <c r="L2820" i="7"/>
  <c r="K2820" i="7"/>
  <c r="U2819" i="7"/>
  <c r="T2819" i="7"/>
  <c r="R2819" i="7"/>
  <c r="S2819" i="7" s="1"/>
  <c r="Q2819" i="7"/>
  <c r="P2819" i="7"/>
  <c r="O2819" i="7"/>
  <c r="N2819" i="7"/>
  <c r="M2819" i="7"/>
  <c r="L2819" i="7"/>
  <c r="K2819" i="7"/>
  <c r="R2818" i="7"/>
  <c r="Q2818" i="7"/>
  <c r="P2818" i="7"/>
  <c r="O2818" i="7"/>
  <c r="N2818" i="7"/>
  <c r="M2818" i="7"/>
  <c r="L2818" i="7"/>
  <c r="K2818" i="7"/>
  <c r="R2817" i="7"/>
  <c r="Q2817" i="7"/>
  <c r="P2817" i="7"/>
  <c r="O2817" i="7"/>
  <c r="N2817" i="7"/>
  <c r="M2817" i="7"/>
  <c r="L2817" i="7"/>
  <c r="K2817" i="7"/>
  <c r="T2816" i="7"/>
  <c r="R2816" i="7"/>
  <c r="S2816" i="7" s="1"/>
  <c r="Q2816" i="7"/>
  <c r="P2816" i="7"/>
  <c r="O2816" i="7"/>
  <c r="N2816" i="7"/>
  <c r="M2816" i="7"/>
  <c r="L2816" i="7"/>
  <c r="K2816" i="7"/>
  <c r="R2815" i="7"/>
  <c r="S2815" i="7" s="1"/>
  <c r="Q2815" i="7"/>
  <c r="P2815" i="7"/>
  <c r="O2815" i="7"/>
  <c r="N2815" i="7"/>
  <c r="M2815" i="7"/>
  <c r="L2815" i="7"/>
  <c r="K2815" i="7"/>
  <c r="V2814" i="7"/>
  <c r="U2814" i="7"/>
  <c r="T2814" i="7"/>
  <c r="R2814" i="7"/>
  <c r="S2814" i="7" s="1"/>
  <c r="Q2814" i="7"/>
  <c r="P2814" i="7"/>
  <c r="O2814" i="7"/>
  <c r="N2814" i="7"/>
  <c r="M2814" i="7"/>
  <c r="L2814" i="7"/>
  <c r="K2814" i="7"/>
  <c r="U2813" i="7"/>
  <c r="V2813" i="7" s="1"/>
  <c r="T2813" i="7"/>
  <c r="R2813" i="7"/>
  <c r="S2813" i="7" s="1"/>
  <c r="Q2813" i="7"/>
  <c r="P2813" i="7"/>
  <c r="O2813" i="7"/>
  <c r="N2813" i="7"/>
  <c r="M2813" i="7"/>
  <c r="L2813" i="7"/>
  <c r="K2813" i="7"/>
  <c r="U2812" i="7"/>
  <c r="V2812" i="7" s="1"/>
  <c r="T2812" i="7"/>
  <c r="R2812" i="7"/>
  <c r="S2812" i="7" s="1"/>
  <c r="Q2812" i="7"/>
  <c r="P2812" i="7"/>
  <c r="O2812" i="7"/>
  <c r="N2812" i="7"/>
  <c r="M2812" i="7"/>
  <c r="L2812" i="7"/>
  <c r="K2812" i="7"/>
  <c r="R2811" i="7"/>
  <c r="Q2811" i="7"/>
  <c r="P2811" i="7"/>
  <c r="O2811" i="7"/>
  <c r="N2811" i="7"/>
  <c r="M2811" i="7"/>
  <c r="L2811" i="7"/>
  <c r="K2811" i="7"/>
  <c r="V2810" i="7"/>
  <c r="U2810" i="7"/>
  <c r="T2810" i="7"/>
  <c r="R2810" i="7"/>
  <c r="S2810" i="7" s="1"/>
  <c r="Q2810" i="7"/>
  <c r="P2810" i="7"/>
  <c r="O2810" i="7"/>
  <c r="N2810" i="7"/>
  <c r="M2810" i="7"/>
  <c r="L2810" i="7"/>
  <c r="K2810" i="7"/>
  <c r="U2809" i="7"/>
  <c r="V2809" i="7" s="1"/>
  <c r="T2809" i="7"/>
  <c r="R2809" i="7"/>
  <c r="S2809" i="7" s="1"/>
  <c r="Q2809" i="7"/>
  <c r="P2809" i="7"/>
  <c r="O2809" i="7"/>
  <c r="N2809" i="7"/>
  <c r="M2809" i="7"/>
  <c r="L2809" i="7"/>
  <c r="K2809" i="7"/>
  <c r="V2808" i="7"/>
  <c r="U2808" i="7"/>
  <c r="T2808" i="7"/>
  <c r="R2808" i="7"/>
  <c r="S2808" i="7" s="1"/>
  <c r="Q2808" i="7"/>
  <c r="P2808" i="7"/>
  <c r="O2808" i="7"/>
  <c r="N2808" i="7"/>
  <c r="M2808" i="7"/>
  <c r="L2808" i="7"/>
  <c r="K2808" i="7"/>
  <c r="U2807" i="7"/>
  <c r="T2807" i="7"/>
  <c r="R2807" i="7"/>
  <c r="S2807" i="7" s="1"/>
  <c r="Q2807" i="7"/>
  <c r="P2807" i="7"/>
  <c r="O2807" i="7"/>
  <c r="N2807" i="7"/>
  <c r="M2807" i="7"/>
  <c r="L2807" i="7"/>
  <c r="K2807" i="7"/>
  <c r="T2806" i="7"/>
  <c r="R2806" i="7"/>
  <c r="Q2806" i="7"/>
  <c r="P2806" i="7"/>
  <c r="O2806" i="7"/>
  <c r="N2806" i="7"/>
  <c r="M2806" i="7"/>
  <c r="L2806" i="7"/>
  <c r="K2806" i="7"/>
  <c r="R2805" i="7"/>
  <c r="Q2805" i="7"/>
  <c r="P2805" i="7"/>
  <c r="O2805" i="7"/>
  <c r="N2805" i="7"/>
  <c r="M2805" i="7"/>
  <c r="L2805" i="7"/>
  <c r="K2805" i="7"/>
  <c r="T2804" i="7"/>
  <c r="R2804" i="7"/>
  <c r="S2804" i="7" s="1"/>
  <c r="Q2804" i="7"/>
  <c r="P2804" i="7"/>
  <c r="O2804" i="7"/>
  <c r="N2804" i="7"/>
  <c r="M2804" i="7"/>
  <c r="L2804" i="7"/>
  <c r="K2804" i="7"/>
  <c r="R2803" i="7"/>
  <c r="S2803" i="7" s="1"/>
  <c r="Q2803" i="7"/>
  <c r="P2803" i="7"/>
  <c r="O2803" i="7"/>
  <c r="N2803" i="7"/>
  <c r="M2803" i="7"/>
  <c r="L2803" i="7"/>
  <c r="K2803" i="7"/>
  <c r="V2802" i="7"/>
  <c r="U2802" i="7"/>
  <c r="T2802" i="7"/>
  <c r="R2802" i="7"/>
  <c r="S2802" i="7" s="1"/>
  <c r="Q2802" i="7"/>
  <c r="P2802" i="7"/>
  <c r="O2802" i="7"/>
  <c r="N2802" i="7"/>
  <c r="M2802" i="7"/>
  <c r="L2802" i="7"/>
  <c r="K2802" i="7"/>
  <c r="U2801" i="7"/>
  <c r="V2801" i="7" s="1"/>
  <c r="R2801" i="7"/>
  <c r="S2801" i="7" s="1"/>
  <c r="Q2801" i="7"/>
  <c r="P2801" i="7"/>
  <c r="O2801" i="7"/>
  <c r="N2801" i="7"/>
  <c r="M2801" i="7"/>
  <c r="L2801" i="7"/>
  <c r="K2801" i="7"/>
  <c r="U2800" i="7"/>
  <c r="V2800" i="7" s="1"/>
  <c r="T2800" i="7"/>
  <c r="R2800" i="7"/>
  <c r="S2800" i="7" s="1"/>
  <c r="Q2800" i="7"/>
  <c r="P2800" i="7"/>
  <c r="O2800" i="7"/>
  <c r="N2800" i="7"/>
  <c r="M2800" i="7"/>
  <c r="L2800" i="7"/>
  <c r="K2800" i="7"/>
  <c r="U2799" i="7"/>
  <c r="R2799" i="7"/>
  <c r="S2799" i="7" s="1"/>
  <c r="Q2799" i="7"/>
  <c r="P2799" i="7"/>
  <c r="O2799" i="7"/>
  <c r="N2799" i="7"/>
  <c r="M2799" i="7"/>
  <c r="L2799" i="7"/>
  <c r="K2799" i="7"/>
  <c r="T2798" i="7"/>
  <c r="R2798" i="7"/>
  <c r="Q2798" i="7"/>
  <c r="P2798" i="7"/>
  <c r="O2798" i="7"/>
  <c r="N2798" i="7"/>
  <c r="M2798" i="7"/>
  <c r="L2798" i="7"/>
  <c r="K2798" i="7"/>
  <c r="U2797" i="7"/>
  <c r="R2797" i="7"/>
  <c r="Q2797" i="7"/>
  <c r="P2797" i="7"/>
  <c r="O2797" i="7"/>
  <c r="N2797" i="7"/>
  <c r="M2797" i="7"/>
  <c r="L2797" i="7"/>
  <c r="K2797" i="7"/>
  <c r="U2796" i="7"/>
  <c r="V2796" i="7" s="1"/>
  <c r="T2796" i="7"/>
  <c r="R2796" i="7"/>
  <c r="S2796" i="7" s="1"/>
  <c r="Q2796" i="7"/>
  <c r="P2796" i="7"/>
  <c r="O2796" i="7"/>
  <c r="N2796" i="7"/>
  <c r="M2796" i="7"/>
  <c r="L2796" i="7"/>
  <c r="K2796" i="7"/>
  <c r="U2795" i="7"/>
  <c r="T2795" i="7"/>
  <c r="R2795" i="7"/>
  <c r="S2795" i="7" s="1"/>
  <c r="V2795" i="7" s="1"/>
  <c r="Q2795" i="7"/>
  <c r="P2795" i="7"/>
  <c r="O2795" i="7"/>
  <c r="N2795" i="7"/>
  <c r="M2795" i="7"/>
  <c r="L2795" i="7"/>
  <c r="K2795" i="7"/>
  <c r="T2794" i="7"/>
  <c r="R2794" i="7"/>
  <c r="Q2794" i="7"/>
  <c r="P2794" i="7"/>
  <c r="O2794" i="7"/>
  <c r="N2794" i="7"/>
  <c r="M2794" i="7"/>
  <c r="L2794" i="7"/>
  <c r="K2794" i="7"/>
  <c r="R2793" i="7"/>
  <c r="Q2793" i="7"/>
  <c r="P2793" i="7"/>
  <c r="O2793" i="7"/>
  <c r="N2793" i="7"/>
  <c r="M2793" i="7"/>
  <c r="L2793" i="7"/>
  <c r="K2793" i="7"/>
  <c r="T2792" i="7"/>
  <c r="R2792" i="7"/>
  <c r="S2792" i="7" s="1"/>
  <c r="Q2792" i="7"/>
  <c r="P2792" i="7"/>
  <c r="O2792" i="7"/>
  <c r="N2792" i="7"/>
  <c r="M2792" i="7"/>
  <c r="L2792" i="7"/>
  <c r="K2792" i="7"/>
  <c r="R2791" i="7"/>
  <c r="S2791" i="7" s="1"/>
  <c r="Q2791" i="7"/>
  <c r="P2791" i="7"/>
  <c r="O2791" i="7"/>
  <c r="N2791" i="7"/>
  <c r="M2791" i="7"/>
  <c r="L2791" i="7"/>
  <c r="K2791" i="7"/>
  <c r="V2790" i="7"/>
  <c r="U2790" i="7"/>
  <c r="T2790" i="7"/>
  <c r="R2790" i="7"/>
  <c r="S2790" i="7" s="1"/>
  <c r="Q2790" i="7"/>
  <c r="P2790" i="7"/>
  <c r="O2790" i="7"/>
  <c r="N2790" i="7"/>
  <c r="M2790" i="7"/>
  <c r="L2790" i="7"/>
  <c r="K2790" i="7"/>
  <c r="V2789" i="7"/>
  <c r="U2789" i="7"/>
  <c r="R2789" i="7"/>
  <c r="S2789" i="7" s="1"/>
  <c r="Q2789" i="7"/>
  <c r="P2789" i="7"/>
  <c r="O2789" i="7"/>
  <c r="N2789" i="7"/>
  <c r="M2789" i="7"/>
  <c r="L2789" i="7"/>
  <c r="K2789" i="7"/>
  <c r="U2788" i="7"/>
  <c r="V2788" i="7" s="1"/>
  <c r="T2788" i="7"/>
  <c r="R2788" i="7"/>
  <c r="S2788" i="7" s="1"/>
  <c r="Q2788" i="7"/>
  <c r="P2788" i="7"/>
  <c r="O2788" i="7"/>
  <c r="N2788" i="7"/>
  <c r="M2788" i="7"/>
  <c r="L2788" i="7"/>
  <c r="K2788" i="7"/>
  <c r="U2787" i="7"/>
  <c r="R2787" i="7"/>
  <c r="S2787" i="7" s="1"/>
  <c r="Q2787" i="7"/>
  <c r="P2787" i="7"/>
  <c r="O2787" i="7"/>
  <c r="N2787" i="7"/>
  <c r="M2787" i="7"/>
  <c r="L2787" i="7"/>
  <c r="K2787" i="7"/>
  <c r="R2786" i="7"/>
  <c r="Q2786" i="7"/>
  <c r="P2786" i="7"/>
  <c r="O2786" i="7"/>
  <c r="N2786" i="7"/>
  <c r="M2786" i="7"/>
  <c r="L2786" i="7"/>
  <c r="K2786" i="7"/>
  <c r="R2785" i="7"/>
  <c r="Q2785" i="7"/>
  <c r="P2785" i="7"/>
  <c r="O2785" i="7"/>
  <c r="N2785" i="7"/>
  <c r="M2785" i="7"/>
  <c r="L2785" i="7"/>
  <c r="K2785" i="7"/>
  <c r="U2784" i="7"/>
  <c r="V2784" i="7" s="1"/>
  <c r="T2784" i="7"/>
  <c r="R2784" i="7"/>
  <c r="S2784" i="7" s="1"/>
  <c r="Q2784" i="7"/>
  <c r="P2784" i="7"/>
  <c r="O2784" i="7"/>
  <c r="N2784" i="7"/>
  <c r="M2784" i="7"/>
  <c r="L2784" i="7"/>
  <c r="K2784" i="7"/>
  <c r="U2783" i="7"/>
  <c r="T2783" i="7"/>
  <c r="R2783" i="7"/>
  <c r="S2783" i="7" s="1"/>
  <c r="V2783" i="7" s="1"/>
  <c r="Q2783" i="7"/>
  <c r="P2783" i="7"/>
  <c r="O2783" i="7"/>
  <c r="N2783" i="7"/>
  <c r="M2783" i="7"/>
  <c r="L2783" i="7"/>
  <c r="K2783" i="7"/>
  <c r="U2782" i="7"/>
  <c r="T2782" i="7"/>
  <c r="R2782" i="7"/>
  <c r="S2782" i="7" s="1"/>
  <c r="V2782" i="7" s="1"/>
  <c r="Q2782" i="7"/>
  <c r="P2782" i="7"/>
  <c r="O2782" i="7"/>
  <c r="N2782" i="7"/>
  <c r="M2782" i="7"/>
  <c r="L2782" i="7"/>
  <c r="K2782" i="7"/>
  <c r="R2781" i="7"/>
  <c r="Q2781" i="7"/>
  <c r="P2781" i="7"/>
  <c r="O2781" i="7"/>
  <c r="N2781" i="7"/>
  <c r="M2781" i="7"/>
  <c r="L2781" i="7"/>
  <c r="K2781" i="7"/>
  <c r="V2780" i="7"/>
  <c r="U2780" i="7"/>
  <c r="T2780" i="7"/>
  <c r="R2780" i="7"/>
  <c r="S2780" i="7" s="1"/>
  <c r="Q2780" i="7"/>
  <c r="P2780" i="7"/>
  <c r="O2780" i="7"/>
  <c r="N2780" i="7"/>
  <c r="M2780" i="7"/>
  <c r="L2780" i="7"/>
  <c r="K2780" i="7"/>
  <c r="R2779" i="7"/>
  <c r="S2779" i="7" s="1"/>
  <c r="Q2779" i="7"/>
  <c r="P2779" i="7"/>
  <c r="O2779" i="7"/>
  <c r="N2779" i="7"/>
  <c r="M2779" i="7"/>
  <c r="L2779" i="7"/>
  <c r="K2779" i="7"/>
  <c r="V2778" i="7"/>
  <c r="U2778" i="7"/>
  <c r="T2778" i="7"/>
  <c r="R2778" i="7"/>
  <c r="S2778" i="7" s="1"/>
  <c r="Q2778" i="7"/>
  <c r="P2778" i="7"/>
  <c r="O2778" i="7"/>
  <c r="N2778" i="7"/>
  <c r="M2778" i="7"/>
  <c r="L2778" i="7"/>
  <c r="K2778" i="7"/>
  <c r="V2777" i="7"/>
  <c r="U2777" i="7"/>
  <c r="R2777" i="7"/>
  <c r="S2777" i="7" s="1"/>
  <c r="Q2777" i="7"/>
  <c r="P2777" i="7"/>
  <c r="O2777" i="7"/>
  <c r="N2777" i="7"/>
  <c r="M2777" i="7"/>
  <c r="L2777" i="7"/>
  <c r="K2777" i="7"/>
  <c r="U2776" i="7"/>
  <c r="V2776" i="7" s="1"/>
  <c r="T2776" i="7"/>
  <c r="R2776" i="7"/>
  <c r="S2776" i="7" s="1"/>
  <c r="Q2776" i="7"/>
  <c r="P2776" i="7"/>
  <c r="O2776" i="7"/>
  <c r="N2776" i="7"/>
  <c r="M2776" i="7"/>
  <c r="L2776" i="7"/>
  <c r="K2776" i="7"/>
  <c r="U2775" i="7"/>
  <c r="R2775" i="7"/>
  <c r="S2775" i="7" s="1"/>
  <c r="Q2775" i="7"/>
  <c r="P2775" i="7"/>
  <c r="O2775" i="7"/>
  <c r="N2775" i="7"/>
  <c r="M2775" i="7"/>
  <c r="L2775" i="7"/>
  <c r="K2775" i="7"/>
  <c r="R2774" i="7"/>
  <c r="Q2774" i="7"/>
  <c r="P2774" i="7"/>
  <c r="O2774" i="7"/>
  <c r="N2774" i="7"/>
  <c r="M2774" i="7"/>
  <c r="L2774" i="7"/>
  <c r="K2774" i="7"/>
  <c r="U2773" i="7"/>
  <c r="R2773" i="7"/>
  <c r="Q2773" i="7"/>
  <c r="P2773" i="7"/>
  <c r="O2773" i="7"/>
  <c r="N2773" i="7"/>
  <c r="M2773" i="7"/>
  <c r="L2773" i="7"/>
  <c r="K2773" i="7"/>
  <c r="U2772" i="7"/>
  <c r="V2772" i="7" s="1"/>
  <c r="T2772" i="7"/>
  <c r="R2772" i="7"/>
  <c r="S2772" i="7" s="1"/>
  <c r="Q2772" i="7"/>
  <c r="P2772" i="7"/>
  <c r="O2772" i="7"/>
  <c r="N2772" i="7"/>
  <c r="M2772" i="7"/>
  <c r="L2772" i="7"/>
  <c r="K2772" i="7"/>
  <c r="R2771" i="7"/>
  <c r="Q2771" i="7"/>
  <c r="P2771" i="7"/>
  <c r="O2771" i="7"/>
  <c r="N2771" i="7"/>
  <c r="M2771" i="7"/>
  <c r="L2771" i="7"/>
  <c r="K2771" i="7"/>
  <c r="T2770" i="7"/>
  <c r="R2770" i="7"/>
  <c r="Q2770" i="7"/>
  <c r="P2770" i="7"/>
  <c r="O2770" i="7"/>
  <c r="N2770" i="7"/>
  <c r="M2770" i="7"/>
  <c r="L2770" i="7"/>
  <c r="K2770" i="7"/>
  <c r="R2769" i="7"/>
  <c r="Q2769" i="7"/>
  <c r="P2769" i="7"/>
  <c r="O2769" i="7"/>
  <c r="N2769" i="7"/>
  <c r="M2769" i="7"/>
  <c r="L2769" i="7"/>
  <c r="K2769" i="7"/>
  <c r="T2768" i="7"/>
  <c r="R2768" i="7"/>
  <c r="S2768" i="7" s="1"/>
  <c r="Q2768" i="7"/>
  <c r="P2768" i="7"/>
  <c r="O2768" i="7"/>
  <c r="N2768" i="7"/>
  <c r="M2768" i="7"/>
  <c r="L2768" i="7"/>
  <c r="K2768" i="7"/>
  <c r="U2767" i="7"/>
  <c r="T2767" i="7"/>
  <c r="R2767" i="7"/>
  <c r="S2767" i="7" s="1"/>
  <c r="V2767" i="7" s="1"/>
  <c r="Q2767" i="7"/>
  <c r="P2767" i="7"/>
  <c r="O2767" i="7"/>
  <c r="N2767" i="7"/>
  <c r="M2767" i="7"/>
  <c r="L2767" i="7"/>
  <c r="K2767" i="7"/>
  <c r="V2766" i="7"/>
  <c r="U2766" i="7"/>
  <c r="T2766" i="7"/>
  <c r="R2766" i="7"/>
  <c r="S2766" i="7" s="1"/>
  <c r="Q2766" i="7"/>
  <c r="P2766" i="7"/>
  <c r="O2766" i="7"/>
  <c r="N2766" i="7"/>
  <c r="M2766" i="7"/>
  <c r="L2766" i="7"/>
  <c r="K2766" i="7"/>
  <c r="V2765" i="7"/>
  <c r="U2765" i="7"/>
  <c r="T2765" i="7"/>
  <c r="R2765" i="7"/>
  <c r="S2765" i="7" s="1"/>
  <c r="Q2765" i="7"/>
  <c r="P2765" i="7"/>
  <c r="O2765" i="7"/>
  <c r="N2765" i="7"/>
  <c r="M2765" i="7"/>
  <c r="L2765" i="7"/>
  <c r="K2765" i="7"/>
  <c r="U2764" i="7"/>
  <c r="V2764" i="7" s="1"/>
  <c r="T2764" i="7"/>
  <c r="R2764" i="7"/>
  <c r="S2764" i="7" s="1"/>
  <c r="Q2764" i="7"/>
  <c r="P2764" i="7"/>
  <c r="O2764" i="7"/>
  <c r="N2764" i="7"/>
  <c r="M2764" i="7"/>
  <c r="L2764" i="7"/>
  <c r="K2764" i="7"/>
  <c r="U2763" i="7"/>
  <c r="R2763" i="7"/>
  <c r="S2763" i="7" s="1"/>
  <c r="Q2763" i="7"/>
  <c r="P2763" i="7"/>
  <c r="O2763" i="7"/>
  <c r="N2763" i="7"/>
  <c r="M2763" i="7"/>
  <c r="L2763" i="7"/>
  <c r="K2763" i="7"/>
  <c r="R2762" i="7"/>
  <c r="Q2762" i="7"/>
  <c r="P2762" i="7"/>
  <c r="O2762" i="7"/>
  <c r="N2762" i="7"/>
  <c r="M2762" i="7"/>
  <c r="L2762" i="7"/>
  <c r="K2762" i="7"/>
  <c r="U2761" i="7"/>
  <c r="T2761" i="7"/>
  <c r="R2761" i="7"/>
  <c r="S2761" i="7" s="1"/>
  <c r="V2761" i="7" s="1"/>
  <c r="Q2761" i="7"/>
  <c r="P2761" i="7"/>
  <c r="O2761" i="7"/>
  <c r="N2761" i="7"/>
  <c r="M2761" i="7"/>
  <c r="L2761" i="7"/>
  <c r="K2761" i="7"/>
  <c r="U2760" i="7"/>
  <c r="V2760" i="7" s="1"/>
  <c r="T2760" i="7"/>
  <c r="R2760" i="7"/>
  <c r="S2760" i="7" s="1"/>
  <c r="Q2760" i="7"/>
  <c r="P2760" i="7"/>
  <c r="O2760" i="7"/>
  <c r="N2760" i="7"/>
  <c r="M2760" i="7"/>
  <c r="L2760" i="7"/>
  <c r="K2760" i="7"/>
  <c r="U2759" i="7"/>
  <c r="T2759" i="7"/>
  <c r="R2759" i="7"/>
  <c r="S2759" i="7" s="1"/>
  <c r="V2759" i="7" s="1"/>
  <c r="Q2759" i="7"/>
  <c r="P2759" i="7"/>
  <c r="O2759" i="7"/>
  <c r="N2759" i="7"/>
  <c r="M2759" i="7"/>
  <c r="L2759" i="7"/>
  <c r="K2759" i="7"/>
  <c r="R2758" i="7"/>
  <c r="Q2758" i="7"/>
  <c r="P2758" i="7"/>
  <c r="O2758" i="7"/>
  <c r="N2758" i="7"/>
  <c r="M2758" i="7"/>
  <c r="L2758" i="7"/>
  <c r="K2758" i="7"/>
  <c r="R2757" i="7"/>
  <c r="Q2757" i="7"/>
  <c r="P2757" i="7"/>
  <c r="O2757" i="7"/>
  <c r="N2757" i="7"/>
  <c r="M2757" i="7"/>
  <c r="L2757" i="7"/>
  <c r="K2757" i="7"/>
  <c r="T2756" i="7"/>
  <c r="R2756" i="7"/>
  <c r="S2756" i="7" s="1"/>
  <c r="Q2756" i="7"/>
  <c r="P2756" i="7"/>
  <c r="O2756" i="7"/>
  <c r="N2756" i="7"/>
  <c r="M2756" i="7"/>
  <c r="L2756" i="7"/>
  <c r="K2756" i="7"/>
  <c r="R2755" i="7"/>
  <c r="S2755" i="7" s="1"/>
  <c r="Q2755" i="7"/>
  <c r="P2755" i="7"/>
  <c r="O2755" i="7"/>
  <c r="N2755" i="7"/>
  <c r="M2755" i="7"/>
  <c r="L2755" i="7"/>
  <c r="K2755" i="7"/>
  <c r="V2754" i="7"/>
  <c r="U2754" i="7"/>
  <c r="T2754" i="7"/>
  <c r="R2754" i="7"/>
  <c r="S2754" i="7" s="1"/>
  <c r="Q2754" i="7"/>
  <c r="P2754" i="7"/>
  <c r="O2754" i="7"/>
  <c r="N2754" i="7"/>
  <c r="M2754" i="7"/>
  <c r="L2754" i="7"/>
  <c r="K2754" i="7"/>
  <c r="U2753" i="7"/>
  <c r="V2753" i="7" s="1"/>
  <c r="R2753" i="7"/>
  <c r="S2753" i="7" s="1"/>
  <c r="Q2753" i="7"/>
  <c r="P2753" i="7"/>
  <c r="O2753" i="7"/>
  <c r="N2753" i="7"/>
  <c r="M2753" i="7"/>
  <c r="L2753" i="7"/>
  <c r="K2753" i="7"/>
  <c r="U2752" i="7"/>
  <c r="V2752" i="7" s="1"/>
  <c r="T2752" i="7"/>
  <c r="R2752" i="7"/>
  <c r="S2752" i="7" s="1"/>
  <c r="Q2752" i="7"/>
  <c r="P2752" i="7"/>
  <c r="O2752" i="7"/>
  <c r="N2752" i="7"/>
  <c r="M2752" i="7"/>
  <c r="L2752" i="7"/>
  <c r="K2752" i="7"/>
  <c r="R2751" i="7"/>
  <c r="S2751" i="7" s="1"/>
  <c r="Q2751" i="7"/>
  <c r="P2751" i="7"/>
  <c r="O2751" i="7"/>
  <c r="N2751" i="7"/>
  <c r="M2751" i="7"/>
  <c r="L2751" i="7"/>
  <c r="K2751" i="7"/>
  <c r="T2750" i="7"/>
  <c r="R2750" i="7"/>
  <c r="Q2750" i="7"/>
  <c r="P2750" i="7"/>
  <c r="O2750" i="7"/>
  <c r="N2750" i="7"/>
  <c r="M2750" i="7"/>
  <c r="L2750" i="7"/>
  <c r="K2750" i="7"/>
  <c r="U2749" i="7"/>
  <c r="R2749" i="7"/>
  <c r="Q2749" i="7"/>
  <c r="P2749" i="7"/>
  <c r="O2749" i="7"/>
  <c r="N2749" i="7"/>
  <c r="M2749" i="7"/>
  <c r="L2749" i="7"/>
  <c r="K2749" i="7"/>
  <c r="U2748" i="7"/>
  <c r="V2748" i="7" s="1"/>
  <c r="T2748" i="7"/>
  <c r="R2748" i="7"/>
  <c r="S2748" i="7" s="1"/>
  <c r="Q2748" i="7"/>
  <c r="P2748" i="7"/>
  <c r="O2748" i="7"/>
  <c r="N2748" i="7"/>
  <c r="M2748" i="7"/>
  <c r="L2748" i="7"/>
  <c r="K2748" i="7"/>
  <c r="U2747" i="7"/>
  <c r="R2747" i="7"/>
  <c r="S2747" i="7" s="1"/>
  <c r="Q2747" i="7"/>
  <c r="P2747" i="7"/>
  <c r="O2747" i="7"/>
  <c r="N2747" i="7"/>
  <c r="M2747" i="7"/>
  <c r="L2747" i="7"/>
  <c r="K2747" i="7"/>
  <c r="R2746" i="7"/>
  <c r="Q2746" i="7"/>
  <c r="P2746" i="7"/>
  <c r="O2746" i="7"/>
  <c r="N2746" i="7"/>
  <c r="M2746" i="7"/>
  <c r="L2746" i="7"/>
  <c r="K2746" i="7"/>
  <c r="U2745" i="7"/>
  <c r="T2745" i="7"/>
  <c r="R2745" i="7"/>
  <c r="S2745" i="7" s="1"/>
  <c r="V2745" i="7" s="1"/>
  <c r="Q2745" i="7"/>
  <c r="P2745" i="7"/>
  <c r="O2745" i="7"/>
  <c r="N2745" i="7"/>
  <c r="M2745" i="7"/>
  <c r="L2745" i="7"/>
  <c r="K2745" i="7"/>
  <c r="T2744" i="7"/>
  <c r="R2744" i="7"/>
  <c r="S2744" i="7" s="1"/>
  <c r="Q2744" i="7"/>
  <c r="P2744" i="7"/>
  <c r="O2744" i="7"/>
  <c r="N2744" i="7"/>
  <c r="M2744" i="7"/>
  <c r="L2744" i="7"/>
  <c r="K2744" i="7"/>
  <c r="U2743" i="7"/>
  <c r="R2743" i="7"/>
  <c r="S2743" i="7" s="1"/>
  <c r="V2743" i="7" s="1"/>
  <c r="Q2743" i="7"/>
  <c r="P2743" i="7"/>
  <c r="O2743" i="7"/>
  <c r="N2743" i="7"/>
  <c r="M2743" i="7"/>
  <c r="L2743" i="7"/>
  <c r="K2743" i="7"/>
  <c r="V2742" i="7"/>
  <c r="U2742" i="7"/>
  <c r="T2742" i="7"/>
  <c r="R2742" i="7"/>
  <c r="S2742" i="7" s="1"/>
  <c r="Q2742" i="7"/>
  <c r="P2742" i="7"/>
  <c r="O2742" i="7"/>
  <c r="N2742" i="7"/>
  <c r="M2742" i="7"/>
  <c r="L2742" i="7"/>
  <c r="K2742" i="7"/>
  <c r="U2741" i="7"/>
  <c r="V2741" i="7" s="1"/>
  <c r="R2741" i="7"/>
  <c r="S2741" i="7" s="1"/>
  <c r="Q2741" i="7"/>
  <c r="P2741" i="7"/>
  <c r="O2741" i="7"/>
  <c r="N2741" i="7"/>
  <c r="M2741" i="7"/>
  <c r="L2741" i="7"/>
  <c r="K2741" i="7"/>
  <c r="V2740" i="7"/>
  <c r="U2740" i="7"/>
  <c r="T2740" i="7"/>
  <c r="R2740" i="7"/>
  <c r="S2740" i="7" s="1"/>
  <c r="Q2740" i="7"/>
  <c r="P2740" i="7"/>
  <c r="O2740" i="7"/>
  <c r="N2740" i="7"/>
  <c r="M2740" i="7"/>
  <c r="L2740" i="7"/>
  <c r="K2740" i="7"/>
  <c r="T2739" i="7"/>
  <c r="R2739" i="7"/>
  <c r="S2739" i="7" s="1"/>
  <c r="Q2739" i="7"/>
  <c r="P2739" i="7"/>
  <c r="O2739" i="7"/>
  <c r="N2739" i="7"/>
  <c r="M2739" i="7"/>
  <c r="L2739" i="7"/>
  <c r="K2739" i="7"/>
  <c r="R2738" i="7"/>
  <c r="Q2738" i="7"/>
  <c r="P2738" i="7"/>
  <c r="O2738" i="7"/>
  <c r="N2738" i="7"/>
  <c r="M2738" i="7"/>
  <c r="L2738" i="7"/>
  <c r="K2738" i="7"/>
  <c r="U2737" i="7"/>
  <c r="R2737" i="7"/>
  <c r="Q2737" i="7"/>
  <c r="P2737" i="7"/>
  <c r="O2737" i="7"/>
  <c r="N2737" i="7"/>
  <c r="M2737" i="7"/>
  <c r="L2737" i="7"/>
  <c r="K2737" i="7"/>
  <c r="U2736" i="7"/>
  <c r="V2736" i="7" s="1"/>
  <c r="T2736" i="7"/>
  <c r="R2736" i="7"/>
  <c r="S2736" i="7" s="1"/>
  <c r="Q2736" i="7"/>
  <c r="P2736" i="7"/>
  <c r="O2736" i="7"/>
  <c r="N2736" i="7"/>
  <c r="M2736" i="7"/>
  <c r="L2736" i="7"/>
  <c r="K2736" i="7"/>
  <c r="R2735" i="7"/>
  <c r="S2735" i="7" s="1"/>
  <c r="Q2735" i="7"/>
  <c r="P2735" i="7"/>
  <c r="O2735" i="7"/>
  <c r="N2735" i="7"/>
  <c r="M2735" i="7"/>
  <c r="L2735" i="7"/>
  <c r="K2735" i="7"/>
  <c r="R2734" i="7"/>
  <c r="Q2734" i="7"/>
  <c r="P2734" i="7"/>
  <c r="O2734" i="7"/>
  <c r="N2734" i="7"/>
  <c r="M2734" i="7"/>
  <c r="L2734" i="7"/>
  <c r="K2734" i="7"/>
  <c r="R2733" i="7"/>
  <c r="Q2733" i="7"/>
  <c r="P2733" i="7"/>
  <c r="O2733" i="7"/>
  <c r="N2733" i="7"/>
  <c r="M2733" i="7"/>
  <c r="L2733" i="7"/>
  <c r="K2733" i="7"/>
  <c r="T2732" i="7"/>
  <c r="R2732" i="7"/>
  <c r="S2732" i="7" s="1"/>
  <c r="Q2732" i="7"/>
  <c r="P2732" i="7"/>
  <c r="O2732" i="7"/>
  <c r="N2732" i="7"/>
  <c r="M2732" i="7"/>
  <c r="L2732" i="7"/>
  <c r="K2732" i="7"/>
  <c r="U2731" i="7"/>
  <c r="R2731" i="7"/>
  <c r="S2731" i="7" s="1"/>
  <c r="V2731" i="7" s="1"/>
  <c r="Q2731" i="7"/>
  <c r="P2731" i="7"/>
  <c r="O2731" i="7"/>
  <c r="N2731" i="7"/>
  <c r="M2731" i="7"/>
  <c r="L2731" i="7"/>
  <c r="K2731" i="7"/>
  <c r="V2730" i="7"/>
  <c r="U2730" i="7"/>
  <c r="T2730" i="7"/>
  <c r="R2730" i="7"/>
  <c r="S2730" i="7" s="1"/>
  <c r="Q2730" i="7"/>
  <c r="P2730" i="7"/>
  <c r="O2730" i="7"/>
  <c r="N2730" i="7"/>
  <c r="M2730" i="7"/>
  <c r="L2730" i="7"/>
  <c r="K2730" i="7"/>
  <c r="V2729" i="7"/>
  <c r="U2729" i="7"/>
  <c r="R2729" i="7"/>
  <c r="S2729" i="7" s="1"/>
  <c r="Q2729" i="7"/>
  <c r="P2729" i="7"/>
  <c r="O2729" i="7"/>
  <c r="N2729" i="7"/>
  <c r="M2729" i="7"/>
  <c r="L2729" i="7"/>
  <c r="K2729" i="7"/>
  <c r="V2728" i="7"/>
  <c r="U2728" i="7"/>
  <c r="T2728" i="7"/>
  <c r="R2728" i="7"/>
  <c r="S2728" i="7" s="1"/>
  <c r="Q2728" i="7"/>
  <c r="P2728" i="7"/>
  <c r="O2728" i="7"/>
  <c r="N2728" i="7"/>
  <c r="M2728" i="7"/>
  <c r="L2728" i="7"/>
  <c r="K2728" i="7"/>
  <c r="U2727" i="7"/>
  <c r="T2727" i="7"/>
  <c r="R2727" i="7"/>
  <c r="S2727" i="7" s="1"/>
  <c r="Q2727" i="7"/>
  <c r="P2727" i="7"/>
  <c r="O2727" i="7"/>
  <c r="N2727" i="7"/>
  <c r="M2727" i="7"/>
  <c r="L2727" i="7"/>
  <c r="K2727" i="7"/>
  <c r="T2726" i="7"/>
  <c r="R2726" i="7"/>
  <c r="Q2726" i="7"/>
  <c r="P2726" i="7"/>
  <c r="O2726" i="7"/>
  <c r="N2726" i="7"/>
  <c r="M2726" i="7"/>
  <c r="L2726" i="7"/>
  <c r="K2726" i="7"/>
  <c r="U2725" i="7"/>
  <c r="T2725" i="7"/>
  <c r="R2725" i="7"/>
  <c r="S2725" i="7" s="1"/>
  <c r="V2725" i="7" s="1"/>
  <c r="Q2725" i="7"/>
  <c r="P2725" i="7"/>
  <c r="O2725" i="7"/>
  <c r="N2725" i="7"/>
  <c r="M2725" i="7"/>
  <c r="L2725" i="7"/>
  <c r="K2725" i="7"/>
  <c r="V2724" i="7"/>
  <c r="U2724" i="7"/>
  <c r="T2724" i="7"/>
  <c r="R2724" i="7"/>
  <c r="S2724" i="7" s="1"/>
  <c r="Q2724" i="7"/>
  <c r="P2724" i="7"/>
  <c r="O2724" i="7"/>
  <c r="N2724" i="7"/>
  <c r="M2724" i="7"/>
  <c r="L2724" i="7"/>
  <c r="K2724" i="7"/>
  <c r="U2723" i="7"/>
  <c r="T2723" i="7"/>
  <c r="R2723" i="7"/>
  <c r="S2723" i="7" s="1"/>
  <c r="Q2723" i="7"/>
  <c r="P2723" i="7"/>
  <c r="O2723" i="7"/>
  <c r="N2723" i="7"/>
  <c r="M2723" i="7"/>
  <c r="L2723" i="7"/>
  <c r="K2723" i="7"/>
  <c r="T2722" i="7"/>
  <c r="R2722" i="7"/>
  <c r="Q2722" i="7"/>
  <c r="P2722" i="7"/>
  <c r="O2722" i="7"/>
  <c r="N2722" i="7"/>
  <c r="M2722" i="7"/>
  <c r="L2722" i="7"/>
  <c r="K2722" i="7"/>
  <c r="U2721" i="7"/>
  <c r="T2721" i="7"/>
  <c r="R2721" i="7"/>
  <c r="S2721" i="7" s="1"/>
  <c r="V2721" i="7" s="1"/>
  <c r="Q2721" i="7"/>
  <c r="P2721" i="7"/>
  <c r="O2721" i="7"/>
  <c r="N2721" i="7"/>
  <c r="M2721" i="7"/>
  <c r="L2721" i="7"/>
  <c r="K2721" i="7"/>
  <c r="T2720" i="7"/>
  <c r="R2720" i="7"/>
  <c r="S2720" i="7" s="1"/>
  <c r="Q2720" i="7"/>
  <c r="P2720" i="7"/>
  <c r="O2720" i="7"/>
  <c r="N2720" i="7"/>
  <c r="M2720" i="7"/>
  <c r="L2720" i="7"/>
  <c r="K2720" i="7"/>
  <c r="U2719" i="7"/>
  <c r="R2719" i="7"/>
  <c r="S2719" i="7" s="1"/>
  <c r="V2719" i="7" s="1"/>
  <c r="Q2719" i="7"/>
  <c r="P2719" i="7"/>
  <c r="O2719" i="7"/>
  <c r="N2719" i="7"/>
  <c r="M2719" i="7"/>
  <c r="L2719" i="7"/>
  <c r="K2719" i="7"/>
  <c r="V2718" i="7"/>
  <c r="U2718" i="7"/>
  <c r="T2718" i="7"/>
  <c r="R2718" i="7"/>
  <c r="S2718" i="7" s="1"/>
  <c r="Q2718" i="7"/>
  <c r="P2718" i="7"/>
  <c r="O2718" i="7"/>
  <c r="N2718" i="7"/>
  <c r="M2718" i="7"/>
  <c r="L2718" i="7"/>
  <c r="K2718" i="7"/>
  <c r="V2717" i="7"/>
  <c r="U2717" i="7"/>
  <c r="R2717" i="7"/>
  <c r="S2717" i="7" s="1"/>
  <c r="Q2717" i="7"/>
  <c r="P2717" i="7"/>
  <c r="O2717" i="7"/>
  <c r="N2717" i="7"/>
  <c r="M2717" i="7"/>
  <c r="L2717" i="7"/>
  <c r="K2717" i="7"/>
  <c r="V2716" i="7"/>
  <c r="U2716" i="7"/>
  <c r="T2716" i="7"/>
  <c r="R2716" i="7"/>
  <c r="S2716" i="7" s="1"/>
  <c r="Q2716" i="7"/>
  <c r="P2716" i="7"/>
  <c r="O2716" i="7"/>
  <c r="N2716" i="7"/>
  <c r="M2716" i="7"/>
  <c r="L2716" i="7"/>
  <c r="K2716" i="7"/>
  <c r="U2715" i="7"/>
  <c r="T2715" i="7"/>
  <c r="R2715" i="7"/>
  <c r="S2715" i="7" s="1"/>
  <c r="Q2715" i="7"/>
  <c r="P2715" i="7"/>
  <c r="O2715" i="7"/>
  <c r="N2715" i="7"/>
  <c r="M2715" i="7"/>
  <c r="L2715" i="7"/>
  <c r="K2715" i="7"/>
  <c r="T2714" i="7"/>
  <c r="R2714" i="7"/>
  <c r="Q2714" i="7"/>
  <c r="P2714" i="7"/>
  <c r="O2714" i="7"/>
  <c r="N2714" i="7"/>
  <c r="M2714" i="7"/>
  <c r="L2714" i="7"/>
  <c r="K2714" i="7"/>
  <c r="R2713" i="7"/>
  <c r="Q2713" i="7"/>
  <c r="P2713" i="7"/>
  <c r="O2713" i="7"/>
  <c r="N2713" i="7"/>
  <c r="M2713" i="7"/>
  <c r="L2713" i="7"/>
  <c r="K2713" i="7"/>
  <c r="V2712" i="7"/>
  <c r="U2712" i="7"/>
  <c r="T2712" i="7"/>
  <c r="R2712" i="7"/>
  <c r="S2712" i="7" s="1"/>
  <c r="Q2712" i="7"/>
  <c r="P2712" i="7"/>
  <c r="O2712" i="7"/>
  <c r="N2712" i="7"/>
  <c r="M2712" i="7"/>
  <c r="L2712" i="7"/>
  <c r="K2712" i="7"/>
  <c r="U2711" i="7"/>
  <c r="T2711" i="7"/>
  <c r="R2711" i="7"/>
  <c r="S2711" i="7" s="1"/>
  <c r="Q2711" i="7"/>
  <c r="P2711" i="7"/>
  <c r="O2711" i="7"/>
  <c r="N2711" i="7"/>
  <c r="M2711" i="7"/>
  <c r="L2711" i="7"/>
  <c r="K2711" i="7"/>
  <c r="T2710" i="7"/>
  <c r="R2710" i="7"/>
  <c r="Q2710" i="7"/>
  <c r="P2710" i="7"/>
  <c r="O2710" i="7"/>
  <c r="N2710" i="7"/>
  <c r="M2710" i="7"/>
  <c r="L2710" i="7"/>
  <c r="K2710" i="7"/>
  <c r="U2709" i="7"/>
  <c r="T2709" i="7"/>
  <c r="R2709" i="7"/>
  <c r="S2709" i="7" s="1"/>
  <c r="V2709" i="7" s="1"/>
  <c r="Q2709" i="7"/>
  <c r="P2709" i="7"/>
  <c r="O2709" i="7"/>
  <c r="N2709" i="7"/>
  <c r="M2709" i="7"/>
  <c r="L2709" i="7"/>
  <c r="K2709" i="7"/>
  <c r="V2708" i="7"/>
  <c r="U2708" i="7"/>
  <c r="T2708" i="7"/>
  <c r="R2708" i="7"/>
  <c r="S2708" i="7" s="1"/>
  <c r="Q2708" i="7"/>
  <c r="P2708" i="7"/>
  <c r="O2708" i="7"/>
  <c r="N2708" i="7"/>
  <c r="M2708" i="7"/>
  <c r="L2708" i="7"/>
  <c r="K2708" i="7"/>
  <c r="U2707" i="7"/>
  <c r="R2707" i="7"/>
  <c r="S2707" i="7" s="1"/>
  <c r="V2707" i="7" s="1"/>
  <c r="Q2707" i="7"/>
  <c r="P2707" i="7"/>
  <c r="O2707" i="7"/>
  <c r="N2707" i="7"/>
  <c r="M2707" i="7"/>
  <c r="L2707" i="7"/>
  <c r="K2707" i="7"/>
  <c r="V2706" i="7"/>
  <c r="U2706" i="7"/>
  <c r="T2706" i="7"/>
  <c r="R2706" i="7"/>
  <c r="S2706" i="7" s="1"/>
  <c r="Q2706" i="7"/>
  <c r="P2706" i="7"/>
  <c r="O2706" i="7"/>
  <c r="N2706" i="7"/>
  <c r="M2706" i="7"/>
  <c r="L2706" i="7"/>
  <c r="K2706" i="7"/>
  <c r="V2705" i="7"/>
  <c r="U2705" i="7"/>
  <c r="R2705" i="7"/>
  <c r="S2705" i="7" s="1"/>
  <c r="Q2705" i="7"/>
  <c r="P2705" i="7"/>
  <c r="O2705" i="7"/>
  <c r="N2705" i="7"/>
  <c r="M2705" i="7"/>
  <c r="L2705" i="7"/>
  <c r="K2705" i="7"/>
  <c r="V2704" i="7"/>
  <c r="U2704" i="7"/>
  <c r="T2704" i="7"/>
  <c r="R2704" i="7"/>
  <c r="S2704" i="7" s="1"/>
  <c r="Q2704" i="7"/>
  <c r="P2704" i="7"/>
  <c r="O2704" i="7"/>
  <c r="N2704" i="7"/>
  <c r="M2704" i="7"/>
  <c r="L2704" i="7"/>
  <c r="K2704" i="7"/>
  <c r="U2703" i="7"/>
  <c r="T2703" i="7"/>
  <c r="R2703" i="7"/>
  <c r="S2703" i="7" s="1"/>
  <c r="Q2703" i="7"/>
  <c r="P2703" i="7"/>
  <c r="O2703" i="7"/>
  <c r="N2703" i="7"/>
  <c r="M2703" i="7"/>
  <c r="L2703" i="7"/>
  <c r="K2703" i="7"/>
  <c r="R2702" i="7"/>
  <c r="Q2702" i="7"/>
  <c r="P2702" i="7"/>
  <c r="O2702" i="7"/>
  <c r="N2702" i="7"/>
  <c r="M2702" i="7"/>
  <c r="L2702" i="7"/>
  <c r="K2702" i="7"/>
  <c r="U2701" i="7"/>
  <c r="R2701" i="7"/>
  <c r="Q2701" i="7"/>
  <c r="P2701" i="7"/>
  <c r="O2701" i="7"/>
  <c r="N2701" i="7"/>
  <c r="M2701" i="7"/>
  <c r="L2701" i="7"/>
  <c r="K2701" i="7"/>
  <c r="U2700" i="7"/>
  <c r="V2700" i="7" s="1"/>
  <c r="T2700" i="7"/>
  <c r="R2700" i="7"/>
  <c r="S2700" i="7" s="1"/>
  <c r="Q2700" i="7"/>
  <c r="P2700" i="7"/>
  <c r="O2700" i="7"/>
  <c r="N2700" i="7"/>
  <c r="M2700" i="7"/>
  <c r="L2700" i="7"/>
  <c r="K2700" i="7"/>
  <c r="U2699" i="7"/>
  <c r="T2699" i="7"/>
  <c r="R2699" i="7"/>
  <c r="S2699" i="7" s="1"/>
  <c r="V2699" i="7" s="1"/>
  <c r="Q2699" i="7"/>
  <c r="P2699" i="7"/>
  <c r="O2699" i="7"/>
  <c r="N2699" i="7"/>
  <c r="M2699" i="7"/>
  <c r="L2699" i="7"/>
  <c r="K2699" i="7"/>
  <c r="T2698" i="7"/>
  <c r="R2698" i="7"/>
  <c r="Q2698" i="7"/>
  <c r="P2698" i="7"/>
  <c r="O2698" i="7"/>
  <c r="N2698" i="7"/>
  <c r="M2698" i="7"/>
  <c r="L2698" i="7"/>
  <c r="K2698" i="7"/>
  <c r="R2697" i="7"/>
  <c r="Q2697" i="7"/>
  <c r="P2697" i="7"/>
  <c r="O2697" i="7"/>
  <c r="N2697" i="7"/>
  <c r="M2697" i="7"/>
  <c r="L2697" i="7"/>
  <c r="K2697" i="7"/>
  <c r="T2696" i="7"/>
  <c r="R2696" i="7"/>
  <c r="S2696" i="7" s="1"/>
  <c r="Q2696" i="7"/>
  <c r="P2696" i="7"/>
  <c r="O2696" i="7"/>
  <c r="N2696" i="7"/>
  <c r="M2696" i="7"/>
  <c r="L2696" i="7"/>
  <c r="K2696" i="7"/>
  <c r="U2695" i="7"/>
  <c r="R2695" i="7"/>
  <c r="S2695" i="7" s="1"/>
  <c r="V2695" i="7" s="1"/>
  <c r="Q2695" i="7"/>
  <c r="P2695" i="7"/>
  <c r="O2695" i="7"/>
  <c r="N2695" i="7"/>
  <c r="M2695" i="7"/>
  <c r="L2695" i="7"/>
  <c r="K2695" i="7"/>
  <c r="V2694" i="7"/>
  <c r="U2694" i="7"/>
  <c r="T2694" i="7"/>
  <c r="R2694" i="7"/>
  <c r="S2694" i="7" s="1"/>
  <c r="Q2694" i="7"/>
  <c r="P2694" i="7"/>
  <c r="O2694" i="7"/>
  <c r="N2694" i="7"/>
  <c r="M2694" i="7"/>
  <c r="L2694" i="7"/>
  <c r="K2694" i="7"/>
  <c r="V2693" i="7"/>
  <c r="U2693" i="7"/>
  <c r="R2693" i="7"/>
  <c r="S2693" i="7" s="1"/>
  <c r="Q2693" i="7"/>
  <c r="P2693" i="7"/>
  <c r="O2693" i="7"/>
  <c r="N2693" i="7"/>
  <c r="M2693" i="7"/>
  <c r="L2693" i="7"/>
  <c r="K2693" i="7"/>
  <c r="U2692" i="7"/>
  <c r="V2692" i="7" s="1"/>
  <c r="T2692" i="7"/>
  <c r="R2692" i="7"/>
  <c r="S2692" i="7" s="1"/>
  <c r="Q2692" i="7"/>
  <c r="P2692" i="7"/>
  <c r="O2692" i="7"/>
  <c r="N2692" i="7"/>
  <c r="M2692" i="7"/>
  <c r="L2692" i="7"/>
  <c r="K2692" i="7"/>
  <c r="R2691" i="7"/>
  <c r="Q2691" i="7"/>
  <c r="P2691" i="7"/>
  <c r="O2691" i="7"/>
  <c r="N2691" i="7"/>
  <c r="M2691" i="7"/>
  <c r="L2691" i="7"/>
  <c r="K2691" i="7"/>
  <c r="T2690" i="7"/>
  <c r="R2690" i="7"/>
  <c r="Q2690" i="7"/>
  <c r="P2690" i="7"/>
  <c r="O2690" i="7"/>
  <c r="N2690" i="7"/>
  <c r="M2690" i="7"/>
  <c r="L2690" i="7"/>
  <c r="K2690" i="7"/>
  <c r="R2689" i="7"/>
  <c r="Q2689" i="7"/>
  <c r="P2689" i="7"/>
  <c r="O2689" i="7"/>
  <c r="N2689" i="7"/>
  <c r="M2689" i="7"/>
  <c r="L2689" i="7"/>
  <c r="K2689" i="7"/>
  <c r="V2688" i="7"/>
  <c r="U2688" i="7"/>
  <c r="T2688" i="7"/>
  <c r="R2688" i="7"/>
  <c r="S2688" i="7" s="1"/>
  <c r="Q2688" i="7"/>
  <c r="P2688" i="7"/>
  <c r="O2688" i="7"/>
  <c r="N2688" i="7"/>
  <c r="M2688" i="7"/>
  <c r="L2688" i="7"/>
  <c r="K2688" i="7"/>
  <c r="U2687" i="7"/>
  <c r="T2687" i="7"/>
  <c r="R2687" i="7"/>
  <c r="S2687" i="7" s="1"/>
  <c r="Q2687" i="7"/>
  <c r="P2687" i="7"/>
  <c r="O2687" i="7"/>
  <c r="N2687" i="7"/>
  <c r="M2687" i="7"/>
  <c r="L2687" i="7"/>
  <c r="K2687" i="7"/>
  <c r="T2686" i="7"/>
  <c r="R2686" i="7"/>
  <c r="Q2686" i="7"/>
  <c r="P2686" i="7"/>
  <c r="O2686" i="7"/>
  <c r="N2686" i="7"/>
  <c r="M2686" i="7"/>
  <c r="L2686" i="7"/>
  <c r="K2686" i="7"/>
  <c r="R2685" i="7"/>
  <c r="Q2685" i="7"/>
  <c r="P2685" i="7"/>
  <c r="O2685" i="7"/>
  <c r="N2685" i="7"/>
  <c r="M2685" i="7"/>
  <c r="L2685" i="7"/>
  <c r="K2685" i="7"/>
  <c r="T2684" i="7"/>
  <c r="R2684" i="7"/>
  <c r="S2684" i="7" s="1"/>
  <c r="Q2684" i="7"/>
  <c r="P2684" i="7"/>
  <c r="O2684" i="7"/>
  <c r="N2684" i="7"/>
  <c r="M2684" i="7"/>
  <c r="L2684" i="7"/>
  <c r="K2684" i="7"/>
  <c r="U2683" i="7"/>
  <c r="R2683" i="7"/>
  <c r="S2683" i="7" s="1"/>
  <c r="V2683" i="7" s="1"/>
  <c r="Q2683" i="7"/>
  <c r="P2683" i="7"/>
  <c r="O2683" i="7"/>
  <c r="N2683" i="7"/>
  <c r="M2683" i="7"/>
  <c r="L2683" i="7"/>
  <c r="K2683" i="7"/>
  <c r="V2682" i="7"/>
  <c r="U2682" i="7"/>
  <c r="T2682" i="7"/>
  <c r="R2682" i="7"/>
  <c r="S2682" i="7" s="1"/>
  <c r="Q2682" i="7"/>
  <c r="P2682" i="7"/>
  <c r="O2682" i="7"/>
  <c r="N2682" i="7"/>
  <c r="M2682" i="7"/>
  <c r="L2682" i="7"/>
  <c r="K2682" i="7"/>
  <c r="V2681" i="7"/>
  <c r="U2681" i="7"/>
  <c r="R2681" i="7"/>
  <c r="S2681" i="7" s="1"/>
  <c r="Q2681" i="7"/>
  <c r="P2681" i="7"/>
  <c r="O2681" i="7"/>
  <c r="N2681" i="7"/>
  <c r="M2681" i="7"/>
  <c r="L2681" i="7"/>
  <c r="K2681" i="7"/>
  <c r="U2680" i="7"/>
  <c r="V2680" i="7" s="1"/>
  <c r="T2680" i="7"/>
  <c r="R2680" i="7"/>
  <c r="S2680" i="7" s="1"/>
  <c r="Q2680" i="7"/>
  <c r="P2680" i="7"/>
  <c r="O2680" i="7"/>
  <c r="N2680" i="7"/>
  <c r="M2680" i="7"/>
  <c r="L2680" i="7"/>
  <c r="K2680" i="7"/>
  <c r="R2679" i="7"/>
  <c r="Q2679" i="7"/>
  <c r="P2679" i="7"/>
  <c r="O2679" i="7"/>
  <c r="N2679" i="7"/>
  <c r="M2679" i="7"/>
  <c r="L2679" i="7"/>
  <c r="K2679" i="7"/>
  <c r="R2678" i="7"/>
  <c r="Q2678" i="7"/>
  <c r="P2678" i="7"/>
  <c r="O2678" i="7"/>
  <c r="N2678" i="7"/>
  <c r="M2678" i="7"/>
  <c r="L2678" i="7"/>
  <c r="K2678" i="7"/>
  <c r="R2677" i="7"/>
  <c r="Q2677" i="7"/>
  <c r="P2677" i="7"/>
  <c r="O2677" i="7"/>
  <c r="N2677" i="7"/>
  <c r="M2677" i="7"/>
  <c r="L2677" i="7"/>
  <c r="K2677" i="7"/>
  <c r="U2676" i="7"/>
  <c r="V2676" i="7" s="1"/>
  <c r="T2676" i="7"/>
  <c r="R2676" i="7"/>
  <c r="S2676" i="7" s="1"/>
  <c r="Q2676" i="7"/>
  <c r="P2676" i="7"/>
  <c r="O2676" i="7"/>
  <c r="N2676" i="7"/>
  <c r="M2676" i="7"/>
  <c r="L2676" i="7"/>
  <c r="K2676" i="7"/>
  <c r="U2675" i="7"/>
  <c r="T2675" i="7"/>
  <c r="R2675" i="7"/>
  <c r="S2675" i="7" s="1"/>
  <c r="Q2675" i="7"/>
  <c r="P2675" i="7"/>
  <c r="O2675" i="7"/>
  <c r="N2675" i="7"/>
  <c r="M2675" i="7"/>
  <c r="L2675" i="7"/>
  <c r="K2675" i="7"/>
  <c r="R2674" i="7"/>
  <c r="Q2674" i="7"/>
  <c r="P2674" i="7"/>
  <c r="O2674" i="7"/>
  <c r="N2674" i="7"/>
  <c r="M2674" i="7"/>
  <c r="L2674" i="7"/>
  <c r="K2674" i="7"/>
  <c r="R2673" i="7"/>
  <c r="Q2673" i="7"/>
  <c r="P2673" i="7"/>
  <c r="O2673" i="7"/>
  <c r="N2673" i="7"/>
  <c r="M2673" i="7"/>
  <c r="L2673" i="7"/>
  <c r="K2673" i="7"/>
  <c r="T2672" i="7"/>
  <c r="R2672" i="7"/>
  <c r="S2672" i="7" s="1"/>
  <c r="Q2672" i="7"/>
  <c r="P2672" i="7"/>
  <c r="O2672" i="7"/>
  <c r="N2672" i="7"/>
  <c r="M2672" i="7"/>
  <c r="L2672" i="7"/>
  <c r="K2672" i="7"/>
  <c r="U2671" i="7"/>
  <c r="T2671" i="7"/>
  <c r="R2671" i="7"/>
  <c r="S2671" i="7" s="1"/>
  <c r="V2671" i="7" s="1"/>
  <c r="Q2671" i="7"/>
  <c r="P2671" i="7"/>
  <c r="O2671" i="7"/>
  <c r="N2671" i="7"/>
  <c r="M2671" i="7"/>
  <c r="L2671" i="7"/>
  <c r="K2671" i="7"/>
  <c r="V2670" i="7"/>
  <c r="U2670" i="7"/>
  <c r="T2670" i="7"/>
  <c r="R2670" i="7"/>
  <c r="S2670" i="7" s="1"/>
  <c r="Q2670" i="7"/>
  <c r="P2670" i="7"/>
  <c r="O2670" i="7"/>
  <c r="N2670" i="7"/>
  <c r="M2670" i="7"/>
  <c r="L2670" i="7"/>
  <c r="K2670" i="7"/>
  <c r="U2669" i="7"/>
  <c r="V2669" i="7" s="1"/>
  <c r="R2669" i="7"/>
  <c r="S2669" i="7" s="1"/>
  <c r="Q2669" i="7"/>
  <c r="P2669" i="7"/>
  <c r="O2669" i="7"/>
  <c r="N2669" i="7"/>
  <c r="M2669" i="7"/>
  <c r="L2669" i="7"/>
  <c r="K2669" i="7"/>
  <c r="V2668" i="7"/>
  <c r="U2668" i="7"/>
  <c r="T2668" i="7"/>
  <c r="R2668" i="7"/>
  <c r="S2668" i="7" s="1"/>
  <c r="Q2668" i="7"/>
  <c r="P2668" i="7"/>
  <c r="O2668" i="7"/>
  <c r="N2668" i="7"/>
  <c r="M2668" i="7"/>
  <c r="L2668" i="7"/>
  <c r="K2668" i="7"/>
  <c r="U2667" i="7"/>
  <c r="T2667" i="7"/>
  <c r="R2667" i="7"/>
  <c r="S2667" i="7" s="1"/>
  <c r="Q2667" i="7"/>
  <c r="P2667" i="7"/>
  <c r="O2667" i="7"/>
  <c r="N2667" i="7"/>
  <c r="M2667" i="7"/>
  <c r="L2667" i="7"/>
  <c r="K2667" i="7"/>
  <c r="R2666" i="7"/>
  <c r="Q2666" i="7"/>
  <c r="P2666" i="7"/>
  <c r="O2666" i="7"/>
  <c r="N2666" i="7"/>
  <c r="M2666" i="7"/>
  <c r="L2666" i="7"/>
  <c r="K2666" i="7"/>
  <c r="U2665" i="7"/>
  <c r="R2665" i="7"/>
  <c r="Q2665" i="7"/>
  <c r="P2665" i="7"/>
  <c r="O2665" i="7"/>
  <c r="N2665" i="7"/>
  <c r="M2665" i="7"/>
  <c r="L2665" i="7"/>
  <c r="K2665" i="7"/>
  <c r="V2664" i="7"/>
  <c r="U2664" i="7"/>
  <c r="T2664" i="7"/>
  <c r="R2664" i="7"/>
  <c r="S2664" i="7" s="1"/>
  <c r="Q2664" i="7"/>
  <c r="P2664" i="7"/>
  <c r="O2664" i="7"/>
  <c r="N2664" i="7"/>
  <c r="M2664" i="7"/>
  <c r="L2664" i="7"/>
  <c r="K2664" i="7"/>
  <c r="U2663" i="7"/>
  <c r="T2663" i="7"/>
  <c r="R2663" i="7"/>
  <c r="S2663" i="7" s="1"/>
  <c r="Q2663" i="7"/>
  <c r="P2663" i="7"/>
  <c r="O2663" i="7"/>
  <c r="N2663" i="7"/>
  <c r="M2663" i="7"/>
  <c r="L2663" i="7"/>
  <c r="K2663" i="7"/>
  <c r="T2662" i="7"/>
  <c r="R2662" i="7"/>
  <c r="Q2662" i="7"/>
  <c r="P2662" i="7"/>
  <c r="O2662" i="7"/>
  <c r="N2662" i="7"/>
  <c r="M2662" i="7"/>
  <c r="L2662" i="7"/>
  <c r="K2662" i="7"/>
  <c r="R2661" i="7"/>
  <c r="Q2661" i="7"/>
  <c r="P2661" i="7"/>
  <c r="O2661" i="7"/>
  <c r="N2661" i="7"/>
  <c r="M2661" i="7"/>
  <c r="L2661" i="7"/>
  <c r="K2661" i="7"/>
  <c r="T2660" i="7"/>
  <c r="R2660" i="7"/>
  <c r="S2660" i="7" s="1"/>
  <c r="Q2660" i="7"/>
  <c r="P2660" i="7"/>
  <c r="O2660" i="7"/>
  <c r="N2660" i="7"/>
  <c r="M2660" i="7"/>
  <c r="L2660" i="7"/>
  <c r="K2660" i="7"/>
  <c r="U2659" i="7"/>
  <c r="T2659" i="7"/>
  <c r="R2659" i="7"/>
  <c r="S2659" i="7" s="1"/>
  <c r="V2659" i="7" s="1"/>
  <c r="Q2659" i="7"/>
  <c r="P2659" i="7"/>
  <c r="O2659" i="7"/>
  <c r="N2659" i="7"/>
  <c r="M2659" i="7"/>
  <c r="L2659" i="7"/>
  <c r="K2659" i="7"/>
  <c r="V2658" i="7"/>
  <c r="U2658" i="7"/>
  <c r="T2658" i="7"/>
  <c r="R2658" i="7"/>
  <c r="S2658" i="7" s="1"/>
  <c r="Q2658" i="7"/>
  <c r="P2658" i="7"/>
  <c r="O2658" i="7"/>
  <c r="N2658" i="7"/>
  <c r="M2658" i="7"/>
  <c r="L2658" i="7"/>
  <c r="K2658" i="7"/>
  <c r="U2657" i="7"/>
  <c r="V2657" i="7" s="1"/>
  <c r="R2657" i="7"/>
  <c r="S2657" i="7" s="1"/>
  <c r="Q2657" i="7"/>
  <c r="P2657" i="7"/>
  <c r="O2657" i="7"/>
  <c r="N2657" i="7"/>
  <c r="M2657" i="7"/>
  <c r="L2657" i="7"/>
  <c r="K2657" i="7"/>
  <c r="V2656" i="7"/>
  <c r="U2656" i="7"/>
  <c r="T2656" i="7"/>
  <c r="R2656" i="7"/>
  <c r="S2656" i="7" s="1"/>
  <c r="Q2656" i="7"/>
  <c r="P2656" i="7"/>
  <c r="O2656" i="7"/>
  <c r="N2656" i="7"/>
  <c r="M2656" i="7"/>
  <c r="L2656" i="7"/>
  <c r="K2656" i="7"/>
  <c r="U2655" i="7"/>
  <c r="T2655" i="7"/>
  <c r="R2655" i="7"/>
  <c r="S2655" i="7" s="1"/>
  <c r="V2655" i="7" s="1"/>
  <c r="Q2655" i="7"/>
  <c r="P2655" i="7"/>
  <c r="O2655" i="7"/>
  <c r="N2655" i="7"/>
  <c r="M2655" i="7"/>
  <c r="L2655" i="7"/>
  <c r="K2655" i="7"/>
  <c r="U2654" i="7"/>
  <c r="T2654" i="7"/>
  <c r="R2654" i="7"/>
  <c r="S2654" i="7" s="1"/>
  <c r="V2654" i="7" s="1"/>
  <c r="Q2654" i="7"/>
  <c r="P2654" i="7"/>
  <c r="O2654" i="7"/>
  <c r="N2654" i="7"/>
  <c r="M2654" i="7"/>
  <c r="L2654" i="7"/>
  <c r="K2654" i="7"/>
  <c r="U2653" i="7"/>
  <c r="R2653" i="7"/>
  <c r="Q2653" i="7"/>
  <c r="P2653" i="7"/>
  <c r="O2653" i="7"/>
  <c r="N2653" i="7"/>
  <c r="M2653" i="7"/>
  <c r="L2653" i="7"/>
  <c r="K2653" i="7"/>
  <c r="V2652" i="7"/>
  <c r="U2652" i="7"/>
  <c r="T2652" i="7"/>
  <c r="R2652" i="7"/>
  <c r="S2652" i="7" s="1"/>
  <c r="Q2652" i="7"/>
  <c r="P2652" i="7"/>
  <c r="O2652" i="7"/>
  <c r="N2652" i="7"/>
  <c r="M2652" i="7"/>
  <c r="L2652" i="7"/>
  <c r="K2652" i="7"/>
  <c r="U2651" i="7"/>
  <c r="T2651" i="7"/>
  <c r="R2651" i="7"/>
  <c r="S2651" i="7" s="1"/>
  <c r="Q2651" i="7"/>
  <c r="P2651" i="7"/>
  <c r="O2651" i="7"/>
  <c r="N2651" i="7"/>
  <c r="M2651" i="7"/>
  <c r="L2651" i="7"/>
  <c r="K2651" i="7"/>
  <c r="R2650" i="7"/>
  <c r="Q2650" i="7"/>
  <c r="P2650" i="7"/>
  <c r="O2650" i="7"/>
  <c r="N2650" i="7"/>
  <c r="M2650" i="7"/>
  <c r="L2650" i="7"/>
  <c r="K2650" i="7"/>
  <c r="R2649" i="7"/>
  <c r="Q2649" i="7"/>
  <c r="P2649" i="7"/>
  <c r="O2649" i="7"/>
  <c r="N2649" i="7"/>
  <c r="M2649" i="7"/>
  <c r="L2649" i="7"/>
  <c r="K2649" i="7"/>
  <c r="T2648" i="7"/>
  <c r="R2648" i="7"/>
  <c r="S2648" i="7" s="1"/>
  <c r="Q2648" i="7"/>
  <c r="P2648" i="7"/>
  <c r="O2648" i="7"/>
  <c r="N2648" i="7"/>
  <c r="M2648" i="7"/>
  <c r="L2648" i="7"/>
  <c r="K2648" i="7"/>
  <c r="U2647" i="7"/>
  <c r="R2647" i="7"/>
  <c r="S2647" i="7" s="1"/>
  <c r="V2647" i="7" s="1"/>
  <c r="Q2647" i="7"/>
  <c r="P2647" i="7"/>
  <c r="O2647" i="7"/>
  <c r="N2647" i="7"/>
  <c r="M2647" i="7"/>
  <c r="L2647" i="7"/>
  <c r="K2647" i="7"/>
  <c r="V2646" i="7"/>
  <c r="U2646" i="7"/>
  <c r="T2646" i="7"/>
  <c r="R2646" i="7"/>
  <c r="S2646" i="7" s="1"/>
  <c r="Q2646" i="7"/>
  <c r="P2646" i="7"/>
  <c r="O2646" i="7"/>
  <c r="N2646" i="7"/>
  <c r="M2646" i="7"/>
  <c r="L2646" i="7"/>
  <c r="K2646" i="7"/>
  <c r="V2645" i="7"/>
  <c r="U2645" i="7"/>
  <c r="R2645" i="7"/>
  <c r="S2645" i="7" s="1"/>
  <c r="Q2645" i="7"/>
  <c r="P2645" i="7"/>
  <c r="O2645" i="7"/>
  <c r="N2645" i="7"/>
  <c r="M2645" i="7"/>
  <c r="L2645" i="7"/>
  <c r="K2645" i="7"/>
  <c r="U2644" i="7"/>
  <c r="V2644" i="7" s="1"/>
  <c r="T2644" i="7"/>
  <c r="R2644" i="7"/>
  <c r="S2644" i="7" s="1"/>
  <c r="Q2644" i="7"/>
  <c r="P2644" i="7"/>
  <c r="O2644" i="7"/>
  <c r="N2644" i="7"/>
  <c r="M2644" i="7"/>
  <c r="L2644" i="7"/>
  <c r="K2644" i="7"/>
  <c r="R2643" i="7"/>
  <c r="Q2643" i="7"/>
  <c r="P2643" i="7"/>
  <c r="O2643" i="7"/>
  <c r="N2643" i="7"/>
  <c r="M2643" i="7"/>
  <c r="L2643" i="7"/>
  <c r="K2643" i="7"/>
  <c r="T2642" i="7"/>
  <c r="R2642" i="7"/>
  <c r="Q2642" i="7"/>
  <c r="P2642" i="7"/>
  <c r="O2642" i="7"/>
  <c r="N2642" i="7"/>
  <c r="M2642" i="7"/>
  <c r="L2642" i="7"/>
  <c r="K2642" i="7"/>
  <c r="R2641" i="7"/>
  <c r="Q2641" i="7"/>
  <c r="P2641" i="7"/>
  <c r="O2641" i="7"/>
  <c r="N2641" i="7"/>
  <c r="M2641" i="7"/>
  <c r="L2641" i="7"/>
  <c r="K2641" i="7"/>
  <c r="U2640" i="7"/>
  <c r="V2640" i="7" s="1"/>
  <c r="T2640" i="7"/>
  <c r="R2640" i="7"/>
  <c r="S2640" i="7" s="1"/>
  <c r="Q2640" i="7"/>
  <c r="P2640" i="7"/>
  <c r="O2640" i="7"/>
  <c r="N2640" i="7"/>
  <c r="M2640" i="7"/>
  <c r="L2640" i="7"/>
  <c r="K2640" i="7"/>
  <c r="R2639" i="7"/>
  <c r="Q2639" i="7"/>
  <c r="P2639" i="7"/>
  <c r="O2639" i="7"/>
  <c r="N2639" i="7"/>
  <c r="M2639" i="7"/>
  <c r="L2639" i="7"/>
  <c r="K2639" i="7"/>
  <c r="R2638" i="7"/>
  <c r="Q2638" i="7"/>
  <c r="P2638" i="7"/>
  <c r="O2638" i="7"/>
  <c r="N2638" i="7"/>
  <c r="M2638" i="7"/>
  <c r="L2638" i="7"/>
  <c r="K2638" i="7"/>
  <c r="R2637" i="7"/>
  <c r="Q2637" i="7"/>
  <c r="P2637" i="7"/>
  <c r="O2637" i="7"/>
  <c r="N2637" i="7"/>
  <c r="M2637" i="7"/>
  <c r="L2637" i="7"/>
  <c r="K2637" i="7"/>
  <c r="T2636" i="7"/>
  <c r="R2636" i="7"/>
  <c r="S2636" i="7" s="1"/>
  <c r="Q2636" i="7"/>
  <c r="P2636" i="7"/>
  <c r="O2636" i="7"/>
  <c r="N2636" i="7"/>
  <c r="M2636" i="7"/>
  <c r="L2636" i="7"/>
  <c r="K2636" i="7"/>
  <c r="U2635" i="7"/>
  <c r="R2635" i="7"/>
  <c r="S2635" i="7" s="1"/>
  <c r="V2635" i="7" s="1"/>
  <c r="Q2635" i="7"/>
  <c r="P2635" i="7"/>
  <c r="O2635" i="7"/>
  <c r="N2635" i="7"/>
  <c r="M2635" i="7"/>
  <c r="L2635" i="7"/>
  <c r="K2635" i="7"/>
  <c r="V2634" i="7"/>
  <c r="U2634" i="7"/>
  <c r="T2634" i="7"/>
  <c r="R2634" i="7"/>
  <c r="S2634" i="7" s="1"/>
  <c r="Q2634" i="7"/>
  <c r="P2634" i="7"/>
  <c r="O2634" i="7"/>
  <c r="N2634" i="7"/>
  <c r="M2634" i="7"/>
  <c r="L2634" i="7"/>
  <c r="K2634" i="7"/>
  <c r="U2633" i="7"/>
  <c r="V2633" i="7" s="1"/>
  <c r="R2633" i="7"/>
  <c r="S2633" i="7" s="1"/>
  <c r="Q2633" i="7"/>
  <c r="P2633" i="7"/>
  <c r="O2633" i="7"/>
  <c r="N2633" i="7"/>
  <c r="M2633" i="7"/>
  <c r="L2633" i="7"/>
  <c r="K2633" i="7"/>
  <c r="V2632" i="7"/>
  <c r="U2632" i="7"/>
  <c r="T2632" i="7"/>
  <c r="R2632" i="7"/>
  <c r="S2632" i="7" s="1"/>
  <c r="Q2632" i="7"/>
  <c r="P2632" i="7"/>
  <c r="O2632" i="7"/>
  <c r="N2632" i="7"/>
  <c r="M2632" i="7"/>
  <c r="L2632" i="7"/>
  <c r="K2632" i="7"/>
  <c r="U2631" i="7"/>
  <c r="T2631" i="7"/>
  <c r="R2631" i="7"/>
  <c r="S2631" i="7" s="1"/>
  <c r="Q2631" i="7"/>
  <c r="P2631" i="7"/>
  <c r="O2631" i="7"/>
  <c r="N2631" i="7"/>
  <c r="M2631" i="7"/>
  <c r="L2631" i="7"/>
  <c r="K2631" i="7"/>
  <c r="R2630" i="7"/>
  <c r="Q2630" i="7"/>
  <c r="P2630" i="7"/>
  <c r="O2630" i="7"/>
  <c r="N2630" i="7"/>
  <c r="M2630" i="7"/>
  <c r="L2630" i="7"/>
  <c r="K2630" i="7"/>
  <c r="U2629" i="7"/>
  <c r="V2629" i="7" s="1"/>
  <c r="T2629" i="7"/>
  <c r="R2629" i="7"/>
  <c r="S2629" i="7" s="1"/>
  <c r="Q2629" i="7"/>
  <c r="P2629" i="7"/>
  <c r="O2629" i="7"/>
  <c r="N2629" i="7"/>
  <c r="M2629" i="7"/>
  <c r="L2629" i="7"/>
  <c r="K2629" i="7"/>
  <c r="U2628" i="7"/>
  <c r="V2628" i="7" s="1"/>
  <c r="T2628" i="7"/>
  <c r="R2628" i="7"/>
  <c r="S2628" i="7" s="1"/>
  <c r="Q2628" i="7"/>
  <c r="P2628" i="7"/>
  <c r="O2628" i="7"/>
  <c r="N2628" i="7"/>
  <c r="M2628" i="7"/>
  <c r="L2628" i="7"/>
  <c r="K2628" i="7"/>
  <c r="R2627" i="7"/>
  <c r="S2627" i="7" s="1"/>
  <c r="Q2627" i="7"/>
  <c r="P2627" i="7"/>
  <c r="O2627" i="7"/>
  <c r="N2627" i="7"/>
  <c r="M2627" i="7"/>
  <c r="L2627" i="7"/>
  <c r="K2627" i="7"/>
  <c r="T2626" i="7"/>
  <c r="R2626" i="7"/>
  <c r="Q2626" i="7"/>
  <c r="P2626" i="7"/>
  <c r="O2626" i="7"/>
  <c r="N2626" i="7"/>
  <c r="M2626" i="7"/>
  <c r="L2626" i="7"/>
  <c r="K2626" i="7"/>
  <c r="R2625" i="7"/>
  <c r="Q2625" i="7"/>
  <c r="P2625" i="7"/>
  <c r="O2625" i="7"/>
  <c r="N2625" i="7"/>
  <c r="M2625" i="7"/>
  <c r="L2625" i="7"/>
  <c r="K2625" i="7"/>
  <c r="T2624" i="7"/>
  <c r="R2624" i="7"/>
  <c r="S2624" i="7" s="1"/>
  <c r="Q2624" i="7"/>
  <c r="P2624" i="7"/>
  <c r="O2624" i="7"/>
  <c r="N2624" i="7"/>
  <c r="M2624" i="7"/>
  <c r="L2624" i="7"/>
  <c r="K2624" i="7"/>
  <c r="U2623" i="7"/>
  <c r="R2623" i="7"/>
  <c r="S2623" i="7" s="1"/>
  <c r="V2623" i="7" s="1"/>
  <c r="Q2623" i="7"/>
  <c r="P2623" i="7"/>
  <c r="O2623" i="7"/>
  <c r="N2623" i="7"/>
  <c r="M2623" i="7"/>
  <c r="L2623" i="7"/>
  <c r="K2623" i="7"/>
  <c r="V2622" i="7"/>
  <c r="U2622" i="7"/>
  <c r="T2622" i="7"/>
  <c r="R2622" i="7"/>
  <c r="S2622" i="7" s="1"/>
  <c r="Q2622" i="7"/>
  <c r="P2622" i="7"/>
  <c r="O2622" i="7"/>
  <c r="N2622" i="7"/>
  <c r="M2622" i="7"/>
  <c r="L2622" i="7"/>
  <c r="K2622" i="7"/>
  <c r="U2621" i="7"/>
  <c r="V2621" i="7" s="1"/>
  <c r="R2621" i="7"/>
  <c r="S2621" i="7" s="1"/>
  <c r="Q2621" i="7"/>
  <c r="P2621" i="7"/>
  <c r="O2621" i="7"/>
  <c r="N2621" i="7"/>
  <c r="M2621" i="7"/>
  <c r="L2621" i="7"/>
  <c r="K2621" i="7"/>
  <c r="V2620" i="7"/>
  <c r="U2620" i="7"/>
  <c r="T2620" i="7"/>
  <c r="R2620" i="7"/>
  <c r="S2620" i="7" s="1"/>
  <c r="Q2620" i="7"/>
  <c r="P2620" i="7"/>
  <c r="O2620" i="7"/>
  <c r="N2620" i="7"/>
  <c r="M2620" i="7"/>
  <c r="L2620" i="7"/>
  <c r="K2620" i="7"/>
  <c r="U2619" i="7"/>
  <c r="T2619" i="7"/>
  <c r="R2619" i="7"/>
  <c r="S2619" i="7" s="1"/>
  <c r="Q2619" i="7"/>
  <c r="P2619" i="7"/>
  <c r="O2619" i="7"/>
  <c r="N2619" i="7"/>
  <c r="M2619" i="7"/>
  <c r="L2619" i="7"/>
  <c r="K2619" i="7"/>
  <c r="V2618" i="7"/>
  <c r="U2618" i="7"/>
  <c r="T2618" i="7"/>
  <c r="R2618" i="7"/>
  <c r="S2618" i="7" s="1"/>
  <c r="Q2618" i="7"/>
  <c r="P2618" i="7"/>
  <c r="O2618" i="7"/>
  <c r="N2618" i="7"/>
  <c r="M2618" i="7"/>
  <c r="L2618" i="7"/>
  <c r="K2618" i="7"/>
  <c r="R2617" i="7"/>
  <c r="Q2617" i="7"/>
  <c r="P2617" i="7"/>
  <c r="O2617" i="7"/>
  <c r="N2617" i="7"/>
  <c r="M2617" i="7"/>
  <c r="L2617" i="7"/>
  <c r="K2617" i="7"/>
  <c r="V2616" i="7"/>
  <c r="U2616" i="7"/>
  <c r="T2616" i="7"/>
  <c r="R2616" i="7"/>
  <c r="S2616" i="7" s="1"/>
  <c r="Q2616" i="7"/>
  <c r="P2616" i="7"/>
  <c r="O2616" i="7"/>
  <c r="N2616" i="7"/>
  <c r="M2616" i="7"/>
  <c r="L2616" i="7"/>
  <c r="K2616" i="7"/>
  <c r="U2615" i="7"/>
  <c r="T2615" i="7"/>
  <c r="R2615" i="7"/>
  <c r="S2615" i="7" s="1"/>
  <c r="Q2615" i="7"/>
  <c r="P2615" i="7"/>
  <c r="O2615" i="7"/>
  <c r="N2615" i="7"/>
  <c r="M2615" i="7"/>
  <c r="L2615" i="7"/>
  <c r="K2615" i="7"/>
  <c r="R2614" i="7"/>
  <c r="Q2614" i="7"/>
  <c r="P2614" i="7"/>
  <c r="O2614" i="7"/>
  <c r="N2614" i="7"/>
  <c r="M2614" i="7"/>
  <c r="L2614" i="7"/>
  <c r="K2614" i="7"/>
  <c r="R2613" i="7"/>
  <c r="U2613" i="7" s="1"/>
  <c r="Q2613" i="7"/>
  <c r="P2613" i="7"/>
  <c r="O2613" i="7"/>
  <c r="N2613" i="7"/>
  <c r="M2613" i="7"/>
  <c r="L2613" i="7"/>
  <c r="K2613" i="7"/>
  <c r="U2612" i="7"/>
  <c r="T2612" i="7"/>
  <c r="S2612" i="7"/>
  <c r="V2612" i="7" s="1"/>
  <c r="R2612" i="7"/>
  <c r="Q2612" i="7"/>
  <c r="P2612" i="7"/>
  <c r="O2612" i="7"/>
  <c r="N2612" i="7"/>
  <c r="M2612" i="7"/>
  <c r="L2612" i="7"/>
  <c r="K2612" i="7"/>
  <c r="T2611" i="7"/>
  <c r="R2611" i="7"/>
  <c r="U2611" i="7" s="1"/>
  <c r="Q2611" i="7"/>
  <c r="P2611" i="7"/>
  <c r="O2611" i="7"/>
  <c r="N2611" i="7"/>
  <c r="M2611" i="7"/>
  <c r="L2611" i="7"/>
  <c r="K2611" i="7"/>
  <c r="T2610" i="7"/>
  <c r="S2610" i="7"/>
  <c r="V2610" i="7" s="1"/>
  <c r="R2610" i="7"/>
  <c r="U2610" i="7" s="1"/>
  <c r="Q2610" i="7"/>
  <c r="P2610" i="7"/>
  <c r="O2610" i="7"/>
  <c r="N2610" i="7"/>
  <c r="M2610" i="7"/>
  <c r="L2610" i="7"/>
  <c r="K2610" i="7"/>
  <c r="R2609" i="7"/>
  <c r="U2609" i="7" s="1"/>
  <c r="Q2609" i="7"/>
  <c r="P2609" i="7"/>
  <c r="O2609" i="7"/>
  <c r="N2609" i="7"/>
  <c r="M2609" i="7"/>
  <c r="L2609" i="7"/>
  <c r="K2609" i="7"/>
  <c r="R2608" i="7"/>
  <c r="U2608" i="7" s="1"/>
  <c r="Q2608" i="7"/>
  <c r="P2608" i="7"/>
  <c r="O2608" i="7"/>
  <c r="N2608" i="7"/>
  <c r="M2608" i="7"/>
  <c r="L2608" i="7"/>
  <c r="K2608" i="7"/>
  <c r="R2607" i="7"/>
  <c r="Q2607" i="7"/>
  <c r="P2607" i="7"/>
  <c r="O2607" i="7"/>
  <c r="N2607" i="7"/>
  <c r="M2607" i="7"/>
  <c r="L2607" i="7"/>
  <c r="K2607" i="7"/>
  <c r="U2606" i="7"/>
  <c r="T2606" i="7"/>
  <c r="R2606" i="7"/>
  <c r="S2606" i="7" s="1"/>
  <c r="V2606" i="7" s="1"/>
  <c r="Q2606" i="7"/>
  <c r="P2606" i="7"/>
  <c r="O2606" i="7"/>
  <c r="N2606" i="7"/>
  <c r="M2606" i="7"/>
  <c r="L2606" i="7"/>
  <c r="K2606" i="7"/>
  <c r="T2605" i="7"/>
  <c r="S2605" i="7"/>
  <c r="V2605" i="7" s="1"/>
  <c r="R2605" i="7"/>
  <c r="U2605" i="7" s="1"/>
  <c r="Q2605" i="7"/>
  <c r="P2605" i="7"/>
  <c r="O2605" i="7"/>
  <c r="N2605" i="7"/>
  <c r="M2605" i="7"/>
  <c r="L2605" i="7"/>
  <c r="K2605" i="7"/>
  <c r="T2604" i="7"/>
  <c r="S2604" i="7"/>
  <c r="V2604" i="7" s="1"/>
  <c r="R2604" i="7"/>
  <c r="U2604" i="7" s="1"/>
  <c r="Q2604" i="7"/>
  <c r="P2604" i="7"/>
  <c r="O2604" i="7"/>
  <c r="N2604" i="7"/>
  <c r="M2604" i="7"/>
  <c r="L2604" i="7"/>
  <c r="K2604" i="7"/>
  <c r="R2603" i="7"/>
  <c r="U2603" i="7" s="1"/>
  <c r="Q2603" i="7"/>
  <c r="P2603" i="7"/>
  <c r="O2603" i="7"/>
  <c r="N2603" i="7"/>
  <c r="M2603" i="7"/>
  <c r="L2603" i="7"/>
  <c r="K2603" i="7"/>
  <c r="R2602" i="7"/>
  <c r="Q2602" i="7"/>
  <c r="P2602" i="7"/>
  <c r="O2602" i="7"/>
  <c r="N2602" i="7"/>
  <c r="M2602" i="7"/>
  <c r="L2602" i="7"/>
  <c r="K2602" i="7"/>
  <c r="R2601" i="7"/>
  <c r="Q2601" i="7"/>
  <c r="P2601" i="7"/>
  <c r="O2601" i="7"/>
  <c r="N2601" i="7"/>
  <c r="M2601" i="7"/>
  <c r="L2601" i="7"/>
  <c r="K2601" i="7"/>
  <c r="R2600" i="7"/>
  <c r="U2600" i="7" s="1"/>
  <c r="Q2600" i="7"/>
  <c r="P2600" i="7"/>
  <c r="O2600" i="7"/>
  <c r="N2600" i="7"/>
  <c r="M2600" i="7"/>
  <c r="L2600" i="7"/>
  <c r="K2600" i="7"/>
  <c r="T2599" i="7"/>
  <c r="S2599" i="7"/>
  <c r="V2599" i="7" s="1"/>
  <c r="R2599" i="7"/>
  <c r="U2599" i="7" s="1"/>
  <c r="Q2599" i="7"/>
  <c r="P2599" i="7"/>
  <c r="O2599" i="7"/>
  <c r="N2599" i="7"/>
  <c r="M2599" i="7"/>
  <c r="L2599" i="7"/>
  <c r="K2599" i="7"/>
  <c r="T2598" i="7"/>
  <c r="S2598" i="7"/>
  <c r="V2598" i="7" s="1"/>
  <c r="R2598" i="7"/>
  <c r="U2598" i="7" s="1"/>
  <c r="Q2598" i="7"/>
  <c r="P2598" i="7"/>
  <c r="O2598" i="7"/>
  <c r="N2598" i="7"/>
  <c r="M2598" i="7"/>
  <c r="L2598" i="7"/>
  <c r="K2598" i="7"/>
  <c r="U2597" i="7"/>
  <c r="T2597" i="7"/>
  <c r="R2597" i="7"/>
  <c r="S2597" i="7" s="1"/>
  <c r="V2597" i="7" s="1"/>
  <c r="Q2597" i="7"/>
  <c r="P2597" i="7"/>
  <c r="O2597" i="7"/>
  <c r="N2597" i="7"/>
  <c r="M2597" i="7"/>
  <c r="L2597" i="7"/>
  <c r="K2597" i="7"/>
  <c r="R2596" i="7"/>
  <c r="U2596" i="7" s="1"/>
  <c r="Q2596" i="7"/>
  <c r="P2596" i="7"/>
  <c r="O2596" i="7"/>
  <c r="N2596" i="7"/>
  <c r="M2596" i="7"/>
  <c r="L2596" i="7"/>
  <c r="K2596" i="7"/>
  <c r="T2595" i="7"/>
  <c r="S2595" i="7"/>
  <c r="V2595" i="7" s="1"/>
  <c r="R2595" i="7"/>
  <c r="U2595" i="7" s="1"/>
  <c r="Q2595" i="7"/>
  <c r="P2595" i="7"/>
  <c r="O2595" i="7"/>
  <c r="N2595" i="7"/>
  <c r="M2595" i="7"/>
  <c r="L2595" i="7"/>
  <c r="K2595" i="7"/>
  <c r="R2594" i="7"/>
  <c r="Q2594" i="7"/>
  <c r="P2594" i="7"/>
  <c r="O2594" i="7"/>
  <c r="N2594" i="7"/>
  <c r="M2594" i="7"/>
  <c r="L2594" i="7"/>
  <c r="K2594" i="7"/>
  <c r="T2593" i="7"/>
  <c r="S2593" i="7"/>
  <c r="V2593" i="7" s="1"/>
  <c r="R2593" i="7"/>
  <c r="U2593" i="7" s="1"/>
  <c r="Q2593" i="7"/>
  <c r="P2593" i="7"/>
  <c r="O2593" i="7"/>
  <c r="N2593" i="7"/>
  <c r="M2593" i="7"/>
  <c r="L2593" i="7"/>
  <c r="K2593" i="7"/>
  <c r="T2592" i="7"/>
  <c r="R2592" i="7"/>
  <c r="U2592" i="7" s="1"/>
  <c r="Q2592" i="7"/>
  <c r="P2592" i="7"/>
  <c r="O2592" i="7"/>
  <c r="N2592" i="7"/>
  <c r="M2592" i="7"/>
  <c r="L2592" i="7"/>
  <c r="K2592" i="7"/>
  <c r="R2591" i="7"/>
  <c r="U2591" i="7" s="1"/>
  <c r="Q2591" i="7"/>
  <c r="P2591" i="7"/>
  <c r="O2591" i="7"/>
  <c r="N2591" i="7"/>
  <c r="M2591" i="7"/>
  <c r="L2591" i="7"/>
  <c r="K2591" i="7"/>
  <c r="T2590" i="7"/>
  <c r="R2590" i="7"/>
  <c r="U2590" i="7" s="1"/>
  <c r="Q2590" i="7"/>
  <c r="P2590" i="7"/>
  <c r="O2590" i="7"/>
  <c r="N2590" i="7"/>
  <c r="M2590" i="7"/>
  <c r="L2590" i="7"/>
  <c r="K2590" i="7"/>
  <c r="U2589" i="7"/>
  <c r="T2589" i="7"/>
  <c r="S2589" i="7"/>
  <c r="V2589" i="7" s="1"/>
  <c r="R2589" i="7"/>
  <c r="Q2589" i="7"/>
  <c r="P2589" i="7"/>
  <c r="O2589" i="7"/>
  <c r="N2589" i="7"/>
  <c r="M2589" i="7"/>
  <c r="L2589" i="7"/>
  <c r="K2589" i="7"/>
  <c r="S2588" i="7"/>
  <c r="R2588" i="7"/>
  <c r="Q2588" i="7"/>
  <c r="P2588" i="7"/>
  <c r="O2588" i="7"/>
  <c r="N2588" i="7"/>
  <c r="M2588" i="7"/>
  <c r="L2588" i="7"/>
  <c r="K2588" i="7"/>
  <c r="R2587" i="7"/>
  <c r="U2587" i="7" s="1"/>
  <c r="Q2587" i="7"/>
  <c r="P2587" i="7"/>
  <c r="O2587" i="7"/>
  <c r="N2587" i="7"/>
  <c r="M2587" i="7"/>
  <c r="L2587" i="7"/>
  <c r="K2587" i="7"/>
  <c r="U2586" i="7"/>
  <c r="T2586" i="7"/>
  <c r="S2586" i="7"/>
  <c r="V2586" i="7" s="1"/>
  <c r="R2586" i="7"/>
  <c r="Q2586" i="7"/>
  <c r="P2586" i="7"/>
  <c r="O2586" i="7"/>
  <c r="N2586" i="7"/>
  <c r="M2586" i="7"/>
  <c r="L2586" i="7"/>
  <c r="K2586" i="7"/>
  <c r="T2585" i="7"/>
  <c r="R2585" i="7"/>
  <c r="U2585" i="7" s="1"/>
  <c r="Q2585" i="7"/>
  <c r="P2585" i="7"/>
  <c r="O2585" i="7"/>
  <c r="N2585" i="7"/>
  <c r="M2585" i="7"/>
  <c r="L2585" i="7"/>
  <c r="K2585" i="7"/>
  <c r="U2584" i="7"/>
  <c r="T2584" i="7"/>
  <c r="S2584" i="7"/>
  <c r="V2584" i="7" s="1"/>
  <c r="R2584" i="7"/>
  <c r="Q2584" i="7"/>
  <c r="P2584" i="7"/>
  <c r="O2584" i="7"/>
  <c r="N2584" i="7"/>
  <c r="M2584" i="7"/>
  <c r="L2584" i="7"/>
  <c r="K2584" i="7"/>
  <c r="R2583" i="7"/>
  <c r="U2583" i="7" s="1"/>
  <c r="Q2583" i="7"/>
  <c r="P2583" i="7"/>
  <c r="O2583" i="7"/>
  <c r="N2583" i="7"/>
  <c r="M2583" i="7"/>
  <c r="L2583" i="7"/>
  <c r="K2583" i="7"/>
  <c r="R2582" i="7"/>
  <c r="Q2582" i="7"/>
  <c r="P2582" i="7"/>
  <c r="O2582" i="7"/>
  <c r="N2582" i="7"/>
  <c r="M2582" i="7"/>
  <c r="L2582" i="7"/>
  <c r="K2582" i="7"/>
  <c r="S2581" i="7"/>
  <c r="R2581" i="7"/>
  <c r="Q2581" i="7"/>
  <c r="P2581" i="7"/>
  <c r="O2581" i="7"/>
  <c r="N2581" i="7"/>
  <c r="M2581" i="7"/>
  <c r="L2581" i="7"/>
  <c r="K2581" i="7"/>
  <c r="R2580" i="7"/>
  <c r="U2580" i="7" s="1"/>
  <c r="Q2580" i="7"/>
  <c r="P2580" i="7"/>
  <c r="O2580" i="7"/>
  <c r="N2580" i="7"/>
  <c r="M2580" i="7"/>
  <c r="L2580" i="7"/>
  <c r="K2580" i="7"/>
  <c r="T2579" i="7"/>
  <c r="S2579" i="7"/>
  <c r="V2579" i="7" s="1"/>
  <c r="R2579" i="7"/>
  <c r="U2579" i="7" s="1"/>
  <c r="Q2579" i="7"/>
  <c r="P2579" i="7"/>
  <c r="O2579" i="7"/>
  <c r="N2579" i="7"/>
  <c r="M2579" i="7"/>
  <c r="L2579" i="7"/>
  <c r="K2579" i="7"/>
  <c r="T2578" i="7"/>
  <c r="S2578" i="7"/>
  <c r="V2578" i="7" s="1"/>
  <c r="R2578" i="7"/>
  <c r="U2578" i="7" s="1"/>
  <c r="Q2578" i="7"/>
  <c r="P2578" i="7"/>
  <c r="O2578" i="7"/>
  <c r="N2578" i="7"/>
  <c r="M2578" i="7"/>
  <c r="L2578" i="7"/>
  <c r="K2578" i="7"/>
  <c r="R2577" i="7"/>
  <c r="Q2577" i="7"/>
  <c r="P2577" i="7"/>
  <c r="O2577" i="7"/>
  <c r="N2577" i="7"/>
  <c r="M2577" i="7"/>
  <c r="L2577" i="7"/>
  <c r="K2577" i="7"/>
  <c r="U2576" i="7"/>
  <c r="T2576" i="7"/>
  <c r="R2576" i="7"/>
  <c r="S2576" i="7" s="1"/>
  <c r="V2576" i="7" s="1"/>
  <c r="Q2576" i="7"/>
  <c r="P2576" i="7"/>
  <c r="O2576" i="7"/>
  <c r="N2576" i="7"/>
  <c r="M2576" i="7"/>
  <c r="L2576" i="7"/>
  <c r="K2576" i="7"/>
  <c r="R2575" i="7"/>
  <c r="U2575" i="7" s="1"/>
  <c r="Q2575" i="7"/>
  <c r="P2575" i="7"/>
  <c r="O2575" i="7"/>
  <c r="N2575" i="7"/>
  <c r="M2575" i="7"/>
  <c r="L2575" i="7"/>
  <c r="K2575" i="7"/>
  <c r="R2574" i="7"/>
  <c r="Q2574" i="7"/>
  <c r="P2574" i="7"/>
  <c r="O2574" i="7"/>
  <c r="N2574" i="7"/>
  <c r="M2574" i="7"/>
  <c r="L2574" i="7"/>
  <c r="K2574" i="7"/>
  <c r="T2573" i="7"/>
  <c r="S2573" i="7"/>
  <c r="V2573" i="7" s="1"/>
  <c r="R2573" i="7"/>
  <c r="U2573" i="7" s="1"/>
  <c r="Q2573" i="7"/>
  <c r="P2573" i="7"/>
  <c r="O2573" i="7"/>
  <c r="N2573" i="7"/>
  <c r="M2573" i="7"/>
  <c r="L2573" i="7"/>
  <c r="K2573" i="7"/>
  <c r="T2572" i="7"/>
  <c r="R2572" i="7"/>
  <c r="U2572" i="7" s="1"/>
  <c r="Q2572" i="7"/>
  <c r="P2572" i="7"/>
  <c r="O2572" i="7"/>
  <c r="N2572" i="7"/>
  <c r="M2572" i="7"/>
  <c r="L2572" i="7"/>
  <c r="K2572" i="7"/>
  <c r="S2571" i="7"/>
  <c r="V2571" i="7" s="1"/>
  <c r="R2571" i="7"/>
  <c r="U2571" i="7" s="1"/>
  <c r="Q2571" i="7"/>
  <c r="P2571" i="7"/>
  <c r="O2571" i="7"/>
  <c r="N2571" i="7"/>
  <c r="M2571" i="7"/>
  <c r="L2571" i="7"/>
  <c r="K2571" i="7"/>
  <c r="R2570" i="7"/>
  <c r="U2570" i="7" s="1"/>
  <c r="Q2570" i="7"/>
  <c r="P2570" i="7"/>
  <c r="O2570" i="7"/>
  <c r="N2570" i="7"/>
  <c r="M2570" i="7"/>
  <c r="L2570" i="7"/>
  <c r="K2570" i="7"/>
  <c r="T2569" i="7"/>
  <c r="R2569" i="7"/>
  <c r="U2569" i="7" s="1"/>
  <c r="Q2569" i="7"/>
  <c r="P2569" i="7"/>
  <c r="O2569" i="7"/>
  <c r="N2569" i="7"/>
  <c r="M2569" i="7"/>
  <c r="L2569" i="7"/>
  <c r="K2569" i="7"/>
  <c r="R2568" i="7"/>
  <c r="Q2568" i="7"/>
  <c r="P2568" i="7"/>
  <c r="O2568" i="7"/>
  <c r="N2568" i="7"/>
  <c r="M2568" i="7"/>
  <c r="L2568" i="7"/>
  <c r="K2568" i="7"/>
  <c r="T2567" i="7"/>
  <c r="S2567" i="7"/>
  <c r="V2567" i="7" s="1"/>
  <c r="R2567" i="7"/>
  <c r="U2567" i="7" s="1"/>
  <c r="Q2567" i="7"/>
  <c r="P2567" i="7"/>
  <c r="O2567" i="7"/>
  <c r="N2567" i="7"/>
  <c r="M2567" i="7"/>
  <c r="L2567" i="7"/>
  <c r="K2567" i="7"/>
  <c r="T2566" i="7"/>
  <c r="R2566" i="7"/>
  <c r="U2566" i="7" s="1"/>
  <c r="Q2566" i="7"/>
  <c r="P2566" i="7"/>
  <c r="O2566" i="7"/>
  <c r="N2566" i="7"/>
  <c r="M2566" i="7"/>
  <c r="L2566" i="7"/>
  <c r="K2566" i="7"/>
  <c r="U2565" i="7"/>
  <c r="T2565" i="7"/>
  <c r="S2565" i="7"/>
  <c r="V2565" i="7" s="1"/>
  <c r="R2565" i="7"/>
  <c r="Q2565" i="7"/>
  <c r="P2565" i="7"/>
  <c r="O2565" i="7"/>
  <c r="N2565" i="7"/>
  <c r="M2565" i="7"/>
  <c r="L2565" i="7"/>
  <c r="K2565" i="7"/>
  <c r="T2564" i="7"/>
  <c r="R2564" i="7"/>
  <c r="U2564" i="7" s="1"/>
  <c r="Q2564" i="7"/>
  <c r="P2564" i="7"/>
  <c r="O2564" i="7"/>
  <c r="N2564" i="7"/>
  <c r="M2564" i="7"/>
  <c r="L2564" i="7"/>
  <c r="K2564" i="7"/>
  <c r="U2563" i="7"/>
  <c r="T2563" i="7"/>
  <c r="S2563" i="7"/>
  <c r="V2563" i="7" s="1"/>
  <c r="R2563" i="7"/>
  <c r="Q2563" i="7"/>
  <c r="P2563" i="7"/>
  <c r="O2563" i="7"/>
  <c r="N2563" i="7"/>
  <c r="M2563" i="7"/>
  <c r="L2563" i="7"/>
  <c r="K2563" i="7"/>
  <c r="S2562" i="7"/>
  <c r="R2562" i="7"/>
  <c r="Q2562" i="7"/>
  <c r="P2562" i="7"/>
  <c r="O2562" i="7"/>
  <c r="N2562" i="7"/>
  <c r="M2562" i="7"/>
  <c r="L2562" i="7"/>
  <c r="K2562" i="7"/>
  <c r="R2561" i="7"/>
  <c r="Q2561" i="7"/>
  <c r="P2561" i="7"/>
  <c r="O2561" i="7"/>
  <c r="N2561" i="7"/>
  <c r="M2561" i="7"/>
  <c r="L2561" i="7"/>
  <c r="K2561" i="7"/>
  <c r="T2560" i="7"/>
  <c r="S2560" i="7"/>
  <c r="V2560" i="7" s="1"/>
  <c r="R2560" i="7"/>
  <c r="U2560" i="7" s="1"/>
  <c r="Q2560" i="7"/>
  <c r="P2560" i="7"/>
  <c r="O2560" i="7"/>
  <c r="N2560" i="7"/>
  <c r="M2560" i="7"/>
  <c r="L2560" i="7"/>
  <c r="K2560" i="7"/>
  <c r="U2559" i="7"/>
  <c r="T2559" i="7"/>
  <c r="S2559" i="7"/>
  <c r="V2559" i="7" s="1"/>
  <c r="R2559" i="7"/>
  <c r="Q2559" i="7"/>
  <c r="P2559" i="7"/>
  <c r="O2559" i="7"/>
  <c r="N2559" i="7"/>
  <c r="M2559" i="7"/>
  <c r="L2559" i="7"/>
  <c r="K2559" i="7"/>
  <c r="T2558" i="7"/>
  <c r="S2558" i="7"/>
  <c r="V2558" i="7" s="1"/>
  <c r="R2558" i="7"/>
  <c r="U2558" i="7" s="1"/>
  <c r="Q2558" i="7"/>
  <c r="P2558" i="7"/>
  <c r="O2558" i="7"/>
  <c r="N2558" i="7"/>
  <c r="M2558" i="7"/>
  <c r="L2558" i="7"/>
  <c r="K2558" i="7"/>
  <c r="R2557" i="7"/>
  <c r="U2557" i="7" s="1"/>
  <c r="Q2557" i="7"/>
  <c r="P2557" i="7"/>
  <c r="O2557" i="7"/>
  <c r="N2557" i="7"/>
  <c r="M2557" i="7"/>
  <c r="L2557" i="7"/>
  <c r="K2557" i="7"/>
  <c r="T2556" i="7"/>
  <c r="R2556" i="7"/>
  <c r="Q2556" i="7"/>
  <c r="P2556" i="7"/>
  <c r="O2556" i="7"/>
  <c r="N2556" i="7"/>
  <c r="M2556" i="7"/>
  <c r="L2556" i="7"/>
  <c r="K2556" i="7"/>
  <c r="R2555" i="7"/>
  <c r="Q2555" i="7"/>
  <c r="P2555" i="7"/>
  <c r="O2555" i="7"/>
  <c r="N2555" i="7"/>
  <c r="M2555" i="7"/>
  <c r="L2555" i="7"/>
  <c r="K2555" i="7"/>
  <c r="R2554" i="7"/>
  <c r="U2554" i="7" s="1"/>
  <c r="Q2554" i="7"/>
  <c r="P2554" i="7"/>
  <c r="O2554" i="7"/>
  <c r="N2554" i="7"/>
  <c r="M2554" i="7"/>
  <c r="L2554" i="7"/>
  <c r="K2554" i="7"/>
  <c r="U2553" i="7"/>
  <c r="T2553" i="7"/>
  <c r="S2553" i="7"/>
  <c r="V2553" i="7" s="1"/>
  <c r="R2553" i="7"/>
  <c r="Q2553" i="7"/>
  <c r="P2553" i="7"/>
  <c r="O2553" i="7"/>
  <c r="N2553" i="7"/>
  <c r="M2553" i="7"/>
  <c r="L2553" i="7"/>
  <c r="K2553" i="7"/>
  <c r="U2552" i="7"/>
  <c r="T2552" i="7"/>
  <c r="S2552" i="7"/>
  <c r="V2552" i="7" s="1"/>
  <c r="R2552" i="7"/>
  <c r="Q2552" i="7"/>
  <c r="P2552" i="7"/>
  <c r="O2552" i="7"/>
  <c r="N2552" i="7"/>
  <c r="M2552" i="7"/>
  <c r="L2552" i="7"/>
  <c r="K2552" i="7"/>
  <c r="T2551" i="7"/>
  <c r="S2551" i="7"/>
  <c r="V2551" i="7" s="1"/>
  <c r="R2551" i="7"/>
  <c r="U2551" i="7" s="1"/>
  <c r="Q2551" i="7"/>
  <c r="P2551" i="7"/>
  <c r="O2551" i="7"/>
  <c r="N2551" i="7"/>
  <c r="M2551" i="7"/>
  <c r="L2551" i="7"/>
  <c r="K2551" i="7"/>
  <c r="R2550" i="7"/>
  <c r="S2550" i="7" s="1"/>
  <c r="Q2550" i="7"/>
  <c r="P2550" i="7"/>
  <c r="O2550" i="7"/>
  <c r="N2550" i="7"/>
  <c r="M2550" i="7"/>
  <c r="L2550" i="7"/>
  <c r="K2550" i="7"/>
  <c r="R2549" i="7"/>
  <c r="Q2549" i="7"/>
  <c r="P2549" i="7"/>
  <c r="O2549" i="7"/>
  <c r="N2549" i="7"/>
  <c r="M2549" i="7"/>
  <c r="L2549" i="7"/>
  <c r="K2549" i="7"/>
  <c r="R2548" i="7"/>
  <c r="Q2548" i="7"/>
  <c r="P2548" i="7"/>
  <c r="O2548" i="7"/>
  <c r="N2548" i="7"/>
  <c r="M2548" i="7"/>
  <c r="L2548" i="7"/>
  <c r="K2548" i="7"/>
  <c r="R2547" i="7"/>
  <c r="U2547" i="7" s="1"/>
  <c r="Q2547" i="7"/>
  <c r="P2547" i="7"/>
  <c r="O2547" i="7"/>
  <c r="N2547" i="7"/>
  <c r="M2547" i="7"/>
  <c r="L2547" i="7"/>
  <c r="K2547" i="7"/>
  <c r="T2546" i="7"/>
  <c r="S2546" i="7"/>
  <c r="V2546" i="7" s="1"/>
  <c r="R2546" i="7"/>
  <c r="U2546" i="7" s="1"/>
  <c r="Q2546" i="7"/>
  <c r="P2546" i="7"/>
  <c r="O2546" i="7"/>
  <c r="N2546" i="7"/>
  <c r="M2546" i="7"/>
  <c r="L2546" i="7"/>
  <c r="K2546" i="7"/>
  <c r="T2545" i="7"/>
  <c r="S2545" i="7"/>
  <c r="V2545" i="7" s="1"/>
  <c r="R2545" i="7"/>
  <c r="U2545" i="7" s="1"/>
  <c r="Q2545" i="7"/>
  <c r="P2545" i="7"/>
  <c r="O2545" i="7"/>
  <c r="N2545" i="7"/>
  <c r="M2545" i="7"/>
  <c r="L2545" i="7"/>
  <c r="K2545" i="7"/>
  <c r="S2544" i="7"/>
  <c r="V2544" i="7" s="1"/>
  <c r="R2544" i="7"/>
  <c r="U2544" i="7" s="1"/>
  <c r="Q2544" i="7"/>
  <c r="P2544" i="7"/>
  <c r="O2544" i="7"/>
  <c r="N2544" i="7"/>
  <c r="M2544" i="7"/>
  <c r="L2544" i="7"/>
  <c r="K2544" i="7"/>
  <c r="R2543" i="7"/>
  <c r="U2543" i="7" s="1"/>
  <c r="Q2543" i="7"/>
  <c r="P2543" i="7"/>
  <c r="O2543" i="7"/>
  <c r="N2543" i="7"/>
  <c r="M2543" i="7"/>
  <c r="L2543" i="7"/>
  <c r="K2543" i="7"/>
  <c r="S2542" i="7"/>
  <c r="R2542" i="7"/>
  <c r="Q2542" i="7"/>
  <c r="P2542" i="7"/>
  <c r="O2542" i="7"/>
  <c r="N2542" i="7"/>
  <c r="M2542" i="7"/>
  <c r="L2542" i="7"/>
  <c r="K2542" i="7"/>
  <c r="R2541" i="7"/>
  <c r="U2541" i="7" s="1"/>
  <c r="Q2541" i="7"/>
  <c r="P2541" i="7"/>
  <c r="O2541" i="7"/>
  <c r="N2541" i="7"/>
  <c r="M2541" i="7"/>
  <c r="L2541" i="7"/>
  <c r="K2541" i="7"/>
  <c r="T2540" i="7"/>
  <c r="S2540" i="7"/>
  <c r="V2540" i="7" s="1"/>
  <c r="R2540" i="7"/>
  <c r="U2540" i="7" s="1"/>
  <c r="Q2540" i="7"/>
  <c r="P2540" i="7"/>
  <c r="O2540" i="7"/>
  <c r="N2540" i="7"/>
  <c r="M2540" i="7"/>
  <c r="L2540" i="7"/>
  <c r="K2540" i="7"/>
  <c r="T2539" i="7"/>
  <c r="S2539" i="7"/>
  <c r="V2539" i="7" s="1"/>
  <c r="R2539" i="7"/>
  <c r="U2539" i="7" s="1"/>
  <c r="Q2539" i="7"/>
  <c r="P2539" i="7"/>
  <c r="O2539" i="7"/>
  <c r="N2539" i="7"/>
  <c r="M2539" i="7"/>
  <c r="L2539" i="7"/>
  <c r="K2539" i="7"/>
  <c r="T2538" i="7"/>
  <c r="S2538" i="7"/>
  <c r="V2538" i="7" s="1"/>
  <c r="R2538" i="7"/>
  <c r="U2538" i="7" s="1"/>
  <c r="Q2538" i="7"/>
  <c r="P2538" i="7"/>
  <c r="O2538" i="7"/>
  <c r="N2538" i="7"/>
  <c r="M2538" i="7"/>
  <c r="L2538" i="7"/>
  <c r="K2538" i="7"/>
  <c r="U2537" i="7"/>
  <c r="T2537" i="7"/>
  <c r="R2537" i="7"/>
  <c r="S2537" i="7" s="1"/>
  <c r="V2537" i="7" s="1"/>
  <c r="Q2537" i="7"/>
  <c r="P2537" i="7"/>
  <c r="O2537" i="7"/>
  <c r="N2537" i="7"/>
  <c r="M2537" i="7"/>
  <c r="L2537" i="7"/>
  <c r="K2537" i="7"/>
  <c r="U2536" i="7"/>
  <c r="T2536" i="7"/>
  <c r="S2536" i="7"/>
  <c r="V2536" i="7" s="1"/>
  <c r="R2536" i="7"/>
  <c r="Q2536" i="7"/>
  <c r="P2536" i="7"/>
  <c r="O2536" i="7"/>
  <c r="N2536" i="7"/>
  <c r="M2536" i="7"/>
  <c r="L2536" i="7"/>
  <c r="K2536" i="7"/>
  <c r="R2535" i="7"/>
  <c r="U2535" i="7" s="1"/>
  <c r="Q2535" i="7"/>
  <c r="P2535" i="7"/>
  <c r="O2535" i="7"/>
  <c r="N2535" i="7"/>
  <c r="M2535" i="7"/>
  <c r="L2535" i="7"/>
  <c r="K2535" i="7"/>
  <c r="S2534" i="7"/>
  <c r="R2534" i="7"/>
  <c r="Q2534" i="7"/>
  <c r="P2534" i="7"/>
  <c r="O2534" i="7"/>
  <c r="N2534" i="7"/>
  <c r="M2534" i="7"/>
  <c r="L2534" i="7"/>
  <c r="K2534" i="7"/>
  <c r="R2533" i="7"/>
  <c r="Q2533" i="7"/>
  <c r="P2533" i="7"/>
  <c r="O2533" i="7"/>
  <c r="N2533" i="7"/>
  <c r="M2533" i="7"/>
  <c r="L2533" i="7"/>
  <c r="K2533" i="7"/>
  <c r="U2532" i="7"/>
  <c r="T2532" i="7"/>
  <c r="R2532" i="7"/>
  <c r="S2532" i="7" s="1"/>
  <c r="V2532" i="7" s="1"/>
  <c r="Q2532" i="7"/>
  <c r="P2532" i="7"/>
  <c r="O2532" i="7"/>
  <c r="N2532" i="7"/>
  <c r="M2532" i="7"/>
  <c r="L2532" i="7"/>
  <c r="K2532" i="7"/>
  <c r="U2531" i="7"/>
  <c r="T2531" i="7"/>
  <c r="S2531" i="7"/>
  <c r="R2531" i="7"/>
  <c r="Q2531" i="7"/>
  <c r="P2531" i="7"/>
  <c r="O2531" i="7"/>
  <c r="N2531" i="7"/>
  <c r="M2531" i="7"/>
  <c r="L2531" i="7"/>
  <c r="K2531" i="7"/>
  <c r="U2530" i="7"/>
  <c r="T2530" i="7"/>
  <c r="S2530" i="7"/>
  <c r="R2530" i="7"/>
  <c r="Q2530" i="7"/>
  <c r="P2530" i="7"/>
  <c r="O2530" i="7"/>
  <c r="N2530" i="7"/>
  <c r="M2530" i="7"/>
  <c r="L2530" i="7"/>
  <c r="K2530" i="7"/>
  <c r="U2529" i="7"/>
  <c r="T2529" i="7"/>
  <c r="R2529" i="7"/>
  <c r="S2529" i="7" s="1"/>
  <c r="Q2529" i="7"/>
  <c r="P2529" i="7"/>
  <c r="O2529" i="7"/>
  <c r="N2529" i="7"/>
  <c r="M2529" i="7"/>
  <c r="L2529" i="7"/>
  <c r="K2529" i="7"/>
  <c r="U2528" i="7"/>
  <c r="T2528" i="7"/>
  <c r="S2528" i="7"/>
  <c r="V2528" i="7" s="1"/>
  <c r="R2528" i="7"/>
  <c r="Q2528" i="7"/>
  <c r="P2528" i="7"/>
  <c r="O2528" i="7"/>
  <c r="N2528" i="7"/>
  <c r="M2528" i="7"/>
  <c r="L2528" i="7"/>
  <c r="K2528" i="7"/>
  <c r="R2527" i="7"/>
  <c r="Q2527" i="7"/>
  <c r="P2527" i="7"/>
  <c r="O2527" i="7"/>
  <c r="N2527" i="7"/>
  <c r="M2527" i="7"/>
  <c r="L2527" i="7"/>
  <c r="K2527" i="7"/>
  <c r="R2526" i="7"/>
  <c r="Q2526" i="7"/>
  <c r="P2526" i="7"/>
  <c r="O2526" i="7"/>
  <c r="N2526" i="7"/>
  <c r="M2526" i="7"/>
  <c r="L2526" i="7"/>
  <c r="K2526" i="7"/>
  <c r="U2525" i="7"/>
  <c r="T2525" i="7"/>
  <c r="S2525" i="7"/>
  <c r="V2525" i="7" s="1"/>
  <c r="R2525" i="7"/>
  <c r="Q2525" i="7"/>
  <c r="P2525" i="7"/>
  <c r="O2525" i="7"/>
  <c r="N2525" i="7"/>
  <c r="M2525" i="7"/>
  <c r="L2525" i="7"/>
  <c r="K2525" i="7"/>
  <c r="U2524" i="7"/>
  <c r="T2524" i="7"/>
  <c r="R2524" i="7"/>
  <c r="S2524" i="7" s="1"/>
  <c r="V2524" i="7" s="1"/>
  <c r="Q2524" i="7"/>
  <c r="P2524" i="7"/>
  <c r="O2524" i="7"/>
  <c r="N2524" i="7"/>
  <c r="M2524" i="7"/>
  <c r="L2524" i="7"/>
  <c r="K2524" i="7"/>
  <c r="T2523" i="7"/>
  <c r="S2523" i="7"/>
  <c r="V2523" i="7" s="1"/>
  <c r="R2523" i="7"/>
  <c r="U2523" i="7" s="1"/>
  <c r="Q2523" i="7"/>
  <c r="P2523" i="7"/>
  <c r="O2523" i="7"/>
  <c r="N2523" i="7"/>
  <c r="M2523" i="7"/>
  <c r="L2523" i="7"/>
  <c r="K2523" i="7"/>
  <c r="R2522" i="7"/>
  <c r="Q2522" i="7"/>
  <c r="P2522" i="7"/>
  <c r="O2522" i="7"/>
  <c r="N2522" i="7"/>
  <c r="M2522" i="7"/>
  <c r="L2522" i="7"/>
  <c r="K2522" i="7"/>
  <c r="R2521" i="7"/>
  <c r="Q2521" i="7"/>
  <c r="P2521" i="7"/>
  <c r="O2521" i="7"/>
  <c r="N2521" i="7"/>
  <c r="M2521" i="7"/>
  <c r="L2521" i="7"/>
  <c r="K2521" i="7"/>
  <c r="U2520" i="7"/>
  <c r="R2520" i="7"/>
  <c r="T2520" i="7" s="1"/>
  <c r="Q2520" i="7"/>
  <c r="P2520" i="7"/>
  <c r="O2520" i="7"/>
  <c r="N2520" i="7"/>
  <c r="M2520" i="7"/>
  <c r="L2520" i="7"/>
  <c r="K2520" i="7"/>
  <c r="U2519" i="7"/>
  <c r="T2519" i="7"/>
  <c r="S2519" i="7"/>
  <c r="R2519" i="7"/>
  <c r="Q2519" i="7"/>
  <c r="P2519" i="7"/>
  <c r="O2519" i="7"/>
  <c r="N2519" i="7"/>
  <c r="M2519" i="7"/>
  <c r="L2519" i="7"/>
  <c r="K2519" i="7"/>
  <c r="U2518" i="7"/>
  <c r="T2518" i="7"/>
  <c r="S2518" i="7"/>
  <c r="R2518" i="7"/>
  <c r="Q2518" i="7"/>
  <c r="P2518" i="7"/>
  <c r="O2518" i="7"/>
  <c r="N2518" i="7"/>
  <c r="M2518" i="7"/>
  <c r="L2518" i="7"/>
  <c r="K2518" i="7"/>
  <c r="U2517" i="7"/>
  <c r="T2517" i="7"/>
  <c r="R2517" i="7"/>
  <c r="S2517" i="7" s="1"/>
  <c r="Q2517" i="7"/>
  <c r="P2517" i="7"/>
  <c r="O2517" i="7"/>
  <c r="N2517" i="7"/>
  <c r="M2517" i="7"/>
  <c r="L2517" i="7"/>
  <c r="K2517" i="7"/>
  <c r="U2516" i="7"/>
  <c r="T2516" i="7"/>
  <c r="S2516" i="7"/>
  <c r="R2516" i="7"/>
  <c r="Q2516" i="7"/>
  <c r="P2516" i="7"/>
  <c r="O2516" i="7"/>
  <c r="N2516" i="7"/>
  <c r="M2516" i="7"/>
  <c r="L2516" i="7"/>
  <c r="K2516" i="7"/>
  <c r="U2515" i="7"/>
  <c r="T2515" i="7"/>
  <c r="S2515" i="7"/>
  <c r="V2515" i="7" s="1"/>
  <c r="R2515" i="7"/>
  <c r="Q2515" i="7"/>
  <c r="P2515" i="7"/>
  <c r="O2515" i="7"/>
  <c r="N2515" i="7"/>
  <c r="M2515" i="7"/>
  <c r="L2515" i="7"/>
  <c r="K2515" i="7"/>
  <c r="R2514" i="7"/>
  <c r="Q2514" i="7"/>
  <c r="P2514" i="7"/>
  <c r="O2514" i="7"/>
  <c r="N2514" i="7"/>
  <c r="M2514" i="7"/>
  <c r="L2514" i="7"/>
  <c r="K2514" i="7"/>
  <c r="R2513" i="7"/>
  <c r="Q2513" i="7"/>
  <c r="P2513" i="7"/>
  <c r="O2513" i="7"/>
  <c r="N2513" i="7"/>
  <c r="M2513" i="7"/>
  <c r="L2513" i="7"/>
  <c r="K2513" i="7"/>
  <c r="R2512" i="7"/>
  <c r="Q2512" i="7"/>
  <c r="P2512" i="7"/>
  <c r="O2512" i="7"/>
  <c r="N2512" i="7"/>
  <c r="M2512" i="7"/>
  <c r="L2512" i="7"/>
  <c r="K2512" i="7"/>
  <c r="S2511" i="7"/>
  <c r="V2511" i="7" s="1"/>
  <c r="R2511" i="7"/>
  <c r="U2511" i="7" s="1"/>
  <c r="Q2511" i="7"/>
  <c r="P2511" i="7"/>
  <c r="O2511" i="7"/>
  <c r="N2511" i="7"/>
  <c r="M2511" i="7"/>
  <c r="L2511" i="7"/>
  <c r="K2511" i="7"/>
  <c r="S2510" i="7"/>
  <c r="R2510" i="7"/>
  <c r="Q2510" i="7"/>
  <c r="P2510" i="7"/>
  <c r="O2510" i="7"/>
  <c r="N2510" i="7"/>
  <c r="M2510" i="7"/>
  <c r="L2510" i="7"/>
  <c r="K2510" i="7"/>
  <c r="R2509" i="7"/>
  <c r="Q2509" i="7"/>
  <c r="P2509" i="7"/>
  <c r="O2509" i="7"/>
  <c r="N2509" i="7"/>
  <c r="M2509" i="7"/>
  <c r="L2509" i="7"/>
  <c r="K2509" i="7"/>
  <c r="U2508" i="7"/>
  <c r="R2508" i="7"/>
  <c r="T2508" i="7" s="1"/>
  <c r="Q2508" i="7"/>
  <c r="P2508" i="7"/>
  <c r="O2508" i="7"/>
  <c r="N2508" i="7"/>
  <c r="M2508" i="7"/>
  <c r="L2508" i="7"/>
  <c r="K2508" i="7"/>
  <c r="U2507" i="7"/>
  <c r="T2507" i="7"/>
  <c r="S2507" i="7"/>
  <c r="R2507" i="7"/>
  <c r="Q2507" i="7"/>
  <c r="P2507" i="7"/>
  <c r="O2507" i="7"/>
  <c r="N2507" i="7"/>
  <c r="M2507" i="7"/>
  <c r="L2507" i="7"/>
  <c r="K2507" i="7"/>
  <c r="U2506" i="7"/>
  <c r="T2506" i="7"/>
  <c r="S2506" i="7"/>
  <c r="R2506" i="7"/>
  <c r="Q2506" i="7"/>
  <c r="P2506" i="7"/>
  <c r="O2506" i="7"/>
  <c r="N2506" i="7"/>
  <c r="M2506" i="7"/>
  <c r="L2506" i="7"/>
  <c r="K2506" i="7"/>
  <c r="U2505" i="7"/>
  <c r="T2505" i="7"/>
  <c r="R2505" i="7"/>
  <c r="S2505" i="7" s="1"/>
  <c r="V2505" i="7" s="1"/>
  <c r="Q2505" i="7"/>
  <c r="P2505" i="7"/>
  <c r="O2505" i="7"/>
  <c r="N2505" i="7"/>
  <c r="M2505" i="7"/>
  <c r="L2505" i="7"/>
  <c r="K2505" i="7"/>
  <c r="U2504" i="7"/>
  <c r="T2504" i="7"/>
  <c r="S2504" i="7"/>
  <c r="R2504" i="7"/>
  <c r="Q2504" i="7"/>
  <c r="P2504" i="7"/>
  <c r="O2504" i="7"/>
  <c r="N2504" i="7"/>
  <c r="M2504" i="7"/>
  <c r="L2504" i="7"/>
  <c r="K2504" i="7"/>
  <c r="U2503" i="7"/>
  <c r="T2503" i="7"/>
  <c r="R2503" i="7"/>
  <c r="S2503" i="7" s="1"/>
  <c r="V2503" i="7" s="1"/>
  <c r="Q2503" i="7"/>
  <c r="P2503" i="7"/>
  <c r="O2503" i="7"/>
  <c r="N2503" i="7"/>
  <c r="M2503" i="7"/>
  <c r="L2503" i="7"/>
  <c r="K2503" i="7"/>
  <c r="U2502" i="7"/>
  <c r="T2502" i="7"/>
  <c r="S2502" i="7"/>
  <c r="V2502" i="7" s="1"/>
  <c r="R2502" i="7"/>
  <c r="Q2502" i="7"/>
  <c r="P2502" i="7"/>
  <c r="O2502" i="7"/>
  <c r="N2502" i="7"/>
  <c r="M2502" i="7"/>
  <c r="L2502" i="7"/>
  <c r="K2502" i="7"/>
  <c r="R2501" i="7"/>
  <c r="U2501" i="7" s="1"/>
  <c r="Q2501" i="7"/>
  <c r="P2501" i="7"/>
  <c r="O2501" i="7"/>
  <c r="N2501" i="7"/>
  <c r="M2501" i="7"/>
  <c r="L2501" i="7"/>
  <c r="K2501" i="7"/>
  <c r="R2500" i="7"/>
  <c r="U2500" i="7" s="1"/>
  <c r="Q2500" i="7"/>
  <c r="P2500" i="7"/>
  <c r="O2500" i="7"/>
  <c r="N2500" i="7"/>
  <c r="M2500" i="7"/>
  <c r="L2500" i="7"/>
  <c r="K2500" i="7"/>
  <c r="T2499" i="7"/>
  <c r="R2499" i="7"/>
  <c r="U2499" i="7" s="1"/>
  <c r="Q2499" i="7"/>
  <c r="P2499" i="7"/>
  <c r="O2499" i="7"/>
  <c r="N2499" i="7"/>
  <c r="M2499" i="7"/>
  <c r="L2499" i="7"/>
  <c r="K2499" i="7"/>
  <c r="S2498" i="7"/>
  <c r="R2498" i="7"/>
  <c r="Q2498" i="7"/>
  <c r="P2498" i="7"/>
  <c r="O2498" i="7"/>
  <c r="N2498" i="7"/>
  <c r="M2498" i="7"/>
  <c r="L2498" i="7"/>
  <c r="K2498" i="7"/>
  <c r="R2497" i="7"/>
  <c r="Q2497" i="7"/>
  <c r="P2497" i="7"/>
  <c r="O2497" i="7"/>
  <c r="N2497" i="7"/>
  <c r="M2497" i="7"/>
  <c r="L2497" i="7"/>
  <c r="K2497" i="7"/>
  <c r="U2496" i="7"/>
  <c r="R2496" i="7"/>
  <c r="T2496" i="7" s="1"/>
  <c r="Q2496" i="7"/>
  <c r="P2496" i="7"/>
  <c r="O2496" i="7"/>
  <c r="N2496" i="7"/>
  <c r="M2496" i="7"/>
  <c r="L2496" i="7"/>
  <c r="K2496" i="7"/>
  <c r="U2495" i="7"/>
  <c r="T2495" i="7"/>
  <c r="S2495" i="7"/>
  <c r="R2495" i="7"/>
  <c r="Q2495" i="7"/>
  <c r="P2495" i="7"/>
  <c r="O2495" i="7"/>
  <c r="N2495" i="7"/>
  <c r="M2495" i="7"/>
  <c r="L2495" i="7"/>
  <c r="K2495" i="7"/>
  <c r="U2494" i="7"/>
  <c r="T2494" i="7"/>
  <c r="S2494" i="7"/>
  <c r="R2494" i="7"/>
  <c r="Q2494" i="7"/>
  <c r="P2494" i="7"/>
  <c r="O2494" i="7"/>
  <c r="N2494" i="7"/>
  <c r="M2494" i="7"/>
  <c r="L2494" i="7"/>
  <c r="K2494" i="7"/>
  <c r="U2493" i="7"/>
  <c r="T2493" i="7"/>
  <c r="R2493" i="7"/>
  <c r="S2493" i="7" s="1"/>
  <c r="V2493" i="7" s="1"/>
  <c r="Q2493" i="7"/>
  <c r="P2493" i="7"/>
  <c r="O2493" i="7"/>
  <c r="N2493" i="7"/>
  <c r="M2493" i="7"/>
  <c r="L2493" i="7"/>
  <c r="K2493" i="7"/>
  <c r="U2492" i="7"/>
  <c r="T2492" i="7"/>
  <c r="S2492" i="7"/>
  <c r="V2492" i="7" s="1"/>
  <c r="R2492" i="7"/>
  <c r="Q2492" i="7"/>
  <c r="P2492" i="7"/>
  <c r="O2492" i="7"/>
  <c r="N2492" i="7"/>
  <c r="M2492" i="7"/>
  <c r="L2492" i="7"/>
  <c r="K2492" i="7"/>
  <c r="R2491" i="7"/>
  <c r="U2491" i="7" s="1"/>
  <c r="Q2491" i="7"/>
  <c r="P2491" i="7"/>
  <c r="O2491" i="7"/>
  <c r="N2491" i="7"/>
  <c r="M2491" i="7"/>
  <c r="L2491" i="7"/>
  <c r="K2491" i="7"/>
  <c r="R2490" i="7"/>
  <c r="U2490" i="7" s="1"/>
  <c r="Q2490" i="7"/>
  <c r="P2490" i="7"/>
  <c r="O2490" i="7"/>
  <c r="N2490" i="7"/>
  <c r="M2490" i="7"/>
  <c r="L2490" i="7"/>
  <c r="K2490" i="7"/>
  <c r="U2489" i="7"/>
  <c r="T2489" i="7"/>
  <c r="S2489" i="7"/>
  <c r="R2489" i="7"/>
  <c r="Q2489" i="7"/>
  <c r="P2489" i="7"/>
  <c r="O2489" i="7"/>
  <c r="N2489" i="7"/>
  <c r="M2489" i="7"/>
  <c r="L2489" i="7"/>
  <c r="K2489" i="7"/>
  <c r="U2488" i="7"/>
  <c r="T2488" i="7"/>
  <c r="R2488" i="7"/>
  <c r="S2488" i="7" s="1"/>
  <c r="V2488" i="7" s="1"/>
  <c r="Q2488" i="7"/>
  <c r="P2488" i="7"/>
  <c r="O2488" i="7"/>
  <c r="N2488" i="7"/>
  <c r="M2488" i="7"/>
  <c r="L2488" i="7"/>
  <c r="K2488" i="7"/>
  <c r="T2487" i="7"/>
  <c r="R2487" i="7"/>
  <c r="Q2487" i="7"/>
  <c r="P2487" i="7"/>
  <c r="O2487" i="7"/>
  <c r="N2487" i="7"/>
  <c r="M2487" i="7"/>
  <c r="L2487" i="7"/>
  <c r="K2487" i="7"/>
  <c r="R2486" i="7"/>
  <c r="Q2486" i="7"/>
  <c r="P2486" i="7"/>
  <c r="O2486" i="7"/>
  <c r="N2486" i="7"/>
  <c r="M2486" i="7"/>
  <c r="L2486" i="7"/>
  <c r="K2486" i="7"/>
  <c r="R2485" i="7"/>
  <c r="Q2485" i="7"/>
  <c r="P2485" i="7"/>
  <c r="O2485" i="7"/>
  <c r="N2485" i="7"/>
  <c r="M2485" i="7"/>
  <c r="L2485" i="7"/>
  <c r="K2485" i="7"/>
  <c r="U2484" i="7"/>
  <c r="R2484" i="7"/>
  <c r="T2484" i="7" s="1"/>
  <c r="Q2484" i="7"/>
  <c r="P2484" i="7"/>
  <c r="O2484" i="7"/>
  <c r="N2484" i="7"/>
  <c r="M2484" i="7"/>
  <c r="L2484" i="7"/>
  <c r="K2484" i="7"/>
  <c r="U2483" i="7"/>
  <c r="T2483" i="7"/>
  <c r="S2483" i="7"/>
  <c r="R2483" i="7"/>
  <c r="Q2483" i="7"/>
  <c r="P2483" i="7"/>
  <c r="O2483" i="7"/>
  <c r="N2483" i="7"/>
  <c r="M2483" i="7"/>
  <c r="L2483" i="7"/>
  <c r="K2483" i="7"/>
  <c r="U2482" i="7"/>
  <c r="T2482" i="7"/>
  <c r="S2482" i="7"/>
  <c r="R2482" i="7"/>
  <c r="Q2482" i="7"/>
  <c r="P2482" i="7"/>
  <c r="O2482" i="7"/>
  <c r="N2482" i="7"/>
  <c r="M2482" i="7"/>
  <c r="L2482" i="7"/>
  <c r="K2482" i="7"/>
  <c r="U2481" i="7"/>
  <c r="T2481" i="7"/>
  <c r="R2481" i="7"/>
  <c r="S2481" i="7" s="1"/>
  <c r="V2481" i="7" s="1"/>
  <c r="Q2481" i="7"/>
  <c r="P2481" i="7"/>
  <c r="O2481" i="7"/>
  <c r="N2481" i="7"/>
  <c r="M2481" i="7"/>
  <c r="L2481" i="7"/>
  <c r="K2481" i="7"/>
  <c r="U2480" i="7"/>
  <c r="T2480" i="7"/>
  <c r="S2480" i="7"/>
  <c r="V2480" i="7" s="1"/>
  <c r="R2480" i="7"/>
  <c r="Q2480" i="7"/>
  <c r="P2480" i="7"/>
  <c r="O2480" i="7"/>
  <c r="N2480" i="7"/>
  <c r="M2480" i="7"/>
  <c r="L2480" i="7"/>
  <c r="K2480" i="7"/>
  <c r="U2479" i="7"/>
  <c r="T2479" i="7"/>
  <c r="R2479" i="7"/>
  <c r="S2479" i="7" s="1"/>
  <c r="V2479" i="7" s="1"/>
  <c r="Q2479" i="7"/>
  <c r="P2479" i="7"/>
  <c r="O2479" i="7"/>
  <c r="N2479" i="7"/>
  <c r="M2479" i="7"/>
  <c r="L2479" i="7"/>
  <c r="K2479" i="7"/>
  <c r="R2478" i="7"/>
  <c r="Q2478" i="7"/>
  <c r="P2478" i="7"/>
  <c r="O2478" i="7"/>
  <c r="N2478" i="7"/>
  <c r="M2478" i="7"/>
  <c r="L2478" i="7"/>
  <c r="K2478" i="7"/>
  <c r="S2477" i="7"/>
  <c r="R2477" i="7"/>
  <c r="U2477" i="7" s="1"/>
  <c r="Q2477" i="7"/>
  <c r="P2477" i="7"/>
  <c r="O2477" i="7"/>
  <c r="N2477" i="7"/>
  <c r="M2477" i="7"/>
  <c r="L2477" i="7"/>
  <c r="K2477" i="7"/>
  <c r="U2476" i="7"/>
  <c r="T2476" i="7"/>
  <c r="R2476" i="7"/>
  <c r="S2476" i="7" s="1"/>
  <c r="V2476" i="7" s="1"/>
  <c r="Q2476" i="7"/>
  <c r="P2476" i="7"/>
  <c r="O2476" i="7"/>
  <c r="N2476" i="7"/>
  <c r="M2476" i="7"/>
  <c r="L2476" i="7"/>
  <c r="K2476" i="7"/>
  <c r="S2475" i="7"/>
  <c r="V2475" i="7" s="1"/>
  <c r="R2475" i="7"/>
  <c r="U2475" i="7" s="1"/>
  <c r="Q2475" i="7"/>
  <c r="P2475" i="7"/>
  <c r="O2475" i="7"/>
  <c r="N2475" i="7"/>
  <c r="M2475" i="7"/>
  <c r="L2475" i="7"/>
  <c r="K2475" i="7"/>
  <c r="R2474" i="7"/>
  <c r="Q2474" i="7"/>
  <c r="P2474" i="7"/>
  <c r="O2474" i="7"/>
  <c r="N2474" i="7"/>
  <c r="M2474" i="7"/>
  <c r="L2474" i="7"/>
  <c r="K2474" i="7"/>
  <c r="R2473" i="7"/>
  <c r="Q2473" i="7"/>
  <c r="P2473" i="7"/>
  <c r="O2473" i="7"/>
  <c r="N2473" i="7"/>
  <c r="M2473" i="7"/>
  <c r="L2473" i="7"/>
  <c r="K2473" i="7"/>
  <c r="U2472" i="7"/>
  <c r="R2472" i="7"/>
  <c r="T2472" i="7" s="1"/>
  <c r="Q2472" i="7"/>
  <c r="P2472" i="7"/>
  <c r="O2472" i="7"/>
  <c r="N2472" i="7"/>
  <c r="M2472" i="7"/>
  <c r="L2472" i="7"/>
  <c r="K2472" i="7"/>
  <c r="U2471" i="7"/>
  <c r="T2471" i="7"/>
  <c r="S2471" i="7"/>
  <c r="R2471" i="7"/>
  <c r="Q2471" i="7"/>
  <c r="P2471" i="7"/>
  <c r="O2471" i="7"/>
  <c r="N2471" i="7"/>
  <c r="M2471" i="7"/>
  <c r="L2471" i="7"/>
  <c r="K2471" i="7"/>
  <c r="U2470" i="7"/>
  <c r="T2470" i="7"/>
  <c r="S2470" i="7"/>
  <c r="R2470" i="7"/>
  <c r="Q2470" i="7"/>
  <c r="P2470" i="7"/>
  <c r="O2470" i="7"/>
  <c r="N2470" i="7"/>
  <c r="M2470" i="7"/>
  <c r="L2470" i="7"/>
  <c r="K2470" i="7"/>
  <c r="U2469" i="7"/>
  <c r="T2469" i="7"/>
  <c r="R2469" i="7"/>
  <c r="S2469" i="7" s="1"/>
  <c r="Q2469" i="7"/>
  <c r="P2469" i="7"/>
  <c r="O2469" i="7"/>
  <c r="N2469" i="7"/>
  <c r="M2469" i="7"/>
  <c r="L2469" i="7"/>
  <c r="K2469" i="7"/>
  <c r="U2468" i="7"/>
  <c r="T2468" i="7"/>
  <c r="S2468" i="7"/>
  <c r="R2468" i="7"/>
  <c r="Q2468" i="7"/>
  <c r="P2468" i="7"/>
  <c r="O2468" i="7"/>
  <c r="N2468" i="7"/>
  <c r="M2468" i="7"/>
  <c r="L2468" i="7"/>
  <c r="K2468" i="7"/>
  <c r="U2467" i="7"/>
  <c r="T2467" i="7"/>
  <c r="R2467" i="7"/>
  <c r="S2467" i="7" s="1"/>
  <c r="V2467" i="7" s="1"/>
  <c r="Q2467" i="7"/>
  <c r="P2467" i="7"/>
  <c r="O2467" i="7"/>
  <c r="N2467" i="7"/>
  <c r="M2467" i="7"/>
  <c r="L2467" i="7"/>
  <c r="K2467" i="7"/>
  <c r="U2466" i="7"/>
  <c r="T2466" i="7"/>
  <c r="S2466" i="7"/>
  <c r="V2466" i="7" s="1"/>
  <c r="R2466" i="7"/>
  <c r="Q2466" i="7"/>
  <c r="P2466" i="7"/>
  <c r="O2466" i="7"/>
  <c r="N2466" i="7"/>
  <c r="M2466" i="7"/>
  <c r="L2466" i="7"/>
  <c r="K2466" i="7"/>
  <c r="R2465" i="7"/>
  <c r="Q2465" i="7"/>
  <c r="P2465" i="7"/>
  <c r="O2465" i="7"/>
  <c r="N2465" i="7"/>
  <c r="M2465" i="7"/>
  <c r="L2465" i="7"/>
  <c r="K2465" i="7"/>
  <c r="S2464" i="7"/>
  <c r="R2464" i="7"/>
  <c r="Q2464" i="7"/>
  <c r="P2464" i="7"/>
  <c r="O2464" i="7"/>
  <c r="N2464" i="7"/>
  <c r="M2464" i="7"/>
  <c r="L2464" i="7"/>
  <c r="K2464" i="7"/>
  <c r="S2463" i="7"/>
  <c r="V2463" i="7" s="1"/>
  <c r="R2463" i="7"/>
  <c r="U2463" i="7" s="1"/>
  <c r="Q2463" i="7"/>
  <c r="P2463" i="7"/>
  <c r="O2463" i="7"/>
  <c r="N2463" i="7"/>
  <c r="M2463" i="7"/>
  <c r="L2463" i="7"/>
  <c r="K2463" i="7"/>
  <c r="S2462" i="7"/>
  <c r="R2462" i="7"/>
  <c r="Q2462" i="7"/>
  <c r="P2462" i="7"/>
  <c r="O2462" i="7"/>
  <c r="N2462" i="7"/>
  <c r="M2462" i="7"/>
  <c r="L2462" i="7"/>
  <c r="K2462" i="7"/>
  <c r="R2461" i="7"/>
  <c r="Q2461" i="7"/>
  <c r="P2461" i="7"/>
  <c r="O2461" i="7"/>
  <c r="N2461" i="7"/>
  <c r="M2461" i="7"/>
  <c r="L2461" i="7"/>
  <c r="K2461" i="7"/>
  <c r="U2460" i="7"/>
  <c r="R2460" i="7"/>
  <c r="T2460" i="7" s="1"/>
  <c r="Q2460" i="7"/>
  <c r="P2460" i="7"/>
  <c r="O2460" i="7"/>
  <c r="N2460" i="7"/>
  <c r="M2460" i="7"/>
  <c r="L2460" i="7"/>
  <c r="K2460" i="7"/>
  <c r="U2459" i="7"/>
  <c r="T2459" i="7"/>
  <c r="S2459" i="7"/>
  <c r="R2459" i="7"/>
  <c r="Q2459" i="7"/>
  <c r="P2459" i="7"/>
  <c r="O2459" i="7"/>
  <c r="N2459" i="7"/>
  <c r="M2459" i="7"/>
  <c r="L2459" i="7"/>
  <c r="K2459" i="7"/>
  <c r="U2458" i="7"/>
  <c r="T2458" i="7"/>
  <c r="S2458" i="7"/>
  <c r="R2458" i="7"/>
  <c r="Q2458" i="7"/>
  <c r="P2458" i="7"/>
  <c r="O2458" i="7"/>
  <c r="N2458" i="7"/>
  <c r="M2458" i="7"/>
  <c r="L2458" i="7"/>
  <c r="K2458" i="7"/>
  <c r="U2457" i="7"/>
  <c r="T2457" i="7"/>
  <c r="R2457" i="7"/>
  <c r="S2457" i="7" s="1"/>
  <c r="V2457" i="7" s="1"/>
  <c r="Q2457" i="7"/>
  <c r="P2457" i="7"/>
  <c r="O2457" i="7"/>
  <c r="N2457" i="7"/>
  <c r="M2457" i="7"/>
  <c r="L2457" i="7"/>
  <c r="K2457" i="7"/>
  <c r="U2456" i="7"/>
  <c r="T2456" i="7"/>
  <c r="S2456" i="7"/>
  <c r="R2456" i="7"/>
  <c r="Q2456" i="7"/>
  <c r="P2456" i="7"/>
  <c r="O2456" i="7"/>
  <c r="N2456" i="7"/>
  <c r="M2456" i="7"/>
  <c r="L2456" i="7"/>
  <c r="K2456" i="7"/>
  <c r="U2455" i="7"/>
  <c r="T2455" i="7"/>
  <c r="R2455" i="7"/>
  <c r="S2455" i="7" s="1"/>
  <c r="V2455" i="7" s="1"/>
  <c r="Q2455" i="7"/>
  <c r="P2455" i="7"/>
  <c r="O2455" i="7"/>
  <c r="N2455" i="7"/>
  <c r="M2455" i="7"/>
  <c r="L2455" i="7"/>
  <c r="K2455" i="7"/>
  <c r="U2454" i="7"/>
  <c r="T2454" i="7"/>
  <c r="S2454" i="7"/>
  <c r="V2454" i="7" s="1"/>
  <c r="R2454" i="7"/>
  <c r="Q2454" i="7"/>
  <c r="P2454" i="7"/>
  <c r="O2454" i="7"/>
  <c r="N2454" i="7"/>
  <c r="M2454" i="7"/>
  <c r="L2454" i="7"/>
  <c r="K2454" i="7"/>
  <c r="R2453" i="7"/>
  <c r="S2453" i="7" s="1"/>
  <c r="Q2453" i="7"/>
  <c r="P2453" i="7"/>
  <c r="O2453" i="7"/>
  <c r="N2453" i="7"/>
  <c r="M2453" i="7"/>
  <c r="L2453" i="7"/>
  <c r="K2453" i="7"/>
  <c r="U2452" i="7"/>
  <c r="T2452" i="7"/>
  <c r="S2452" i="7"/>
  <c r="R2452" i="7"/>
  <c r="Q2452" i="7"/>
  <c r="P2452" i="7"/>
  <c r="O2452" i="7"/>
  <c r="N2452" i="7"/>
  <c r="M2452" i="7"/>
  <c r="L2452" i="7"/>
  <c r="K2452" i="7"/>
  <c r="S2451" i="7"/>
  <c r="R2451" i="7"/>
  <c r="Q2451" i="7"/>
  <c r="P2451" i="7"/>
  <c r="O2451" i="7"/>
  <c r="N2451" i="7"/>
  <c r="M2451" i="7"/>
  <c r="L2451" i="7"/>
  <c r="K2451" i="7"/>
  <c r="S2450" i="7"/>
  <c r="R2450" i="7"/>
  <c r="Q2450" i="7"/>
  <c r="P2450" i="7"/>
  <c r="O2450" i="7"/>
  <c r="N2450" i="7"/>
  <c r="M2450" i="7"/>
  <c r="L2450" i="7"/>
  <c r="K2450" i="7"/>
  <c r="R2449" i="7"/>
  <c r="Q2449" i="7"/>
  <c r="P2449" i="7"/>
  <c r="O2449" i="7"/>
  <c r="N2449" i="7"/>
  <c r="M2449" i="7"/>
  <c r="L2449" i="7"/>
  <c r="K2449" i="7"/>
  <c r="U2448" i="7"/>
  <c r="R2448" i="7"/>
  <c r="T2448" i="7" s="1"/>
  <c r="Q2448" i="7"/>
  <c r="P2448" i="7"/>
  <c r="O2448" i="7"/>
  <c r="N2448" i="7"/>
  <c r="M2448" i="7"/>
  <c r="L2448" i="7"/>
  <c r="K2448" i="7"/>
  <c r="U2447" i="7"/>
  <c r="T2447" i="7"/>
  <c r="S2447" i="7"/>
  <c r="R2447" i="7"/>
  <c r="Q2447" i="7"/>
  <c r="P2447" i="7"/>
  <c r="O2447" i="7"/>
  <c r="N2447" i="7"/>
  <c r="M2447" i="7"/>
  <c r="L2447" i="7"/>
  <c r="K2447" i="7"/>
  <c r="U2446" i="7"/>
  <c r="T2446" i="7"/>
  <c r="S2446" i="7"/>
  <c r="R2446" i="7"/>
  <c r="Q2446" i="7"/>
  <c r="P2446" i="7"/>
  <c r="O2446" i="7"/>
  <c r="N2446" i="7"/>
  <c r="M2446" i="7"/>
  <c r="L2446" i="7"/>
  <c r="K2446" i="7"/>
  <c r="U2445" i="7"/>
  <c r="T2445" i="7"/>
  <c r="R2445" i="7"/>
  <c r="S2445" i="7" s="1"/>
  <c r="V2445" i="7" s="1"/>
  <c r="Q2445" i="7"/>
  <c r="P2445" i="7"/>
  <c r="O2445" i="7"/>
  <c r="N2445" i="7"/>
  <c r="M2445" i="7"/>
  <c r="L2445" i="7"/>
  <c r="K2445" i="7"/>
  <c r="U2444" i="7"/>
  <c r="T2444" i="7"/>
  <c r="S2444" i="7"/>
  <c r="V2444" i="7" s="1"/>
  <c r="R2444" i="7"/>
  <c r="Q2444" i="7"/>
  <c r="P2444" i="7"/>
  <c r="O2444" i="7"/>
  <c r="N2444" i="7"/>
  <c r="M2444" i="7"/>
  <c r="L2444" i="7"/>
  <c r="K2444" i="7"/>
  <c r="R2443" i="7"/>
  <c r="U2443" i="7" s="1"/>
  <c r="Q2443" i="7"/>
  <c r="P2443" i="7"/>
  <c r="O2443" i="7"/>
  <c r="N2443" i="7"/>
  <c r="M2443" i="7"/>
  <c r="L2443" i="7"/>
  <c r="K2443" i="7"/>
  <c r="R2442" i="7"/>
  <c r="U2442" i="7" s="1"/>
  <c r="Q2442" i="7"/>
  <c r="P2442" i="7"/>
  <c r="O2442" i="7"/>
  <c r="N2442" i="7"/>
  <c r="M2442" i="7"/>
  <c r="L2442" i="7"/>
  <c r="K2442" i="7"/>
  <c r="U2441" i="7"/>
  <c r="S2441" i="7"/>
  <c r="R2441" i="7"/>
  <c r="T2441" i="7" s="1"/>
  <c r="Q2441" i="7"/>
  <c r="P2441" i="7"/>
  <c r="O2441" i="7"/>
  <c r="N2441" i="7"/>
  <c r="M2441" i="7"/>
  <c r="L2441" i="7"/>
  <c r="K2441" i="7"/>
  <c r="U2440" i="7"/>
  <c r="T2440" i="7"/>
  <c r="R2440" i="7"/>
  <c r="S2440" i="7" s="1"/>
  <c r="V2440" i="7" s="1"/>
  <c r="Q2440" i="7"/>
  <c r="P2440" i="7"/>
  <c r="O2440" i="7"/>
  <c r="N2440" i="7"/>
  <c r="M2440" i="7"/>
  <c r="L2440" i="7"/>
  <c r="K2440" i="7"/>
  <c r="T2439" i="7"/>
  <c r="R2439" i="7"/>
  <c r="U2439" i="7" s="1"/>
  <c r="Q2439" i="7"/>
  <c r="P2439" i="7"/>
  <c r="O2439" i="7"/>
  <c r="N2439" i="7"/>
  <c r="M2439" i="7"/>
  <c r="L2439" i="7"/>
  <c r="K2439" i="7"/>
  <c r="S2438" i="7"/>
  <c r="R2438" i="7"/>
  <c r="Q2438" i="7"/>
  <c r="P2438" i="7"/>
  <c r="O2438" i="7"/>
  <c r="N2438" i="7"/>
  <c r="M2438" i="7"/>
  <c r="L2438" i="7"/>
  <c r="K2438" i="7"/>
  <c r="R2437" i="7"/>
  <c r="Q2437" i="7"/>
  <c r="P2437" i="7"/>
  <c r="O2437" i="7"/>
  <c r="N2437" i="7"/>
  <c r="M2437" i="7"/>
  <c r="L2437" i="7"/>
  <c r="K2437" i="7"/>
  <c r="U2436" i="7"/>
  <c r="R2436" i="7"/>
  <c r="T2436" i="7" s="1"/>
  <c r="Q2436" i="7"/>
  <c r="P2436" i="7"/>
  <c r="O2436" i="7"/>
  <c r="N2436" i="7"/>
  <c r="M2436" i="7"/>
  <c r="L2436" i="7"/>
  <c r="K2436" i="7"/>
  <c r="U2435" i="7"/>
  <c r="T2435" i="7"/>
  <c r="S2435" i="7"/>
  <c r="R2435" i="7"/>
  <c r="Q2435" i="7"/>
  <c r="P2435" i="7"/>
  <c r="O2435" i="7"/>
  <c r="N2435" i="7"/>
  <c r="M2435" i="7"/>
  <c r="L2435" i="7"/>
  <c r="K2435" i="7"/>
  <c r="U2434" i="7"/>
  <c r="T2434" i="7"/>
  <c r="S2434" i="7"/>
  <c r="R2434" i="7"/>
  <c r="Q2434" i="7"/>
  <c r="P2434" i="7"/>
  <c r="O2434" i="7"/>
  <c r="N2434" i="7"/>
  <c r="M2434" i="7"/>
  <c r="L2434" i="7"/>
  <c r="K2434" i="7"/>
  <c r="U2433" i="7"/>
  <c r="T2433" i="7"/>
  <c r="R2433" i="7"/>
  <c r="S2433" i="7" s="1"/>
  <c r="V2433" i="7" s="1"/>
  <c r="Q2433" i="7"/>
  <c r="P2433" i="7"/>
  <c r="O2433" i="7"/>
  <c r="N2433" i="7"/>
  <c r="M2433" i="7"/>
  <c r="L2433" i="7"/>
  <c r="K2433" i="7"/>
  <c r="U2432" i="7"/>
  <c r="T2432" i="7"/>
  <c r="S2432" i="7"/>
  <c r="V2432" i="7" s="1"/>
  <c r="R2432" i="7"/>
  <c r="Q2432" i="7"/>
  <c r="P2432" i="7"/>
  <c r="O2432" i="7"/>
  <c r="N2432" i="7"/>
  <c r="M2432" i="7"/>
  <c r="L2432" i="7"/>
  <c r="K2432" i="7"/>
  <c r="S2431" i="7"/>
  <c r="R2431" i="7"/>
  <c r="Q2431" i="7"/>
  <c r="P2431" i="7"/>
  <c r="O2431" i="7"/>
  <c r="N2431" i="7"/>
  <c r="M2431" i="7"/>
  <c r="L2431" i="7"/>
  <c r="K2431" i="7"/>
  <c r="R2430" i="7"/>
  <c r="Q2430" i="7"/>
  <c r="P2430" i="7"/>
  <c r="O2430" i="7"/>
  <c r="N2430" i="7"/>
  <c r="M2430" i="7"/>
  <c r="L2430" i="7"/>
  <c r="K2430" i="7"/>
  <c r="S2429" i="7"/>
  <c r="R2429" i="7"/>
  <c r="U2429" i="7" s="1"/>
  <c r="Q2429" i="7"/>
  <c r="P2429" i="7"/>
  <c r="O2429" i="7"/>
  <c r="N2429" i="7"/>
  <c r="M2429" i="7"/>
  <c r="L2429" i="7"/>
  <c r="K2429" i="7"/>
  <c r="R2428" i="7"/>
  <c r="U2428" i="7" s="1"/>
  <c r="Q2428" i="7"/>
  <c r="P2428" i="7"/>
  <c r="O2428" i="7"/>
  <c r="N2428" i="7"/>
  <c r="M2428" i="7"/>
  <c r="L2428" i="7"/>
  <c r="K2428" i="7"/>
  <c r="S2427" i="7"/>
  <c r="V2427" i="7" s="1"/>
  <c r="R2427" i="7"/>
  <c r="U2427" i="7" s="1"/>
  <c r="Q2427" i="7"/>
  <c r="P2427" i="7"/>
  <c r="O2427" i="7"/>
  <c r="N2427" i="7"/>
  <c r="M2427" i="7"/>
  <c r="L2427" i="7"/>
  <c r="K2427" i="7"/>
  <c r="R2426" i="7"/>
  <c r="Q2426" i="7"/>
  <c r="P2426" i="7"/>
  <c r="O2426" i="7"/>
  <c r="N2426" i="7"/>
  <c r="M2426" i="7"/>
  <c r="L2426" i="7"/>
  <c r="K2426" i="7"/>
  <c r="R2425" i="7"/>
  <c r="Q2425" i="7"/>
  <c r="P2425" i="7"/>
  <c r="O2425" i="7"/>
  <c r="N2425" i="7"/>
  <c r="M2425" i="7"/>
  <c r="L2425" i="7"/>
  <c r="K2425" i="7"/>
  <c r="U2424" i="7"/>
  <c r="R2424" i="7"/>
  <c r="T2424" i="7" s="1"/>
  <c r="Q2424" i="7"/>
  <c r="P2424" i="7"/>
  <c r="O2424" i="7"/>
  <c r="N2424" i="7"/>
  <c r="M2424" i="7"/>
  <c r="L2424" i="7"/>
  <c r="K2424" i="7"/>
  <c r="U2423" i="7"/>
  <c r="T2423" i="7"/>
  <c r="S2423" i="7"/>
  <c r="R2423" i="7"/>
  <c r="Q2423" i="7"/>
  <c r="P2423" i="7"/>
  <c r="O2423" i="7"/>
  <c r="N2423" i="7"/>
  <c r="M2423" i="7"/>
  <c r="L2423" i="7"/>
  <c r="K2423" i="7"/>
  <c r="U2422" i="7"/>
  <c r="T2422" i="7"/>
  <c r="S2422" i="7"/>
  <c r="R2422" i="7"/>
  <c r="Q2422" i="7"/>
  <c r="P2422" i="7"/>
  <c r="O2422" i="7"/>
  <c r="N2422" i="7"/>
  <c r="M2422" i="7"/>
  <c r="L2422" i="7"/>
  <c r="K2422" i="7"/>
  <c r="U2421" i="7"/>
  <c r="T2421" i="7"/>
  <c r="R2421" i="7"/>
  <c r="S2421" i="7" s="1"/>
  <c r="Q2421" i="7"/>
  <c r="P2421" i="7"/>
  <c r="O2421" i="7"/>
  <c r="N2421" i="7"/>
  <c r="M2421" i="7"/>
  <c r="L2421" i="7"/>
  <c r="K2421" i="7"/>
  <c r="U2420" i="7"/>
  <c r="T2420" i="7"/>
  <c r="S2420" i="7"/>
  <c r="R2420" i="7"/>
  <c r="Q2420" i="7"/>
  <c r="P2420" i="7"/>
  <c r="O2420" i="7"/>
  <c r="N2420" i="7"/>
  <c r="M2420" i="7"/>
  <c r="L2420" i="7"/>
  <c r="K2420" i="7"/>
  <c r="U2419" i="7"/>
  <c r="T2419" i="7"/>
  <c r="R2419" i="7"/>
  <c r="S2419" i="7" s="1"/>
  <c r="V2419" i="7" s="1"/>
  <c r="Q2419" i="7"/>
  <c r="P2419" i="7"/>
  <c r="O2419" i="7"/>
  <c r="N2419" i="7"/>
  <c r="M2419" i="7"/>
  <c r="L2419" i="7"/>
  <c r="K2419" i="7"/>
  <c r="U2418" i="7"/>
  <c r="T2418" i="7"/>
  <c r="S2418" i="7"/>
  <c r="R2418" i="7"/>
  <c r="Q2418" i="7"/>
  <c r="P2418" i="7"/>
  <c r="O2418" i="7"/>
  <c r="N2418" i="7"/>
  <c r="M2418" i="7"/>
  <c r="L2418" i="7"/>
  <c r="K2418" i="7"/>
  <c r="S2417" i="7"/>
  <c r="R2417" i="7"/>
  <c r="Q2417" i="7"/>
  <c r="P2417" i="7"/>
  <c r="O2417" i="7"/>
  <c r="N2417" i="7"/>
  <c r="M2417" i="7"/>
  <c r="L2417" i="7"/>
  <c r="K2417" i="7"/>
  <c r="S2416" i="7"/>
  <c r="R2416" i="7"/>
  <c r="Q2416" i="7"/>
  <c r="P2416" i="7"/>
  <c r="O2416" i="7"/>
  <c r="N2416" i="7"/>
  <c r="M2416" i="7"/>
  <c r="L2416" i="7"/>
  <c r="K2416" i="7"/>
  <c r="S2415" i="7"/>
  <c r="V2415" i="7" s="1"/>
  <c r="R2415" i="7"/>
  <c r="U2415" i="7" s="1"/>
  <c r="Q2415" i="7"/>
  <c r="P2415" i="7"/>
  <c r="O2415" i="7"/>
  <c r="N2415" i="7"/>
  <c r="M2415" i="7"/>
  <c r="L2415" i="7"/>
  <c r="K2415" i="7"/>
  <c r="S2414" i="7"/>
  <c r="R2414" i="7"/>
  <c r="Q2414" i="7"/>
  <c r="P2414" i="7"/>
  <c r="O2414" i="7"/>
  <c r="N2414" i="7"/>
  <c r="M2414" i="7"/>
  <c r="L2414" i="7"/>
  <c r="K2414" i="7"/>
  <c r="R2413" i="7"/>
  <c r="Q2413" i="7"/>
  <c r="P2413" i="7"/>
  <c r="O2413" i="7"/>
  <c r="N2413" i="7"/>
  <c r="M2413" i="7"/>
  <c r="L2413" i="7"/>
  <c r="K2413" i="7"/>
  <c r="U2412" i="7"/>
  <c r="R2412" i="7"/>
  <c r="T2412" i="7" s="1"/>
  <c r="Q2412" i="7"/>
  <c r="P2412" i="7"/>
  <c r="O2412" i="7"/>
  <c r="N2412" i="7"/>
  <c r="M2412" i="7"/>
  <c r="L2412" i="7"/>
  <c r="K2412" i="7"/>
  <c r="U2411" i="7"/>
  <c r="T2411" i="7"/>
  <c r="S2411" i="7"/>
  <c r="R2411" i="7"/>
  <c r="Q2411" i="7"/>
  <c r="P2411" i="7"/>
  <c r="O2411" i="7"/>
  <c r="N2411" i="7"/>
  <c r="M2411" i="7"/>
  <c r="L2411" i="7"/>
  <c r="K2411" i="7"/>
  <c r="U2410" i="7"/>
  <c r="T2410" i="7"/>
  <c r="S2410" i="7"/>
  <c r="R2410" i="7"/>
  <c r="Q2410" i="7"/>
  <c r="P2410" i="7"/>
  <c r="O2410" i="7"/>
  <c r="N2410" i="7"/>
  <c r="M2410" i="7"/>
  <c r="L2410" i="7"/>
  <c r="K2410" i="7"/>
  <c r="U2409" i="7"/>
  <c r="T2409" i="7"/>
  <c r="R2409" i="7"/>
  <c r="S2409" i="7" s="1"/>
  <c r="V2409" i="7" s="1"/>
  <c r="Q2409" i="7"/>
  <c r="P2409" i="7"/>
  <c r="O2409" i="7"/>
  <c r="N2409" i="7"/>
  <c r="M2409" i="7"/>
  <c r="L2409" i="7"/>
  <c r="K2409" i="7"/>
  <c r="U2408" i="7"/>
  <c r="T2408" i="7"/>
  <c r="S2408" i="7"/>
  <c r="R2408" i="7"/>
  <c r="Q2408" i="7"/>
  <c r="P2408" i="7"/>
  <c r="O2408" i="7"/>
  <c r="N2408" i="7"/>
  <c r="M2408" i="7"/>
  <c r="L2408" i="7"/>
  <c r="K2408" i="7"/>
  <c r="U2407" i="7"/>
  <c r="T2407" i="7"/>
  <c r="R2407" i="7"/>
  <c r="S2407" i="7" s="1"/>
  <c r="Q2407" i="7"/>
  <c r="P2407" i="7"/>
  <c r="O2407" i="7"/>
  <c r="N2407" i="7"/>
  <c r="M2407" i="7"/>
  <c r="L2407" i="7"/>
  <c r="K2407" i="7"/>
  <c r="U2406" i="7"/>
  <c r="T2406" i="7"/>
  <c r="S2406" i="7"/>
  <c r="V2406" i="7" s="1"/>
  <c r="R2406" i="7"/>
  <c r="Q2406" i="7"/>
  <c r="P2406" i="7"/>
  <c r="O2406" i="7"/>
  <c r="N2406" i="7"/>
  <c r="M2406" i="7"/>
  <c r="L2406" i="7"/>
  <c r="K2406" i="7"/>
  <c r="U2405" i="7"/>
  <c r="T2405" i="7"/>
  <c r="R2405" i="7"/>
  <c r="S2405" i="7" s="1"/>
  <c r="Q2405" i="7"/>
  <c r="P2405" i="7"/>
  <c r="O2405" i="7"/>
  <c r="N2405" i="7"/>
  <c r="M2405" i="7"/>
  <c r="L2405" i="7"/>
  <c r="K2405" i="7"/>
  <c r="U2404" i="7"/>
  <c r="T2404" i="7"/>
  <c r="S2404" i="7"/>
  <c r="V2404" i="7" s="1"/>
  <c r="R2404" i="7"/>
  <c r="Q2404" i="7"/>
  <c r="P2404" i="7"/>
  <c r="O2404" i="7"/>
  <c r="N2404" i="7"/>
  <c r="M2404" i="7"/>
  <c r="L2404" i="7"/>
  <c r="K2404" i="7"/>
  <c r="R2403" i="7"/>
  <c r="Q2403" i="7"/>
  <c r="P2403" i="7"/>
  <c r="O2403" i="7"/>
  <c r="N2403" i="7"/>
  <c r="M2403" i="7"/>
  <c r="L2403" i="7"/>
  <c r="K2403" i="7"/>
  <c r="S2402" i="7"/>
  <c r="R2402" i="7"/>
  <c r="Q2402" i="7"/>
  <c r="P2402" i="7"/>
  <c r="O2402" i="7"/>
  <c r="N2402" i="7"/>
  <c r="M2402" i="7"/>
  <c r="L2402" i="7"/>
  <c r="K2402" i="7"/>
  <c r="R2401" i="7"/>
  <c r="Q2401" i="7"/>
  <c r="P2401" i="7"/>
  <c r="O2401" i="7"/>
  <c r="N2401" i="7"/>
  <c r="M2401" i="7"/>
  <c r="L2401" i="7"/>
  <c r="K2401" i="7"/>
  <c r="U2400" i="7"/>
  <c r="R2400" i="7"/>
  <c r="T2400" i="7" s="1"/>
  <c r="Q2400" i="7"/>
  <c r="P2400" i="7"/>
  <c r="O2400" i="7"/>
  <c r="N2400" i="7"/>
  <c r="M2400" i="7"/>
  <c r="L2400" i="7"/>
  <c r="K2400" i="7"/>
  <c r="U2399" i="7"/>
  <c r="T2399" i="7"/>
  <c r="S2399" i="7"/>
  <c r="R2399" i="7"/>
  <c r="Q2399" i="7"/>
  <c r="P2399" i="7"/>
  <c r="O2399" i="7"/>
  <c r="N2399" i="7"/>
  <c r="M2399" i="7"/>
  <c r="L2399" i="7"/>
  <c r="K2399" i="7"/>
  <c r="U2398" i="7"/>
  <c r="T2398" i="7"/>
  <c r="S2398" i="7"/>
  <c r="R2398" i="7"/>
  <c r="Q2398" i="7"/>
  <c r="P2398" i="7"/>
  <c r="O2398" i="7"/>
  <c r="N2398" i="7"/>
  <c r="M2398" i="7"/>
  <c r="L2398" i="7"/>
  <c r="K2398" i="7"/>
  <c r="U2397" i="7"/>
  <c r="T2397" i="7"/>
  <c r="R2397" i="7"/>
  <c r="S2397" i="7" s="1"/>
  <c r="V2397" i="7" s="1"/>
  <c r="Q2397" i="7"/>
  <c r="P2397" i="7"/>
  <c r="O2397" i="7"/>
  <c r="N2397" i="7"/>
  <c r="M2397" i="7"/>
  <c r="L2397" i="7"/>
  <c r="K2397" i="7"/>
  <c r="U2396" i="7"/>
  <c r="T2396" i="7"/>
  <c r="S2396" i="7"/>
  <c r="V2396" i="7" s="1"/>
  <c r="R2396" i="7"/>
  <c r="Q2396" i="7"/>
  <c r="P2396" i="7"/>
  <c r="O2396" i="7"/>
  <c r="N2396" i="7"/>
  <c r="M2396" i="7"/>
  <c r="L2396" i="7"/>
  <c r="K2396" i="7"/>
  <c r="R2395" i="7"/>
  <c r="U2395" i="7" s="1"/>
  <c r="Q2395" i="7"/>
  <c r="P2395" i="7"/>
  <c r="O2395" i="7"/>
  <c r="N2395" i="7"/>
  <c r="M2395" i="7"/>
  <c r="L2395" i="7"/>
  <c r="K2395" i="7"/>
  <c r="R2394" i="7"/>
  <c r="U2394" i="7" s="1"/>
  <c r="Q2394" i="7"/>
  <c r="P2394" i="7"/>
  <c r="O2394" i="7"/>
  <c r="N2394" i="7"/>
  <c r="M2394" i="7"/>
  <c r="L2394" i="7"/>
  <c r="K2394" i="7"/>
  <c r="U2393" i="7"/>
  <c r="S2393" i="7"/>
  <c r="R2393" i="7"/>
  <c r="T2393" i="7" s="1"/>
  <c r="Q2393" i="7"/>
  <c r="P2393" i="7"/>
  <c r="O2393" i="7"/>
  <c r="N2393" i="7"/>
  <c r="M2393" i="7"/>
  <c r="L2393" i="7"/>
  <c r="K2393" i="7"/>
  <c r="U2392" i="7"/>
  <c r="T2392" i="7"/>
  <c r="R2392" i="7"/>
  <c r="S2392" i="7" s="1"/>
  <c r="V2392" i="7" s="1"/>
  <c r="Q2392" i="7"/>
  <c r="P2392" i="7"/>
  <c r="O2392" i="7"/>
  <c r="N2392" i="7"/>
  <c r="M2392" i="7"/>
  <c r="L2392" i="7"/>
  <c r="K2392" i="7"/>
  <c r="T2391" i="7"/>
  <c r="R2391" i="7"/>
  <c r="U2391" i="7" s="1"/>
  <c r="Q2391" i="7"/>
  <c r="P2391" i="7"/>
  <c r="O2391" i="7"/>
  <c r="N2391" i="7"/>
  <c r="M2391" i="7"/>
  <c r="L2391" i="7"/>
  <c r="K2391" i="7"/>
  <c r="S2390" i="7"/>
  <c r="R2390" i="7"/>
  <c r="Q2390" i="7"/>
  <c r="P2390" i="7"/>
  <c r="O2390" i="7"/>
  <c r="N2390" i="7"/>
  <c r="M2390" i="7"/>
  <c r="L2390" i="7"/>
  <c r="K2390" i="7"/>
  <c r="R2389" i="7"/>
  <c r="Q2389" i="7"/>
  <c r="P2389" i="7"/>
  <c r="O2389" i="7"/>
  <c r="N2389" i="7"/>
  <c r="M2389" i="7"/>
  <c r="L2389" i="7"/>
  <c r="K2389" i="7"/>
  <c r="U2388" i="7"/>
  <c r="R2388" i="7"/>
  <c r="T2388" i="7" s="1"/>
  <c r="Q2388" i="7"/>
  <c r="P2388" i="7"/>
  <c r="O2388" i="7"/>
  <c r="N2388" i="7"/>
  <c r="M2388" i="7"/>
  <c r="L2388" i="7"/>
  <c r="K2388" i="7"/>
  <c r="U2387" i="7"/>
  <c r="T2387" i="7"/>
  <c r="S2387" i="7"/>
  <c r="R2387" i="7"/>
  <c r="Q2387" i="7"/>
  <c r="P2387" i="7"/>
  <c r="O2387" i="7"/>
  <c r="N2387" i="7"/>
  <c r="M2387" i="7"/>
  <c r="L2387" i="7"/>
  <c r="K2387" i="7"/>
  <c r="U2386" i="7"/>
  <c r="T2386" i="7"/>
  <c r="S2386" i="7"/>
  <c r="R2386" i="7"/>
  <c r="Q2386" i="7"/>
  <c r="P2386" i="7"/>
  <c r="O2386" i="7"/>
  <c r="N2386" i="7"/>
  <c r="M2386" i="7"/>
  <c r="L2386" i="7"/>
  <c r="K2386" i="7"/>
  <c r="U2385" i="7"/>
  <c r="T2385" i="7"/>
  <c r="R2385" i="7"/>
  <c r="S2385" i="7" s="1"/>
  <c r="Q2385" i="7"/>
  <c r="P2385" i="7"/>
  <c r="O2385" i="7"/>
  <c r="N2385" i="7"/>
  <c r="M2385" i="7"/>
  <c r="L2385" i="7"/>
  <c r="K2385" i="7"/>
  <c r="U2384" i="7"/>
  <c r="T2384" i="7"/>
  <c r="S2384" i="7"/>
  <c r="V2384" i="7" s="1"/>
  <c r="R2384" i="7"/>
  <c r="Q2384" i="7"/>
  <c r="P2384" i="7"/>
  <c r="O2384" i="7"/>
  <c r="N2384" i="7"/>
  <c r="M2384" i="7"/>
  <c r="L2384" i="7"/>
  <c r="K2384" i="7"/>
  <c r="R2383" i="7"/>
  <c r="Q2383" i="7"/>
  <c r="P2383" i="7"/>
  <c r="O2383" i="7"/>
  <c r="N2383" i="7"/>
  <c r="M2383" i="7"/>
  <c r="L2383" i="7"/>
  <c r="K2383" i="7"/>
  <c r="R2382" i="7"/>
  <c r="Q2382" i="7"/>
  <c r="P2382" i="7"/>
  <c r="O2382" i="7"/>
  <c r="N2382" i="7"/>
  <c r="M2382" i="7"/>
  <c r="L2382" i="7"/>
  <c r="K2382" i="7"/>
  <c r="S2381" i="7"/>
  <c r="R2381" i="7"/>
  <c r="U2381" i="7" s="1"/>
  <c r="Q2381" i="7"/>
  <c r="P2381" i="7"/>
  <c r="O2381" i="7"/>
  <c r="N2381" i="7"/>
  <c r="M2381" i="7"/>
  <c r="L2381" i="7"/>
  <c r="K2381" i="7"/>
  <c r="U2380" i="7"/>
  <c r="T2380" i="7"/>
  <c r="R2380" i="7"/>
  <c r="S2380" i="7" s="1"/>
  <c r="V2380" i="7" s="1"/>
  <c r="Q2380" i="7"/>
  <c r="P2380" i="7"/>
  <c r="O2380" i="7"/>
  <c r="N2380" i="7"/>
  <c r="M2380" i="7"/>
  <c r="L2380" i="7"/>
  <c r="K2380" i="7"/>
  <c r="S2379" i="7"/>
  <c r="V2379" i="7" s="1"/>
  <c r="R2379" i="7"/>
  <c r="U2379" i="7" s="1"/>
  <c r="Q2379" i="7"/>
  <c r="P2379" i="7"/>
  <c r="O2379" i="7"/>
  <c r="N2379" i="7"/>
  <c r="M2379" i="7"/>
  <c r="L2379" i="7"/>
  <c r="K2379" i="7"/>
  <c r="R2378" i="7"/>
  <c r="Q2378" i="7"/>
  <c r="P2378" i="7"/>
  <c r="O2378" i="7"/>
  <c r="N2378" i="7"/>
  <c r="M2378" i="7"/>
  <c r="L2378" i="7"/>
  <c r="K2378" i="7"/>
  <c r="R2377" i="7"/>
  <c r="Q2377" i="7"/>
  <c r="P2377" i="7"/>
  <c r="O2377" i="7"/>
  <c r="N2377" i="7"/>
  <c r="M2377" i="7"/>
  <c r="L2377" i="7"/>
  <c r="K2377" i="7"/>
  <c r="U2376" i="7"/>
  <c r="R2376" i="7"/>
  <c r="T2376" i="7" s="1"/>
  <c r="Q2376" i="7"/>
  <c r="P2376" i="7"/>
  <c r="O2376" i="7"/>
  <c r="N2376" i="7"/>
  <c r="M2376" i="7"/>
  <c r="L2376" i="7"/>
  <c r="K2376" i="7"/>
  <c r="U2375" i="7"/>
  <c r="T2375" i="7"/>
  <c r="S2375" i="7"/>
  <c r="R2375" i="7"/>
  <c r="Q2375" i="7"/>
  <c r="P2375" i="7"/>
  <c r="O2375" i="7"/>
  <c r="N2375" i="7"/>
  <c r="M2375" i="7"/>
  <c r="L2375" i="7"/>
  <c r="K2375" i="7"/>
  <c r="U2374" i="7"/>
  <c r="T2374" i="7"/>
  <c r="S2374" i="7"/>
  <c r="R2374" i="7"/>
  <c r="Q2374" i="7"/>
  <c r="P2374" i="7"/>
  <c r="O2374" i="7"/>
  <c r="N2374" i="7"/>
  <c r="M2374" i="7"/>
  <c r="L2374" i="7"/>
  <c r="K2374" i="7"/>
  <c r="U2373" i="7"/>
  <c r="T2373" i="7"/>
  <c r="R2373" i="7"/>
  <c r="S2373" i="7" s="1"/>
  <c r="Q2373" i="7"/>
  <c r="P2373" i="7"/>
  <c r="O2373" i="7"/>
  <c r="N2373" i="7"/>
  <c r="M2373" i="7"/>
  <c r="L2373" i="7"/>
  <c r="K2373" i="7"/>
  <c r="U2372" i="7"/>
  <c r="T2372" i="7"/>
  <c r="S2372" i="7"/>
  <c r="V2372" i="7" s="1"/>
  <c r="R2372" i="7"/>
  <c r="Q2372" i="7"/>
  <c r="P2372" i="7"/>
  <c r="O2372" i="7"/>
  <c r="N2372" i="7"/>
  <c r="M2372" i="7"/>
  <c r="L2372" i="7"/>
  <c r="K2372" i="7"/>
  <c r="R2371" i="7"/>
  <c r="U2371" i="7" s="1"/>
  <c r="Q2371" i="7"/>
  <c r="P2371" i="7"/>
  <c r="O2371" i="7"/>
  <c r="N2371" i="7"/>
  <c r="M2371" i="7"/>
  <c r="L2371" i="7"/>
  <c r="K2371" i="7"/>
  <c r="U2370" i="7"/>
  <c r="R2370" i="7"/>
  <c r="T2370" i="7" s="1"/>
  <c r="Q2370" i="7"/>
  <c r="P2370" i="7"/>
  <c r="O2370" i="7"/>
  <c r="N2370" i="7"/>
  <c r="M2370" i="7"/>
  <c r="L2370" i="7"/>
  <c r="K2370" i="7"/>
  <c r="T2369" i="7"/>
  <c r="S2369" i="7"/>
  <c r="V2369" i="7" s="1"/>
  <c r="R2369" i="7"/>
  <c r="U2369" i="7" s="1"/>
  <c r="Q2369" i="7"/>
  <c r="P2369" i="7"/>
  <c r="O2369" i="7"/>
  <c r="N2369" i="7"/>
  <c r="M2369" i="7"/>
  <c r="L2369" i="7"/>
  <c r="K2369" i="7"/>
  <c r="R2368" i="7"/>
  <c r="Q2368" i="7"/>
  <c r="P2368" i="7"/>
  <c r="O2368" i="7"/>
  <c r="N2368" i="7"/>
  <c r="M2368" i="7"/>
  <c r="L2368" i="7"/>
  <c r="K2368" i="7"/>
  <c r="S2367" i="7"/>
  <c r="V2367" i="7" s="1"/>
  <c r="R2367" i="7"/>
  <c r="U2367" i="7" s="1"/>
  <c r="Q2367" i="7"/>
  <c r="P2367" i="7"/>
  <c r="O2367" i="7"/>
  <c r="N2367" i="7"/>
  <c r="M2367" i="7"/>
  <c r="L2367" i="7"/>
  <c r="K2367" i="7"/>
  <c r="S2366" i="7"/>
  <c r="R2366" i="7"/>
  <c r="Q2366" i="7"/>
  <c r="P2366" i="7"/>
  <c r="O2366" i="7"/>
  <c r="N2366" i="7"/>
  <c r="M2366" i="7"/>
  <c r="L2366" i="7"/>
  <c r="K2366" i="7"/>
  <c r="R2365" i="7"/>
  <c r="Q2365" i="7"/>
  <c r="P2365" i="7"/>
  <c r="O2365" i="7"/>
  <c r="N2365" i="7"/>
  <c r="M2365" i="7"/>
  <c r="L2365" i="7"/>
  <c r="K2365" i="7"/>
  <c r="U2364" i="7"/>
  <c r="R2364" i="7"/>
  <c r="T2364" i="7" s="1"/>
  <c r="Q2364" i="7"/>
  <c r="P2364" i="7"/>
  <c r="O2364" i="7"/>
  <c r="N2364" i="7"/>
  <c r="M2364" i="7"/>
  <c r="L2364" i="7"/>
  <c r="K2364" i="7"/>
  <c r="U2363" i="7"/>
  <c r="T2363" i="7"/>
  <c r="S2363" i="7"/>
  <c r="R2363" i="7"/>
  <c r="Q2363" i="7"/>
  <c r="P2363" i="7"/>
  <c r="O2363" i="7"/>
  <c r="N2363" i="7"/>
  <c r="M2363" i="7"/>
  <c r="L2363" i="7"/>
  <c r="K2363" i="7"/>
  <c r="U2362" i="7"/>
  <c r="T2362" i="7"/>
  <c r="S2362" i="7"/>
  <c r="R2362" i="7"/>
  <c r="Q2362" i="7"/>
  <c r="P2362" i="7"/>
  <c r="O2362" i="7"/>
  <c r="N2362" i="7"/>
  <c r="M2362" i="7"/>
  <c r="L2362" i="7"/>
  <c r="K2362" i="7"/>
  <c r="U2361" i="7"/>
  <c r="T2361" i="7"/>
  <c r="R2361" i="7"/>
  <c r="S2361" i="7" s="1"/>
  <c r="V2361" i="7" s="1"/>
  <c r="Q2361" i="7"/>
  <c r="P2361" i="7"/>
  <c r="O2361" i="7"/>
  <c r="N2361" i="7"/>
  <c r="M2361" i="7"/>
  <c r="L2361" i="7"/>
  <c r="K2361" i="7"/>
  <c r="U2360" i="7"/>
  <c r="T2360" i="7"/>
  <c r="S2360" i="7"/>
  <c r="R2360" i="7"/>
  <c r="Q2360" i="7"/>
  <c r="P2360" i="7"/>
  <c r="O2360" i="7"/>
  <c r="N2360" i="7"/>
  <c r="M2360" i="7"/>
  <c r="L2360" i="7"/>
  <c r="K2360" i="7"/>
  <c r="U2359" i="7"/>
  <c r="T2359" i="7"/>
  <c r="R2359" i="7"/>
  <c r="S2359" i="7" s="1"/>
  <c r="Q2359" i="7"/>
  <c r="P2359" i="7"/>
  <c r="O2359" i="7"/>
  <c r="N2359" i="7"/>
  <c r="M2359" i="7"/>
  <c r="L2359" i="7"/>
  <c r="K2359" i="7"/>
  <c r="U2358" i="7"/>
  <c r="T2358" i="7"/>
  <c r="S2358" i="7"/>
  <c r="V2358" i="7" s="1"/>
  <c r="R2358" i="7"/>
  <c r="Q2358" i="7"/>
  <c r="P2358" i="7"/>
  <c r="O2358" i="7"/>
  <c r="N2358" i="7"/>
  <c r="M2358" i="7"/>
  <c r="L2358" i="7"/>
  <c r="K2358" i="7"/>
  <c r="U2357" i="7"/>
  <c r="T2357" i="7"/>
  <c r="S2357" i="7"/>
  <c r="V2357" i="7" s="1"/>
  <c r="R2357" i="7"/>
  <c r="Q2357" i="7"/>
  <c r="P2357" i="7"/>
  <c r="O2357" i="7"/>
  <c r="N2357" i="7"/>
  <c r="M2357" i="7"/>
  <c r="L2357" i="7"/>
  <c r="K2357" i="7"/>
  <c r="U2356" i="7"/>
  <c r="S2356" i="7"/>
  <c r="R2356" i="7"/>
  <c r="T2356" i="7" s="1"/>
  <c r="Q2356" i="7"/>
  <c r="P2356" i="7"/>
  <c r="O2356" i="7"/>
  <c r="N2356" i="7"/>
  <c r="M2356" i="7"/>
  <c r="L2356" i="7"/>
  <c r="K2356" i="7"/>
  <c r="T2355" i="7"/>
  <c r="S2355" i="7"/>
  <c r="V2355" i="7" s="1"/>
  <c r="R2355" i="7"/>
  <c r="U2355" i="7" s="1"/>
  <c r="Q2355" i="7"/>
  <c r="P2355" i="7"/>
  <c r="O2355" i="7"/>
  <c r="N2355" i="7"/>
  <c r="M2355" i="7"/>
  <c r="L2355" i="7"/>
  <c r="K2355" i="7"/>
  <c r="S2354" i="7"/>
  <c r="R2354" i="7"/>
  <c r="Q2354" i="7"/>
  <c r="P2354" i="7"/>
  <c r="O2354" i="7"/>
  <c r="N2354" i="7"/>
  <c r="M2354" i="7"/>
  <c r="L2354" i="7"/>
  <c r="K2354" i="7"/>
  <c r="R2353" i="7"/>
  <c r="Q2353" i="7"/>
  <c r="P2353" i="7"/>
  <c r="O2353" i="7"/>
  <c r="N2353" i="7"/>
  <c r="M2353" i="7"/>
  <c r="L2353" i="7"/>
  <c r="K2353" i="7"/>
  <c r="U2352" i="7"/>
  <c r="R2352" i="7"/>
  <c r="T2352" i="7" s="1"/>
  <c r="Q2352" i="7"/>
  <c r="P2352" i="7"/>
  <c r="O2352" i="7"/>
  <c r="N2352" i="7"/>
  <c r="M2352" i="7"/>
  <c r="L2352" i="7"/>
  <c r="K2352" i="7"/>
  <c r="U2351" i="7"/>
  <c r="T2351" i="7"/>
  <c r="S2351" i="7"/>
  <c r="R2351" i="7"/>
  <c r="Q2351" i="7"/>
  <c r="P2351" i="7"/>
  <c r="O2351" i="7"/>
  <c r="N2351" i="7"/>
  <c r="M2351" i="7"/>
  <c r="L2351" i="7"/>
  <c r="K2351" i="7"/>
  <c r="U2350" i="7"/>
  <c r="T2350" i="7"/>
  <c r="S2350" i="7"/>
  <c r="R2350" i="7"/>
  <c r="Q2350" i="7"/>
  <c r="P2350" i="7"/>
  <c r="O2350" i="7"/>
  <c r="N2350" i="7"/>
  <c r="M2350" i="7"/>
  <c r="L2350" i="7"/>
  <c r="K2350" i="7"/>
  <c r="U2349" i="7"/>
  <c r="T2349" i="7"/>
  <c r="R2349" i="7"/>
  <c r="S2349" i="7" s="1"/>
  <c r="V2349" i="7" s="1"/>
  <c r="Q2349" i="7"/>
  <c r="P2349" i="7"/>
  <c r="O2349" i="7"/>
  <c r="N2349" i="7"/>
  <c r="M2349" i="7"/>
  <c r="L2349" i="7"/>
  <c r="K2349" i="7"/>
  <c r="U2348" i="7"/>
  <c r="T2348" i="7"/>
  <c r="S2348" i="7"/>
  <c r="V2348" i="7" s="1"/>
  <c r="R2348" i="7"/>
  <c r="Q2348" i="7"/>
  <c r="P2348" i="7"/>
  <c r="O2348" i="7"/>
  <c r="N2348" i="7"/>
  <c r="M2348" i="7"/>
  <c r="L2348" i="7"/>
  <c r="K2348" i="7"/>
  <c r="R2347" i="7"/>
  <c r="U2347" i="7" s="1"/>
  <c r="Q2347" i="7"/>
  <c r="P2347" i="7"/>
  <c r="O2347" i="7"/>
  <c r="N2347" i="7"/>
  <c r="M2347" i="7"/>
  <c r="L2347" i="7"/>
  <c r="K2347" i="7"/>
  <c r="T2346" i="7"/>
  <c r="R2346" i="7"/>
  <c r="U2346" i="7" s="1"/>
  <c r="Q2346" i="7"/>
  <c r="P2346" i="7"/>
  <c r="O2346" i="7"/>
  <c r="N2346" i="7"/>
  <c r="M2346" i="7"/>
  <c r="L2346" i="7"/>
  <c r="K2346" i="7"/>
  <c r="U2345" i="7"/>
  <c r="S2345" i="7"/>
  <c r="R2345" i="7"/>
  <c r="T2345" i="7" s="1"/>
  <c r="Q2345" i="7"/>
  <c r="P2345" i="7"/>
  <c r="O2345" i="7"/>
  <c r="N2345" i="7"/>
  <c r="M2345" i="7"/>
  <c r="L2345" i="7"/>
  <c r="K2345" i="7"/>
  <c r="U2344" i="7"/>
  <c r="T2344" i="7"/>
  <c r="R2344" i="7"/>
  <c r="S2344" i="7" s="1"/>
  <c r="V2344" i="7" s="1"/>
  <c r="Q2344" i="7"/>
  <c r="P2344" i="7"/>
  <c r="O2344" i="7"/>
  <c r="N2344" i="7"/>
  <c r="M2344" i="7"/>
  <c r="L2344" i="7"/>
  <c r="K2344" i="7"/>
  <c r="R2343" i="7"/>
  <c r="U2343" i="7" s="1"/>
  <c r="Q2343" i="7"/>
  <c r="P2343" i="7"/>
  <c r="O2343" i="7"/>
  <c r="N2343" i="7"/>
  <c r="M2343" i="7"/>
  <c r="L2343" i="7"/>
  <c r="K2343" i="7"/>
  <c r="R2342" i="7"/>
  <c r="Q2342" i="7"/>
  <c r="P2342" i="7"/>
  <c r="O2342" i="7"/>
  <c r="N2342" i="7"/>
  <c r="M2342" i="7"/>
  <c r="L2342" i="7"/>
  <c r="K2342" i="7"/>
  <c r="R2341" i="7"/>
  <c r="Q2341" i="7"/>
  <c r="P2341" i="7"/>
  <c r="O2341" i="7"/>
  <c r="N2341" i="7"/>
  <c r="M2341" i="7"/>
  <c r="L2341" i="7"/>
  <c r="K2341" i="7"/>
  <c r="U2340" i="7"/>
  <c r="R2340" i="7"/>
  <c r="T2340" i="7" s="1"/>
  <c r="Q2340" i="7"/>
  <c r="P2340" i="7"/>
  <c r="O2340" i="7"/>
  <c r="N2340" i="7"/>
  <c r="M2340" i="7"/>
  <c r="L2340" i="7"/>
  <c r="K2340" i="7"/>
  <c r="U2339" i="7"/>
  <c r="T2339" i="7"/>
  <c r="S2339" i="7"/>
  <c r="R2339" i="7"/>
  <c r="Q2339" i="7"/>
  <c r="P2339" i="7"/>
  <c r="O2339" i="7"/>
  <c r="N2339" i="7"/>
  <c r="M2339" i="7"/>
  <c r="L2339" i="7"/>
  <c r="K2339" i="7"/>
  <c r="U2338" i="7"/>
  <c r="T2338" i="7"/>
  <c r="S2338" i="7"/>
  <c r="R2338" i="7"/>
  <c r="Q2338" i="7"/>
  <c r="P2338" i="7"/>
  <c r="O2338" i="7"/>
  <c r="N2338" i="7"/>
  <c r="M2338" i="7"/>
  <c r="L2338" i="7"/>
  <c r="K2338" i="7"/>
  <c r="U2337" i="7"/>
  <c r="T2337" i="7"/>
  <c r="R2337" i="7"/>
  <c r="S2337" i="7" s="1"/>
  <c r="V2337" i="7" s="1"/>
  <c r="Q2337" i="7"/>
  <c r="P2337" i="7"/>
  <c r="O2337" i="7"/>
  <c r="N2337" i="7"/>
  <c r="M2337" i="7"/>
  <c r="L2337" i="7"/>
  <c r="K2337" i="7"/>
  <c r="U2336" i="7"/>
  <c r="T2336" i="7"/>
  <c r="S2336" i="7"/>
  <c r="V2336" i="7" s="1"/>
  <c r="R2336" i="7"/>
  <c r="Q2336" i="7"/>
  <c r="P2336" i="7"/>
  <c r="O2336" i="7"/>
  <c r="N2336" i="7"/>
  <c r="M2336" i="7"/>
  <c r="L2336" i="7"/>
  <c r="K2336" i="7"/>
  <c r="R2335" i="7"/>
  <c r="Q2335" i="7"/>
  <c r="P2335" i="7"/>
  <c r="O2335" i="7"/>
  <c r="N2335" i="7"/>
  <c r="M2335" i="7"/>
  <c r="L2335" i="7"/>
  <c r="K2335" i="7"/>
  <c r="R2334" i="7"/>
  <c r="Q2334" i="7"/>
  <c r="P2334" i="7"/>
  <c r="O2334" i="7"/>
  <c r="N2334" i="7"/>
  <c r="M2334" i="7"/>
  <c r="L2334" i="7"/>
  <c r="K2334" i="7"/>
  <c r="S2333" i="7"/>
  <c r="R2333" i="7"/>
  <c r="U2333" i="7" s="1"/>
  <c r="Q2333" i="7"/>
  <c r="P2333" i="7"/>
  <c r="O2333" i="7"/>
  <c r="N2333" i="7"/>
  <c r="M2333" i="7"/>
  <c r="L2333" i="7"/>
  <c r="K2333" i="7"/>
  <c r="R2332" i="7"/>
  <c r="U2332" i="7" s="1"/>
  <c r="Q2332" i="7"/>
  <c r="P2332" i="7"/>
  <c r="O2332" i="7"/>
  <c r="N2332" i="7"/>
  <c r="M2332" i="7"/>
  <c r="L2332" i="7"/>
  <c r="K2332" i="7"/>
  <c r="S2331" i="7"/>
  <c r="V2331" i="7" s="1"/>
  <c r="R2331" i="7"/>
  <c r="U2331" i="7" s="1"/>
  <c r="Q2331" i="7"/>
  <c r="P2331" i="7"/>
  <c r="O2331" i="7"/>
  <c r="N2331" i="7"/>
  <c r="M2331" i="7"/>
  <c r="L2331" i="7"/>
  <c r="K2331" i="7"/>
  <c r="R2330" i="7"/>
  <c r="Q2330" i="7"/>
  <c r="P2330" i="7"/>
  <c r="O2330" i="7"/>
  <c r="N2330" i="7"/>
  <c r="M2330" i="7"/>
  <c r="L2330" i="7"/>
  <c r="K2330" i="7"/>
  <c r="U2329" i="7"/>
  <c r="T2329" i="7"/>
  <c r="R2329" i="7"/>
  <c r="S2329" i="7" s="1"/>
  <c r="V2329" i="7" s="1"/>
  <c r="Q2329" i="7"/>
  <c r="P2329" i="7"/>
  <c r="O2329" i="7"/>
  <c r="N2329" i="7"/>
  <c r="M2329" i="7"/>
  <c r="L2329" i="7"/>
  <c r="K2329" i="7"/>
  <c r="U2328" i="7"/>
  <c r="R2328" i="7"/>
  <c r="T2328" i="7" s="1"/>
  <c r="Q2328" i="7"/>
  <c r="P2328" i="7"/>
  <c r="O2328" i="7"/>
  <c r="N2328" i="7"/>
  <c r="M2328" i="7"/>
  <c r="L2328" i="7"/>
  <c r="K2328" i="7"/>
  <c r="U2327" i="7"/>
  <c r="T2327" i="7"/>
  <c r="S2327" i="7"/>
  <c r="R2327" i="7"/>
  <c r="Q2327" i="7"/>
  <c r="P2327" i="7"/>
  <c r="O2327" i="7"/>
  <c r="N2327" i="7"/>
  <c r="M2327" i="7"/>
  <c r="L2327" i="7"/>
  <c r="K2327" i="7"/>
  <c r="U2326" i="7"/>
  <c r="T2326" i="7"/>
  <c r="S2326" i="7"/>
  <c r="R2326" i="7"/>
  <c r="Q2326" i="7"/>
  <c r="P2326" i="7"/>
  <c r="O2326" i="7"/>
  <c r="N2326" i="7"/>
  <c r="M2326" i="7"/>
  <c r="L2326" i="7"/>
  <c r="K2326" i="7"/>
  <c r="U2325" i="7"/>
  <c r="V2325" i="7" s="1"/>
  <c r="T2325" i="7"/>
  <c r="S2325" i="7"/>
  <c r="R2325" i="7"/>
  <c r="Q2325" i="7"/>
  <c r="P2325" i="7"/>
  <c r="O2325" i="7"/>
  <c r="N2325" i="7"/>
  <c r="M2325" i="7"/>
  <c r="L2325" i="7"/>
  <c r="K2325" i="7"/>
  <c r="U2324" i="7"/>
  <c r="V2324" i="7" s="1"/>
  <c r="T2324" i="7"/>
  <c r="S2324" i="7"/>
  <c r="R2324" i="7"/>
  <c r="Q2324" i="7"/>
  <c r="P2324" i="7"/>
  <c r="O2324" i="7"/>
  <c r="N2324" i="7"/>
  <c r="M2324" i="7"/>
  <c r="L2324" i="7"/>
  <c r="K2324" i="7"/>
  <c r="U2323" i="7"/>
  <c r="V2323" i="7" s="1"/>
  <c r="T2323" i="7"/>
  <c r="S2323" i="7"/>
  <c r="R2323" i="7"/>
  <c r="Q2323" i="7"/>
  <c r="P2323" i="7"/>
  <c r="O2323" i="7"/>
  <c r="N2323" i="7"/>
  <c r="M2323" i="7"/>
  <c r="L2323" i="7"/>
  <c r="K2323" i="7"/>
  <c r="U2322" i="7"/>
  <c r="V2322" i="7" s="1"/>
  <c r="T2322" i="7"/>
  <c r="S2322" i="7"/>
  <c r="R2322" i="7"/>
  <c r="Q2322" i="7"/>
  <c r="P2322" i="7"/>
  <c r="O2322" i="7"/>
  <c r="N2322" i="7"/>
  <c r="M2322" i="7"/>
  <c r="L2322" i="7"/>
  <c r="K2322" i="7"/>
  <c r="U2321" i="7"/>
  <c r="V2321" i="7" s="1"/>
  <c r="T2321" i="7"/>
  <c r="S2321" i="7"/>
  <c r="R2321" i="7"/>
  <c r="Q2321" i="7"/>
  <c r="P2321" i="7"/>
  <c r="O2321" i="7"/>
  <c r="N2321" i="7"/>
  <c r="M2321" i="7"/>
  <c r="L2321" i="7"/>
  <c r="K2321" i="7"/>
  <c r="U2320" i="7"/>
  <c r="V2320" i="7" s="1"/>
  <c r="T2320" i="7"/>
  <c r="S2320" i="7"/>
  <c r="R2320" i="7"/>
  <c r="Q2320" i="7"/>
  <c r="P2320" i="7"/>
  <c r="O2320" i="7"/>
  <c r="N2320" i="7"/>
  <c r="M2320" i="7"/>
  <c r="L2320" i="7"/>
  <c r="K2320" i="7"/>
  <c r="U2319" i="7"/>
  <c r="V2319" i="7" s="1"/>
  <c r="T2319" i="7"/>
  <c r="S2319" i="7"/>
  <c r="R2319" i="7"/>
  <c r="Q2319" i="7"/>
  <c r="P2319" i="7"/>
  <c r="O2319" i="7"/>
  <c r="N2319" i="7"/>
  <c r="M2319" i="7"/>
  <c r="L2319" i="7"/>
  <c r="K2319" i="7"/>
  <c r="U2318" i="7"/>
  <c r="V2318" i="7" s="1"/>
  <c r="T2318" i="7"/>
  <c r="S2318" i="7"/>
  <c r="R2318" i="7"/>
  <c r="Q2318" i="7"/>
  <c r="P2318" i="7"/>
  <c r="O2318" i="7"/>
  <c r="N2318" i="7"/>
  <c r="M2318" i="7"/>
  <c r="L2318" i="7"/>
  <c r="K2318" i="7"/>
  <c r="U2317" i="7"/>
  <c r="V2317" i="7" s="1"/>
  <c r="T2317" i="7"/>
  <c r="S2317" i="7"/>
  <c r="R2317" i="7"/>
  <c r="Q2317" i="7"/>
  <c r="P2317" i="7"/>
  <c r="O2317" i="7"/>
  <c r="N2317" i="7"/>
  <c r="M2317" i="7"/>
  <c r="L2317" i="7"/>
  <c r="K2317" i="7"/>
  <c r="U2316" i="7"/>
  <c r="V2316" i="7" s="1"/>
  <c r="T2316" i="7"/>
  <c r="S2316" i="7"/>
  <c r="R2316" i="7"/>
  <c r="Q2316" i="7"/>
  <c r="P2316" i="7"/>
  <c r="O2316" i="7"/>
  <c r="N2316" i="7"/>
  <c r="M2316" i="7"/>
  <c r="L2316" i="7"/>
  <c r="K2316" i="7"/>
  <c r="U2315" i="7"/>
  <c r="V2315" i="7" s="1"/>
  <c r="T2315" i="7"/>
  <c r="S2315" i="7"/>
  <c r="R2315" i="7"/>
  <c r="Q2315" i="7"/>
  <c r="P2315" i="7"/>
  <c r="O2315" i="7"/>
  <c r="N2315" i="7"/>
  <c r="M2315" i="7"/>
  <c r="L2315" i="7"/>
  <c r="K2315" i="7"/>
  <c r="U2314" i="7"/>
  <c r="V2314" i="7" s="1"/>
  <c r="T2314" i="7"/>
  <c r="S2314" i="7"/>
  <c r="R2314" i="7"/>
  <c r="Q2314" i="7"/>
  <c r="P2314" i="7"/>
  <c r="O2314" i="7"/>
  <c r="N2314" i="7"/>
  <c r="M2314" i="7"/>
  <c r="L2314" i="7"/>
  <c r="K2314" i="7"/>
  <c r="U2313" i="7"/>
  <c r="V2313" i="7" s="1"/>
  <c r="T2313" i="7"/>
  <c r="S2313" i="7"/>
  <c r="R2313" i="7"/>
  <c r="Q2313" i="7"/>
  <c r="P2313" i="7"/>
  <c r="O2313" i="7"/>
  <c r="N2313" i="7"/>
  <c r="M2313" i="7"/>
  <c r="L2313" i="7"/>
  <c r="K2313" i="7"/>
  <c r="U2312" i="7"/>
  <c r="V2312" i="7" s="1"/>
  <c r="T2312" i="7"/>
  <c r="S2312" i="7"/>
  <c r="R2312" i="7"/>
  <c r="Q2312" i="7"/>
  <c r="P2312" i="7"/>
  <c r="O2312" i="7"/>
  <c r="N2312" i="7"/>
  <c r="M2312" i="7"/>
  <c r="L2312" i="7"/>
  <c r="K2312" i="7"/>
  <c r="U2311" i="7"/>
  <c r="V2311" i="7" s="1"/>
  <c r="T2311" i="7"/>
  <c r="S2311" i="7"/>
  <c r="R2311" i="7"/>
  <c r="Q2311" i="7"/>
  <c r="P2311" i="7"/>
  <c r="O2311" i="7"/>
  <c r="N2311" i="7"/>
  <c r="M2311" i="7"/>
  <c r="L2311" i="7"/>
  <c r="K2311" i="7"/>
  <c r="U2310" i="7"/>
  <c r="V2310" i="7" s="1"/>
  <c r="T2310" i="7"/>
  <c r="S2310" i="7"/>
  <c r="R2310" i="7"/>
  <c r="Q2310" i="7"/>
  <c r="P2310" i="7"/>
  <c r="O2310" i="7"/>
  <c r="N2310" i="7"/>
  <c r="M2310" i="7"/>
  <c r="L2310" i="7"/>
  <c r="K2310" i="7"/>
  <c r="U2309" i="7"/>
  <c r="V2309" i="7" s="1"/>
  <c r="T2309" i="7"/>
  <c r="S2309" i="7"/>
  <c r="R2309" i="7"/>
  <c r="Q2309" i="7"/>
  <c r="P2309" i="7"/>
  <c r="O2309" i="7"/>
  <c r="N2309" i="7"/>
  <c r="M2309" i="7"/>
  <c r="L2309" i="7"/>
  <c r="K2309" i="7"/>
  <c r="U2308" i="7"/>
  <c r="V2308" i="7" s="1"/>
  <c r="T2308" i="7"/>
  <c r="S2308" i="7"/>
  <c r="R2308" i="7"/>
  <c r="Q2308" i="7"/>
  <c r="P2308" i="7"/>
  <c r="O2308" i="7"/>
  <c r="N2308" i="7"/>
  <c r="M2308" i="7"/>
  <c r="L2308" i="7"/>
  <c r="K2308" i="7"/>
  <c r="U2307" i="7"/>
  <c r="V2307" i="7" s="1"/>
  <c r="T2307" i="7"/>
  <c r="S2307" i="7"/>
  <c r="R2307" i="7"/>
  <c r="Q2307" i="7"/>
  <c r="P2307" i="7"/>
  <c r="O2307" i="7"/>
  <c r="N2307" i="7"/>
  <c r="M2307" i="7"/>
  <c r="L2307" i="7"/>
  <c r="K2307" i="7"/>
  <c r="U2306" i="7"/>
  <c r="V2306" i="7" s="1"/>
  <c r="T2306" i="7"/>
  <c r="S2306" i="7"/>
  <c r="R2306" i="7"/>
  <c r="Q2306" i="7"/>
  <c r="P2306" i="7"/>
  <c r="O2306" i="7"/>
  <c r="N2306" i="7"/>
  <c r="M2306" i="7"/>
  <c r="L2306" i="7"/>
  <c r="K2306" i="7"/>
  <c r="U2305" i="7"/>
  <c r="V2305" i="7" s="1"/>
  <c r="T2305" i="7"/>
  <c r="S2305" i="7"/>
  <c r="R2305" i="7"/>
  <c r="Q2305" i="7"/>
  <c r="P2305" i="7"/>
  <c r="O2305" i="7"/>
  <c r="N2305" i="7"/>
  <c r="M2305" i="7"/>
  <c r="L2305" i="7"/>
  <c r="K2305" i="7"/>
  <c r="U2304" i="7"/>
  <c r="V2304" i="7" s="1"/>
  <c r="T2304" i="7"/>
  <c r="S2304" i="7"/>
  <c r="R2304" i="7"/>
  <c r="Q2304" i="7"/>
  <c r="P2304" i="7"/>
  <c r="O2304" i="7"/>
  <c r="N2304" i="7"/>
  <c r="M2304" i="7"/>
  <c r="L2304" i="7"/>
  <c r="K2304" i="7"/>
  <c r="U2303" i="7"/>
  <c r="V2303" i="7" s="1"/>
  <c r="T2303" i="7"/>
  <c r="S2303" i="7"/>
  <c r="R2303" i="7"/>
  <c r="Q2303" i="7"/>
  <c r="P2303" i="7"/>
  <c r="O2303" i="7"/>
  <c r="N2303" i="7"/>
  <c r="M2303" i="7"/>
  <c r="L2303" i="7"/>
  <c r="K2303" i="7"/>
  <c r="U2302" i="7"/>
  <c r="V2302" i="7" s="1"/>
  <c r="T2302" i="7"/>
  <c r="S2302" i="7"/>
  <c r="R2302" i="7"/>
  <c r="Q2302" i="7"/>
  <c r="P2302" i="7"/>
  <c r="O2302" i="7"/>
  <c r="N2302" i="7"/>
  <c r="M2302" i="7"/>
  <c r="L2302" i="7"/>
  <c r="K2302" i="7"/>
  <c r="U2301" i="7"/>
  <c r="V2301" i="7" s="1"/>
  <c r="T2301" i="7"/>
  <c r="S2301" i="7"/>
  <c r="R2301" i="7"/>
  <c r="Q2301" i="7"/>
  <c r="P2301" i="7"/>
  <c r="O2301" i="7"/>
  <c r="N2301" i="7"/>
  <c r="M2301" i="7"/>
  <c r="L2301" i="7"/>
  <c r="K2301" i="7"/>
  <c r="U2300" i="7"/>
  <c r="V2300" i="7" s="1"/>
  <c r="T2300" i="7"/>
  <c r="S2300" i="7"/>
  <c r="R2300" i="7"/>
  <c r="Q2300" i="7"/>
  <c r="P2300" i="7"/>
  <c r="O2300" i="7"/>
  <c r="N2300" i="7"/>
  <c r="M2300" i="7"/>
  <c r="L2300" i="7"/>
  <c r="K2300" i="7"/>
  <c r="U2299" i="7"/>
  <c r="V2299" i="7" s="1"/>
  <c r="T2299" i="7"/>
  <c r="S2299" i="7"/>
  <c r="R2299" i="7"/>
  <c r="Q2299" i="7"/>
  <c r="P2299" i="7"/>
  <c r="O2299" i="7"/>
  <c r="N2299" i="7"/>
  <c r="M2299" i="7"/>
  <c r="L2299" i="7"/>
  <c r="K2299" i="7"/>
  <c r="U2298" i="7"/>
  <c r="V2298" i="7" s="1"/>
  <c r="T2298" i="7"/>
  <c r="S2298" i="7"/>
  <c r="R2298" i="7"/>
  <c r="Q2298" i="7"/>
  <c r="P2298" i="7"/>
  <c r="O2298" i="7"/>
  <c r="N2298" i="7"/>
  <c r="M2298" i="7"/>
  <c r="L2298" i="7"/>
  <c r="K2298" i="7"/>
  <c r="U2297" i="7"/>
  <c r="V2297" i="7" s="1"/>
  <c r="T2297" i="7"/>
  <c r="S2297" i="7"/>
  <c r="R2297" i="7"/>
  <c r="Q2297" i="7"/>
  <c r="P2297" i="7"/>
  <c r="O2297" i="7"/>
  <c r="N2297" i="7"/>
  <c r="M2297" i="7"/>
  <c r="L2297" i="7"/>
  <c r="K2297" i="7"/>
  <c r="U2296" i="7"/>
  <c r="V2296" i="7" s="1"/>
  <c r="T2296" i="7"/>
  <c r="S2296" i="7"/>
  <c r="R2296" i="7"/>
  <c r="Q2296" i="7"/>
  <c r="P2296" i="7"/>
  <c r="O2296" i="7"/>
  <c r="N2296" i="7"/>
  <c r="M2296" i="7"/>
  <c r="L2296" i="7"/>
  <c r="K2296" i="7"/>
  <c r="U2295" i="7"/>
  <c r="V2295" i="7" s="1"/>
  <c r="T2295" i="7"/>
  <c r="S2295" i="7"/>
  <c r="R2295" i="7"/>
  <c r="Q2295" i="7"/>
  <c r="P2295" i="7"/>
  <c r="O2295" i="7"/>
  <c r="N2295" i="7"/>
  <c r="M2295" i="7"/>
  <c r="L2295" i="7"/>
  <c r="K2295" i="7"/>
  <c r="U2294" i="7"/>
  <c r="V2294" i="7" s="1"/>
  <c r="T2294" i="7"/>
  <c r="S2294" i="7"/>
  <c r="R2294" i="7"/>
  <c r="Q2294" i="7"/>
  <c r="P2294" i="7"/>
  <c r="O2294" i="7"/>
  <c r="N2294" i="7"/>
  <c r="M2294" i="7"/>
  <c r="L2294" i="7"/>
  <c r="K2294" i="7"/>
  <c r="U2293" i="7"/>
  <c r="V2293" i="7" s="1"/>
  <c r="T2293" i="7"/>
  <c r="S2293" i="7"/>
  <c r="R2293" i="7"/>
  <c r="Q2293" i="7"/>
  <c r="P2293" i="7"/>
  <c r="O2293" i="7"/>
  <c r="N2293" i="7"/>
  <c r="M2293" i="7"/>
  <c r="L2293" i="7"/>
  <c r="K2293" i="7"/>
  <c r="U2292" i="7"/>
  <c r="V2292" i="7" s="1"/>
  <c r="T2292" i="7"/>
  <c r="S2292" i="7"/>
  <c r="R2292" i="7"/>
  <c r="Q2292" i="7"/>
  <c r="P2292" i="7"/>
  <c r="O2292" i="7"/>
  <c r="N2292" i="7"/>
  <c r="M2292" i="7"/>
  <c r="L2292" i="7"/>
  <c r="K2292" i="7"/>
  <c r="U2291" i="7"/>
  <c r="V2291" i="7" s="1"/>
  <c r="T2291" i="7"/>
  <c r="S2291" i="7"/>
  <c r="R2291" i="7"/>
  <c r="Q2291" i="7"/>
  <c r="P2291" i="7"/>
  <c r="O2291" i="7"/>
  <c r="N2291" i="7"/>
  <c r="M2291" i="7"/>
  <c r="L2291" i="7"/>
  <c r="K2291" i="7"/>
  <c r="U2290" i="7"/>
  <c r="V2290" i="7" s="1"/>
  <c r="T2290" i="7"/>
  <c r="S2290" i="7"/>
  <c r="R2290" i="7"/>
  <c r="Q2290" i="7"/>
  <c r="P2290" i="7"/>
  <c r="O2290" i="7"/>
  <c r="N2290" i="7"/>
  <c r="M2290" i="7"/>
  <c r="L2290" i="7"/>
  <c r="K2290" i="7"/>
  <c r="U2289" i="7"/>
  <c r="V2289" i="7" s="1"/>
  <c r="T2289" i="7"/>
  <c r="S2289" i="7"/>
  <c r="R2289" i="7"/>
  <c r="Q2289" i="7"/>
  <c r="P2289" i="7"/>
  <c r="O2289" i="7"/>
  <c r="N2289" i="7"/>
  <c r="M2289" i="7"/>
  <c r="L2289" i="7"/>
  <c r="K2289" i="7"/>
  <c r="U2288" i="7"/>
  <c r="V2288" i="7" s="1"/>
  <c r="T2288" i="7"/>
  <c r="S2288" i="7"/>
  <c r="R2288" i="7"/>
  <c r="Q2288" i="7"/>
  <c r="P2288" i="7"/>
  <c r="O2288" i="7"/>
  <c r="N2288" i="7"/>
  <c r="M2288" i="7"/>
  <c r="L2288" i="7"/>
  <c r="K2288" i="7"/>
  <c r="U2287" i="7"/>
  <c r="V2287" i="7" s="1"/>
  <c r="T2287" i="7"/>
  <c r="S2287" i="7"/>
  <c r="R2287" i="7"/>
  <c r="Q2287" i="7"/>
  <c r="P2287" i="7"/>
  <c r="O2287" i="7"/>
  <c r="N2287" i="7"/>
  <c r="M2287" i="7"/>
  <c r="L2287" i="7"/>
  <c r="K2287" i="7"/>
  <c r="U2286" i="7"/>
  <c r="V2286" i="7" s="1"/>
  <c r="T2286" i="7"/>
  <c r="S2286" i="7"/>
  <c r="R2286" i="7"/>
  <c r="Q2286" i="7"/>
  <c r="P2286" i="7"/>
  <c r="O2286" i="7"/>
  <c r="N2286" i="7"/>
  <c r="M2286" i="7"/>
  <c r="L2286" i="7"/>
  <c r="K2286" i="7"/>
  <c r="U2285" i="7"/>
  <c r="V2285" i="7" s="1"/>
  <c r="T2285" i="7"/>
  <c r="S2285" i="7"/>
  <c r="R2285" i="7"/>
  <c r="Q2285" i="7"/>
  <c r="P2285" i="7"/>
  <c r="O2285" i="7"/>
  <c r="N2285" i="7"/>
  <c r="M2285" i="7"/>
  <c r="L2285" i="7"/>
  <c r="K2285" i="7"/>
  <c r="U2284" i="7"/>
  <c r="V2284" i="7" s="1"/>
  <c r="T2284" i="7"/>
  <c r="S2284" i="7"/>
  <c r="R2284" i="7"/>
  <c r="Q2284" i="7"/>
  <c r="P2284" i="7"/>
  <c r="O2284" i="7"/>
  <c r="N2284" i="7"/>
  <c r="M2284" i="7"/>
  <c r="L2284" i="7"/>
  <c r="K2284" i="7"/>
  <c r="U2283" i="7"/>
  <c r="V2283" i="7" s="1"/>
  <c r="T2283" i="7"/>
  <c r="S2283" i="7"/>
  <c r="R2283" i="7"/>
  <c r="Q2283" i="7"/>
  <c r="P2283" i="7"/>
  <c r="O2283" i="7"/>
  <c r="N2283" i="7"/>
  <c r="M2283" i="7"/>
  <c r="L2283" i="7"/>
  <c r="K2283" i="7"/>
  <c r="U2282" i="7"/>
  <c r="V2282" i="7" s="1"/>
  <c r="T2282" i="7"/>
  <c r="S2282" i="7"/>
  <c r="R2282" i="7"/>
  <c r="Q2282" i="7"/>
  <c r="P2282" i="7"/>
  <c r="O2282" i="7"/>
  <c r="N2282" i="7"/>
  <c r="M2282" i="7"/>
  <c r="L2282" i="7"/>
  <c r="K2282" i="7"/>
  <c r="U2281" i="7"/>
  <c r="V2281" i="7" s="1"/>
  <c r="T2281" i="7"/>
  <c r="S2281" i="7"/>
  <c r="R2281" i="7"/>
  <c r="Q2281" i="7"/>
  <c r="P2281" i="7"/>
  <c r="O2281" i="7"/>
  <c r="N2281" i="7"/>
  <c r="M2281" i="7"/>
  <c r="L2281" i="7"/>
  <c r="K2281" i="7"/>
  <c r="U2280" i="7"/>
  <c r="V2280" i="7" s="1"/>
  <c r="T2280" i="7"/>
  <c r="S2280" i="7"/>
  <c r="R2280" i="7"/>
  <c r="Q2280" i="7"/>
  <c r="P2280" i="7"/>
  <c r="O2280" i="7"/>
  <c r="N2280" i="7"/>
  <c r="M2280" i="7"/>
  <c r="L2280" i="7"/>
  <c r="K2280" i="7"/>
  <c r="U2279" i="7"/>
  <c r="V2279" i="7" s="1"/>
  <c r="T2279" i="7"/>
  <c r="S2279" i="7"/>
  <c r="R2279" i="7"/>
  <c r="Q2279" i="7"/>
  <c r="P2279" i="7"/>
  <c r="O2279" i="7"/>
  <c r="N2279" i="7"/>
  <c r="M2279" i="7"/>
  <c r="L2279" i="7"/>
  <c r="K2279" i="7"/>
  <c r="U2278" i="7"/>
  <c r="V2278" i="7" s="1"/>
  <c r="T2278" i="7"/>
  <c r="S2278" i="7"/>
  <c r="R2278" i="7"/>
  <c r="Q2278" i="7"/>
  <c r="P2278" i="7"/>
  <c r="O2278" i="7"/>
  <c r="N2278" i="7"/>
  <c r="M2278" i="7"/>
  <c r="L2278" i="7"/>
  <c r="K2278" i="7"/>
  <c r="U2277" i="7"/>
  <c r="V2277" i="7" s="1"/>
  <c r="T2277" i="7"/>
  <c r="S2277" i="7"/>
  <c r="R2277" i="7"/>
  <c r="Q2277" i="7"/>
  <c r="P2277" i="7"/>
  <c r="O2277" i="7"/>
  <c r="N2277" i="7"/>
  <c r="M2277" i="7"/>
  <c r="L2277" i="7"/>
  <c r="K2277" i="7"/>
  <c r="U2276" i="7"/>
  <c r="V2276" i="7" s="1"/>
  <c r="T2276" i="7"/>
  <c r="S2276" i="7"/>
  <c r="R2276" i="7"/>
  <c r="Q2276" i="7"/>
  <c r="P2276" i="7"/>
  <c r="O2276" i="7"/>
  <c r="N2276" i="7"/>
  <c r="M2276" i="7"/>
  <c r="L2276" i="7"/>
  <c r="K2276" i="7"/>
  <c r="U2275" i="7"/>
  <c r="V2275" i="7" s="1"/>
  <c r="T2275" i="7"/>
  <c r="S2275" i="7"/>
  <c r="R2275" i="7"/>
  <c r="Q2275" i="7"/>
  <c r="P2275" i="7"/>
  <c r="O2275" i="7"/>
  <c r="N2275" i="7"/>
  <c r="M2275" i="7"/>
  <c r="L2275" i="7"/>
  <c r="K2275" i="7"/>
  <c r="U2274" i="7"/>
  <c r="V2274" i="7" s="1"/>
  <c r="T2274" i="7"/>
  <c r="S2274" i="7"/>
  <c r="R2274" i="7"/>
  <c r="Q2274" i="7"/>
  <c r="P2274" i="7"/>
  <c r="O2274" i="7"/>
  <c r="N2274" i="7"/>
  <c r="M2274" i="7"/>
  <c r="L2274" i="7"/>
  <c r="K2274" i="7"/>
  <c r="U2273" i="7"/>
  <c r="V2273" i="7" s="1"/>
  <c r="T2273" i="7"/>
  <c r="S2273" i="7"/>
  <c r="R2273" i="7"/>
  <c r="Q2273" i="7"/>
  <c r="P2273" i="7"/>
  <c r="O2273" i="7"/>
  <c r="N2273" i="7"/>
  <c r="M2273" i="7"/>
  <c r="L2273" i="7"/>
  <c r="K2273" i="7"/>
  <c r="U2272" i="7"/>
  <c r="V2272" i="7" s="1"/>
  <c r="T2272" i="7"/>
  <c r="S2272" i="7"/>
  <c r="R2272" i="7"/>
  <c r="Q2272" i="7"/>
  <c r="P2272" i="7"/>
  <c r="O2272" i="7"/>
  <c r="N2272" i="7"/>
  <c r="M2272" i="7"/>
  <c r="L2272" i="7"/>
  <c r="K2272" i="7"/>
  <c r="U2271" i="7"/>
  <c r="V2271" i="7" s="1"/>
  <c r="T2271" i="7"/>
  <c r="S2271" i="7"/>
  <c r="R2271" i="7"/>
  <c r="Q2271" i="7"/>
  <c r="P2271" i="7"/>
  <c r="O2271" i="7"/>
  <c r="N2271" i="7"/>
  <c r="M2271" i="7"/>
  <c r="L2271" i="7"/>
  <c r="K2271" i="7"/>
  <c r="U2270" i="7"/>
  <c r="V2270" i="7" s="1"/>
  <c r="T2270" i="7"/>
  <c r="S2270" i="7"/>
  <c r="R2270" i="7"/>
  <c r="Q2270" i="7"/>
  <c r="P2270" i="7"/>
  <c r="O2270" i="7"/>
  <c r="N2270" i="7"/>
  <c r="M2270" i="7"/>
  <c r="L2270" i="7"/>
  <c r="K2270" i="7"/>
  <c r="U2269" i="7"/>
  <c r="V2269" i="7" s="1"/>
  <c r="T2269" i="7"/>
  <c r="S2269" i="7"/>
  <c r="R2269" i="7"/>
  <c r="Q2269" i="7"/>
  <c r="P2269" i="7"/>
  <c r="O2269" i="7"/>
  <c r="N2269" i="7"/>
  <c r="M2269" i="7"/>
  <c r="L2269" i="7"/>
  <c r="K2269" i="7"/>
  <c r="U2268" i="7"/>
  <c r="V2268" i="7" s="1"/>
  <c r="T2268" i="7"/>
  <c r="S2268" i="7"/>
  <c r="R2268" i="7"/>
  <c r="Q2268" i="7"/>
  <c r="P2268" i="7"/>
  <c r="O2268" i="7"/>
  <c r="N2268" i="7"/>
  <c r="M2268" i="7"/>
  <c r="L2268" i="7"/>
  <c r="K2268" i="7"/>
  <c r="U2267" i="7"/>
  <c r="V2267" i="7" s="1"/>
  <c r="T2267" i="7"/>
  <c r="S2267" i="7"/>
  <c r="R2267" i="7"/>
  <c r="Q2267" i="7"/>
  <c r="P2267" i="7"/>
  <c r="O2267" i="7"/>
  <c r="N2267" i="7"/>
  <c r="M2267" i="7"/>
  <c r="L2267" i="7"/>
  <c r="K2267" i="7"/>
  <c r="U2266" i="7"/>
  <c r="V2266" i="7" s="1"/>
  <c r="T2266" i="7"/>
  <c r="S2266" i="7"/>
  <c r="R2266" i="7"/>
  <c r="Q2266" i="7"/>
  <c r="P2266" i="7"/>
  <c r="O2266" i="7"/>
  <c r="N2266" i="7"/>
  <c r="M2266" i="7"/>
  <c r="L2266" i="7"/>
  <c r="K2266" i="7"/>
  <c r="U2265" i="7"/>
  <c r="V2265" i="7" s="1"/>
  <c r="T2265" i="7"/>
  <c r="S2265" i="7"/>
  <c r="R2265" i="7"/>
  <c r="Q2265" i="7"/>
  <c r="P2265" i="7"/>
  <c r="O2265" i="7"/>
  <c r="N2265" i="7"/>
  <c r="M2265" i="7"/>
  <c r="L2265" i="7"/>
  <c r="K2265" i="7"/>
  <c r="U2264" i="7"/>
  <c r="V2264" i="7" s="1"/>
  <c r="T2264" i="7"/>
  <c r="S2264" i="7"/>
  <c r="R2264" i="7"/>
  <c r="Q2264" i="7"/>
  <c r="P2264" i="7"/>
  <c r="O2264" i="7"/>
  <c r="N2264" i="7"/>
  <c r="M2264" i="7"/>
  <c r="L2264" i="7"/>
  <c r="K2264" i="7"/>
  <c r="U2263" i="7"/>
  <c r="V2263" i="7" s="1"/>
  <c r="T2263" i="7"/>
  <c r="S2263" i="7"/>
  <c r="R2263" i="7"/>
  <c r="Q2263" i="7"/>
  <c r="P2263" i="7"/>
  <c r="O2263" i="7"/>
  <c r="N2263" i="7"/>
  <c r="M2263" i="7"/>
  <c r="L2263" i="7"/>
  <c r="K2263" i="7"/>
  <c r="U2262" i="7"/>
  <c r="V2262" i="7" s="1"/>
  <c r="T2262" i="7"/>
  <c r="S2262" i="7"/>
  <c r="R2262" i="7"/>
  <c r="Q2262" i="7"/>
  <c r="P2262" i="7"/>
  <c r="O2262" i="7"/>
  <c r="N2262" i="7"/>
  <c r="M2262" i="7"/>
  <c r="L2262" i="7"/>
  <c r="K2262" i="7"/>
  <c r="U2261" i="7"/>
  <c r="V2261" i="7" s="1"/>
  <c r="T2261" i="7"/>
  <c r="S2261" i="7"/>
  <c r="R2261" i="7"/>
  <c r="Q2261" i="7"/>
  <c r="P2261" i="7"/>
  <c r="O2261" i="7"/>
  <c r="N2261" i="7"/>
  <c r="M2261" i="7"/>
  <c r="L2261" i="7"/>
  <c r="K2261" i="7"/>
  <c r="U2260" i="7"/>
  <c r="V2260" i="7" s="1"/>
  <c r="T2260" i="7"/>
  <c r="S2260" i="7"/>
  <c r="R2260" i="7"/>
  <c r="Q2260" i="7"/>
  <c r="P2260" i="7"/>
  <c r="O2260" i="7"/>
  <c r="N2260" i="7"/>
  <c r="M2260" i="7"/>
  <c r="L2260" i="7"/>
  <c r="K2260" i="7"/>
  <c r="U2259" i="7"/>
  <c r="V2259" i="7" s="1"/>
  <c r="T2259" i="7"/>
  <c r="S2259" i="7"/>
  <c r="R2259" i="7"/>
  <c r="Q2259" i="7"/>
  <c r="P2259" i="7"/>
  <c r="O2259" i="7"/>
  <c r="N2259" i="7"/>
  <c r="M2259" i="7"/>
  <c r="L2259" i="7"/>
  <c r="K2259" i="7"/>
  <c r="U2258" i="7"/>
  <c r="V2258" i="7" s="1"/>
  <c r="T2258" i="7"/>
  <c r="S2258" i="7"/>
  <c r="R2258" i="7"/>
  <c r="Q2258" i="7"/>
  <c r="P2258" i="7"/>
  <c r="O2258" i="7"/>
  <c r="N2258" i="7"/>
  <c r="M2258" i="7"/>
  <c r="L2258" i="7"/>
  <c r="K2258" i="7"/>
  <c r="U2257" i="7"/>
  <c r="V2257" i="7" s="1"/>
  <c r="T2257" i="7"/>
  <c r="S2257" i="7"/>
  <c r="R2257" i="7"/>
  <c r="Q2257" i="7"/>
  <c r="P2257" i="7"/>
  <c r="O2257" i="7"/>
  <c r="N2257" i="7"/>
  <c r="M2257" i="7"/>
  <c r="L2257" i="7"/>
  <c r="K2257" i="7"/>
  <c r="U2256" i="7"/>
  <c r="V2256" i="7" s="1"/>
  <c r="T2256" i="7"/>
  <c r="S2256" i="7"/>
  <c r="R2256" i="7"/>
  <c r="Q2256" i="7"/>
  <c r="P2256" i="7"/>
  <c r="O2256" i="7"/>
  <c r="N2256" i="7"/>
  <c r="M2256" i="7"/>
  <c r="L2256" i="7"/>
  <c r="K2256" i="7"/>
  <c r="U2255" i="7"/>
  <c r="V2255" i="7" s="1"/>
  <c r="T2255" i="7"/>
  <c r="S2255" i="7"/>
  <c r="R2255" i="7"/>
  <c r="Q2255" i="7"/>
  <c r="P2255" i="7"/>
  <c r="O2255" i="7"/>
  <c r="N2255" i="7"/>
  <c r="M2255" i="7"/>
  <c r="L2255" i="7"/>
  <c r="K2255" i="7"/>
  <c r="U2254" i="7"/>
  <c r="V2254" i="7" s="1"/>
  <c r="T2254" i="7"/>
  <c r="S2254" i="7"/>
  <c r="R2254" i="7"/>
  <c r="Q2254" i="7"/>
  <c r="P2254" i="7"/>
  <c r="O2254" i="7"/>
  <c r="N2254" i="7"/>
  <c r="M2254" i="7"/>
  <c r="L2254" i="7"/>
  <c r="K2254" i="7"/>
  <c r="U2253" i="7"/>
  <c r="V2253" i="7" s="1"/>
  <c r="T2253" i="7"/>
  <c r="S2253" i="7"/>
  <c r="R2253" i="7"/>
  <c r="Q2253" i="7"/>
  <c r="P2253" i="7"/>
  <c r="O2253" i="7"/>
  <c r="N2253" i="7"/>
  <c r="M2253" i="7"/>
  <c r="L2253" i="7"/>
  <c r="K2253" i="7"/>
  <c r="U2252" i="7"/>
  <c r="V2252" i="7" s="1"/>
  <c r="T2252" i="7"/>
  <c r="S2252" i="7"/>
  <c r="R2252" i="7"/>
  <c r="Q2252" i="7"/>
  <c r="P2252" i="7"/>
  <c r="O2252" i="7"/>
  <c r="N2252" i="7"/>
  <c r="M2252" i="7"/>
  <c r="L2252" i="7"/>
  <c r="K2252" i="7"/>
  <c r="U2251" i="7"/>
  <c r="V2251" i="7" s="1"/>
  <c r="T2251" i="7"/>
  <c r="S2251" i="7"/>
  <c r="R2251" i="7"/>
  <c r="Q2251" i="7"/>
  <c r="P2251" i="7"/>
  <c r="O2251" i="7"/>
  <c r="N2251" i="7"/>
  <c r="M2251" i="7"/>
  <c r="L2251" i="7"/>
  <c r="K2251" i="7"/>
  <c r="U2250" i="7"/>
  <c r="V2250" i="7" s="1"/>
  <c r="T2250" i="7"/>
  <c r="S2250" i="7"/>
  <c r="R2250" i="7"/>
  <c r="Q2250" i="7"/>
  <c r="P2250" i="7"/>
  <c r="O2250" i="7"/>
  <c r="N2250" i="7"/>
  <c r="M2250" i="7"/>
  <c r="L2250" i="7"/>
  <c r="K2250" i="7"/>
  <c r="U2249" i="7"/>
  <c r="V2249" i="7" s="1"/>
  <c r="T2249" i="7"/>
  <c r="S2249" i="7"/>
  <c r="R2249" i="7"/>
  <c r="Q2249" i="7"/>
  <c r="P2249" i="7"/>
  <c r="O2249" i="7"/>
  <c r="N2249" i="7"/>
  <c r="M2249" i="7"/>
  <c r="L2249" i="7"/>
  <c r="K2249" i="7"/>
  <c r="U2248" i="7"/>
  <c r="V2248" i="7" s="1"/>
  <c r="T2248" i="7"/>
  <c r="S2248" i="7"/>
  <c r="R2248" i="7"/>
  <c r="Q2248" i="7"/>
  <c r="P2248" i="7"/>
  <c r="O2248" i="7"/>
  <c r="N2248" i="7"/>
  <c r="M2248" i="7"/>
  <c r="L2248" i="7"/>
  <c r="K2248" i="7"/>
  <c r="U2247" i="7"/>
  <c r="V2247" i="7" s="1"/>
  <c r="T2247" i="7"/>
  <c r="S2247" i="7"/>
  <c r="R2247" i="7"/>
  <c r="Q2247" i="7"/>
  <c r="P2247" i="7"/>
  <c r="O2247" i="7"/>
  <c r="N2247" i="7"/>
  <c r="M2247" i="7"/>
  <c r="L2247" i="7"/>
  <c r="K2247" i="7"/>
  <c r="U2246" i="7"/>
  <c r="V2246" i="7" s="1"/>
  <c r="T2246" i="7"/>
  <c r="S2246" i="7"/>
  <c r="R2246" i="7"/>
  <c r="Q2246" i="7"/>
  <c r="P2246" i="7"/>
  <c r="O2246" i="7"/>
  <c r="N2246" i="7"/>
  <c r="M2246" i="7"/>
  <c r="L2246" i="7"/>
  <c r="K2246" i="7"/>
  <c r="U2245" i="7"/>
  <c r="V2245" i="7" s="1"/>
  <c r="T2245" i="7"/>
  <c r="S2245" i="7"/>
  <c r="R2245" i="7"/>
  <c r="Q2245" i="7"/>
  <c r="P2245" i="7"/>
  <c r="O2245" i="7"/>
  <c r="N2245" i="7"/>
  <c r="M2245" i="7"/>
  <c r="L2245" i="7"/>
  <c r="K2245" i="7"/>
  <c r="U2244" i="7"/>
  <c r="V2244" i="7" s="1"/>
  <c r="T2244" i="7"/>
  <c r="S2244" i="7"/>
  <c r="R2244" i="7"/>
  <c r="Q2244" i="7"/>
  <c r="P2244" i="7"/>
  <c r="O2244" i="7"/>
  <c r="N2244" i="7"/>
  <c r="M2244" i="7"/>
  <c r="L2244" i="7"/>
  <c r="K2244" i="7"/>
  <c r="U2243" i="7"/>
  <c r="V2243" i="7" s="1"/>
  <c r="T2243" i="7"/>
  <c r="S2243" i="7"/>
  <c r="R2243" i="7"/>
  <c r="Q2243" i="7"/>
  <c r="P2243" i="7"/>
  <c r="O2243" i="7"/>
  <c r="N2243" i="7"/>
  <c r="M2243" i="7"/>
  <c r="L2243" i="7"/>
  <c r="K2243" i="7"/>
  <c r="U2242" i="7"/>
  <c r="V2242" i="7" s="1"/>
  <c r="T2242" i="7"/>
  <c r="S2242" i="7"/>
  <c r="R2242" i="7"/>
  <c r="Q2242" i="7"/>
  <c r="P2242" i="7"/>
  <c r="O2242" i="7"/>
  <c r="N2242" i="7"/>
  <c r="M2242" i="7"/>
  <c r="L2242" i="7"/>
  <c r="K2242" i="7"/>
  <c r="U2241" i="7"/>
  <c r="V2241" i="7" s="1"/>
  <c r="T2241" i="7"/>
  <c r="S2241" i="7"/>
  <c r="R2241" i="7"/>
  <c r="Q2241" i="7"/>
  <c r="P2241" i="7"/>
  <c r="O2241" i="7"/>
  <c r="N2241" i="7"/>
  <c r="M2241" i="7"/>
  <c r="L2241" i="7"/>
  <c r="K2241" i="7"/>
  <c r="U2240" i="7"/>
  <c r="V2240" i="7" s="1"/>
  <c r="T2240" i="7"/>
  <c r="S2240" i="7"/>
  <c r="R2240" i="7"/>
  <c r="Q2240" i="7"/>
  <c r="P2240" i="7"/>
  <c r="O2240" i="7"/>
  <c r="N2240" i="7"/>
  <c r="M2240" i="7"/>
  <c r="L2240" i="7"/>
  <c r="K2240" i="7"/>
  <c r="U2239" i="7"/>
  <c r="V2239" i="7" s="1"/>
  <c r="T2239" i="7"/>
  <c r="S2239" i="7"/>
  <c r="R2239" i="7"/>
  <c r="Q2239" i="7"/>
  <c r="P2239" i="7"/>
  <c r="O2239" i="7"/>
  <c r="N2239" i="7"/>
  <c r="M2239" i="7"/>
  <c r="L2239" i="7"/>
  <c r="K2239" i="7"/>
  <c r="U2238" i="7"/>
  <c r="V2238" i="7" s="1"/>
  <c r="T2238" i="7"/>
  <c r="S2238" i="7"/>
  <c r="R2238" i="7"/>
  <c r="Q2238" i="7"/>
  <c r="P2238" i="7"/>
  <c r="O2238" i="7"/>
  <c r="N2238" i="7"/>
  <c r="M2238" i="7"/>
  <c r="L2238" i="7"/>
  <c r="K2238" i="7"/>
  <c r="U2237" i="7"/>
  <c r="V2237" i="7" s="1"/>
  <c r="T2237" i="7"/>
  <c r="S2237" i="7"/>
  <c r="R2237" i="7"/>
  <c r="Q2237" i="7"/>
  <c r="P2237" i="7"/>
  <c r="O2237" i="7"/>
  <c r="N2237" i="7"/>
  <c r="M2237" i="7"/>
  <c r="L2237" i="7"/>
  <c r="K2237" i="7"/>
  <c r="U2236" i="7"/>
  <c r="V2236" i="7" s="1"/>
  <c r="T2236" i="7"/>
  <c r="S2236" i="7"/>
  <c r="R2236" i="7"/>
  <c r="Q2236" i="7"/>
  <c r="P2236" i="7"/>
  <c r="O2236" i="7"/>
  <c r="N2236" i="7"/>
  <c r="M2236" i="7"/>
  <c r="L2236" i="7"/>
  <c r="K2236" i="7"/>
  <c r="U2235" i="7"/>
  <c r="V2235" i="7" s="1"/>
  <c r="T2235" i="7"/>
  <c r="S2235" i="7"/>
  <c r="R2235" i="7"/>
  <c r="Q2235" i="7"/>
  <c r="P2235" i="7"/>
  <c r="O2235" i="7"/>
  <c r="N2235" i="7"/>
  <c r="M2235" i="7"/>
  <c r="L2235" i="7"/>
  <c r="K2235" i="7"/>
  <c r="U2234" i="7"/>
  <c r="V2234" i="7" s="1"/>
  <c r="T2234" i="7"/>
  <c r="S2234" i="7"/>
  <c r="R2234" i="7"/>
  <c r="Q2234" i="7"/>
  <c r="P2234" i="7"/>
  <c r="O2234" i="7"/>
  <c r="N2234" i="7"/>
  <c r="M2234" i="7"/>
  <c r="L2234" i="7"/>
  <c r="K2234" i="7"/>
  <c r="U2233" i="7"/>
  <c r="V2233" i="7" s="1"/>
  <c r="T2233" i="7"/>
  <c r="S2233" i="7"/>
  <c r="R2233" i="7"/>
  <c r="Q2233" i="7"/>
  <c r="P2233" i="7"/>
  <c r="O2233" i="7"/>
  <c r="N2233" i="7"/>
  <c r="M2233" i="7"/>
  <c r="L2233" i="7"/>
  <c r="K2233" i="7"/>
  <c r="U2232" i="7"/>
  <c r="V2232" i="7" s="1"/>
  <c r="T2232" i="7"/>
  <c r="S2232" i="7"/>
  <c r="R2232" i="7"/>
  <c r="Q2232" i="7"/>
  <c r="P2232" i="7"/>
  <c r="O2232" i="7"/>
  <c r="N2232" i="7"/>
  <c r="M2232" i="7"/>
  <c r="L2232" i="7"/>
  <c r="K2232" i="7"/>
  <c r="U2231" i="7"/>
  <c r="V2231" i="7" s="1"/>
  <c r="T2231" i="7"/>
  <c r="S2231" i="7"/>
  <c r="R2231" i="7"/>
  <c r="Q2231" i="7"/>
  <c r="P2231" i="7"/>
  <c r="O2231" i="7"/>
  <c r="N2231" i="7"/>
  <c r="M2231" i="7"/>
  <c r="L2231" i="7"/>
  <c r="K2231" i="7"/>
  <c r="U2230" i="7"/>
  <c r="V2230" i="7" s="1"/>
  <c r="T2230" i="7"/>
  <c r="S2230" i="7"/>
  <c r="R2230" i="7"/>
  <c r="Q2230" i="7"/>
  <c r="P2230" i="7"/>
  <c r="O2230" i="7"/>
  <c r="N2230" i="7"/>
  <c r="M2230" i="7"/>
  <c r="L2230" i="7"/>
  <c r="K2230" i="7"/>
  <c r="U2229" i="7"/>
  <c r="V2229" i="7" s="1"/>
  <c r="T2229" i="7"/>
  <c r="S2229" i="7"/>
  <c r="R2229" i="7"/>
  <c r="Q2229" i="7"/>
  <c r="P2229" i="7"/>
  <c r="O2229" i="7"/>
  <c r="N2229" i="7"/>
  <c r="M2229" i="7"/>
  <c r="L2229" i="7"/>
  <c r="K2229" i="7"/>
  <c r="U2228" i="7"/>
  <c r="V2228" i="7" s="1"/>
  <c r="T2228" i="7"/>
  <c r="S2228" i="7"/>
  <c r="R2228" i="7"/>
  <c r="Q2228" i="7"/>
  <c r="P2228" i="7"/>
  <c r="O2228" i="7"/>
  <c r="N2228" i="7"/>
  <c r="M2228" i="7"/>
  <c r="L2228" i="7"/>
  <c r="K2228" i="7"/>
  <c r="U2227" i="7"/>
  <c r="V2227" i="7" s="1"/>
  <c r="T2227" i="7"/>
  <c r="S2227" i="7"/>
  <c r="R2227" i="7"/>
  <c r="Q2227" i="7"/>
  <c r="P2227" i="7"/>
  <c r="O2227" i="7"/>
  <c r="N2227" i="7"/>
  <c r="M2227" i="7"/>
  <c r="L2227" i="7"/>
  <c r="K2227" i="7"/>
  <c r="U2226" i="7"/>
  <c r="V2226" i="7" s="1"/>
  <c r="T2226" i="7"/>
  <c r="S2226" i="7"/>
  <c r="R2226" i="7"/>
  <c r="Q2226" i="7"/>
  <c r="P2226" i="7"/>
  <c r="O2226" i="7"/>
  <c r="N2226" i="7"/>
  <c r="M2226" i="7"/>
  <c r="L2226" i="7"/>
  <c r="K2226" i="7"/>
  <c r="U2225" i="7"/>
  <c r="V2225" i="7" s="1"/>
  <c r="T2225" i="7"/>
  <c r="S2225" i="7"/>
  <c r="R2225" i="7"/>
  <c r="Q2225" i="7"/>
  <c r="P2225" i="7"/>
  <c r="O2225" i="7"/>
  <c r="N2225" i="7"/>
  <c r="M2225" i="7"/>
  <c r="L2225" i="7"/>
  <c r="K2225" i="7"/>
  <c r="U2224" i="7"/>
  <c r="V2224" i="7" s="1"/>
  <c r="T2224" i="7"/>
  <c r="S2224" i="7"/>
  <c r="R2224" i="7"/>
  <c r="Q2224" i="7"/>
  <c r="P2224" i="7"/>
  <c r="O2224" i="7"/>
  <c r="N2224" i="7"/>
  <c r="M2224" i="7"/>
  <c r="L2224" i="7"/>
  <c r="K2224" i="7"/>
  <c r="U2223" i="7"/>
  <c r="V2223" i="7" s="1"/>
  <c r="T2223" i="7"/>
  <c r="S2223" i="7"/>
  <c r="R2223" i="7"/>
  <c r="Q2223" i="7"/>
  <c r="P2223" i="7"/>
  <c r="O2223" i="7"/>
  <c r="N2223" i="7"/>
  <c r="M2223" i="7"/>
  <c r="L2223" i="7"/>
  <c r="K2223" i="7"/>
  <c r="U2222" i="7"/>
  <c r="V2222" i="7" s="1"/>
  <c r="T2222" i="7"/>
  <c r="S2222" i="7"/>
  <c r="R2222" i="7"/>
  <c r="Q2222" i="7"/>
  <c r="P2222" i="7"/>
  <c r="O2222" i="7"/>
  <c r="N2222" i="7"/>
  <c r="M2222" i="7"/>
  <c r="L2222" i="7"/>
  <c r="K2222" i="7"/>
  <c r="U2221" i="7"/>
  <c r="V2221" i="7" s="1"/>
  <c r="T2221" i="7"/>
  <c r="S2221" i="7"/>
  <c r="R2221" i="7"/>
  <c r="Q2221" i="7"/>
  <c r="P2221" i="7"/>
  <c r="O2221" i="7"/>
  <c r="N2221" i="7"/>
  <c r="M2221" i="7"/>
  <c r="L2221" i="7"/>
  <c r="K2221" i="7"/>
  <c r="U2220" i="7"/>
  <c r="V2220" i="7" s="1"/>
  <c r="T2220" i="7"/>
  <c r="S2220" i="7"/>
  <c r="R2220" i="7"/>
  <c r="Q2220" i="7"/>
  <c r="P2220" i="7"/>
  <c r="O2220" i="7"/>
  <c r="N2220" i="7"/>
  <c r="M2220" i="7"/>
  <c r="L2220" i="7"/>
  <c r="K2220" i="7"/>
  <c r="U2219" i="7"/>
  <c r="V2219" i="7" s="1"/>
  <c r="T2219" i="7"/>
  <c r="S2219" i="7"/>
  <c r="R2219" i="7"/>
  <c r="Q2219" i="7"/>
  <c r="P2219" i="7"/>
  <c r="O2219" i="7"/>
  <c r="N2219" i="7"/>
  <c r="M2219" i="7"/>
  <c r="L2219" i="7"/>
  <c r="K2219" i="7"/>
  <c r="U2218" i="7"/>
  <c r="V2218" i="7" s="1"/>
  <c r="T2218" i="7"/>
  <c r="S2218" i="7"/>
  <c r="R2218" i="7"/>
  <c r="Q2218" i="7"/>
  <c r="P2218" i="7"/>
  <c r="O2218" i="7"/>
  <c r="N2218" i="7"/>
  <c r="M2218" i="7"/>
  <c r="L2218" i="7"/>
  <c r="K2218" i="7"/>
  <c r="U2217" i="7"/>
  <c r="V2217" i="7" s="1"/>
  <c r="T2217" i="7"/>
  <c r="S2217" i="7"/>
  <c r="R2217" i="7"/>
  <c r="Q2217" i="7"/>
  <c r="P2217" i="7"/>
  <c r="O2217" i="7"/>
  <c r="N2217" i="7"/>
  <c r="M2217" i="7"/>
  <c r="L2217" i="7"/>
  <c r="K2217" i="7"/>
  <c r="U2216" i="7"/>
  <c r="V2216" i="7" s="1"/>
  <c r="T2216" i="7"/>
  <c r="S2216" i="7"/>
  <c r="R2216" i="7"/>
  <c r="Q2216" i="7"/>
  <c r="P2216" i="7"/>
  <c r="O2216" i="7"/>
  <c r="N2216" i="7"/>
  <c r="M2216" i="7"/>
  <c r="L2216" i="7"/>
  <c r="K2216" i="7"/>
  <c r="U2215" i="7"/>
  <c r="V2215" i="7" s="1"/>
  <c r="T2215" i="7"/>
  <c r="S2215" i="7"/>
  <c r="R2215" i="7"/>
  <c r="Q2215" i="7"/>
  <c r="P2215" i="7"/>
  <c r="O2215" i="7"/>
  <c r="N2215" i="7"/>
  <c r="M2215" i="7"/>
  <c r="L2215" i="7"/>
  <c r="K2215" i="7"/>
  <c r="U2214" i="7"/>
  <c r="V2214" i="7" s="1"/>
  <c r="T2214" i="7"/>
  <c r="S2214" i="7"/>
  <c r="R2214" i="7"/>
  <c r="Q2214" i="7"/>
  <c r="P2214" i="7"/>
  <c r="O2214" i="7"/>
  <c r="N2214" i="7"/>
  <c r="M2214" i="7"/>
  <c r="L2214" i="7"/>
  <c r="K2214" i="7"/>
  <c r="U2213" i="7"/>
  <c r="V2213" i="7" s="1"/>
  <c r="T2213" i="7"/>
  <c r="S2213" i="7"/>
  <c r="R2213" i="7"/>
  <c r="Q2213" i="7"/>
  <c r="P2213" i="7"/>
  <c r="O2213" i="7"/>
  <c r="N2213" i="7"/>
  <c r="M2213" i="7"/>
  <c r="L2213" i="7"/>
  <c r="K2213" i="7"/>
  <c r="U2212" i="7"/>
  <c r="V2212" i="7" s="1"/>
  <c r="T2212" i="7"/>
  <c r="S2212" i="7"/>
  <c r="R2212" i="7"/>
  <c r="Q2212" i="7"/>
  <c r="P2212" i="7"/>
  <c r="O2212" i="7"/>
  <c r="N2212" i="7"/>
  <c r="M2212" i="7"/>
  <c r="L2212" i="7"/>
  <c r="K2212" i="7"/>
  <c r="U2211" i="7"/>
  <c r="V2211" i="7" s="1"/>
  <c r="T2211" i="7"/>
  <c r="S2211" i="7"/>
  <c r="R2211" i="7"/>
  <c r="Q2211" i="7"/>
  <c r="P2211" i="7"/>
  <c r="O2211" i="7"/>
  <c r="N2211" i="7"/>
  <c r="M2211" i="7"/>
  <c r="L2211" i="7"/>
  <c r="K2211" i="7"/>
  <c r="U2210" i="7"/>
  <c r="V2210" i="7" s="1"/>
  <c r="T2210" i="7"/>
  <c r="S2210" i="7"/>
  <c r="R2210" i="7"/>
  <c r="Q2210" i="7"/>
  <c r="P2210" i="7"/>
  <c r="O2210" i="7"/>
  <c r="N2210" i="7"/>
  <c r="M2210" i="7"/>
  <c r="L2210" i="7"/>
  <c r="K2210" i="7"/>
  <c r="U2209" i="7"/>
  <c r="V2209" i="7" s="1"/>
  <c r="T2209" i="7"/>
  <c r="S2209" i="7"/>
  <c r="R2209" i="7"/>
  <c r="Q2209" i="7"/>
  <c r="P2209" i="7"/>
  <c r="O2209" i="7"/>
  <c r="N2209" i="7"/>
  <c r="M2209" i="7"/>
  <c r="L2209" i="7"/>
  <c r="K2209" i="7"/>
  <c r="U2208" i="7"/>
  <c r="V2208" i="7" s="1"/>
  <c r="T2208" i="7"/>
  <c r="S2208" i="7"/>
  <c r="R2208" i="7"/>
  <c r="Q2208" i="7"/>
  <c r="P2208" i="7"/>
  <c r="O2208" i="7"/>
  <c r="N2208" i="7"/>
  <c r="M2208" i="7"/>
  <c r="L2208" i="7"/>
  <c r="K2208" i="7"/>
  <c r="U2207" i="7"/>
  <c r="V2207" i="7" s="1"/>
  <c r="T2207" i="7"/>
  <c r="S2207" i="7"/>
  <c r="R2207" i="7"/>
  <c r="Q2207" i="7"/>
  <c r="P2207" i="7"/>
  <c r="O2207" i="7"/>
  <c r="N2207" i="7"/>
  <c r="M2207" i="7"/>
  <c r="L2207" i="7"/>
  <c r="K2207" i="7"/>
  <c r="U2206" i="7"/>
  <c r="V2206" i="7" s="1"/>
  <c r="T2206" i="7"/>
  <c r="S2206" i="7"/>
  <c r="R2206" i="7"/>
  <c r="Q2206" i="7"/>
  <c r="P2206" i="7"/>
  <c r="O2206" i="7"/>
  <c r="N2206" i="7"/>
  <c r="M2206" i="7"/>
  <c r="L2206" i="7"/>
  <c r="K2206" i="7"/>
  <c r="U2205" i="7"/>
  <c r="V2205" i="7" s="1"/>
  <c r="T2205" i="7"/>
  <c r="S2205" i="7"/>
  <c r="R2205" i="7"/>
  <c r="Q2205" i="7"/>
  <c r="P2205" i="7"/>
  <c r="O2205" i="7"/>
  <c r="N2205" i="7"/>
  <c r="M2205" i="7"/>
  <c r="L2205" i="7"/>
  <c r="K2205" i="7"/>
  <c r="U2204" i="7"/>
  <c r="V2204" i="7" s="1"/>
  <c r="T2204" i="7"/>
  <c r="S2204" i="7"/>
  <c r="R2204" i="7"/>
  <c r="Q2204" i="7"/>
  <c r="P2204" i="7"/>
  <c r="O2204" i="7"/>
  <c r="N2204" i="7"/>
  <c r="M2204" i="7"/>
  <c r="L2204" i="7"/>
  <c r="K2204" i="7"/>
  <c r="U2203" i="7"/>
  <c r="V2203" i="7" s="1"/>
  <c r="T2203" i="7"/>
  <c r="S2203" i="7"/>
  <c r="R2203" i="7"/>
  <c r="Q2203" i="7"/>
  <c r="P2203" i="7"/>
  <c r="O2203" i="7"/>
  <c r="N2203" i="7"/>
  <c r="M2203" i="7"/>
  <c r="L2203" i="7"/>
  <c r="K2203" i="7"/>
  <c r="U2202" i="7"/>
  <c r="V2202" i="7" s="1"/>
  <c r="T2202" i="7"/>
  <c r="S2202" i="7"/>
  <c r="R2202" i="7"/>
  <c r="Q2202" i="7"/>
  <c r="P2202" i="7"/>
  <c r="O2202" i="7"/>
  <c r="N2202" i="7"/>
  <c r="M2202" i="7"/>
  <c r="L2202" i="7"/>
  <c r="K2202" i="7"/>
  <c r="U2201" i="7"/>
  <c r="V2201" i="7" s="1"/>
  <c r="T2201" i="7"/>
  <c r="S2201" i="7"/>
  <c r="R2201" i="7"/>
  <c r="Q2201" i="7"/>
  <c r="P2201" i="7"/>
  <c r="O2201" i="7"/>
  <c r="N2201" i="7"/>
  <c r="M2201" i="7"/>
  <c r="L2201" i="7"/>
  <c r="K2201" i="7"/>
  <c r="U2200" i="7"/>
  <c r="V2200" i="7" s="1"/>
  <c r="T2200" i="7"/>
  <c r="S2200" i="7"/>
  <c r="R2200" i="7"/>
  <c r="Q2200" i="7"/>
  <c r="P2200" i="7"/>
  <c r="O2200" i="7"/>
  <c r="N2200" i="7"/>
  <c r="M2200" i="7"/>
  <c r="L2200" i="7"/>
  <c r="K2200" i="7"/>
  <c r="U2199" i="7"/>
  <c r="V2199" i="7" s="1"/>
  <c r="T2199" i="7"/>
  <c r="S2199" i="7"/>
  <c r="R2199" i="7"/>
  <c r="Q2199" i="7"/>
  <c r="P2199" i="7"/>
  <c r="O2199" i="7"/>
  <c r="N2199" i="7"/>
  <c r="M2199" i="7"/>
  <c r="L2199" i="7"/>
  <c r="K2199" i="7"/>
  <c r="U2198" i="7"/>
  <c r="V2198" i="7" s="1"/>
  <c r="T2198" i="7"/>
  <c r="S2198" i="7"/>
  <c r="R2198" i="7"/>
  <c r="Q2198" i="7"/>
  <c r="P2198" i="7"/>
  <c r="O2198" i="7"/>
  <c r="N2198" i="7"/>
  <c r="M2198" i="7"/>
  <c r="L2198" i="7"/>
  <c r="K2198" i="7"/>
  <c r="U2197" i="7"/>
  <c r="V2197" i="7" s="1"/>
  <c r="T2197" i="7"/>
  <c r="S2197" i="7"/>
  <c r="R2197" i="7"/>
  <c r="Q2197" i="7"/>
  <c r="P2197" i="7"/>
  <c r="O2197" i="7"/>
  <c r="N2197" i="7"/>
  <c r="M2197" i="7"/>
  <c r="L2197" i="7"/>
  <c r="K2197" i="7"/>
  <c r="U2196" i="7"/>
  <c r="V2196" i="7" s="1"/>
  <c r="T2196" i="7"/>
  <c r="S2196" i="7"/>
  <c r="R2196" i="7"/>
  <c r="Q2196" i="7"/>
  <c r="P2196" i="7"/>
  <c r="O2196" i="7"/>
  <c r="N2196" i="7"/>
  <c r="M2196" i="7"/>
  <c r="L2196" i="7"/>
  <c r="K2196" i="7"/>
  <c r="U2195" i="7"/>
  <c r="V2195" i="7" s="1"/>
  <c r="T2195" i="7"/>
  <c r="S2195" i="7"/>
  <c r="R2195" i="7"/>
  <c r="Q2195" i="7"/>
  <c r="P2195" i="7"/>
  <c r="O2195" i="7"/>
  <c r="N2195" i="7"/>
  <c r="M2195" i="7"/>
  <c r="L2195" i="7"/>
  <c r="K2195" i="7"/>
  <c r="U2194" i="7"/>
  <c r="V2194" i="7" s="1"/>
  <c r="T2194" i="7"/>
  <c r="S2194" i="7"/>
  <c r="R2194" i="7"/>
  <c r="Q2194" i="7"/>
  <c r="P2194" i="7"/>
  <c r="O2194" i="7"/>
  <c r="N2194" i="7"/>
  <c r="M2194" i="7"/>
  <c r="L2194" i="7"/>
  <c r="K2194" i="7"/>
  <c r="U2193" i="7"/>
  <c r="V2193" i="7" s="1"/>
  <c r="T2193" i="7"/>
  <c r="S2193" i="7"/>
  <c r="R2193" i="7"/>
  <c r="Q2193" i="7"/>
  <c r="P2193" i="7"/>
  <c r="O2193" i="7"/>
  <c r="N2193" i="7"/>
  <c r="M2193" i="7"/>
  <c r="L2193" i="7"/>
  <c r="K2193" i="7"/>
  <c r="U2192" i="7"/>
  <c r="V2192" i="7" s="1"/>
  <c r="T2192" i="7"/>
  <c r="S2192" i="7"/>
  <c r="R2192" i="7"/>
  <c r="Q2192" i="7"/>
  <c r="P2192" i="7"/>
  <c r="O2192" i="7"/>
  <c r="N2192" i="7"/>
  <c r="M2192" i="7"/>
  <c r="L2192" i="7"/>
  <c r="K2192" i="7"/>
  <c r="U2191" i="7"/>
  <c r="V2191" i="7" s="1"/>
  <c r="T2191" i="7"/>
  <c r="S2191" i="7"/>
  <c r="R2191" i="7"/>
  <c r="Q2191" i="7"/>
  <c r="P2191" i="7"/>
  <c r="O2191" i="7"/>
  <c r="N2191" i="7"/>
  <c r="M2191" i="7"/>
  <c r="L2191" i="7"/>
  <c r="K2191" i="7"/>
  <c r="U2190" i="7"/>
  <c r="V2190" i="7" s="1"/>
  <c r="T2190" i="7"/>
  <c r="S2190" i="7"/>
  <c r="R2190" i="7"/>
  <c r="Q2190" i="7"/>
  <c r="P2190" i="7"/>
  <c r="O2190" i="7"/>
  <c r="N2190" i="7"/>
  <c r="M2190" i="7"/>
  <c r="L2190" i="7"/>
  <c r="K2190" i="7"/>
  <c r="U2189" i="7"/>
  <c r="V2189" i="7" s="1"/>
  <c r="T2189" i="7"/>
  <c r="S2189" i="7"/>
  <c r="R2189" i="7"/>
  <c r="Q2189" i="7"/>
  <c r="P2189" i="7"/>
  <c r="O2189" i="7"/>
  <c r="N2189" i="7"/>
  <c r="M2189" i="7"/>
  <c r="L2189" i="7"/>
  <c r="K2189" i="7"/>
  <c r="U2188" i="7"/>
  <c r="V2188" i="7" s="1"/>
  <c r="T2188" i="7"/>
  <c r="S2188" i="7"/>
  <c r="R2188" i="7"/>
  <c r="Q2188" i="7"/>
  <c r="P2188" i="7"/>
  <c r="O2188" i="7"/>
  <c r="N2188" i="7"/>
  <c r="M2188" i="7"/>
  <c r="L2188" i="7"/>
  <c r="K2188" i="7"/>
  <c r="U2187" i="7"/>
  <c r="V2187" i="7" s="1"/>
  <c r="T2187" i="7"/>
  <c r="S2187" i="7"/>
  <c r="R2187" i="7"/>
  <c r="Q2187" i="7"/>
  <c r="P2187" i="7"/>
  <c r="O2187" i="7"/>
  <c r="N2187" i="7"/>
  <c r="M2187" i="7"/>
  <c r="L2187" i="7"/>
  <c r="K2187" i="7"/>
  <c r="U2186" i="7"/>
  <c r="V2186" i="7" s="1"/>
  <c r="T2186" i="7"/>
  <c r="S2186" i="7"/>
  <c r="R2186" i="7"/>
  <c r="Q2186" i="7"/>
  <c r="P2186" i="7"/>
  <c r="O2186" i="7"/>
  <c r="N2186" i="7"/>
  <c r="M2186" i="7"/>
  <c r="L2186" i="7"/>
  <c r="K2186" i="7"/>
  <c r="U2185" i="7"/>
  <c r="V2185" i="7" s="1"/>
  <c r="T2185" i="7"/>
  <c r="S2185" i="7"/>
  <c r="R2185" i="7"/>
  <c r="Q2185" i="7"/>
  <c r="P2185" i="7"/>
  <c r="O2185" i="7"/>
  <c r="N2185" i="7"/>
  <c r="M2185" i="7"/>
  <c r="L2185" i="7"/>
  <c r="K2185" i="7"/>
  <c r="U2184" i="7"/>
  <c r="V2184" i="7" s="1"/>
  <c r="T2184" i="7"/>
  <c r="S2184" i="7"/>
  <c r="R2184" i="7"/>
  <c r="Q2184" i="7"/>
  <c r="P2184" i="7"/>
  <c r="O2184" i="7"/>
  <c r="N2184" i="7"/>
  <c r="M2184" i="7"/>
  <c r="L2184" i="7"/>
  <c r="K2184" i="7"/>
  <c r="U2183" i="7"/>
  <c r="V2183" i="7" s="1"/>
  <c r="S2183" i="7"/>
  <c r="R2183" i="7"/>
  <c r="T2183" i="7" s="1"/>
  <c r="Q2183" i="7"/>
  <c r="P2183" i="7"/>
  <c r="O2183" i="7"/>
  <c r="N2183" i="7"/>
  <c r="M2183" i="7"/>
  <c r="L2183" i="7"/>
  <c r="K2183" i="7"/>
  <c r="V2182" i="7"/>
  <c r="U2182" i="7"/>
  <c r="S2182" i="7"/>
  <c r="R2182" i="7"/>
  <c r="T2182" i="7" s="1"/>
  <c r="Q2182" i="7"/>
  <c r="P2182" i="7"/>
  <c r="O2182" i="7"/>
  <c r="N2182" i="7"/>
  <c r="M2182" i="7"/>
  <c r="L2182" i="7"/>
  <c r="K2182" i="7"/>
  <c r="V2181" i="7"/>
  <c r="U2181" i="7"/>
  <c r="S2181" i="7"/>
  <c r="R2181" i="7"/>
  <c r="T2181" i="7" s="1"/>
  <c r="Q2181" i="7"/>
  <c r="P2181" i="7"/>
  <c r="O2181" i="7"/>
  <c r="N2181" i="7"/>
  <c r="M2181" i="7"/>
  <c r="L2181" i="7"/>
  <c r="K2181" i="7"/>
  <c r="U2180" i="7"/>
  <c r="V2180" i="7" s="1"/>
  <c r="S2180" i="7"/>
  <c r="R2180" i="7"/>
  <c r="T2180" i="7" s="1"/>
  <c r="Q2180" i="7"/>
  <c r="P2180" i="7"/>
  <c r="O2180" i="7"/>
  <c r="N2180" i="7"/>
  <c r="M2180" i="7"/>
  <c r="L2180" i="7"/>
  <c r="K2180" i="7"/>
  <c r="U2179" i="7"/>
  <c r="V2179" i="7" s="1"/>
  <c r="S2179" i="7"/>
  <c r="R2179" i="7"/>
  <c r="T2179" i="7" s="1"/>
  <c r="Q2179" i="7"/>
  <c r="P2179" i="7"/>
  <c r="O2179" i="7"/>
  <c r="N2179" i="7"/>
  <c r="M2179" i="7"/>
  <c r="L2179" i="7"/>
  <c r="K2179" i="7"/>
  <c r="U2178" i="7"/>
  <c r="V2178" i="7" s="1"/>
  <c r="S2178" i="7"/>
  <c r="R2178" i="7"/>
  <c r="T2178" i="7" s="1"/>
  <c r="Q2178" i="7"/>
  <c r="P2178" i="7"/>
  <c r="O2178" i="7"/>
  <c r="N2178" i="7"/>
  <c r="M2178" i="7"/>
  <c r="L2178" i="7"/>
  <c r="K2178" i="7"/>
  <c r="U2177" i="7"/>
  <c r="V2177" i="7" s="1"/>
  <c r="S2177" i="7"/>
  <c r="R2177" i="7"/>
  <c r="T2177" i="7" s="1"/>
  <c r="Q2177" i="7"/>
  <c r="P2177" i="7"/>
  <c r="O2177" i="7"/>
  <c r="N2177" i="7"/>
  <c r="M2177" i="7"/>
  <c r="L2177" i="7"/>
  <c r="K2177" i="7"/>
  <c r="U2176" i="7"/>
  <c r="V2176" i="7" s="1"/>
  <c r="T2176" i="7"/>
  <c r="S2176" i="7"/>
  <c r="R2176" i="7"/>
  <c r="Q2176" i="7"/>
  <c r="P2176" i="7"/>
  <c r="O2176" i="7"/>
  <c r="N2176" i="7"/>
  <c r="M2176" i="7"/>
  <c r="L2176" i="7"/>
  <c r="K2176" i="7"/>
  <c r="U2175" i="7"/>
  <c r="V2175" i="7" s="1"/>
  <c r="S2175" i="7"/>
  <c r="R2175" i="7"/>
  <c r="T2175" i="7" s="1"/>
  <c r="Q2175" i="7"/>
  <c r="P2175" i="7"/>
  <c r="O2175" i="7"/>
  <c r="N2175" i="7"/>
  <c r="M2175" i="7"/>
  <c r="L2175" i="7"/>
  <c r="K2175" i="7"/>
  <c r="V2174" i="7"/>
  <c r="U2174" i="7"/>
  <c r="S2174" i="7"/>
  <c r="R2174" i="7"/>
  <c r="T2174" i="7" s="1"/>
  <c r="Q2174" i="7"/>
  <c r="P2174" i="7"/>
  <c r="O2174" i="7"/>
  <c r="N2174" i="7"/>
  <c r="M2174" i="7"/>
  <c r="L2174" i="7"/>
  <c r="K2174" i="7"/>
  <c r="U2173" i="7"/>
  <c r="V2173" i="7" s="1"/>
  <c r="S2173" i="7"/>
  <c r="R2173" i="7"/>
  <c r="T2173" i="7" s="1"/>
  <c r="Q2173" i="7"/>
  <c r="P2173" i="7"/>
  <c r="O2173" i="7"/>
  <c r="N2173" i="7"/>
  <c r="M2173" i="7"/>
  <c r="L2173" i="7"/>
  <c r="K2173" i="7"/>
  <c r="U2172" i="7"/>
  <c r="V2172" i="7" s="1"/>
  <c r="S2172" i="7"/>
  <c r="R2172" i="7"/>
  <c r="T2172" i="7" s="1"/>
  <c r="Q2172" i="7"/>
  <c r="P2172" i="7"/>
  <c r="O2172" i="7"/>
  <c r="N2172" i="7"/>
  <c r="M2172" i="7"/>
  <c r="L2172" i="7"/>
  <c r="K2172" i="7"/>
  <c r="V2171" i="7"/>
  <c r="U2171" i="7"/>
  <c r="S2171" i="7"/>
  <c r="R2171" i="7"/>
  <c r="T2171" i="7" s="1"/>
  <c r="Q2171" i="7"/>
  <c r="P2171" i="7"/>
  <c r="O2171" i="7"/>
  <c r="N2171" i="7"/>
  <c r="M2171" i="7"/>
  <c r="L2171" i="7"/>
  <c r="K2171" i="7"/>
  <c r="U2170" i="7"/>
  <c r="V2170" i="7" s="1"/>
  <c r="S2170" i="7"/>
  <c r="R2170" i="7"/>
  <c r="T2170" i="7" s="1"/>
  <c r="Q2170" i="7"/>
  <c r="P2170" i="7"/>
  <c r="O2170" i="7"/>
  <c r="N2170" i="7"/>
  <c r="M2170" i="7"/>
  <c r="L2170" i="7"/>
  <c r="K2170" i="7"/>
  <c r="V2169" i="7"/>
  <c r="U2169" i="7"/>
  <c r="S2169" i="7"/>
  <c r="R2169" i="7"/>
  <c r="T2169" i="7" s="1"/>
  <c r="Q2169" i="7"/>
  <c r="P2169" i="7"/>
  <c r="O2169" i="7"/>
  <c r="N2169" i="7"/>
  <c r="M2169" i="7"/>
  <c r="L2169" i="7"/>
  <c r="K2169" i="7"/>
  <c r="U2168" i="7"/>
  <c r="V2168" i="7" s="1"/>
  <c r="S2168" i="7"/>
  <c r="R2168" i="7"/>
  <c r="T2168" i="7" s="1"/>
  <c r="Q2168" i="7"/>
  <c r="P2168" i="7"/>
  <c r="O2168" i="7"/>
  <c r="N2168" i="7"/>
  <c r="M2168" i="7"/>
  <c r="L2168" i="7"/>
  <c r="K2168" i="7"/>
  <c r="V2167" i="7"/>
  <c r="U2167" i="7"/>
  <c r="S2167" i="7"/>
  <c r="R2167" i="7"/>
  <c r="T2167" i="7" s="1"/>
  <c r="Q2167" i="7"/>
  <c r="P2167" i="7"/>
  <c r="O2167" i="7"/>
  <c r="N2167" i="7"/>
  <c r="M2167" i="7"/>
  <c r="L2167" i="7"/>
  <c r="K2167" i="7"/>
  <c r="V2166" i="7"/>
  <c r="U2166" i="7"/>
  <c r="T2166" i="7"/>
  <c r="S2166" i="7"/>
  <c r="R2166" i="7"/>
  <c r="Q2166" i="7"/>
  <c r="P2166" i="7"/>
  <c r="O2166" i="7"/>
  <c r="N2166" i="7"/>
  <c r="M2166" i="7"/>
  <c r="L2166" i="7"/>
  <c r="K2166" i="7"/>
  <c r="V2165" i="7"/>
  <c r="U2165" i="7"/>
  <c r="S2165" i="7"/>
  <c r="R2165" i="7"/>
  <c r="T2165" i="7" s="1"/>
  <c r="Q2165" i="7"/>
  <c r="P2165" i="7"/>
  <c r="O2165" i="7"/>
  <c r="N2165" i="7"/>
  <c r="M2165" i="7"/>
  <c r="L2165" i="7"/>
  <c r="K2165" i="7"/>
  <c r="U2164" i="7"/>
  <c r="V2164" i="7" s="1"/>
  <c r="S2164" i="7"/>
  <c r="R2164" i="7"/>
  <c r="T2164" i="7" s="1"/>
  <c r="Q2164" i="7"/>
  <c r="P2164" i="7"/>
  <c r="O2164" i="7"/>
  <c r="N2164" i="7"/>
  <c r="M2164" i="7"/>
  <c r="L2164" i="7"/>
  <c r="K2164" i="7"/>
  <c r="U2163" i="7"/>
  <c r="V2163" i="7" s="1"/>
  <c r="S2163" i="7"/>
  <c r="R2163" i="7"/>
  <c r="T2163" i="7" s="1"/>
  <c r="Q2163" i="7"/>
  <c r="P2163" i="7"/>
  <c r="O2163" i="7"/>
  <c r="N2163" i="7"/>
  <c r="M2163" i="7"/>
  <c r="L2163" i="7"/>
  <c r="K2163" i="7"/>
  <c r="U2162" i="7"/>
  <c r="V2162" i="7" s="1"/>
  <c r="S2162" i="7"/>
  <c r="R2162" i="7"/>
  <c r="T2162" i="7" s="1"/>
  <c r="Q2162" i="7"/>
  <c r="P2162" i="7"/>
  <c r="O2162" i="7"/>
  <c r="N2162" i="7"/>
  <c r="M2162" i="7"/>
  <c r="L2162" i="7"/>
  <c r="K2162" i="7"/>
  <c r="V2161" i="7"/>
  <c r="U2161" i="7"/>
  <c r="S2161" i="7"/>
  <c r="R2161" i="7"/>
  <c r="T2161" i="7" s="1"/>
  <c r="Q2161" i="7"/>
  <c r="P2161" i="7"/>
  <c r="O2161" i="7"/>
  <c r="N2161" i="7"/>
  <c r="M2161" i="7"/>
  <c r="L2161" i="7"/>
  <c r="K2161" i="7"/>
  <c r="U2160" i="7"/>
  <c r="V2160" i="7" s="1"/>
  <c r="S2160" i="7"/>
  <c r="R2160" i="7"/>
  <c r="T2160" i="7" s="1"/>
  <c r="Q2160" i="7"/>
  <c r="P2160" i="7"/>
  <c r="O2160" i="7"/>
  <c r="N2160" i="7"/>
  <c r="M2160" i="7"/>
  <c r="L2160" i="7"/>
  <c r="K2160" i="7"/>
  <c r="U2159" i="7"/>
  <c r="V2159" i="7" s="1"/>
  <c r="S2159" i="7"/>
  <c r="R2159" i="7"/>
  <c r="T2159" i="7" s="1"/>
  <c r="Q2159" i="7"/>
  <c r="P2159" i="7"/>
  <c r="O2159" i="7"/>
  <c r="N2159" i="7"/>
  <c r="M2159" i="7"/>
  <c r="L2159" i="7"/>
  <c r="K2159" i="7"/>
  <c r="V2158" i="7"/>
  <c r="U2158" i="7"/>
  <c r="S2158" i="7"/>
  <c r="R2158" i="7"/>
  <c r="T2158" i="7" s="1"/>
  <c r="Q2158" i="7"/>
  <c r="P2158" i="7"/>
  <c r="O2158" i="7"/>
  <c r="N2158" i="7"/>
  <c r="M2158" i="7"/>
  <c r="L2158" i="7"/>
  <c r="K2158" i="7"/>
  <c r="U2157" i="7"/>
  <c r="V2157" i="7" s="1"/>
  <c r="S2157" i="7"/>
  <c r="R2157" i="7"/>
  <c r="T2157" i="7" s="1"/>
  <c r="Q2157" i="7"/>
  <c r="P2157" i="7"/>
  <c r="O2157" i="7"/>
  <c r="N2157" i="7"/>
  <c r="M2157" i="7"/>
  <c r="L2157" i="7"/>
  <c r="K2157" i="7"/>
  <c r="V2156" i="7"/>
  <c r="U2156" i="7"/>
  <c r="S2156" i="7"/>
  <c r="R2156" i="7"/>
  <c r="T2156" i="7" s="1"/>
  <c r="Q2156" i="7"/>
  <c r="P2156" i="7"/>
  <c r="O2156" i="7"/>
  <c r="N2156" i="7"/>
  <c r="M2156" i="7"/>
  <c r="L2156" i="7"/>
  <c r="K2156" i="7"/>
  <c r="U2155" i="7"/>
  <c r="V2155" i="7" s="1"/>
  <c r="S2155" i="7"/>
  <c r="R2155" i="7"/>
  <c r="T2155" i="7" s="1"/>
  <c r="Q2155" i="7"/>
  <c r="P2155" i="7"/>
  <c r="O2155" i="7"/>
  <c r="N2155" i="7"/>
  <c r="M2155" i="7"/>
  <c r="L2155" i="7"/>
  <c r="K2155" i="7"/>
  <c r="V2154" i="7"/>
  <c r="U2154" i="7"/>
  <c r="S2154" i="7"/>
  <c r="R2154" i="7"/>
  <c r="T2154" i="7" s="1"/>
  <c r="Q2154" i="7"/>
  <c r="P2154" i="7"/>
  <c r="O2154" i="7"/>
  <c r="N2154" i="7"/>
  <c r="M2154" i="7"/>
  <c r="L2154" i="7"/>
  <c r="K2154" i="7"/>
  <c r="U2153" i="7"/>
  <c r="V2153" i="7" s="1"/>
  <c r="S2153" i="7"/>
  <c r="R2153" i="7"/>
  <c r="T2153" i="7" s="1"/>
  <c r="Q2153" i="7"/>
  <c r="P2153" i="7"/>
  <c r="O2153" i="7"/>
  <c r="N2153" i="7"/>
  <c r="M2153" i="7"/>
  <c r="L2153" i="7"/>
  <c r="K2153" i="7"/>
  <c r="U2152" i="7"/>
  <c r="V2152" i="7" s="1"/>
  <c r="T2152" i="7"/>
  <c r="S2152" i="7"/>
  <c r="R2152" i="7"/>
  <c r="Q2152" i="7"/>
  <c r="P2152" i="7"/>
  <c r="O2152" i="7"/>
  <c r="N2152" i="7"/>
  <c r="M2152" i="7"/>
  <c r="L2152" i="7"/>
  <c r="K2152" i="7"/>
  <c r="U2151" i="7"/>
  <c r="V2151" i="7" s="1"/>
  <c r="S2151" i="7"/>
  <c r="R2151" i="7"/>
  <c r="T2151" i="7" s="1"/>
  <c r="Q2151" i="7"/>
  <c r="P2151" i="7"/>
  <c r="O2151" i="7"/>
  <c r="N2151" i="7"/>
  <c r="M2151" i="7"/>
  <c r="L2151" i="7"/>
  <c r="K2151" i="7"/>
  <c r="U2150" i="7"/>
  <c r="V2150" i="7" s="1"/>
  <c r="S2150" i="7"/>
  <c r="R2150" i="7"/>
  <c r="T2150" i="7" s="1"/>
  <c r="Q2150" i="7"/>
  <c r="P2150" i="7"/>
  <c r="O2150" i="7"/>
  <c r="N2150" i="7"/>
  <c r="M2150" i="7"/>
  <c r="L2150" i="7"/>
  <c r="K2150" i="7"/>
  <c r="U2149" i="7"/>
  <c r="V2149" i="7" s="1"/>
  <c r="S2149" i="7"/>
  <c r="R2149" i="7"/>
  <c r="T2149" i="7" s="1"/>
  <c r="Q2149" i="7"/>
  <c r="P2149" i="7"/>
  <c r="O2149" i="7"/>
  <c r="N2149" i="7"/>
  <c r="M2149" i="7"/>
  <c r="L2149" i="7"/>
  <c r="K2149" i="7"/>
  <c r="V2148" i="7"/>
  <c r="U2148" i="7"/>
  <c r="S2148" i="7"/>
  <c r="R2148" i="7"/>
  <c r="T2148" i="7" s="1"/>
  <c r="Q2148" i="7"/>
  <c r="P2148" i="7"/>
  <c r="O2148" i="7"/>
  <c r="N2148" i="7"/>
  <c r="M2148" i="7"/>
  <c r="L2148" i="7"/>
  <c r="K2148" i="7"/>
  <c r="U2147" i="7"/>
  <c r="V2147" i="7" s="1"/>
  <c r="S2147" i="7"/>
  <c r="R2147" i="7"/>
  <c r="T2147" i="7" s="1"/>
  <c r="Q2147" i="7"/>
  <c r="P2147" i="7"/>
  <c r="O2147" i="7"/>
  <c r="N2147" i="7"/>
  <c r="M2147" i="7"/>
  <c r="L2147" i="7"/>
  <c r="K2147" i="7"/>
  <c r="U2146" i="7"/>
  <c r="V2146" i="7" s="1"/>
  <c r="S2146" i="7"/>
  <c r="R2146" i="7"/>
  <c r="T2146" i="7" s="1"/>
  <c r="Q2146" i="7"/>
  <c r="P2146" i="7"/>
  <c r="O2146" i="7"/>
  <c r="N2146" i="7"/>
  <c r="M2146" i="7"/>
  <c r="L2146" i="7"/>
  <c r="K2146" i="7"/>
  <c r="V2145" i="7"/>
  <c r="U2145" i="7"/>
  <c r="S2145" i="7"/>
  <c r="R2145" i="7"/>
  <c r="T2145" i="7" s="1"/>
  <c r="Q2145" i="7"/>
  <c r="P2145" i="7"/>
  <c r="O2145" i="7"/>
  <c r="N2145" i="7"/>
  <c r="M2145" i="7"/>
  <c r="L2145" i="7"/>
  <c r="K2145" i="7"/>
  <c r="U2144" i="7"/>
  <c r="V2144" i="7" s="1"/>
  <c r="S2144" i="7"/>
  <c r="R2144" i="7"/>
  <c r="T2144" i="7" s="1"/>
  <c r="Q2144" i="7"/>
  <c r="P2144" i="7"/>
  <c r="O2144" i="7"/>
  <c r="N2144" i="7"/>
  <c r="M2144" i="7"/>
  <c r="L2144" i="7"/>
  <c r="K2144" i="7"/>
  <c r="V2143" i="7"/>
  <c r="U2143" i="7"/>
  <c r="S2143" i="7"/>
  <c r="R2143" i="7"/>
  <c r="T2143" i="7" s="1"/>
  <c r="Q2143" i="7"/>
  <c r="P2143" i="7"/>
  <c r="O2143" i="7"/>
  <c r="N2143" i="7"/>
  <c r="M2143" i="7"/>
  <c r="L2143" i="7"/>
  <c r="K2143" i="7"/>
  <c r="U2142" i="7"/>
  <c r="V2142" i="7" s="1"/>
  <c r="S2142" i="7"/>
  <c r="R2142" i="7"/>
  <c r="T2142" i="7" s="1"/>
  <c r="Q2142" i="7"/>
  <c r="P2142" i="7"/>
  <c r="O2142" i="7"/>
  <c r="N2142" i="7"/>
  <c r="M2142" i="7"/>
  <c r="L2142" i="7"/>
  <c r="K2142" i="7"/>
  <c r="U2141" i="7"/>
  <c r="V2141" i="7" s="1"/>
  <c r="S2141" i="7"/>
  <c r="R2141" i="7"/>
  <c r="T2141" i="7" s="1"/>
  <c r="Q2141" i="7"/>
  <c r="P2141" i="7"/>
  <c r="O2141" i="7"/>
  <c r="N2141" i="7"/>
  <c r="M2141" i="7"/>
  <c r="L2141" i="7"/>
  <c r="K2141" i="7"/>
  <c r="U2140" i="7"/>
  <c r="V2140" i="7" s="1"/>
  <c r="S2140" i="7"/>
  <c r="R2140" i="7"/>
  <c r="T2140" i="7" s="1"/>
  <c r="Q2140" i="7"/>
  <c r="P2140" i="7"/>
  <c r="O2140" i="7"/>
  <c r="N2140" i="7"/>
  <c r="M2140" i="7"/>
  <c r="L2140" i="7"/>
  <c r="K2140" i="7"/>
  <c r="U2139" i="7"/>
  <c r="V2139" i="7" s="1"/>
  <c r="T2139" i="7"/>
  <c r="S2139" i="7"/>
  <c r="R2139" i="7"/>
  <c r="Q2139" i="7"/>
  <c r="P2139" i="7"/>
  <c r="O2139" i="7"/>
  <c r="N2139" i="7"/>
  <c r="M2139" i="7"/>
  <c r="L2139" i="7"/>
  <c r="K2139" i="7"/>
  <c r="U2138" i="7"/>
  <c r="V2138" i="7" s="1"/>
  <c r="S2138" i="7"/>
  <c r="R2138" i="7"/>
  <c r="T2138" i="7" s="1"/>
  <c r="Q2138" i="7"/>
  <c r="P2138" i="7"/>
  <c r="O2138" i="7"/>
  <c r="N2138" i="7"/>
  <c r="M2138" i="7"/>
  <c r="L2138" i="7"/>
  <c r="K2138" i="7"/>
  <c r="U2137" i="7"/>
  <c r="V2137" i="7" s="1"/>
  <c r="S2137" i="7"/>
  <c r="R2137" i="7"/>
  <c r="T2137" i="7" s="1"/>
  <c r="Q2137" i="7"/>
  <c r="P2137" i="7"/>
  <c r="O2137" i="7"/>
  <c r="N2137" i="7"/>
  <c r="M2137" i="7"/>
  <c r="L2137" i="7"/>
  <c r="K2137" i="7"/>
  <c r="U2136" i="7"/>
  <c r="V2136" i="7" s="1"/>
  <c r="S2136" i="7"/>
  <c r="R2136" i="7"/>
  <c r="T2136" i="7" s="1"/>
  <c r="Q2136" i="7"/>
  <c r="P2136" i="7"/>
  <c r="O2136" i="7"/>
  <c r="N2136" i="7"/>
  <c r="M2136" i="7"/>
  <c r="L2136" i="7"/>
  <c r="K2136" i="7"/>
  <c r="V2135" i="7"/>
  <c r="U2135" i="7"/>
  <c r="S2135" i="7"/>
  <c r="R2135" i="7"/>
  <c r="T2135" i="7" s="1"/>
  <c r="Q2135" i="7"/>
  <c r="P2135" i="7"/>
  <c r="O2135" i="7"/>
  <c r="N2135" i="7"/>
  <c r="M2135" i="7"/>
  <c r="L2135" i="7"/>
  <c r="K2135" i="7"/>
  <c r="U2134" i="7"/>
  <c r="V2134" i="7" s="1"/>
  <c r="T2134" i="7"/>
  <c r="S2134" i="7"/>
  <c r="R2134" i="7"/>
  <c r="Q2134" i="7"/>
  <c r="P2134" i="7"/>
  <c r="O2134" i="7"/>
  <c r="N2134" i="7"/>
  <c r="M2134" i="7"/>
  <c r="L2134" i="7"/>
  <c r="K2134" i="7"/>
  <c r="U2133" i="7"/>
  <c r="V2133" i="7" s="1"/>
  <c r="S2133" i="7"/>
  <c r="R2133" i="7"/>
  <c r="T2133" i="7" s="1"/>
  <c r="Q2133" i="7"/>
  <c r="P2133" i="7"/>
  <c r="O2133" i="7"/>
  <c r="N2133" i="7"/>
  <c r="M2133" i="7"/>
  <c r="L2133" i="7"/>
  <c r="K2133" i="7"/>
  <c r="U2132" i="7"/>
  <c r="V2132" i="7" s="1"/>
  <c r="S2132" i="7"/>
  <c r="R2132" i="7"/>
  <c r="T2132" i="7" s="1"/>
  <c r="Q2132" i="7"/>
  <c r="P2132" i="7"/>
  <c r="O2132" i="7"/>
  <c r="N2132" i="7"/>
  <c r="M2132" i="7"/>
  <c r="L2132" i="7"/>
  <c r="K2132" i="7"/>
  <c r="V2131" i="7"/>
  <c r="U2131" i="7"/>
  <c r="S2131" i="7"/>
  <c r="R2131" i="7"/>
  <c r="T2131" i="7" s="1"/>
  <c r="Q2131" i="7"/>
  <c r="P2131" i="7"/>
  <c r="O2131" i="7"/>
  <c r="N2131" i="7"/>
  <c r="M2131" i="7"/>
  <c r="L2131" i="7"/>
  <c r="K2131" i="7"/>
  <c r="U2130" i="7"/>
  <c r="V2130" i="7" s="1"/>
  <c r="S2130" i="7"/>
  <c r="R2130" i="7"/>
  <c r="T2130" i="7" s="1"/>
  <c r="Q2130" i="7"/>
  <c r="P2130" i="7"/>
  <c r="O2130" i="7"/>
  <c r="N2130" i="7"/>
  <c r="M2130" i="7"/>
  <c r="L2130" i="7"/>
  <c r="K2130" i="7"/>
  <c r="V2129" i="7"/>
  <c r="U2129" i="7"/>
  <c r="S2129" i="7"/>
  <c r="R2129" i="7"/>
  <c r="T2129" i="7" s="1"/>
  <c r="Q2129" i="7"/>
  <c r="P2129" i="7"/>
  <c r="O2129" i="7"/>
  <c r="N2129" i="7"/>
  <c r="M2129" i="7"/>
  <c r="L2129" i="7"/>
  <c r="K2129" i="7"/>
  <c r="V2128" i="7"/>
  <c r="U2128" i="7"/>
  <c r="S2128" i="7"/>
  <c r="R2128" i="7"/>
  <c r="T2128" i="7" s="1"/>
  <c r="Q2128" i="7"/>
  <c r="P2128" i="7"/>
  <c r="O2128" i="7"/>
  <c r="N2128" i="7"/>
  <c r="M2128" i="7"/>
  <c r="L2128" i="7"/>
  <c r="K2128" i="7"/>
  <c r="V2127" i="7"/>
  <c r="U2127" i="7"/>
  <c r="S2127" i="7"/>
  <c r="R2127" i="7"/>
  <c r="T2127" i="7" s="1"/>
  <c r="Q2127" i="7"/>
  <c r="P2127" i="7"/>
  <c r="O2127" i="7"/>
  <c r="N2127" i="7"/>
  <c r="M2127" i="7"/>
  <c r="L2127" i="7"/>
  <c r="K2127" i="7"/>
  <c r="U2126" i="7"/>
  <c r="V2126" i="7" s="1"/>
  <c r="S2126" i="7"/>
  <c r="R2126" i="7"/>
  <c r="T2126" i="7" s="1"/>
  <c r="Q2126" i="7"/>
  <c r="P2126" i="7"/>
  <c r="O2126" i="7"/>
  <c r="N2126" i="7"/>
  <c r="M2126" i="7"/>
  <c r="L2126" i="7"/>
  <c r="K2126" i="7"/>
  <c r="U2125" i="7"/>
  <c r="V2125" i="7" s="1"/>
  <c r="S2125" i="7"/>
  <c r="R2125" i="7"/>
  <c r="T2125" i="7" s="1"/>
  <c r="Q2125" i="7"/>
  <c r="P2125" i="7"/>
  <c r="O2125" i="7"/>
  <c r="N2125" i="7"/>
  <c r="M2125" i="7"/>
  <c r="L2125" i="7"/>
  <c r="K2125" i="7"/>
  <c r="V2124" i="7"/>
  <c r="U2124" i="7"/>
  <c r="S2124" i="7"/>
  <c r="R2124" i="7"/>
  <c r="T2124" i="7" s="1"/>
  <c r="Q2124" i="7"/>
  <c r="P2124" i="7"/>
  <c r="O2124" i="7"/>
  <c r="N2124" i="7"/>
  <c r="M2124" i="7"/>
  <c r="L2124" i="7"/>
  <c r="K2124" i="7"/>
  <c r="U2123" i="7"/>
  <c r="V2123" i="7" s="1"/>
  <c r="S2123" i="7"/>
  <c r="R2123" i="7"/>
  <c r="T2123" i="7" s="1"/>
  <c r="Q2123" i="7"/>
  <c r="P2123" i="7"/>
  <c r="O2123" i="7"/>
  <c r="N2123" i="7"/>
  <c r="M2123" i="7"/>
  <c r="L2123" i="7"/>
  <c r="K2123" i="7"/>
  <c r="V2122" i="7"/>
  <c r="U2122" i="7"/>
  <c r="S2122" i="7"/>
  <c r="R2122" i="7"/>
  <c r="T2122" i="7" s="1"/>
  <c r="Q2122" i="7"/>
  <c r="P2122" i="7"/>
  <c r="O2122" i="7"/>
  <c r="N2122" i="7"/>
  <c r="M2122" i="7"/>
  <c r="L2122" i="7"/>
  <c r="K2122" i="7"/>
  <c r="U2121" i="7"/>
  <c r="V2121" i="7" s="1"/>
  <c r="S2121" i="7"/>
  <c r="R2121" i="7"/>
  <c r="T2121" i="7" s="1"/>
  <c r="Q2121" i="7"/>
  <c r="P2121" i="7"/>
  <c r="O2121" i="7"/>
  <c r="N2121" i="7"/>
  <c r="M2121" i="7"/>
  <c r="L2121" i="7"/>
  <c r="K2121" i="7"/>
  <c r="U2120" i="7"/>
  <c r="V2120" i="7" s="1"/>
  <c r="S2120" i="7"/>
  <c r="R2120" i="7"/>
  <c r="T2120" i="7" s="1"/>
  <c r="Q2120" i="7"/>
  <c r="P2120" i="7"/>
  <c r="O2120" i="7"/>
  <c r="N2120" i="7"/>
  <c r="M2120" i="7"/>
  <c r="L2120" i="7"/>
  <c r="K2120" i="7"/>
  <c r="V2119" i="7"/>
  <c r="U2119" i="7"/>
  <c r="S2119" i="7"/>
  <c r="R2119" i="7"/>
  <c r="T2119" i="7" s="1"/>
  <c r="Q2119" i="7"/>
  <c r="P2119" i="7"/>
  <c r="O2119" i="7"/>
  <c r="N2119" i="7"/>
  <c r="M2119" i="7"/>
  <c r="L2119" i="7"/>
  <c r="K2119" i="7"/>
  <c r="U2118" i="7"/>
  <c r="V2118" i="7" s="1"/>
  <c r="S2118" i="7"/>
  <c r="R2118" i="7"/>
  <c r="T2118" i="7" s="1"/>
  <c r="Q2118" i="7"/>
  <c r="P2118" i="7"/>
  <c r="O2118" i="7"/>
  <c r="N2118" i="7"/>
  <c r="M2118" i="7"/>
  <c r="L2118" i="7"/>
  <c r="K2118" i="7"/>
  <c r="V2117" i="7"/>
  <c r="U2117" i="7"/>
  <c r="S2117" i="7"/>
  <c r="R2117" i="7"/>
  <c r="T2117" i="7" s="1"/>
  <c r="Q2117" i="7"/>
  <c r="P2117" i="7"/>
  <c r="O2117" i="7"/>
  <c r="N2117" i="7"/>
  <c r="M2117" i="7"/>
  <c r="L2117" i="7"/>
  <c r="K2117" i="7"/>
  <c r="V2116" i="7"/>
  <c r="U2116" i="7"/>
  <c r="S2116" i="7"/>
  <c r="R2116" i="7"/>
  <c r="T2116" i="7" s="1"/>
  <c r="Q2116" i="7"/>
  <c r="P2116" i="7"/>
  <c r="O2116" i="7"/>
  <c r="N2116" i="7"/>
  <c r="M2116" i="7"/>
  <c r="L2116" i="7"/>
  <c r="K2116" i="7"/>
  <c r="V2115" i="7"/>
  <c r="U2115" i="7"/>
  <c r="S2115" i="7"/>
  <c r="R2115" i="7"/>
  <c r="T2115" i="7" s="1"/>
  <c r="Q2115" i="7"/>
  <c r="P2115" i="7"/>
  <c r="O2115" i="7"/>
  <c r="N2115" i="7"/>
  <c r="M2115" i="7"/>
  <c r="L2115" i="7"/>
  <c r="K2115" i="7"/>
  <c r="U2114" i="7"/>
  <c r="V2114" i="7" s="1"/>
  <c r="S2114" i="7"/>
  <c r="R2114" i="7"/>
  <c r="T2114" i="7" s="1"/>
  <c r="Q2114" i="7"/>
  <c r="P2114" i="7"/>
  <c r="O2114" i="7"/>
  <c r="N2114" i="7"/>
  <c r="M2114" i="7"/>
  <c r="L2114" i="7"/>
  <c r="K2114" i="7"/>
  <c r="U2113" i="7"/>
  <c r="V2113" i="7" s="1"/>
  <c r="S2113" i="7"/>
  <c r="R2113" i="7"/>
  <c r="T2113" i="7" s="1"/>
  <c r="Q2113" i="7"/>
  <c r="P2113" i="7"/>
  <c r="O2113" i="7"/>
  <c r="N2113" i="7"/>
  <c r="M2113" i="7"/>
  <c r="L2113" i="7"/>
  <c r="K2113" i="7"/>
  <c r="V2112" i="7"/>
  <c r="U2112" i="7"/>
  <c r="S2112" i="7"/>
  <c r="R2112" i="7"/>
  <c r="T2112" i="7" s="1"/>
  <c r="Q2112" i="7"/>
  <c r="P2112" i="7"/>
  <c r="O2112" i="7"/>
  <c r="N2112" i="7"/>
  <c r="M2112" i="7"/>
  <c r="L2112" i="7"/>
  <c r="K2112" i="7"/>
  <c r="U2111" i="7"/>
  <c r="V2111" i="7" s="1"/>
  <c r="S2111" i="7"/>
  <c r="R2111" i="7"/>
  <c r="T2111" i="7" s="1"/>
  <c r="Q2111" i="7"/>
  <c r="P2111" i="7"/>
  <c r="O2111" i="7"/>
  <c r="N2111" i="7"/>
  <c r="M2111" i="7"/>
  <c r="L2111" i="7"/>
  <c r="K2111" i="7"/>
  <c r="V2110" i="7"/>
  <c r="U2110" i="7"/>
  <c r="S2110" i="7"/>
  <c r="R2110" i="7"/>
  <c r="T2110" i="7" s="1"/>
  <c r="Q2110" i="7"/>
  <c r="P2110" i="7"/>
  <c r="O2110" i="7"/>
  <c r="N2110" i="7"/>
  <c r="M2110" i="7"/>
  <c r="L2110" i="7"/>
  <c r="K2110" i="7"/>
  <c r="U2109" i="7"/>
  <c r="V2109" i="7" s="1"/>
  <c r="S2109" i="7"/>
  <c r="R2109" i="7"/>
  <c r="T2109" i="7" s="1"/>
  <c r="Q2109" i="7"/>
  <c r="P2109" i="7"/>
  <c r="O2109" i="7"/>
  <c r="N2109" i="7"/>
  <c r="M2109" i="7"/>
  <c r="L2109" i="7"/>
  <c r="K2109" i="7"/>
  <c r="U2108" i="7"/>
  <c r="V2108" i="7" s="1"/>
  <c r="S2108" i="7"/>
  <c r="R2108" i="7"/>
  <c r="T2108" i="7" s="1"/>
  <c r="Q2108" i="7"/>
  <c r="P2108" i="7"/>
  <c r="O2108" i="7"/>
  <c r="N2108" i="7"/>
  <c r="M2108" i="7"/>
  <c r="L2108" i="7"/>
  <c r="K2108" i="7"/>
  <c r="V2107" i="7"/>
  <c r="U2107" i="7"/>
  <c r="S2107" i="7"/>
  <c r="R2107" i="7"/>
  <c r="T2107" i="7" s="1"/>
  <c r="Q2107" i="7"/>
  <c r="P2107" i="7"/>
  <c r="O2107" i="7"/>
  <c r="N2107" i="7"/>
  <c r="M2107" i="7"/>
  <c r="L2107" i="7"/>
  <c r="K2107" i="7"/>
  <c r="U2106" i="7"/>
  <c r="V2106" i="7" s="1"/>
  <c r="S2106" i="7"/>
  <c r="R2106" i="7"/>
  <c r="T2106" i="7" s="1"/>
  <c r="Q2106" i="7"/>
  <c r="P2106" i="7"/>
  <c r="O2106" i="7"/>
  <c r="N2106" i="7"/>
  <c r="M2106" i="7"/>
  <c r="L2106" i="7"/>
  <c r="K2106" i="7"/>
  <c r="V2105" i="7"/>
  <c r="U2105" i="7"/>
  <c r="T2105" i="7"/>
  <c r="S2105" i="7"/>
  <c r="R2105" i="7"/>
  <c r="Q2105" i="7"/>
  <c r="P2105" i="7"/>
  <c r="O2105" i="7"/>
  <c r="N2105" i="7"/>
  <c r="M2105" i="7"/>
  <c r="L2105" i="7"/>
  <c r="K2105" i="7"/>
  <c r="V2104" i="7"/>
  <c r="U2104" i="7"/>
  <c r="S2104" i="7"/>
  <c r="R2104" i="7"/>
  <c r="T2104" i="7" s="1"/>
  <c r="Q2104" i="7"/>
  <c r="P2104" i="7"/>
  <c r="O2104" i="7"/>
  <c r="N2104" i="7"/>
  <c r="M2104" i="7"/>
  <c r="L2104" i="7"/>
  <c r="K2104" i="7"/>
  <c r="U2103" i="7"/>
  <c r="V2103" i="7" s="1"/>
  <c r="S2103" i="7"/>
  <c r="R2103" i="7"/>
  <c r="T2103" i="7" s="1"/>
  <c r="Q2103" i="7"/>
  <c r="P2103" i="7"/>
  <c r="O2103" i="7"/>
  <c r="N2103" i="7"/>
  <c r="M2103" i="7"/>
  <c r="L2103" i="7"/>
  <c r="K2103" i="7"/>
  <c r="U2102" i="7"/>
  <c r="V2102" i="7" s="1"/>
  <c r="S2102" i="7"/>
  <c r="R2102" i="7"/>
  <c r="T2102" i="7" s="1"/>
  <c r="Q2102" i="7"/>
  <c r="P2102" i="7"/>
  <c r="O2102" i="7"/>
  <c r="N2102" i="7"/>
  <c r="M2102" i="7"/>
  <c r="L2102" i="7"/>
  <c r="K2102" i="7"/>
  <c r="U2101" i="7"/>
  <c r="V2101" i="7" s="1"/>
  <c r="S2101" i="7"/>
  <c r="R2101" i="7"/>
  <c r="T2101" i="7" s="1"/>
  <c r="Q2101" i="7"/>
  <c r="P2101" i="7"/>
  <c r="O2101" i="7"/>
  <c r="N2101" i="7"/>
  <c r="M2101" i="7"/>
  <c r="L2101" i="7"/>
  <c r="K2101" i="7"/>
  <c r="U2100" i="7"/>
  <c r="V2100" i="7" s="1"/>
  <c r="S2100" i="7"/>
  <c r="R2100" i="7"/>
  <c r="T2100" i="7" s="1"/>
  <c r="Q2100" i="7"/>
  <c r="P2100" i="7"/>
  <c r="O2100" i="7"/>
  <c r="N2100" i="7"/>
  <c r="M2100" i="7"/>
  <c r="L2100" i="7"/>
  <c r="K2100" i="7"/>
  <c r="V2099" i="7"/>
  <c r="U2099" i="7"/>
  <c r="S2099" i="7"/>
  <c r="R2099" i="7"/>
  <c r="T2099" i="7" s="1"/>
  <c r="Q2099" i="7"/>
  <c r="P2099" i="7"/>
  <c r="O2099" i="7"/>
  <c r="N2099" i="7"/>
  <c r="M2099" i="7"/>
  <c r="L2099" i="7"/>
  <c r="K2099" i="7"/>
  <c r="U2098" i="7"/>
  <c r="V2098" i="7" s="1"/>
  <c r="S2098" i="7"/>
  <c r="R2098" i="7"/>
  <c r="T2098" i="7" s="1"/>
  <c r="Q2098" i="7"/>
  <c r="P2098" i="7"/>
  <c r="O2098" i="7"/>
  <c r="N2098" i="7"/>
  <c r="M2098" i="7"/>
  <c r="L2098" i="7"/>
  <c r="K2098" i="7"/>
  <c r="V2097" i="7"/>
  <c r="U2097" i="7"/>
  <c r="S2097" i="7"/>
  <c r="R2097" i="7"/>
  <c r="T2097" i="7" s="1"/>
  <c r="Q2097" i="7"/>
  <c r="P2097" i="7"/>
  <c r="O2097" i="7"/>
  <c r="N2097" i="7"/>
  <c r="M2097" i="7"/>
  <c r="L2097" i="7"/>
  <c r="K2097" i="7"/>
  <c r="U2096" i="7"/>
  <c r="V2096" i="7" s="1"/>
  <c r="S2096" i="7"/>
  <c r="R2096" i="7"/>
  <c r="T2096" i="7" s="1"/>
  <c r="Q2096" i="7"/>
  <c r="P2096" i="7"/>
  <c r="O2096" i="7"/>
  <c r="N2096" i="7"/>
  <c r="M2096" i="7"/>
  <c r="L2096" i="7"/>
  <c r="K2096" i="7"/>
  <c r="U2095" i="7"/>
  <c r="V2095" i="7" s="1"/>
  <c r="S2095" i="7"/>
  <c r="R2095" i="7"/>
  <c r="T2095" i="7" s="1"/>
  <c r="Q2095" i="7"/>
  <c r="P2095" i="7"/>
  <c r="O2095" i="7"/>
  <c r="N2095" i="7"/>
  <c r="M2095" i="7"/>
  <c r="L2095" i="7"/>
  <c r="K2095" i="7"/>
  <c r="V2094" i="7"/>
  <c r="U2094" i="7"/>
  <c r="T2094" i="7"/>
  <c r="S2094" i="7"/>
  <c r="R2094" i="7"/>
  <c r="Q2094" i="7"/>
  <c r="P2094" i="7"/>
  <c r="O2094" i="7"/>
  <c r="N2094" i="7"/>
  <c r="M2094" i="7"/>
  <c r="L2094" i="7"/>
  <c r="K2094" i="7"/>
  <c r="V2093" i="7"/>
  <c r="U2093" i="7"/>
  <c r="S2093" i="7"/>
  <c r="R2093" i="7"/>
  <c r="T2093" i="7" s="1"/>
  <c r="Q2093" i="7"/>
  <c r="P2093" i="7"/>
  <c r="O2093" i="7"/>
  <c r="N2093" i="7"/>
  <c r="M2093" i="7"/>
  <c r="L2093" i="7"/>
  <c r="K2093" i="7"/>
  <c r="U2092" i="7"/>
  <c r="V2092" i="7" s="1"/>
  <c r="T2092" i="7"/>
  <c r="S2092" i="7"/>
  <c r="R2092" i="7"/>
  <c r="Q2092" i="7"/>
  <c r="P2092" i="7"/>
  <c r="O2092" i="7"/>
  <c r="N2092" i="7"/>
  <c r="M2092" i="7"/>
  <c r="L2092" i="7"/>
  <c r="K2092" i="7"/>
  <c r="U2091" i="7"/>
  <c r="V2091" i="7" s="1"/>
  <c r="S2091" i="7"/>
  <c r="R2091" i="7"/>
  <c r="T2091" i="7" s="1"/>
  <c r="Q2091" i="7"/>
  <c r="P2091" i="7"/>
  <c r="O2091" i="7"/>
  <c r="N2091" i="7"/>
  <c r="M2091" i="7"/>
  <c r="L2091" i="7"/>
  <c r="K2091" i="7"/>
  <c r="V2090" i="7"/>
  <c r="U2090" i="7"/>
  <c r="S2090" i="7"/>
  <c r="R2090" i="7"/>
  <c r="T2090" i="7" s="1"/>
  <c r="Q2090" i="7"/>
  <c r="P2090" i="7"/>
  <c r="O2090" i="7"/>
  <c r="N2090" i="7"/>
  <c r="M2090" i="7"/>
  <c r="L2090" i="7"/>
  <c r="K2090" i="7"/>
  <c r="U2089" i="7"/>
  <c r="V2089" i="7" s="1"/>
  <c r="T2089" i="7"/>
  <c r="S2089" i="7"/>
  <c r="R2089" i="7"/>
  <c r="Q2089" i="7"/>
  <c r="P2089" i="7"/>
  <c r="O2089" i="7"/>
  <c r="N2089" i="7"/>
  <c r="M2089" i="7"/>
  <c r="L2089" i="7"/>
  <c r="K2089" i="7"/>
  <c r="U2088" i="7"/>
  <c r="V2088" i="7" s="1"/>
  <c r="S2088" i="7"/>
  <c r="R2088" i="7"/>
  <c r="T2088" i="7" s="1"/>
  <c r="Q2088" i="7"/>
  <c r="P2088" i="7"/>
  <c r="O2088" i="7"/>
  <c r="N2088" i="7"/>
  <c r="M2088" i="7"/>
  <c r="L2088" i="7"/>
  <c r="K2088" i="7"/>
  <c r="V2087" i="7"/>
  <c r="U2087" i="7"/>
  <c r="S2087" i="7"/>
  <c r="R2087" i="7"/>
  <c r="T2087" i="7" s="1"/>
  <c r="Q2087" i="7"/>
  <c r="P2087" i="7"/>
  <c r="O2087" i="7"/>
  <c r="N2087" i="7"/>
  <c r="M2087" i="7"/>
  <c r="L2087" i="7"/>
  <c r="K2087" i="7"/>
  <c r="U2086" i="7"/>
  <c r="V2086" i="7" s="1"/>
  <c r="S2086" i="7"/>
  <c r="R2086" i="7"/>
  <c r="T2086" i="7" s="1"/>
  <c r="Q2086" i="7"/>
  <c r="P2086" i="7"/>
  <c r="O2086" i="7"/>
  <c r="N2086" i="7"/>
  <c r="M2086" i="7"/>
  <c r="L2086" i="7"/>
  <c r="K2086" i="7"/>
  <c r="V2085" i="7"/>
  <c r="U2085" i="7"/>
  <c r="S2085" i="7"/>
  <c r="R2085" i="7"/>
  <c r="T2085" i="7" s="1"/>
  <c r="Q2085" i="7"/>
  <c r="P2085" i="7"/>
  <c r="O2085" i="7"/>
  <c r="N2085" i="7"/>
  <c r="M2085" i="7"/>
  <c r="L2085" i="7"/>
  <c r="K2085" i="7"/>
  <c r="V2084" i="7"/>
  <c r="U2084" i="7"/>
  <c r="S2084" i="7"/>
  <c r="R2084" i="7"/>
  <c r="T2084" i="7" s="1"/>
  <c r="Q2084" i="7"/>
  <c r="P2084" i="7"/>
  <c r="O2084" i="7"/>
  <c r="N2084" i="7"/>
  <c r="M2084" i="7"/>
  <c r="L2084" i="7"/>
  <c r="K2084" i="7"/>
  <c r="U2083" i="7"/>
  <c r="V2083" i="7" s="1"/>
  <c r="T2083" i="7"/>
  <c r="S2083" i="7"/>
  <c r="R2083" i="7"/>
  <c r="Q2083" i="7"/>
  <c r="P2083" i="7"/>
  <c r="O2083" i="7"/>
  <c r="N2083" i="7"/>
  <c r="M2083" i="7"/>
  <c r="L2083" i="7"/>
  <c r="K2083" i="7"/>
  <c r="U2082" i="7"/>
  <c r="V2082" i="7" s="1"/>
  <c r="S2082" i="7"/>
  <c r="R2082" i="7"/>
  <c r="T2082" i="7" s="1"/>
  <c r="Q2082" i="7"/>
  <c r="P2082" i="7"/>
  <c r="O2082" i="7"/>
  <c r="N2082" i="7"/>
  <c r="M2082" i="7"/>
  <c r="L2082" i="7"/>
  <c r="K2082" i="7"/>
  <c r="V2081" i="7"/>
  <c r="U2081" i="7"/>
  <c r="S2081" i="7"/>
  <c r="R2081" i="7"/>
  <c r="T2081" i="7" s="1"/>
  <c r="Q2081" i="7"/>
  <c r="P2081" i="7"/>
  <c r="O2081" i="7"/>
  <c r="N2081" i="7"/>
  <c r="M2081" i="7"/>
  <c r="L2081" i="7"/>
  <c r="K2081" i="7"/>
  <c r="U2080" i="7"/>
  <c r="V2080" i="7" s="1"/>
  <c r="S2080" i="7"/>
  <c r="R2080" i="7"/>
  <c r="T2080" i="7" s="1"/>
  <c r="Q2080" i="7"/>
  <c r="P2080" i="7"/>
  <c r="O2080" i="7"/>
  <c r="N2080" i="7"/>
  <c r="M2080" i="7"/>
  <c r="L2080" i="7"/>
  <c r="K2080" i="7"/>
  <c r="U2079" i="7"/>
  <c r="V2079" i="7" s="1"/>
  <c r="S2079" i="7"/>
  <c r="R2079" i="7"/>
  <c r="T2079" i="7" s="1"/>
  <c r="Q2079" i="7"/>
  <c r="P2079" i="7"/>
  <c r="O2079" i="7"/>
  <c r="N2079" i="7"/>
  <c r="M2079" i="7"/>
  <c r="L2079" i="7"/>
  <c r="K2079" i="7"/>
  <c r="V2078" i="7"/>
  <c r="U2078" i="7"/>
  <c r="S2078" i="7"/>
  <c r="R2078" i="7"/>
  <c r="T2078" i="7" s="1"/>
  <c r="Q2078" i="7"/>
  <c r="P2078" i="7"/>
  <c r="O2078" i="7"/>
  <c r="N2078" i="7"/>
  <c r="M2078" i="7"/>
  <c r="L2078" i="7"/>
  <c r="K2078" i="7"/>
  <c r="U2077" i="7"/>
  <c r="V2077" i="7" s="1"/>
  <c r="S2077" i="7"/>
  <c r="R2077" i="7"/>
  <c r="T2077" i="7" s="1"/>
  <c r="Q2077" i="7"/>
  <c r="P2077" i="7"/>
  <c r="O2077" i="7"/>
  <c r="N2077" i="7"/>
  <c r="M2077" i="7"/>
  <c r="L2077" i="7"/>
  <c r="K2077" i="7"/>
  <c r="V2076" i="7"/>
  <c r="U2076" i="7"/>
  <c r="S2076" i="7"/>
  <c r="R2076" i="7"/>
  <c r="T2076" i="7" s="1"/>
  <c r="Q2076" i="7"/>
  <c r="P2076" i="7"/>
  <c r="O2076" i="7"/>
  <c r="N2076" i="7"/>
  <c r="M2076" i="7"/>
  <c r="L2076" i="7"/>
  <c r="K2076" i="7"/>
  <c r="U2075" i="7"/>
  <c r="V2075" i="7" s="1"/>
  <c r="S2075" i="7"/>
  <c r="R2075" i="7"/>
  <c r="T2075" i="7" s="1"/>
  <c r="Q2075" i="7"/>
  <c r="P2075" i="7"/>
  <c r="O2075" i="7"/>
  <c r="N2075" i="7"/>
  <c r="M2075" i="7"/>
  <c r="L2075" i="7"/>
  <c r="K2075" i="7"/>
  <c r="U2074" i="7"/>
  <c r="V2074" i="7" s="1"/>
  <c r="S2074" i="7"/>
  <c r="R2074" i="7"/>
  <c r="T2074" i="7" s="1"/>
  <c r="Q2074" i="7"/>
  <c r="P2074" i="7"/>
  <c r="O2074" i="7"/>
  <c r="N2074" i="7"/>
  <c r="M2074" i="7"/>
  <c r="L2074" i="7"/>
  <c r="K2074" i="7"/>
  <c r="U2073" i="7"/>
  <c r="V2073" i="7" s="1"/>
  <c r="S2073" i="7"/>
  <c r="R2073" i="7"/>
  <c r="T2073" i="7" s="1"/>
  <c r="Q2073" i="7"/>
  <c r="P2073" i="7"/>
  <c r="O2073" i="7"/>
  <c r="N2073" i="7"/>
  <c r="M2073" i="7"/>
  <c r="L2073" i="7"/>
  <c r="K2073" i="7"/>
  <c r="U2072" i="7"/>
  <c r="V2072" i="7" s="1"/>
  <c r="S2072" i="7"/>
  <c r="R2072" i="7"/>
  <c r="T2072" i="7" s="1"/>
  <c r="Q2072" i="7"/>
  <c r="P2072" i="7"/>
  <c r="O2072" i="7"/>
  <c r="N2072" i="7"/>
  <c r="M2072" i="7"/>
  <c r="L2072" i="7"/>
  <c r="K2072" i="7"/>
  <c r="U2071" i="7"/>
  <c r="V2071" i="7" s="1"/>
  <c r="S2071" i="7"/>
  <c r="R2071" i="7"/>
  <c r="T2071" i="7" s="1"/>
  <c r="Q2071" i="7"/>
  <c r="P2071" i="7"/>
  <c r="O2071" i="7"/>
  <c r="N2071" i="7"/>
  <c r="M2071" i="7"/>
  <c r="L2071" i="7"/>
  <c r="K2071" i="7"/>
  <c r="U2070" i="7"/>
  <c r="V2070" i="7" s="1"/>
  <c r="S2070" i="7"/>
  <c r="R2070" i="7"/>
  <c r="T2070" i="7" s="1"/>
  <c r="Q2070" i="7"/>
  <c r="P2070" i="7"/>
  <c r="O2070" i="7"/>
  <c r="N2070" i="7"/>
  <c r="M2070" i="7"/>
  <c r="L2070" i="7"/>
  <c r="K2070" i="7"/>
  <c r="V2069" i="7"/>
  <c r="U2069" i="7"/>
  <c r="S2069" i="7"/>
  <c r="R2069" i="7"/>
  <c r="T2069" i="7" s="1"/>
  <c r="Q2069" i="7"/>
  <c r="P2069" i="7"/>
  <c r="O2069" i="7"/>
  <c r="N2069" i="7"/>
  <c r="M2069" i="7"/>
  <c r="L2069" i="7"/>
  <c r="K2069" i="7"/>
  <c r="U2068" i="7"/>
  <c r="V2068" i="7" s="1"/>
  <c r="T2068" i="7"/>
  <c r="S2068" i="7"/>
  <c r="R2068" i="7"/>
  <c r="Q2068" i="7"/>
  <c r="P2068" i="7"/>
  <c r="O2068" i="7"/>
  <c r="N2068" i="7"/>
  <c r="M2068" i="7"/>
  <c r="L2068" i="7"/>
  <c r="K2068" i="7"/>
  <c r="U2067" i="7"/>
  <c r="V2067" i="7" s="1"/>
  <c r="S2067" i="7"/>
  <c r="R2067" i="7"/>
  <c r="T2067" i="7" s="1"/>
  <c r="Q2067" i="7"/>
  <c r="P2067" i="7"/>
  <c r="O2067" i="7"/>
  <c r="N2067" i="7"/>
  <c r="M2067" i="7"/>
  <c r="L2067" i="7"/>
  <c r="K2067" i="7"/>
  <c r="U2066" i="7"/>
  <c r="V2066" i="7" s="1"/>
  <c r="S2066" i="7"/>
  <c r="R2066" i="7"/>
  <c r="T2066" i="7" s="1"/>
  <c r="Q2066" i="7"/>
  <c r="P2066" i="7"/>
  <c r="O2066" i="7"/>
  <c r="N2066" i="7"/>
  <c r="M2066" i="7"/>
  <c r="L2066" i="7"/>
  <c r="K2066" i="7"/>
  <c r="V2065" i="7"/>
  <c r="U2065" i="7"/>
  <c r="S2065" i="7"/>
  <c r="R2065" i="7"/>
  <c r="T2065" i="7" s="1"/>
  <c r="Q2065" i="7"/>
  <c r="P2065" i="7"/>
  <c r="O2065" i="7"/>
  <c r="N2065" i="7"/>
  <c r="M2065" i="7"/>
  <c r="L2065" i="7"/>
  <c r="K2065" i="7"/>
  <c r="U2064" i="7"/>
  <c r="V2064" i="7" s="1"/>
  <c r="S2064" i="7"/>
  <c r="R2064" i="7"/>
  <c r="T2064" i="7" s="1"/>
  <c r="Q2064" i="7"/>
  <c r="P2064" i="7"/>
  <c r="O2064" i="7"/>
  <c r="N2064" i="7"/>
  <c r="M2064" i="7"/>
  <c r="L2064" i="7"/>
  <c r="K2064" i="7"/>
  <c r="V2063" i="7"/>
  <c r="U2063" i="7"/>
  <c r="S2063" i="7"/>
  <c r="R2063" i="7"/>
  <c r="T2063" i="7" s="1"/>
  <c r="Q2063" i="7"/>
  <c r="P2063" i="7"/>
  <c r="O2063" i="7"/>
  <c r="N2063" i="7"/>
  <c r="M2063" i="7"/>
  <c r="L2063" i="7"/>
  <c r="K2063" i="7"/>
  <c r="U2062" i="7"/>
  <c r="V2062" i="7" s="1"/>
  <c r="S2062" i="7"/>
  <c r="R2062" i="7"/>
  <c r="T2062" i="7" s="1"/>
  <c r="Q2062" i="7"/>
  <c r="P2062" i="7"/>
  <c r="O2062" i="7"/>
  <c r="N2062" i="7"/>
  <c r="M2062" i="7"/>
  <c r="L2062" i="7"/>
  <c r="K2062" i="7"/>
  <c r="V2061" i="7"/>
  <c r="U2061" i="7"/>
  <c r="S2061" i="7"/>
  <c r="R2061" i="7"/>
  <c r="T2061" i="7" s="1"/>
  <c r="Q2061" i="7"/>
  <c r="P2061" i="7"/>
  <c r="O2061" i="7"/>
  <c r="N2061" i="7"/>
  <c r="M2061" i="7"/>
  <c r="L2061" i="7"/>
  <c r="K2061" i="7"/>
  <c r="U2060" i="7"/>
  <c r="V2060" i="7" s="1"/>
  <c r="S2060" i="7"/>
  <c r="R2060" i="7"/>
  <c r="T2060" i="7" s="1"/>
  <c r="Q2060" i="7"/>
  <c r="P2060" i="7"/>
  <c r="O2060" i="7"/>
  <c r="N2060" i="7"/>
  <c r="M2060" i="7"/>
  <c r="L2060" i="7"/>
  <c r="K2060" i="7"/>
  <c r="V2059" i="7"/>
  <c r="U2059" i="7"/>
  <c r="S2059" i="7"/>
  <c r="R2059" i="7"/>
  <c r="T2059" i="7" s="1"/>
  <c r="Q2059" i="7"/>
  <c r="P2059" i="7"/>
  <c r="O2059" i="7"/>
  <c r="N2059" i="7"/>
  <c r="M2059" i="7"/>
  <c r="L2059" i="7"/>
  <c r="K2059" i="7"/>
  <c r="U2058" i="7"/>
  <c r="V2058" i="7" s="1"/>
  <c r="S2058" i="7"/>
  <c r="R2058" i="7"/>
  <c r="T2058" i="7" s="1"/>
  <c r="Q2058" i="7"/>
  <c r="P2058" i="7"/>
  <c r="O2058" i="7"/>
  <c r="N2058" i="7"/>
  <c r="M2058" i="7"/>
  <c r="L2058" i="7"/>
  <c r="K2058" i="7"/>
  <c r="U2057" i="7"/>
  <c r="V2057" i="7" s="1"/>
  <c r="S2057" i="7"/>
  <c r="R2057" i="7"/>
  <c r="T2057" i="7" s="1"/>
  <c r="Q2057" i="7"/>
  <c r="P2057" i="7"/>
  <c r="O2057" i="7"/>
  <c r="N2057" i="7"/>
  <c r="M2057" i="7"/>
  <c r="L2057" i="7"/>
  <c r="K2057" i="7"/>
  <c r="V2056" i="7"/>
  <c r="U2056" i="7"/>
  <c r="S2056" i="7"/>
  <c r="R2056" i="7"/>
  <c r="T2056" i="7" s="1"/>
  <c r="Q2056" i="7"/>
  <c r="P2056" i="7"/>
  <c r="O2056" i="7"/>
  <c r="N2056" i="7"/>
  <c r="M2056" i="7"/>
  <c r="L2056" i="7"/>
  <c r="K2056" i="7"/>
  <c r="U2055" i="7"/>
  <c r="V2055" i="7" s="1"/>
  <c r="S2055" i="7"/>
  <c r="R2055" i="7"/>
  <c r="T2055" i="7" s="1"/>
  <c r="Q2055" i="7"/>
  <c r="P2055" i="7"/>
  <c r="O2055" i="7"/>
  <c r="N2055" i="7"/>
  <c r="M2055" i="7"/>
  <c r="L2055" i="7"/>
  <c r="K2055" i="7"/>
  <c r="U2054" i="7"/>
  <c r="V2054" i="7" s="1"/>
  <c r="S2054" i="7"/>
  <c r="R2054" i="7"/>
  <c r="T2054" i="7" s="1"/>
  <c r="Q2054" i="7"/>
  <c r="P2054" i="7"/>
  <c r="O2054" i="7"/>
  <c r="N2054" i="7"/>
  <c r="M2054" i="7"/>
  <c r="L2054" i="7"/>
  <c r="K2054" i="7"/>
  <c r="V2053" i="7"/>
  <c r="U2053" i="7"/>
  <c r="S2053" i="7"/>
  <c r="R2053" i="7"/>
  <c r="T2053" i="7" s="1"/>
  <c r="Q2053" i="7"/>
  <c r="P2053" i="7"/>
  <c r="O2053" i="7"/>
  <c r="N2053" i="7"/>
  <c r="M2053" i="7"/>
  <c r="L2053" i="7"/>
  <c r="K2053" i="7"/>
  <c r="U2052" i="7"/>
  <c r="V2052" i="7" s="1"/>
  <c r="S2052" i="7"/>
  <c r="R2052" i="7"/>
  <c r="T2052" i="7" s="1"/>
  <c r="Q2052" i="7"/>
  <c r="P2052" i="7"/>
  <c r="O2052" i="7"/>
  <c r="N2052" i="7"/>
  <c r="M2052" i="7"/>
  <c r="L2052" i="7"/>
  <c r="K2052" i="7"/>
  <c r="V2051" i="7"/>
  <c r="U2051" i="7"/>
  <c r="S2051" i="7"/>
  <c r="R2051" i="7"/>
  <c r="T2051" i="7" s="1"/>
  <c r="Q2051" i="7"/>
  <c r="P2051" i="7"/>
  <c r="O2051" i="7"/>
  <c r="N2051" i="7"/>
  <c r="M2051" i="7"/>
  <c r="L2051" i="7"/>
  <c r="K2051" i="7"/>
  <c r="U2050" i="7"/>
  <c r="R2050" i="7"/>
  <c r="T2050" i="7" s="1"/>
  <c r="Q2050" i="7"/>
  <c r="P2050" i="7"/>
  <c r="O2050" i="7"/>
  <c r="N2050" i="7"/>
  <c r="M2050" i="7"/>
  <c r="L2050" i="7"/>
  <c r="K2050" i="7"/>
  <c r="U2049" i="7"/>
  <c r="R2049" i="7"/>
  <c r="T2049" i="7" s="1"/>
  <c r="Q2049" i="7"/>
  <c r="P2049" i="7"/>
  <c r="O2049" i="7"/>
  <c r="N2049" i="7"/>
  <c r="M2049" i="7"/>
  <c r="L2049" i="7"/>
  <c r="K2049" i="7"/>
  <c r="U2048" i="7"/>
  <c r="R2048" i="7"/>
  <c r="T2048" i="7" s="1"/>
  <c r="Q2048" i="7"/>
  <c r="P2048" i="7"/>
  <c r="O2048" i="7"/>
  <c r="N2048" i="7"/>
  <c r="M2048" i="7"/>
  <c r="L2048" i="7"/>
  <c r="K2048" i="7"/>
  <c r="U2047" i="7"/>
  <c r="R2047" i="7"/>
  <c r="T2047" i="7" s="1"/>
  <c r="Q2047" i="7"/>
  <c r="P2047" i="7"/>
  <c r="O2047" i="7"/>
  <c r="N2047" i="7"/>
  <c r="M2047" i="7"/>
  <c r="L2047" i="7"/>
  <c r="K2047" i="7"/>
  <c r="U2046" i="7"/>
  <c r="R2046" i="7"/>
  <c r="T2046" i="7" s="1"/>
  <c r="Q2046" i="7"/>
  <c r="P2046" i="7"/>
  <c r="O2046" i="7"/>
  <c r="N2046" i="7"/>
  <c r="M2046" i="7"/>
  <c r="L2046" i="7"/>
  <c r="K2046" i="7"/>
  <c r="U2045" i="7"/>
  <c r="R2045" i="7"/>
  <c r="T2045" i="7" s="1"/>
  <c r="Q2045" i="7"/>
  <c r="P2045" i="7"/>
  <c r="O2045" i="7"/>
  <c r="N2045" i="7"/>
  <c r="M2045" i="7"/>
  <c r="L2045" i="7"/>
  <c r="K2045" i="7"/>
  <c r="U2044" i="7"/>
  <c r="R2044" i="7"/>
  <c r="T2044" i="7" s="1"/>
  <c r="Q2044" i="7"/>
  <c r="P2044" i="7"/>
  <c r="O2044" i="7"/>
  <c r="N2044" i="7"/>
  <c r="M2044" i="7"/>
  <c r="L2044" i="7"/>
  <c r="K2044" i="7"/>
  <c r="U2043" i="7"/>
  <c r="R2043" i="7"/>
  <c r="T2043" i="7" s="1"/>
  <c r="Q2043" i="7"/>
  <c r="P2043" i="7"/>
  <c r="O2043" i="7"/>
  <c r="N2043" i="7"/>
  <c r="M2043" i="7"/>
  <c r="L2043" i="7"/>
  <c r="K2043" i="7"/>
  <c r="U2042" i="7"/>
  <c r="R2042" i="7"/>
  <c r="T2042" i="7" s="1"/>
  <c r="Q2042" i="7"/>
  <c r="P2042" i="7"/>
  <c r="O2042" i="7"/>
  <c r="N2042" i="7"/>
  <c r="M2042" i="7"/>
  <c r="L2042" i="7"/>
  <c r="K2042" i="7"/>
  <c r="U2041" i="7"/>
  <c r="R2041" i="7"/>
  <c r="T2041" i="7" s="1"/>
  <c r="Q2041" i="7"/>
  <c r="P2041" i="7"/>
  <c r="O2041" i="7"/>
  <c r="N2041" i="7"/>
  <c r="M2041" i="7"/>
  <c r="L2041" i="7"/>
  <c r="K2041" i="7"/>
  <c r="U2040" i="7"/>
  <c r="R2040" i="7"/>
  <c r="T2040" i="7" s="1"/>
  <c r="Q2040" i="7"/>
  <c r="P2040" i="7"/>
  <c r="O2040" i="7"/>
  <c r="N2040" i="7"/>
  <c r="M2040" i="7"/>
  <c r="L2040" i="7"/>
  <c r="K2040" i="7"/>
  <c r="U2039" i="7"/>
  <c r="R2039" i="7"/>
  <c r="T2039" i="7" s="1"/>
  <c r="Q2039" i="7"/>
  <c r="P2039" i="7"/>
  <c r="O2039" i="7"/>
  <c r="N2039" i="7"/>
  <c r="M2039" i="7"/>
  <c r="L2039" i="7"/>
  <c r="K2039" i="7"/>
  <c r="U2038" i="7"/>
  <c r="R2038" i="7"/>
  <c r="T2038" i="7" s="1"/>
  <c r="Q2038" i="7"/>
  <c r="P2038" i="7"/>
  <c r="O2038" i="7"/>
  <c r="N2038" i="7"/>
  <c r="M2038" i="7"/>
  <c r="L2038" i="7"/>
  <c r="K2038" i="7"/>
  <c r="U2037" i="7"/>
  <c r="R2037" i="7"/>
  <c r="T2037" i="7" s="1"/>
  <c r="Q2037" i="7"/>
  <c r="P2037" i="7"/>
  <c r="O2037" i="7"/>
  <c r="N2037" i="7"/>
  <c r="M2037" i="7"/>
  <c r="L2037" i="7"/>
  <c r="K2037" i="7"/>
  <c r="U2036" i="7"/>
  <c r="R2036" i="7"/>
  <c r="T2036" i="7" s="1"/>
  <c r="Q2036" i="7"/>
  <c r="P2036" i="7"/>
  <c r="O2036" i="7"/>
  <c r="N2036" i="7"/>
  <c r="M2036" i="7"/>
  <c r="L2036" i="7"/>
  <c r="K2036" i="7"/>
  <c r="U2035" i="7"/>
  <c r="R2035" i="7"/>
  <c r="T2035" i="7" s="1"/>
  <c r="Q2035" i="7"/>
  <c r="P2035" i="7"/>
  <c r="O2035" i="7"/>
  <c r="N2035" i="7"/>
  <c r="M2035" i="7"/>
  <c r="L2035" i="7"/>
  <c r="K2035" i="7"/>
  <c r="U2034" i="7"/>
  <c r="R2034" i="7"/>
  <c r="T2034" i="7" s="1"/>
  <c r="Q2034" i="7"/>
  <c r="P2034" i="7"/>
  <c r="O2034" i="7"/>
  <c r="N2034" i="7"/>
  <c r="M2034" i="7"/>
  <c r="L2034" i="7"/>
  <c r="K2034" i="7"/>
  <c r="U2033" i="7"/>
  <c r="R2033" i="7"/>
  <c r="T2033" i="7" s="1"/>
  <c r="Q2033" i="7"/>
  <c r="P2033" i="7"/>
  <c r="O2033" i="7"/>
  <c r="N2033" i="7"/>
  <c r="M2033" i="7"/>
  <c r="L2033" i="7"/>
  <c r="K2033" i="7"/>
  <c r="V2032" i="7"/>
  <c r="U2032" i="7"/>
  <c r="T2032" i="7"/>
  <c r="R2032" i="7"/>
  <c r="S2032" i="7" s="1"/>
  <c r="Q2032" i="7"/>
  <c r="P2032" i="7"/>
  <c r="O2032" i="7"/>
  <c r="N2032" i="7"/>
  <c r="M2032" i="7"/>
  <c r="L2032" i="7"/>
  <c r="K2032" i="7"/>
  <c r="U2031" i="7"/>
  <c r="R2031" i="7"/>
  <c r="T2031" i="7" s="1"/>
  <c r="Q2031" i="7"/>
  <c r="P2031" i="7"/>
  <c r="O2031" i="7"/>
  <c r="N2031" i="7"/>
  <c r="M2031" i="7"/>
  <c r="L2031" i="7"/>
  <c r="K2031" i="7"/>
  <c r="U2030" i="7"/>
  <c r="R2030" i="7"/>
  <c r="T2030" i="7" s="1"/>
  <c r="Q2030" i="7"/>
  <c r="P2030" i="7"/>
  <c r="O2030" i="7"/>
  <c r="N2030" i="7"/>
  <c r="M2030" i="7"/>
  <c r="L2030" i="7"/>
  <c r="K2030" i="7"/>
  <c r="U2029" i="7"/>
  <c r="R2029" i="7"/>
  <c r="T2029" i="7" s="1"/>
  <c r="Q2029" i="7"/>
  <c r="P2029" i="7"/>
  <c r="O2029" i="7"/>
  <c r="N2029" i="7"/>
  <c r="M2029" i="7"/>
  <c r="L2029" i="7"/>
  <c r="K2029" i="7"/>
  <c r="U2028" i="7"/>
  <c r="R2028" i="7"/>
  <c r="T2028" i="7" s="1"/>
  <c r="Q2028" i="7"/>
  <c r="P2028" i="7"/>
  <c r="O2028" i="7"/>
  <c r="N2028" i="7"/>
  <c r="M2028" i="7"/>
  <c r="L2028" i="7"/>
  <c r="K2028" i="7"/>
  <c r="U2027" i="7"/>
  <c r="R2027" i="7"/>
  <c r="T2027" i="7" s="1"/>
  <c r="Q2027" i="7"/>
  <c r="P2027" i="7"/>
  <c r="O2027" i="7"/>
  <c r="N2027" i="7"/>
  <c r="M2027" i="7"/>
  <c r="L2027" i="7"/>
  <c r="K2027" i="7"/>
  <c r="U2026" i="7"/>
  <c r="R2026" i="7"/>
  <c r="T2026" i="7" s="1"/>
  <c r="Q2026" i="7"/>
  <c r="P2026" i="7"/>
  <c r="O2026" i="7"/>
  <c r="N2026" i="7"/>
  <c r="M2026" i="7"/>
  <c r="L2026" i="7"/>
  <c r="K2026" i="7"/>
  <c r="U2025" i="7"/>
  <c r="R2025" i="7"/>
  <c r="T2025" i="7" s="1"/>
  <c r="Q2025" i="7"/>
  <c r="P2025" i="7"/>
  <c r="O2025" i="7"/>
  <c r="N2025" i="7"/>
  <c r="M2025" i="7"/>
  <c r="L2025" i="7"/>
  <c r="K2025" i="7"/>
  <c r="U2024" i="7"/>
  <c r="R2024" i="7"/>
  <c r="Q2024" i="7"/>
  <c r="P2024" i="7"/>
  <c r="O2024" i="7"/>
  <c r="N2024" i="7"/>
  <c r="M2024" i="7"/>
  <c r="L2024" i="7"/>
  <c r="K2024" i="7"/>
  <c r="R2023" i="7"/>
  <c r="Q2023" i="7"/>
  <c r="P2023" i="7"/>
  <c r="O2023" i="7"/>
  <c r="N2023" i="7"/>
  <c r="M2023" i="7"/>
  <c r="L2023" i="7"/>
  <c r="K2023" i="7"/>
  <c r="U2022" i="7"/>
  <c r="R2022" i="7"/>
  <c r="Q2022" i="7"/>
  <c r="P2022" i="7"/>
  <c r="O2022" i="7"/>
  <c r="N2022" i="7"/>
  <c r="M2022" i="7"/>
  <c r="L2022" i="7"/>
  <c r="K2022" i="7"/>
  <c r="R2021" i="7"/>
  <c r="Q2021" i="7"/>
  <c r="P2021" i="7"/>
  <c r="O2021" i="7"/>
  <c r="N2021" i="7"/>
  <c r="M2021" i="7"/>
  <c r="L2021" i="7"/>
  <c r="K2021" i="7"/>
  <c r="R2020" i="7"/>
  <c r="Q2020" i="7"/>
  <c r="P2020" i="7"/>
  <c r="O2020" i="7"/>
  <c r="N2020" i="7"/>
  <c r="M2020" i="7"/>
  <c r="L2020" i="7"/>
  <c r="K2020" i="7"/>
  <c r="R2019" i="7"/>
  <c r="Q2019" i="7"/>
  <c r="P2019" i="7"/>
  <c r="O2019" i="7"/>
  <c r="N2019" i="7"/>
  <c r="M2019" i="7"/>
  <c r="L2019" i="7"/>
  <c r="K2019" i="7"/>
  <c r="R2018" i="7"/>
  <c r="Q2018" i="7"/>
  <c r="P2018" i="7"/>
  <c r="O2018" i="7"/>
  <c r="N2018" i="7"/>
  <c r="M2018" i="7"/>
  <c r="L2018" i="7"/>
  <c r="K2018" i="7"/>
  <c r="U2017" i="7"/>
  <c r="T2017" i="7"/>
  <c r="R2017" i="7"/>
  <c r="S2017" i="7" s="1"/>
  <c r="Q2017" i="7"/>
  <c r="P2017" i="7"/>
  <c r="O2017" i="7"/>
  <c r="N2017" i="7"/>
  <c r="M2017" i="7"/>
  <c r="L2017" i="7"/>
  <c r="K2017" i="7"/>
  <c r="U2016" i="7"/>
  <c r="T2016" i="7"/>
  <c r="R2016" i="7"/>
  <c r="S2016" i="7" s="1"/>
  <c r="V2016" i="7" s="1"/>
  <c r="Q2016" i="7"/>
  <c r="P2016" i="7"/>
  <c r="O2016" i="7"/>
  <c r="N2016" i="7"/>
  <c r="M2016" i="7"/>
  <c r="L2016" i="7"/>
  <c r="K2016" i="7"/>
  <c r="U2015" i="7"/>
  <c r="R2015" i="7"/>
  <c r="Q2015" i="7"/>
  <c r="P2015" i="7"/>
  <c r="O2015" i="7"/>
  <c r="N2015" i="7"/>
  <c r="M2015" i="7"/>
  <c r="L2015" i="7"/>
  <c r="K2015" i="7"/>
  <c r="R2014" i="7"/>
  <c r="Q2014" i="7"/>
  <c r="P2014" i="7"/>
  <c r="O2014" i="7"/>
  <c r="N2014" i="7"/>
  <c r="M2014" i="7"/>
  <c r="L2014" i="7"/>
  <c r="K2014" i="7"/>
  <c r="R2013" i="7"/>
  <c r="Q2013" i="7"/>
  <c r="P2013" i="7"/>
  <c r="O2013" i="7"/>
  <c r="N2013" i="7"/>
  <c r="M2013" i="7"/>
  <c r="L2013" i="7"/>
  <c r="K2013" i="7"/>
  <c r="U2012" i="7"/>
  <c r="R2012" i="7"/>
  <c r="Q2012" i="7"/>
  <c r="P2012" i="7"/>
  <c r="O2012" i="7"/>
  <c r="N2012" i="7"/>
  <c r="M2012" i="7"/>
  <c r="L2012" i="7"/>
  <c r="K2012" i="7"/>
  <c r="U2011" i="7"/>
  <c r="R2011" i="7"/>
  <c r="Q2011" i="7"/>
  <c r="P2011" i="7"/>
  <c r="O2011" i="7"/>
  <c r="N2011" i="7"/>
  <c r="M2011" i="7"/>
  <c r="L2011" i="7"/>
  <c r="K2011" i="7"/>
  <c r="R2010" i="7"/>
  <c r="Q2010" i="7"/>
  <c r="P2010" i="7"/>
  <c r="O2010" i="7"/>
  <c r="N2010" i="7"/>
  <c r="M2010" i="7"/>
  <c r="L2010" i="7"/>
  <c r="K2010" i="7"/>
  <c r="U2009" i="7"/>
  <c r="R2009" i="7"/>
  <c r="Q2009" i="7"/>
  <c r="P2009" i="7"/>
  <c r="O2009" i="7"/>
  <c r="N2009" i="7"/>
  <c r="M2009" i="7"/>
  <c r="L2009" i="7"/>
  <c r="K2009" i="7"/>
  <c r="R2008" i="7"/>
  <c r="Q2008" i="7"/>
  <c r="P2008" i="7"/>
  <c r="O2008" i="7"/>
  <c r="N2008" i="7"/>
  <c r="M2008" i="7"/>
  <c r="L2008" i="7"/>
  <c r="K2008" i="7"/>
  <c r="R2007" i="7"/>
  <c r="Q2007" i="7"/>
  <c r="P2007" i="7"/>
  <c r="O2007" i="7"/>
  <c r="N2007" i="7"/>
  <c r="M2007" i="7"/>
  <c r="L2007" i="7"/>
  <c r="K2007" i="7"/>
  <c r="R2006" i="7"/>
  <c r="Q2006" i="7"/>
  <c r="P2006" i="7"/>
  <c r="O2006" i="7"/>
  <c r="N2006" i="7"/>
  <c r="M2006" i="7"/>
  <c r="L2006" i="7"/>
  <c r="K2006" i="7"/>
  <c r="R2005" i="7"/>
  <c r="Q2005" i="7"/>
  <c r="P2005" i="7"/>
  <c r="O2005" i="7"/>
  <c r="N2005" i="7"/>
  <c r="M2005" i="7"/>
  <c r="L2005" i="7"/>
  <c r="K2005" i="7"/>
  <c r="U2004" i="7"/>
  <c r="R2004" i="7"/>
  <c r="Q2004" i="7"/>
  <c r="P2004" i="7"/>
  <c r="O2004" i="7"/>
  <c r="N2004" i="7"/>
  <c r="M2004" i="7"/>
  <c r="L2004" i="7"/>
  <c r="K2004" i="7"/>
  <c r="U2003" i="7"/>
  <c r="R2003" i="7"/>
  <c r="Q2003" i="7"/>
  <c r="P2003" i="7"/>
  <c r="O2003" i="7"/>
  <c r="N2003" i="7"/>
  <c r="M2003" i="7"/>
  <c r="L2003" i="7"/>
  <c r="K2003" i="7"/>
  <c r="R2002" i="7"/>
  <c r="Q2002" i="7"/>
  <c r="P2002" i="7"/>
  <c r="O2002" i="7"/>
  <c r="N2002" i="7"/>
  <c r="M2002" i="7"/>
  <c r="L2002" i="7"/>
  <c r="K2002" i="7"/>
  <c r="R2001" i="7"/>
  <c r="Q2001" i="7"/>
  <c r="P2001" i="7"/>
  <c r="O2001" i="7"/>
  <c r="N2001" i="7"/>
  <c r="M2001" i="7"/>
  <c r="L2001" i="7"/>
  <c r="K2001" i="7"/>
  <c r="U2000" i="7"/>
  <c r="R2000" i="7"/>
  <c r="Q2000" i="7"/>
  <c r="P2000" i="7"/>
  <c r="O2000" i="7"/>
  <c r="N2000" i="7"/>
  <c r="M2000" i="7"/>
  <c r="L2000" i="7"/>
  <c r="K2000" i="7"/>
  <c r="R1999" i="7"/>
  <c r="Q1999" i="7"/>
  <c r="P1999" i="7"/>
  <c r="O1999" i="7"/>
  <c r="N1999" i="7"/>
  <c r="M1999" i="7"/>
  <c r="L1999" i="7"/>
  <c r="K1999" i="7"/>
  <c r="R1998" i="7"/>
  <c r="U1998" i="7" s="1"/>
  <c r="Q1998" i="7"/>
  <c r="P1998" i="7"/>
  <c r="O1998" i="7"/>
  <c r="N1998" i="7"/>
  <c r="M1998" i="7"/>
  <c r="L1998" i="7"/>
  <c r="K1998" i="7"/>
  <c r="U1997" i="7"/>
  <c r="R1997" i="7"/>
  <c r="Q1997" i="7"/>
  <c r="P1997" i="7"/>
  <c r="O1997" i="7"/>
  <c r="N1997" i="7"/>
  <c r="M1997" i="7"/>
  <c r="L1997" i="7"/>
  <c r="K1997" i="7"/>
  <c r="R1996" i="7"/>
  <c r="Q1996" i="7"/>
  <c r="P1996" i="7"/>
  <c r="O1996" i="7"/>
  <c r="N1996" i="7"/>
  <c r="M1996" i="7"/>
  <c r="L1996" i="7"/>
  <c r="K1996" i="7"/>
  <c r="R1995" i="7"/>
  <c r="Q1995" i="7"/>
  <c r="P1995" i="7"/>
  <c r="O1995" i="7"/>
  <c r="N1995" i="7"/>
  <c r="M1995" i="7"/>
  <c r="L1995" i="7"/>
  <c r="K1995" i="7"/>
  <c r="R1994" i="7"/>
  <c r="Q1994" i="7"/>
  <c r="P1994" i="7"/>
  <c r="O1994" i="7"/>
  <c r="N1994" i="7"/>
  <c r="M1994" i="7"/>
  <c r="L1994" i="7"/>
  <c r="K1994" i="7"/>
  <c r="U1993" i="7"/>
  <c r="T1993" i="7"/>
  <c r="R1993" i="7"/>
  <c r="S1993" i="7" s="1"/>
  <c r="V1993" i="7" s="1"/>
  <c r="Q1993" i="7"/>
  <c r="P1993" i="7"/>
  <c r="O1993" i="7"/>
  <c r="N1993" i="7"/>
  <c r="M1993" i="7"/>
  <c r="L1993" i="7"/>
  <c r="K1993" i="7"/>
  <c r="R1992" i="7"/>
  <c r="Q1992" i="7"/>
  <c r="P1992" i="7"/>
  <c r="O1992" i="7"/>
  <c r="N1992" i="7"/>
  <c r="M1992" i="7"/>
  <c r="L1992" i="7"/>
  <c r="K1992" i="7"/>
  <c r="R1991" i="7"/>
  <c r="Q1991" i="7"/>
  <c r="P1991" i="7"/>
  <c r="O1991" i="7"/>
  <c r="N1991" i="7"/>
  <c r="M1991" i="7"/>
  <c r="L1991" i="7"/>
  <c r="K1991" i="7"/>
  <c r="R1990" i="7"/>
  <c r="Q1990" i="7"/>
  <c r="P1990" i="7"/>
  <c r="O1990" i="7"/>
  <c r="N1990" i="7"/>
  <c r="M1990" i="7"/>
  <c r="L1990" i="7"/>
  <c r="K1990" i="7"/>
  <c r="U1989" i="7"/>
  <c r="V1989" i="7" s="1"/>
  <c r="T1989" i="7"/>
  <c r="R1989" i="7"/>
  <c r="S1989" i="7" s="1"/>
  <c r="Q1989" i="7"/>
  <c r="P1989" i="7"/>
  <c r="O1989" i="7"/>
  <c r="N1989" i="7"/>
  <c r="M1989" i="7"/>
  <c r="L1989" i="7"/>
  <c r="K1989" i="7"/>
  <c r="R1988" i="7"/>
  <c r="Q1988" i="7"/>
  <c r="P1988" i="7"/>
  <c r="O1988" i="7"/>
  <c r="N1988" i="7"/>
  <c r="M1988" i="7"/>
  <c r="L1988" i="7"/>
  <c r="K1988" i="7"/>
  <c r="U1987" i="7"/>
  <c r="R1987" i="7"/>
  <c r="Q1987" i="7"/>
  <c r="P1987" i="7"/>
  <c r="O1987" i="7"/>
  <c r="N1987" i="7"/>
  <c r="M1987" i="7"/>
  <c r="L1987" i="7"/>
  <c r="K1987" i="7"/>
  <c r="R1986" i="7"/>
  <c r="Q1986" i="7"/>
  <c r="P1986" i="7"/>
  <c r="O1986" i="7"/>
  <c r="N1986" i="7"/>
  <c r="M1986" i="7"/>
  <c r="L1986" i="7"/>
  <c r="K1986" i="7"/>
  <c r="U1985" i="7"/>
  <c r="R1985" i="7"/>
  <c r="Q1985" i="7"/>
  <c r="P1985" i="7"/>
  <c r="O1985" i="7"/>
  <c r="N1985" i="7"/>
  <c r="M1985" i="7"/>
  <c r="L1985" i="7"/>
  <c r="K1985" i="7"/>
  <c r="U1984" i="7"/>
  <c r="R1984" i="7"/>
  <c r="Q1984" i="7"/>
  <c r="P1984" i="7"/>
  <c r="O1984" i="7"/>
  <c r="N1984" i="7"/>
  <c r="M1984" i="7"/>
  <c r="L1984" i="7"/>
  <c r="K1984" i="7"/>
  <c r="R1983" i="7"/>
  <c r="Q1983" i="7"/>
  <c r="P1983" i="7"/>
  <c r="O1983" i="7"/>
  <c r="N1983" i="7"/>
  <c r="M1983" i="7"/>
  <c r="L1983" i="7"/>
  <c r="K1983" i="7"/>
  <c r="R1982" i="7"/>
  <c r="Q1982" i="7"/>
  <c r="P1982" i="7"/>
  <c r="O1982" i="7"/>
  <c r="N1982" i="7"/>
  <c r="M1982" i="7"/>
  <c r="L1982" i="7"/>
  <c r="K1982" i="7"/>
  <c r="U1981" i="7"/>
  <c r="R1981" i="7"/>
  <c r="Q1981" i="7"/>
  <c r="P1981" i="7"/>
  <c r="O1981" i="7"/>
  <c r="N1981" i="7"/>
  <c r="M1981" i="7"/>
  <c r="L1981" i="7"/>
  <c r="K1981" i="7"/>
  <c r="R1980" i="7"/>
  <c r="U1980" i="7" s="1"/>
  <c r="Q1980" i="7"/>
  <c r="P1980" i="7"/>
  <c r="O1980" i="7"/>
  <c r="N1980" i="7"/>
  <c r="M1980" i="7"/>
  <c r="L1980" i="7"/>
  <c r="K1980" i="7"/>
  <c r="U1979" i="7"/>
  <c r="T1979" i="7"/>
  <c r="R1979" i="7"/>
  <c r="S1979" i="7" s="1"/>
  <c r="V1979" i="7" s="1"/>
  <c r="Q1979" i="7"/>
  <c r="P1979" i="7"/>
  <c r="O1979" i="7"/>
  <c r="N1979" i="7"/>
  <c r="M1979" i="7"/>
  <c r="L1979" i="7"/>
  <c r="K1979" i="7"/>
  <c r="R1978" i="7"/>
  <c r="Q1978" i="7"/>
  <c r="P1978" i="7"/>
  <c r="O1978" i="7"/>
  <c r="N1978" i="7"/>
  <c r="M1978" i="7"/>
  <c r="L1978" i="7"/>
  <c r="K1978" i="7"/>
  <c r="R1977" i="7"/>
  <c r="Q1977" i="7"/>
  <c r="P1977" i="7"/>
  <c r="O1977" i="7"/>
  <c r="N1977" i="7"/>
  <c r="M1977" i="7"/>
  <c r="L1977" i="7"/>
  <c r="K1977" i="7"/>
  <c r="U1976" i="7"/>
  <c r="V1976" i="7" s="1"/>
  <c r="T1976" i="7"/>
  <c r="R1976" i="7"/>
  <c r="S1976" i="7" s="1"/>
  <c r="Q1976" i="7"/>
  <c r="P1976" i="7"/>
  <c r="O1976" i="7"/>
  <c r="N1976" i="7"/>
  <c r="M1976" i="7"/>
  <c r="L1976" i="7"/>
  <c r="K1976" i="7"/>
  <c r="R1975" i="7"/>
  <c r="Q1975" i="7"/>
  <c r="P1975" i="7"/>
  <c r="O1975" i="7"/>
  <c r="N1975" i="7"/>
  <c r="M1975" i="7"/>
  <c r="L1975" i="7"/>
  <c r="K1975" i="7"/>
  <c r="U1974" i="7"/>
  <c r="R1974" i="7"/>
  <c r="Q1974" i="7"/>
  <c r="P1974" i="7"/>
  <c r="O1974" i="7"/>
  <c r="N1974" i="7"/>
  <c r="M1974" i="7"/>
  <c r="L1974" i="7"/>
  <c r="K1974" i="7"/>
  <c r="R1973" i="7"/>
  <c r="Q1973" i="7"/>
  <c r="P1973" i="7"/>
  <c r="O1973" i="7"/>
  <c r="N1973" i="7"/>
  <c r="M1973" i="7"/>
  <c r="L1973" i="7"/>
  <c r="K1973" i="7"/>
  <c r="U1972" i="7"/>
  <c r="T1972" i="7"/>
  <c r="R1972" i="7"/>
  <c r="S1972" i="7" s="1"/>
  <c r="Q1972" i="7"/>
  <c r="P1972" i="7"/>
  <c r="O1972" i="7"/>
  <c r="N1972" i="7"/>
  <c r="M1972" i="7"/>
  <c r="L1972" i="7"/>
  <c r="K1972" i="7"/>
  <c r="R1971" i="7"/>
  <c r="Q1971" i="7"/>
  <c r="P1971" i="7"/>
  <c r="O1971" i="7"/>
  <c r="N1971" i="7"/>
  <c r="M1971" i="7"/>
  <c r="L1971" i="7"/>
  <c r="K1971" i="7"/>
  <c r="R1970" i="7"/>
  <c r="Q1970" i="7"/>
  <c r="P1970" i="7"/>
  <c r="O1970" i="7"/>
  <c r="N1970" i="7"/>
  <c r="M1970" i="7"/>
  <c r="L1970" i="7"/>
  <c r="K1970" i="7"/>
  <c r="U1969" i="7"/>
  <c r="R1969" i="7"/>
  <c r="Q1969" i="7"/>
  <c r="P1969" i="7"/>
  <c r="O1969" i="7"/>
  <c r="N1969" i="7"/>
  <c r="M1969" i="7"/>
  <c r="L1969" i="7"/>
  <c r="K1969" i="7"/>
  <c r="U1968" i="7"/>
  <c r="R1968" i="7"/>
  <c r="Q1968" i="7"/>
  <c r="P1968" i="7"/>
  <c r="O1968" i="7"/>
  <c r="N1968" i="7"/>
  <c r="M1968" i="7"/>
  <c r="L1968" i="7"/>
  <c r="K1968" i="7"/>
  <c r="R1967" i="7"/>
  <c r="Q1967" i="7"/>
  <c r="P1967" i="7"/>
  <c r="O1967" i="7"/>
  <c r="N1967" i="7"/>
  <c r="M1967" i="7"/>
  <c r="L1967" i="7"/>
  <c r="K1967" i="7"/>
  <c r="R1966" i="7"/>
  <c r="Q1966" i="7"/>
  <c r="P1966" i="7"/>
  <c r="O1966" i="7"/>
  <c r="N1966" i="7"/>
  <c r="M1966" i="7"/>
  <c r="L1966" i="7"/>
  <c r="K1966" i="7"/>
  <c r="R1965" i="7"/>
  <c r="Q1965" i="7"/>
  <c r="P1965" i="7"/>
  <c r="O1965" i="7"/>
  <c r="N1965" i="7"/>
  <c r="M1965" i="7"/>
  <c r="L1965" i="7"/>
  <c r="K1965" i="7"/>
  <c r="R1964" i="7"/>
  <c r="Q1964" i="7"/>
  <c r="P1964" i="7"/>
  <c r="O1964" i="7"/>
  <c r="N1964" i="7"/>
  <c r="M1964" i="7"/>
  <c r="L1964" i="7"/>
  <c r="K1964" i="7"/>
  <c r="U1963" i="7"/>
  <c r="R1963" i="7"/>
  <c r="Q1963" i="7"/>
  <c r="P1963" i="7"/>
  <c r="O1963" i="7"/>
  <c r="N1963" i="7"/>
  <c r="M1963" i="7"/>
  <c r="L1963" i="7"/>
  <c r="K1963" i="7"/>
  <c r="U1962" i="7"/>
  <c r="R1962" i="7"/>
  <c r="Q1962" i="7"/>
  <c r="P1962" i="7"/>
  <c r="O1962" i="7"/>
  <c r="N1962" i="7"/>
  <c r="M1962" i="7"/>
  <c r="L1962" i="7"/>
  <c r="K1962" i="7"/>
  <c r="U1961" i="7"/>
  <c r="R1961" i="7"/>
  <c r="Q1961" i="7"/>
  <c r="P1961" i="7"/>
  <c r="O1961" i="7"/>
  <c r="N1961" i="7"/>
  <c r="M1961" i="7"/>
  <c r="L1961" i="7"/>
  <c r="K1961" i="7"/>
  <c r="R1960" i="7"/>
  <c r="Q1960" i="7"/>
  <c r="P1960" i="7"/>
  <c r="O1960" i="7"/>
  <c r="N1960" i="7"/>
  <c r="M1960" i="7"/>
  <c r="L1960" i="7"/>
  <c r="K1960" i="7"/>
  <c r="R1959" i="7"/>
  <c r="Q1959" i="7"/>
  <c r="P1959" i="7"/>
  <c r="O1959" i="7"/>
  <c r="N1959" i="7"/>
  <c r="M1959" i="7"/>
  <c r="L1959" i="7"/>
  <c r="K1959" i="7"/>
  <c r="R1958" i="7"/>
  <c r="Q1958" i="7"/>
  <c r="P1958" i="7"/>
  <c r="O1958" i="7"/>
  <c r="N1958" i="7"/>
  <c r="M1958" i="7"/>
  <c r="L1958" i="7"/>
  <c r="K1958" i="7"/>
  <c r="U1957" i="7"/>
  <c r="R1957" i="7"/>
  <c r="Q1957" i="7"/>
  <c r="P1957" i="7"/>
  <c r="O1957" i="7"/>
  <c r="N1957" i="7"/>
  <c r="M1957" i="7"/>
  <c r="L1957" i="7"/>
  <c r="K1957" i="7"/>
  <c r="U1956" i="7"/>
  <c r="V1956" i="7" s="1"/>
  <c r="T1956" i="7"/>
  <c r="R1956" i="7"/>
  <c r="S1956" i="7" s="1"/>
  <c r="Q1956" i="7"/>
  <c r="P1956" i="7"/>
  <c r="O1956" i="7"/>
  <c r="N1956" i="7"/>
  <c r="M1956" i="7"/>
  <c r="L1956" i="7"/>
  <c r="K1956" i="7"/>
  <c r="R1955" i="7"/>
  <c r="Q1955" i="7"/>
  <c r="P1955" i="7"/>
  <c r="O1955" i="7"/>
  <c r="N1955" i="7"/>
  <c r="M1955" i="7"/>
  <c r="L1955" i="7"/>
  <c r="K1955" i="7"/>
  <c r="R1954" i="7"/>
  <c r="Q1954" i="7"/>
  <c r="P1954" i="7"/>
  <c r="O1954" i="7"/>
  <c r="N1954" i="7"/>
  <c r="M1954" i="7"/>
  <c r="L1954" i="7"/>
  <c r="K1954" i="7"/>
  <c r="R1953" i="7"/>
  <c r="Q1953" i="7"/>
  <c r="P1953" i="7"/>
  <c r="O1953" i="7"/>
  <c r="N1953" i="7"/>
  <c r="M1953" i="7"/>
  <c r="L1953" i="7"/>
  <c r="K1953" i="7"/>
  <c r="U1952" i="7"/>
  <c r="T1952" i="7"/>
  <c r="R1952" i="7"/>
  <c r="S1952" i="7" s="1"/>
  <c r="V1952" i="7" s="1"/>
  <c r="Q1952" i="7"/>
  <c r="P1952" i="7"/>
  <c r="O1952" i="7"/>
  <c r="N1952" i="7"/>
  <c r="M1952" i="7"/>
  <c r="L1952" i="7"/>
  <c r="K1952" i="7"/>
  <c r="U1951" i="7"/>
  <c r="T1951" i="7"/>
  <c r="R1951" i="7"/>
  <c r="S1951" i="7" s="1"/>
  <c r="V1951" i="7" s="1"/>
  <c r="Q1951" i="7"/>
  <c r="P1951" i="7"/>
  <c r="O1951" i="7"/>
  <c r="N1951" i="7"/>
  <c r="M1951" i="7"/>
  <c r="L1951" i="7"/>
  <c r="K1951" i="7"/>
  <c r="R1950" i="7"/>
  <c r="Q1950" i="7"/>
  <c r="P1950" i="7"/>
  <c r="O1950" i="7"/>
  <c r="N1950" i="7"/>
  <c r="M1950" i="7"/>
  <c r="L1950" i="7"/>
  <c r="K1950" i="7"/>
  <c r="R1949" i="7"/>
  <c r="Q1949" i="7"/>
  <c r="P1949" i="7"/>
  <c r="O1949" i="7"/>
  <c r="N1949" i="7"/>
  <c r="M1949" i="7"/>
  <c r="L1949" i="7"/>
  <c r="K1949" i="7"/>
  <c r="R1948" i="7"/>
  <c r="Q1948" i="7"/>
  <c r="P1948" i="7"/>
  <c r="O1948" i="7"/>
  <c r="N1948" i="7"/>
  <c r="M1948" i="7"/>
  <c r="L1948" i="7"/>
  <c r="K1948" i="7"/>
  <c r="U1947" i="7"/>
  <c r="R1947" i="7"/>
  <c r="Q1947" i="7"/>
  <c r="P1947" i="7"/>
  <c r="O1947" i="7"/>
  <c r="N1947" i="7"/>
  <c r="M1947" i="7"/>
  <c r="L1947" i="7"/>
  <c r="K1947" i="7"/>
  <c r="U1946" i="7"/>
  <c r="R1946" i="7"/>
  <c r="Q1946" i="7"/>
  <c r="P1946" i="7"/>
  <c r="O1946" i="7"/>
  <c r="N1946" i="7"/>
  <c r="M1946" i="7"/>
  <c r="L1946" i="7"/>
  <c r="K1946" i="7"/>
  <c r="U1945" i="7"/>
  <c r="R1945" i="7"/>
  <c r="Q1945" i="7"/>
  <c r="P1945" i="7"/>
  <c r="O1945" i="7"/>
  <c r="N1945" i="7"/>
  <c r="M1945" i="7"/>
  <c r="L1945" i="7"/>
  <c r="K1945" i="7"/>
  <c r="R1944" i="7"/>
  <c r="Q1944" i="7"/>
  <c r="P1944" i="7"/>
  <c r="O1944" i="7"/>
  <c r="N1944" i="7"/>
  <c r="M1944" i="7"/>
  <c r="L1944" i="7"/>
  <c r="K1944" i="7"/>
  <c r="R1943" i="7"/>
  <c r="Q1943" i="7"/>
  <c r="P1943" i="7"/>
  <c r="O1943" i="7"/>
  <c r="N1943" i="7"/>
  <c r="M1943" i="7"/>
  <c r="L1943" i="7"/>
  <c r="K1943" i="7"/>
  <c r="R1942" i="7"/>
  <c r="Q1942" i="7"/>
  <c r="P1942" i="7"/>
  <c r="O1942" i="7"/>
  <c r="N1942" i="7"/>
  <c r="M1942" i="7"/>
  <c r="L1942" i="7"/>
  <c r="K1942" i="7"/>
  <c r="U1941" i="7"/>
  <c r="R1941" i="7"/>
  <c r="Q1941" i="7"/>
  <c r="P1941" i="7"/>
  <c r="O1941" i="7"/>
  <c r="N1941" i="7"/>
  <c r="M1941" i="7"/>
  <c r="L1941" i="7"/>
  <c r="K1941" i="7"/>
  <c r="R1940" i="7"/>
  <c r="Q1940" i="7"/>
  <c r="P1940" i="7"/>
  <c r="O1940" i="7"/>
  <c r="N1940" i="7"/>
  <c r="M1940" i="7"/>
  <c r="L1940" i="7"/>
  <c r="K1940" i="7"/>
  <c r="U1939" i="7"/>
  <c r="R1939" i="7"/>
  <c r="Q1939" i="7"/>
  <c r="P1939" i="7"/>
  <c r="O1939" i="7"/>
  <c r="N1939" i="7"/>
  <c r="M1939" i="7"/>
  <c r="L1939" i="7"/>
  <c r="K1939" i="7"/>
  <c r="R1938" i="7"/>
  <c r="Q1938" i="7"/>
  <c r="P1938" i="7"/>
  <c r="O1938" i="7"/>
  <c r="N1938" i="7"/>
  <c r="M1938" i="7"/>
  <c r="L1938" i="7"/>
  <c r="K1938" i="7"/>
  <c r="R1937" i="7"/>
  <c r="Q1937" i="7"/>
  <c r="P1937" i="7"/>
  <c r="O1937" i="7"/>
  <c r="N1937" i="7"/>
  <c r="M1937" i="7"/>
  <c r="L1937" i="7"/>
  <c r="K1937" i="7"/>
  <c r="U1936" i="7"/>
  <c r="V1936" i="7" s="1"/>
  <c r="T1936" i="7"/>
  <c r="R1936" i="7"/>
  <c r="S1936" i="7" s="1"/>
  <c r="Q1936" i="7"/>
  <c r="P1936" i="7"/>
  <c r="O1936" i="7"/>
  <c r="N1936" i="7"/>
  <c r="M1936" i="7"/>
  <c r="L1936" i="7"/>
  <c r="K1936" i="7"/>
  <c r="R1935" i="7"/>
  <c r="Q1935" i="7"/>
  <c r="P1935" i="7"/>
  <c r="O1935" i="7"/>
  <c r="N1935" i="7"/>
  <c r="M1935" i="7"/>
  <c r="L1935" i="7"/>
  <c r="K1935" i="7"/>
  <c r="R1934" i="7"/>
  <c r="Q1934" i="7"/>
  <c r="P1934" i="7"/>
  <c r="O1934" i="7"/>
  <c r="N1934" i="7"/>
  <c r="M1934" i="7"/>
  <c r="L1934" i="7"/>
  <c r="K1934" i="7"/>
  <c r="R1933" i="7"/>
  <c r="Q1933" i="7"/>
  <c r="P1933" i="7"/>
  <c r="O1933" i="7"/>
  <c r="N1933" i="7"/>
  <c r="M1933" i="7"/>
  <c r="L1933" i="7"/>
  <c r="K1933" i="7"/>
  <c r="R1932" i="7"/>
  <c r="Q1932" i="7"/>
  <c r="P1932" i="7"/>
  <c r="O1932" i="7"/>
  <c r="N1932" i="7"/>
  <c r="M1932" i="7"/>
  <c r="L1932" i="7"/>
  <c r="K1932" i="7"/>
  <c r="U1931" i="7"/>
  <c r="R1931" i="7"/>
  <c r="Q1931" i="7"/>
  <c r="P1931" i="7"/>
  <c r="O1931" i="7"/>
  <c r="N1931" i="7"/>
  <c r="M1931" i="7"/>
  <c r="L1931" i="7"/>
  <c r="K1931" i="7"/>
  <c r="U1930" i="7"/>
  <c r="R1930" i="7"/>
  <c r="Q1930" i="7"/>
  <c r="P1930" i="7"/>
  <c r="O1930" i="7"/>
  <c r="N1930" i="7"/>
  <c r="M1930" i="7"/>
  <c r="L1930" i="7"/>
  <c r="K1930" i="7"/>
  <c r="U1929" i="7"/>
  <c r="V1929" i="7" s="1"/>
  <c r="T1929" i="7"/>
  <c r="R1929" i="7"/>
  <c r="S1929" i="7" s="1"/>
  <c r="Q1929" i="7"/>
  <c r="P1929" i="7"/>
  <c r="O1929" i="7"/>
  <c r="N1929" i="7"/>
  <c r="M1929" i="7"/>
  <c r="L1929" i="7"/>
  <c r="K1929" i="7"/>
  <c r="U1928" i="7"/>
  <c r="R1928" i="7"/>
  <c r="Q1928" i="7"/>
  <c r="P1928" i="7"/>
  <c r="O1928" i="7"/>
  <c r="N1928" i="7"/>
  <c r="M1928" i="7"/>
  <c r="L1928" i="7"/>
  <c r="K1928" i="7"/>
  <c r="R1927" i="7"/>
  <c r="Q1927" i="7"/>
  <c r="P1927" i="7"/>
  <c r="O1927" i="7"/>
  <c r="N1927" i="7"/>
  <c r="M1927" i="7"/>
  <c r="L1927" i="7"/>
  <c r="K1927" i="7"/>
  <c r="U1926" i="7"/>
  <c r="R1926" i="7"/>
  <c r="Q1926" i="7"/>
  <c r="P1926" i="7"/>
  <c r="O1926" i="7"/>
  <c r="N1926" i="7"/>
  <c r="M1926" i="7"/>
  <c r="L1926" i="7"/>
  <c r="K1926" i="7"/>
  <c r="R1925" i="7"/>
  <c r="Q1925" i="7"/>
  <c r="P1925" i="7"/>
  <c r="O1925" i="7"/>
  <c r="N1925" i="7"/>
  <c r="M1925" i="7"/>
  <c r="L1925" i="7"/>
  <c r="K1925" i="7"/>
  <c r="V1924" i="7"/>
  <c r="U1924" i="7"/>
  <c r="T1924" i="7"/>
  <c r="R1924" i="7"/>
  <c r="S1924" i="7" s="1"/>
  <c r="Q1924" i="7"/>
  <c r="P1924" i="7"/>
  <c r="O1924" i="7"/>
  <c r="N1924" i="7"/>
  <c r="M1924" i="7"/>
  <c r="L1924" i="7"/>
  <c r="K1924" i="7"/>
  <c r="U1923" i="7"/>
  <c r="R1923" i="7"/>
  <c r="Q1923" i="7"/>
  <c r="P1923" i="7"/>
  <c r="O1923" i="7"/>
  <c r="N1923" i="7"/>
  <c r="M1923" i="7"/>
  <c r="L1923" i="7"/>
  <c r="K1923" i="7"/>
  <c r="R1922" i="7"/>
  <c r="Q1922" i="7"/>
  <c r="P1922" i="7"/>
  <c r="O1922" i="7"/>
  <c r="N1922" i="7"/>
  <c r="M1922" i="7"/>
  <c r="L1922" i="7"/>
  <c r="K1922" i="7"/>
  <c r="R1921" i="7"/>
  <c r="Q1921" i="7"/>
  <c r="P1921" i="7"/>
  <c r="O1921" i="7"/>
  <c r="N1921" i="7"/>
  <c r="M1921" i="7"/>
  <c r="L1921" i="7"/>
  <c r="K1921" i="7"/>
  <c r="R1920" i="7"/>
  <c r="Q1920" i="7"/>
  <c r="P1920" i="7"/>
  <c r="O1920" i="7"/>
  <c r="N1920" i="7"/>
  <c r="M1920" i="7"/>
  <c r="L1920" i="7"/>
  <c r="K1920" i="7"/>
  <c r="R1919" i="7"/>
  <c r="Q1919" i="7"/>
  <c r="P1919" i="7"/>
  <c r="O1919" i="7"/>
  <c r="N1919" i="7"/>
  <c r="M1919" i="7"/>
  <c r="L1919" i="7"/>
  <c r="K1919" i="7"/>
  <c r="U1918" i="7"/>
  <c r="R1918" i="7"/>
  <c r="Q1918" i="7"/>
  <c r="P1918" i="7"/>
  <c r="O1918" i="7"/>
  <c r="N1918" i="7"/>
  <c r="M1918" i="7"/>
  <c r="L1918" i="7"/>
  <c r="K1918" i="7"/>
  <c r="U1917" i="7"/>
  <c r="R1917" i="7"/>
  <c r="T1917" i="7" s="1"/>
  <c r="Q1917" i="7"/>
  <c r="P1917" i="7"/>
  <c r="O1917" i="7"/>
  <c r="N1917" i="7"/>
  <c r="M1917" i="7"/>
  <c r="L1917" i="7"/>
  <c r="K1917" i="7"/>
  <c r="U1916" i="7"/>
  <c r="S1916" i="7"/>
  <c r="V1916" i="7" s="1"/>
  <c r="R1916" i="7"/>
  <c r="T1916" i="7" s="1"/>
  <c r="Q1916" i="7"/>
  <c r="P1916" i="7"/>
  <c r="O1916" i="7"/>
  <c r="N1916" i="7"/>
  <c r="M1916" i="7"/>
  <c r="L1916" i="7"/>
  <c r="K1916" i="7"/>
  <c r="R1915" i="7"/>
  <c r="T1915" i="7" s="1"/>
  <c r="Q1915" i="7"/>
  <c r="P1915" i="7"/>
  <c r="O1915" i="7"/>
  <c r="N1915" i="7"/>
  <c r="M1915" i="7"/>
  <c r="L1915" i="7"/>
  <c r="K1915" i="7"/>
  <c r="U1914" i="7"/>
  <c r="V1914" i="7" s="1"/>
  <c r="S1914" i="7"/>
  <c r="R1914" i="7"/>
  <c r="T1914" i="7" s="1"/>
  <c r="Q1914" i="7"/>
  <c r="P1914" i="7"/>
  <c r="O1914" i="7"/>
  <c r="N1914" i="7"/>
  <c r="M1914" i="7"/>
  <c r="L1914" i="7"/>
  <c r="K1914" i="7"/>
  <c r="U1913" i="7"/>
  <c r="S1913" i="7"/>
  <c r="V1913" i="7" s="1"/>
  <c r="R1913" i="7"/>
  <c r="T1913" i="7" s="1"/>
  <c r="Q1913" i="7"/>
  <c r="P1913" i="7"/>
  <c r="O1913" i="7"/>
  <c r="N1913" i="7"/>
  <c r="M1913" i="7"/>
  <c r="L1913" i="7"/>
  <c r="K1913" i="7"/>
  <c r="R1912" i="7"/>
  <c r="Q1912" i="7"/>
  <c r="P1912" i="7"/>
  <c r="O1912" i="7"/>
  <c r="N1912" i="7"/>
  <c r="M1912" i="7"/>
  <c r="L1912" i="7"/>
  <c r="K1912" i="7"/>
  <c r="S1911" i="7"/>
  <c r="R1911" i="7"/>
  <c r="Q1911" i="7"/>
  <c r="P1911" i="7"/>
  <c r="O1911" i="7"/>
  <c r="N1911" i="7"/>
  <c r="M1911" i="7"/>
  <c r="L1911" i="7"/>
  <c r="K1911" i="7"/>
  <c r="R1910" i="7"/>
  <c r="Q1910" i="7"/>
  <c r="P1910" i="7"/>
  <c r="O1910" i="7"/>
  <c r="N1910" i="7"/>
  <c r="M1910" i="7"/>
  <c r="L1910" i="7"/>
  <c r="K1910" i="7"/>
  <c r="S1909" i="7"/>
  <c r="R1909" i="7"/>
  <c r="T1909" i="7" s="1"/>
  <c r="Q1909" i="7"/>
  <c r="P1909" i="7"/>
  <c r="O1909" i="7"/>
  <c r="N1909" i="7"/>
  <c r="M1909" i="7"/>
  <c r="L1909" i="7"/>
  <c r="K1909" i="7"/>
  <c r="R1908" i="7"/>
  <c r="T1908" i="7" s="1"/>
  <c r="Q1908" i="7"/>
  <c r="P1908" i="7"/>
  <c r="O1908" i="7"/>
  <c r="N1908" i="7"/>
  <c r="M1908" i="7"/>
  <c r="L1908" i="7"/>
  <c r="K1908" i="7"/>
  <c r="U1907" i="7"/>
  <c r="R1907" i="7"/>
  <c r="T1907" i="7" s="1"/>
  <c r="Q1907" i="7"/>
  <c r="P1907" i="7"/>
  <c r="O1907" i="7"/>
  <c r="N1907" i="7"/>
  <c r="M1907" i="7"/>
  <c r="L1907" i="7"/>
  <c r="K1907" i="7"/>
  <c r="V1906" i="7"/>
  <c r="U1906" i="7"/>
  <c r="S1906" i="7"/>
  <c r="R1906" i="7"/>
  <c r="T1906" i="7" s="1"/>
  <c r="Q1906" i="7"/>
  <c r="P1906" i="7"/>
  <c r="O1906" i="7"/>
  <c r="N1906" i="7"/>
  <c r="M1906" i="7"/>
  <c r="L1906" i="7"/>
  <c r="K1906" i="7"/>
  <c r="U1905" i="7"/>
  <c r="R1905" i="7"/>
  <c r="T1905" i="7" s="1"/>
  <c r="Q1905" i="7"/>
  <c r="P1905" i="7"/>
  <c r="O1905" i="7"/>
  <c r="N1905" i="7"/>
  <c r="M1905" i="7"/>
  <c r="L1905" i="7"/>
  <c r="K1905" i="7"/>
  <c r="U1904" i="7"/>
  <c r="V1904" i="7" s="1"/>
  <c r="S1904" i="7"/>
  <c r="R1904" i="7"/>
  <c r="T1904" i="7" s="1"/>
  <c r="Q1904" i="7"/>
  <c r="P1904" i="7"/>
  <c r="O1904" i="7"/>
  <c r="N1904" i="7"/>
  <c r="M1904" i="7"/>
  <c r="L1904" i="7"/>
  <c r="K1904" i="7"/>
  <c r="V1903" i="7"/>
  <c r="U1903" i="7"/>
  <c r="S1903" i="7"/>
  <c r="R1903" i="7"/>
  <c r="T1903" i="7" s="1"/>
  <c r="Q1903" i="7"/>
  <c r="P1903" i="7"/>
  <c r="O1903" i="7"/>
  <c r="N1903" i="7"/>
  <c r="M1903" i="7"/>
  <c r="L1903" i="7"/>
  <c r="K1903" i="7"/>
  <c r="U1902" i="7"/>
  <c r="S1902" i="7"/>
  <c r="R1902" i="7"/>
  <c r="T1902" i="7" s="1"/>
  <c r="Q1902" i="7"/>
  <c r="P1902" i="7"/>
  <c r="O1902" i="7"/>
  <c r="N1902" i="7"/>
  <c r="M1902" i="7"/>
  <c r="L1902" i="7"/>
  <c r="K1902" i="7"/>
  <c r="S1901" i="7"/>
  <c r="R1901" i="7"/>
  <c r="Q1901" i="7"/>
  <c r="P1901" i="7"/>
  <c r="O1901" i="7"/>
  <c r="N1901" i="7"/>
  <c r="M1901" i="7"/>
  <c r="L1901" i="7"/>
  <c r="K1901" i="7"/>
  <c r="U1900" i="7"/>
  <c r="S1900" i="7"/>
  <c r="R1900" i="7"/>
  <c r="T1900" i="7" s="1"/>
  <c r="Q1900" i="7"/>
  <c r="P1900" i="7"/>
  <c r="O1900" i="7"/>
  <c r="N1900" i="7"/>
  <c r="M1900" i="7"/>
  <c r="L1900" i="7"/>
  <c r="K1900" i="7"/>
  <c r="U1899" i="7"/>
  <c r="T1899" i="7"/>
  <c r="S1899" i="7"/>
  <c r="V1899" i="7" s="1"/>
  <c r="R1899" i="7"/>
  <c r="Q1899" i="7"/>
  <c r="P1899" i="7"/>
  <c r="O1899" i="7"/>
  <c r="N1899" i="7"/>
  <c r="M1899" i="7"/>
  <c r="L1899" i="7"/>
  <c r="K1899" i="7"/>
  <c r="U1898" i="7"/>
  <c r="T1898" i="7"/>
  <c r="R1898" i="7"/>
  <c r="S1898" i="7" s="1"/>
  <c r="V1898" i="7" s="1"/>
  <c r="Q1898" i="7"/>
  <c r="P1898" i="7"/>
  <c r="O1898" i="7"/>
  <c r="N1898" i="7"/>
  <c r="M1898" i="7"/>
  <c r="L1898" i="7"/>
  <c r="K1898" i="7"/>
  <c r="R1897" i="7"/>
  <c r="Q1897" i="7"/>
  <c r="P1897" i="7"/>
  <c r="O1897" i="7"/>
  <c r="N1897" i="7"/>
  <c r="M1897" i="7"/>
  <c r="L1897" i="7"/>
  <c r="K1897" i="7"/>
  <c r="R1896" i="7"/>
  <c r="Q1896" i="7"/>
  <c r="P1896" i="7"/>
  <c r="O1896" i="7"/>
  <c r="N1896" i="7"/>
  <c r="M1896" i="7"/>
  <c r="L1896" i="7"/>
  <c r="K1896" i="7"/>
  <c r="U1895" i="7"/>
  <c r="T1895" i="7"/>
  <c r="R1895" i="7"/>
  <c r="S1895" i="7" s="1"/>
  <c r="V1895" i="7" s="1"/>
  <c r="Q1895" i="7"/>
  <c r="P1895" i="7"/>
  <c r="O1895" i="7"/>
  <c r="N1895" i="7"/>
  <c r="M1895" i="7"/>
  <c r="L1895" i="7"/>
  <c r="K1895" i="7"/>
  <c r="U1894" i="7"/>
  <c r="T1894" i="7"/>
  <c r="R1894" i="7"/>
  <c r="S1894" i="7" s="1"/>
  <c r="V1894" i="7" s="1"/>
  <c r="Q1894" i="7"/>
  <c r="P1894" i="7"/>
  <c r="O1894" i="7"/>
  <c r="N1894" i="7"/>
  <c r="M1894" i="7"/>
  <c r="L1894" i="7"/>
  <c r="K1894" i="7"/>
  <c r="U1893" i="7"/>
  <c r="T1893" i="7"/>
  <c r="R1893" i="7"/>
  <c r="S1893" i="7" s="1"/>
  <c r="V1893" i="7" s="1"/>
  <c r="Q1893" i="7"/>
  <c r="P1893" i="7"/>
  <c r="O1893" i="7"/>
  <c r="N1893" i="7"/>
  <c r="M1893" i="7"/>
  <c r="L1893" i="7"/>
  <c r="K1893" i="7"/>
  <c r="S1892" i="7"/>
  <c r="R1892" i="7"/>
  <c r="T1892" i="7" s="1"/>
  <c r="Q1892" i="7"/>
  <c r="P1892" i="7"/>
  <c r="O1892" i="7"/>
  <c r="N1892" i="7"/>
  <c r="M1892" i="7"/>
  <c r="L1892" i="7"/>
  <c r="K1892" i="7"/>
  <c r="R1891" i="7"/>
  <c r="T1891" i="7" s="1"/>
  <c r="Q1891" i="7"/>
  <c r="P1891" i="7"/>
  <c r="O1891" i="7"/>
  <c r="N1891" i="7"/>
  <c r="M1891" i="7"/>
  <c r="L1891" i="7"/>
  <c r="K1891" i="7"/>
  <c r="U1890" i="7"/>
  <c r="R1890" i="7"/>
  <c r="T1890" i="7" s="1"/>
  <c r="Q1890" i="7"/>
  <c r="P1890" i="7"/>
  <c r="O1890" i="7"/>
  <c r="N1890" i="7"/>
  <c r="M1890" i="7"/>
  <c r="L1890" i="7"/>
  <c r="K1890" i="7"/>
  <c r="V1889" i="7"/>
  <c r="U1889" i="7"/>
  <c r="S1889" i="7"/>
  <c r="R1889" i="7"/>
  <c r="T1889" i="7" s="1"/>
  <c r="Q1889" i="7"/>
  <c r="P1889" i="7"/>
  <c r="O1889" i="7"/>
  <c r="N1889" i="7"/>
  <c r="M1889" i="7"/>
  <c r="L1889" i="7"/>
  <c r="K1889" i="7"/>
  <c r="U1888" i="7"/>
  <c r="R1888" i="7"/>
  <c r="T1888" i="7" s="1"/>
  <c r="Q1888" i="7"/>
  <c r="P1888" i="7"/>
  <c r="O1888" i="7"/>
  <c r="N1888" i="7"/>
  <c r="M1888" i="7"/>
  <c r="L1888" i="7"/>
  <c r="K1888" i="7"/>
  <c r="U1887" i="7"/>
  <c r="T1887" i="7"/>
  <c r="R1887" i="7"/>
  <c r="S1887" i="7" s="1"/>
  <c r="V1887" i="7" s="1"/>
  <c r="Q1887" i="7"/>
  <c r="P1887" i="7"/>
  <c r="O1887" i="7"/>
  <c r="N1887" i="7"/>
  <c r="M1887" i="7"/>
  <c r="L1887" i="7"/>
  <c r="K1887" i="7"/>
  <c r="V1886" i="7"/>
  <c r="U1886" i="7"/>
  <c r="S1886" i="7"/>
  <c r="R1886" i="7"/>
  <c r="T1886" i="7" s="1"/>
  <c r="Q1886" i="7"/>
  <c r="P1886" i="7"/>
  <c r="O1886" i="7"/>
  <c r="N1886" i="7"/>
  <c r="M1886" i="7"/>
  <c r="L1886" i="7"/>
  <c r="K1886" i="7"/>
  <c r="V1885" i="7"/>
  <c r="U1885" i="7"/>
  <c r="S1885" i="7"/>
  <c r="R1885" i="7"/>
  <c r="T1885" i="7" s="1"/>
  <c r="Q1885" i="7"/>
  <c r="P1885" i="7"/>
  <c r="O1885" i="7"/>
  <c r="N1885" i="7"/>
  <c r="M1885" i="7"/>
  <c r="L1885" i="7"/>
  <c r="K1885" i="7"/>
  <c r="V1884" i="7"/>
  <c r="U1884" i="7"/>
  <c r="S1884" i="7"/>
  <c r="R1884" i="7"/>
  <c r="T1884" i="7" s="1"/>
  <c r="Q1884" i="7"/>
  <c r="P1884" i="7"/>
  <c r="O1884" i="7"/>
  <c r="N1884" i="7"/>
  <c r="M1884" i="7"/>
  <c r="L1884" i="7"/>
  <c r="K1884" i="7"/>
  <c r="U1883" i="7"/>
  <c r="S1883" i="7"/>
  <c r="V1883" i="7" s="1"/>
  <c r="R1883" i="7"/>
  <c r="T1883" i="7" s="1"/>
  <c r="Q1883" i="7"/>
  <c r="P1883" i="7"/>
  <c r="O1883" i="7"/>
  <c r="N1883" i="7"/>
  <c r="M1883" i="7"/>
  <c r="L1883" i="7"/>
  <c r="K1883" i="7"/>
  <c r="U1882" i="7"/>
  <c r="R1882" i="7"/>
  <c r="Q1882" i="7"/>
  <c r="P1882" i="7"/>
  <c r="O1882" i="7"/>
  <c r="N1882" i="7"/>
  <c r="M1882" i="7"/>
  <c r="L1882" i="7"/>
  <c r="K1882" i="7"/>
  <c r="R1881" i="7"/>
  <c r="Q1881" i="7"/>
  <c r="P1881" i="7"/>
  <c r="O1881" i="7"/>
  <c r="N1881" i="7"/>
  <c r="M1881" i="7"/>
  <c r="L1881" i="7"/>
  <c r="K1881" i="7"/>
  <c r="R1880" i="7"/>
  <c r="Q1880" i="7"/>
  <c r="P1880" i="7"/>
  <c r="O1880" i="7"/>
  <c r="N1880" i="7"/>
  <c r="M1880" i="7"/>
  <c r="L1880" i="7"/>
  <c r="K1880" i="7"/>
  <c r="U1879" i="7"/>
  <c r="T1879" i="7"/>
  <c r="R1879" i="7"/>
  <c r="S1879" i="7" s="1"/>
  <c r="V1879" i="7" s="1"/>
  <c r="Q1879" i="7"/>
  <c r="P1879" i="7"/>
  <c r="O1879" i="7"/>
  <c r="N1879" i="7"/>
  <c r="M1879" i="7"/>
  <c r="L1879" i="7"/>
  <c r="K1879" i="7"/>
  <c r="S1878" i="7"/>
  <c r="R1878" i="7"/>
  <c r="T1878" i="7" s="1"/>
  <c r="Q1878" i="7"/>
  <c r="P1878" i="7"/>
  <c r="O1878" i="7"/>
  <c r="N1878" i="7"/>
  <c r="M1878" i="7"/>
  <c r="L1878" i="7"/>
  <c r="K1878" i="7"/>
  <c r="R1877" i="7"/>
  <c r="T1877" i="7" s="1"/>
  <c r="Q1877" i="7"/>
  <c r="P1877" i="7"/>
  <c r="O1877" i="7"/>
  <c r="N1877" i="7"/>
  <c r="M1877" i="7"/>
  <c r="L1877" i="7"/>
  <c r="K1877" i="7"/>
  <c r="U1876" i="7"/>
  <c r="R1876" i="7"/>
  <c r="T1876" i="7" s="1"/>
  <c r="Q1876" i="7"/>
  <c r="P1876" i="7"/>
  <c r="O1876" i="7"/>
  <c r="N1876" i="7"/>
  <c r="M1876" i="7"/>
  <c r="L1876" i="7"/>
  <c r="K1876" i="7"/>
  <c r="V1875" i="7"/>
  <c r="U1875" i="7"/>
  <c r="S1875" i="7"/>
  <c r="R1875" i="7"/>
  <c r="T1875" i="7" s="1"/>
  <c r="Q1875" i="7"/>
  <c r="P1875" i="7"/>
  <c r="O1875" i="7"/>
  <c r="N1875" i="7"/>
  <c r="M1875" i="7"/>
  <c r="L1875" i="7"/>
  <c r="K1875" i="7"/>
  <c r="U1874" i="7"/>
  <c r="V1874" i="7" s="1"/>
  <c r="T1874" i="7"/>
  <c r="S1874" i="7"/>
  <c r="R1874" i="7"/>
  <c r="Q1874" i="7"/>
  <c r="P1874" i="7"/>
  <c r="O1874" i="7"/>
  <c r="N1874" i="7"/>
  <c r="M1874" i="7"/>
  <c r="L1874" i="7"/>
  <c r="K1874" i="7"/>
  <c r="U1873" i="7"/>
  <c r="R1873" i="7"/>
  <c r="T1873" i="7" s="1"/>
  <c r="Q1873" i="7"/>
  <c r="P1873" i="7"/>
  <c r="O1873" i="7"/>
  <c r="N1873" i="7"/>
  <c r="M1873" i="7"/>
  <c r="L1873" i="7"/>
  <c r="K1873" i="7"/>
  <c r="U1872" i="7"/>
  <c r="S1872" i="7"/>
  <c r="V1872" i="7" s="1"/>
  <c r="R1872" i="7"/>
  <c r="T1872" i="7" s="1"/>
  <c r="Q1872" i="7"/>
  <c r="P1872" i="7"/>
  <c r="O1872" i="7"/>
  <c r="N1872" i="7"/>
  <c r="M1872" i="7"/>
  <c r="L1872" i="7"/>
  <c r="K1872" i="7"/>
  <c r="R1871" i="7"/>
  <c r="Q1871" i="7"/>
  <c r="P1871" i="7"/>
  <c r="O1871" i="7"/>
  <c r="N1871" i="7"/>
  <c r="M1871" i="7"/>
  <c r="L1871" i="7"/>
  <c r="K1871" i="7"/>
  <c r="V1870" i="7"/>
  <c r="U1870" i="7"/>
  <c r="S1870" i="7"/>
  <c r="R1870" i="7"/>
  <c r="T1870" i="7" s="1"/>
  <c r="Q1870" i="7"/>
  <c r="P1870" i="7"/>
  <c r="O1870" i="7"/>
  <c r="N1870" i="7"/>
  <c r="M1870" i="7"/>
  <c r="L1870" i="7"/>
  <c r="K1870" i="7"/>
  <c r="U1869" i="7"/>
  <c r="S1869" i="7"/>
  <c r="V1869" i="7" s="1"/>
  <c r="R1869" i="7"/>
  <c r="T1869" i="7" s="1"/>
  <c r="Q1869" i="7"/>
  <c r="P1869" i="7"/>
  <c r="O1869" i="7"/>
  <c r="N1869" i="7"/>
  <c r="M1869" i="7"/>
  <c r="L1869" i="7"/>
  <c r="K1869" i="7"/>
  <c r="R1868" i="7"/>
  <c r="Q1868" i="7"/>
  <c r="P1868" i="7"/>
  <c r="O1868" i="7"/>
  <c r="N1868" i="7"/>
  <c r="M1868" i="7"/>
  <c r="L1868" i="7"/>
  <c r="K1868" i="7"/>
  <c r="R1867" i="7"/>
  <c r="Q1867" i="7"/>
  <c r="P1867" i="7"/>
  <c r="O1867" i="7"/>
  <c r="N1867" i="7"/>
  <c r="M1867" i="7"/>
  <c r="L1867" i="7"/>
  <c r="K1867" i="7"/>
  <c r="R1866" i="7"/>
  <c r="Q1866" i="7"/>
  <c r="P1866" i="7"/>
  <c r="O1866" i="7"/>
  <c r="N1866" i="7"/>
  <c r="M1866" i="7"/>
  <c r="L1866" i="7"/>
  <c r="K1866" i="7"/>
  <c r="S1865" i="7"/>
  <c r="R1865" i="7"/>
  <c r="T1865" i="7" s="1"/>
  <c r="Q1865" i="7"/>
  <c r="P1865" i="7"/>
  <c r="O1865" i="7"/>
  <c r="N1865" i="7"/>
  <c r="M1865" i="7"/>
  <c r="L1865" i="7"/>
  <c r="K1865" i="7"/>
  <c r="U1864" i="7"/>
  <c r="T1864" i="7"/>
  <c r="S1864" i="7"/>
  <c r="V1864" i="7" s="1"/>
  <c r="R1864" i="7"/>
  <c r="Q1864" i="7"/>
  <c r="P1864" i="7"/>
  <c r="O1864" i="7"/>
  <c r="N1864" i="7"/>
  <c r="M1864" i="7"/>
  <c r="L1864" i="7"/>
  <c r="K1864" i="7"/>
  <c r="R1863" i="7"/>
  <c r="T1863" i="7" s="1"/>
  <c r="Q1863" i="7"/>
  <c r="P1863" i="7"/>
  <c r="O1863" i="7"/>
  <c r="N1863" i="7"/>
  <c r="M1863" i="7"/>
  <c r="L1863" i="7"/>
  <c r="K1863" i="7"/>
  <c r="U1862" i="7"/>
  <c r="R1862" i="7"/>
  <c r="T1862" i="7" s="1"/>
  <c r="Q1862" i="7"/>
  <c r="P1862" i="7"/>
  <c r="O1862" i="7"/>
  <c r="N1862" i="7"/>
  <c r="M1862" i="7"/>
  <c r="L1862" i="7"/>
  <c r="K1862" i="7"/>
  <c r="V1861" i="7"/>
  <c r="U1861" i="7"/>
  <c r="S1861" i="7"/>
  <c r="R1861" i="7"/>
  <c r="T1861" i="7" s="1"/>
  <c r="Q1861" i="7"/>
  <c r="P1861" i="7"/>
  <c r="O1861" i="7"/>
  <c r="N1861" i="7"/>
  <c r="M1861" i="7"/>
  <c r="L1861" i="7"/>
  <c r="K1861" i="7"/>
  <c r="U1860" i="7"/>
  <c r="R1860" i="7"/>
  <c r="T1860" i="7" s="1"/>
  <c r="Q1860" i="7"/>
  <c r="P1860" i="7"/>
  <c r="O1860" i="7"/>
  <c r="N1860" i="7"/>
  <c r="M1860" i="7"/>
  <c r="L1860" i="7"/>
  <c r="K1860" i="7"/>
  <c r="U1859" i="7"/>
  <c r="S1859" i="7"/>
  <c r="R1859" i="7"/>
  <c r="T1859" i="7" s="1"/>
  <c r="Q1859" i="7"/>
  <c r="P1859" i="7"/>
  <c r="O1859" i="7"/>
  <c r="N1859" i="7"/>
  <c r="M1859" i="7"/>
  <c r="L1859" i="7"/>
  <c r="K1859" i="7"/>
  <c r="R1858" i="7"/>
  <c r="Q1858" i="7"/>
  <c r="P1858" i="7"/>
  <c r="O1858" i="7"/>
  <c r="N1858" i="7"/>
  <c r="M1858" i="7"/>
  <c r="L1858" i="7"/>
  <c r="K1858" i="7"/>
  <c r="R1857" i="7"/>
  <c r="Q1857" i="7"/>
  <c r="P1857" i="7"/>
  <c r="O1857" i="7"/>
  <c r="N1857" i="7"/>
  <c r="M1857" i="7"/>
  <c r="L1857" i="7"/>
  <c r="K1857" i="7"/>
  <c r="S1856" i="7"/>
  <c r="R1856" i="7"/>
  <c r="T1856" i="7" s="1"/>
  <c r="Q1856" i="7"/>
  <c r="P1856" i="7"/>
  <c r="O1856" i="7"/>
  <c r="N1856" i="7"/>
  <c r="M1856" i="7"/>
  <c r="L1856" i="7"/>
  <c r="K1856" i="7"/>
  <c r="R1855" i="7"/>
  <c r="T1855" i="7" s="1"/>
  <c r="Q1855" i="7"/>
  <c r="P1855" i="7"/>
  <c r="O1855" i="7"/>
  <c r="N1855" i="7"/>
  <c r="M1855" i="7"/>
  <c r="L1855" i="7"/>
  <c r="K1855" i="7"/>
  <c r="R1854" i="7"/>
  <c r="Q1854" i="7"/>
  <c r="P1854" i="7"/>
  <c r="O1854" i="7"/>
  <c r="N1854" i="7"/>
  <c r="M1854" i="7"/>
  <c r="L1854" i="7"/>
  <c r="K1854" i="7"/>
  <c r="R1853" i="7"/>
  <c r="Q1853" i="7"/>
  <c r="P1853" i="7"/>
  <c r="O1853" i="7"/>
  <c r="N1853" i="7"/>
  <c r="M1853" i="7"/>
  <c r="L1853" i="7"/>
  <c r="K1853" i="7"/>
  <c r="S1852" i="7"/>
  <c r="R1852" i="7"/>
  <c r="T1852" i="7" s="1"/>
  <c r="Q1852" i="7"/>
  <c r="P1852" i="7"/>
  <c r="O1852" i="7"/>
  <c r="N1852" i="7"/>
  <c r="M1852" i="7"/>
  <c r="L1852" i="7"/>
  <c r="K1852" i="7"/>
  <c r="R1851" i="7"/>
  <c r="T1851" i="7" s="1"/>
  <c r="Q1851" i="7"/>
  <c r="P1851" i="7"/>
  <c r="O1851" i="7"/>
  <c r="N1851" i="7"/>
  <c r="M1851" i="7"/>
  <c r="L1851" i="7"/>
  <c r="K1851" i="7"/>
  <c r="U1850" i="7"/>
  <c r="R1850" i="7"/>
  <c r="T1850" i="7" s="1"/>
  <c r="Q1850" i="7"/>
  <c r="P1850" i="7"/>
  <c r="O1850" i="7"/>
  <c r="N1850" i="7"/>
  <c r="M1850" i="7"/>
  <c r="L1850" i="7"/>
  <c r="K1850" i="7"/>
  <c r="V1849" i="7"/>
  <c r="U1849" i="7"/>
  <c r="S1849" i="7"/>
  <c r="R1849" i="7"/>
  <c r="T1849" i="7" s="1"/>
  <c r="Q1849" i="7"/>
  <c r="P1849" i="7"/>
  <c r="O1849" i="7"/>
  <c r="N1849" i="7"/>
  <c r="M1849" i="7"/>
  <c r="L1849" i="7"/>
  <c r="K1849" i="7"/>
  <c r="U1848" i="7"/>
  <c r="R1848" i="7"/>
  <c r="T1848" i="7" s="1"/>
  <c r="Q1848" i="7"/>
  <c r="P1848" i="7"/>
  <c r="O1848" i="7"/>
  <c r="N1848" i="7"/>
  <c r="M1848" i="7"/>
  <c r="L1848" i="7"/>
  <c r="K1848" i="7"/>
  <c r="U1847" i="7"/>
  <c r="S1847" i="7"/>
  <c r="V1847" i="7" s="1"/>
  <c r="R1847" i="7"/>
  <c r="T1847" i="7" s="1"/>
  <c r="Q1847" i="7"/>
  <c r="P1847" i="7"/>
  <c r="O1847" i="7"/>
  <c r="N1847" i="7"/>
  <c r="M1847" i="7"/>
  <c r="L1847" i="7"/>
  <c r="K1847" i="7"/>
  <c r="S1846" i="7"/>
  <c r="R1846" i="7"/>
  <c r="T1846" i="7" s="1"/>
  <c r="Q1846" i="7"/>
  <c r="P1846" i="7"/>
  <c r="O1846" i="7"/>
  <c r="N1846" i="7"/>
  <c r="M1846" i="7"/>
  <c r="L1846" i="7"/>
  <c r="K1846" i="7"/>
  <c r="R1845" i="7"/>
  <c r="T1845" i="7" s="1"/>
  <c r="Q1845" i="7"/>
  <c r="P1845" i="7"/>
  <c r="O1845" i="7"/>
  <c r="N1845" i="7"/>
  <c r="M1845" i="7"/>
  <c r="L1845" i="7"/>
  <c r="K1845" i="7"/>
  <c r="R1844" i="7"/>
  <c r="T1844" i="7" s="1"/>
  <c r="Q1844" i="7"/>
  <c r="P1844" i="7"/>
  <c r="O1844" i="7"/>
  <c r="N1844" i="7"/>
  <c r="M1844" i="7"/>
  <c r="L1844" i="7"/>
  <c r="K1844" i="7"/>
  <c r="U1843" i="7"/>
  <c r="S1843" i="7"/>
  <c r="R1843" i="7"/>
  <c r="T1843" i="7" s="1"/>
  <c r="Q1843" i="7"/>
  <c r="P1843" i="7"/>
  <c r="O1843" i="7"/>
  <c r="N1843" i="7"/>
  <c r="M1843" i="7"/>
  <c r="L1843" i="7"/>
  <c r="K1843" i="7"/>
  <c r="R1842" i="7"/>
  <c r="Q1842" i="7"/>
  <c r="P1842" i="7"/>
  <c r="O1842" i="7"/>
  <c r="N1842" i="7"/>
  <c r="M1842" i="7"/>
  <c r="L1842" i="7"/>
  <c r="K1842" i="7"/>
  <c r="R1841" i="7"/>
  <c r="Q1841" i="7"/>
  <c r="P1841" i="7"/>
  <c r="O1841" i="7"/>
  <c r="N1841" i="7"/>
  <c r="M1841" i="7"/>
  <c r="L1841" i="7"/>
  <c r="K1841" i="7"/>
  <c r="S1840" i="7"/>
  <c r="R1840" i="7"/>
  <c r="T1840" i="7" s="1"/>
  <c r="Q1840" i="7"/>
  <c r="P1840" i="7"/>
  <c r="O1840" i="7"/>
  <c r="N1840" i="7"/>
  <c r="M1840" i="7"/>
  <c r="L1840" i="7"/>
  <c r="K1840" i="7"/>
  <c r="R1839" i="7"/>
  <c r="T1839" i="7" s="1"/>
  <c r="Q1839" i="7"/>
  <c r="P1839" i="7"/>
  <c r="O1839" i="7"/>
  <c r="N1839" i="7"/>
  <c r="M1839" i="7"/>
  <c r="L1839" i="7"/>
  <c r="K1839" i="7"/>
  <c r="U1838" i="7"/>
  <c r="R1838" i="7"/>
  <c r="T1838" i="7" s="1"/>
  <c r="Q1838" i="7"/>
  <c r="P1838" i="7"/>
  <c r="O1838" i="7"/>
  <c r="N1838" i="7"/>
  <c r="M1838" i="7"/>
  <c r="L1838" i="7"/>
  <c r="K1838" i="7"/>
  <c r="V1837" i="7"/>
  <c r="U1837" i="7"/>
  <c r="S1837" i="7"/>
  <c r="R1837" i="7"/>
  <c r="T1837" i="7" s="1"/>
  <c r="Q1837" i="7"/>
  <c r="P1837" i="7"/>
  <c r="O1837" i="7"/>
  <c r="N1837" i="7"/>
  <c r="M1837" i="7"/>
  <c r="L1837" i="7"/>
  <c r="K1837" i="7"/>
  <c r="U1836" i="7"/>
  <c r="R1836" i="7"/>
  <c r="T1836" i="7" s="1"/>
  <c r="Q1836" i="7"/>
  <c r="P1836" i="7"/>
  <c r="O1836" i="7"/>
  <c r="N1836" i="7"/>
  <c r="M1836" i="7"/>
  <c r="L1836" i="7"/>
  <c r="K1836" i="7"/>
  <c r="U1835" i="7"/>
  <c r="S1835" i="7"/>
  <c r="V1835" i="7" s="1"/>
  <c r="R1835" i="7"/>
  <c r="T1835" i="7" s="1"/>
  <c r="Q1835" i="7"/>
  <c r="P1835" i="7"/>
  <c r="O1835" i="7"/>
  <c r="N1835" i="7"/>
  <c r="M1835" i="7"/>
  <c r="L1835" i="7"/>
  <c r="K1835" i="7"/>
  <c r="R1834" i="7"/>
  <c r="T1834" i="7" s="1"/>
  <c r="Q1834" i="7"/>
  <c r="P1834" i="7"/>
  <c r="O1834" i="7"/>
  <c r="N1834" i="7"/>
  <c r="M1834" i="7"/>
  <c r="L1834" i="7"/>
  <c r="K1834" i="7"/>
  <c r="U1833" i="7"/>
  <c r="V1833" i="7" s="1"/>
  <c r="S1833" i="7"/>
  <c r="R1833" i="7"/>
  <c r="T1833" i="7" s="1"/>
  <c r="Q1833" i="7"/>
  <c r="P1833" i="7"/>
  <c r="O1833" i="7"/>
  <c r="N1833" i="7"/>
  <c r="M1833" i="7"/>
  <c r="L1833" i="7"/>
  <c r="K1833" i="7"/>
  <c r="V1832" i="7"/>
  <c r="U1832" i="7"/>
  <c r="S1832" i="7"/>
  <c r="R1832" i="7"/>
  <c r="T1832" i="7" s="1"/>
  <c r="Q1832" i="7"/>
  <c r="P1832" i="7"/>
  <c r="O1832" i="7"/>
  <c r="N1832" i="7"/>
  <c r="M1832" i="7"/>
  <c r="L1832" i="7"/>
  <c r="K1832" i="7"/>
  <c r="R1831" i="7"/>
  <c r="Q1831" i="7"/>
  <c r="P1831" i="7"/>
  <c r="O1831" i="7"/>
  <c r="N1831" i="7"/>
  <c r="M1831" i="7"/>
  <c r="L1831" i="7"/>
  <c r="K1831" i="7"/>
  <c r="S1830" i="7"/>
  <c r="R1830" i="7"/>
  <c r="Q1830" i="7"/>
  <c r="P1830" i="7"/>
  <c r="O1830" i="7"/>
  <c r="N1830" i="7"/>
  <c r="M1830" i="7"/>
  <c r="L1830" i="7"/>
  <c r="K1830" i="7"/>
  <c r="R1829" i="7"/>
  <c r="Q1829" i="7"/>
  <c r="P1829" i="7"/>
  <c r="O1829" i="7"/>
  <c r="N1829" i="7"/>
  <c r="M1829" i="7"/>
  <c r="L1829" i="7"/>
  <c r="K1829" i="7"/>
  <c r="S1828" i="7"/>
  <c r="R1828" i="7"/>
  <c r="T1828" i="7" s="1"/>
  <c r="Q1828" i="7"/>
  <c r="P1828" i="7"/>
  <c r="O1828" i="7"/>
  <c r="N1828" i="7"/>
  <c r="M1828" i="7"/>
  <c r="L1828" i="7"/>
  <c r="K1828" i="7"/>
  <c r="R1827" i="7"/>
  <c r="T1827" i="7" s="1"/>
  <c r="Q1827" i="7"/>
  <c r="P1827" i="7"/>
  <c r="O1827" i="7"/>
  <c r="N1827" i="7"/>
  <c r="M1827" i="7"/>
  <c r="L1827" i="7"/>
  <c r="K1827" i="7"/>
  <c r="U1826" i="7"/>
  <c r="R1826" i="7"/>
  <c r="T1826" i="7" s="1"/>
  <c r="Q1826" i="7"/>
  <c r="P1826" i="7"/>
  <c r="O1826" i="7"/>
  <c r="N1826" i="7"/>
  <c r="M1826" i="7"/>
  <c r="L1826" i="7"/>
  <c r="K1826" i="7"/>
  <c r="V1825" i="7"/>
  <c r="U1825" i="7"/>
  <c r="S1825" i="7"/>
  <c r="R1825" i="7"/>
  <c r="T1825" i="7" s="1"/>
  <c r="Q1825" i="7"/>
  <c r="P1825" i="7"/>
  <c r="O1825" i="7"/>
  <c r="N1825" i="7"/>
  <c r="M1825" i="7"/>
  <c r="L1825" i="7"/>
  <c r="K1825" i="7"/>
  <c r="U1824" i="7"/>
  <c r="R1824" i="7"/>
  <c r="T1824" i="7" s="1"/>
  <c r="Q1824" i="7"/>
  <c r="P1824" i="7"/>
  <c r="O1824" i="7"/>
  <c r="N1824" i="7"/>
  <c r="M1824" i="7"/>
  <c r="L1824" i="7"/>
  <c r="K1824" i="7"/>
  <c r="U1823" i="7"/>
  <c r="V1823" i="7" s="1"/>
  <c r="S1823" i="7"/>
  <c r="R1823" i="7"/>
  <c r="T1823" i="7" s="1"/>
  <c r="Q1823" i="7"/>
  <c r="P1823" i="7"/>
  <c r="O1823" i="7"/>
  <c r="N1823" i="7"/>
  <c r="M1823" i="7"/>
  <c r="L1823" i="7"/>
  <c r="K1823" i="7"/>
  <c r="U1822" i="7"/>
  <c r="S1822" i="7"/>
  <c r="V1822" i="7" s="1"/>
  <c r="R1822" i="7"/>
  <c r="T1822" i="7" s="1"/>
  <c r="Q1822" i="7"/>
  <c r="P1822" i="7"/>
  <c r="O1822" i="7"/>
  <c r="N1822" i="7"/>
  <c r="M1822" i="7"/>
  <c r="L1822" i="7"/>
  <c r="K1822" i="7"/>
  <c r="R1821" i="7"/>
  <c r="Q1821" i="7"/>
  <c r="P1821" i="7"/>
  <c r="O1821" i="7"/>
  <c r="N1821" i="7"/>
  <c r="M1821" i="7"/>
  <c r="L1821" i="7"/>
  <c r="K1821" i="7"/>
  <c r="V1820" i="7"/>
  <c r="U1820" i="7"/>
  <c r="T1820" i="7"/>
  <c r="R1820" i="7"/>
  <c r="S1820" i="7" s="1"/>
  <c r="Q1820" i="7"/>
  <c r="P1820" i="7"/>
  <c r="O1820" i="7"/>
  <c r="N1820" i="7"/>
  <c r="M1820" i="7"/>
  <c r="L1820" i="7"/>
  <c r="K1820" i="7"/>
  <c r="S1819" i="7"/>
  <c r="R1819" i="7"/>
  <c r="Q1819" i="7"/>
  <c r="P1819" i="7"/>
  <c r="O1819" i="7"/>
  <c r="N1819" i="7"/>
  <c r="M1819" i="7"/>
  <c r="L1819" i="7"/>
  <c r="K1819" i="7"/>
  <c r="U1818" i="7"/>
  <c r="S1818" i="7"/>
  <c r="V1818" i="7" s="1"/>
  <c r="R1818" i="7"/>
  <c r="T1818" i="7" s="1"/>
  <c r="Q1818" i="7"/>
  <c r="P1818" i="7"/>
  <c r="O1818" i="7"/>
  <c r="N1818" i="7"/>
  <c r="M1818" i="7"/>
  <c r="L1818" i="7"/>
  <c r="K1818" i="7"/>
  <c r="R1817" i="7"/>
  <c r="Q1817" i="7"/>
  <c r="P1817" i="7"/>
  <c r="O1817" i="7"/>
  <c r="N1817" i="7"/>
  <c r="M1817" i="7"/>
  <c r="L1817" i="7"/>
  <c r="K1817" i="7"/>
  <c r="U1816" i="7"/>
  <c r="T1816" i="7"/>
  <c r="S1816" i="7"/>
  <c r="V1816" i="7" s="1"/>
  <c r="R1816" i="7"/>
  <c r="Q1816" i="7"/>
  <c r="P1816" i="7"/>
  <c r="O1816" i="7"/>
  <c r="N1816" i="7"/>
  <c r="M1816" i="7"/>
  <c r="L1816" i="7"/>
  <c r="K1816" i="7"/>
  <c r="R1815" i="7"/>
  <c r="Q1815" i="7"/>
  <c r="P1815" i="7"/>
  <c r="O1815" i="7"/>
  <c r="N1815" i="7"/>
  <c r="M1815" i="7"/>
  <c r="L1815" i="7"/>
  <c r="K1815" i="7"/>
  <c r="S1814" i="7"/>
  <c r="R1814" i="7"/>
  <c r="T1814" i="7" s="1"/>
  <c r="Q1814" i="7"/>
  <c r="P1814" i="7"/>
  <c r="O1814" i="7"/>
  <c r="N1814" i="7"/>
  <c r="M1814" i="7"/>
  <c r="L1814" i="7"/>
  <c r="K1814" i="7"/>
  <c r="R1813" i="7"/>
  <c r="T1813" i="7" s="1"/>
  <c r="Q1813" i="7"/>
  <c r="P1813" i="7"/>
  <c r="O1813" i="7"/>
  <c r="N1813" i="7"/>
  <c r="M1813" i="7"/>
  <c r="L1813" i="7"/>
  <c r="K1813" i="7"/>
  <c r="U1812" i="7"/>
  <c r="R1812" i="7"/>
  <c r="T1812" i="7" s="1"/>
  <c r="Q1812" i="7"/>
  <c r="P1812" i="7"/>
  <c r="O1812" i="7"/>
  <c r="N1812" i="7"/>
  <c r="M1812" i="7"/>
  <c r="L1812" i="7"/>
  <c r="K1812" i="7"/>
  <c r="V1811" i="7"/>
  <c r="U1811" i="7"/>
  <c r="S1811" i="7"/>
  <c r="R1811" i="7"/>
  <c r="T1811" i="7" s="1"/>
  <c r="Q1811" i="7"/>
  <c r="P1811" i="7"/>
  <c r="O1811" i="7"/>
  <c r="N1811" i="7"/>
  <c r="M1811" i="7"/>
  <c r="L1811" i="7"/>
  <c r="K1811" i="7"/>
  <c r="U1810" i="7"/>
  <c r="R1810" i="7"/>
  <c r="T1810" i="7" s="1"/>
  <c r="Q1810" i="7"/>
  <c r="P1810" i="7"/>
  <c r="O1810" i="7"/>
  <c r="N1810" i="7"/>
  <c r="M1810" i="7"/>
  <c r="L1810" i="7"/>
  <c r="K1810" i="7"/>
  <c r="U1809" i="7"/>
  <c r="S1809" i="7"/>
  <c r="V1809" i="7" s="1"/>
  <c r="R1809" i="7"/>
  <c r="T1809" i="7" s="1"/>
  <c r="Q1809" i="7"/>
  <c r="P1809" i="7"/>
  <c r="O1809" i="7"/>
  <c r="N1809" i="7"/>
  <c r="M1809" i="7"/>
  <c r="L1809" i="7"/>
  <c r="K1809" i="7"/>
  <c r="R1808" i="7"/>
  <c r="Q1808" i="7"/>
  <c r="P1808" i="7"/>
  <c r="O1808" i="7"/>
  <c r="N1808" i="7"/>
  <c r="M1808" i="7"/>
  <c r="L1808" i="7"/>
  <c r="K1808" i="7"/>
  <c r="U1807" i="7"/>
  <c r="S1807" i="7"/>
  <c r="V1807" i="7" s="1"/>
  <c r="R1807" i="7"/>
  <c r="T1807" i="7" s="1"/>
  <c r="Q1807" i="7"/>
  <c r="P1807" i="7"/>
  <c r="O1807" i="7"/>
  <c r="N1807" i="7"/>
  <c r="M1807" i="7"/>
  <c r="L1807" i="7"/>
  <c r="K1807" i="7"/>
  <c r="U1806" i="7"/>
  <c r="S1806" i="7"/>
  <c r="V1806" i="7" s="1"/>
  <c r="R1806" i="7"/>
  <c r="T1806" i="7" s="1"/>
  <c r="Q1806" i="7"/>
  <c r="P1806" i="7"/>
  <c r="O1806" i="7"/>
  <c r="N1806" i="7"/>
  <c r="M1806" i="7"/>
  <c r="L1806" i="7"/>
  <c r="K1806" i="7"/>
  <c r="R1805" i="7"/>
  <c r="Q1805" i="7"/>
  <c r="P1805" i="7"/>
  <c r="O1805" i="7"/>
  <c r="N1805" i="7"/>
  <c r="M1805" i="7"/>
  <c r="L1805" i="7"/>
  <c r="K1805" i="7"/>
  <c r="R1804" i="7"/>
  <c r="Q1804" i="7"/>
  <c r="P1804" i="7"/>
  <c r="O1804" i="7"/>
  <c r="N1804" i="7"/>
  <c r="M1804" i="7"/>
  <c r="L1804" i="7"/>
  <c r="K1804" i="7"/>
  <c r="R1803" i="7"/>
  <c r="Q1803" i="7"/>
  <c r="P1803" i="7"/>
  <c r="O1803" i="7"/>
  <c r="N1803" i="7"/>
  <c r="M1803" i="7"/>
  <c r="L1803" i="7"/>
  <c r="K1803" i="7"/>
  <c r="S1802" i="7"/>
  <c r="R1802" i="7"/>
  <c r="T1802" i="7" s="1"/>
  <c r="Q1802" i="7"/>
  <c r="P1802" i="7"/>
  <c r="O1802" i="7"/>
  <c r="N1802" i="7"/>
  <c r="M1802" i="7"/>
  <c r="L1802" i="7"/>
  <c r="K1802" i="7"/>
  <c r="R1801" i="7"/>
  <c r="T1801" i="7" s="1"/>
  <c r="Q1801" i="7"/>
  <c r="P1801" i="7"/>
  <c r="O1801" i="7"/>
  <c r="N1801" i="7"/>
  <c r="M1801" i="7"/>
  <c r="L1801" i="7"/>
  <c r="K1801" i="7"/>
  <c r="U1800" i="7"/>
  <c r="R1800" i="7"/>
  <c r="T1800" i="7" s="1"/>
  <c r="Q1800" i="7"/>
  <c r="P1800" i="7"/>
  <c r="O1800" i="7"/>
  <c r="N1800" i="7"/>
  <c r="M1800" i="7"/>
  <c r="L1800" i="7"/>
  <c r="K1800" i="7"/>
  <c r="V1799" i="7"/>
  <c r="U1799" i="7"/>
  <c r="S1799" i="7"/>
  <c r="R1799" i="7"/>
  <c r="T1799" i="7" s="1"/>
  <c r="Q1799" i="7"/>
  <c r="P1799" i="7"/>
  <c r="O1799" i="7"/>
  <c r="N1799" i="7"/>
  <c r="M1799" i="7"/>
  <c r="L1799" i="7"/>
  <c r="K1799" i="7"/>
  <c r="U1798" i="7"/>
  <c r="R1798" i="7"/>
  <c r="T1798" i="7" s="1"/>
  <c r="Q1798" i="7"/>
  <c r="P1798" i="7"/>
  <c r="O1798" i="7"/>
  <c r="N1798" i="7"/>
  <c r="M1798" i="7"/>
  <c r="L1798" i="7"/>
  <c r="K1798" i="7"/>
  <c r="U1797" i="7"/>
  <c r="S1797" i="7"/>
  <c r="R1797" i="7"/>
  <c r="T1797" i="7" s="1"/>
  <c r="Q1797" i="7"/>
  <c r="P1797" i="7"/>
  <c r="O1797" i="7"/>
  <c r="N1797" i="7"/>
  <c r="M1797" i="7"/>
  <c r="L1797" i="7"/>
  <c r="K1797" i="7"/>
  <c r="U1796" i="7"/>
  <c r="T1796" i="7"/>
  <c r="S1796" i="7"/>
  <c r="V1796" i="7" s="1"/>
  <c r="R1796" i="7"/>
  <c r="Q1796" i="7"/>
  <c r="P1796" i="7"/>
  <c r="O1796" i="7"/>
  <c r="N1796" i="7"/>
  <c r="M1796" i="7"/>
  <c r="L1796" i="7"/>
  <c r="K1796" i="7"/>
  <c r="R1795" i="7"/>
  <c r="U1795" i="7" s="1"/>
  <c r="Q1795" i="7"/>
  <c r="P1795" i="7"/>
  <c r="O1795" i="7"/>
  <c r="N1795" i="7"/>
  <c r="M1795" i="7"/>
  <c r="L1795" i="7"/>
  <c r="K1795" i="7"/>
  <c r="S1794" i="7"/>
  <c r="R1794" i="7"/>
  <c r="Q1794" i="7"/>
  <c r="P1794" i="7"/>
  <c r="O1794" i="7"/>
  <c r="N1794" i="7"/>
  <c r="M1794" i="7"/>
  <c r="L1794" i="7"/>
  <c r="K1794" i="7"/>
  <c r="R1793" i="7"/>
  <c r="Q1793" i="7"/>
  <c r="P1793" i="7"/>
  <c r="O1793" i="7"/>
  <c r="N1793" i="7"/>
  <c r="M1793" i="7"/>
  <c r="L1793" i="7"/>
  <c r="K1793" i="7"/>
  <c r="R1792" i="7"/>
  <c r="T1792" i="7" s="1"/>
  <c r="Q1792" i="7"/>
  <c r="P1792" i="7"/>
  <c r="O1792" i="7"/>
  <c r="N1792" i="7"/>
  <c r="M1792" i="7"/>
  <c r="L1792" i="7"/>
  <c r="K1792" i="7"/>
  <c r="U1791" i="7"/>
  <c r="T1791" i="7"/>
  <c r="R1791" i="7"/>
  <c r="S1791" i="7" s="1"/>
  <c r="V1791" i="7" s="1"/>
  <c r="Q1791" i="7"/>
  <c r="P1791" i="7"/>
  <c r="O1791" i="7"/>
  <c r="N1791" i="7"/>
  <c r="M1791" i="7"/>
  <c r="L1791" i="7"/>
  <c r="K1791" i="7"/>
  <c r="R1790" i="7"/>
  <c r="Q1790" i="7"/>
  <c r="P1790" i="7"/>
  <c r="O1790" i="7"/>
  <c r="N1790" i="7"/>
  <c r="M1790" i="7"/>
  <c r="L1790" i="7"/>
  <c r="K1790" i="7"/>
  <c r="U1789" i="7"/>
  <c r="T1789" i="7"/>
  <c r="S1789" i="7"/>
  <c r="V1789" i="7" s="1"/>
  <c r="R1789" i="7"/>
  <c r="Q1789" i="7"/>
  <c r="P1789" i="7"/>
  <c r="O1789" i="7"/>
  <c r="N1789" i="7"/>
  <c r="M1789" i="7"/>
  <c r="L1789" i="7"/>
  <c r="K1789" i="7"/>
  <c r="R1788" i="7"/>
  <c r="Q1788" i="7"/>
  <c r="P1788" i="7"/>
  <c r="O1788" i="7"/>
  <c r="N1788" i="7"/>
  <c r="M1788" i="7"/>
  <c r="L1788" i="7"/>
  <c r="K1788" i="7"/>
  <c r="S1787" i="7"/>
  <c r="R1787" i="7"/>
  <c r="T1787" i="7" s="1"/>
  <c r="Q1787" i="7"/>
  <c r="P1787" i="7"/>
  <c r="O1787" i="7"/>
  <c r="N1787" i="7"/>
  <c r="M1787" i="7"/>
  <c r="L1787" i="7"/>
  <c r="K1787" i="7"/>
  <c r="R1786" i="7"/>
  <c r="T1786" i="7" s="1"/>
  <c r="Q1786" i="7"/>
  <c r="P1786" i="7"/>
  <c r="O1786" i="7"/>
  <c r="N1786" i="7"/>
  <c r="M1786" i="7"/>
  <c r="L1786" i="7"/>
  <c r="K1786" i="7"/>
  <c r="U1785" i="7"/>
  <c r="R1785" i="7"/>
  <c r="T1785" i="7" s="1"/>
  <c r="Q1785" i="7"/>
  <c r="P1785" i="7"/>
  <c r="O1785" i="7"/>
  <c r="N1785" i="7"/>
  <c r="M1785" i="7"/>
  <c r="L1785" i="7"/>
  <c r="K1785" i="7"/>
  <c r="V1784" i="7"/>
  <c r="U1784" i="7"/>
  <c r="S1784" i="7"/>
  <c r="R1784" i="7"/>
  <c r="T1784" i="7" s="1"/>
  <c r="Q1784" i="7"/>
  <c r="P1784" i="7"/>
  <c r="O1784" i="7"/>
  <c r="N1784" i="7"/>
  <c r="M1784" i="7"/>
  <c r="L1784" i="7"/>
  <c r="K1784" i="7"/>
  <c r="U1783" i="7"/>
  <c r="R1783" i="7"/>
  <c r="T1783" i="7" s="1"/>
  <c r="Q1783" i="7"/>
  <c r="P1783" i="7"/>
  <c r="O1783" i="7"/>
  <c r="N1783" i="7"/>
  <c r="M1783" i="7"/>
  <c r="L1783" i="7"/>
  <c r="K1783" i="7"/>
  <c r="U1782" i="7"/>
  <c r="S1782" i="7"/>
  <c r="V1782" i="7" s="1"/>
  <c r="R1782" i="7"/>
  <c r="T1782" i="7" s="1"/>
  <c r="Q1782" i="7"/>
  <c r="P1782" i="7"/>
  <c r="O1782" i="7"/>
  <c r="N1782" i="7"/>
  <c r="M1782" i="7"/>
  <c r="L1782" i="7"/>
  <c r="K1782" i="7"/>
  <c r="R1781" i="7"/>
  <c r="T1781" i="7" s="1"/>
  <c r="Q1781" i="7"/>
  <c r="P1781" i="7"/>
  <c r="O1781" i="7"/>
  <c r="N1781" i="7"/>
  <c r="M1781" i="7"/>
  <c r="L1781" i="7"/>
  <c r="K1781" i="7"/>
  <c r="R1780" i="7"/>
  <c r="T1780" i="7" s="1"/>
  <c r="Q1780" i="7"/>
  <c r="P1780" i="7"/>
  <c r="O1780" i="7"/>
  <c r="N1780" i="7"/>
  <c r="M1780" i="7"/>
  <c r="L1780" i="7"/>
  <c r="K1780" i="7"/>
  <c r="V1779" i="7"/>
  <c r="U1779" i="7"/>
  <c r="S1779" i="7"/>
  <c r="R1779" i="7"/>
  <c r="T1779" i="7" s="1"/>
  <c r="Q1779" i="7"/>
  <c r="P1779" i="7"/>
  <c r="O1779" i="7"/>
  <c r="N1779" i="7"/>
  <c r="M1779" i="7"/>
  <c r="L1779" i="7"/>
  <c r="K1779" i="7"/>
  <c r="R1778" i="7"/>
  <c r="Q1778" i="7"/>
  <c r="P1778" i="7"/>
  <c r="O1778" i="7"/>
  <c r="N1778" i="7"/>
  <c r="M1778" i="7"/>
  <c r="L1778" i="7"/>
  <c r="K1778" i="7"/>
  <c r="U1777" i="7"/>
  <c r="T1777" i="7"/>
  <c r="R1777" i="7"/>
  <c r="S1777" i="7" s="1"/>
  <c r="V1777" i="7" s="1"/>
  <c r="Q1777" i="7"/>
  <c r="P1777" i="7"/>
  <c r="O1777" i="7"/>
  <c r="N1777" i="7"/>
  <c r="M1777" i="7"/>
  <c r="L1777" i="7"/>
  <c r="K1777" i="7"/>
  <c r="S1776" i="7"/>
  <c r="R1776" i="7"/>
  <c r="Q1776" i="7"/>
  <c r="P1776" i="7"/>
  <c r="O1776" i="7"/>
  <c r="N1776" i="7"/>
  <c r="M1776" i="7"/>
  <c r="L1776" i="7"/>
  <c r="K1776" i="7"/>
  <c r="U1775" i="7"/>
  <c r="T1775" i="7"/>
  <c r="R1775" i="7"/>
  <c r="S1775" i="7" s="1"/>
  <c r="V1775" i="7" s="1"/>
  <c r="Q1775" i="7"/>
  <c r="P1775" i="7"/>
  <c r="O1775" i="7"/>
  <c r="N1775" i="7"/>
  <c r="M1775" i="7"/>
  <c r="L1775" i="7"/>
  <c r="K1775" i="7"/>
  <c r="U1774" i="7"/>
  <c r="T1774" i="7"/>
  <c r="R1774" i="7"/>
  <c r="S1774" i="7" s="1"/>
  <c r="V1774" i="7" s="1"/>
  <c r="Q1774" i="7"/>
  <c r="P1774" i="7"/>
  <c r="O1774" i="7"/>
  <c r="N1774" i="7"/>
  <c r="M1774" i="7"/>
  <c r="L1774" i="7"/>
  <c r="K1774" i="7"/>
  <c r="R1773" i="7"/>
  <c r="Q1773" i="7"/>
  <c r="P1773" i="7"/>
  <c r="O1773" i="7"/>
  <c r="N1773" i="7"/>
  <c r="M1773" i="7"/>
  <c r="L1773" i="7"/>
  <c r="K1773" i="7"/>
  <c r="S1772" i="7"/>
  <c r="R1772" i="7"/>
  <c r="T1772" i="7" s="1"/>
  <c r="Q1772" i="7"/>
  <c r="P1772" i="7"/>
  <c r="O1772" i="7"/>
  <c r="N1772" i="7"/>
  <c r="M1772" i="7"/>
  <c r="L1772" i="7"/>
  <c r="K1772" i="7"/>
  <c r="R1771" i="7"/>
  <c r="T1771" i="7" s="1"/>
  <c r="Q1771" i="7"/>
  <c r="P1771" i="7"/>
  <c r="O1771" i="7"/>
  <c r="N1771" i="7"/>
  <c r="M1771" i="7"/>
  <c r="L1771" i="7"/>
  <c r="K1771" i="7"/>
  <c r="U1770" i="7"/>
  <c r="R1770" i="7"/>
  <c r="T1770" i="7" s="1"/>
  <c r="Q1770" i="7"/>
  <c r="P1770" i="7"/>
  <c r="O1770" i="7"/>
  <c r="N1770" i="7"/>
  <c r="M1770" i="7"/>
  <c r="L1770" i="7"/>
  <c r="K1770" i="7"/>
  <c r="V1769" i="7"/>
  <c r="U1769" i="7"/>
  <c r="T1769" i="7"/>
  <c r="R1769" i="7"/>
  <c r="S1769" i="7" s="1"/>
  <c r="Q1769" i="7"/>
  <c r="P1769" i="7"/>
  <c r="O1769" i="7"/>
  <c r="N1769" i="7"/>
  <c r="M1769" i="7"/>
  <c r="L1769" i="7"/>
  <c r="K1769" i="7"/>
  <c r="V1768" i="7"/>
  <c r="U1768" i="7"/>
  <c r="T1768" i="7"/>
  <c r="R1768" i="7"/>
  <c r="S1768" i="7" s="1"/>
  <c r="Q1768" i="7"/>
  <c r="P1768" i="7"/>
  <c r="O1768" i="7"/>
  <c r="N1768" i="7"/>
  <c r="M1768" i="7"/>
  <c r="L1768" i="7"/>
  <c r="K1768" i="7"/>
  <c r="V1767" i="7"/>
  <c r="U1767" i="7"/>
  <c r="S1767" i="7"/>
  <c r="R1767" i="7"/>
  <c r="T1767" i="7" s="1"/>
  <c r="Q1767" i="7"/>
  <c r="P1767" i="7"/>
  <c r="O1767" i="7"/>
  <c r="N1767" i="7"/>
  <c r="M1767" i="7"/>
  <c r="L1767" i="7"/>
  <c r="K1767" i="7"/>
  <c r="U1766" i="7"/>
  <c r="R1766" i="7"/>
  <c r="T1766" i="7" s="1"/>
  <c r="Q1766" i="7"/>
  <c r="P1766" i="7"/>
  <c r="O1766" i="7"/>
  <c r="N1766" i="7"/>
  <c r="M1766" i="7"/>
  <c r="L1766" i="7"/>
  <c r="K1766" i="7"/>
  <c r="V1765" i="7"/>
  <c r="U1765" i="7"/>
  <c r="S1765" i="7"/>
  <c r="R1765" i="7"/>
  <c r="T1765" i="7" s="1"/>
  <c r="Q1765" i="7"/>
  <c r="P1765" i="7"/>
  <c r="O1765" i="7"/>
  <c r="N1765" i="7"/>
  <c r="M1765" i="7"/>
  <c r="L1765" i="7"/>
  <c r="K1765" i="7"/>
  <c r="U1764" i="7"/>
  <c r="S1764" i="7"/>
  <c r="V1764" i="7" s="1"/>
  <c r="R1764" i="7"/>
  <c r="T1764" i="7" s="1"/>
  <c r="Q1764" i="7"/>
  <c r="P1764" i="7"/>
  <c r="O1764" i="7"/>
  <c r="N1764" i="7"/>
  <c r="M1764" i="7"/>
  <c r="L1764" i="7"/>
  <c r="K1764" i="7"/>
  <c r="R1763" i="7"/>
  <c r="T1763" i="7" s="1"/>
  <c r="Q1763" i="7"/>
  <c r="P1763" i="7"/>
  <c r="O1763" i="7"/>
  <c r="N1763" i="7"/>
  <c r="M1763" i="7"/>
  <c r="L1763" i="7"/>
  <c r="K1763" i="7"/>
  <c r="S1762" i="7"/>
  <c r="R1762" i="7"/>
  <c r="Q1762" i="7"/>
  <c r="P1762" i="7"/>
  <c r="O1762" i="7"/>
  <c r="N1762" i="7"/>
  <c r="M1762" i="7"/>
  <c r="L1762" i="7"/>
  <c r="K1762" i="7"/>
  <c r="S1761" i="7"/>
  <c r="R1761" i="7"/>
  <c r="T1761" i="7" s="1"/>
  <c r="Q1761" i="7"/>
  <c r="P1761" i="7"/>
  <c r="O1761" i="7"/>
  <c r="N1761" i="7"/>
  <c r="M1761" i="7"/>
  <c r="L1761" i="7"/>
  <c r="K1761" i="7"/>
  <c r="S1760" i="7"/>
  <c r="R1760" i="7"/>
  <c r="Q1760" i="7"/>
  <c r="P1760" i="7"/>
  <c r="O1760" i="7"/>
  <c r="N1760" i="7"/>
  <c r="M1760" i="7"/>
  <c r="L1760" i="7"/>
  <c r="K1760" i="7"/>
  <c r="U1759" i="7"/>
  <c r="T1759" i="7"/>
  <c r="S1759" i="7"/>
  <c r="V1759" i="7" s="1"/>
  <c r="R1759" i="7"/>
  <c r="Q1759" i="7"/>
  <c r="P1759" i="7"/>
  <c r="O1759" i="7"/>
  <c r="N1759" i="7"/>
  <c r="M1759" i="7"/>
  <c r="L1759" i="7"/>
  <c r="K1759" i="7"/>
  <c r="R1758" i="7"/>
  <c r="Q1758" i="7"/>
  <c r="P1758" i="7"/>
  <c r="O1758" i="7"/>
  <c r="N1758" i="7"/>
  <c r="M1758" i="7"/>
  <c r="L1758" i="7"/>
  <c r="K1758" i="7"/>
  <c r="S1757" i="7"/>
  <c r="R1757" i="7"/>
  <c r="T1757" i="7" s="1"/>
  <c r="Q1757" i="7"/>
  <c r="P1757" i="7"/>
  <c r="O1757" i="7"/>
  <c r="N1757" i="7"/>
  <c r="M1757" i="7"/>
  <c r="L1757" i="7"/>
  <c r="K1757" i="7"/>
  <c r="U1756" i="7"/>
  <c r="T1756" i="7"/>
  <c r="S1756" i="7"/>
  <c r="V1756" i="7" s="1"/>
  <c r="R1756" i="7"/>
  <c r="Q1756" i="7"/>
  <c r="P1756" i="7"/>
  <c r="O1756" i="7"/>
  <c r="N1756" i="7"/>
  <c r="M1756" i="7"/>
  <c r="L1756" i="7"/>
  <c r="K1756" i="7"/>
  <c r="R1755" i="7"/>
  <c r="T1755" i="7" s="1"/>
  <c r="Q1755" i="7"/>
  <c r="P1755" i="7"/>
  <c r="O1755" i="7"/>
  <c r="N1755" i="7"/>
  <c r="M1755" i="7"/>
  <c r="L1755" i="7"/>
  <c r="K1755" i="7"/>
  <c r="U1754" i="7"/>
  <c r="R1754" i="7"/>
  <c r="T1754" i="7" s="1"/>
  <c r="Q1754" i="7"/>
  <c r="P1754" i="7"/>
  <c r="O1754" i="7"/>
  <c r="N1754" i="7"/>
  <c r="M1754" i="7"/>
  <c r="L1754" i="7"/>
  <c r="K1754" i="7"/>
  <c r="V1753" i="7"/>
  <c r="U1753" i="7"/>
  <c r="S1753" i="7"/>
  <c r="R1753" i="7"/>
  <c r="T1753" i="7" s="1"/>
  <c r="Q1753" i="7"/>
  <c r="P1753" i="7"/>
  <c r="O1753" i="7"/>
  <c r="N1753" i="7"/>
  <c r="M1753" i="7"/>
  <c r="L1753" i="7"/>
  <c r="K1753" i="7"/>
  <c r="U1752" i="7"/>
  <c r="R1752" i="7"/>
  <c r="T1752" i="7" s="1"/>
  <c r="Q1752" i="7"/>
  <c r="P1752" i="7"/>
  <c r="O1752" i="7"/>
  <c r="N1752" i="7"/>
  <c r="M1752" i="7"/>
  <c r="L1752" i="7"/>
  <c r="K1752" i="7"/>
  <c r="U1751" i="7"/>
  <c r="S1751" i="7"/>
  <c r="V1751" i="7" s="1"/>
  <c r="R1751" i="7"/>
  <c r="T1751" i="7" s="1"/>
  <c r="Q1751" i="7"/>
  <c r="P1751" i="7"/>
  <c r="O1751" i="7"/>
  <c r="N1751" i="7"/>
  <c r="M1751" i="7"/>
  <c r="L1751" i="7"/>
  <c r="K1751" i="7"/>
  <c r="S1750" i="7"/>
  <c r="R1750" i="7"/>
  <c r="T1750" i="7" s="1"/>
  <c r="Q1750" i="7"/>
  <c r="P1750" i="7"/>
  <c r="O1750" i="7"/>
  <c r="N1750" i="7"/>
  <c r="M1750" i="7"/>
  <c r="L1750" i="7"/>
  <c r="K1750" i="7"/>
  <c r="R1749" i="7"/>
  <c r="T1749" i="7" s="1"/>
  <c r="Q1749" i="7"/>
  <c r="P1749" i="7"/>
  <c r="O1749" i="7"/>
  <c r="N1749" i="7"/>
  <c r="M1749" i="7"/>
  <c r="L1749" i="7"/>
  <c r="K1749" i="7"/>
  <c r="R1748" i="7"/>
  <c r="T1748" i="7" s="1"/>
  <c r="Q1748" i="7"/>
  <c r="P1748" i="7"/>
  <c r="O1748" i="7"/>
  <c r="N1748" i="7"/>
  <c r="M1748" i="7"/>
  <c r="L1748" i="7"/>
  <c r="K1748" i="7"/>
  <c r="U1747" i="7"/>
  <c r="S1747" i="7"/>
  <c r="V1747" i="7" s="1"/>
  <c r="R1747" i="7"/>
  <c r="T1747" i="7" s="1"/>
  <c r="Q1747" i="7"/>
  <c r="P1747" i="7"/>
  <c r="O1747" i="7"/>
  <c r="N1747" i="7"/>
  <c r="M1747" i="7"/>
  <c r="L1747" i="7"/>
  <c r="K1747" i="7"/>
  <c r="R1746" i="7"/>
  <c r="Q1746" i="7"/>
  <c r="P1746" i="7"/>
  <c r="O1746" i="7"/>
  <c r="N1746" i="7"/>
  <c r="M1746" i="7"/>
  <c r="L1746" i="7"/>
  <c r="K1746" i="7"/>
  <c r="R1745" i="7"/>
  <c r="Q1745" i="7"/>
  <c r="P1745" i="7"/>
  <c r="O1745" i="7"/>
  <c r="N1745" i="7"/>
  <c r="M1745" i="7"/>
  <c r="L1745" i="7"/>
  <c r="K1745" i="7"/>
  <c r="S1744" i="7"/>
  <c r="R1744" i="7"/>
  <c r="T1744" i="7" s="1"/>
  <c r="Q1744" i="7"/>
  <c r="P1744" i="7"/>
  <c r="O1744" i="7"/>
  <c r="N1744" i="7"/>
  <c r="M1744" i="7"/>
  <c r="L1744" i="7"/>
  <c r="K1744" i="7"/>
  <c r="R1743" i="7"/>
  <c r="T1743" i="7" s="1"/>
  <c r="Q1743" i="7"/>
  <c r="P1743" i="7"/>
  <c r="O1743" i="7"/>
  <c r="N1743" i="7"/>
  <c r="M1743" i="7"/>
  <c r="L1743" i="7"/>
  <c r="K1743" i="7"/>
  <c r="U1742" i="7"/>
  <c r="R1742" i="7"/>
  <c r="T1742" i="7" s="1"/>
  <c r="Q1742" i="7"/>
  <c r="P1742" i="7"/>
  <c r="O1742" i="7"/>
  <c r="N1742" i="7"/>
  <c r="M1742" i="7"/>
  <c r="L1742" i="7"/>
  <c r="K1742" i="7"/>
  <c r="V1741" i="7"/>
  <c r="U1741" i="7"/>
  <c r="S1741" i="7"/>
  <c r="R1741" i="7"/>
  <c r="T1741" i="7" s="1"/>
  <c r="Q1741" i="7"/>
  <c r="P1741" i="7"/>
  <c r="O1741" i="7"/>
  <c r="N1741" i="7"/>
  <c r="M1741" i="7"/>
  <c r="L1741" i="7"/>
  <c r="K1741" i="7"/>
  <c r="U1740" i="7"/>
  <c r="R1740" i="7"/>
  <c r="T1740" i="7" s="1"/>
  <c r="Q1740" i="7"/>
  <c r="P1740" i="7"/>
  <c r="O1740" i="7"/>
  <c r="N1740" i="7"/>
  <c r="M1740" i="7"/>
  <c r="L1740" i="7"/>
  <c r="K1740" i="7"/>
  <c r="U1739" i="7"/>
  <c r="S1739" i="7"/>
  <c r="V1739" i="7" s="1"/>
  <c r="R1739" i="7"/>
  <c r="T1739" i="7" s="1"/>
  <c r="Q1739" i="7"/>
  <c r="P1739" i="7"/>
  <c r="O1739" i="7"/>
  <c r="N1739" i="7"/>
  <c r="M1739" i="7"/>
  <c r="L1739" i="7"/>
  <c r="K1739" i="7"/>
  <c r="R1738" i="7"/>
  <c r="T1738" i="7" s="1"/>
  <c r="Q1738" i="7"/>
  <c r="P1738" i="7"/>
  <c r="O1738" i="7"/>
  <c r="N1738" i="7"/>
  <c r="M1738" i="7"/>
  <c r="L1738" i="7"/>
  <c r="K1738" i="7"/>
  <c r="V1737" i="7"/>
  <c r="U1737" i="7"/>
  <c r="S1737" i="7"/>
  <c r="R1737" i="7"/>
  <c r="T1737" i="7" s="1"/>
  <c r="Q1737" i="7"/>
  <c r="P1737" i="7"/>
  <c r="O1737" i="7"/>
  <c r="N1737" i="7"/>
  <c r="M1737" i="7"/>
  <c r="L1737" i="7"/>
  <c r="K1737" i="7"/>
  <c r="U1736" i="7"/>
  <c r="V1736" i="7" s="1"/>
  <c r="S1736" i="7"/>
  <c r="R1736" i="7"/>
  <c r="T1736" i="7" s="1"/>
  <c r="Q1736" i="7"/>
  <c r="P1736" i="7"/>
  <c r="O1736" i="7"/>
  <c r="N1736" i="7"/>
  <c r="M1736" i="7"/>
  <c r="L1736" i="7"/>
  <c r="K1736" i="7"/>
  <c r="S1735" i="7"/>
  <c r="R1735" i="7"/>
  <c r="Q1735" i="7"/>
  <c r="P1735" i="7"/>
  <c r="O1735" i="7"/>
  <c r="N1735" i="7"/>
  <c r="M1735" i="7"/>
  <c r="L1735" i="7"/>
  <c r="K1735" i="7"/>
  <c r="R1734" i="7"/>
  <c r="Q1734" i="7"/>
  <c r="P1734" i="7"/>
  <c r="O1734" i="7"/>
  <c r="N1734" i="7"/>
  <c r="M1734" i="7"/>
  <c r="L1734" i="7"/>
  <c r="K1734" i="7"/>
  <c r="R1733" i="7"/>
  <c r="Q1733" i="7"/>
  <c r="P1733" i="7"/>
  <c r="O1733" i="7"/>
  <c r="N1733" i="7"/>
  <c r="M1733" i="7"/>
  <c r="L1733" i="7"/>
  <c r="K1733" i="7"/>
  <c r="S1732" i="7"/>
  <c r="R1732" i="7"/>
  <c r="T1732" i="7" s="1"/>
  <c r="Q1732" i="7"/>
  <c r="P1732" i="7"/>
  <c r="O1732" i="7"/>
  <c r="N1732" i="7"/>
  <c r="M1732" i="7"/>
  <c r="L1732" i="7"/>
  <c r="K1732" i="7"/>
  <c r="R1731" i="7"/>
  <c r="T1731" i="7" s="1"/>
  <c r="Q1731" i="7"/>
  <c r="P1731" i="7"/>
  <c r="O1731" i="7"/>
  <c r="N1731" i="7"/>
  <c r="M1731" i="7"/>
  <c r="L1731" i="7"/>
  <c r="K1731" i="7"/>
  <c r="U1730" i="7"/>
  <c r="R1730" i="7"/>
  <c r="T1730" i="7" s="1"/>
  <c r="Q1730" i="7"/>
  <c r="P1730" i="7"/>
  <c r="O1730" i="7"/>
  <c r="N1730" i="7"/>
  <c r="M1730" i="7"/>
  <c r="L1730" i="7"/>
  <c r="K1730" i="7"/>
  <c r="V1729" i="7"/>
  <c r="U1729" i="7"/>
  <c r="S1729" i="7"/>
  <c r="R1729" i="7"/>
  <c r="T1729" i="7" s="1"/>
  <c r="Q1729" i="7"/>
  <c r="P1729" i="7"/>
  <c r="O1729" i="7"/>
  <c r="N1729" i="7"/>
  <c r="M1729" i="7"/>
  <c r="L1729" i="7"/>
  <c r="K1729" i="7"/>
  <c r="U1728" i="7"/>
  <c r="R1728" i="7"/>
  <c r="T1728" i="7" s="1"/>
  <c r="Q1728" i="7"/>
  <c r="P1728" i="7"/>
  <c r="O1728" i="7"/>
  <c r="N1728" i="7"/>
  <c r="M1728" i="7"/>
  <c r="L1728" i="7"/>
  <c r="K1728" i="7"/>
  <c r="V1727" i="7"/>
  <c r="U1727" i="7"/>
  <c r="S1727" i="7"/>
  <c r="R1727" i="7"/>
  <c r="T1727" i="7" s="1"/>
  <c r="Q1727" i="7"/>
  <c r="P1727" i="7"/>
  <c r="O1727" i="7"/>
  <c r="N1727" i="7"/>
  <c r="M1727" i="7"/>
  <c r="L1727" i="7"/>
  <c r="K1727" i="7"/>
  <c r="U1726" i="7"/>
  <c r="V1726" i="7" s="1"/>
  <c r="S1726" i="7"/>
  <c r="R1726" i="7"/>
  <c r="T1726" i="7" s="1"/>
  <c r="Q1726" i="7"/>
  <c r="P1726" i="7"/>
  <c r="O1726" i="7"/>
  <c r="N1726" i="7"/>
  <c r="M1726" i="7"/>
  <c r="L1726" i="7"/>
  <c r="K1726" i="7"/>
  <c r="S1725" i="7"/>
  <c r="R1725" i="7"/>
  <c r="Q1725" i="7"/>
  <c r="P1725" i="7"/>
  <c r="O1725" i="7"/>
  <c r="N1725" i="7"/>
  <c r="M1725" i="7"/>
  <c r="L1725" i="7"/>
  <c r="K1725" i="7"/>
  <c r="R1724" i="7"/>
  <c r="Q1724" i="7"/>
  <c r="P1724" i="7"/>
  <c r="O1724" i="7"/>
  <c r="N1724" i="7"/>
  <c r="M1724" i="7"/>
  <c r="L1724" i="7"/>
  <c r="K1724" i="7"/>
  <c r="U1723" i="7"/>
  <c r="S1723" i="7"/>
  <c r="R1723" i="7"/>
  <c r="T1723" i="7" s="1"/>
  <c r="Q1723" i="7"/>
  <c r="P1723" i="7"/>
  <c r="O1723" i="7"/>
  <c r="N1723" i="7"/>
  <c r="M1723" i="7"/>
  <c r="L1723" i="7"/>
  <c r="K1723" i="7"/>
  <c r="R1722" i="7"/>
  <c r="Q1722" i="7"/>
  <c r="P1722" i="7"/>
  <c r="O1722" i="7"/>
  <c r="N1722" i="7"/>
  <c r="M1722" i="7"/>
  <c r="L1722" i="7"/>
  <c r="K1722" i="7"/>
  <c r="R1721" i="7"/>
  <c r="Q1721" i="7"/>
  <c r="P1721" i="7"/>
  <c r="O1721" i="7"/>
  <c r="N1721" i="7"/>
  <c r="M1721" i="7"/>
  <c r="L1721" i="7"/>
  <c r="K1721" i="7"/>
  <c r="S1720" i="7"/>
  <c r="R1720" i="7"/>
  <c r="T1720" i="7" s="1"/>
  <c r="Q1720" i="7"/>
  <c r="P1720" i="7"/>
  <c r="O1720" i="7"/>
  <c r="N1720" i="7"/>
  <c r="M1720" i="7"/>
  <c r="L1720" i="7"/>
  <c r="K1720" i="7"/>
  <c r="R1719" i="7"/>
  <c r="T1719" i="7" s="1"/>
  <c r="Q1719" i="7"/>
  <c r="P1719" i="7"/>
  <c r="O1719" i="7"/>
  <c r="N1719" i="7"/>
  <c r="M1719" i="7"/>
  <c r="L1719" i="7"/>
  <c r="K1719" i="7"/>
  <c r="U1718" i="7"/>
  <c r="R1718" i="7"/>
  <c r="T1718" i="7" s="1"/>
  <c r="Q1718" i="7"/>
  <c r="P1718" i="7"/>
  <c r="O1718" i="7"/>
  <c r="N1718" i="7"/>
  <c r="M1718" i="7"/>
  <c r="L1718" i="7"/>
  <c r="K1718" i="7"/>
  <c r="V1717" i="7"/>
  <c r="U1717" i="7"/>
  <c r="S1717" i="7"/>
  <c r="R1717" i="7"/>
  <c r="T1717" i="7" s="1"/>
  <c r="Q1717" i="7"/>
  <c r="P1717" i="7"/>
  <c r="O1717" i="7"/>
  <c r="N1717" i="7"/>
  <c r="M1717" i="7"/>
  <c r="L1717" i="7"/>
  <c r="K1717" i="7"/>
  <c r="U1716" i="7"/>
  <c r="R1716" i="7"/>
  <c r="T1716" i="7" s="1"/>
  <c r="Q1716" i="7"/>
  <c r="P1716" i="7"/>
  <c r="O1716" i="7"/>
  <c r="N1716" i="7"/>
  <c r="M1716" i="7"/>
  <c r="L1716" i="7"/>
  <c r="K1716" i="7"/>
  <c r="U1715" i="7"/>
  <c r="S1715" i="7"/>
  <c r="R1715" i="7"/>
  <c r="T1715" i="7" s="1"/>
  <c r="Q1715" i="7"/>
  <c r="P1715" i="7"/>
  <c r="O1715" i="7"/>
  <c r="N1715" i="7"/>
  <c r="M1715" i="7"/>
  <c r="L1715" i="7"/>
  <c r="K1715" i="7"/>
  <c r="S1714" i="7"/>
  <c r="R1714" i="7"/>
  <c r="Q1714" i="7"/>
  <c r="P1714" i="7"/>
  <c r="O1714" i="7"/>
  <c r="N1714" i="7"/>
  <c r="M1714" i="7"/>
  <c r="L1714" i="7"/>
  <c r="K1714" i="7"/>
  <c r="U1713" i="7"/>
  <c r="R1713" i="7"/>
  <c r="Q1713" i="7"/>
  <c r="P1713" i="7"/>
  <c r="O1713" i="7"/>
  <c r="N1713" i="7"/>
  <c r="M1713" i="7"/>
  <c r="L1713" i="7"/>
  <c r="K1713" i="7"/>
  <c r="U1712" i="7"/>
  <c r="V1712" i="7" s="1"/>
  <c r="S1712" i="7"/>
  <c r="R1712" i="7"/>
  <c r="T1712" i="7" s="1"/>
  <c r="Q1712" i="7"/>
  <c r="P1712" i="7"/>
  <c r="O1712" i="7"/>
  <c r="N1712" i="7"/>
  <c r="M1712" i="7"/>
  <c r="L1712" i="7"/>
  <c r="K1712" i="7"/>
  <c r="S1711" i="7"/>
  <c r="R1711" i="7"/>
  <c r="Q1711" i="7"/>
  <c r="P1711" i="7"/>
  <c r="O1711" i="7"/>
  <c r="N1711" i="7"/>
  <c r="M1711" i="7"/>
  <c r="L1711" i="7"/>
  <c r="K1711" i="7"/>
  <c r="U1710" i="7"/>
  <c r="T1710" i="7"/>
  <c r="R1710" i="7"/>
  <c r="S1710" i="7" s="1"/>
  <c r="V1710" i="7" s="1"/>
  <c r="Q1710" i="7"/>
  <c r="P1710" i="7"/>
  <c r="O1710" i="7"/>
  <c r="N1710" i="7"/>
  <c r="M1710" i="7"/>
  <c r="L1710" i="7"/>
  <c r="K1710" i="7"/>
  <c r="R1709" i="7"/>
  <c r="Q1709" i="7"/>
  <c r="P1709" i="7"/>
  <c r="O1709" i="7"/>
  <c r="N1709" i="7"/>
  <c r="M1709" i="7"/>
  <c r="L1709" i="7"/>
  <c r="K1709" i="7"/>
  <c r="R1708" i="7"/>
  <c r="Q1708" i="7"/>
  <c r="P1708" i="7"/>
  <c r="O1708" i="7"/>
  <c r="N1708" i="7"/>
  <c r="M1708" i="7"/>
  <c r="L1708" i="7"/>
  <c r="K1708" i="7"/>
  <c r="U1707" i="7"/>
  <c r="T1707" i="7"/>
  <c r="R1707" i="7"/>
  <c r="S1707" i="7" s="1"/>
  <c r="V1707" i="7" s="1"/>
  <c r="Q1707" i="7"/>
  <c r="P1707" i="7"/>
  <c r="O1707" i="7"/>
  <c r="N1707" i="7"/>
  <c r="M1707" i="7"/>
  <c r="L1707" i="7"/>
  <c r="K1707" i="7"/>
  <c r="S1706" i="7"/>
  <c r="R1706" i="7"/>
  <c r="T1706" i="7" s="1"/>
  <c r="Q1706" i="7"/>
  <c r="P1706" i="7"/>
  <c r="O1706" i="7"/>
  <c r="N1706" i="7"/>
  <c r="M1706" i="7"/>
  <c r="L1706" i="7"/>
  <c r="K1706" i="7"/>
  <c r="R1705" i="7"/>
  <c r="T1705" i="7" s="1"/>
  <c r="Q1705" i="7"/>
  <c r="P1705" i="7"/>
  <c r="O1705" i="7"/>
  <c r="N1705" i="7"/>
  <c r="M1705" i="7"/>
  <c r="L1705" i="7"/>
  <c r="K1705" i="7"/>
  <c r="U1704" i="7"/>
  <c r="R1704" i="7"/>
  <c r="T1704" i="7" s="1"/>
  <c r="Q1704" i="7"/>
  <c r="P1704" i="7"/>
  <c r="O1704" i="7"/>
  <c r="N1704" i="7"/>
  <c r="M1704" i="7"/>
  <c r="L1704" i="7"/>
  <c r="K1704" i="7"/>
  <c r="V1703" i="7"/>
  <c r="U1703" i="7"/>
  <c r="S1703" i="7"/>
  <c r="R1703" i="7"/>
  <c r="T1703" i="7" s="1"/>
  <c r="Q1703" i="7"/>
  <c r="P1703" i="7"/>
  <c r="O1703" i="7"/>
  <c r="N1703" i="7"/>
  <c r="M1703" i="7"/>
  <c r="L1703" i="7"/>
  <c r="K1703" i="7"/>
  <c r="U1702" i="7"/>
  <c r="R1702" i="7"/>
  <c r="T1702" i="7" s="1"/>
  <c r="Q1702" i="7"/>
  <c r="P1702" i="7"/>
  <c r="O1702" i="7"/>
  <c r="N1702" i="7"/>
  <c r="M1702" i="7"/>
  <c r="L1702" i="7"/>
  <c r="K1702" i="7"/>
  <c r="U1701" i="7"/>
  <c r="S1701" i="7"/>
  <c r="V1701" i="7" s="1"/>
  <c r="R1701" i="7"/>
  <c r="T1701" i="7" s="1"/>
  <c r="Q1701" i="7"/>
  <c r="P1701" i="7"/>
  <c r="O1701" i="7"/>
  <c r="N1701" i="7"/>
  <c r="M1701" i="7"/>
  <c r="L1701" i="7"/>
  <c r="K1701" i="7"/>
  <c r="R1700" i="7"/>
  <c r="Q1700" i="7"/>
  <c r="P1700" i="7"/>
  <c r="O1700" i="7"/>
  <c r="N1700" i="7"/>
  <c r="M1700" i="7"/>
  <c r="L1700" i="7"/>
  <c r="K1700" i="7"/>
  <c r="S1699" i="7"/>
  <c r="R1699" i="7"/>
  <c r="T1699" i="7" s="1"/>
  <c r="Q1699" i="7"/>
  <c r="P1699" i="7"/>
  <c r="O1699" i="7"/>
  <c r="N1699" i="7"/>
  <c r="M1699" i="7"/>
  <c r="L1699" i="7"/>
  <c r="K1699" i="7"/>
  <c r="R1698" i="7"/>
  <c r="T1698" i="7" s="1"/>
  <c r="Q1698" i="7"/>
  <c r="P1698" i="7"/>
  <c r="O1698" i="7"/>
  <c r="N1698" i="7"/>
  <c r="M1698" i="7"/>
  <c r="L1698" i="7"/>
  <c r="K1698" i="7"/>
  <c r="U1697" i="7"/>
  <c r="S1697" i="7"/>
  <c r="R1697" i="7"/>
  <c r="T1697" i="7" s="1"/>
  <c r="Q1697" i="7"/>
  <c r="P1697" i="7"/>
  <c r="O1697" i="7"/>
  <c r="N1697" i="7"/>
  <c r="M1697" i="7"/>
  <c r="L1697" i="7"/>
  <c r="K1697" i="7"/>
  <c r="U1696" i="7"/>
  <c r="T1696" i="7"/>
  <c r="S1696" i="7"/>
  <c r="V1696" i="7" s="1"/>
  <c r="R1696" i="7"/>
  <c r="Q1696" i="7"/>
  <c r="P1696" i="7"/>
  <c r="O1696" i="7"/>
  <c r="N1696" i="7"/>
  <c r="M1696" i="7"/>
  <c r="L1696" i="7"/>
  <c r="K1696" i="7"/>
  <c r="R1695" i="7"/>
  <c r="Q1695" i="7"/>
  <c r="P1695" i="7"/>
  <c r="O1695" i="7"/>
  <c r="N1695" i="7"/>
  <c r="M1695" i="7"/>
  <c r="L1695" i="7"/>
  <c r="K1695" i="7"/>
  <c r="R1694" i="7"/>
  <c r="Q1694" i="7"/>
  <c r="P1694" i="7"/>
  <c r="O1694" i="7"/>
  <c r="N1694" i="7"/>
  <c r="M1694" i="7"/>
  <c r="L1694" i="7"/>
  <c r="K1694" i="7"/>
  <c r="S1693" i="7"/>
  <c r="R1693" i="7"/>
  <c r="T1693" i="7" s="1"/>
  <c r="Q1693" i="7"/>
  <c r="P1693" i="7"/>
  <c r="O1693" i="7"/>
  <c r="N1693" i="7"/>
  <c r="M1693" i="7"/>
  <c r="L1693" i="7"/>
  <c r="K1693" i="7"/>
  <c r="U1692" i="7"/>
  <c r="T1692" i="7"/>
  <c r="S1692" i="7"/>
  <c r="V1692" i="7" s="1"/>
  <c r="R1692" i="7"/>
  <c r="Q1692" i="7"/>
  <c r="P1692" i="7"/>
  <c r="O1692" i="7"/>
  <c r="N1692" i="7"/>
  <c r="M1692" i="7"/>
  <c r="L1692" i="7"/>
  <c r="K1692" i="7"/>
  <c r="R1691" i="7"/>
  <c r="T1691" i="7" s="1"/>
  <c r="Q1691" i="7"/>
  <c r="P1691" i="7"/>
  <c r="O1691" i="7"/>
  <c r="N1691" i="7"/>
  <c r="M1691" i="7"/>
  <c r="L1691" i="7"/>
  <c r="K1691" i="7"/>
  <c r="U1690" i="7"/>
  <c r="R1690" i="7"/>
  <c r="T1690" i="7" s="1"/>
  <c r="Q1690" i="7"/>
  <c r="P1690" i="7"/>
  <c r="O1690" i="7"/>
  <c r="N1690" i="7"/>
  <c r="M1690" i="7"/>
  <c r="L1690" i="7"/>
  <c r="K1690" i="7"/>
  <c r="U1689" i="7"/>
  <c r="T1689" i="7"/>
  <c r="R1689" i="7"/>
  <c r="S1689" i="7" s="1"/>
  <c r="V1689" i="7" s="1"/>
  <c r="Q1689" i="7"/>
  <c r="P1689" i="7"/>
  <c r="O1689" i="7"/>
  <c r="N1689" i="7"/>
  <c r="M1689" i="7"/>
  <c r="L1689" i="7"/>
  <c r="K1689" i="7"/>
  <c r="V1688" i="7"/>
  <c r="U1688" i="7"/>
  <c r="S1688" i="7"/>
  <c r="R1688" i="7"/>
  <c r="T1688" i="7" s="1"/>
  <c r="Q1688" i="7"/>
  <c r="P1688" i="7"/>
  <c r="O1688" i="7"/>
  <c r="N1688" i="7"/>
  <c r="M1688" i="7"/>
  <c r="L1688" i="7"/>
  <c r="K1688" i="7"/>
  <c r="U1687" i="7"/>
  <c r="R1687" i="7"/>
  <c r="T1687" i="7" s="1"/>
  <c r="Q1687" i="7"/>
  <c r="P1687" i="7"/>
  <c r="O1687" i="7"/>
  <c r="N1687" i="7"/>
  <c r="M1687" i="7"/>
  <c r="L1687" i="7"/>
  <c r="K1687" i="7"/>
  <c r="U1686" i="7"/>
  <c r="V1686" i="7" s="1"/>
  <c r="S1686" i="7"/>
  <c r="R1686" i="7"/>
  <c r="T1686" i="7" s="1"/>
  <c r="Q1686" i="7"/>
  <c r="P1686" i="7"/>
  <c r="O1686" i="7"/>
  <c r="N1686" i="7"/>
  <c r="M1686" i="7"/>
  <c r="L1686" i="7"/>
  <c r="K1686" i="7"/>
  <c r="V1685" i="7"/>
  <c r="U1685" i="7"/>
  <c r="T1685" i="7"/>
  <c r="S1685" i="7"/>
  <c r="R1685" i="7"/>
  <c r="Q1685" i="7"/>
  <c r="P1685" i="7"/>
  <c r="O1685" i="7"/>
  <c r="N1685" i="7"/>
  <c r="M1685" i="7"/>
  <c r="L1685" i="7"/>
  <c r="K1685" i="7"/>
  <c r="V1684" i="7"/>
  <c r="U1684" i="7"/>
  <c r="T1684" i="7"/>
  <c r="S1684" i="7"/>
  <c r="R1684" i="7"/>
  <c r="Q1684" i="7"/>
  <c r="P1684" i="7"/>
  <c r="O1684" i="7"/>
  <c r="N1684" i="7"/>
  <c r="M1684" i="7"/>
  <c r="L1684" i="7"/>
  <c r="K1684" i="7"/>
  <c r="V1683" i="7"/>
  <c r="U1683" i="7"/>
  <c r="T1683" i="7"/>
  <c r="S1683" i="7"/>
  <c r="R1683" i="7"/>
  <c r="Q1683" i="7"/>
  <c r="P1683" i="7"/>
  <c r="O1683" i="7"/>
  <c r="N1683" i="7"/>
  <c r="M1683" i="7"/>
  <c r="L1683" i="7"/>
  <c r="K1683" i="7"/>
  <c r="U1682" i="7"/>
  <c r="S1682" i="7"/>
  <c r="V1682" i="7" s="1"/>
  <c r="R1682" i="7"/>
  <c r="T1682" i="7" s="1"/>
  <c r="Q1682" i="7"/>
  <c r="P1682" i="7"/>
  <c r="O1682" i="7"/>
  <c r="N1682" i="7"/>
  <c r="M1682" i="7"/>
  <c r="L1682" i="7"/>
  <c r="K1682" i="7"/>
  <c r="U1681" i="7"/>
  <c r="S1681" i="7"/>
  <c r="V1681" i="7" s="1"/>
  <c r="R1681" i="7"/>
  <c r="T1681" i="7" s="1"/>
  <c r="Q1681" i="7"/>
  <c r="P1681" i="7"/>
  <c r="O1681" i="7"/>
  <c r="N1681" i="7"/>
  <c r="M1681" i="7"/>
  <c r="L1681" i="7"/>
  <c r="K1681" i="7"/>
  <c r="S1680" i="7"/>
  <c r="R1680" i="7"/>
  <c r="Q1680" i="7"/>
  <c r="P1680" i="7"/>
  <c r="O1680" i="7"/>
  <c r="N1680" i="7"/>
  <c r="M1680" i="7"/>
  <c r="L1680" i="7"/>
  <c r="K1680" i="7"/>
  <c r="U1679" i="7"/>
  <c r="S1679" i="7"/>
  <c r="V1679" i="7" s="1"/>
  <c r="R1679" i="7"/>
  <c r="T1679" i="7" s="1"/>
  <c r="Q1679" i="7"/>
  <c r="P1679" i="7"/>
  <c r="O1679" i="7"/>
  <c r="N1679" i="7"/>
  <c r="M1679" i="7"/>
  <c r="L1679" i="7"/>
  <c r="K1679" i="7"/>
  <c r="R1678" i="7"/>
  <c r="Q1678" i="7"/>
  <c r="P1678" i="7"/>
  <c r="O1678" i="7"/>
  <c r="N1678" i="7"/>
  <c r="M1678" i="7"/>
  <c r="L1678" i="7"/>
  <c r="K1678" i="7"/>
  <c r="R1677" i="7"/>
  <c r="Q1677" i="7"/>
  <c r="P1677" i="7"/>
  <c r="O1677" i="7"/>
  <c r="N1677" i="7"/>
  <c r="M1677" i="7"/>
  <c r="L1677" i="7"/>
  <c r="K1677" i="7"/>
  <c r="S1676" i="7"/>
  <c r="R1676" i="7"/>
  <c r="T1676" i="7" s="1"/>
  <c r="Q1676" i="7"/>
  <c r="P1676" i="7"/>
  <c r="O1676" i="7"/>
  <c r="N1676" i="7"/>
  <c r="M1676" i="7"/>
  <c r="L1676" i="7"/>
  <c r="K1676" i="7"/>
  <c r="R1675" i="7"/>
  <c r="T1675" i="7" s="1"/>
  <c r="Q1675" i="7"/>
  <c r="P1675" i="7"/>
  <c r="O1675" i="7"/>
  <c r="N1675" i="7"/>
  <c r="M1675" i="7"/>
  <c r="L1675" i="7"/>
  <c r="K1675" i="7"/>
  <c r="U1674" i="7"/>
  <c r="R1674" i="7"/>
  <c r="T1674" i="7" s="1"/>
  <c r="Q1674" i="7"/>
  <c r="P1674" i="7"/>
  <c r="O1674" i="7"/>
  <c r="N1674" i="7"/>
  <c r="M1674" i="7"/>
  <c r="L1674" i="7"/>
  <c r="K1674" i="7"/>
  <c r="V1673" i="7"/>
  <c r="U1673" i="7"/>
  <c r="S1673" i="7"/>
  <c r="R1673" i="7"/>
  <c r="T1673" i="7" s="1"/>
  <c r="Q1673" i="7"/>
  <c r="P1673" i="7"/>
  <c r="O1673" i="7"/>
  <c r="N1673" i="7"/>
  <c r="M1673" i="7"/>
  <c r="L1673" i="7"/>
  <c r="K1673" i="7"/>
  <c r="U1672" i="7"/>
  <c r="R1672" i="7"/>
  <c r="T1672" i="7" s="1"/>
  <c r="Q1672" i="7"/>
  <c r="P1672" i="7"/>
  <c r="O1672" i="7"/>
  <c r="N1672" i="7"/>
  <c r="M1672" i="7"/>
  <c r="L1672" i="7"/>
  <c r="K1672" i="7"/>
  <c r="U1671" i="7"/>
  <c r="S1671" i="7"/>
  <c r="R1671" i="7"/>
  <c r="T1671" i="7" s="1"/>
  <c r="Q1671" i="7"/>
  <c r="P1671" i="7"/>
  <c r="O1671" i="7"/>
  <c r="N1671" i="7"/>
  <c r="M1671" i="7"/>
  <c r="L1671" i="7"/>
  <c r="K1671" i="7"/>
  <c r="R1670" i="7"/>
  <c r="Q1670" i="7"/>
  <c r="P1670" i="7"/>
  <c r="O1670" i="7"/>
  <c r="N1670" i="7"/>
  <c r="M1670" i="7"/>
  <c r="L1670" i="7"/>
  <c r="K1670" i="7"/>
  <c r="U1669" i="7"/>
  <c r="R1669" i="7"/>
  <c r="Q1669" i="7"/>
  <c r="P1669" i="7"/>
  <c r="O1669" i="7"/>
  <c r="N1669" i="7"/>
  <c r="M1669" i="7"/>
  <c r="L1669" i="7"/>
  <c r="K1669" i="7"/>
  <c r="U1668" i="7"/>
  <c r="S1668" i="7"/>
  <c r="V1668" i="7" s="1"/>
  <c r="R1668" i="7"/>
  <c r="T1668" i="7" s="1"/>
  <c r="Q1668" i="7"/>
  <c r="P1668" i="7"/>
  <c r="O1668" i="7"/>
  <c r="N1668" i="7"/>
  <c r="M1668" i="7"/>
  <c r="L1668" i="7"/>
  <c r="K1668" i="7"/>
  <c r="R1667" i="7"/>
  <c r="Q1667" i="7"/>
  <c r="P1667" i="7"/>
  <c r="O1667" i="7"/>
  <c r="N1667" i="7"/>
  <c r="M1667" i="7"/>
  <c r="L1667" i="7"/>
  <c r="K1667" i="7"/>
  <c r="U1666" i="7"/>
  <c r="T1666" i="7"/>
  <c r="R1666" i="7"/>
  <c r="S1666" i="7" s="1"/>
  <c r="V1666" i="7" s="1"/>
  <c r="Q1666" i="7"/>
  <c r="P1666" i="7"/>
  <c r="O1666" i="7"/>
  <c r="N1666" i="7"/>
  <c r="M1666" i="7"/>
  <c r="L1666" i="7"/>
  <c r="K1666" i="7"/>
  <c r="R1665" i="7"/>
  <c r="U1665" i="7" s="1"/>
  <c r="Q1665" i="7"/>
  <c r="P1665" i="7"/>
  <c r="O1665" i="7"/>
  <c r="N1665" i="7"/>
  <c r="M1665" i="7"/>
  <c r="L1665" i="7"/>
  <c r="K1665" i="7"/>
  <c r="T1664" i="7"/>
  <c r="R1664" i="7"/>
  <c r="U1664" i="7" s="1"/>
  <c r="Q1664" i="7"/>
  <c r="P1664" i="7"/>
  <c r="O1664" i="7"/>
  <c r="N1664" i="7"/>
  <c r="M1664" i="7"/>
  <c r="L1664" i="7"/>
  <c r="K1664" i="7"/>
  <c r="S1663" i="7"/>
  <c r="V1663" i="7" s="1"/>
  <c r="R1663" i="7"/>
  <c r="U1663" i="7" s="1"/>
  <c r="Q1663" i="7"/>
  <c r="P1663" i="7"/>
  <c r="O1663" i="7"/>
  <c r="N1663" i="7"/>
  <c r="M1663" i="7"/>
  <c r="L1663" i="7"/>
  <c r="K1663" i="7"/>
  <c r="R1662" i="7"/>
  <c r="Q1662" i="7"/>
  <c r="P1662" i="7"/>
  <c r="O1662" i="7"/>
  <c r="N1662" i="7"/>
  <c r="M1662" i="7"/>
  <c r="L1662" i="7"/>
  <c r="K1662" i="7"/>
  <c r="U1661" i="7"/>
  <c r="T1661" i="7"/>
  <c r="S1661" i="7"/>
  <c r="V1661" i="7" s="1"/>
  <c r="R1661" i="7"/>
  <c r="Q1661" i="7"/>
  <c r="P1661" i="7"/>
  <c r="O1661" i="7"/>
  <c r="N1661" i="7"/>
  <c r="M1661" i="7"/>
  <c r="L1661" i="7"/>
  <c r="K1661" i="7"/>
  <c r="U1660" i="7"/>
  <c r="T1660" i="7"/>
  <c r="S1660" i="7"/>
  <c r="V1660" i="7" s="1"/>
  <c r="R1660" i="7"/>
  <c r="Q1660" i="7"/>
  <c r="P1660" i="7"/>
  <c r="O1660" i="7"/>
  <c r="N1660" i="7"/>
  <c r="M1660" i="7"/>
  <c r="L1660" i="7"/>
  <c r="K1660" i="7"/>
  <c r="R1659" i="7"/>
  <c r="Q1659" i="7"/>
  <c r="P1659" i="7"/>
  <c r="O1659" i="7"/>
  <c r="N1659" i="7"/>
  <c r="M1659" i="7"/>
  <c r="L1659" i="7"/>
  <c r="K1659" i="7"/>
  <c r="R1658" i="7"/>
  <c r="U1658" i="7" s="1"/>
  <c r="Q1658" i="7"/>
  <c r="P1658" i="7"/>
  <c r="O1658" i="7"/>
  <c r="N1658" i="7"/>
  <c r="M1658" i="7"/>
  <c r="L1658" i="7"/>
  <c r="K1658" i="7"/>
  <c r="T1657" i="7"/>
  <c r="R1657" i="7"/>
  <c r="U1657" i="7" s="1"/>
  <c r="Q1657" i="7"/>
  <c r="P1657" i="7"/>
  <c r="O1657" i="7"/>
  <c r="N1657" i="7"/>
  <c r="M1657" i="7"/>
  <c r="L1657" i="7"/>
  <c r="K1657" i="7"/>
  <c r="U1656" i="7"/>
  <c r="T1656" i="7"/>
  <c r="S1656" i="7"/>
  <c r="V1656" i="7" s="1"/>
  <c r="R1656" i="7"/>
  <c r="Q1656" i="7"/>
  <c r="P1656" i="7"/>
  <c r="O1656" i="7"/>
  <c r="N1656" i="7"/>
  <c r="M1656" i="7"/>
  <c r="L1656" i="7"/>
  <c r="K1656" i="7"/>
  <c r="U1655" i="7"/>
  <c r="T1655" i="7"/>
  <c r="R1655" i="7"/>
  <c r="S1655" i="7" s="1"/>
  <c r="V1655" i="7" s="1"/>
  <c r="Q1655" i="7"/>
  <c r="P1655" i="7"/>
  <c r="O1655" i="7"/>
  <c r="N1655" i="7"/>
  <c r="M1655" i="7"/>
  <c r="L1655" i="7"/>
  <c r="K1655" i="7"/>
  <c r="T1654" i="7"/>
  <c r="R1654" i="7"/>
  <c r="Q1654" i="7"/>
  <c r="P1654" i="7"/>
  <c r="O1654" i="7"/>
  <c r="N1654" i="7"/>
  <c r="M1654" i="7"/>
  <c r="L1654" i="7"/>
  <c r="K1654" i="7"/>
  <c r="U1653" i="7"/>
  <c r="T1653" i="7"/>
  <c r="S1653" i="7"/>
  <c r="V1653" i="7" s="1"/>
  <c r="R1653" i="7"/>
  <c r="Q1653" i="7"/>
  <c r="P1653" i="7"/>
  <c r="O1653" i="7"/>
  <c r="N1653" i="7"/>
  <c r="M1653" i="7"/>
  <c r="L1653" i="7"/>
  <c r="K1653" i="7"/>
  <c r="R1652" i="7"/>
  <c r="Q1652" i="7"/>
  <c r="P1652" i="7"/>
  <c r="O1652" i="7"/>
  <c r="N1652" i="7"/>
  <c r="M1652" i="7"/>
  <c r="L1652" i="7"/>
  <c r="K1652" i="7"/>
  <c r="U1651" i="7"/>
  <c r="T1651" i="7"/>
  <c r="R1651" i="7"/>
  <c r="S1651" i="7" s="1"/>
  <c r="V1651" i="7" s="1"/>
  <c r="Q1651" i="7"/>
  <c r="P1651" i="7"/>
  <c r="O1651" i="7"/>
  <c r="N1651" i="7"/>
  <c r="M1651" i="7"/>
  <c r="L1651" i="7"/>
  <c r="K1651" i="7"/>
  <c r="U1650" i="7"/>
  <c r="T1650" i="7"/>
  <c r="S1650" i="7"/>
  <c r="V1650" i="7" s="1"/>
  <c r="R1650" i="7"/>
  <c r="Q1650" i="7"/>
  <c r="P1650" i="7"/>
  <c r="O1650" i="7"/>
  <c r="N1650" i="7"/>
  <c r="M1650" i="7"/>
  <c r="L1650" i="7"/>
  <c r="K1650" i="7"/>
  <c r="R1649" i="7"/>
  <c r="U1649" i="7" s="1"/>
  <c r="Q1649" i="7"/>
  <c r="P1649" i="7"/>
  <c r="O1649" i="7"/>
  <c r="N1649" i="7"/>
  <c r="M1649" i="7"/>
  <c r="L1649" i="7"/>
  <c r="K1649" i="7"/>
  <c r="T1648" i="7"/>
  <c r="S1648" i="7"/>
  <c r="V1648" i="7" s="1"/>
  <c r="R1648" i="7"/>
  <c r="U1648" i="7" s="1"/>
  <c r="Q1648" i="7"/>
  <c r="P1648" i="7"/>
  <c r="O1648" i="7"/>
  <c r="N1648" i="7"/>
  <c r="M1648" i="7"/>
  <c r="L1648" i="7"/>
  <c r="K1648" i="7"/>
  <c r="R1647" i="7"/>
  <c r="Q1647" i="7"/>
  <c r="P1647" i="7"/>
  <c r="O1647" i="7"/>
  <c r="N1647" i="7"/>
  <c r="M1647" i="7"/>
  <c r="L1647" i="7"/>
  <c r="K1647" i="7"/>
  <c r="T1646" i="7"/>
  <c r="S1646" i="7"/>
  <c r="V1646" i="7" s="1"/>
  <c r="R1646" i="7"/>
  <c r="U1646" i="7" s="1"/>
  <c r="Q1646" i="7"/>
  <c r="P1646" i="7"/>
  <c r="O1646" i="7"/>
  <c r="N1646" i="7"/>
  <c r="M1646" i="7"/>
  <c r="L1646" i="7"/>
  <c r="K1646" i="7"/>
  <c r="U1645" i="7"/>
  <c r="T1645" i="7"/>
  <c r="S1645" i="7"/>
  <c r="V1645" i="7" s="1"/>
  <c r="R1645" i="7"/>
  <c r="Q1645" i="7"/>
  <c r="P1645" i="7"/>
  <c r="O1645" i="7"/>
  <c r="N1645" i="7"/>
  <c r="M1645" i="7"/>
  <c r="L1645" i="7"/>
  <c r="K1645" i="7"/>
  <c r="R1644" i="7"/>
  <c r="Q1644" i="7"/>
  <c r="P1644" i="7"/>
  <c r="O1644" i="7"/>
  <c r="N1644" i="7"/>
  <c r="M1644" i="7"/>
  <c r="L1644" i="7"/>
  <c r="K1644" i="7"/>
  <c r="R1643" i="7"/>
  <c r="U1643" i="7" s="1"/>
  <c r="Q1643" i="7"/>
  <c r="P1643" i="7"/>
  <c r="O1643" i="7"/>
  <c r="N1643" i="7"/>
  <c r="M1643" i="7"/>
  <c r="L1643" i="7"/>
  <c r="K1643" i="7"/>
  <c r="T1642" i="7"/>
  <c r="R1642" i="7"/>
  <c r="U1642" i="7" s="1"/>
  <c r="Q1642" i="7"/>
  <c r="P1642" i="7"/>
  <c r="O1642" i="7"/>
  <c r="N1642" i="7"/>
  <c r="M1642" i="7"/>
  <c r="L1642" i="7"/>
  <c r="K1642" i="7"/>
  <c r="R1641" i="7"/>
  <c r="U1641" i="7" s="1"/>
  <c r="Q1641" i="7"/>
  <c r="P1641" i="7"/>
  <c r="O1641" i="7"/>
  <c r="N1641" i="7"/>
  <c r="M1641" i="7"/>
  <c r="L1641" i="7"/>
  <c r="K1641" i="7"/>
  <c r="T1640" i="7"/>
  <c r="R1640" i="7"/>
  <c r="Q1640" i="7"/>
  <c r="P1640" i="7"/>
  <c r="O1640" i="7"/>
  <c r="N1640" i="7"/>
  <c r="M1640" i="7"/>
  <c r="L1640" i="7"/>
  <c r="K1640" i="7"/>
  <c r="S1639" i="7"/>
  <c r="R1639" i="7"/>
  <c r="Q1639" i="7"/>
  <c r="P1639" i="7"/>
  <c r="O1639" i="7"/>
  <c r="N1639" i="7"/>
  <c r="M1639" i="7"/>
  <c r="L1639" i="7"/>
  <c r="K1639" i="7"/>
  <c r="R1638" i="7"/>
  <c r="Q1638" i="7"/>
  <c r="P1638" i="7"/>
  <c r="O1638" i="7"/>
  <c r="N1638" i="7"/>
  <c r="M1638" i="7"/>
  <c r="L1638" i="7"/>
  <c r="K1638" i="7"/>
  <c r="R1637" i="7"/>
  <c r="U1637" i="7" s="1"/>
  <c r="Q1637" i="7"/>
  <c r="P1637" i="7"/>
  <c r="O1637" i="7"/>
  <c r="N1637" i="7"/>
  <c r="M1637" i="7"/>
  <c r="L1637" i="7"/>
  <c r="K1637" i="7"/>
  <c r="T1636" i="7"/>
  <c r="R1636" i="7"/>
  <c r="U1636" i="7" s="1"/>
  <c r="Q1636" i="7"/>
  <c r="P1636" i="7"/>
  <c r="O1636" i="7"/>
  <c r="N1636" i="7"/>
  <c r="M1636" i="7"/>
  <c r="L1636" i="7"/>
  <c r="K1636" i="7"/>
  <c r="R1635" i="7"/>
  <c r="Q1635" i="7"/>
  <c r="P1635" i="7"/>
  <c r="O1635" i="7"/>
  <c r="N1635" i="7"/>
  <c r="M1635" i="7"/>
  <c r="L1635" i="7"/>
  <c r="K1635" i="7"/>
  <c r="T1634" i="7"/>
  <c r="R1634" i="7"/>
  <c r="Q1634" i="7"/>
  <c r="P1634" i="7"/>
  <c r="O1634" i="7"/>
  <c r="N1634" i="7"/>
  <c r="M1634" i="7"/>
  <c r="L1634" i="7"/>
  <c r="K1634" i="7"/>
  <c r="T1633" i="7"/>
  <c r="S1633" i="7"/>
  <c r="V1633" i="7" s="1"/>
  <c r="R1633" i="7"/>
  <c r="U1633" i="7" s="1"/>
  <c r="Q1633" i="7"/>
  <c r="P1633" i="7"/>
  <c r="O1633" i="7"/>
  <c r="N1633" i="7"/>
  <c r="M1633" i="7"/>
  <c r="L1633" i="7"/>
  <c r="K1633" i="7"/>
  <c r="R1632" i="7"/>
  <c r="Q1632" i="7"/>
  <c r="P1632" i="7"/>
  <c r="O1632" i="7"/>
  <c r="N1632" i="7"/>
  <c r="M1632" i="7"/>
  <c r="L1632" i="7"/>
  <c r="K1632" i="7"/>
  <c r="R1631" i="7"/>
  <c r="U1631" i="7" s="1"/>
  <c r="Q1631" i="7"/>
  <c r="P1631" i="7"/>
  <c r="O1631" i="7"/>
  <c r="N1631" i="7"/>
  <c r="M1631" i="7"/>
  <c r="L1631" i="7"/>
  <c r="K1631" i="7"/>
  <c r="T1630" i="7"/>
  <c r="R1630" i="7"/>
  <c r="U1630" i="7" s="1"/>
  <c r="Q1630" i="7"/>
  <c r="P1630" i="7"/>
  <c r="O1630" i="7"/>
  <c r="N1630" i="7"/>
  <c r="M1630" i="7"/>
  <c r="L1630" i="7"/>
  <c r="K1630" i="7"/>
  <c r="U1629" i="7"/>
  <c r="T1629" i="7"/>
  <c r="S1629" i="7"/>
  <c r="V1629" i="7" s="1"/>
  <c r="R1629" i="7"/>
  <c r="Q1629" i="7"/>
  <c r="P1629" i="7"/>
  <c r="O1629" i="7"/>
  <c r="N1629" i="7"/>
  <c r="M1629" i="7"/>
  <c r="L1629" i="7"/>
  <c r="K1629" i="7"/>
  <c r="R1628" i="7"/>
  <c r="Q1628" i="7"/>
  <c r="P1628" i="7"/>
  <c r="O1628" i="7"/>
  <c r="N1628" i="7"/>
  <c r="M1628" i="7"/>
  <c r="L1628" i="7"/>
  <c r="K1628" i="7"/>
  <c r="T1627" i="7"/>
  <c r="S1627" i="7"/>
  <c r="V1627" i="7" s="1"/>
  <c r="R1627" i="7"/>
  <c r="U1627" i="7" s="1"/>
  <c r="Q1627" i="7"/>
  <c r="P1627" i="7"/>
  <c r="O1627" i="7"/>
  <c r="N1627" i="7"/>
  <c r="M1627" i="7"/>
  <c r="L1627" i="7"/>
  <c r="K1627" i="7"/>
  <c r="S1626" i="7"/>
  <c r="R1626" i="7"/>
  <c r="Q1626" i="7"/>
  <c r="P1626" i="7"/>
  <c r="O1626" i="7"/>
  <c r="N1626" i="7"/>
  <c r="M1626" i="7"/>
  <c r="L1626" i="7"/>
  <c r="K1626" i="7"/>
  <c r="U1625" i="7"/>
  <c r="T1625" i="7"/>
  <c r="R1625" i="7"/>
  <c r="S1625" i="7" s="1"/>
  <c r="V1625" i="7" s="1"/>
  <c r="Q1625" i="7"/>
  <c r="P1625" i="7"/>
  <c r="O1625" i="7"/>
  <c r="N1625" i="7"/>
  <c r="M1625" i="7"/>
  <c r="L1625" i="7"/>
  <c r="K1625" i="7"/>
  <c r="U1624" i="7"/>
  <c r="T1624" i="7"/>
  <c r="S1624" i="7"/>
  <c r="V1624" i="7" s="1"/>
  <c r="R1624" i="7"/>
  <c r="Q1624" i="7"/>
  <c r="P1624" i="7"/>
  <c r="O1624" i="7"/>
  <c r="N1624" i="7"/>
  <c r="M1624" i="7"/>
  <c r="L1624" i="7"/>
  <c r="K1624" i="7"/>
  <c r="R1623" i="7"/>
  <c r="U1623" i="7" s="1"/>
  <c r="Q1623" i="7"/>
  <c r="P1623" i="7"/>
  <c r="O1623" i="7"/>
  <c r="N1623" i="7"/>
  <c r="M1623" i="7"/>
  <c r="L1623" i="7"/>
  <c r="K1623" i="7"/>
  <c r="U1622" i="7"/>
  <c r="T1622" i="7"/>
  <c r="R1622" i="7"/>
  <c r="S1622" i="7" s="1"/>
  <c r="V1622" i="7" s="1"/>
  <c r="Q1622" i="7"/>
  <c r="P1622" i="7"/>
  <c r="O1622" i="7"/>
  <c r="N1622" i="7"/>
  <c r="M1622" i="7"/>
  <c r="L1622" i="7"/>
  <c r="K1622" i="7"/>
  <c r="R1621" i="7"/>
  <c r="Q1621" i="7"/>
  <c r="P1621" i="7"/>
  <c r="O1621" i="7"/>
  <c r="N1621" i="7"/>
  <c r="M1621" i="7"/>
  <c r="L1621" i="7"/>
  <c r="K1621" i="7"/>
  <c r="T1620" i="7"/>
  <c r="R1620" i="7"/>
  <c r="Q1620" i="7"/>
  <c r="P1620" i="7"/>
  <c r="O1620" i="7"/>
  <c r="N1620" i="7"/>
  <c r="M1620" i="7"/>
  <c r="L1620" i="7"/>
  <c r="K1620" i="7"/>
  <c r="T1619" i="7"/>
  <c r="S1619" i="7"/>
  <c r="V1619" i="7" s="1"/>
  <c r="R1619" i="7"/>
  <c r="U1619" i="7" s="1"/>
  <c r="Q1619" i="7"/>
  <c r="P1619" i="7"/>
  <c r="O1619" i="7"/>
  <c r="N1619" i="7"/>
  <c r="M1619" i="7"/>
  <c r="L1619" i="7"/>
  <c r="K1619" i="7"/>
  <c r="R1618" i="7"/>
  <c r="Q1618" i="7"/>
  <c r="P1618" i="7"/>
  <c r="O1618" i="7"/>
  <c r="N1618" i="7"/>
  <c r="M1618" i="7"/>
  <c r="L1618" i="7"/>
  <c r="K1618" i="7"/>
  <c r="U1617" i="7"/>
  <c r="T1617" i="7"/>
  <c r="S1617" i="7"/>
  <c r="V1617" i="7" s="1"/>
  <c r="R1617" i="7"/>
  <c r="Q1617" i="7"/>
  <c r="P1617" i="7"/>
  <c r="O1617" i="7"/>
  <c r="N1617" i="7"/>
  <c r="M1617" i="7"/>
  <c r="L1617" i="7"/>
  <c r="K1617" i="7"/>
  <c r="R1616" i="7"/>
  <c r="U1616" i="7" s="1"/>
  <c r="Q1616" i="7"/>
  <c r="P1616" i="7"/>
  <c r="O1616" i="7"/>
  <c r="N1616" i="7"/>
  <c r="M1616" i="7"/>
  <c r="L1616" i="7"/>
  <c r="K1616" i="7"/>
  <c r="U1615" i="7"/>
  <c r="T1615" i="7"/>
  <c r="R1615" i="7"/>
  <c r="S1615" i="7" s="1"/>
  <c r="V1615" i="7" s="1"/>
  <c r="Q1615" i="7"/>
  <c r="P1615" i="7"/>
  <c r="O1615" i="7"/>
  <c r="N1615" i="7"/>
  <c r="M1615" i="7"/>
  <c r="L1615" i="7"/>
  <c r="K1615" i="7"/>
  <c r="S1614" i="7"/>
  <c r="V1614" i="7" s="1"/>
  <c r="R1614" i="7"/>
  <c r="U1614" i="7" s="1"/>
  <c r="Q1614" i="7"/>
  <c r="P1614" i="7"/>
  <c r="O1614" i="7"/>
  <c r="N1614" i="7"/>
  <c r="M1614" i="7"/>
  <c r="L1614" i="7"/>
  <c r="K1614" i="7"/>
  <c r="T1613" i="7"/>
  <c r="R1613" i="7"/>
  <c r="Q1613" i="7"/>
  <c r="P1613" i="7"/>
  <c r="O1613" i="7"/>
  <c r="N1613" i="7"/>
  <c r="M1613" i="7"/>
  <c r="L1613" i="7"/>
  <c r="K1613" i="7"/>
  <c r="R1612" i="7"/>
  <c r="Q1612" i="7"/>
  <c r="P1612" i="7"/>
  <c r="O1612" i="7"/>
  <c r="N1612" i="7"/>
  <c r="M1612" i="7"/>
  <c r="L1612" i="7"/>
  <c r="K1612" i="7"/>
  <c r="R1611" i="7"/>
  <c r="Q1611" i="7"/>
  <c r="P1611" i="7"/>
  <c r="O1611" i="7"/>
  <c r="N1611" i="7"/>
  <c r="M1611" i="7"/>
  <c r="L1611" i="7"/>
  <c r="K1611" i="7"/>
  <c r="R1610" i="7"/>
  <c r="U1610" i="7" s="1"/>
  <c r="Q1610" i="7"/>
  <c r="P1610" i="7"/>
  <c r="O1610" i="7"/>
  <c r="N1610" i="7"/>
  <c r="M1610" i="7"/>
  <c r="L1610" i="7"/>
  <c r="K1610" i="7"/>
  <c r="T1609" i="7"/>
  <c r="R1609" i="7"/>
  <c r="U1609" i="7" s="1"/>
  <c r="Q1609" i="7"/>
  <c r="P1609" i="7"/>
  <c r="O1609" i="7"/>
  <c r="N1609" i="7"/>
  <c r="M1609" i="7"/>
  <c r="L1609" i="7"/>
  <c r="K1609" i="7"/>
  <c r="R1608" i="7"/>
  <c r="Q1608" i="7"/>
  <c r="P1608" i="7"/>
  <c r="O1608" i="7"/>
  <c r="N1608" i="7"/>
  <c r="M1608" i="7"/>
  <c r="L1608" i="7"/>
  <c r="K1608" i="7"/>
  <c r="T1607" i="7"/>
  <c r="R1607" i="7"/>
  <c r="Q1607" i="7"/>
  <c r="P1607" i="7"/>
  <c r="O1607" i="7"/>
  <c r="N1607" i="7"/>
  <c r="M1607" i="7"/>
  <c r="L1607" i="7"/>
  <c r="K1607" i="7"/>
  <c r="T1606" i="7"/>
  <c r="S1606" i="7"/>
  <c r="V1606" i="7" s="1"/>
  <c r="R1606" i="7"/>
  <c r="U1606" i="7" s="1"/>
  <c r="Q1606" i="7"/>
  <c r="P1606" i="7"/>
  <c r="O1606" i="7"/>
  <c r="N1606" i="7"/>
  <c r="M1606" i="7"/>
  <c r="L1606" i="7"/>
  <c r="K1606" i="7"/>
  <c r="R1605" i="7"/>
  <c r="Q1605" i="7"/>
  <c r="P1605" i="7"/>
  <c r="O1605" i="7"/>
  <c r="N1605" i="7"/>
  <c r="M1605" i="7"/>
  <c r="L1605" i="7"/>
  <c r="K1605" i="7"/>
  <c r="R1604" i="7"/>
  <c r="U1604" i="7" s="1"/>
  <c r="Q1604" i="7"/>
  <c r="P1604" i="7"/>
  <c r="O1604" i="7"/>
  <c r="N1604" i="7"/>
  <c r="M1604" i="7"/>
  <c r="L1604" i="7"/>
  <c r="K1604" i="7"/>
  <c r="T1603" i="7"/>
  <c r="R1603" i="7"/>
  <c r="U1603" i="7" s="1"/>
  <c r="Q1603" i="7"/>
  <c r="P1603" i="7"/>
  <c r="O1603" i="7"/>
  <c r="N1603" i="7"/>
  <c r="M1603" i="7"/>
  <c r="L1603" i="7"/>
  <c r="K1603" i="7"/>
  <c r="T1602" i="7"/>
  <c r="S1602" i="7"/>
  <c r="V1602" i="7" s="1"/>
  <c r="R1602" i="7"/>
  <c r="U1602" i="7" s="1"/>
  <c r="Q1602" i="7"/>
  <c r="P1602" i="7"/>
  <c r="O1602" i="7"/>
  <c r="N1602" i="7"/>
  <c r="M1602" i="7"/>
  <c r="L1602" i="7"/>
  <c r="K1602" i="7"/>
  <c r="T1601" i="7"/>
  <c r="R1601" i="7"/>
  <c r="Q1601" i="7"/>
  <c r="P1601" i="7"/>
  <c r="O1601" i="7"/>
  <c r="N1601" i="7"/>
  <c r="M1601" i="7"/>
  <c r="L1601" i="7"/>
  <c r="K1601" i="7"/>
  <c r="R1600" i="7"/>
  <c r="Q1600" i="7"/>
  <c r="P1600" i="7"/>
  <c r="O1600" i="7"/>
  <c r="N1600" i="7"/>
  <c r="M1600" i="7"/>
  <c r="L1600" i="7"/>
  <c r="K1600" i="7"/>
  <c r="R1599" i="7"/>
  <c r="Q1599" i="7"/>
  <c r="P1599" i="7"/>
  <c r="O1599" i="7"/>
  <c r="N1599" i="7"/>
  <c r="M1599" i="7"/>
  <c r="L1599" i="7"/>
  <c r="K1599" i="7"/>
  <c r="R1598" i="7"/>
  <c r="U1598" i="7" s="1"/>
  <c r="Q1598" i="7"/>
  <c r="P1598" i="7"/>
  <c r="O1598" i="7"/>
  <c r="N1598" i="7"/>
  <c r="M1598" i="7"/>
  <c r="L1598" i="7"/>
  <c r="K1598" i="7"/>
  <c r="T1597" i="7"/>
  <c r="R1597" i="7"/>
  <c r="U1597" i="7" s="1"/>
  <c r="Q1597" i="7"/>
  <c r="P1597" i="7"/>
  <c r="O1597" i="7"/>
  <c r="N1597" i="7"/>
  <c r="M1597" i="7"/>
  <c r="L1597" i="7"/>
  <c r="K1597" i="7"/>
  <c r="R1596" i="7"/>
  <c r="Q1596" i="7"/>
  <c r="P1596" i="7"/>
  <c r="O1596" i="7"/>
  <c r="N1596" i="7"/>
  <c r="M1596" i="7"/>
  <c r="L1596" i="7"/>
  <c r="K1596" i="7"/>
  <c r="T1595" i="7"/>
  <c r="R1595" i="7"/>
  <c r="Q1595" i="7"/>
  <c r="P1595" i="7"/>
  <c r="O1595" i="7"/>
  <c r="N1595" i="7"/>
  <c r="M1595" i="7"/>
  <c r="L1595" i="7"/>
  <c r="K1595" i="7"/>
  <c r="T1594" i="7"/>
  <c r="S1594" i="7"/>
  <c r="V1594" i="7" s="1"/>
  <c r="R1594" i="7"/>
  <c r="U1594" i="7" s="1"/>
  <c r="Q1594" i="7"/>
  <c r="P1594" i="7"/>
  <c r="O1594" i="7"/>
  <c r="N1594" i="7"/>
  <c r="M1594" i="7"/>
  <c r="L1594" i="7"/>
  <c r="K1594" i="7"/>
  <c r="R1593" i="7"/>
  <c r="Q1593" i="7"/>
  <c r="P1593" i="7"/>
  <c r="O1593" i="7"/>
  <c r="N1593" i="7"/>
  <c r="M1593" i="7"/>
  <c r="L1593" i="7"/>
  <c r="K1593" i="7"/>
  <c r="R1592" i="7"/>
  <c r="U1592" i="7" s="1"/>
  <c r="Q1592" i="7"/>
  <c r="P1592" i="7"/>
  <c r="O1592" i="7"/>
  <c r="N1592" i="7"/>
  <c r="M1592" i="7"/>
  <c r="L1592" i="7"/>
  <c r="K1592" i="7"/>
  <c r="T1591" i="7"/>
  <c r="R1591" i="7"/>
  <c r="U1591" i="7" s="1"/>
  <c r="Q1591" i="7"/>
  <c r="P1591" i="7"/>
  <c r="O1591" i="7"/>
  <c r="N1591" i="7"/>
  <c r="M1591" i="7"/>
  <c r="L1591" i="7"/>
  <c r="K1591" i="7"/>
  <c r="R1590" i="7"/>
  <c r="U1590" i="7" s="1"/>
  <c r="Q1590" i="7"/>
  <c r="P1590" i="7"/>
  <c r="O1590" i="7"/>
  <c r="N1590" i="7"/>
  <c r="M1590" i="7"/>
  <c r="L1590" i="7"/>
  <c r="K1590" i="7"/>
  <c r="T1589" i="7"/>
  <c r="R1589" i="7"/>
  <c r="Q1589" i="7"/>
  <c r="P1589" i="7"/>
  <c r="O1589" i="7"/>
  <c r="N1589" i="7"/>
  <c r="M1589" i="7"/>
  <c r="L1589" i="7"/>
  <c r="K1589" i="7"/>
  <c r="S1588" i="7"/>
  <c r="R1588" i="7"/>
  <c r="Q1588" i="7"/>
  <c r="P1588" i="7"/>
  <c r="O1588" i="7"/>
  <c r="N1588" i="7"/>
  <c r="M1588" i="7"/>
  <c r="L1588" i="7"/>
  <c r="K1588" i="7"/>
  <c r="R1587" i="7"/>
  <c r="Q1587" i="7"/>
  <c r="P1587" i="7"/>
  <c r="O1587" i="7"/>
  <c r="N1587" i="7"/>
  <c r="M1587" i="7"/>
  <c r="L1587" i="7"/>
  <c r="K1587" i="7"/>
  <c r="R1586" i="7"/>
  <c r="U1586" i="7" s="1"/>
  <c r="Q1586" i="7"/>
  <c r="P1586" i="7"/>
  <c r="O1586" i="7"/>
  <c r="N1586" i="7"/>
  <c r="M1586" i="7"/>
  <c r="L1586" i="7"/>
  <c r="K1586" i="7"/>
  <c r="T1585" i="7"/>
  <c r="R1585" i="7"/>
  <c r="U1585" i="7" s="1"/>
  <c r="Q1585" i="7"/>
  <c r="P1585" i="7"/>
  <c r="O1585" i="7"/>
  <c r="N1585" i="7"/>
  <c r="M1585" i="7"/>
  <c r="L1585" i="7"/>
  <c r="K1585" i="7"/>
  <c r="R1584" i="7"/>
  <c r="Q1584" i="7"/>
  <c r="P1584" i="7"/>
  <c r="O1584" i="7"/>
  <c r="N1584" i="7"/>
  <c r="M1584" i="7"/>
  <c r="L1584" i="7"/>
  <c r="K1584" i="7"/>
  <c r="T1583" i="7"/>
  <c r="R1583" i="7"/>
  <c r="Q1583" i="7"/>
  <c r="P1583" i="7"/>
  <c r="O1583" i="7"/>
  <c r="N1583" i="7"/>
  <c r="M1583" i="7"/>
  <c r="L1583" i="7"/>
  <c r="K1583" i="7"/>
  <c r="T1582" i="7"/>
  <c r="S1582" i="7"/>
  <c r="V1582" i="7" s="1"/>
  <c r="R1582" i="7"/>
  <c r="U1582" i="7" s="1"/>
  <c r="Q1582" i="7"/>
  <c r="P1582" i="7"/>
  <c r="O1582" i="7"/>
  <c r="N1582" i="7"/>
  <c r="M1582" i="7"/>
  <c r="L1582" i="7"/>
  <c r="K1582" i="7"/>
  <c r="R1581" i="7"/>
  <c r="Q1581" i="7"/>
  <c r="P1581" i="7"/>
  <c r="O1581" i="7"/>
  <c r="N1581" i="7"/>
  <c r="M1581" i="7"/>
  <c r="L1581" i="7"/>
  <c r="K1581" i="7"/>
  <c r="U1580" i="7"/>
  <c r="T1580" i="7"/>
  <c r="S1580" i="7"/>
  <c r="V1580" i="7" s="1"/>
  <c r="R1580" i="7"/>
  <c r="Q1580" i="7"/>
  <c r="P1580" i="7"/>
  <c r="O1580" i="7"/>
  <c r="N1580" i="7"/>
  <c r="M1580" i="7"/>
  <c r="L1580" i="7"/>
  <c r="K1580" i="7"/>
  <c r="R1579" i="7"/>
  <c r="U1579" i="7" s="1"/>
  <c r="Q1579" i="7"/>
  <c r="P1579" i="7"/>
  <c r="O1579" i="7"/>
  <c r="N1579" i="7"/>
  <c r="M1579" i="7"/>
  <c r="L1579" i="7"/>
  <c r="K1579" i="7"/>
  <c r="T1578" i="7"/>
  <c r="S1578" i="7"/>
  <c r="V1578" i="7" s="1"/>
  <c r="R1578" i="7"/>
  <c r="U1578" i="7" s="1"/>
  <c r="Q1578" i="7"/>
  <c r="P1578" i="7"/>
  <c r="O1578" i="7"/>
  <c r="N1578" i="7"/>
  <c r="M1578" i="7"/>
  <c r="L1578" i="7"/>
  <c r="K1578" i="7"/>
  <c r="S1577" i="7"/>
  <c r="R1577" i="7"/>
  <c r="Q1577" i="7"/>
  <c r="P1577" i="7"/>
  <c r="O1577" i="7"/>
  <c r="N1577" i="7"/>
  <c r="M1577" i="7"/>
  <c r="L1577" i="7"/>
  <c r="K1577" i="7"/>
  <c r="T1576" i="7"/>
  <c r="S1576" i="7"/>
  <c r="V1576" i="7" s="1"/>
  <c r="R1576" i="7"/>
  <c r="U1576" i="7" s="1"/>
  <c r="Q1576" i="7"/>
  <c r="P1576" i="7"/>
  <c r="O1576" i="7"/>
  <c r="N1576" i="7"/>
  <c r="M1576" i="7"/>
  <c r="L1576" i="7"/>
  <c r="K1576" i="7"/>
  <c r="R1575" i="7"/>
  <c r="Q1575" i="7"/>
  <c r="P1575" i="7"/>
  <c r="O1575" i="7"/>
  <c r="N1575" i="7"/>
  <c r="M1575" i="7"/>
  <c r="L1575" i="7"/>
  <c r="K1575" i="7"/>
  <c r="S1574" i="7"/>
  <c r="V1574" i="7" s="1"/>
  <c r="R1574" i="7"/>
  <c r="U1574" i="7" s="1"/>
  <c r="Q1574" i="7"/>
  <c r="P1574" i="7"/>
  <c r="O1574" i="7"/>
  <c r="N1574" i="7"/>
  <c r="M1574" i="7"/>
  <c r="L1574" i="7"/>
  <c r="K1574" i="7"/>
  <c r="R1573" i="7"/>
  <c r="U1573" i="7" s="1"/>
  <c r="Q1573" i="7"/>
  <c r="P1573" i="7"/>
  <c r="O1573" i="7"/>
  <c r="N1573" i="7"/>
  <c r="M1573" i="7"/>
  <c r="L1573" i="7"/>
  <c r="K1573" i="7"/>
  <c r="T1572" i="7"/>
  <c r="S1572" i="7"/>
  <c r="V1572" i="7" s="1"/>
  <c r="R1572" i="7"/>
  <c r="U1572" i="7" s="1"/>
  <c r="Q1572" i="7"/>
  <c r="P1572" i="7"/>
  <c r="O1572" i="7"/>
  <c r="N1572" i="7"/>
  <c r="M1572" i="7"/>
  <c r="L1572" i="7"/>
  <c r="K1572" i="7"/>
  <c r="R1571" i="7"/>
  <c r="Q1571" i="7"/>
  <c r="P1571" i="7"/>
  <c r="O1571" i="7"/>
  <c r="N1571" i="7"/>
  <c r="M1571" i="7"/>
  <c r="L1571" i="7"/>
  <c r="K1571" i="7"/>
  <c r="T1570" i="7"/>
  <c r="S1570" i="7"/>
  <c r="V1570" i="7" s="1"/>
  <c r="R1570" i="7"/>
  <c r="U1570" i="7" s="1"/>
  <c r="Q1570" i="7"/>
  <c r="P1570" i="7"/>
  <c r="O1570" i="7"/>
  <c r="N1570" i="7"/>
  <c r="M1570" i="7"/>
  <c r="L1570" i="7"/>
  <c r="K1570" i="7"/>
  <c r="S1569" i="7"/>
  <c r="R1569" i="7"/>
  <c r="Q1569" i="7"/>
  <c r="P1569" i="7"/>
  <c r="O1569" i="7"/>
  <c r="N1569" i="7"/>
  <c r="M1569" i="7"/>
  <c r="L1569" i="7"/>
  <c r="K1569" i="7"/>
  <c r="S1568" i="7"/>
  <c r="V1568" i="7" s="1"/>
  <c r="R1568" i="7"/>
  <c r="U1568" i="7" s="1"/>
  <c r="Q1568" i="7"/>
  <c r="P1568" i="7"/>
  <c r="O1568" i="7"/>
  <c r="N1568" i="7"/>
  <c r="M1568" i="7"/>
  <c r="L1568" i="7"/>
  <c r="K1568" i="7"/>
  <c r="R1567" i="7"/>
  <c r="U1567" i="7" s="1"/>
  <c r="Q1567" i="7"/>
  <c r="P1567" i="7"/>
  <c r="O1567" i="7"/>
  <c r="N1567" i="7"/>
  <c r="M1567" i="7"/>
  <c r="L1567" i="7"/>
  <c r="K1567" i="7"/>
  <c r="T1566" i="7"/>
  <c r="S1566" i="7"/>
  <c r="V1566" i="7" s="1"/>
  <c r="R1566" i="7"/>
  <c r="U1566" i="7" s="1"/>
  <c r="Q1566" i="7"/>
  <c r="P1566" i="7"/>
  <c r="O1566" i="7"/>
  <c r="N1566" i="7"/>
  <c r="M1566" i="7"/>
  <c r="L1566" i="7"/>
  <c r="K1566" i="7"/>
  <c r="S1565" i="7"/>
  <c r="R1565" i="7"/>
  <c r="Q1565" i="7"/>
  <c r="P1565" i="7"/>
  <c r="O1565" i="7"/>
  <c r="N1565" i="7"/>
  <c r="M1565" i="7"/>
  <c r="L1565" i="7"/>
  <c r="K1565" i="7"/>
  <c r="T1564" i="7"/>
  <c r="S1564" i="7"/>
  <c r="V1564" i="7" s="1"/>
  <c r="R1564" i="7"/>
  <c r="U1564" i="7" s="1"/>
  <c r="Q1564" i="7"/>
  <c r="P1564" i="7"/>
  <c r="O1564" i="7"/>
  <c r="N1564" i="7"/>
  <c r="M1564" i="7"/>
  <c r="L1564" i="7"/>
  <c r="K1564" i="7"/>
  <c r="S1563" i="7"/>
  <c r="R1563" i="7"/>
  <c r="Q1563" i="7"/>
  <c r="P1563" i="7"/>
  <c r="O1563" i="7"/>
  <c r="N1563" i="7"/>
  <c r="M1563" i="7"/>
  <c r="L1563" i="7"/>
  <c r="K1563" i="7"/>
  <c r="U1562" i="7"/>
  <c r="T1562" i="7"/>
  <c r="R1562" i="7"/>
  <c r="S1562" i="7" s="1"/>
  <c r="V1562" i="7" s="1"/>
  <c r="Q1562" i="7"/>
  <c r="P1562" i="7"/>
  <c r="O1562" i="7"/>
  <c r="N1562" i="7"/>
  <c r="M1562" i="7"/>
  <c r="L1562" i="7"/>
  <c r="K1562" i="7"/>
  <c r="R1561" i="7"/>
  <c r="U1561" i="7" s="1"/>
  <c r="Q1561" i="7"/>
  <c r="P1561" i="7"/>
  <c r="O1561" i="7"/>
  <c r="N1561" i="7"/>
  <c r="M1561" i="7"/>
  <c r="L1561" i="7"/>
  <c r="K1561" i="7"/>
  <c r="T1560" i="7"/>
  <c r="R1560" i="7"/>
  <c r="U1560" i="7" s="1"/>
  <c r="Q1560" i="7"/>
  <c r="P1560" i="7"/>
  <c r="O1560" i="7"/>
  <c r="N1560" i="7"/>
  <c r="M1560" i="7"/>
  <c r="L1560" i="7"/>
  <c r="K1560" i="7"/>
  <c r="T1559" i="7"/>
  <c r="S1559" i="7"/>
  <c r="V1559" i="7" s="1"/>
  <c r="R1559" i="7"/>
  <c r="U1559" i="7" s="1"/>
  <c r="Q1559" i="7"/>
  <c r="P1559" i="7"/>
  <c r="O1559" i="7"/>
  <c r="N1559" i="7"/>
  <c r="M1559" i="7"/>
  <c r="L1559" i="7"/>
  <c r="K1559" i="7"/>
  <c r="R1558" i="7"/>
  <c r="Q1558" i="7"/>
  <c r="P1558" i="7"/>
  <c r="O1558" i="7"/>
  <c r="N1558" i="7"/>
  <c r="M1558" i="7"/>
  <c r="L1558" i="7"/>
  <c r="K1558" i="7"/>
  <c r="R1557" i="7"/>
  <c r="U1557" i="7" s="1"/>
  <c r="Q1557" i="7"/>
  <c r="P1557" i="7"/>
  <c r="O1557" i="7"/>
  <c r="N1557" i="7"/>
  <c r="M1557" i="7"/>
  <c r="L1557" i="7"/>
  <c r="K1557" i="7"/>
  <c r="U1556" i="7"/>
  <c r="T1556" i="7"/>
  <c r="S1556" i="7"/>
  <c r="V1556" i="7" s="1"/>
  <c r="R1556" i="7"/>
  <c r="Q1556" i="7"/>
  <c r="P1556" i="7"/>
  <c r="O1556" i="7"/>
  <c r="N1556" i="7"/>
  <c r="M1556" i="7"/>
  <c r="L1556" i="7"/>
  <c r="K1556" i="7"/>
  <c r="S1555" i="7"/>
  <c r="V1555" i="7" s="1"/>
  <c r="R1555" i="7"/>
  <c r="U1555" i="7" s="1"/>
  <c r="Q1555" i="7"/>
  <c r="P1555" i="7"/>
  <c r="O1555" i="7"/>
  <c r="N1555" i="7"/>
  <c r="M1555" i="7"/>
  <c r="L1555" i="7"/>
  <c r="K1555" i="7"/>
  <c r="R1554" i="7"/>
  <c r="U1554" i="7" s="1"/>
  <c r="Q1554" i="7"/>
  <c r="P1554" i="7"/>
  <c r="O1554" i="7"/>
  <c r="N1554" i="7"/>
  <c r="M1554" i="7"/>
  <c r="L1554" i="7"/>
  <c r="K1554" i="7"/>
  <c r="T1553" i="7"/>
  <c r="S1553" i="7"/>
  <c r="V1553" i="7" s="1"/>
  <c r="R1553" i="7"/>
  <c r="U1553" i="7" s="1"/>
  <c r="Q1553" i="7"/>
  <c r="P1553" i="7"/>
  <c r="O1553" i="7"/>
  <c r="N1553" i="7"/>
  <c r="M1553" i="7"/>
  <c r="L1553" i="7"/>
  <c r="K1553" i="7"/>
  <c r="S1552" i="7"/>
  <c r="R1552" i="7"/>
  <c r="Q1552" i="7"/>
  <c r="P1552" i="7"/>
  <c r="O1552" i="7"/>
  <c r="N1552" i="7"/>
  <c r="M1552" i="7"/>
  <c r="L1552" i="7"/>
  <c r="K1552" i="7"/>
  <c r="T1551" i="7"/>
  <c r="S1551" i="7"/>
  <c r="V1551" i="7" s="1"/>
  <c r="R1551" i="7"/>
  <c r="U1551" i="7" s="1"/>
  <c r="Q1551" i="7"/>
  <c r="P1551" i="7"/>
  <c r="O1551" i="7"/>
  <c r="N1551" i="7"/>
  <c r="M1551" i="7"/>
  <c r="L1551" i="7"/>
  <c r="K1551" i="7"/>
  <c r="R1550" i="7"/>
  <c r="Q1550" i="7"/>
  <c r="P1550" i="7"/>
  <c r="O1550" i="7"/>
  <c r="N1550" i="7"/>
  <c r="M1550" i="7"/>
  <c r="L1550" i="7"/>
  <c r="K1550" i="7"/>
  <c r="U1549" i="7"/>
  <c r="T1549" i="7"/>
  <c r="R1549" i="7"/>
  <c r="S1549" i="7" s="1"/>
  <c r="V1549" i="7" s="1"/>
  <c r="Q1549" i="7"/>
  <c r="P1549" i="7"/>
  <c r="O1549" i="7"/>
  <c r="N1549" i="7"/>
  <c r="M1549" i="7"/>
  <c r="L1549" i="7"/>
  <c r="K1549" i="7"/>
  <c r="R1548" i="7"/>
  <c r="U1548" i="7" s="1"/>
  <c r="Q1548" i="7"/>
  <c r="P1548" i="7"/>
  <c r="O1548" i="7"/>
  <c r="N1548" i="7"/>
  <c r="M1548" i="7"/>
  <c r="L1548" i="7"/>
  <c r="K1548" i="7"/>
  <c r="T1547" i="7"/>
  <c r="R1547" i="7"/>
  <c r="U1547" i="7" s="1"/>
  <c r="Q1547" i="7"/>
  <c r="P1547" i="7"/>
  <c r="O1547" i="7"/>
  <c r="N1547" i="7"/>
  <c r="M1547" i="7"/>
  <c r="L1547" i="7"/>
  <c r="K1547" i="7"/>
  <c r="R1546" i="7"/>
  <c r="Q1546" i="7"/>
  <c r="P1546" i="7"/>
  <c r="O1546" i="7"/>
  <c r="N1546" i="7"/>
  <c r="M1546" i="7"/>
  <c r="L1546" i="7"/>
  <c r="K1546" i="7"/>
  <c r="T1545" i="7"/>
  <c r="R1545" i="7"/>
  <c r="Q1545" i="7"/>
  <c r="P1545" i="7"/>
  <c r="O1545" i="7"/>
  <c r="N1545" i="7"/>
  <c r="M1545" i="7"/>
  <c r="L1545" i="7"/>
  <c r="K1545" i="7"/>
  <c r="R1544" i="7"/>
  <c r="Q1544" i="7"/>
  <c r="P1544" i="7"/>
  <c r="O1544" i="7"/>
  <c r="N1544" i="7"/>
  <c r="M1544" i="7"/>
  <c r="L1544" i="7"/>
  <c r="K1544" i="7"/>
  <c r="R1543" i="7"/>
  <c r="Q1543" i="7"/>
  <c r="P1543" i="7"/>
  <c r="O1543" i="7"/>
  <c r="N1543" i="7"/>
  <c r="M1543" i="7"/>
  <c r="L1543" i="7"/>
  <c r="K1543" i="7"/>
  <c r="R1542" i="7"/>
  <c r="U1542" i="7" s="1"/>
  <c r="Q1542" i="7"/>
  <c r="P1542" i="7"/>
  <c r="O1542" i="7"/>
  <c r="N1542" i="7"/>
  <c r="M1542" i="7"/>
  <c r="L1542" i="7"/>
  <c r="K1542" i="7"/>
  <c r="T1541" i="7"/>
  <c r="R1541" i="7"/>
  <c r="U1541" i="7" s="1"/>
  <c r="Q1541" i="7"/>
  <c r="P1541" i="7"/>
  <c r="O1541" i="7"/>
  <c r="N1541" i="7"/>
  <c r="M1541" i="7"/>
  <c r="L1541" i="7"/>
  <c r="K1541" i="7"/>
  <c r="S1540" i="7"/>
  <c r="V1540" i="7" s="1"/>
  <c r="R1540" i="7"/>
  <c r="U1540" i="7" s="1"/>
  <c r="Q1540" i="7"/>
  <c r="P1540" i="7"/>
  <c r="O1540" i="7"/>
  <c r="N1540" i="7"/>
  <c r="M1540" i="7"/>
  <c r="L1540" i="7"/>
  <c r="K1540" i="7"/>
  <c r="R1539" i="7"/>
  <c r="Q1539" i="7"/>
  <c r="P1539" i="7"/>
  <c r="O1539" i="7"/>
  <c r="N1539" i="7"/>
  <c r="M1539" i="7"/>
  <c r="L1539" i="7"/>
  <c r="K1539" i="7"/>
  <c r="U1538" i="7"/>
  <c r="T1538" i="7"/>
  <c r="S1538" i="7"/>
  <c r="V1538" i="7" s="1"/>
  <c r="R1538" i="7"/>
  <c r="Q1538" i="7"/>
  <c r="P1538" i="7"/>
  <c r="O1538" i="7"/>
  <c r="N1538" i="7"/>
  <c r="M1538" i="7"/>
  <c r="L1538" i="7"/>
  <c r="K1538" i="7"/>
  <c r="R1537" i="7"/>
  <c r="Q1537" i="7"/>
  <c r="P1537" i="7"/>
  <c r="O1537" i="7"/>
  <c r="N1537" i="7"/>
  <c r="M1537" i="7"/>
  <c r="L1537" i="7"/>
  <c r="K1537" i="7"/>
  <c r="S1536" i="7"/>
  <c r="V1536" i="7" s="1"/>
  <c r="R1536" i="7"/>
  <c r="U1536" i="7" s="1"/>
  <c r="Q1536" i="7"/>
  <c r="P1536" i="7"/>
  <c r="O1536" i="7"/>
  <c r="N1536" i="7"/>
  <c r="M1536" i="7"/>
  <c r="L1536" i="7"/>
  <c r="K1536" i="7"/>
  <c r="R1535" i="7"/>
  <c r="U1535" i="7" s="1"/>
  <c r="Q1535" i="7"/>
  <c r="P1535" i="7"/>
  <c r="O1535" i="7"/>
  <c r="N1535" i="7"/>
  <c r="M1535" i="7"/>
  <c r="L1535" i="7"/>
  <c r="K1535" i="7"/>
  <c r="U1534" i="7"/>
  <c r="T1534" i="7"/>
  <c r="R1534" i="7"/>
  <c r="S1534" i="7" s="1"/>
  <c r="V1534" i="7" s="1"/>
  <c r="Q1534" i="7"/>
  <c r="P1534" i="7"/>
  <c r="O1534" i="7"/>
  <c r="N1534" i="7"/>
  <c r="M1534" i="7"/>
  <c r="L1534" i="7"/>
  <c r="K1534" i="7"/>
  <c r="R1533" i="7"/>
  <c r="Q1533" i="7"/>
  <c r="P1533" i="7"/>
  <c r="O1533" i="7"/>
  <c r="N1533" i="7"/>
  <c r="M1533" i="7"/>
  <c r="L1533" i="7"/>
  <c r="K1533" i="7"/>
  <c r="T1532" i="7"/>
  <c r="R1532" i="7"/>
  <c r="Q1532" i="7"/>
  <c r="P1532" i="7"/>
  <c r="O1532" i="7"/>
  <c r="N1532" i="7"/>
  <c r="M1532" i="7"/>
  <c r="L1532" i="7"/>
  <c r="K1532" i="7"/>
  <c r="R1531" i="7"/>
  <c r="Q1531" i="7"/>
  <c r="P1531" i="7"/>
  <c r="O1531" i="7"/>
  <c r="N1531" i="7"/>
  <c r="M1531" i="7"/>
  <c r="L1531" i="7"/>
  <c r="K1531" i="7"/>
  <c r="R1530" i="7"/>
  <c r="Q1530" i="7"/>
  <c r="P1530" i="7"/>
  <c r="O1530" i="7"/>
  <c r="N1530" i="7"/>
  <c r="M1530" i="7"/>
  <c r="L1530" i="7"/>
  <c r="K1530" i="7"/>
  <c r="R1529" i="7"/>
  <c r="U1529" i="7" s="1"/>
  <c r="Q1529" i="7"/>
  <c r="P1529" i="7"/>
  <c r="O1529" i="7"/>
  <c r="N1529" i="7"/>
  <c r="M1529" i="7"/>
  <c r="L1529" i="7"/>
  <c r="K1529" i="7"/>
  <c r="U1528" i="7"/>
  <c r="T1528" i="7"/>
  <c r="R1528" i="7"/>
  <c r="S1528" i="7" s="1"/>
  <c r="V1528" i="7" s="1"/>
  <c r="Q1528" i="7"/>
  <c r="P1528" i="7"/>
  <c r="O1528" i="7"/>
  <c r="N1528" i="7"/>
  <c r="M1528" i="7"/>
  <c r="L1528" i="7"/>
  <c r="K1528" i="7"/>
  <c r="T1527" i="7"/>
  <c r="S1527" i="7"/>
  <c r="V1527" i="7" s="1"/>
  <c r="R1527" i="7"/>
  <c r="U1527" i="7" s="1"/>
  <c r="Q1527" i="7"/>
  <c r="P1527" i="7"/>
  <c r="O1527" i="7"/>
  <c r="N1527" i="7"/>
  <c r="M1527" i="7"/>
  <c r="L1527" i="7"/>
  <c r="K1527" i="7"/>
  <c r="U1526" i="7"/>
  <c r="T1526" i="7"/>
  <c r="S1526" i="7"/>
  <c r="V1526" i="7" s="1"/>
  <c r="R1526" i="7"/>
  <c r="Q1526" i="7"/>
  <c r="P1526" i="7"/>
  <c r="O1526" i="7"/>
  <c r="N1526" i="7"/>
  <c r="M1526" i="7"/>
  <c r="L1526" i="7"/>
  <c r="K1526" i="7"/>
  <c r="U1525" i="7"/>
  <c r="T1525" i="7"/>
  <c r="R1525" i="7"/>
  <c r="S1525" i="7" s="1"/>
  <c r="V1525" i="7" s="1"/>
  <c r="Q1525" i="7"/>
  <c r="P1525" i="7"/>
  <c r="O1525" i="7"/>
  <c r="N1525" i="7"/>
  <c r="M1525" i="7"/>
  <c r="L1525" i="7"/>
  <c r="K1525" i="7"/>
  <c r="T1524" i="7"/>
  <c r="S1524" i="7"/>
  <c r="V1524" i="7" s="1"/>
  <c r="R1524" i="7"/>
  <c r="U1524" i="7" s="1"/>
  <c r="Q1524" i="7"/>
  <c r="P1524" i="7"/>
  <c r="O1524" i="7"/>
  <c r="N1524" i="7"/>
  <c r="M1524" i="7"/>
  <c r="L1524" i="7"/>
  <c r="K1524" i="7"/>
  <c r="S1523" i="7"/>
  <c r="R1523" i="7"/>
  <c r="Q1523" i="7"/>
  <c r="P1523" i="7"/>
  <c r="O1523" i="7"/>
  <c r="N1523" i="7"/>
  <c r="M1523" i="7"/>
  <c r="L1523" i="7"/>
  <c r="K1523" i="7"/>
  <c r="S1522" i="7"/>
  <c r="V1522" i="7" s="1"/>
  <c r="R1522" i="7"/>
  <c r="U1522" i="7" s="1"/>
  <c r="Q1522" i="7"/>
  <c r="P1522" i="7"/>
  <c r="O1522" i="7"/>
  <c r="N1522" i="7"/>
  <c r="M1522" i="7"/>
  <c r="L1522" i="7"/>
  <c r="K1522" i="7"/>
  <c r="U1521" i="7"/>
  <c r="T1521" i="7"/>
  <c r="R1521" i="7"/>
  <c r="S1521" i="7" s="1"/>
  <c r="V1521" i="7" s="1"/>
  <c r="Q1521" i="7"/>
  <c r="P1521" i="7"/>
  <c r="O1521" i="7"/>
  <c r="N1521" i="7"/>
  <c r="M1521" i="7"/>
  <c r="L1521" i="7"/>
  <c r="K1521" i="7"/>
  <c r="T1520" i="7"/>
  <c r="R1520" i="7"/>
  <c r="U1520" i="7" s="1"/>
  <c r="Q1520" i="7"/>
  <c r="P1520" i="7"/>
  <c r="O1520" i="7"/>
  <c r="N1520" i="7"/>
  <c r="M1520" i="7"/>
  <c r="L1520" i="7"/>
  <c r="K1520" i="7"/>
  <c r="T1519" i="7"/>
  <c r="S1519" i="7"/>
  <c r="V1519" i="7" s="1"/>
  <c r="R1519" i="7"/>
  <c r="U1519" i="7" s="1"/>
  <c r="Q1519" i="7"/>
  <c r="P1519" i="7"/>
  <c r="O1519" i="7"/>
  <c r="N1519" i="7"/>
  <c r="M1519" i="7"/>
  <c r="L1519" i="7"/>
  <c r="K1519" i="7"/>
  <c r="R1518" i="7"/>
  <c r="Q1518" i="7"/>
  <c r="P1518" i="7"/>
  <c r="O1518" i="7"/>
  <c r="N1518" i="7"/>
  <c r="M1518" i="7"/>
  <c r="L1518" i="7"/>
  <c r="K1518" i="7"/>
  <c r="U1517" i="7"/>
  <c r="T1517" i="7"/>
  <c r="S1517" i="7"/>
  <c r="V1517" i="7" s="1"/>
  <c r="R1517" i="7"/>
  <c r="Q1517" i="7"/>
  <c r="P1517" i="7"/>
  <c r="O1517" i="7"/>
  <c r="N1517" i="7"/>
  <c r="M1517" i="7"/>
  <c r="L1517" i="7"/>
  <c r="K1517" i="7"/>
  <c r="R1516" i="7"/>
  <c r="Q1516" i="7"/>
  <c r="P1516" i="7"/>
  <c r="O1516" i="7"/>
  <c r="N1516" i="7"/>
  <c r="M1516" i="7"/>
  <c r="L1516" i="7"/>
  <c r="K1516" i="7"/>
  <c r="S1515" i="7"/>
  <c r="V1515" i="7" s="1"/>
  <c r="R1515" i="7"/>
  <c r="U1515" i="7" s="1"/>
  <c r="Q1515" i="7"/>
  <c r="P1515" i="7"/>
  <c r="O1515" i="7"/>
  <c r="N1515" i="7"/>
  <c r="M1515" i="7"/>
  <c r="L1515" i="7"/>
  <c r="K1515" i="7"/>
  <c r="R1514" i="7"/>
  <c r="U1514" i="7" s="1"/>
  <c r="Q1514" i="7"/>
  <c r="P1514" i="7"/>
  <c r="O1514" i="7"/>
  <c r="N1514" i="7"/>
  <c r="M1514" i="7"/>
  <c r="L1514" i="7"/>
  <c r="K1514" i="7"/>
  <c r="T1513" i="7"/>
  <c r="S1513" i="7"/>
  <c r="V1513" i="7" s="1"/>
  <c r="R1513" i="7"/>
  <c r="U1513" i="7" s="1"/>
  <c r="Q1513" i="7"/>
  <c r="P1513" i="7"/>
  <c r="O1513" i="7"/>
  <c r="N1513" i="7"/>
  <c r="M1513" i="7"/>
  <c r="L1513" i="7"/>
  <c r="K1513" i="7"/>
  <c r="R1512" i="7"/>
  <c r="Q1512" i="7"/>
  <c r="P1512" i="7"/>
  <c r="O1512" i="7"/>
  <c r="N1512" i="7"/>
  <c r="M1512" i="7"/>
  <c r="L1512" i="7"/>
  <c r="K1512" i="7"/>
  <c r="T1511" i="7"/>
  <c r="S1511" i="7"/>
  <c r="V1511" i="7" s="1"/>
  <c r="R1511" i="7"/>
  <c r="U1511" i="7" s="1"/>
  <c r="Q1511" i="7"/>
  <c r="P1511" i="7"/>
  <c r="O1511" i="7"/>
  <c r="N1511" i="7"/>
  <c r="M1511" i="7"/>
  <c r="L1511" i="7"/>
  <c r="K1511" i="7"/>
  <c r="S1510" i="7"/>
  <c r="R1510" i="7"/>
  <c r="Q1510" i="7"/>
  <c r="P1510" i="7"/>
  <c r="O1510" i="7"/>
  <c r="N1510" i="7"/>
  <c r="M1510" i="7"/>
  <c r="L1510" i="7"/>
  <c r="K1510" i="7"/>
  <c r="S1509" i="7"/>
  <c r="V1509" i="7" s="1"/>
  <c r="R1509" i="7"/>
  <c r="U1509" i="7" s="1"/>
  <c r="Q1509" i="7"/>
  <c r="P1509" i="7"/>
  <c r="O1509" i="7"/>
  <c r="N1509" i="7"/>
  <c r="M1509" i="7"/>
  <c r="L1509" i="7"/>
  <c r="K1509" i="7"/>
  <c r="R1508" i="7"/>
  <c r="U1508" i="7" s="1"/>
  <c r="Q1508" i="7"/>
  <c r="P1508" i="7"/>
  <c r="O1508" i="7"/>
  <c r="N1508" i="7"/>
  <c r="M1508" i="7"/>
  <c r="L1508" i="7"/>
  <c r="K1508" i="7"/>
  <c r="T1507" i="7"/>
  <c r="S1507" i="7"/>
  <c r="V1507" i="7" s="1"/>
  <c r="R1507" i="7"/>
  <c r="U1507" i="7" s="1"/>
  <c r="Q1507" i="7"/>
  <c r="P1507" i="7"/>
  <c r="O1507" i="7"/>
  <c r="N1507" i="7"/>
  <c r="M1507" i="7"/>
  <c r="L1507" i="7"/>
  <c r="K1507" i="7"/>
  <c r="S1506" i="7"/>
  <c r="R1506" i="7"/>
  <c r="Q1506" i="7"/>
  <c r="P1506" i="7"/>
  <c r="O1506" i="7"/>
  <c r="N1506" i="7"/>
  <c r="M1506" i="7"/>
  <c r="L1506" i="7"/>
  <c r="K1506" i="7"/>
  <c r="T1505" i="7"/>
  <c r="S1505" i="7"/>
  <c r="V1505" i="7" s="1"/>
  <c r="R1505" i="7"/>
  <c r="U1505" i="7" s="1"/>
  <c r="Q1505" i="7"/>
  <c r="P1505" i="7"/>
  <c r="O1505" i="7"/>
  <c r="N1505" i="7"/>
  <c r="M1505" i="7"/>
  <c r="L1505" i="7"/>
  <c r="K1505" i="7"/>
  <c r="S1504" i="7"/>
  <c r="R1504" i="7"/>
  <c r="Q1504" i="7"/>
  <c r="P1504" i="7"/>
  <c r="O1504" i="7"/>
  <c r="N1504" i="7"/>
  <c r="M1504" i="7"/>
  <c r="L1504" i="7"/>
  <c r="K1504" i="7"/>
  <c r="S1503" i="7"/>
  <c r="V1503" i="7" s="1"/>
  <c r="R1503" i="7"/>
  <c r="U1503" i="7" s="1"/>
  <c r="Q1503" i="7"/>
  <c r="P1503" i="7"/>
  <c r="O1503" i="7"/>
  <c r="N1503" i="7"/>
  <c r="M1503" i="7"/>
  <c r="L1503" i="7"/>
  <c r="K1503" i="7"/>
  <c r="R1502" i="7"/>
  <c r="U1502" i="7" s="1"/>
  <c r="Q1502" i="7"/>
  <c r="P1502" i="7"/>
  <c r="O1502" i="7"/>
  <c r="N1502" i="7"/>
  <c r="M1502" i="7"/>
  <c r="L1502" i="7"/>
  <c r="K1502" i="7"/>
  <c r="T1501" i="7"/>
  <c r="S1501" i="7"/>
  <c r="V1501" i="7" s="1"/>
  <c r="R1501" i="7"/>
  <c r="U1501" i="7" s="1"/>
  <c r="Q1501" i="7"/>
  <c r="P1501" i="7"/>
  <c r="O1501" i="7"/>
  <c r="N1501" i="7"/>
  <c r="M1501" i="7"/>
  <c r="L1501" i="7"/>
  <c r="K1501" i="7"/>
  <c r="S1500" i="7"/>
  <c r="R1500" i="7"/>
  <c r="Q1500" i="7"/>
  <c r="P1500" i="7"/>
  <c r="O1500" i="7"/>
  <c r="N1500" i="7"/>
  <c r="M1500" i="7"/>
  <c r="L1500" i="7"/>
  <c r="K1500" i="7"/>
  <c r="T1499" i="7"/>
  <c r="S1499" i="7"/>
  <c r="V1499" i="7" s="1"/>
  <c r="R1499" i="7"/>
  <c r="U1499" i="7" s="1"/>
  <c r="Q1499" i="7"/>
  <c r="P1499" i="7"/>
  <c r="O1499" i="7"/>
  <c r="N1499" i="7"/>
  <c r="M1499" i="7"/>
  <c r="L1499" i="7"/>
  <c r="K1499" i="7"/>
  <c r="S1498" i="7"/>
  <c r="R1498" i="7"/>
  <c r="Q1498" i="7"/>
  <c r="P1498" i="7"/>
  <c r="O1498" i="7"/>
  <c r="N1498" i="7"/>
  <c r="M1498" i="7"/>
  <c r="L1498" i="7"/>
  <c r="K1498" i="7"/>
  <c r="S1497" i="7"/>
  <c r="V1497" i="7" s="1"/>
  <c r="R1497" i="7"/>
  <c r="U1497" i="7" s="1"/>
  <c r="Q1497" i="7"/>
  <c r="P1497" i="7"/>
  <c r="O1497" i="7"/>
  <c r="N1497" i="7"/>
  <c r="M1497" i="7"/>
  <c r="L1497" i="7"/>
  <c r="K1497" i="7"/>
  <c r="R1496" i="7"/>
  <c r="U1496" i="7" s="1"/>
  <c r="Q1496" i="7"/>
  <c r="P1496" i="7"/>
  <c r="O1496" i="7"/>
  <c r="N1496" i="7"/>
  <c r="M1496" i="7"/>
  <c r="L1496" i="7"/>
  <c r="K1496" i="7"/>
  <c r="T1495" i="7"/>
  <c r="S1495" i="7"/>
  <c r="V1495" i="7" s="1"/>
  <c r="R1495" i="7"/>
  <c r="U1495" i="7" s="1"/>
  <c r="Q1495" i="7"/>
  <c r="P1495" i="7"/>
  <c r="O1495" i="7"/>
  <c r="N1495" i="7"/>
  <c r="M1495" i="7"/>
  <c r="L1495" i="7"/>
  <c r="K1495" i="7"/>
  <c r="S1494" i="7"/>
  <c r="R1494" i="7"/>
  <c r="Q1494" i="7"/>
  <c r="P1494" i="7"/>
  <c r="O1494" i="7"/>
  <c r="N1494" i="7"/>
  <c r="M1494" i="7"/>
  <c r="L1494" i="7"/>
  <c r="K1494" i="7"/>
  <c r="T1493" i="7"/>
  <c r="S1493" i="7"/>
  <c r="V1493" i="7" s="1"/>
  <c r="R1493" i="7"/>
  <c r="U1493" i="7" s="1"/>
  <c r="Q1493" i="7"/>
  <c r="P1493" i="7"/>
  <c r="O1493" i="7"/>
  <c r="N1493" i="7"/>
  <c r="M1493" i="7"/>
  <c r="L1493" i="7"/>
  <c r="K1493" i="7"/>
  <c r="U1492" i="7"/>
  <c r="T1492" i="7"/>
  <c r="S1492" i="7"/>
  <c r="V1492" i="7" s="1"/>
  <c r="R1492" i="7"/>
  <c r="Q1492" i="7"/>
  <c r="P1492" i="7"/>
  <c r="O1492" i="7"/>
  <c r="N1492" i="7"/>
  <c r="M1492" i="7"/>
  <c r="L1492" i="7"/>
  <c r="K1492" i="7"/>
  <c r="R1491" i="7"/>
  <c r="Q1491" i="7"/>
  <c r="P1491" i="7"/>
  <c r="O1491" i="7"/>
  <c r="N1491" i="7"/>
  <c r="M1491" i="7"/>
  <c r="L1491" i="7"/>
  <c r="K1491" i="7"/>
  <c r="R1490" i="7"/>
  <c r="U1490" i="7" s="1"/>
  <c r="Q1490" i="7"/>
  <c r="P1490" i="7"/>
  <c r="O1490" i="7"/>
  <c r="N1490" i="7"/>
  <c r="M1490" i="7"/>
  <c r="L1490" i="7"/>
  <c r="K1490" i="7"/>
  <c r="T1489" i="7"/>
  <c r="R1489" i="7"/>
  <c r="U1489" i="7" s="1"/>
  <c r="Q1489" i="7"/>
  <c r="P1489" i="7"/>
  <c r="O1489" i="7"/>
  <c r="N1489" i="7"/>
  <c r="M1489" i="7"/>
  <c r="L1489" i="7"/>
  <c r="K1489" i="7"/>
  <c r="R1488" i="7"/>
  <c r="S1488" i="7" s="1"/>
  <c r="Q1488" i="7"/>
  <c r="P1488" i="7"/>
  <c r="O1488" i="7"/>
  <c r="N1488" i="7"/>
  <c r="M1488" i="7"/>
  <c r="L1488" i="7"/>
  <c r="K1488" i="7"/>
  <c r="R1487" i="7"/>
  <c r="Q1487" i="7"/>
  <c r="P1487" i="7"/>
  <c r="O1487" i="7"/>
  <c r="N1487" i="7"/>
  <c r="M1487" i="7"/>
  <c r="L1487" i="7"/>
  <c r="K1487" i="7"/>
  <c r="R1486" i="7"/>
  <c r="Q1486" i="7"/>
  <c r="P1486" i="7"/>
  <c r="O1486" i="7"/>
  <c r="N1486" i="7"/>
  <c r="M1486" i="7"/>
  <c r="L1486" i="7"/>
  <c r="K1486" i="7"/>
  <c r="R1485" i="7"/>
  <c r="Q1485" i="7"/>
  <c r="P1485" i="7"/>
  <c r="O1485" i="7"/>
  <c r="N1485" i="7"/>
  <c r="M1485" i="7"/>
  <c r="L1485" i="7"/>
  <c r="K1485" i="7"/>
  <c r="R1484" i="7"/>
  <c r="U1484" i="7" s="1"/>
  <c r="Q1484" i="7"/>
  <c r="P1484" i="7"/>
  <c r="O1484" i="7"/>
  <c r="N1484" i="7"/>
  <c r="M1484" i="7"/>
  <c r="L1484" i="7"/>
  <c r="K1484" i="7"/>
  <c r="T1483" i="7"/>
  <c r="R1483" i="7"/>
  <c r="U1483" i="7" s="1"/>
  <c r="Q1483" i="7"/>
  <c r="P1483" i="7"/>
  <c r="O1483" i="7"/>
  <c r="N1483" i="7"/>
  <c r="M1483" i="7"/>
  <c r="L1483" i="7"/>
  <c r="K1483" i="7"/>
  <c r="S1482" i="7"/>
  <c r="V1482" i="7" s="1"/>
  <c r="R1482" i="7"/>
  <c r="U1482" i="7" s="1"/>
  <c r="Q1482" i="7"/>
  <c r="P1482" i="7"/>
  <c r="O1482" i="7"/>
  <c r="N1482" i="7"/>
  <c r="M1482" i="7"/>
  <c r="L1482" i="7"/>
  <c r="K1482" i="7"/>
  <c r="R1481" i="7"/>
  <c r="Q1481" i="7"/>
  <c r="P1481" i="7"/>
  <c r="O1481" i="7"/>
  <c r="N1481" i="7"/>
  <c r="M1481" i="7"/>
  <c r="L1481" i="7"/>
  <c r="K1481" i="7"/>
  <c r="R1480" i="7"/>
  <c r="U1480" i="7" s="1"/>
  <c r="Q1480" i="7"/>
  <c r="P1480" i="7"/>
  <c r="O1480" i="7"/>
  <c r="N1480" i="7"/>
  <c r="M1480" i="7"/>
  <c r="L1480" i="7"/>
  <c r="K1480" i="7"/>
  <c r="R1479" i="7"/>
  <c r="Q1479" i="7"/>
  <c r="P1479" i="7"/>
  <c r="O1479" i="7"/>
  <c r="N1479" i="7"/>
  <c r="M1479" i="7"/>
  <c r="L1479" i="7"/>
  <c r="K1479" i="7"/>
  <c r="R1478" i="7"/>
  <c r="U1478" i="7" s="1"/>
  <c r="Q1478" i="7"/>
  <c r="P1478" i="7"/>
  <c r="O1478" i="7"/>
  <c r="N1478" i="7"/>
  <c r="M1478" i="7"/>
  <c r="L1478" i="7"/>
  <c r="K1478" i="7"/>
  <c r="T1477" i="7"/>
  <c r="R1477" i="7"/>
  <c r="U1477" i="7" s="1"/>
  <c r="Q1477" i="7"/>
  <c r="P1477" i="7"/>
  <c r="O1477" i="7"/>
  <c r="N1477" i="7"/>
  <c r="M1477" i="7"/>
  <c r="L1477" i="7"/>
  <c r="K1477" i="7"/>
  <c r="R1476" i="7"/>
  <c r="Q1476" i="7"/>
  <c r="P1476" i="7"/>
  <c r="O1476" i="7"/>
  <c r="N1476" i="7"/>
  <c r="M1476" i="7"/>
  <c r="L1476" i="7"/>
  <c r="K1476" i="7"/>
  <c r="T1475" i="7"/>
  <c r="R1475" i="7"/>
  <c r="Q1475" i="7"/>
  <c r="P1475" i="7"/>
  <c r="O1475" i="7"/>
  <c r="N1475" i="7"/>
  <c r="M1475" i="7"/>
  <c r="L1475" i="7"/>
  <c r="K1475" i="7"/>
  <c r="R1474" i="7"/>
  <c r="Q1474" i="7"/>
  <c r="P1474" i="7"/>
  <c r="O1474" i="7"/>
  <c r="N1474" i="7"/>
  <c r="M1474" i="7"/>
  <c r="L1474" i="7"/>
  <c r="K1474" i="7"/>
  <c r="R1473" i="7"/>
  <c r="Q1473" i="7"/>
  <c r="P1473" i="7"/>
  <c r="O1473" i="7"/>
  <c r="N1473" i="7"/>
  <c r="M1473" i="7"/>
  <c r="L1473" i="7"/>
  <c r="K1473" i="7"/>
  <c r="R1472" i="7"/>
  <c r="U1472" i="7" s="1"/>
  <c r="Q1472" i="7"/>
  <c r="P1472" i="7"/>
  <c r="O1472" i="7"/>
  <c r="N1472" i="7"/>
  <c r="M1472" i="7"/>
  <c r="L1472" i="7"/>
  <c r="K1472" i="7"/>
  <c r="T1471" i="7"/>
  <c r="R1471" i="7"/>
  <c r="U1471" i="7" s="1"/>
  <c r="Q1471" i="7"/>
  <c r="P1471" i="7"/>
  <c r="O1471" i="7"/>
  <c r="N1471" i="7"/>
  <c r="M1471" i="7"/>
  <c r="L1471" i="7"/>
  <c r="K1471" i="7"/>
  <c r="S1470" i="7"/>
  <c r="V1470" i="7" s="1"/>
  <c r="R1470" i="7"/>
  <c r="U1470" i="7" s="1"/>
  <c r="Q1470" i="7"/>
  <c r="P1470" i="7"/>
  <c r="O1470" i="7"/>
  <c r="N1470" i="7"/>
  <c r="M1470" i="7"/>
  <c r="L1470" i="7"/>
  <c r="K1470" i="7"/>
  <c r="R1469" i="7"/>
  <c r="Q1469" i="7"/>
  <c r="P1469" i="7"/>
  <c r="O1469" i="7"/>
  <c r="N1469" i="7"/>
  <c r="M1469" i="7"/>
  <c r="L1469" i="7"/>
  <c r="K1469" i="7"/>
  <c r="U1468" i="7"/>
  <c r="T1468" i="7"/>
  <c r="S1468" i="7"/>
  <c r="V1468" i="7" s="1"/>
  <c r="R1468" i="7"/>
  <c r="Q1468" i="7"/>
  <c r="P1468" i="7"/>
  <c r="O1468" i="7"/>
  <c r="N1468" i="7"/>
  <c r="M1468" i="7"/>
  <c r="L1468" i="7"/>
  <c r="K1468" i="7"/>
  <c r="R1467" i="7"/>
  <c r="Q1467" i="7"/>
  <c r="P1467" i="7"/>
  <c r="O1467" i="7"/>
  <c r="N1467" i="7"/>
  <c r="M1467" i="7"/>
  <c r="L1467" i="7"/>
  <c r="K1467" i="7"/>
  <c r="S1466" i="7"/>
  <c r="V1466" i="7" s="1"/>
  <c r="R1466" i="7"/>
  <c r="U1466" i="7" s="1"/>
  <c r="Q1466" i="7"/>
  <c r="P1466" i="7"/>
  <c r="O1466" i="7"/>
  <c r="N1466" i="7"/>
  <c r="M1466" i="7"/>
  <c r="L1466" i="7"/>
  <c r="K1466" i="7"/>
  <c r="R1465" i="7"/>
  <c r="U1465" i="7" s="1"/>
  <c r="Q1465" i="7"/>
  <c r="P1465" i="7"/>
  <c r="O1465" i="7"/>
  <c r="N1465" i="7"/>
  <c r="M1465" i="7"/>
  <c r="L1465" i="7"/>
  <c r="K1465" i="7"/>
  <c r="T1464" i="7"/>
  <c r="S1464" i="7"/>
  <c r="V1464" i="7" s="1"/>
  <c r="R1464" i="7"/>
  <c r="U1464" i="7" s="1"/>
  <c r="Q1464" i="7"/>
  <c r="P1464" i="7"/>
  <c r="O1464" i="7"/>
  <c r="N1464" i="7"/>
  <c r="M1464" i="7"/>
  <c r="L1464" i="7"/>
  <c r="K1464" i="7"/>
  <c r="R1463" i="7"/>
  <c r="Q1463" i="7"/>
  <c r="P1463" i="7"/>
  <c r="O1463" i="7"/>
  <c r="N1463" i="7"/>
  <c r="M1463" i="7"/>
  <c r="L1463" i="7"/>
  <c r="K1463" i="7"/>
  <c r="T1462" i="7"/>
  <c r="S1462" i="7"/>
  <c r="V1462" i="7" s="1"/>
  <c r="R1462" i="7"/>
  <c r="U1462" i="7" s="1"/>
  <c r="Q1462" i="7"/>
  <c r="P1462" i="7"/>
  <c r="O1462" i="7"/>
  <c r="N1462" i="7"/>
  <c r="M1462" i="7"/>
  <c r="L1462" i="7"/>
  <c r="K1462" i="7"/>
  <c r="U1461" i="7"/>
  <c r="T1461" i="7"/>
  <c r="S1461" i="7"/>
  <c r="V1461" i="7" s="1"/>
  <c r="R1461" i="7"/>
  <c r="Q1461" i="7"/>
  <c r="P1461" i="7"/>
  <c r="O1461" i="7"/>
  <c r="N1461" i="7"/>
  <c r="M1461" i="7"/>
  <c r="L1461" i="7"/>
  <c r="K1461" i="7"/>
  <c r="R1460" i="7"/>
  <c r="Q1460" i="7"/>
  <c r="P1460" i="7"/>
  <c r="O1460" i="7"/>
  <c r="N1460" i="7"/>
  <c r="M1460" i="7"/>
  <c r="L1460" i="7"/>
  <c r="K1460" i="7"/>
  <c r="R1459" i="7"/>
  <c r="U1459" i="7" s="1"/>
  <c r="Q1459" i="7"/>
  <c r="P1459" i="7"/>
  <c r="O1459" i="7"/>
  <c r="N1459" i="7"/>
  <c r="M1459" i="7"/>
  <c r="L1459" i="7"/>
  <c r="K1459" i="7"/>
  <c r="T1458" i="7"/>
  <c r="R1458" i="7"/>
  <c r="U1458" i="7" s="1"/>
  <c r="Q1458" i="7"/>
  <c r="P1458" i="7"/>
  <c r="O1458" i="7"/>
  <c r="N1458" i="7"/>
  <c r="M1458" i="7"/>
  <c r="L1458" i="7"/>
  <c r="K1458" i="7"/>
  <c r="S1457" i="7"/>
  <c r="R1457" i="7"/>
  <c r="Q1457" i="7"/>
  <c r="P1457" i="7"/>
  <c r="O1457" i="7"/>
  <c r="N1457" i="7"/>
  <c r="M1457" i="7"/>
  <c r="L1457" i="7"/>
  <c r="K1457" i="7"/>
  <c r="S1456" i="7"/>
  <c r="V1456" i="7" s="1"/>
  <c r="R1456" i="7"/>
  <c r="U1456" i="7" s="1"/>
  <c r="Q1456" i="7"/>
  <c r="P1456" i="7"/>
  <c r="O1456" i="7"/>
  <c r="N1456" i="7"/>
  <c r="M1456" i="7"/>
  <c r="L1456" i="7"/>
  <c r="K1456" i="7"/>
  <c r="U1455" i="7"/>
  <c r="T1455" i="7"/>
  <c r="R1455" i="7"/>
  <c r="S1455" i="7" s="1"/>
  <c r="V1455" i="7" s="1"/>
  <c r="Q1455" i="7"/>
  <c r="P1455" i="7"/>
  <c r="O1455" i="7"/>
  <c r="N1455" i="7"/>
  <c r="M1455" i="7"/>
  <c r="L1455" i="7"/>
  <c r="K1455" i="7"/>
  <c r="S1454" i="7"/>
  <c r="R1454" i="7"/>
  <c r="Q1454" i="7"/>
  <c r="P1454" i="7"/>
  <c r="O1454" i="7"/>
  <c r="N1454" i="7"/>
  <c r="M1454" i="7"/>
  <c r="L1454" i="7"/>
  <c r="K1454" i="7"/>
  <c r="S1453" i="7"/>
  <c r="V1453" i="7" s="1"/>
  <c r="R1453" i="7"/>
  <c r="U1453" i="7" s="1"/>
  <c r="Q1453" i="7"/>
  <c r="P1453" i="7"/>
  <c r="O1453" i="7"/>
  <c r="N1453" i="7"/>
  <c r="M1453" i="7"/>
  <c r="L1453" i="7"/>
  <c r="K1453" i="7"/>
  <c r="R1452" i="7"/>
  <c r="U1452" i="7" s="1"/>
  <c r="Q1452" i="7"/>
  <c r="P1452" i="7"/>
  <c r="O1452" i="7"/>
  <c r="N1452" i="7"/>
  <c r="M1452" i="7"/>
  <c r="L1452" i="7"/>
  <c r="K1452" i="7"/>
  <c r="T1451" i="7"/>
  <c r="S1451" i="7"/>
  <c r="V1451" i="7" s="1"/>
  <c r="R1451" i="7"/>
  <c r="U1451" i="7" s="1"/>
  <c r="Q1451" i="7"/>
  <c r="P1451" i="7"/>
  <c r="O1451" i="7"/>
  <c r="N1451" i="7"/>
  <c r="M1451" i="7"/>
  <c r="L1451" i="7"/>
  <c r="K1451" i="7"/>
  <c r="U1450" i="7"/>
  <c r="T1450" i="7"/>
  <c r="S1450" i="7"/>
  <c r="V1450" i="7" s="1"/>
  <c r="R1450" i="7"/>
  <c r="Q1450" i="7"/>
  <c r="P1450" i="7"/>
  <c r="O1450" i="7"/>
  <c r="N1450" i="7"/>
  <c r="M1450" i="7"/>
  <c r="L1450" i="7"/>
  <c r="K1450" i="7"/>
  <c r="T1449" i="7"/>
  <c r="S1449" i="7"/>
  <c r="V1449" i="7" s="1"/>
  <c r="R1449" i="7"/>
  <c r="U1449" i="7" s="1"/>
  <c r="Q1449" i="7"/>
  <c r="P1449" i="7"/>
  <c r="O1449" i="7"/>
  <c r="N1449" i="7"/>
  <c r="M1449" i="7"/>
  <c r="L1449" i="7"/>
  <c r="K1449" i="7"/>
  <c r="R1448" i="7"/>
  <c r="Q1448" i="7"/>
  <c r="P1448" i="7"/>
  <c r="O1448" i="7"/>
  <c r="N1448" i="7"/>
  <c r="M1448" i="7"/>
  <c r="L1448" i="7"/>
  <c r="K1448" i="7"/>
  <c r="R1447" i="7"/>
  <c r="Q1447" i="7"/>
  <c r="P1447" i="7"/>
  <c r="O1447" i="7"/>
  <c r="N1447" i="7"/>
  <c r="M1447" i="7"/>
  <c r="L1447" i="7"/>
  <c r="K1447" i="7"/>
  <c r="R1446" i="7"/>
  <c r="U1446" i="7" s="1"/>
  <c r="Q1446" i="7"/>
  <c r="P1446" i="7"/>
  <c r="O1446" i="7"/>
  <c r="N1446" i="7"/>
  <c r="M1446" i="7"/>
  <c r="L1446" i="7"/>
  <c r="K1446" i="7"/>
  <c r="T1445" i="7"/>
  <c r="R1445" i="7"/>
  <c r="U1445" i="7" s="1"/>
  <c r="Q1445" i="7"/>
  <c r="P1445" i="7"/>
  <c r="O1445" i="7"/>
  <c r="N1445" i="7"/>
  <c r="M1445" i="7"/>
  <c r="L1445" i="7"/>
  <c r="K1445" i="7"/>
  <c r="U1444" i="7"/>
  <c r="T1444" i="7"/>
  <c r="S1444" i="7"/>
  <c r="V1444" i="7" s="1"/>
  <c r="R1444" i="7"/>
  <c r="Q1444" i="7"/>
  <c r="P1444" i="7"/>
  <c r="O1444" i="7"/>
  <c r="N1444" i="7"/>
  <c r="M1444" i="7"/>
  <c r="L1444" i="7"/>
  <c r="K1444" i="7"/>
  <c r="T1443" i="7"/>
  <c r="S1443" i="7"/>
  <c r="V1443" i="7" s="1"/>
  <c r="R1443" i="7"/>
  <c r="U1443" i="7" s="1"/>
  <c r="Q1443" i="7"/>
  <c r="P1443" i="7"/>
  <c r="O1443" i="7"/>
  <c r="N1443" i="7"/>
  <c r="M1443" i="7"/>
  <c r="L1443" i="7"/>
  <c r="K1443" i="7"/>
  <c r="S1442" i="7"/>
  <c r="R1442" i="7"/>
  <c r="Q1442" i="7"/>
  <c r="P1442" i="7"/>
  <c r="O1442" i="7"/>
  <c r="N1442" i="7"/>
  <c r="M1442" i="7"/>
  <c r="L1442" i="7"/>
  <c r="K1442" i="7"/>
  <c r="U1441" i="7"/>
  <c r="T1441" i="7"/>
  <c r="R1441" i="7"/>
  <c r="S1441" i="7" s="1"/>
  <c r="V1441" i="7" s="1"/>
  <c r="Q1441" i="7"/>
  <c r="P1441" i="7"/>
  <c r="O1441" i="7"/>
  <c r="N1441" i="7"/>
  <c r="M1441" i="7"/>
  <c r="L1441" i="7"/>
  <c r="K1441" i="7"/>
  <c r="R1440" i="7"/>
  <c r="Q1440" i="7"/>
  <c r="P1440" i="7"/>
  <c r="O1440" i="7"/>
  <c r="N1440" i="7"/>
  <c r="M1440" i="7"/>
  <c r="L1440" i="7"/>
  <c r="K1440" i="7"/>
  <c r="R1439" i="7"/>
  <c r="U1439" i="7" s="1"/>
  <c r="Q1439" i="7"/>
  <c r="P1439" i="7"/>
  <c r="O1439" i="7"/>
  <c r="N1439" i="7"/>
  <c r="M1439" i="7"/>
  <c r="L1439" i="7"/>
  <c r="K1439" i="7"/>
  <c r="T1438" i="7"/>
  <c r="R1438" i="7"/>
  <c r="U1438" i="7" s="1"/>
  <c r="Q1438" i="7"/>
  <c r="P1438" i="7"/>
  <c r="O1438" i="7"/>
  <c r="N1438" i="7"/>
  <c r="M1438" i="7"/>
  <c r="L1438" i="7"/>
  <c r="K1438" i="7"/>
  <c r="S1437" i="7"/>
  <c r="V1437" i="7" s="1"/>
  <c r="R1437" i="7"/>
  <c r="U1437" i="7" s="1"/>
  <c r="Q1437" i="7"/>
  <c r="P1437" i="7"/>
  <c r="O1437" i="7"/>
  <c r="N1437" i="7"/>
  <c r="M1437" i="7"/>
  <c r="L1437" i="7"/>
  <c r="K1437" i="7"/>
  <c r="T1436" i="7"/>
  <c r="S1436" i="7"/>
  <c r="V1436" i="7" s="1"/>
  <c r="R1436" i="7"/>
  <c r="U1436" i="7" s="1"/>
  <c r="Q1436" i="7"/>
  <c r="P1436" i="7"/>
  <c r="O1436" i="7"/>
  <c r="N1436" i="7"/>
  <c r="M1436" i="7"/>
  <c r="L1436" i="7"/>
  <c r="K1436" i="7"/>
  <c r="T1435" i="7"/>
  <c r="S1435" i="7"/>
  <c r="V1435" i="7" s="1"/>
  <c r="R1435" i="7"/>
  <c r="U1435" i="7" s="1"/>
  <c r="Q1435" i="7"/>
  <c r="P1435" i="7"/>
  <c r="O1435" i="7"/>
  <c r="N1435" i="7"/>
  <c r="M1435" i="7"/>
  <c r="L1435" i="7"/>
  <c r="K1435" i="7"/>
  <c r="R1434" i="7"/>
  <c r="Q1434" i="7"/>
  <c r="P1434" i="7"/>
  <c r="O1434" i="7"/>
  <c r="N1434" i="7"/>
  <c r="M1434" i="7"/>
  <c r="L1434" i="7"/>
  <c r="K1434" i="7"/>
  <c r="U1433" i="7"/>
  <c r="T1433" i="7"/>
  <c r="S1433" i="7"/>
  <c r="V1433" i="7" s="1"/>
  <c r="R1433" i="7"/>
  <c r="Q1433" i="7"/>
  <c r="P1433" i="7"/>
  <c r="O1433" i="7"/>
  <c r="N1433" i="7"/>
  <c r="M1433" i="7"/>
  <c r="L1433" i="7"/>
  <c r="K1433" i="7"/>
  <c r="R1432" i="7"/>
  <c r="U1432" i="7" s="1"/>
  <c r="Q1432" i="7"/>
  <c r="P1432" i="7"/>
  <c r="O1432" i="7"/>
  <c r="N1432" i="7"/>
  <c r="M1432" i="7"/>
  <c r="L1432" i="7"/>
  <c r="K1432" i="7"/>
  <c r="T1431" i="7"/>
  <c r="S1431" i="7"/>
  <c r="V1431" i="7" s="1"/>
  <c r="R1431" i="7"/>
  <c r="U1431" i="7" s="1"/>
  <c r="Q1431" i="7"/>
  <c r="P1431" i="7"/>
  <c r="O1431" i="7"/>
  <c r="N1431" i="7"/>
  <c r="M1431" i="7"/>
  <c r="L1431" i="7"/>
  <c r="K1431" i="7"/>
  <c r="U1430" i="7"/>
  <c r="T1430" i="7"/>
  <c r="S1430" i="7"/>
  <c r="V1430" i="7" s="1"/>
  <c r="R1430" i="7"/>
  <c r="Q1430" i="7"/>
  <c r="P1430" i="7"/>
  <c r="O1430" i="7"/>
  <c r="N1430" i="7"/>
  <c r="M1430" i="7"/>
  <c r="L1430" i="7"/>
  <c r="K1430" i="7"/>
  <c r="R1429" i="7"/>
  <c r="Q1429" i="7"/>
  <c r="P1429" i="7"/>
  <c r="O1429" i="7"/>
  <c r="N1429" i="7"/>
  <c r="M1429" i="7"/>
  <c r="L1429" i="7"/>
  <c r="K1429" i="7"/>
  <c r="T1428" i="7"/>
  <c r="S1428" i="7"/>
  <c r="V1428" i="7" s="1"/>
  <c r="R1428" i="7"/>
  <c r="U1428" i="7" s="1"/>
  <c r="Q1428" i="7"/>
  <c r="P1428" i="7"/>
  <c r="O1428" i="7"/>
  <c r="N1428" i="7"/>
  <c r="M1428" i="7"/>
  <c r="L1428" i="7"/>
  <c r="K1428" i="7"/>
  <c r="R1427" i="7"/>
  <c r="Q1427" i="7"/>
  <c r="P1427" i="7"/>
  <c r="O1427" i="7"/>
  <c r="N1427" i="7"/>
  <c r="M1427" i="7"/>
  <c r="L1427" i="7"/>
  <c r="K1427" i="7"/>
  <c r="R1426" i="7"/>
  <c r="U1426" i="7" s="1"/>
  <c r="Q1426" i="7"/>
  <c r="P1426" i="7"/>
  <c r="O1426" i="7"/>
  <c r="N1426" i="7"/>
  <c r="M1426" i="7"/>
  <c r="L1426" i="7"/>
  <c r="K1426" i="7"/>
  <c r="T1425" i="7"/>
  <c r="R1425" i="7"/>
  <c r="U1425" i="7" s="1"/>
  <c r="Q1425" i="7"/>
  <c r="P1425" i="7"/>
  <c r="O1425" i="7"/>
  <c r="N1425" i="7"/>
  <c r="M1425" i="7"/>
  <c r="L1425" i="7"/>
  <c r="K1425" i="7"/>
  <c r="R1424" i="7"/>
  <c r="S1424" i="7" s="1"/>
  <c r="Q1424" i="7"/>
  <c r="P1424" i="7"/>
  <c r="O1424" i="7"/>
  <c r="N1424" i="7"/>
  <c r="M1424" i="7"/>
  <c r="L1424" i="7"/>
  <c r="K1424" i="7"/>
  <c r="U1423" i="7"/>
  <c r="T1423" i="7"/>
  <c r="R1423" i="7"/>
  <c r="S1423" i="7" s="1"/>
  <c r="V1423" i="7" s="1"/>
  <c r="Q1423" i="7"/>
  <c r="P1423" i="7"/>
  <c r="O1423" i="7"/>
  <c r="N1423" i="7"/>
  <c r="M1423" i="7"/>
  <c r="L1423" i="7"/>
  <c r="K1423" i="7"/>
  <c r="S1422" i="7"/>
  <c r="V1422" i="7" s="1"/>
  <c r="R1422" i="7"/>
  <c r="U1422" i="7" s="1"/>
  <c r="Q1422" i="7"/>
  <c r="P1422" i="7"/>
  <c r="O1422" i="7"/>
  <c r="N1422" i="7"/>
  <c r="M1422" i="7"/>
  <c r="L1422" i="7"/>
  <c r="K1422" i="7"/>
  <c r="U1421" i="7"/>
  <c r="T1421" i="7"/>
  <c r="R1421" i="7"/>
  <c r="S1421" i="7" s="1"/>
  <c r="V1421" i="7" s="1"/>
  <c r="Q1421" i="7"/>
  <c r="P1421" i="7"/>
  <c r="O1421" i="7"/>
  <c r="N1421" i="7"/>
  <c r="M1421" i="7"/>
  <c r="L1421" i="7"/>
  <c r="K1421" i="7"/>
  <c r="U1420" i="7"/>
  <c r="T1420" i="7"/>
  <c r="S1420" i="7"/>
  <c r="V1420" i="7" s="1"/>
  <c r="R1420" i="7"/>
  <c r="Q1420" i="7"/>
  <c r="P1420" i="7"/>
  <c r="O1420" i="7"/>
  <c r="N1420" i="7"/>
  <c r="M1420" i="7"/>
  <c r="L1420" i="7"/>
  <c r="K1420" i="7"/>
  <c r="S1419" i="7"/>
  <c r="V1419" i="7" s="1"/>
  <c r="R1419" i="7"/>
  <c r="U1419" i="7" s="1"/>
  <c r="Q1419" i="7"/>
  <c r="P1419" i="7"/>
  <c r="O1419" i="7"/>
  <c r="N1419" i="7"/>
  <c r="M1419" i="7"/>
  <c r="L1419" i="7"/>
  <c r="K1419" i="7"/>
  <c r="R1418" i="7"/>
  <c r="U1418" i="7" s="1"/>
  <c r="Q1418" i="7"/>
  <c r="P1418" i="7"/>
  <c r="O1418" i="7"/>
  <c r="N1418" i="7"/>
  <c r="M1418" i="7"/>
  <c r="L1418" i="7"/>
  <c r="K1418" i="7"/>
  <c r="T1417" i="7"/>
  <c r="R1417" i="7"/>
  <c r="U1417" i="7" s="1"/>
  <c r="Q1417" i="7"/>
  <c r="P1417" i="7"/>
  <c r="O1417" i="7"/>
  <c r="N1417" i="7"/>
  <c r="M1417" i="7"/>
  <c r="L1417" i="7"/>
  <c r="K1417" i="7"/>
  <c r="T1416" i="7"/>
  <c r="S1416" i="7"/>
  <c r="V1416" i="7" s="1"/>
  <c r="R1416" i="7"/>
  <c r="U1416" i="7" s="1"/>
  <c r="Q1416" i="7"/>
  <c r="P1416" i="7"/>
  <c r="O1416" i="7"/>
  <c r="N1416" i="7"/>
  <c r="M1416" i="7"/>
  <c r="L1416" i="7"/>
  <c r="K1416" i="7"/>
  <c r="R1415" i="7"/>
  <c r="U1415" i="7" s="1"/>
  <c r="Q1415" i="7"/>
  <c r="P1415" i="7"/>
  <c r="O1415" i="7"/>
  <c r="N1415" i="7"/>
  <c r="M1415" i="7"/>
  <c r="L1415" i="7"/>
  <c r="K1415" i="7"/>
  <c r="V1414" i="7"/>
  <c r="T1414" i="7"/>
  <c r="S1414" i="7"/>
  <c r="R1414" i="7"/>
  <c r="U1414" i="7" s="1"/>
  <c r="Q1414" i="7"/>
  <c r="P1414" i="7"/>
  <c r="O1414" i="7"/>
  <c r="N1414" i="7"/>
  <c r="M1414" i="7"/>
  <c r="L1414" i="7"/>
  <c r="K1414" i="7"/>
  <c r="T1413" i="7"/>
  <c r="R1413" i="7"/>
  <c r="U1413" i="7" s="1"/>
  <c r="Q1413" i="7"/>
  <c r="P1413" i="7"/>
  <c r="O1413" i="7"/>
  <c r="N1413" i="7"/>
  <c r="M1413" i="7"/>
  <c r="L1413" i="7"/>
  <c r="K1413" i="7"/>
  <c r="T1412" i="7"/>
  <c r="S1412" i="7"/>
  <c r="V1412" i="7" s="1"/>
  <c r="R1412" i="7"/>
  <c r="U1412" i="7" s="1"/>
  <c r="Q1412" i="7"/>
  <c r="P1412" i="7"/>
  <c r="O1412" i="7"/>
  <c r="N1412" i="7"/>
  <c r="M1412" i="7"/>
  <c r="L1412" i="7"/>
  <c r="K1412" i="7"/>
  <c r="S1411" i="7"/>
  <c r="R1411" i="7"/>
  <c r="Q1411" i="7"/>
  <c r="P1411" i="7"/>
  <c r="O1411" i="7"/>
  <c r="N1411" i="7"/>
  <c r="M1411" i="7"/>
  <c r="L1411" i="7"/>
  <c r="K1411" i="7"/>
  <c r="U1410" i="7"/>
  <c r="T1410" i="7"/>
  <c r="R1410" i="7"/>
  <c r="S1410" i="7" s="1"/>
  <c r="V1410" i="7" s="1"/>
  <c r="Q1410" i="7"/>
  <c r="P1410" i="7"/>
  <c r="O1410" i="7"/>
  <c r="N1410" i="7"/>
  <c r="M1410" i="7"/>
  <c r="L1410" i="7"/>
  <c r="K1410" i="7"/>
  <c r="S1409" i="7"/>
  <c r="R1409" i="7"/>
  <c r="Q1409" i="7"/>
  <c r="P1409" i="7"/>
  <c r="O1409" i="7"/>
  <c r="N1409" i="7"/>
  <c r="M1409" i="7"/>
  <c r="L1409" i="7"/>
  <c r="K1409" i="7"/>
  <c r="R1408" i="7"/>
  <c r="Q1408" i="7"/>
  <c r="P1408" i="7"/>
  <c r="O1408" i="7"/>
  <c r="N1408" i="7"/>
  <c r="M1408" i="7"/>
  <c r="L1408" i="7"/>
  <c r="K1408" i="7"/>
  <c r="S1407" i="7"/>
  <c r="V1407" i="7" s="1"/>
  <c r="R1407" i="7"/>
  <c r="U1407" i="7" s="1"/>
  <c r="Q1407" i="7"/>
  <c r="P1407" i="7"/>
  <c r="O1407" i="7"/>
  <c r="N1407" i="7"/>
  <c r="M1407" i="7"/>
  <c r="L1407" i="7"/>
  <c r="K1407" i="7"/>
  <c r="R1406" i="7"/>
  <c r="U1406" i="7" s="1"/>
  <c r="Q1406" i="7"/>
  <c r="P1406" i="7"/>
  <c r="O1406" i="7"/>
  <c r="N1406" i="7"/>
  <c r="M1406" i="7"/>
  <c r="L1406" i="7"/>
  <c r="K1406" i="7"/>
  <c r="R1405" i="7"/>
  <c r="U1405" i="7" s="1"/>
  <c r="Q1405" i="7"/>
  <c r="P1405" i="7"/>
  <c r="O1405" i="7"/>
  <c r="N1405" i="7"/>
  <c r="M1405" i="7"/>
  <c r="L1405" i="7"/>
  <c r="K1405" i="7"/>
  <c r="T1404" i="7"/>
  <c r="R1404" i="7"/>
  <c r="U1404" i="7" s="1"/>
  <c r="Q1404" i="7"/>
  <c r="P1404" i="7"/>
  <c r="O1404" i="7"/>
  <c r="N1404" i="7"/>
  <c r="M1404" i="7"/>
  <c r="L1404" i="7"/>
  <c r="K1404" i="7"/>
  <c r="V1403" i="7"/>
  <c r="T1403" i="7"/>
  <c r="S1403" i="7"/>
  <c r="R1403" i="7"/>
  <c r="U1403" i="7" s="1"/>
  <c r="Q1403" i="7"/>
  <c r="P1403" i="7"/>
  <c r="O1403" i="7"/>
  <c r="N1403" i="7"/>
  <c r="M1403" i="7"/>
  <c r="L1403" i="7"/>
  <c r="K1403" i="7"/>
  <c r="T1402" i="7"/>
  <c r="S1402" i="7"/>
  <c r="V1402" i="7" s="1"/>
  <c r="R1402" i="7"/>
  <c r="U1402" i="7" s="1"/>
  <c r="Q1402" i="7"/>
  <c r="P1402" i="7"/>
  <c r="O1402" i="7"/>
  <c r="N1402" i="7"/>
  <c r="M1402" i="7"/>
  <c r="L1402" i="7"/>
  <c r="K1402" i="7"/>
  <c r="R1401" i="7"/>
  <c r="U1401" i="7" s="1"/>
  <c r="Q1401" i="7"/>
  <c r="P1401" i="7"/>
  <c r="O1401" i="7"/>
  <c r="N1401" i="7"/>
  <c r="M1401" i="7"/>
  <c r="L1401" i="7"/>
  <c r="K1401" i="7"/>
  <c r="S1400" i="7"/>
  <c r="R1400" i="7"/>
  <c r="Q1400" i="7"/>
  <c r="P1400" i="7"/>
  <c r="O1400" i="7"/>
  <c r="N1400" i="7"/>
  <c r="M1400" i="7"/>
  <c r="L1400" i="7"/>
  <c r="K1400" i="7"/>
  <c r="R1399" i="7"/>
  <c r="Q1399" i="7"/>
  <c r="P1399" i="7"/>
  <c r="O1399" i="7"/>
  <c r="N1399" i="7"/>
  <c r="M1399" i="7"/>
  <c r="L1399" i="7"/>
  <c r="K1399" i="7"/>
  <c r="R1398" i="7"/>
  <c r="U1398" i="7" s="1"/>
  <c r="Q1398" i="7"/>
  <c r="P1398" i="7"/>
  <c r="O1398" i="7"/>
  <c r="N1398" i="7"/>
  <c r="M1398" i="7"/>
  <c r="L1398" i="7"/>
  <c r="K1398" i="7"/>
  <c r="S1397" i="7"/>
  <c r="R1397" i="7"/>
  <c r="Q1397" i="7"/>
  <c r="P1397" i="7"/>
  <c r="O1397" i="7"/>
  <c r="N1397" i="7"/>
  <c r="M1397" i="7"/>
  <c r="L1397" i="7"/>
  <c r="K1397" i="7"/>
  <c r="R1396" i="7"/>
  <c r="Q1396" i="7"/>
  <c r="P1396" i="7"/>
  <c r="O1396" i="7"/>
  <c r="N1396" i="7"/>
  <c r="M1396" i="7"/>
  <c r="L1396" i="7"/>
  <c r="K1396" i="7"/>
  <c r="S1395" i="7"/>
  <c r="V1395" i="7" s="1"/>
  <c r="R1395" i="7"/>
  <c r="U1395" i="7" s="1"/>
  <c r="Q1395" i="7"/>
  <c r="P1395" i="7"/>
  <c r="O1395" i="7"/>
  <c r="N1395" i="7"/>
  <c r="M1395" i="7"/>
  <c r="L1395" i="7"/>
  <c r="K1395" i="7"/>
  <c r="R1394" i="7"/>
  <c r="U1394" i="7" s="1"/>
  <c r="Q1394" i="7"/>
  <c r="P1394" i="7"/>
  <c r="O1394" i="7"/>
  <c r="N1394" i="7"/>
  <c r="M1394" i="7"/>
  <c r="L1394" i="7"/>
  <c r="K1394" i="7"/>
  <c r="R1393" i="7"/>
  <c r="U1393" i="7" s="1"/>
  <c r="Q1393" i="7"/>
  <c r="P1393" i="7"/>
  <c r="O1393" i="7"/>
  <c r="N1393" i="7"/>
  <c r="M1393" i="7"/>
  <c r="L1393" i="7"/>
  <c r="K1393" i="7"/>
  <c r="T1392" i="7"/>
  <c r="R1392" i="7"/>
  <c r="U1392" i="7" s="1"/>
  <c r="Q1392" i="7"/>
  <c r="P1392" i="7"/>
  <c r="O1392" i="7"/>
  <c r="N1392" i="7"/>
  <c r="M1392" i="7"/>
  <c r="L1392" i="7"/>
  <c r="K1392" i="7"/>
  <c r="T1391" i="7"/>
  <c r="S1391" i="7"/>
  <c r="V1391" i="7" s="1"/>
  <c r="R1391" i="7"/>
  <c r="U1391" i="7" s="1"/>
  <c r="Q1391" i="7"/>
  <c r="P1391" i="7"/>
  <c r="O1391" i="7"/>
  <c r="N1391" i="7"/>
  <c r="M1391" i="7"/>
  <c r="L1391" i="7"/>
  <c r="K1391" i="7"/>
  <c r="R1390" i="7"/>
  <c r="S1390" i="7" s="1"/>
  <c r="Q1390" i="7"/>
  <c r="P1390" i="7"/>
  <c r="O1390" i="7"/>
  <c r="N1390" i="7"/>
  <c r="M1390" i="7"/>
  <c r="L1390" i="7"/>
  <c r="K1390" i="7"/>
  <c r="R1389" i="7"/>
  <c r="Q1389" i="7"/>
  <c r="P1389" i="7"/>
  <c r="O1389" i="7"/>
  <c r="N1389" i="7"/>
  <c r="M1389" i="7"/>
  <c r="L1389" i="7"/>
  <c r="K1389" i="7"/>
  <c r="T1388" i="7"/>
  <c r="S1388" i="7"/>
  <c r="V1388" i="7" s="1"/>
  <c r="R1388" i="7"/>
  <c r="U1388" i="7" s="1"/>
  <c r="Q1388" i="7"/>
  <c r="P1388" i="7"/>
  <c r="O1388" i="7"/>
  <c r="N1388" i="7"/>
  <c r="M1388" i="7"/>
  <c r="L1388" i="7"/>
  <c r="K1388" i="7"/>
  <c r="S1387" i="7"/>
  <c r="V1387" i="7" s="1"/>
  <c r="R1387" i="7"/>
  <c r="U1387" i="7" s="1"/>
  <c r="Q1387" i="7"/>
  <c r="P1387" i="7"/>
  <c r="O1387" i="7"/>
  <c r="N1387" i="7"/>
  <c r="M1387" i="7"/>
  <c r="L1387" i="7"/>
  <c r="K1387" i="7"/>
  <c r="R1386" i="7"/>
  <c r="Q1386" i="7"/>
  <c r="P1386" i="7"/>
  <c r="O1386" i="7"/>
  <c r="N1386" i="7"/>
  <c r="M1386" i="7"/>
  <c r="L1386" i="7"/>
  <c r="K1386" i="7"/>
  <c r="S1385" i="7"/>
  <c r="R1385" i="7"/>
  <c r="Q1385" i="7"/>
  <c r="P1385" i="7"/>
  <c r="O1385" i="7"/>
  <c r="N1385" i="7"/>
  <c r="M1385" i="7"/>
  <c r="L1385" i="7"/>
  <c r="K1385" i="7"/>
  <c r="R1384" i="7"/>
  <c r="Q1384" i="7"/>
  <c r="P1384" i="7"/>
  <c r="O1384" i="7"/>
  <c r="N1384" i="7"/>
  <c r="M1384" i="7"/>
  <c r="L1384" i="7"/>
  <c r="K1384" i="7"/>
  <c r="S1383" i="7"/>
  <c r="V1383" i="7" s="1"/>
  <c r="R1383" i="7"/>
  <c r="U1383" i="7" s="1"/>
  <c r="Q1383" i="7"/>
  <c r="P1383" i="7"/>
  <c r="O1383" i="7"/>
  <c r="N1383" i="7"/>
  <c r="M1383" i="7"/>
  <c r="L1383" i="7"/>
  <c r="K1383" i="7"/>
  <c r="R1382" i="7"/>
  <c r="U1382" i="7" s="1"/>
  <c r="Q1382" i="7"/>
  <c r="P1382" i="7"/>
  <c r="O1382" i="7"/>
  <c r="N1382" i="7"/>
  <c r="M1382" i="7"/>
  <c r="L1382" i="7"/>
  <c r="K1382" i="7"/>
  <c r="R1381" i="7"/>
  <c r="U1381" i="7" s="1"/>
  <c r="Q1381" i="7"/>
  <c r="P1381" i="7"/>
  <c r="O1381" i="7"/>
  <c r="N1381" i="7"/>
  <c r="M1381" i="7"/>
  <c r="L1381" i="7"/>
  <c r="K1381" i="7"/>
  <c r="T1380" i="7"/>
  <c r="R1380" i="7"/>
  <c r="U1380" i="7" s="1"/>
  <c r="Q1380" i="7"/>
  <c r="P1380" i="7"/>
  <c r="O1380" i="7"/>
  <c r="N1380" i="7"/>
  <c r="M1380" i="7"/>
  <c r="L1380" i="7"/>
  <c r="K1380" i="7"/>
  <c r="V1379" i="7"/>
  <c r="T1379" i="7"/>
  <c r="S1379" i="7"/>
  <c r="R1379" i="7"/>
  <c r="U1379" i="7" s="1"/>
  <c r="Q1379" i="7"/>
  <c r="P1379" i="7"/>
  <c r="O1379" i="7"/>
  <c r="N1379" i="7"/>
  <c r="M1379" i="7"/>
  <c r="L1379" i="7"/>
  <c r="K1379" i="7"/>
  <c r="V1378" i="7"/>
  <c r="T1378" i="7"/>
  <c r="S1378" i="7"/>
  <c r="R1378" i="7"/>
  <c r="U1378" i="7" s="1"/>
  <c r="Q1378" i="7"/>
  <c r="P1378" i="7"/>
  <c r="O1378" i="7"/>
  <c r="N1378" i="7"/>
  <c r="M1378" i="7"/>
  <c r="L1378" i="7"/>
  <c r="K1378" i="7"/>
  <c r="S1377" i="7"/>
  <c r="R1377" i="7"/>
  <c r="Q1377" i="7"/>
  <c r="P1377" i="7"/>
  <c r="O1377" i="7"/>
  <c r="N1377" i="7"/>
  <c r="M1377" i="7"/>
  <c r="L1377" i="7"/>
  <c r="K1377" i="7"/>
  <c r="R1376" i="7"/>
  <c r="S1376" i="7" s="1"/>
  <c r="Q1376" i="7"/>
  <c r="P1376" i="7"/>
  <c r="O1376" i="7"/>
  <c r="N1376" i="7"/>
  <c r="M1376" i="7"/>
  <c r="L1376" i="7"/>
  <c r="K1376" i="7"/>
  <c r="R1375" i="7"/>
  <c r="Q1375" i="7"/>
  <c r="P1375" i="7"/>
  <c r="O1375" i="7"/>
  <c r="N1375" i="7"/>
  <c r="M1375" i="7"/>
  <c r="L1375" i="7"/>
  <c r="K1375" i="7"/>
  <c r="R1374" i="7"/>
  <c r="U1374" i="7" s="1"/>
  <c r="Q1374" i="7"/>
  <c r="P1374" i="7"/>
  <c r="O1374" i="7"/>
  <c r="N1374" i="7"/>
  <c r="M1374" i="7"/>
  <c r="L1374" i="7"/>
  <c r="K1374" i="7"/>
  <c r="U1373" i="7"/>
  <c r="T1373" i="7"/>
  <c r="S1373" i="7"/>
  <c r="V1373" i="7" s="1"/>
  <c r="R1373" i="7"/>
  <c r="Q1373" i="7"/>
  <c r="P1373" i="7"/>
  <c r="O1373" i="7"/>
  <c r="N1373" i="7"/>
  <c r="M1373" i="7"/>
  <c r="L1373" i="7"/>
  <c r="K1373" i="7"/>
  <c r="R1372" i="7"/>
  <c r="S1372" i="7" s="1"/>
  <c r="Q1372" i="7"/>
  <c r="P1372" i="7"/>
  <c r="O1372" i="7"/>
  <c r="N1372" i="7"/>
  <c r="M1372" i="7"/>
  <c r="L1372" i="7"/>
  <c r="K1372" i="7"/>
  <c r="R1371" i="7"/>
  <c r="Q1371" i="7"/>
  <c r="P1371" i="7"/>
  <c r="O1371" i="7"/>
  <c r="N1371" i="7"/>
  <c r="M1371" i="7"/>
  <c r="L1371" i="7"/>
  <c r="K1371" i="7"/>
  <c r="S1370" i="7"/>
  <c r="V1370" i="7" s="1"/>
  <c r="R1370" i="7"/>
  <c r="U1370" i="7" s="1"/>
  <c r="Q1370" i="7"/>
  <c r="P1370" i="7"/>
  <c r="O1370" i="7"/>
  <c r="N1370" i="7"/>
  <c r="M1370" i="7"/>
  <c r="L1370" i="7"/>
  <c r="K1370" i="7"/>
  <c r="R1369" i="7"/>
  <c r="U1369" i="7" s="1"/>
  <c r="Q1369" i="7"/>
  <c r="P1369" i="7"/>
  <c r="O1369" i="7"/>
  <c r="N1369" i="7"/>
  <c r="M1369" i="7"/>
  <c r="L1369" i="7"/>
  <c r="K1369" i="7"/>
  <c r="R1368" i="7"/>
  <c r="U1368" i="7" s="1"/>
  <c r="Q1368" i="7"/>
  <c r="P1368" i="7"/>
  <c r="O1368" i="7"/>
  <c r="N1368" i="7"/>
  <c r="M1368" i="7"/>
  <c r="L1368" i="7"/>
  <c r="K1368" i="7"/>
  <c r="T1367" i="7"/>
  <c r="R1367" i="7"/>
  <c r="U1367" i="7" s="1"/>
  <c r="Q1367" i="7"/>
  <c r="P1367" i="7"/>
  <c r="O1367" i="7"/>
  <c r="N1367" i="7"/>
  <c r="M1367" i="7"/>
  <c r="L1367" i="7"/>
  <c r="K1367" i="7"/>
  <c r="U1366" i="7"/>
  <c r="T1366" i="7"/>
  <c r="R1366" i="7"/>
  <c r="S1366" i="7" s="1"/>
  <c r="V1366" i="7" s="1"/>
  <c r="Q1366" i="7"/>
  <c r="P1366" i="7"/>
  <c r="O1366" i="7"/>
  <c r="N1366" i="7"/>
  <c r="M1366" i="7"/>
  <c r="L1366" i="7"/>
  <c r="K1366" i="7"/>
  <c r="T1365" i="7"/>
  <c r="S1365" i="7"/>
  <c r="V1365" i="7" s="1"/>
  <c r="R1365" i="7"/>
  <c r="U1365" i="7" s="1"/>
  <c r="Q1365" i="7"/>
  <c r="P1365" i="7"/>
  <c r="O1365" i="7"/>
  <c r="N1365" i="7"/>
  <c r="M1365" i="7"/>
  <c r="L1365" i="7"/>
  <c r="K1365" i="7"/>
  <c r="S1364" i="7"/>
  <c r="V1364" i="7" s="1"/>
  <c r="R1364" i="7"/>
  <c r="U1364" i="7" s="1"/>
  <c r="Q1364" i="7"/>
  <c r="P1364" i="7"/>
  <c r="O1364" i="7"/>
  <c r="N1364" i="7"/>
  <c r="M1364" i="7"/>
  <c r="L1364" i="7"/>
  <c r="K1364" i="7"/>
  <c r="R1363" i="7"/>
  <c r="U1363" i="7" s="1"/>
  <c r="Q1363" i="7"/>
  <c r="P1363" i="7"/>
  <c r="O1363" i="7"/>
  <c r="N1363" i="7"/>
  <c r="M1363" i="7"/>
  <c r="L1363" i="7"/>
  <c r="K1363" i="7"/>
  <c r="V1362" i="7"/>
  <c r="T1362" i="7"/>
  <c r="S1362" i="7"/>
  <c r="R1362" i="7"/>
  <c r="U1362" i="7" s="1"/>
  <c r="Q1362" i="7"/>
  <c r="P1362" i="7"/>
  <c r="O1362" i="7"/>
  <c r="N1362" i="7"/>
  <c r="M1362" i="7"/>
  <c r="L1362" i="7"/>
  <c r="K1362" i="7"/>
  <c r="T1361" i="7"/>
  <c r="R1361" i="7"/>
  <c r="U1361" i="7" s="1"/>
  <c r="Q1361" i="7"/>
  <c r="P1361" i="7"/>
  <c r="O1361" i="7"/>
  <c r="N1361" i="7"/>
  <c r="M1361" i="7"/>
  <c r="L1361" i="7"/>
  <c r="K1361" i="7"/>
  <c r="R1360" i="7"/>
  <c r="Q1360" i="7"/>
  <c r="P1360" i="7"/>
  <c r="O1360" i="7"/>
  <c r="N1360" i="7"/>
  <c r="M1360" i="7"/>
  <c r="L1360" i="7"/>
  <c r="K1360" i="7"/>
  <c r="U1359" i="7"/>
  <c r="T1359" i="7"/>
  <c r="R1359" i="7"/>
  <c r="S1359" i="7" s="1"/>
  <c r="V1359" i="7" s="1"/>
  <c r="Q1359" i="7"/>
  <c r="P1359" i="7"/>
  <c r="O1359" i="7"/>
  <c r="N1359" i="7"/>
  <c r="M1359" i="7"/>
  <c r="L1359" i="7"/>
  <c r="K1359" i="7"/>
  <c r="S1358" i="7"/>
  <c r="R1358" i="7"/>
  <c r="Q1358" i="7"/>
  <c r="P1358" i="7"/>
  <c r="O1358" i="7"/>
  <c r="N1358" i="7"/>
  <c r="M1358" i="7"/>
  <c r="L1358" i="7"/>
  <c r="K1358" i="7"/>
  <c r="U1357" i="7"/>
  <c r="T1357" i="7"/>
  <c r="R1357" i="7"/>
  <c r="S1357" i="7" s="1"/>
  <c r="V1357" i="7" s="1"/>
  <c r="Q1357" i="7"/>
  <c r="P1357" i="7"/>
  <c r="O1357" i="7"/>
  <c r="N1357" i="7"/>
  <c r="M1357" i="7"/>
  <c r="L1357" i="7"/>
  <c r="K1357" i="7"/>
  <c r="R1356" i="7"/>
  <c r="Q1356" i="7"/>
  <c r="P1356" i="7"/>
  <c r="O1356" i="7"/>
  <c r="N1356" i="7"/>
  <c r="M1356" i="7"/>
  <c r="L1356" i="7"/>
  <c r="K1356" i="7"/>
  <c r="S1355" i="7"/>
  <c r="V1355" i="7" s="1"/>
  <c r="R1355" i="7"/>
  <c r="U1355" i="7" s="1"/>
  <c r="Q1355" i="7"/>
  <c r="P1355" i="7"/>
  <c r="O1355" i="7"/>
  <c r="N1355" i="7"/>
  <c r="M1355" i="7"/>
  <c r="L1355" i="7"/>
  <c r="K1355" i="7"/>
  <c r="U1354" i="7"/>
  <c r="T1354" i="7"/>
  <c r="S1354" i="7"/>
  <c r="V1354" i="7" s="1"/>
  <c r="R1354" i="7"/>
  <c r="Q1354" i="7"/>
  <c r="P1354" i="7"/>
  <c r="O1354" i="7"/>
  <c r="N1354" i="7"/>
  <c r="M1354" i="7"/>
  <c r="L1354" i="7"/>
  <c r="K1354" i="7"/>
  <c r="R1353" i="7"/>
  <c r="U1353" i="7" s="1"/>
  <c r="Q1353" i="7"/>
  <c r="P1353" i="7"/>
  <c r="O1353" i="7"/>
  <c r="N1353" i="7"/>
  <c r="M1353" i="7"/>
  <c r="L1353" i="7"/>
  <c r="K1353" i="7"/>
  <c r="R1352" i="7"/>
  <c r="U1352" i="7" s="1"/>
  <c r="Q1352" i="7"/>
  <c r="P1352" i="7"/>
  <c r="O1352" i="7"/>
  <c r="N1352" i="7"/>
  <c r="M1352" i="7"/>
  <c r="L1352" i="7"/>
  <c r="K1352" i="7"/>
  <c r="T1351" i="7"/>
  <c r="R1351" i="7"/>
  <c r="U1351" i="7" s="1"/>
  <c r="Q1351" i="7"/>
  <c r="P1351" i="7"/>
  <c r="O1351" i="7"/>
  <c r="N1351" i="7"/>
  <c r="M1351" i="7"/>
  <c r="L1351" i="7"/>
  <c r="K1351" i="7"/>
  <c r="T1350" i="7"/>
  <c r="S1350" i="7"/>
  <c r="V1350" i="7" s="1"/>
  <c r="R1350" i="7"/>
  <c r="U1350" i="7" s="1"/>
  <c r="Q1350" i="7"/>
  <c r="P1350" i="7"/>
  <c r="O1350" i="7"/>
  <c r="N1350" i="7"/>
  <c r="M1350" i="7"/>
  <c r="L1350" i="7"/>
  <c r="K1350" i="7"/>
  <c r="R1349" i="7"/>
  <c r="U1349" i="7" s="1"/>
  <c r="Q1349" i="7"/>
  <c r="P1349" i="7"/>
  <c r="O1349" i="7"/>
  <c r="N1349" i="7"/>
  <c r="M1349" i="7"/>
  <c r="L1349" i="7"/>
  <c r="K1349" i="7"/>
  <c r="S1348" i="7"/>
  <c r="R1348" i="7"/>
  <c r="Q1348" i="7"/>
  <c r="P1348" i="7"/>
  <c r="O1348" i="7"/>
  <c r="N1348" i="7"/>
  <c r="M1348" i="7"/>
  <c r="L1348" i="7"/>
  <c r="K1348" i="7"/>
  <c r="T1347" i="7"/>
  <c r="R1347" i="7"/>
  <c r="Q1347" i="7"/>
  <c r="P1347" i="7"/>
  <c r="O1347" i="7"/>
  <c r="N1347" i="7"/>
  <c r="M1347" i="7"/>
  <c r="L1347" i="7"/>
  <c r="K1347" i="7"/>
  <c r="T1346" i="7"/>
  <c r="S1346" i="7"/>
  <c r="V1346" i="7" s="1"/>
  <c r="R1346" i="7"/>
  <c r="U1346" i="7" s="1"/>
  <c r="Q1346" i="7"/>
  <c r="P1346" i="7"/>
  <c r="O1346" i="7"/>
  <c r="N1346" i="7"/>
  <c r="M1346" i="7"/>
  <c r="L1346" i="7"/>
  <c r="K1346" i="7"/>
  <c r="S1345" i="7"/>
  <c r="R1345" i="7"/>
  <c r="Q1345" i="7"/>
  <c r="P1345" i="7"/>
  <c r="O1345" i="7"/>
  <c r="N1345" i="7"/>
  <c r="M1345" i="7"/>
  <c r="L1345" i="7"/>
  <c r="K1345" i="7"/>
  <c r="R1344" i="7"/>
  <c r="Q1344" i="7"/>
  <c r="P1344" i="7"/>
  <c r="O1344" i="7"/>
  <c r="N1344" i="7"/>
  <c r="M1344" i="7"/>
  <c r="L1344" i="7"/>
  <c r="K1344" i="7"/>
  <c r="U1343" i="7"/>
  <c r="T1343" i="7"/>
  <c r="S1343" i="7"/>
  <c r="V1343" i="7" s="1"/>
  <c r="R1343" i="7"/>
  <c r="Q1343" i="7"/>
  <c r="P1343" i="7"/>
  <c r="O1343" i="7"/>
  <c r="N1343" i="7"/>
  <c r="M1343" i="7"/>
  <c r="L1343" i="7"/>
  <c r="K1343" i="7"/>
  <c r="R1342" i="7"/>
  <c r="Q1342" i="7"/>
  <c r="P1342" i="7"/>
  <c r="O1342" i="7"/>
  <c r="N1342" i="7"/>
  <c r="M1342" i="7"/>
  <c r="L1342" i="7"/>
  <c r="K1342" i="7"/>
  <c r="S1341" i="7"/>
  <c r="V1341" i="7" s="1"/>
  <c r="R1341" i="7"/>
  <c r="U1341" i="7" s="1"/>
  <c r="Q1341" i="7"/>
  <c r="P1341" i="7"/>
  <c r="O1341" i="7"/>
  <c r="N1341" i="7"/>
  <c r="M1341" i="7"/>
  <c r="L1341" i="7"/>
  <c r="K1341" i="7"/>
  <c r="R1340" i="7"/>
  <c r="U1340" i="7" s="1"/>
  <c r="Q1340" i="7"/>
  <c r="P1340" i="7"/>
  <c r="O1340" i="7"/>
  <c r="N1340" i="7"/>
  <c r="M1340" i="7"/>
  <c r="L1340" i="7"/>
  <c r="K1340" i="7"/>
  <c r="R1339" i="7"/>
  <c r="U1339" i="7" s="1"/>
  <c r="Q1339" i="7"/>
  <c r="P1339" i="7"/>
  <c r="O1339" i="7"/>
  <c r="N1339" i="7"/>
  <c r="M1339" i="7"/>
  <c r="L1339" i="7"/>
  <c r="K1339" i="7"/>
  <c r="T1338" i="7"/>
  <c r="R1338" i="7"/>
  <c r="U1338" i="7" s="1"/>
  <c r="Q1338" i="7"/>
  <c r="P1338" i="7"/>
  <c r="O1338" i="7"/>
  <c r="N1338" i="7"/>
  <c r="M1338" i="7"/>
  <c r="L1338" i="7"/>
  <c r="K1338" i="7"/>
  <c r="V1337" i="7"/>
  <c r="T1337" i="7"/>
  <c r="S1337" i="7"/>
  <c r="R1337" i="7"/>
  <c r="U1337" i="7" s="1"/>
  <c r="Q1337" i="7"/>
  <c r="P1337" i="7"/>
  <c r="O1337" i="7"/>
  <c r="N1337" i="7"/>
  <c r="M1337" i="7"/>
  <c r="L1337" i="7"/>
  <c r="K1337" i="7"/>
  <c r="V1336" i="7"/>
  <c r="T1336" i="7"/>
  <c r="S1336" i="7"/>
  <c r="R1336" i="7"/>
  <c r="U1336" i="7" s="1"/>
  <c r="Q1336" i="7"/>
  <c r="P1336" i="7"/>
  <c r="O1336" i="7"/>
  <c r="N1336" i="7"/>
  <c r="M1336" i="7"/>
  <c r="L1336" i="7"/>
  <c r="K1336" i="7"/>
  <c r="U1335" i="7"/>
  <c r="T1335" i="7"/>
  <c r="S1335" i="7"/>
  <c r="V1335" i="7" s="1"/>
  <c r="R1335" i="7"/>
  <c r="Q1335" i="7"/>
  <c r="P1335" i="7"/>
  <c r="O1335" i="7"/>
  <c r="N1335" i="7"/>
  <c r="M1335" i="7"/>
  <c r="L1335" i="7"/>
  <c r="K1335" i="7"/>
  <c r="R1334" i="7"/>
  <c r="Q1334" i="7"/>
  <c r="P1334" i="7"/>
  <c r="O1334" i="7"/>
  <c r="N1334" i="7"/>
  <c r="M1334" i="7"/>
  <c r="L1334" i="7"/>
  <c r="K1334" i="7"/>
  <c r="S1333" i="7"/>
  <c r="R1333" i="7"/>
  <c r="Q1333" i="7"/>
  <c r="P1333" i="7"/>
  <c r="O1333" i="7"/>
  <c r="N1333" i="7"/>
  <c r="M1333" i="7"/>
  <c r="L1333" i="7"/>
  <c r="K1333" i="7"/>
  <c r="R1332" i="7"/>
  <c r="Q1332" i="7"/>
  <c r="P1332" i="7"/>
  <c r="O1332" i="7"/>
  <c r="N1332" i="7"/>
  <c r="M1332" i="7"/>
  <c r="L1332" i="7"/>
  <c r="K1332" i="7"/>
  <c r="R1331" i="7"/>
  <c r="U1331" i="7" s="1"/>
  <c r="Q1331" i="7"/>
  <c r="P1331" i="7"/>
  <c r="O1331" i="7"/>
  <c r="N1331" i="7"/>
  <c r="M1331" i="7"/>
  <c r="L1331" i="7"/>
  <c r="K1331" i="7"/>
  <c r="S1330" i="7"/>
  <c r="R1330" i="7"/>
  <c r="Q1330" i="7"/>
  <c r="P1330" i="7"/>
  <c r="O1330" i="7"/>
  <c r="N1330" i="7"/>
  <c r="M1330" i="7"/>
  <c r="L1330" i="7"/>
  <c r="K1330" i="7"/>
  <c r="R1329" i="7"/>
  <c r="Q1329" i="7"/>
  <c r="P1329" i="7"/>
  <c r="O1329" i="7"/>
  <c r="N1329" i="7"/>
  <c r="M1329" i="7"/>
  <c r="L1329" i="7"/>
  <c r="K1329" i="7"/>
  <c r="S1328" i="7"/>
  <c r="V1328" i="7" s="1"/>
  <c r="R1328" i="7"/>
  <c r="U1328" i="7" s="1"/>
  <c r="Q1328" i="7"/>
  <c r="P1328" i="7"/>
  <c r="O1328" i="7"/>
  <c r="N1328" i="7"/>
  <c r="M1328" i="7"/>
  <c r="L1328" i="7"/>
  <c r="K1328" i="7"/>
  <c r="R1327" i="7"/>
  <c r="U1327" i="7" s="1"/>
  <c r="Q1327" i="7"/>
  <c r="P1327" i="7"/>
  <c r="O1327" i="7"/>
  <c r="N1327" i="7"/>
  <c r="M1327" i="7"/>
  <c r="L1327" i="7"/>
  <c r="K1327" i="7"/>
  <c r="R1326" i="7"/>
  <c r="U1326" i="7" s="1"/>
  <c r="Q1326" i="7"/>
  <c r="P1326" i="7"/>
  <c r="O1326" i="7"/>
  <c r="N1326" i="7"/>
  <c r="M1326" i="7"/>
  <c r="L1326" i="7"/>
  <c r="K1326" i="7"/>
  <c r="T1325" i="7"/>
  <c r="R1325" i="7"/>
  <c r="U1325" i="7" s="1"/>
  <c r="Q1325" i="7"/>
  <c r="P1325" i="7"/>
  <c r="O1325" i="7"/>
  <c r="N1325" i="7"/>
  <c r="M1325" i="7"/>
  <c r="L1325" i="7"/>
  <c r="K1325" i="7"/>
  <c r="T1324" i="7"/>
  <c r="S1324" i="7"/>
  <c r="V1324" i="7" s="1"/>
  <c r="R1324" i="7"/>
  <c r="U1324" i="7" s="1"/>
  <c r="Q1324" i="7"/>
  <c r="P1324" i="7"/>
  <c r="O1324" i="7"/>
  <c r="N1324" i="7"/>
  <c r="M1324" i="7"/>
  <c r="L1324" i="7"/>
  <c r="K1324" i="7"/>
  <c r="S1323" i="7"/>
  <c r="R1323" i="7"/>
  <c r="Q1323" i="7"/>
  <c r="P1323" i="7"/>
  <c r="O1323" i="7"/>
  <c r="N1323" i="7"/>
  <c r="M1323" i="7"/>
  <c r="L1323" i="7"/>
  <c r="K1323" i="7"/>
  <c r="R1322" i="7"/>
  <c r="Q1322" i="7"/>
  <c r="P1322" i="7"/>
  <c r="O1322" i="7"/>
  <c r="N1322" i="7"/>
  <c r="M1322" i="7"/>
  <c r="L1322" i="7"/>
  <c r="K1322" i="7"/>
  <c r="S1321" i="7"/>
  <c r="V1321" i="7" s="1"/>
  <c r="R1321" i="7"/>
  <c r="U1321" i="7" s="1"/>
  <c r="Q1321" i="7"/>
  <c r="P1321" i="7"/>
  <c r="O1321" i="7"/>
  <c r="N1321" i="7"/>
  <c r="M1321" i="7"/>
  <c r="L1321" i="7"/>
  <c r="K1321" i="7"/>
  <c r="R1320" i="7"/>
  <c r="U1320" i="7" s="1"/>
  <c r="Q1320" i="7"/>
  <c r="P1320" i="7"/>
  <c r="O1320" i="7"/>
  <c r="N1320" i="7"/>
  <c r="M1320" i="7"/>
  <c r="L1320" i="7"/>
  <c r="K1320" i="7"/>
  <c r="T1319" i="7"/>
  <c r="R1319" i="7"/>
  <c r="U1319" i="7" s="1"/>
  <c r="Q1319" i="7"/>
  <c r="P1319" i="7"/>
  <c r="O1319" i="7"/>
  <c r="N1319" i="7"/>
  <c r="M1319" i="7"/>
  <c r="L1319" i="7"/>
  <c r="K1319" i="7"/>
  <c r="R1318" i="7"/>
  <c r="Q1318" i="7"/>
  <c r="P1318" i="7"/>
  <c r="O1318" i="7"/>
  <c r="N1318" i="7"/>
  <c r="M1318" i="7"/>
  <c r="L1318" i="7"/>
  <c r="K1318" i="7"/>
  <c r="R1317" i="7"/>
  <c r="Q1317" i="7"/>
  <c r="P1317" i="7"/>
  <c r="O1317" i="7"/>
  <c r="N1317" i="7"/>
  <c r="M1317" i="7"/>
  <c r="L1317" i="7"/>
  <c r="K1317" i="7"/>
  <c r="U1316" i="7"/>
  <c r="T1316" i="7"/>
  <c r="R1316" i="7"/>
  <c r="S1316" i="7" s="1"/>
  <c r="V1316" i="7" s="1"/>
  <c r="Q1316" i="7"/>
  <c r="P1316" i="7"/>
  <c r="O1316" i="7"/>
  <c r="N1316" i="7"/>
  <c r="M1316" i="7"/>
  <c r="L1316" i="7"/>
  <c r="K1316" i="7"/>
  <c r="S1315" i="7"/>
  <c r="V1315" i="7" s="1"/>
  <c r="R1315" i="7"/>
  <c r="U1315" i="7" s="1"/>
  <c r="Q1315" i="7"/>
  <c r="P1315" i="7"/>
  <c r="O1315" i="7"/>
  <c r="N1315" i="7"/>
  <c r="M1315" i="7"/>
  <c r="L1315" i="7"/>
  <c r="K1315" i="7"/>
  <c r="R1314" i="7"/>
  <c r="U1314" i="7" s="1"/>
  <c r="Q1314" i="7"/>
  <c r="P1314" i="7"/>
  <c r="O1314" i="7"/>
  <c r="N1314" i="7"/>
  <c r="M1314" i="7"/>
  <c r="L1314" i="7"/>
  <c r="K1314" i="7"/>
  <c r="R1313" i="7"/>
  <c r="U1313" i="7" s="1"/>
  <c r="Q1313" i="7"/>
  <c r="P1313" i="7"/>
  <c r="O1313" i="7"/>
  <c r="N1313" i="7"/>
  <c r="M1313" i="7"/>
  <c r="L1313" i="7"/>
  <c r="K1313" i="7"/>
  <c r="T1312" i="7"/>
  <c r="R1312" i="7"/>
  <c r="U1312" i="7" s="1"/>
  <c r="Q1312" i="7"/>
  <c r="P1312" i="7"/>
  <c r="O1312" i="7"/>
  <c r="N1312" i="7"/>
  <c r="M1312" i="7"/>
  <c r="L1312" i="7"/>
  <c r="K1312" i="7"/>
  <c r="V1311" i="7"/>
  <c r="T1311" i="7"/>
  <c r="S1311" i="7"/>
  <c r="R1311" i="7"/>
  <c r="U1311" i="7" s="1"/>
  <c r="Q1311" i="7"/>
  <c r="P1311" i="7"/>
  <c r="O1311" i="7"/>
  <c r="N1311" i="7"/>
  <c r="M1311" i="7"/>
  <c r="L1311" i="7"/>
  <c r="K1311" i="7"/>
  <c r="V1310" i="7"/>
  <c r="T1310" i="7"/>
  <c r="S1310" i="7"/>
  <c r="R1310" i="7"/>
  <c r="U1310" i="7" s="1"/>
  <c r="Q1310" i="7"/>
  <c r="P1310" i="7"/>
  <c r="O1310" i="7"/>
  <c r="N1310" i="7"/>
  <c r="M1310" i="7"/>
  <c r="L1310" i="7"/>
  <c r="K1310" i="7"/>
  <c r="T1309" i="7"/>
  <c r="R1309" i="7"/>
  <c r="U1309" i="7" s="1"/>
  <c r="Q1309" i="7"/>
  <c r="P1309" i="7"/>
  <c r="O1309" i="7"/>
  <c r="N1309" i="7"/>
  <c r="M1309" i="7"/>
  <c r="L1309" i="7"/>
  <c r="K1309" i="7"/>
  <c r="T1308" i="7"/>
  <c r="S1308" i="7"/>
  <c r="V1308" i="7" s="1"/>
  <c r="R1308" i="7"/>
  <c r="U1308" i="7" s="1"/>
  <c r="Q1308" i="7"/>
  <c r="P1308" i="7"/>
  <c r="O1308" i="7"/>
  <c r="N1308" i="7"/>
  <c r="M1308" i="7"/>
  <c r="L1308" i="7"/>
  <c r="K1308" i="7"/>
  <c r="U1307" i="7"/>
  <c r="T1307" i="7"/>
  <c r="S1307" i="7"/>
  <c r="V1307" i="7" s="1"/>
  <c r="R1307" i="7"/>
  <c r="Q1307" i="7"/>
  <c r="P1307" i="7"/>
  <c r="O1307" i="7"/>
  <c r="N1307" i="7"/>
  <c r="M1307" i="7"/>
  <c r="L1307" i="7"/>
  <c r="K1307" i="7"/>
  <c r="U1306" i="7"/>
  <c r="T1306" i="7"/>
  <c r="S1306" i="7"/>
  <c r="V1306" i="7" s="1"/>
  <c r="R1306" i="7"/>
  <c r="Q1306" i="7"/>
  <c r="P1306" i="7"/>
  <c r="O1306" i="7"/>
  <c r="N1306" i="7"/>
  <c r="M1306" i="7"/>
  <c r="L1306" i="7"/>
  <c r="K1306" i="7"/>
  <c r="R1305" i="7"/>
  <c r="U1305" i="7" s="1"/>
  <c r="Q1305" i="7"/>
  <c r="P1305" i="7"/>
  <c r="O1305" i="7"/>
  <c r="N1305" i="7"/>
  <c r="M1305" i="7"/>
  <c r="L1305" i="7"/>
  <c r="K1305" i="7"/>
  <c r="T1304" i="7"/>
  <c r="R1304" i="7"/>
  <c r="Q1304" i="7"/>
  <c r="P1304" i="7"/>
  <c r="O1304" i="7"/>
  <c r="N1304" i="7"/>
  <c r="M1304" i="7"/>
  <c r="L1304" i="7"/>
  <c r="K1304" i="7"/>
  <c r="R1303" i="7"/>
  <c r="S1303" i="7" s="1"/>
  <c r="Q1303" i="7"/>
  <c r="P1303" i="7"/>
  <c r="O1303" i="7"/>
  <c r="N1303" i="7"/>
  <c r="M1303" i="7"/>
  <c r="L1303" i="7"/>
  <c r="K1303" i="7"/>
  <c r="R1302" i="7"/>
  <c r="Q1302" i="7"/>
  <c r="P1302" i="7"/>
  <c r="O1302" i="7"/>
  <c r="N1302" i="7"/>
  <c r="M1302" i="7"/>
  <c r="L1302" i="7"/>
  <c r="K1302" i="7"/>
  <c r="S1301" i="7"/>
  <c r="V1301" i="7" s="1"/>
  <c r="R1301" i="7"/>
  <c r="U1301" i="7" s="1"/>
  <c r="Q1301" i="7"/>
  <c r="P1301" i="7"/>
  <c r="O1301" i="7"/>
  <c r="N1301" i="7"/>
  <c r="M1301" i="7"/>
  <c r="L1301" i="7"/>
  <c r="K1301" i="7"/>
  <c r="R1300" i="7"/>
  <c r="U1300" i="7" s="1"/>
  <c r="Q1300" i="7"/>
  <c r="P1300" i="7"/>
  <c r="O1300" i="7"/>
  <c r="N1300" i="7"/>
  <c r="M1300" i="7"/>
  <c r="L1300" i="7"/>
  <c r="K1300" i="7"/>
  <c r="R1299" i="7"/>
  <c r="U1299" i="7" s="1"/>
  <c r="Q1299" i="7"/>
  <c r="P1299" i="7"/>
  <c r="O1299" i="7"/>
  <c r="N1299" i="7"/>
  <c r="M1299" i="7"/>
  <c r="L1299" i="7"/>
  <c r="K1299" i="7"/>
  <c r="T1298" i="7"/>
  <c r="R1298" i="7"/>
  <c r="U1298" i="7" s="1"/>
  <c r="Q1298" i="7"/>
  <c r="P1298" i="7"/>
  <c r="O1298" i="7"/>
  <c r="N1298" i="7"/>
  <c r="M1298" i="7"/>
  <c r="L1298" i="7"/>
  <c r="K1298" i="7"/>
  <c r="V1297" i="7"/>
  <c r="U1297" i="7"/>
  <c r="T1297" i="7"/>
  <c r="R1297" i="7"/>
  <c r="S1297" i="7" s="1"/>
  <c r="Q1297" i="7"/>
  <c r="P1297" i="7"/>
  <c r="O1297" i="7"/>
  <c r="N1297" i="7"/>
  <c r="M1297" i="7"/>
  <c r="L1297" i="7"/>
  <c r="K1297" i="7"/>
  <c r="T1296" i="7"/>
  <c r="S1296" i="7"/>
  <c r="V1296" i="7" s="1"/>
  <c r="R1296" i="7"/>
  <c r="U1296" i="7" s="1"/>
  <c r="Q1296" i="7"/>
  <c r="P1296" i="7"/>
  <c r="O1296" i="7"/>
  <c r="N1296" i="7"/>
  <c r="M1296" i="7"/>
  <c r="L1296" i="7"/>
  <c r="K1296" i="7"/>
  <c r="R1295" i="7"/>
  <c r="Q1295" i="7"/>
  <c r="P1295" i="7"/>
  <c r="O1295" i="7"/>
  <c r="N1295" i="7"/>
  <c r="M1295" i="7"/>
  <c r="L1295" i="7"/>
  <c r="K1295" i="7"/>
  <c r="R1294" i="7"/>
  <c r="S1294" i="7" s="1"/>
  <c r="Q1294" i="7"/>
  <c r="P1294" i="7"/>
  <c r="O1294" i="7"/>
  <c r="N1294" i="7"/>
  <c r="M1294" i="7"/>
  <c r="L1294" i="7"/>
  <c r="K1294" i="7"/>
  <c r="R1293" i="7"/>
  <c r="Q1293" i="7"/>
  <c r="P1293" i="7"/>
  <c r="O1293" i="7"/>
  <c r="N1293" i="7"/>
  <c r="M1293" i="7"/>
  <c r="L1293" i="7"/>
  <c r="K1293" i="7"/>
  <c r="T1292" i="7"/>
  <c r="S1292" i="7"/>
  <c r="V1292" i="7" s="1"/>
  <c r="R1292" i="7"/>
  <c r="U1292" i="7" s="1"/>
  <c r="Q1292" i="7"/>
  <c r="P1292" i="7"/>
  <c r="O1292" i="7"/>
  <c r="N1292" i="7"/>
  <c r="M1292" i="7"/>
  <c r="L1292" i="7"/>
  <c r="K1292" i="7"/>
  <c r="R1291" i="7"/>
  <c r="Q1291" i="7"/>
  <c r="P1291" i="7"/>
  <c r="O1291" i="7"/>
  <c r="N1291" i="7"/>
  <c r="M1291" i="7"/>
  <c r="L1291" i="7"/>
  <c r="K1291" i="7"/>
  <c r="R1290" i="7"/>
  <c r="Q1290" i="7"/>
  <c r="P1290" i="7"/>
  <c r="O1290" i="7"/>
  <c r="N1290" i="7"/>
  <c r="M1290" i="7"/>
  <c r="L1290" i="7"/>
  <c r="K1290" i="7"/>
  <c r="R1289" i="7"/>
  <c r="Q1289" i="7"/>
  <c r="P1289" i="7"/>
  <c r="O1289" i="7"/>
  <c r="N1289" i="7"/>
  <c r="M1289" i="7"/>
  <c r="L1289" i="7"/>
  <c r="K1289" i="7"/>
  <c r="S1288" i="7"/>
  <c r="V1288" i="7" s="1"/>
  <c r="R1288" i="7"/>
  <c r="U1288" i="7" s="1"/>
  <c r="Q1288" i="7"/>
  <c r="P1288" i="7"/>
  <c r="O1288" i="7"/>
  <c r="N1288" i="7"/>
  <c r="M1288" i="7"/>
  <c r="L1288" i="7"/>
  <c r="K1288" i="7"/>
  <c r="R1287" i="7"/>
  <c r="U1287" i="7" s="1"/>
  <c r="Q1287" i="7"/>
  <c r="P1287" i="7"/>
  <c r="O1287" i="7"/>
  <c r="N1287" i="7"/>
  <c r="M1287" i="7"/>
  <c r="L1287" i="7"/>
  <c r="K1287" i="7"/>
  <c r="R1286" i="7"/>
  <c r="U1286" i="7" s="1"/>
  <c r="Q1286" i="7"/>
  <c r="P1286" i="7"/>
  <c r="O1286" i="7"/>
  <c r="N1286" i="7"/>
  <c r="M1286" i="7"/>
  <c r="L1286" i="7"/>
  <c r="K1286" i="7"/>
  <c r="T1285" i="7"/>
  <c r="R1285" i="7"/>
  <c r="U1285" i="7" s="1"/>
  <c r="Q1285" i="7"/>
  <c r="P1285" i="7"/>
  <c r="O1285" i="7"/>
  <c r="N1285" i="7"/>
  <c r="M1285" i="7"/>
  <c r="L1285" i="7"/>
  <c r="K1285" i="7"/>
  <c r="T1284" i="7"/>
  <c r="S1284" i="7"/>
  <c r="V1284" i="7" s="1"/>
  <c r="R1284" i="7"/>
  <c r="U1284" i="7" s="1"/>
  <c r="Q1284" i="7"/>
  <c r="P1284" i="7"/>
  <c r="O1284" i="7"/>
  <c r="N1284" i="7"/>
  <c r="M1284" i="7"/>
  <c r="L1284" i="7"/>
  <c r="K1284" i="7"/>
  <c r="R1283" i="7"/>
  <c r="Q1283" i="7"/>
  <c r="P1283" i="7"/>
  <c r="O1283" i="7"/>
  <c r="N1283" i="7"/>
  <c r="M1283" i="7"/>
  <c r="L1283" i="7"/>
  <c r="K1283" i="7"/>
  <c r="V1282" i="7"/>
  <c r="U1282" i="7"/>
  <c r="T1282" i="7"/>
  <c r="R1282" i="7"/>
  <c r="S1282" i="7" s="1"/>
  <c r="Q1282" i="7"/>
  <c r="P1282" i="7"/>
  <c r="O1282" i="7"/>
  <c r="N1282" i="7"/>
  <c r="M1282" i="7"/>
  <c r="L1282" i="7"/>
  <c r="K1282" i="7"/>
  <c r="T1281" i="7"/>
  <c r="S1281" i="7"/>
  <c r="V1281" i="7" s="1"/>
  <c r="R1281" i="7"/>
  <c r="U1281" i="7" s="1"/>
  <c r="Q1281" i="7"/>
  <c r="P1281" i="7"/>
  <c r="O1281" i="7"/>
  <c r="N1281" i="7"/>
  <c r="M1281" i="7"/>
  <c r="L1281" i="7"/>
  <c r="K1281" i="7"/>
  <c r="R1280" i="7"/>
  <c r="Q1280" i="7"/>
  <c r="P1280" i="7"/>
  <c r="O1280" i="7"/>
  <c r="N1280" i="7"/>
  <c r="M1280" i="7"/>
  <c r="L1280" i="7"/>
  <c r="K1280" i="7"/>
  <c r="S1279" i="7"/>
  <c r="R1279" i="7"/>
  <c r="Q1279" i="7"/>
  <c r="P1279" i="7"/>
  <c r="O1279" i="7"/>
  <c r="N1279" i="7"/>
  <c r="M1279" i="7"/>
  <c r="L1279" i="7"/>
  <c r="K1279" i="7"/>
  <c r="S1278" i="7"/>
  <c r="V1278" i="7" s="1"/>
  <c r="R1278" i="7"/>
  <c r="U1278" i="7" s="1"/>
  <c r="Q1278" i="7"/>
  <c r="P1278" i="7"/>
  <c r="O1278" i="7"/>
  <c r="N1278" i="7"/>
  <c r="M1278" i="7"/>
  <c r="L1278" i="7"/>
  <c r="K1278" i="7"/>
  <c r="R1277" i="7"/>
  <c r="Q1277" i="7"/>
  <c r="P1277" i="7"/>
  <c r="O1277" i="7"/>
  <c r="N1277" i="7"/>
  <c r="M1277" i="7"/>
  <c r="L1277" i="7"/>
  <c r="K1277" i="7"/>
  <c r="R1276" i="7"/>
  <c r="Q1276" i="7"/>
  <c r="P1276" i="7"/>
  <c r="O1276" i="7"/>
  <c r="N1276" i="7"/>
  <c r="M1276" i="7"/>
  <c r="L1276" i="7"/>
  <c r="K1276" i="7"/>
  <c r="S1275" i="7"/>
  <c r="V1275" i="7" s="1"/>
  <c r="R1275" i="7"/>
  <c r="U1275" i="7" s="1"/>
  <c r="Q1275" i="7"/>
  <c r="P1275" i="7"/>
  <c r="O1275" i="7"/>
  <c r="N1275" i="7"/>
  <c r="M1275" i="7"/>
  <c r="L1275" i="7"/>
  <c r="K1275" i="7"/>
  <c r="R1274" i="7"/>
  <c r="U1274" i="7" s="1"/>
  <c r="Q1274" i="7"/>
  <c r="P1274" i="7"/>
  <c r="O1274" i="7"/>
  <c r="N1274" i="7"/>
  <c r="M1274" i="7"/>
  <c r="L1274" i="7"/>
  <c r="K1274" i="7"/>
  <c r="R1273" i="7"/>
  <c r="U1273" i="7" s="1"/>
  <c r="Q1273" i="7"/>
  <c r="P1273" i="7"/>
  <c r="O1273" i="7"/>
  <c r="N1273" i="7"/>
  <c r="M1273" i="7"/>
  <c r="L1273" i="7"/>
  <c r="K1273" i="7"/>
  <c r="U1272" i="7"/>
  <c r="T1272" i="7"/>
  <c r="R1272" i="7"/>
  <c r="S1272" i="7" s="1"/>
  <c r="V1272" i="7" s="1"/>
  <c r="Q1272" i="7"/>
  <c r="P1272" i="7"/>
  <c r="O1272" i="7"/>
  <c r="N1272" i="7"/>
  <c r="M1272" i="7"/>
  <c r="L1272" i="7"/>
  <c r="K1272" i="7"/>
  <c r="T1271" i="7"/>
  <c r="R1271" i="7"/>
  <c r="U1271" i="7" s="1"/>
  <c r="Q1271" i="7"/>
  <c r="P1271" i="7"/>
  <c r="O1271" i="7"/>
  <c r="N1271" i="7"/>
  <c r="M1271" i="7"/>
  <c r="L1271" i="7"/>
  <c r="K1271" i="7"/>
  <c r="T1270" i="7"/>
  <c r="S1270" i="7"/>
  <c r="V1270" i="7" s="1"/>
  <c r="R1270" i="7"/>
  <c r="U1270" i="7" s="1"/>
  <c r="Q1270" i="7"/>
  <c r="P1270" i="7"/>
  <c r="O1270" i="7"/>
  <c r="N1270" i="7"/>
  <c r="M1270" i="7"/>
  <c r="L1270" i="7"/>
  <c r="K1270" i="7"/>
  <c r="R1269" i="7"/>
  <c r="Q1269" i="7"/>
  <c r="P1269" i="7"/>
  <c r="O1269" i="7"/>
  <c r="N1269" i="7"/>
  <c r="M1269" i="7"/>
  <c r="L1269" i="7"/>
  <c r="K1269" i="7"/>
  <c r="R1268" i="7"/>
  <c r="Q1268" i="7"/>
  <c r="P1268" i="7"/>
  <c r="O1268" i="7"/>
  <c r="N1268" i="7"/>
  <c r="M1268" i="7"/>
  <c r="L1268" i="7"/>
  <c r="K1268" i="7"/>
  <c r="S1267" i="7"/>
  <c r="V1267" i="7" s="1"/>
  <c r="R1267" i="7"/>
  <c r="U1267" i="7" s="1"/>
  <c r="Q1267" i="7"/>
  <c r="P1267" i="7"/>
  <c r="O1267" i="7"/>
  <c r="N1267" i="7"/>
  <c r="M1267" i="7"/>
  <c r="L1267" i="7"/>
  <c r="K1267" i="7"/>
  <c r="R1266" i="7"/>
  <c r="U1266" i="7" s="1"/>
  <c r="Q1266" i="7"/>
  <c r="P1266" i="7"/>
  <c r="O1266" i="7"/>
  <c r="N1266" i="7"/>
  <c r="M1266" i="7"/>
  <c r="L1266" i="7"/>
  <c r="K1266" i="7"/>
  <c r="T1265" i="7"/>
  <c r="R1265" i="7"/>
  <c r="U1265" i="7" s="1"/>
  <c r="Q1265" i="7"/>
  <c r="P1265" i="7"/>
  <c r="O1265" i="7"/>
  <c r="N1265" i="7"/>
  <c r="M1265" i="7"/>
  <c r="L1265" i="7"/>
  <c r="K1265" i="7"/>
  <c r="R1264" i="7"/>
  <c r="S1264" i="7" s="1"/>
  <c r="Q1264" i="7"/>
  <c r="P1264" i="7"/>
  <c r="O1264" i="7"/>
  <c r="N1264" i="7"/>
  <c r="M1264" i="7"/>
  <c r="L1264" i="7"/>
  <c r="K1264" i="7"/>
  <c r="R1263" i="7"/>
  <c r="Q1263" i="7"/>
  <c r="P1263" i="7"/>
  <c r="O1263" i="7"/>
  <c r="N1263" i="7"/>
  <c r="M1263" i="7"/>
  <c r="L1263" i="7"/>
  <c r="K1263" i="7"/>
  <c r="S1262" i="7"/>
  <c r="V1262" i="7" s="1"/>
  <c r="R1262" i="7"/>
  <c r="U1262" i="7" s="1"/>
  <c r="Q1262" i="7"/>
  <c r="P1262" i="7"/>
  <c r="O1262" i="7"/>
  <c r="N1262" i="7"/>
  <c r="M1262" i="7"/>
  <c r="L1262" i="7"/>
  <c r="K1262" i="7"/>
  <c r="U1261" i="7"/>
  <c r="T1261" i="7"/>
  <c r="S1261" i="7"/>
  <c r="V1261" i="7" s="1"/>
  <c r="R1261" i="7"/>
  <c r="Q1261" i="7"/>
  <c r="P1261" i="7"/>
  <c r="O1261" i="7"/>
  <c r="N1261" i="7"/>
  <c r="M1261" i="7"/>
  <c r="L1261" i="7"/>
  <c r="K1261" i="7"/>
  <c r="R1260" i="7"/>
  <c r="U1260" i="7" s="1"/>
  <c r="Q1260" i="7"/>
  <c r="P1260" i="7"/>
  <c r="O1260" i="7"/>
  <c r="N1260" i="7"/>
  <c r="M1260" i="7"/>
  <c r="L1260" i="7"/>
  <c r="K1260" i="7"/>
  <c r="R1259" i="7"/>
  <c r="U1259" i="7" s="1"/>
  <c r="Q1259" i="7"/>
  <c r="P1259" i="7"/>
  <c r="O1259" i="7"/>
  <c r="N1259" i="7"/>
  <c r="M1259" i="7"/>
  <c r="L1259" i="7"/>
  <c r="K1259" i="7"/>
  <c r="T1258" i="7"/>
  <c r="R1258" i="7"/>
  <c r="U1258" i="7" s="1"/>
  <c r="Q1258" i="7"/>
  <c r="P1258" i="7"/>
  <c r="O1258" i="7"/>
  <c r="N1258" i="7"/>
  <c r="M1258" i="7"/>
  <c r="L1258" i="7"/>
  <c r="K1258" i="7"/>
  <c r="U1257" i="7"/>
  <c r="T1257" i="7"/>
  <c r="R1257" i="7"/>
  <c r="S1257" i="7" s="1"/>
  <c r="V1257" i="7" s="1"/>
  <c r="Q1257" i="7"/>
  <c r="P1257" i="7"/>
  <c r="O1257" i="7"/>
  <c r="N1257" i="7"/>
  <c r="M1257" i="7"/>
  <c r="L1257" i="7"/>
  <c r="K1257" i="7"/>
  <c r="U1256" i="7"/>
  <c r="T1256" i="7"/>
  <c r="R1256" i="7"/>
  <c r="S1256" i="7" s="1"/>
  <c r="V1256" i="7" s="1"/>
  <c r="Q1256" i="7"/>
  <c r="P1256" i="7"/>
  <c r="O1256" i="7"/>
  <c r="N1256" i="7"/>
  <c r="M1256" i="7"/>
  <c r="L1256" i="7"/>
  <c r="K1256" i="7"/>
  <c r="V1255" i="7"/>
  <c r="T1255" i="7"/>
  <c r="S1255" i="7"/>
  <c r="R1255" i="7"/>
  <c r="U1255" i="7" s="1"/>
  <c r="Q1255" i="7"/>
  <c r="P1255" i="7"/>
  <c r="O1255" i="7"/>
  <c r="N1255" i="7"/>
  <c r="M1255" i="7"/>
  <c r="L1255" i="7"/>
  <c r="K1255" i="7"/>
  <c r="T1254" i="7"/>
  <c r="R1254" i="7"/>
  <c r="U1254" i="7" s="1"/>
  <c r="Q1254" i="7"/>
  <c r="P1254" i="7"/>
  <c r="O1254" i="7"/>
  <c r="N1254" i="7"/>
  <c r="M1254" i="7"/>
  <c r="L1254" i="7"/>
  <c r="K1254" i="7"/>
  <c r="T1253" i="7"/>
  <c r="S1253" i="7"/>
  <c r="V1253" i="7" s="1"/>
  <c r="R1253" i="7"/>
  <c r="U1253" i="7" s="1"/>
  <c r="Q1253" i="7"/>
  <c r="P1253" i="7"/>
  <c r="O1253" i="7"/>
  <c r="N1253" i="7"/>
  <c r="M1253" i="7"/>
  <c r="L1253" i="7"/>
  <c r="K1253" i="7"/>
  <c r="S1252" i="7"/>
  <c r="V1252" i="7" s="1"/>
  <c r="R1252" i="7"/>
  <c r="U1252" i="7" s="1"/>
  <c r="Q1252" i="7"/>
  <c r="P1252" i="7"/>
  <c r="O1252" i="7"/>
  <c r="N1252" i="7"/>
  <c r="M1252" i="7"/>
  <c r="L1252" i="7"/>
  <c r="K1252" i="7"/>
  <c r="U1251" i="7"/>
  <c r="T1251" i="7"/>
  <c r="S1251" i="7"/>
  <c r="V1251" i="7" s="1"/>
  <c r="R1251" i="7"/>
  <c r="Q1251" i="7"/>
  <c r="P1251" i="7"/>
  <c r="O1251" i="7"/>
  <c r="N1251" i="7"/>
  <c r="M1251" i="7"/>
  <c r="L1251" i="7"/>
  <c r="K1251" i="7"/>
  <c r="S1250" i="7"/>
  <c r="R1250" i="7"/>
  <c r="Q1250" i="7"/>
  <c r="P1250" i="7"/>
  <c r="O1250" i="7"/>
  <c r="N1250" i="7"/>
  <c r="M1250" i="7"/>
  <c r="L1250" i="7"/>
  <c r="K1250" i="7"/>
  <c r="T1249" i="7"/>
  <c r="S1249" i="7"/>
  <c r="V1249" i="7" s="1"/>
  <c r="R1249" i="7"/>
  <c r="U1249" i="7" s="1"/>
  <c r="Q1249" i="7"/>
  <c r="P1249" i="7"/>
  <c r="O1249" i="7"/>
  <c r="N1249" i="7"/>
  <c r="M1249" i="7"/>
  <c r="L1249" i="7"/>
  <c r="K1249" i="7"/>
  <c r="R1248" i="7"/>
  <c r="Q1248" i="7"/>
  <c r="P1248" i="7"/>
  <c r="O1248" i="7"/>
  <c r="N1248" i="7"/>
  <c r="M1248" i="7"/>
  <c r="L1248" i="7"/>
  <c r="K1248" i="7"/>
  <c r="R1247" i="7"/>
  <c r="Q1247" i="7"/>
  <c r="P1247" i="7"/>
  <c r="O1247" i="7"/>
  <c r="N1247" i="7"/>
  <c r="M1247" i="7"/>
  <c r="L1247" i="7"/>
  <c r="K1247" i="7"/>
  <c r="S1246" i="7"/>
  <c r="V1246" i="7" s="1"/>
  <c r="R1246" i="7"/>
  <c r="U1246" i="7" s="1"/>
  <c r="Q1246" i="7"/>
  <c r="P1246" i="7"/>
  <c r="O1246" i="7"/>
  <c r="N1246" i="7"/>
  <c r="M1246" i="7"/>
  <c r="L1246" i="7"/>
  <c r="K1246" i="7"/>
  <c r="R1245" i="7"/>
  <c r="U1245" i="7" s="1"/>
  <c r="Q1245" i="7"/>
  <c r="P1245" i="7"/>
  <c r="O1245" i="7"/>
  <c r="N1245" i="7"/>
  <c r="M1245" i="7"/>
  <c r="L1245" i="7"/>
  <c r="K1245" i="7"/>
  <c r="R1244" i="7"/>
  <c r="U1244" i="7" s="1"/>
  <c r="Q1244" i="7"/>
  <c r="P1244" i="7"/>
  <c r="O1244" i="7"/>
  <c r="N1244" i="7"/>
  <c r="M1244" i="7"/>
  <c r="L1244" i="7"/>
  <c r="K1244" i="7"/>
  <c r="T1243" i="7"/>
  <c r="R1243" i="7"/>
  <c r="U1243" i="7" s="1"/>
  <c r="Q1243" i="7"/>
  <c r="P1243" i="7"/>
  <c r="O1243" i="7"/>
  <c r="N1243" i="7"/>
  <c r="M1243" i="7"/>
  <c r="L1243" i="7"/>
  <c r="K1243" i="7"/>
  <c r="V1242" i="7"/>
  <c r="U1242" i="7"/>
  <c r="T1242" i="7"/>
  <c r="R1242" i="7"/>
  <c r="S1242" i="7" s="1"/>
  <c r="Q1242" i="7"/>
  <c r="P1242" i="7"/>
  <c r="O1242" i="7"/>
  <c r="N1242" i="7"/>
  <c r="M1242" i="7"/>
  <c r="L1242" i="7"/>
  <c r="K1242" i="7"/>
  <c r="T1241" i="7"/>
  <c r="S1241" i="7"/>
  <c r="V1241" i="7" s="1"/>
  <c r="R1241" i="7"/>
  <c r="U1241" i="7" s="1"/>
  <c r="Q1241" i="7"/>
  <c r="P1241" i="7"/>
  <c r="O1241" i="7"/>
  <c r="N1241" i="7"/>
  <c r="M1241" i="7"/>
  <c r="L1241" i="7"/>
  <c r="K1241" i="7"/>
  <c r="S1240" i="7"/>
  <c r="R1240" i="7"/>
  <c r="Q1240" i="7"/>
  <c r="P1240" i="7"/>
  <c r="O1240" i="7"/>
  <c r="N1240" i="7"/>
  <c r="M1240" i="7"/>
  <c r="L1240" i="7"/>
  <c r="K1240" i="7"/>
  <c r="R1239" i="7"/>
  <c r="T1239" i="7" s="1"/>
  <c r="Q1239" i="7"/>
  <c r="P1239" i="7"/>
  <c r="O1239" i="7"/>
  <c r="N1239" i="7"/>
  <c r="M1239" i="7"/>
  <c r="L1239" i="7"/>
  <c r="K1239" i="7"/>
  <c r="U1238" i="7"/>
  <c r="T1238" i="7"/>
  <c r="R1238" i="7"/>
  <c r="S1238" i="7" s="1"/>
  <c r="V1238" i="7" s="1"/>
  <c r="Q1238" i="7"/>
  <c r="P1238" i="7"/>
  <c r="O1238" i="7"/>
  <c r="N1238" i="7"/>
  <c r="M1238" i="7"/>
  <c r="L1238" i="7"/>
  <c r="K1238" i="7"/>
  <c r="T1237" i="7"/>
  <c r="S1237" i="7"/>
  <c r="V1237" i="7" s="1"/>
  <c r="R1237" i="7"/>
  <c r="U1237" i="7" s="1"/>
  <c r="Q1237" i="7"/>
  <c r="P1237" i="7"/>
  <c r="O1237" i="7"/>
  <c r="N1237" i="7"/>
  <c r="M1237" i="7"/>
  <c r="L1237" i="7"/>
  <c r="K1237" i="7"/>
  <c r="S1236" i="7"/>
  <c r="V1236" i="7" s="1"/>
  <c r="R1236" i="7"/>
  <c r="U1236" i="7" s="1"/>
  <c r="Q1236" i="7"/>
  <c r="P1236" i="7"/>
  <c r="O1236" i="7"/>
  <c r="N1236" i="7"/>
  <c r="M1236" i="7"/>
  <c r="L1236" i="7"/>
  <c r="K1236" i="7"/>
  <c r="R1235" i="7"/>
  <c r="Q1235" i="7"/>
  <c r="P1235" i="7"/>
  <c r="O1235" i="7"/>
  <c r="N1235" i="7"/>
  <c r="M1235" i="7"/>
  <c r="L1235" i="7"/>
  <c r="K1235" i="7"/>
  <c r="S1234" i="7"/>
  <c r="R1234" i="7"/>
  <c r="Q1234" i="7"/>
  <c r="P1234" i="7"/>
  <c r="O1234" i="7"/>
  <c r="N1234" i="7"/>
  <c r="M1234" i="7"/>
  <c r="L1234" i="7"/>
  <c r="K1234" i="7"/>
  <c r="R1233" i="7"/>
  <c r="Q1233" i="7"/>
  <c r="P1233" i="7"/>
  <c r="O1233" i="7"/>
  <c r="N1233" i="7"/>
  <c r="M1233" i="7"/>
  <c r="L1233" i="7"/>
  <c r="K1233" i="7"/>
  <c r="S1232" i="7"/>
  <c r="V1232" i="7" s="1"/>
  <c r="R1232" i="7"/>
  <c r="U1232" i="7" s="1"/>
  <c r="Q1232" i="7"/>
  <c r="P1232" i="7"/>
  <c r="O1232" i="7"/>
  <c r="N1232" i="7"/>
  <c r="M1232" i="7"/>
  <c r="L1232" i="7"/>
  <c r="K1232" i="7"/>
  <c r="R1231" i="7"/>
  <c r="U1231" i="7" s="1"/>
  <c r="Q1231" i="7"/>
  <c r="P1231" i="7"/>
  <c r="O1231" i="7"/>
  <c r="N1231" i="7"/>
  <c r="M1231" i="7"/>
  <c r="L1231" i="7"/>
  <c r="K1231" i="7"/>
  <c r="R1230" i="7"/>
  <c r="U1230" i="7" s="1"/>
  <c r="Q1230" i="7"/>
  <c r="P1230" i="7"/>
  <c r="O1230" i="7"/>
  <c r="N1230" i="7"/>
  <c r="M1230" i="7"/>
  <c r="L1230" i="7"/>
  <c r="K1230" i="7"/>
  <c r="T1229" i="7"/>
  <c r="R1229" i="7"/>
  <c r="U1229" i="7" s="1"/>
  <c r="Q1229" i="7"/>
  <c r="P1229" i="7"/>
  <c r="O1229" i="7"/>
  <c r="N1229" i="7"/>
  <c r="M1229" i="7"/>
  <c r="L1229" i="7"/>
  <c r="K1229" i="7"/>
  <c r="V1228" i="7"/>
  <c r="T1228" i="7"/>
  <c r="S1228" i="7"/>
  <c r="R1228" i="7"/>
  <c r="U1228" i="7" s="1"/>
  <c r="Q1228" i="7"/>
  <c r="P1228" i="7"/>
  <c r="O1228" i="7"/>
  <c r="N1228" i="7"/>
  <c r="M1228" i="7"/>
  <c r="L1228" i="7"/>
  <c r="K1228" i="7"/>
  <c r="T1227" i="7"/>
  <c r="S1227" i="7"/>
  <c r="V1227" i="7" s="1"/>
  <c r="R1227" i="7"/>
  <c r="U1227" i="7" s="1"/>
  <c r="Q1227" i="7"/>
  <c r="P1227" i="7"/>
  <c r="O1227" i="7"/>
  <c r="N1227" i="7"/>
  <c r="M1227" i="7"/>
  <c r="L1227" i="7"/>
  <c r="K1227" i="7"/>
  <c r="T1226" i="7"/>
  <c r="S1226" i="7"/>
  <c r="V1226" i="7" s="1"/>
  <c r="R1226" i="7"/>
  <c r="U1226" i="7" s="1"/>
  <c r="Q1226" i="7"/>
  <c r="P1226" i="7"/>
  <c r="O1226" i="7"/>
  <c r="N1226" i="7"/>
  <c r="M1226" i="7"/>
  <c r="L1226" i="7"/>
  <c r="K1226" i="7"/>
  <c r="R1225" i="7"/>
  <c r="Q1225" i="7"/>
  <c r="P1225" i="7"/>
  <c r="O1225" i="7"/>
  <c r="N1225" i="7"/>
  <c r="M1225" i="7"/>
  <c r="L1225" i="7"/>
  <c r="K1225" i="7"/>
  <c r="R1224" i="7"/>
  <c r="Q1224" i="7"/>
  <c r="P1224" i="7"/>
  <c r="O1224" i="7"/>
  <c r="N1224" i="7"/>
  <c r="M1224" i="7"/>
  <c r="L1224" i="7"/>
  <c r="K1224" i="7"/>
  <c r="R1223" i="7"/>
  <c r="U1223" i="7" s="1"/>
  <c r="Q1223" i="7"/>
  <c r="P1223" i="7"/>
  <c r="O1223" i="7"/>
  <c r="N1223" i="7"/>
  <c r="M1223" i="7"/>
  <c r="L1223" i="7"/>
  <c r="K1223" i="7"/>
  <c r="S1222" i="7"/>
  <c r="R1222" i="7"/>
  <c r="Q1222" i="7"/>
  <c r="P1222" i="7"/>
  <c r="O1222" i="7"/>
  <c r="N1222" i="7"/>
  <c r="M1222" i="7"/>
  <c r="L1222" i="7"/>
  <c r="K1222" i="7"/>
  <c r="R1221" i="7"/>
  <c r="Q1221" i="7"/>
  <c r="P1221" i="7"/>
  <c r="O1221" i="7"/>
  <c r="N1221" i="7"/>
  <c r="M1221" i="7"/>
  <c r="L1221" i="7"/>
  <c r="K1221" i="7"/>
  <c r="S1220" i="7"/>
  <c r="V1220" i="7" s="1"/>
  <c r="R1220" i="7"/>
  <c r="U1220" i="7" s="1"/>
  <c r="Q1220" i="7"/>
  <c r="P1220" i="7"/>
  <c r="O1220" i="7"/>
  <c r="N1220" i="7"/>
  <c r="M1220" i="7"/>
  <c r="L1220" i="7"/>
  <c r="K1220" i="7"/>
  <c r="R1219" i="7"/>
  <c r="U1219" i="7" s="1"/>
  <c r="Q1219" i="7"/>
  <c r="P1219" i="7"/>
  <c r="O1219" i="7"/>
  <c r="N1219" i="7"/>
  <c r="M1219" i="7"/>
  <c r="L1219" i="7"/>
  <c r="K1219" i="7"/>
  <c r="R1218" i="7"/>
  <c r="U1218" i="7" s="1"/>
  <c r="Q1218" i="7"/>
  <c r="P1218" i="7"/>
  <c r="O1218" i="7"/>
  <c r="N1218" i="7"/>
  <c r="M1218" i="7"/>
  <c r="L1218" i="7"/>
  <c r="K1218" i="7"/>
  <c r="T1217" i="7"/>
  <c r="R1217" i="7"/>
  <c r="U1217" i="7" s="1"/>
  <c r="Q1217" i="7"/>
  <c r="P1217" i="7"/>
  <c r="O1217" i="7"/>
  <c r="N1217" i="7"/>
  <c r="M1217" i="7"/>
  <c r="L1217" i="7"/>
  <c r="K1217" i="7"/>
  <c r="T1216" i="7"/>
  <c r="S1216" i="7"/>
  <c r="V1216" i="7" s="1"/>
  <c r="R1216" i="7"/>
  <c r="U1216" i="7" s="1"/>
  <c r="Q1216" i="7"/>
  <c r="P1216" i="7"/>
  <c r="O1216" i="7"/>
  <c r="N1216" i="7"/>
  <c r="M1216" i="7"/>
  <c r="L1216" i="7"/>
  <c r="K1216" i="7"/>
  <c r="R1215" i="7"/>
  <c r="Q1215" i="7"/>
  <c r="P1215" i="7"/>
  <c r="O1215" i="7"/>
  <c r="N1215" i="7"/>
  <c r="M1215" i="7"/>
  <c r="L1215" i="7"/>
  <c r="K1215" i="7"/>
  <c r="R1214" i="7"/>
  <c r="Q1214" i="7"/>
  <c r="P1214" i="7"/>
  <c r="O1214" i="7"/>
  <c r="N1214" i="7"/>
  <c r="M1214" i="7"/>
  <c r="L1214" i="7"/>
  <c r="K1214" i="7"/>
  <c r="S1213" i="7"/>
  <c r="V1213" i="7" s="1"/>
  <c r="R1213" i="7"/>
  <c r="U1213" i="7" s="1"/>
  <c r="Q1213" i="7"/>
  <c r="P1213" i="7"/>
  <c r="O1213" i="7"/>
  <c r="N1213" i="7"/>
  <c r="M1213" i="7"/>
  <c r="L1213" i="7"/>
  <c r="K1213" i="7"/>
  <c r="R1212" i="7"/>
  <c r="U1212" i="7" s="1"/>
  <c r="Q1212" i="7"/>
  <c r="P1212" i="7"/>
  <c r="O1212" i="7"/>
  <c r="N1212" i="7"/>
  <c r="M1212" i="7"/>
  <c r="L1212" i="7"/>
  <c r="K1212" i="7"/>
  <c r="U1211" i="7"/>
  <c r="T1211" i="7"/>
  <c r="S1211" i="7"/>
  <c r="V1211" i="7" s="1"/>
  <c r="R1211" i="7"/>
  <c r="Q1211" i="7"/>
  <c r="P1211" i="7"/>
  <c r="O1211" i="7"/>
  <c r="N1211" i="7"/>
  <c r="M1211" i="7"/>
  <c r="L1211" i="7"/>
  <c r="K1211" i="7"/>
  <c r="U1210" i="7"/>
  <c r="T1210" i="7"/>
  <c r="R1210" i="7"/>
  <c r="S1210" i="7" s="1"/>
  <c r="V1210" i="7" s="1"/>
  <c r="Q1210" i="7"/>
  <c r="P1210" i="7"/>
  <c r="O1210" i="7"/>
  <c r="N1210" i="7"/>
  <c r="M1210" i="7"/>
  <c r="L1210" i="7"/>
  <c r="K1210" i="7"/>
  <c r="R1209" i="7"/>
  <c r="Q1209" i="7"/>
  <c r="P1209" i="7"/>
  <c r="O1209" i="7"/>
  <c r="N1209" i="7"/>
  <c r="M1209" i="7"/>
  <c r="L1209" i="7"/>
  <c r="K1209" i="7"/>
  <c r="S1208" i="7"/>
  <c r="R1208" i="7"/>
  <c r="Q1208" i="7"/>
  <c r="P1208" i="7"/>
  <c r="O1208" i="7"/>
  <c r="N1208" i="7"/>
  <c r="M1208" i="7"/>
  <c r="L1208" i="7"/>
  <c r="K1208" i="7"/>
  <c r="R1207" i="7"/>
  <c r="Q1207" i="7"/>
  <c r="P1207" i="7"/>
  <c r="O1207" i="7"/>
  <c r="N1207" i="7"/>
  <c r="M1207" i="7"/>
  <c r="L1207" i="7"/>
  <c r="K1207" i="7"/>
  <c r="S1206" i="7"/>
  <c r="V1206" i="7" s="1"/>
  <c r="R1206" i="7"/>
  <c r="U1206" i="7" s="1"/>
  <c r="Q1206" i="7"/>
  <c r="P1206" i="7"/>
  <c r="O1206" i="7"/>
  <c r="N1206" i="7"/>
  <c r="M1206" i="7"/>
  <c r="L1206" i="7"/>
  <c r="K1206" i="7"/>
  <c r="R1205" i="7"/>
  <c r="U1205" i="7" s="1"/>
  <c r="Q1205" i="7"/>
  <c r="P1205" i="7"/>
  <c r="O1205" i="7"/>
  <c r="N1205" i="7"/>
  <c r="M1205" i="7"/>
  <c r="L1205" i="7"/>
  <c r="K1205" i="7"/>
  <c r="R1204" i="7"/>
  <c r="U1204" i="7" s="1"/>
  <c r="Q1204" i="7"/>
  <c r="P1204" i="7"/>
  <c r="O1204" i="7"/>
  <c r="N1204" i="7"/>
  <c r="M1204" i="7"/>
  <c r="L1204" i="7"/>
  <c r="K1204" i="7"/>
  <c r="T1203" i="7"/>
  <c r="R1203" i="7"/>
  <c r="U1203" i="7" s="1"/>
  <c r="Q1203" i="7"/>
  <c r="P1203" i="7"/>
  <c r="O1203" i="7"/>
  <c r="N1203" i="7"/>
  <c r="M1203" i="7"/>
  <c r="L1203" i="7"/>
  <c r="K1203" i="7"/>
  <c r="U1202" i="7"/>
  <c r="T1202" i="7"/>
  <c r="R1202" i="7"/>
  <c r="S1202" i="7" s="1"/>
  <c r="V1202" i="7" s="1"/>
  <c r="Q1202" i="7"/>
  <c r="P1202" i="7"/>
  <c r="O1202" i="7"/>
  <c r="N1202" i="7"/>
  <c r="M1202" i="7"/>
  <c r="L1202" i="7"/>
  <c r="K1202" i="7"/>
  <c r="V1201" i="7"/>
  <c r="T1201" i="7"/>
  <c r="S1201" i="7"/>
  <c r="R1201" i="7"/>
  <c r="U1201" i="7" s="1"/>
  <c r="Q1201" i="7"/>
  <c r="P1201" i="7"/>
  <c r="O1201" i="7"/>
  <c r="N1201" i="7"/>
  <c r="M1201" i="7"/>
  <c r="L1201" i="7"/>
  <c r="K1201" i="7"/>
  <c r="T1200" i="7"/>
  <c r="R1200" i="7"/>
  <c r="U1200" i="7" s="1"/>
  <c r="Q1200" i="7"/>
  <c r="P1200" i="7"/>
  <c r="O1200" i="7"/>
  <c r="N1200" i="7"/>
  <c r="M1200" i="7"/>
  <c r="L1200" i="7"/>
  <c r="K1200" i="7"/>
  <c r="T1199" i="7"/>
  <c r="S1199" i="7"/>
  <c r="V1199" i="7" s="1"/>
  <c r="R1199" i="7"/>
  <c r="U1199" i="7" s="1"/>
  <c r="Q1199" i="7"/>
  <c r="P1199" i="7"/>
  <c r="O1199" i="7"/>
  <c r="N1199" i="7"/>
  <c r="M1199" i="7"/>
  <c r="L1199" i="7"/>
  <c r="K1199" i="7"/>
  <c r="R1198" i="7"/>
  <c r="U1198" i="7" s="1"/>
  <c r="Q1198" i="7"/>
  <c r="P1198" i="7"/>
  <c r="O1198" i="7"/>
  <c r="N1198" i="7"/>
  <c r="M1198" i="7"/>
  <c r="L1198" i="7"/>
  <c r="K1198" i="7"/>
  <c r="R1197" i="7"/>
  <c r="Q1197" i="7"/>
  <c r="P1197" i="7"/>
  <c r="O1197" i="7"/>
  <c r="N1197" i="7"/>
  <c r="M1197" i="7"/>
  <c r="L1197" i="7"/>
  <c r="K1197" i="7"/>
  <c r="T1196" i="7"/>
  <c r="S1196" i="7"/>
  <c r="V1196" i="7" s="1"/>
  <c r="R1196" i="7"/>
  <c r="U1196" i="7" s="1"/>
  <c r="Q1196" i="7"/>
  <c r="P1196" i="7"/>
  <c r="O1196" i="7"/>
  <c r="N1196" i="7"/>
  <c r="M1196" i="7"/>
  <c r="L1196" i="7"/>
  <c r="K1196" i="7"/>
  <c r="U1195" i="7"/>
  <c r="T1195" i="7"/>
  <c r="S1195" i="7"/>
  <c r="V1195" i="7" s="1"/>
  <c r="R1195" i="7"/>
  <c r="Q1195" i="7"/>
  <c r="P1195" i="7"/>
  <c r="O1195" i="7"/>
  <c r="N1195" i="7"/>
  <c r="M1195" i="7"/>
  <c r="L1195" i="7"/>
  <c r="K1195" i="7"/>
  <c r="S1194" i="7"/>
  <c r="R1194" i="7"/>
  <c r="Q1194" i="7"/>
  <c r="P1194" i="7"/>
  <c r="O1194" i="7"/>
  <c r="N1194" i="7"/>
  <c r="M1194" i="7"/>
  <c r="L1194" i="7"/>
  <c r="K1194" i="7"/>
  <c r="U1193" i="7"/>
  <c r="T1193" i="7"/>
  <c r="R1193" i="7"/>
  <c r="S1193" i="7" s="1"/>
  <c r="V1193" i="7" s="1"/>
  <c r="Q1193" i="7"/>
  <c r="P1193" i="7"/>
  <c r="O1193" i="7"/>
  <c r="N1193" i="7"/>
  <c r="M1193" i="7"/>
  <c r="L1193" i="7"/>
  <c r="K1193" i="7"/>
  <c r="U1192" i="7"/>
  <c r="T1192" i="7"/>
  <c r="S1192" i="7"/>
  <c r="V1192" i="7" s="1"/>
  <c r="R1192" i="7"/>
  <c r="Q1192" i="7"/>
  <c r="P1192" i="7"/>
  <c r="O1192" i="7"/>
  <c r="N1192" i="7"/>
  <c r="M1192" i="7"/>
  <c r="L1192" i="7"/>
  <c r="K1192" i="7"/>
  <c r="R1191" i="7"/>
  <c r="Q1191" i="7"/>
  <c r="P1191" i="7"/>
  <c r="O1191" i="7"/>
  <c r="N1191" i="7"/>
  <c r="M1191" i="7"/>
  <c r="L1191" i="7"/>
  <c r="K1191" i="7"/>
  <c r="S1190" i="7"/>
  <c r="V1190" i="7" s="1"/>
  <c r="R1190" i="7"/>
  <c r="U1190" i="7" s="1"/>
  <c r="Q1190" i="7"/>
  <c r="P1190" i="7"/>
  <c r="O1190" i="7"/>
  <c r="N1190" i="7"/>
  <c r="M1190" i="7"/>
  <c r="L1190" i="7"/>
  <c r="K1190" i="7"/>
  <c r="R1189" i="7"/>
  <c r="U1189" i="7" s="1"/>
  <c r="Q1189" i="7"/>
  <c r="P1189" i="7"/>
  <c r="O1189" i="7"/>
  <c r="N1189" i="7"/>
  <c r="M1189" i="7"/>
  <c r="L1189" i="7"/>
  <c r="K1189" i="7"/>
  <c r="R1188" i="7"/>
  <c r="U1188" i="7" s="1"/>
  <c r="Q1188" i="7"/>
  <c r="P1188" i="7"/>
  <c r="O1188" i="7"/>
  <c r="N1188" i="7"/>
  <c r="M1188" i="7"/>
  <c r="L1188" i="7"/>
  <c r="K1188" i="7"/>
  <c r="T1187" i="7"/>
  <c r="R1187" i="7"/>
  <c r="U1187" i="7" s="1"/>
  <c r="Q1187" i="7"/>
  <c r="P1187" i="7"/>
  <c r="O1187" i="7"/>
  <c r="N1187" i="7"/>
  <c r="M1187" i="7"/>
  <c r="L1187" i="7"/>
  <c r="K1187" i="7"/>
  <c r="V1186" i="7"/>
  <c r="T1186" i="7"/>
  <c r="S1186" i="7"/>
  <c r="R1186" i="7"/>
  <c r="U1186" i="7" s="1"/>
  <c r="Q1186" i="7"/>
  <c r="P1186" i="7"/>
  <c r="O1186" i="7"/>
  <c r="N1186" i="7"/>
  <c r="M1186" i="7"/>
  <c r="L1186" i="7"/>
  <c r="K1186" i="7"/>
  <c r="T1185" i="7"/>
  <c r="S1185" i="7"/>
  <c r="V1185" i="7" s="1"/>
  <c r="R1185" i="7"/>
  <c r="U1185" i="7" s="1"/>
  <c r="Q1185" i="7"/>
  <c r="P1185" i="7"/>
  <c r="O1185" i="7"/>
  <c r="N1185" i="7"/>
  <c r="M1185" i="7"/>
  <c r="L1185" i="7"/>
  <c r="K1185" i="7"/>
  <c r="R1184" i="7"/>
  <c r="Q1184" i="7"/>
  <c r="P1184" i="7"/>
  <c r="O1184" i="7"/>
  <c r="N1184" i="7"/>
  <c r="M1184" i="7"/>
  <c r="L1184" i="7"/>
  <c r="K1184" i="7"/>
  <c r="S1183" i="7"/>
  <c r="R1183" i="7"/>
  <c r="Q1183" i="7"/>
  <c r="P1183" i="7"/>
  <c r="O1183" i="7"/>
  <c r="N1183" i="7"/>
  <c r="M1183" i="7"/>
  <c r="L1183" i="7"/>
  <c r="K1183" i="7"/>
  <c r="R1182" i="7"/>
  <c r="Q1182" i="7"/>
  <c r="P1182" i="7"/>
  <c r="O1182" i="7"/>
  <c r="N1182" i="7"/>
  <c r="M1182" i="7"/>
  <c r="L1182" i="7"/>
  <c r="K1182" i="7"/>
  <c r="R1181" i="7"/>
  <c r="U1181" i="7" s="1"/>
  <c r="Q1181" i="7"/>
  <c r="P1181" i="7"/>
  <c r="O1181" i="7"/>
  <c r="N1181" i="7"/>
  <c r="M1181" i="7"/>
  <c r="L1181" i="7"/>
  <c r="K1181" i="7"/>
  <c r="S1180" i="7"/>
  <c r="R1180" i="7"/>
  <c r="Q1180" i="7"/>
  <c r="P1180" i="7"/>
  <c r="O1180" i="7"/>
  <c r="N1180" i="7"/>
  <c r="M1180" i="7"/>
  <c r="L1180" i="7"/>
  <c r="K1180" i="7"/>
  <c r="R1179" i="7"/>
  <c r="Q1179" i="7"/>
  <c r="P1179" i="7"/>
  <c r="O1179" i="7"/>
  <c r="N1179" i="7"/>
  <c r="M1179" i="7"/>
  <c r="L1179" i="7"/>
  <c r="K1179" i="7"/>
  <c r="S1178" i="7"/>
  <c r="V1178" i="7" s="1"/>
  <c r="R1178" i="7"/>
  <c r="U1178" i="7" s="1"/>
  <c r="Q1178" i="7"/>
  <c r="P1178" i="7"/>
  <c r="O1178" i="7"/>
  <c r="N1178" i="7"/>
  <c r="M1178" i="7"/>
  <c r="L1178" i="7"/>
  <c r="K1178" i="7"/>
  <c r="R1177" i="7"/>
  <c r="U1177" i="7" s="1"/>
  <c r="Q1177" i="7"/>
  <c r="P1177" i="7"/>
  <c r="O1177" i="7"/>
  <c r="N1177" i="7"/>
  <c r="M1177" i="7"/>
  <c r="L1177" i="7"/>
  <c r="K1177" i="7"/>
  <c r="R1176" i="7"/>
  <c r="U1176" i="7" s="1"/>
  <c r="Q1176" i="7"/>
  <c r="P1176" i="7"/>
  <c r="O1176" i="7"/>
  <c r="N1176" i="7"/>
  <c r="M1176" i="7"/>
  <c r="L1176" i="7"/>
  <c r="K1176" i="7"/>
  <c r="T1175" i="7"/>
  <c r="R1175" i="7"/>
  <c r="U1175" i="7" s="1"/>
  <c r="Q1175" i="7"/>
  <c r="P1175" i="7"/>
  <c r="O1175" i="7"/>
  <c r="N1175" i="7"/>
  <c r="M1175" i="7"/>
  <c r="L1175" i="7"/>
  <c r="K1175" i="7"/>
  <c r="T1174" i="7"/>
  <c r="S1174" i="7"/>
  <c r="V1174" i="7" s="1"/>
  <c r="R1174" i="7"/>
  <c r="U1174" i="7" s="1"/>
  <c r="Q1174" i="7"/>
  <c r="P1174" i="7"/>
  <c r="O1174" i="7"/>
  <c r="N1174" i="7"/>
  <c r="M1174" i="7"/>
  <c r="L1174" i="7"/>
  <c r="K1174" i="7"/>
  <c r="R1173" i="7"/>
  <c r="S1173" i="7" s="1"/>
  <c r="Q1173" i="7"/>
  <c r="P1173" i="7"/>
  <c r="O1173" i="7"/>
  <c r="N1173" i="7"/>
  <c r="M1173" i="7"/>
  <c r="L1173" i="7"/>
  <c r="K1173" i="7"/>
  <c r="R1172" i="7"/>
  <c r="Q1172" i="7"/>
  <c r="P1172" i="7"/>
  <c r="O1172" i="7"/>
  <c r="N1172" i="7"/>
  <c r="M1172" i="7"/>
  <c r="L1172" i="7"/>
  <c r="K1172" i="7"/>
  <c r="S1171" i="7"/>
  <c r="V1171" i="7" s="1"/>
  <c r="R1171" i="7"/>
  <c r="U1171" i="7" s="1"/>
  <c r="Q1171" i="7"/>
  <c r="P1171" i="7"/>
  <c r="O1171" i="7"/>
  <c r="N1171" i="7"/>
  <c r="M1171" i="7"/>
  <c r="L1171" i="7"/>
  <c r="K1171" i="7"/>
  <c r="R1170" i="7"/>
  <c r="U1170" i="7" s="1"/>
  <c r="Q1170" i="7"/>
  <c r="P1170" i="7"/>
  <c r="O1170" i="7"/>
  <c r="N1170" i="7"/>
  <c r="M1170" i="7"/>
  <c r="L1170" i="7"/>
  <c r="K1170" i="7"/>
  <c r="T1169" i="7"/>
  <c r="R1169" i="7"/>
  <c r="U1169" i="7" s="1"/>
  <c r="Q1169" i="7"/>
  <c r="P1169" i="7"/>
  <c r="O1169" i="7"/>
  <c r="N1169" i="7"/>
  <c r="M1169" i="7"/>
  <c r="L1169" i="7"/>
  <c r="K1169" i="7"/>
  <c r="U1168" i="7"/>
  <c r="T1168" i="7"/>
  <c r="S1168" i="7"/>
  <c r="V1168" i="7" s="1"/>
  <c r="R1168" i="7"/>
  <c r="Q1168" i="7"/>
  <c r="P1168" i="7"/>
  <c r="O1168" i="7"/>
  <c r="N1168" i="7"/>
  <c r="M1168" i="7"/>
  <c r="L1168" i="7"/>
  <c r="K1168" i="7"/>
  <c r="R1167" i="7"/>
  <c r="Q1167" i="7"/>
  <c r="P1167" i="7"/>
  <c r="O1167" i="7"/>
  <c r="N1167" i="7"/>
  <c r="M1167" i="7"/>
  <c r="L1167" i="7"/>
  <c r="K1167" i="7"/>
  <c r="R1166" i="7"/>
  <c r="Q1166" i="7"/>
  <c r="P1166" i="7"/>
  <c r="O1166" i="7"/>
  <c r="N1166" i="7"/>
  <c r="M1166" i="7"/>
  <c r="L1166" i="7"/>
  <c r="K1166" i="7"/>
  <c r="S1165" i="7"/>
  <c r="V1165" i="7" s="1"/>
  <c r="R1165" i="7"/>
  <c r="U1165" i="7" s="1"/>
  <c r="Q1165" i="7"/>
  <c r="P1165" i="7"/>
  <c r="O1165" i="7"/>
  <c r="N1165" i="7"/>
  <c r="M1165" i="7"/>
  <c r="L1165" i="7"/>
  <c r="K1165" i="7"/>
  <c r="R1164" i="7"/>
  <c r="U1164" i="7" s="1"/>
  <c r="Q1164" i="7"/>
  <c r="P1164" i="7"/>
  <c r="O1164" i="7"/>
  <c r="N1164" i="7"/>
  <c r="M1164" i="7"/>
  <c r="L1164" i="7"/>
  <c r="K1164" i="7"/>
  <c r="R1163" i="7"/>
  <c r="U1163" i="7" s="1"/>
  <c r="Q1163" i="7"/>
  <c r="P1163" i="7"/>
  <c r="O1163" i="7"/>
  <c r="N1163" i="7"/>
  <c r="M1163" i="7"/>
  <c r="L1163" i="7"/>
  <c r="K1163" i="7"/>
  <c r="T1162" i="7"/>
  <c r="R1162" i="7"/>
  <c r="U1162" i="7" s="1"/>
  <c r="Q1162" i="7"/>
  <c r="P1162" i="7"/>
  <c r="O1162" i="7"/>
  <c r="N1162" i="7"/>
  <c r="M1162" i="7"/>
  <c r="L1162" i="7"/>
  <c r="K1162" i="7"/>
  <c r="V1161" i="7"/>
  <c r="U1161" i="7"/>
  <c r="T1161" i="7"/>
  <c r="R1161" i="7"/>
  <c r="S1161" i="7" s="1"/>
  <c r="Q1161" i="7"/>
  <c r="P1161" i="7"/>
  <c r="O1161" i="7"/>
  <c r="N1161" i="7"/>
  <c r="M1161" i="7"/>
  <c r="L1161" i="7"/>
  <c r="K1161" i="7"/>
  <c r="U1160" i="7"/>
  <c r="T1160" i="7"/>
  <c r="R1160" i="7"/>
  <c r="S1160" i="7" s="1"/>
  <c r="V1160" i="7" s="1"/>
  <c r="Q1160" i="7"/>
  <c r="P1160" i="7"/>
  <c r="O1160" i="7"/>
  <c r="N1160" i="7"/>
  <c r="M1160" i="7"/>
  <c r="L1160" i="7"/>
  <c r="K1160" i="7"/>
  <c r="V1159" i="7"/>
  <c r="T1159" i="7"/>
  <c r="S1159" i="7"/>
  <c r="R1159" i="7"/>
  <c r="U1159" i="7" s="1"/>
  <c r="Q1159" i="7"/>
  <c r="P1159" i="7"/>
  <c r="O1159" i="7"/>
  <c r="N1159" i="7"/>
  <c r="M1159" i="7"/>
  <c r="L1159" i="7"/>
  <c r="K1159" i="7"/>
  <c r="T1158" i="7"/>
  <c r="R1158" i="7"/>
  <c r="U1158" i="7" s="1"/>
  <c r="Q1158" i="7"/>
  <c r="P1158" i="7"/>
  <c r="O1158" i="7"/>
  <c r="N1158" i="7"/>
  <c r="M1158" i="7"/>
  <c r="L1158" i="7"/>
  <c r="K1158" i="7"/>
  <c r="U1157" i="7"/>
  <c r="T1157" i="7"/>
  <c r="R1157" i="7"/>
  <c r="S1157" i="7" s="1"/>
  <c r="V1157" i="7" s="1"/>
  <c r="Q1157" i="7"/>
  <c r="P1157" i="7"/>
  <c r="O1157" i="7"/>
  <c r="N1157" i="7"/>
  <c r="M1157" i="7"/>
  <c r="L1157" i="7"/>
  <c r="K1157" i="7"/>
  <c r="T1156" i="7"/>
  <c r="S1156" i="7"/>
  <c r="V1156" i="7" s="1"/>
  <c r="R1156" i="7"/>
  <c r="U1156" i="7" s="1"/>
  <c r="Q1156" i="7"/>
  <c r="P1156" i="7"/>
  <c r="O1156" i="7"/>
  <c r="N1156" i="7"/>
  <c r="M1156" i="7"/>
  <c r="L1156" i="7"/>
  <c r="K1156" i="7"/>
  <c r="T1155" i="7"/>
  <c r="S1155" i="7"/>
  <c r="V1155" i="7" s="1"/>
  <c r="R1155" i="7"/>
  <c r="U1155" i="7" s="1"/>
  <c r="Q1155" i="7"/>
  <c r="P1155" i="7"/>
  <c r="O1155" i="7"/>
  <c r="N1155" i="7"/>
  <c r="M1155" i="7"/>
  <c r="L1155" i="7"/>
  <c r="K1155" i="7"/>
  <c r="S1154" i="7"/>
  <c r="R1154" i="7"/>
  <c r="Q1154" i="7"/>
  <c r="P1154" i="7"/>
  <c r="O1154" i="7"/>
  <c r="N1154" i="7"/>
  <c r="M1154" i="7"/>
  <c r="L1154" i="7"/>
  <c r="K1154" i="7"/>
  <c r="T1153" i="7"/>
  <c r="S1153" i="7"/>
  <c r="V1153" i="7" s="1"/>
  <c r="R1153" i="7"/>
  <c r="U1153" i="7" s="1"/>
  <c r="Q1153" i="7"/>
  <c r="P1153" i="7"/>
  <c r="O1153" i="7"/>
  <c r="N1153" i="7"/>
  <c r="M1153" i="7"/>
  <c r="L1153" i="7"/>
  <c r="K1153" i="7"/>
  <c r="R1152" i="7"/>
  <c r="Q1152" i="7"/>
  <c r="P1152" i="7"/>
  <c r="O1152" i="7"/>
  <c r="N1152" i="7"/>
  <c r="M1152" i="7"/>
  <c r="L1152" i="7"/>
  <c r="K1152" i="7"/>
  <c r="R1151" i="7"/>
  <c r="Q1151" i="7"/>
  <c r="P1151" i="7"/>
  <c r="O1151" i="7"/>
  <c r="N1151" i="7"/>
  <c r="M1151" i="7"/>
  <c r="L1151" i="7"/>
  <c r="K1151" i="7"/>
  <c r="S1150" i="7"/>
  <c r="V1150" i="7" s="1"/>
  <c r="R1150" i="7"/>
  <c r="U1150" i="7" s="1"/>
  <c r="Q1150" i="7"/>
  <c r="P1150" i="7"/>
  <c r="O1150" i="7"/>
  <c r="N1150" i="7"/>
  <c r="M1150" i="7"/>
  <c r="L1150" i="7"/>
  <c r="K1150" i="7"/>
  <c r="U1149" i="7"/>
  <c r="T1149" i="7"/>
  <c r="S1149" i="7"/>
  <c r="V1149" i="7" s="1"/>
  <c r="R1149" i="7"/>
  <c r="Q1149" i="7"/>
  <c r="P1149" i="7"/>
  <c r="O1149" i="7"/>
  <c r="N1149" i="7"/>
  <c r="M1149" i="7"/>
  <c r="L1149" i="7"/>
  <c r="K1149" i="7"/>
  <c r="R1148" i="7"/>
  <c r="U1148" i="7" s="1"/>
  <c r="Q1148" i="7"/>
  <c r="P1148" i="7"/>
  <c r="O1148" i="7"/>
  <c r="N1148" i="7"/>
  <c r="M1148" i="7"/>
  <c r="L1148" i="7"/>
  <c r="K1148" i="7"/>
  <c r="R1147" i="7"/>
  <c r="U1147" i="7" s="1"/>
  <c r="Q1147" i="7"/>
  <c r="P1147" i="7"/>
  <c r="O1147" i="7"/>
  <c r="N1147" i="7"/>
  <c r="M1147" i="7"/>
  <c r="L1147" i="7"/>
  <c r="K1147" i="7"/>
  <c r="T1146" i="7"/>
  <c r="R1146" i="7"/>
  <c r="U1146" i="7" s="1"/>
  <c r="Q1146" i="7"/>
  <c r="P1146" i="7"/>
  <c r="O1146" i="7"/>
  <c r="N1146" i="7"/>
  <c r="M1146" i="7"/>
  <c r="L1146" i="7"/>
  <c r="K1146" i="7"/>
  <c r="T1145" i="7"/>
  <c r="S1145" i="7"/>
  <c r="V1145" i="7" s="1"/>
  <c r="R1145" i="7"/>
  <c r="U1145" i="7" s="1"/>
  <c r="Q1145" i="7"/>
  <c r="P1145" i="7"/>
  <c r="O1145" i="7"/>
  <c r="N1145" i="7"/>
  <c r="M1145" i="7"/>
  <c r="L1145" i="7"/>
  <c r="K1145" i="7"/>
  <c r="S1144" i="7"/>
  <c r="R1144" i="7"/>
  <c r="Q1144" i="7"/>
  <c r="P1144" i="7"/>
  <c r="O1144" i="7"/>
  <c r="N1144" i="7"/>
  <c r="M1144" i="7"/>
  <c r="L1144" i="7"/>
  <c r="K1144" i="7"/>
  <c r="T1143" i="7"/>
  <c r="R1143" i="7"/>
  <c r="Q1143" i="7"/>
  <c r="P1143" i="7"/>
  <c r="O1143" i="7"/>
  <c r="N1143" i="7"/>
  <c r="M1143" i="7"/>
  <c r="L1143" i="7"/>
  <c r="K1143" i="7"/>
  <c r="V1142" i="7"/>
  <c r="T1142" i="7"/>
  <c r="S1142" i="7"/>
  <c r="R1142" i="7"/>
  <c r="U1142" i="7" s="1"/>
  <c r="Q1142" i="7"/>
  <c r="P1142" i="7"/>
  <c r="O1142" i="7"/>
  <c r="N1142" i="7"/>
  <c r="M1142" i="7"/>
  <c r="L1142" i="7"/>
  <c r="K1142" i="7"/>
  <c r="R1141" i="7"/>
  <c r="U1141" i="7" s="1"/>
  <c r="Q1141" i="7"/>
  <c r="P1141" i="7"/>
  <c r="O1141" i="7"/>
  <c r="N1141" i="7"/>
  <c r="M1141" i="7"/>
  <c r="L1141" i="7"/>
  <c r="K1141" i="7"/>
  <c r="R1140" i="7"/>
  <c r="Q1140" i="7"/>
  <c r="P1140" i="7"/>
  <c r="O1140" i="7"/>
  <c r="N1140" i="7"/>
  <c r="M1140" i="7"/>
  <c r="L1140" i="7"/>
  <c r="K1140" i="7"/>
  <c r="S1139" i="7"/>
  <c r="R1139" i="7"/>
  <c r="Q1139" i="7"/>
  <c r="P1139" i="7"/>
  <c r="O1139" i="7"/>
  <c r="N1139" i="7"/>
  <c r="M1139" i="7"/>
  <c r="L1139" i="7"/>
  <c r="K1139" i="7"/>
  <c r="R1138" i="7"/>
  <c r="Q1138" i="7"/>
  <c r="P1138" i="7"/>
  <c r="O1138" i="7"/>
  <c r="N1138" i="7"/>
  <c r="M1138" i="7"/>
  <c r="L1138" i="7"/>
  <c r="K1138" i="7"/>
  <c r="S1137" i="7"/>
  <c r="V1137" i="7" s="1"/>
  <c r="R1137" i="7"/>
  <c r="U1137" i="7" s="1"/>
  <c r="Q1137" i="7"/>
  <c r="P1137" i="7"/>
  <c r="O1137" i="7"/>
  <c r="N1137" i="7"/>
  <c r="M1137" i="7"/>
  <c r="L1137" i="7"/>
  <c r="K1137" i="7"/>
  <c r="R1136" i="7"/>
  <c r="U1136" i="7" s="1"/>
  <c r="Q1136" i="7"/>
  <c r="P1136" i="7"/>
  <c r="O1136" i="7"/>
  <c r="N1136" i="7"/>
  <c r="M1136" i="7"/>
  <c r="L1136" i="7"/>
  <c r="K1136" i="7"/>
  <c r="R1135" i="7"/>
  <c r="U1135" i="7" s="1"/>
  <c r="Q1135" i="7"/>
  <c r="P1135" i="7"/>
  <c r="O1135" i="7"/>
  <c r="N1135" i="7"/>
  <c r="M1135" i="7"/>
  <c r="L1135" i="7"/>
  <c r="K1135" i="7"/>
  <c r="U1134" i="7"/>
  <c r="T1134" i="7"/>
  <c r="R1134" i="7"/>
  <c r="S1134" i="7" s="1"/>
  <c r="V1134" i="7" s="1"/>
  <c r="Q1134" i="7"/>
  <c r="P1134" i="7"/>
  <c r="O1134" i="7"/>
  <c r="N1134" i="7"/>
  <c r="M1134" i="7"/>
  <c r="L1134" i="7"/>
  <c r="K1134" i="7"/>
  <c r="T1133" i="7"/>
  <c r="R1133" i="7"/>
  <c r="U1133" i="7" s="1"/>
  <c r="Q1133" i="7"/>
  <c r="P1133" i="7"/>
  <c r="O1133" i="7"/>
  <c r="N1133" i="7"/>
  <c r="M1133" i="7"/>
  <c r="L1133" i="7"/>
  <c r="K1133" i="7"/>
  <c r="T1132" i="7"/>
  <c r="S1132" i="7"/>
  <c r="V1132" i="7" s="1"/>
  <c r="R1132" i="7"/>
  <c r="U1132" i="7" s="1"/>
  <c r="Q1132" i="7"/>
  <c r="P1132" i="7"/>
  <c r="O1132" i="7"/>
  <c r="N1132" i="7"/>
  <c r="M1132" i="7"/>
  <c r="L1132" i="7"/>
  <c r="K1132" i="7"/>
  <c r="R1131" i="7"/>
  <c r="Q1131" i="7"/>
  <c r="P1131" i="7"/>
  <c r="O1131" i="7"/>
  <c r="N1131" i="7"/>
  <c r="M1131" i="7"/>
  <c r="L1131" i="7"/>
  <c r="K1131" i="7"/>
  <c r="S1130" i="7"/>
  <c r="R1130" i="7"/>
  <c r="Q1130" i="7"/>
  <c r="P1130" i="7"/>
  <c r="O1130" i="7"/>
  <c r="N1130" i="7"/>
  <c r="M1130" i="7"/>
  <c r="L1130" i="7"/>
  <c r="K1130" i="7"/>
  <c r="R1129" i="7"/>
  <c r="Q1129" i="7"/>
  <c r="P1129" i="7"/>
  <c r="O1129" i="7"/>
  <c r="N1129" i="7"/>
  <c r="M1129" i="7"/>
  <c r="L1129" i="7"/>
  <c r="K1129" i="7"/>
  <c r="U1128" i="7"/>
  <c r="T1128" i="7"/>
  <c r="R1128" i="7"/>
  <c r="S1128" i="7" s="1"/>
  <c r="V1128" i="7" s="1"/>
  <c r="Q1128" i="7"/>
  <c r="P1128" i="7"/>
  <c r="O1128" i="7"/>
  <c r="N1128" i="7"/>
  <c r="M1128" i="7"/>
  <c r="L1128" i="7"/>
  <c r="K1128" i="7"/>
  <c r="S1127" i="7"/>
  <c r="V1127" i="7" s="1"/>
  <c r="R1127" i="7"/>
  <c r="U1127" i="7" s="1"/>
  <c r="Q1127" i="7"/>
  <c r="P1127" i="7"/>
  <c r="O1127" i="7"/>
  <c r="N1127" i="7"/>
  <c r="M1127" i="7"/>
  <c r="L1127" i="7"/>
  <c r="K1127" i="7"/>
  <c r="T1126" i="7"/>
  <c r="S1126" i="7"/>
  <c r="V1126" i="7" s="1"/>
  <c r="R1126" i="7"/>
  <c r="U1126" i="7" s="1"/>
  <c r="Q1126" i="7"/>
  <c r="P1126" i="7"/>
  <c r="O1126" i="7"/>
  <c r="N1126" i="7"/>
  <c r="M1126" i="7"/>
  <c r="L1126" i="7"/>
  <c r="K1126" i="7"/>
  <c r="S1125" i="7"/>
  <c r="R1125" i="7"/>
  <c r="Q1125" i="7"/>
  <c r="P1125" i="7"/>
  <c r="O1125" i="7"/>
  <c r="N1125" i="7"/>
  <c r="M1125" i="7"/>
  <c r="L1125" i="7"/>
  <c r="K1125" i="7"/>
  <c r="U1124" i="7"/>
  <c r="T1124" i="7"/>
  <c r="R1124" i="7"/>
  <c r="S1124" i="7" s="1"/>
  <c r="V1124" i="7" s="1"/>
  <c r="Q1124" i="7"/>
  <c r="P1124" i="7"/>
  <c r="O1124" i="7"/>
  <c r="N1124" i="7"/>
  <c r="M1124" i="7"/>
  <c r="L1124" i="7"/>
  <c r="K1124" i="7"/>
  <c r="R1123" i="7"/>
  <c r="Q1123" i="7"/>
  <c r="P1123" i="7"/>
  <c r="O1123" i="7"/>
  <c r="N1123" i="7"/>
  <c r="M1123" i="7"/>
  <c r="L1123" i="7"/>
  <c r="K1123" i="7"/>
  <c r="S1122" i="7"/>
  <c r="V1122" i="7" s="1"/>
  <c r="R1122" i="7"/>
  <c r="U1122" i="7" s="1"/>
  <c r="Q1122" i="7"/>
  <c r="P1122" i="7"/>
  <c r="O1122" i="7"/>
  <c r="N1122" i="7"/>
  <c r="M1122" i="7"/>
  <c r="L1122" i="7"/>
  <c r="K1122" i="7"/>
  <c r="R1121" i="7"/>
  <c r="U1121" i="7" s="1"/>
  <c r="Q1121" i="7"/>
  <c r="P1121" i="7"/>
  <c r="O1121" i="7"/>
  <c r="N1121" i="7"/>
  <c r="M1121" i="7"/>
  <c r="L1121" i="7"/>
  <c r="K1121" i="7"/>
  <c r="R1120" i="7"/>
  <c r="U1120" i="7" s="1"/>
  <c r="Q1120" i="7"/>
  <c r="P1120" i="7"/>
  <c r="O1120" i="7"/>
  <c r="N1120" i="7"/>
  <c r="M1120" i="7"/>
  <c r="L1120" i="7"/>
  <c r="K1120" i="7"/>
  <c r="T1119" i="7"/>
  <c r="R1119" i="7"/>
  <c r="U1119" i="7" s="1"/>
  <c r="Q1119" i="7"/>
  <c r="P1119" i="7"/>
  <c r="O1119" i="7"/>
  <c r="N1119" i="7"/>
  <c r="M1119" i="7"/>
  <c r="L1119" i="7"/>
  <c r="K1119" i="7"/>
  <c r="T1118" i="7"/>
  <c r="S1118" i="7"/>
  <c r="V1118" i="7" s="1"/>
  <c r="R1118" i="7"/>
  <c r="U1118" i="7" s="1"/>
  <c r="Q1118" i="7"/>
  <c r="P1118" i="7"/>
  <c r="O1118" i="7"/>
  <c r="N1118" i="7"/>
  <c r="M1118" i="7"/>
  <c r="L1118" i="7"/>
  <c r="K1118" i="7"/>
  <c r="V1117" i="7"/>
  <c r="U1117" i="7"/>
  <c r="T1117" i="7"/>
  <c r="S1117" i="7"/>
  <c r="R1117" i="7"/>
  <c r="Q1117" i="7"/>
  <c r="P1117" i="7"/>
  <c r="O1117" i="7"/>
  <c r="N1117" i="7"/>
  <c r="M1117" i="7"/>
  <c r="L1117" i="7"/>
  <c r="K1117" i="7"/>
  <c r="S1116" i="7"/>
  <c r="V1116" i="7" s="1"/>
  <c r="R1116" i="7"/>
  <c r="U1116" i="7" s="1"/>
  <c r="Q1116" i="7"/>
  <c r="P1116" i="7"/>
  <c r="O1116" i="7"/>
  <c r="N1116" i="7"/>
  <c r="M1116" i="7"/>
  <c r="L1116" i="7"/>
  <c r="K1116" i="7"/>
  <c r="R1115" i="7"/>
  <c r="U1115" i="7" s="1"/>
  <c r="Q1115" i="7"/>
  <c r="P1115" i="7"/>
  <c r="O1115" i="7"/>
  <c r="N1115" i="7"/>
  <c r="M1115" i="7"/>
  <c r="L1115" i="7"/>
  <c r="K1115" i="7"/>
  <c r="V1114" i="7"/>
  <c r="T1114" i="7"/>
  <c r="S1114" i="7"/>
  <c r="R1114" i="7"/>
  <c r="U1114" i="7" s="1"/>
  <c r="Q1114" i="7"/>
  <c r="P1114" i="7"/>
  <c r="O1114" i="7"/>
  <c r="N1114" i="7"/>
  <c r="M1114" i="7"/>
  <c r="L1114" i="7"/>
  <c r="K1114" i="7"/>
  <c r="T1113" i="7"/>
  <c r="R1113" i="7"/>
  <c r="U1113" i="7" s="1"/>
  <c r="Q1113" i="7"/>
  <c r="P1113" i="7"/>
  <c r="O1113" i="7"/>
  <c r="N1113" i="7"/>
  <c r="M1113" i="7"/>
  <c r="L1113" i="7"/>
  <c r="K1113" i="7"/>
  <c r="R1112" i="7"/>
  <c r="U1112" i="7" s="1"/>
  <c r="Q1112" i="7"/>
  <c r="P1112" i="7"/>
  <c r="O1112" i="7"/>
  <c r="N1112" i="7"/>
  <c r="M1112" i="7"/>
  <c r="L1112" i="7"/>
  <c r="K1112" i="7"/>
  <c r="S1111" i="7"/>
  <c r="R1111" i="7"/>
  <c r="Q1111" i="7"/>
  <c r="P1111" i="7"/>
  <c r="O1111" i="7"/>
  <c r="N1111" i="7"/>
  <c r="M1111" i="7"/>
  <c r="L1111" i="7"/>
  <c r="K1111" i="7"/>
  <c r="R1110" i="7"/>
  <c r="Q1110" i="7"/>
  <c r="P1110" i="7"/>
  <c r="O1110" i="7"/>
  <c r="N1110" i="7"/>
  <c r="M1110" i="7"/>
  <c r="L1110" i="7"/>
  <c r="K1110" i="7"/>
  <c r="S1109" i="7"/>
  <c r="V1109" i="7" s="1"/>
  <c r="R1109" i="7"/>
  <c r="U1109" i="7" s="1"/>
  <c r="Q1109" i="7"/>
  <c r="P1109" i="7"/>
  <c r="O1109" i="7"/>
  <c r="N1109" i="7"/>
  <c r="M1109" i="7"/>
  <c r="L1109" i="7"/>
  <c r="K1109" i="7"/>
  <c r="R1108" i="7"/>
  <c r="U1108" i="7" s="1"/>
  <c r="Q1108" i="7"/>
  <c r="P1108" i="7"/>
  <c r="O1108" i="7"/>
  <c r="N1108" i="7"/>
  <c r="M1108" i="7"/>
  <c r="L1108" i="7"/>
  <c r="K1108" i="7"/>
  <c r="R1107" i="7"/>
  <c r="U1107" i="7" s="1"/>
  <c r="Q1107" i="7"/>
  <c r="P1107" i="7"/>
  <c r="O1107" i="7"/>
  <c r="N1107" i="7"/>
  <c r="M1107" i="7"/>
  <c r="L1107" i="7"/>
  <c r="K1107" i="7"/>
  <c r="T1106" i="7"/>
  <c r="R1106" i="7"/>
  <c r="U1106" i="7" s="1"/>
  <c r="Q1106" i="7"/>
  <c r="P1106" i="7"/>
  <c r="O1106" i="7"/>
  <c r="N1106" i="7"/>
  <c r="M1106" i="7"/>
  <c r="L1106" i="7"/>
  <c r="K1106" i="7"/>
  <c r="V1105" i="7"/>
  <c r="T1105" i="7"/>
  <c r="S1105" i="7"/>
  <c r="R1105" i="7"/>
  <c r="U1105" i="7" s="1"/>
  <c r="Q1105" i="7"/>
  <c r="P1105" i="7"/>
  <c r="O1105" i="7"/>
  <c r="N1105" i="7"/>
  <c r="M1105" i="7"/>
  <c r="L1105" i="7"/>
  <c r="K1105" i="7"/>
  <c r="V1104" i="7"/>
  <c r="U1104" i="7"/>
  <c r="T1104" i="7"/>
  <c r="S1104" i="7"/>
  <c r="R1104" i="7"/>
  <c r="Q1104" i="7"/>
  <c r="P1104" i="7"/>
  <c r="O1104" i="7"/>
  <c r="N1104" i="7"/>
  <c r="M1104" i="7"/>
  <c r="L1104" i="7"/>
  <c r="K1104" i="7"/>
  <c r="V1103" i="7"/>
  <c r="T1103" i="7"/>
  <c r="S1103" i="7"/>
  <c r="R1103" i="7"/>
  <c r="U1103" i="7" s="1"/>
  <c r="Q1103" i="7"/>
  <c r="P1103" i="7"/>
  <c r="O1103" i="7"/>
  <c r="N1103" i="7"/>
  <c r="M1103" i="7"/>
  <c r="L1103" i="7"/>
  <c r="K1103" i="7"/>
  <c r="T1102" i="7"/>
  <c r="R1102" i="7"/>
  <c r="U1102" i="7" s="1"/>
  <c r="Q1102" i="7"/>
  <c r="P1102" i="7"/>
  <c r="O1102" i="7"/>
  <c r="N1102" i="7"/>
  <c r="M1102" i="7"/>
  <c r="L1102" i="7"/>
  <c r="K1102" i="7"/>
  <c r="T1101" i="7"/>
  <c r="S1101" i="7"/>
  <c r="V1101" i="7" s="1"/>
  <c r="R1101" i="7"/>
  <c r="U1101" i="7" s="1"/>
  <c r="Q1101" i="7"/>
  <c r="P1101" i="7"/>
  <c r="O1101" i="7"/>
  <c r="N1101" i="7"/>
  <c r="M1101" i="7"/>
  <c r="L1101" i="7"/>
  <c r="K1101" i="7"/>
  <c r="R1100" i="7"/>
  <c r="U1100" i="7" s="1"/>
  <c r="Q1100" i="7"/>
  <c r="P1100" i="7"/>
  <c r="O1100" i="7"/>
  <c r="N1100" i="7"/>
  <c r="M1100" i="7"/>
  <c r="L1100" i="7"/>
  <c r="K1100" i="7"/>
  <c r="T1099" i="7"/>
  <c r="R1099" i="7"/>
  <c r="Q1099" i="7"/>
  <c r="P1099" i="7"/>
  <c r="O1099" i="7"/>
  <c r="N1099" i="7"/>
  <c r="M1099" i="7"/>
  <c r="L1099" i="7"/>
  <c r="K1099" i="7"/>
  <c r="U1098" i="7"/>
  <c r="T1098" i="7"/>
  <c r="S1098" i="7"/>
  <c r="V1098" i="7" s="1"/>
  <c r="R1098" i="7"/>
  <c r="Q1098" i="7"/>
  <c r="P1098" i="7"/>
  <c r="O1098" i="7"/>
  <c r="N1098" i="7"/>
  <c r="M1098" i="7"/>
  <c r="L1098" i="7"/>
  <c r="K1098" i="7"/>
  <c r="U1097" i="7"/>
  <c r="T1097" i="7"/>
  <c r="S1097" i="7"/>
  <c r="V1097" i="7" s="1"/>
  <c r="R1097" i="7"/>
  <c r="Q1097" i="7"/>
  <c r="P1097" i="7"/>
  <c r="O1097" i="7"/>
  <c r="N1097" i="7"/>
  <c r="M1097" i="7"/>
  <c r="L1097" i="7"/>
  <c r="K1097" i="7"/>
  <c r="S1096" i="7"/>
  <c r="R1096" i="7"/>
  <c r="Q1096" i="7"/>
  <c r="P1096" i="7"/>
  <c r="O1096" i="7"/>
  <c r="N1096" i="7"/>
  <c r="M1096" i="7"/>
  <c r="L1096" i="7"/>
  <c r="K1096" i="7"/>
  <c r="U1095" i="7"/>
  <c r="T1095" i="7"/>
  <c r="R1095" i="7"/>
  <c r="S1095" i="7" s="1"/>
  <c r="V1095" i="7" s="1"/>
  <c r="Q1095" i="7"/>
  <c r="P1095" i="7"/>
  <c r="O1095" i="7"/>
  <c r="N1095" i="7"/>
  <c r="M1095" i="7"/>
  <c r="L1095" i="7"/>
  <c r="K1095" i="7"/>
  <c r="R1094" i="7"/>
  <c r="Q1094" i="7"/>
  <c r="P1094" i="7"/>
  <c r="O1094" i="7"/>
  <c r="N1094" i="7"/>
  <c r="M1094" i="7"/>
  <c r="L1094" i="7"/>
  <c r="K1094" i="7"/>
  <c r="S1093" i="7"/>
  <c r="V1093" i="7" s="1"/>
  <c r="R1093" i="7"/>
  <c r="U1093" i="7" s="1"/>
  <c r="Q1093" i="7"/>
  <c r="P1093" i="7"/>
  <c r="O1093" i="7"/>
  <c r="N1093" i="7"/>
  <c r="M1093" i="7"/>
  <c r="L1093" i="7"/>
  <c r="K1093" i="7"/>
  <c r="R1092" i="7"/>
  <c r="U1092" i="7" s="1"/>
  <c r="Q1092" i="7"/>
  <c r="P1092" i="7"/>
  <c r="O1092" i="7"/>
  <c r="N1092" i="7"/>
  <c r="M1092" i="7"/>
  <c r="L1092" i="7"/>
  <c r="K1092" i="7"/>
  <c r="R1091" i="7"/>
  <c r="U1091" i="7" s="1"/>
  <c r="Q1091" i="7"/>
  <c r="P1091" i="7"/>
  <c r="O1091" i="7"/>
  <c r="N1091" i="7"/>
  <c r="M1091" i="7"/>
  <c r="L1091" i="7"/>
  <c r="K1091" i="7"/>
  <c r="T1090" i="7"/>
  <c r="R1090" i="7"/>
  <c r="U1090" i="7" s="1"/>
  <c r="Q1090" i="7"/>
  <c r="P1090" i="7"/>
  <c r="O1090" i="7"/>
  <c r="N1090" i="7"/>
  <c r="M1090" i="7"/>
  <c r="L1090" i="7"/>
  <c r="K1090" i="7"/>
  <c r="V1089" i="7"/>
  <c r="T1089" i="7"/>
  <c r="S1089" i="7"/>
  <c r="R1089" i="7"/>
  <c r="U1089" i="7" s="1"/>
  <c r="Q1089" i="7"/>
  <c r="P1089" i="7"/>
  <c r="O1089" i="7"/>
  <c r="N1089" i="7"/>
  <c r="M1089" i="7"/>
  <c r="L1089" i="7"/>
  <c r="K1089" i="7"/>
  <c r="V1088" i="7"/>
  <c r="U1088" i="7"/>
  <c r="T1088" i="7"/>
  <c r="S1088" i="7"/>
  <c r="R1088" i="7"/>
  <c r="Q1088" i="7"/>
  <c r="P1088" i="7"/>
  <c r="O1088" i="7"/>
  <c r="N1088" i="7"/>
  <c r="M1088" i="7"/>
  <c r="L1088" i="7"/>
  <c r="K1088" i="7"/>
  <c r="T1087" i="7"/>
  <c r="R1087" i="7"/>
  <c r="Q1087" i="7"/>
  <c r="P1087" i="7"/>
  <c r="O1087" i="7"/>
  <c r="N1087" i="7"/>
  <c r="M1087" i="7"/>
  <c r="L1087" i="7"/>
  <c r="K1087" i="7"/>
  <c r="T1086" i="7"/>
  <c r="S1086" i="7"/>
  <c r="V1086" i="7" s="1"/>
  <c r="R1086" i="7"/>
  <c r="U1086" i="7" s="1"/>
  <c r="Q1086" i="7"/>
  <c r="P1086" i="7"/>
  <c r="O1086" i="7"/>
  <c r="N1086" i="7"/>
  <c r="M1086" i="7"/>
  <c r="L1086" i="7"/>
  <c r="K1086" i="7"/>
  <c r="R1085" i="7"/>
  <c r="U1085" i="7" s="1"/>
  <c r="Q1085" i="7"/>
  <c r="P1085" i="7"/>
  <c r="O1085" i="7"/>
  <c r="N1085" i="7"/>
  <c r="M1085" i="7"/>
  <c r="L1085" i="7"/>
  <c r="K1085" i="7"/>
  <c r="R1084" i="7"/>
  <c r="Q1084" i="7"/>
  <c r="P1084" i="7"/>
  <c r="O1084" i="7"/>
  <c r="N1084" i="7"/>
  <c r="M1084" i="7"/>
  <c r="L1084" i="7"/>
  <c r="K1084" i="7"/>
  <c r="S1083" i="7"/>
  <c r="V1083" i="7" s="1"/>
  <c r="R1083" i="7"/>
  <c r="U1083" i="7" s="1"/>
  <c r="Q1083" i="7"/>
  <c r="P1083" i="7"/>
  <c r="O1083" i="7"/>
  <c r="N1083" i="7"/>
  <c r="M1083" i="7"/>
  <c r="L1083" i="7"/>
  <c r="K1083" i="7"/>
  <c r="R1082" i="7"/>
  <c r="Q1082" i="7"/>
  <c r="P1082" i="7"/>
  <c r="O1082" i="7"/>
  <c r="N1082" i="7"/>
  <c r="M1082" i="7"/>
  <c r="L1082" i="7"/>
  <c r="K1082" i="7"/>
  <c r="R1081" i="7"/>
  <c r="Q1081" i="7"/>
  <c r="P1081" i="7"/>
  <c r="O1081" i="7"/>
  <c r="N1081" i="7"/>
  <c r="M1081" i="7"/>
  <c r="L1081" i="7"/>
  <c r="K1081" i="7"/>
  <c r="S1080" i="7"/>
  <c r="V1080" i="7" s="1"/>
  <c r="R1080" i="7"/>
  <c r="U1080" i="7" s="1"/>
  <c r="Q1080" i="7"/>
  <c r="P1080" i="7"/>
  <c r="O1080" i="7"/>
  <c r="N1080" i="7"/>
  <c r="M1080" i="7"/>
  <c r="L1080" i="7"/>
  <c r="K1080" i="7"/>
  <c r="R1079" i="7"/>
  <c r="U1079" i="7" s="1"/>
  <c r="Q1079" i="7"/>
  <c r="P1079" i="7"/>
  <c r="O1079" i="7"/>
  <c r="N1079" i="7"/>
  <c r="M1079" i="7"/>
  <c r="L1079" i="7"/>
  <c r="K1079" i="7"/>
  <c r="R1078" i="7"/>
  <c r="U1078" i="7" s="1"/>
  <c r="Q1078" i="7"/>
  <c r="P1078" i="7"/>
  <c r="O1078" i="7"/>
  <c r="N1078" i="7"/>
  <c r="M1078" i="7"/>
  <c r="L1078" i="7"/>
  <c r="K1078" i="7"/>
  <c r="T1077" i="7"/>
  <c r="R1077" i="7"/>
  <c r="U1077" i="7" s="1"/>
  <c r="Q1077" i="7"/>
  <c r="P1077" i="7"/>
  <c r="O1077" i="7"/>
  <c r="N1077" i="7"/>
  <c r="M1077" i="7"/>
  <c r="L1077" i="7"/>
  <c r="K1077" i="7"/>
  <c r="T1076" i="7"/>
  <c r="S1076" i="7"/>
  <c r="V1076" i="7" s="1"/>
  <c r="R1076" i="7"/>
  <c r="U1076" i="7" s="1"/>
  <c r="Q1076" i="7"/>
  <c r="P1076" i="7"/>
  <c r="O1076" i="7"/>
  <c r="N1076" i="7"/>
  <c r="M1076" i="7"/>
  <c r="L1076" i="7"/>
  <c r="K1076" i="7"/>
  <c r="R1075" i="7"/>
  <c r="U1075" i="7" s="1"/>
  <c r="Q1075" i="7"/>
  <c r="P1075" i="7"/>
  <c r="O1075" i="7"/>
  <c r="N1075" i="7"/>
  <c r="M1075" i="7"/>
  <c r="L1075" i="7"/>
  <c r="K1075" i="7"/>
  <c r="S1074" i="7"/>
  <c r="R1074" i="7"/>
  <c r="Q1074" i="7"/>
  <c r="P1074" i="7"/>
  <c r="O1074" i="7"/>
  <c r="N1074" i="7"/>
  <c r="M1074" i="7"/>
  <c r="L1074" i="7"/>
  <c r="K1074" i="7"/>
  <c r="R1073" i="7"/>
  <c r="Q1073" i="7"/>
  <c r="P1073" i="7"/>
  <c r="O1073" i="7"/>
  <c r="N1073" i="7"/>
  <c r="M1073" i="7"/>
  <c r="L1073" i="7"/>
  <c r="K1073" i="7"/>
  <c r="S1072" i="7"/>
  <c r="V1072" i="7" s="1"/>
  <c r="R1072" i="7"/>
  <c r="U1072" i="7" s="1"/>
  <c r="Q1072" i="7"/>
  <c r="P1072" i="7"/>
  <c r="O1072" i="7"/>
  <c r="N1072" i="7"/>
  <c r="M1072" i="7"/>
  <c r="L1072" i="7"/>
  <c r="K1072" i="7"/>
  <c r="T1071" i="7"/>
  <c r="S1071" i="7"/>
  <c r="V1071" i="7" s="1"/>
  <c r="R1071" i="7"/>
  <c r="U1071" i="7" s="1"/>
  <c r="Q1071" i="7"/>
  <c r="P1071" i="7"/>
  <c r="O1071" i="7"/>
  <c r="N1071" i="7"/>
  <c r="M1071" i="7"/>
  <c r="L1071" i="7"/>
  <c r="K1071" i="7"/>
  <c r="S1070" i="7"/>
  <c r="R1070" i="7"/>
  <c r="Q1070" i="7"/>
  <c r="P1070" i="7"/>
  <c r="O1070" i="7"/>
  <c r="N1070" i="7"/>
  <c r="M1070" i="7"/>
  <c r="L1070" i="7"/>
  <c r="K1070" i="7"/>
  <c r="R1069" i="7"/>
  <c r="Q1069" i="7"/>
  <c r="P1069" i="7"/>
  <c r="O1069" i="7"/>
  <c r="N1069" i="7"/>
  <c r="M1069" i="7"/>
  <c r="L1069" i="7"/>
  <c r="K1069" i="7"/>
  <c r="S1068" i="7"/>
  <c r="V1068" i="7" s="1"/>
  <c r="R1068" i="7"/>
  <c r="U1068" i="7" s="1"/>
  <c r="Q1068" i="7"/>
  <c r="P1068" i="7"/>
  <c r="O1068" i="7"/>
  <c r="N1068" i="7"/>
  <c r="M1068" i="7"/>
  <c r="L1068" i="7"/>
  <c r="K1068" i="7"/>
  <c r="R1067" i="7"/>
  <c r="U1067" i="7" s="1"/>
  <c r="Q1067" i="7"/>
  <c r="P1067" i="7"/>
  <c r="O1067" i="7"/>
  <c r="N1067" i="7"/>
  <c r="M1067" i="7"/>
  <c r="L1067" i="7"/>
  <c r="K1067" i="7"/>
  <c r="R1066" i="7"/>
  <c r="U1066" i="7" s="1"/>
  <c r="Q1066" i="7"/>
  <c r="P1066" i="7"/>
  <c r="O1066" i="7"/>
  <c r="N1066" i="7"/>
  <c r="M1066" i="7"/>
  <c r="L1066" i="7"/>
  <c r="K1066" i="7"/>
  <c r="T1065" i="7"/>
  <c r="R1065" i="7"/>
  <c r="U1065" i="7" s="1"/>
  <c r="Q1065" i="7"/>
  <c r="P1065" i="7"/>
  <c r="O1065" i="7"/>
  <c r="N1065" i="7"/>
  <c r="M1065" i="7"/>
  <c r="L1065" i="7"/>
  <c r="K1065" i="7"/>
  <c r="T1064" i="7"/>
  <c r="S1064" i="7"/>
  <c r="V1064" i="7" s="1"/>
  <c r="R1064" i="7"/>
  <c r="U1064" i="7" s="1"/>
  <c r="Q1064" i="7"/>
  <c r="P1064" i="7"/>
  <c r="O1064" i="7"/>
  <c r="N1064" i="7"/>
  <c r="M1064" i="7"/>
  <c r="L1064" i="7"/>
  <c r="K1064" i="7"/>
  <c r="R1063" i="7"/>
  <c r="Q1063" i="7"/>
  <c r="P1063" i="7"/>
  <c r="O1063" i="7"/>
  <c r="N1063" i="7"/>
  <c r="M1063" i="7"/>
  <c r="L1063" i="7"/>
  <c r="K1063" i="7"/>
  <c r="S1062" i="7"/>
  <c r="V1062" i="7" s="1"/>
  <c r="R1062" i="7"/>
  <c r="U1062" i="7" s="1"/>
  <c r="Q1062" i="7"/>
  <c r="P1062" i="7"/>
  <c r="O1062" i="7"/>
  <c r="N1062" i="7"/>
  <c r="M1062" i="7"/>
  <c r="L1062" i="7"/>
  <c r="K1062" i="7"/>
  <c r="R1061" i="7"/>
  <c r="U1061" i="7" s="1"/>
  <c r="Q1061" i="7"/>
  <c r="P1061" i="7"/>
  <c r="O1061" i="7"/>
  <c r="N1061" i="7"/>
  <c r="M1061" i="7"/>
  <c r="L1061" i="7"/>
  <c r="K1061" i="7"/>
  <c r="V1060" i="7"/>
  <c r="S1060" i="7"/>
  <c r="R1060" i="7"/>
  <c r="U1060" i="7" s="1"/>
  <c r="Q1060" i="7"/>
  <c r="P1060" i="7"/>
  <c r="O1060" i="7"/>
  <c r="N1060" i="7"/>
  <c r="M1060" i="7"/>
  <c r="L1060" i="7"/>
  <c r="K1060" i="7"/>
  <c r="U1059" i="7"/>
  <c r="T1059" i="7"/>
  <c r="R1059" i="7"/>
  <c r="S1059" i="7" s="1"/>
  <c r="V1059" i="7" s="1"/>
  <c r="Q1059" i="7"/>
  <c r="P1059" i="7"/>
  <c r="O1059" i="7"/>
  <c r="N1059" i="7"/>
  <c r="M1059" i="7"/>
  <c r="L1059" i="7"/>
  <c r="K1059" i="7"/>
  <c r="T1058" i="7"/>
  <c r="S1058" i="7"/>
  <c r="V1058" i="7" s="1"/>
  <c r="R1058" i="7"/>
  <c r="U1058" i="7" s="1"/>
  <c r="Q1058" i="7"/>
  <c r="P1058" i="7"/>
  <c r="O1058" i="7"/>
  <c r="N1058" i="7"/>
  <c r="M1058" i="7"/>
  <c r="L1058" i="7"/>
  <c r="K1058" i="7"/>
  <c r="S1057" i="7"/>
  <c r="R1057" i="7"/>
  <c r="Q1057" i="7"/>
  <c r="P1057" i="7"/>
  <c r="O1057" i="7"/>
  <c r="N1057" i="7"/>
  <c r="M1057" i="7"/>
  <c r="L1057" i="7"/>
  <c r="K1057" i="7"/>
  <c r="R1056" i="7"/>
  <c r="Q1056" i="7"/>
  <c r="P1056" i="7"/>
  <c r="O1056" i="7"/>
  <c r="N1056" i="7"/>
  <c r="M1056" i="7"/>
  <c r="L1056" i="7"/>
  <c r="K1056" i="7"/>
  <c r="S1055" i="7"/>
  <c r="V1055" i="7" s="1"/>
  <c r="R1055" i="7"/>
  <c r="U1055" i="7" s="1"/>
  <c r="Q1055" i="7"/>
  <c r="P1055" i="7"/>
  <c r="O1055" i="7"/>
  <c r="N1055" i="7"/>
  <c r="M1055" i="7"/>
  <c r="L1055" i="7"/>
  <c r="K1055" i="7"/>
  <c r="R1054" i="7"/>
  <c r="U1054" i="7" s="1"/>
  <c r="Q1054" i="7"/>
  <c r="P1054" i="7"/>
  <c r="O1054" i="7"/>
  <c r="N1054" i="7"/>
  <c r="M1054" i="7"/>
  <c r="L1054" i="7"/>
  <c r="K1054" i="7"/>
  <c r="R1053" i="7"/>
  <c r="U1053" i="7" s="1"/>
  <c r="Q1053" i="7"/>
  <c r="P1053" i="7"/>
  <c r="O1053" i="7"/>
  <c r="N1053" i="7"/>
  <c r="M1053" i="7"/>
  <c r="L1053" i="7"/>
  <c r="K1053" i="7"/>
  <c r="T1052" i="7"/>
  <c r="R1052" i="7"/>
  <c r="U1052" i="7" s="1"/>
  <c r="Q1052" i="7"/>
  <c r="P1052" i="7"/>
  <c r="O1052" i="7"/>
  <c r="N1052" i="7"/>
  <c r="M1052" i="7"/>
  <c r="L1052" i="7"/>
  <c r="K1052" i="7"/>
  <c r="T1051" i="7"/>
  <c r="S1051" i="7"/>
  <c r="V1051" i="7" s="1"/>
  <c r="R1051" i="7"/>
  <c r="U1051" i="7" s="1"/>
  <c r="Q1051" i="7"/>
  <c r="P1051" i="7"/>
  <c r="O1051" i="7"/>
  <c r="N1051" i="7"/>
  <c r="M1051" i="7"/>
  <c r="L1051" i="7"/>
  <c r="K1051" i="7"/>
  <c r="V1050" i="7"/>
  <c r="S1050" i="7"/>
  <c r="R1050" i="7"/>
  <c r="U1050" i="7" s="1"/>
  <c r="Q1050" i="7"/>
  <c r="P1050" i="7"/>
  <c r="O1050" i="7"/>
  <c r="N1050" i="7"/>
  <c r="M1050" i="7"/>
  <c r="L1050" i="7"/>
  <c r="K1050" i="7"/>
  <c r="T1049" i="7"/>
  <c r="R1049" i="7"/>
  <c r="U1049" i="7" s="1"/>
  <c r="Q1049" i="7"/>
  <c r="P1049" i="7"/>
  <c r="O1049" i="7"/>
  <c r="N1049" i="7"/>
  <c r="M1049" i="7"/>
  <c r="L1049" i="7"/>
  <c r="K1049" i="7"/>
  <c r="T1048" i="7"/>
  <c r="S1048" i="7"/>
  <c r="V1048" i="7" s="1"/>
  <c r="R1048" i="7"/>
  <c r="U1048" i="7" s="1"/>
  <c r="Q1048" i="7"/>
  <c r="P1048" i="7"/>
  <c r="O1048" i="7"/>
  <c r="N1048" i="7"/>
  <c r="M1048" i="7"/>
  <c r="L1048" i="7"/>
  <c r="K1048" i="7"/>
  <c r="U1047" i="7"/>
  <c r="T1047" i="7"/>
  <c r="S1047" i="7"/>
  <c r="V1047" i="7" s="1"/>
  <c r="R1047" i="7"/>
  <c r="Q1047" i="7"/>
  <c r="P1047" i="7"/>
  <c r="O1047" i="7"/>
  <c r="N1047" i="7"/>
  <c r="M1047" i="7"/>
  <c r="L1047" i="7"/>
  <c r="K1047" i="7"/>
  <c r="S1046" i="7"/>
  <c r="V1046" i="7" s="1"/>
  <c r="R1046" i="7"/>
  <c r="U1046" i="7" s="1"/>
  <c r="Q1046" i="7"/>
  <c r="P1046" i="7"/>
  <c r="O1046" i="7"/>
  <c r="N1046" i="7"/>
  <c r="M1046" i="7"/>
  <c r="L1046" i="7"/>
  <c r="K1046" i="7"/>
  <c r="R1045" i="7"/>
  <c r="Q1045" i="7"/>
  <c r="P1045" i="7"/>
  <c r="O1045" i="7"/>
  <c r="N1045" i="7"/>
  <c r="M1045" i="7"/>
  <c r="L1045" i="7"/>
  <c r="K1045" i="7"/>
  <c r="S1044" i="7"/>
  <c r="R1044" i="7"/>
  <c r="Q1044" i="7"/>
  <c r="P1044" i="7"/>
  <c r="O1044" i="7"/>
  <c r="N1044" i="7"/>
  <c r="M1044" i="7"/>
  <c r="L1044" i="7"/>
  <c r="K1044" i="7"/>
  <c r="U1043" i="7"/>
  <c r="T1043" i="7"/>
  <c r="R1043" i="7"/>
  <c r="S1043" i="7" s="1"/>
  <c r="V1043" i="7" s="1"/>
  <c r="Q1043" i="7"/>
  <c r="P1043" i="7"/>
  <c r="O1043" i="7"/>
  <c r="N1043" i="7"/>
  <c r="M1043" i="7"/>
  <c r="L1043" i="7"/>
  <c r="K1043" i="7"/>
  <c r="R1042" i="7"/>
  <c r="Q1042" i="7"/>
  <c r="P1042" i="7"/>
  <c r="O1042" i="7"/>
  <c r="N1042" i="7"/>
  <c r="M1042" i="7"/>
  <c r="L1042" i="7"/>
  <c r="K1042" i="7"/>
  <c r="S1041" i="7"/>
  <c r="V1041" i="7" s="1"/>
  <c r="R1041" i="7"/>
  <c r="U1041" i="7" s="1"/>
  <c r="Q1041" i="7"/>
  <c r="P1041" i="7"/>
  <c r="O1041" i="7"/>
  <c r="N1041" i="7"/>
  <c r="M1041" i="7"/>
  <c r="L1041" i="7"/>
  <c r="K1041" i="7"/>
  <c r="R1040" i="7"/>
  <c r="U1040" i="7" s="1"/>
  <c r="Q1040" i="7"/>
  <c r="P1040" i="7"/>
  <c r="O1040" i="7"/>
  <c r="N1040" i="7"/>
  <c r="M1040" i="7"/>
  <c r="L1040" i="7"/>
  <c r="K1040" i="7"/>
  <c r="U1039" i="7"/>
  <c r="T1039" i="7"/>
  <c r="R1039" i="7"/>
  <c r="S1039" i="7" s="1"/>
  <c r="V1039" i="7" s="1"/>
  <c r="Q1039" i="7"/>
  <c r="P1039" i="7"/>
  <c r="O1039" i="7"/>
  <c r="N1039" i="7"/>
  <c r="M1039" i="7"/>
  <c r="L1039" i="7"/>
  <c r="K1039" i="7"/>
  <c r="R1038" i="7"/>
  <c r="U1038" i="7" s="1"/>
  <c r="Q1038" i="7"/>
  <c r="P1038" i="7"/>
  <c r="O1038" i="7"/>
  <c r="N1038" i="7"/>
  <c r="M1038" i="7"/>
  <c r="L1038" i="7"/>
  <c r="K1038" i="7"/>
  <c r="T1037" i="7"/>
  <c r="R1037" i="7"/>
  <c r="U1037" i="7" s="1"/>
  <c r="Q1037" i="7"/>
  <c r="P1037" i="7"/>
  <c r="O1037" i="7"/>
  <c r="N1037" i="7"/>
  <c r="M1037" i="7"/>
  <c r="L1037" i="7"/>
  <c r="K1037" i="7"/>
  <c r="U1036" i="7"/>
  <c r="T1036" i="7"/>
  <c r="R1036" i="7"/>
  <c r="S1036" i="7" s="1"/>
  <c r="V1036" i="7" s="1"/>
  <c r="Q1036" i="7"/>
  <c r="P1036" i="7"/>
  <c r="O1036" i="7"/>
  <c r="N1036" i="7"/>
  <c r="M1036" i="7"/>
  <c r="L1036" i="7"/>
  <c r="K1036" i="7"/>
  <c r="V1035" i="7"/>
  <c r="U1035" i="7"/>
  <c r="T1035" i="7"/>
  <c r="R1035" i="7"/>
  <c r="S1035" i="7" s="1"/>
  <c r="Q1035" i="7"/>
  <c r="P1035" i="7"/>
  <c r="O1035" i="7"/>
  <c r="N1035" i="7"/>
  <c r="M1035" i="7"/>
  <c r="L1035" i="7"/>
  <c r="K1035" i="7"/>
  <c r="V1034" i="7"/>
  <c r="T1034" i="7"/>
  <c r="S1034" i="7"/>
  <c r="R1034" i="7"/>
  <c r="U1034" i="7" s="1"/>
  <c r="Q1034" i="7"/>
  <c r="P1034" i="7"/>
  <c r="O1034" i="7"/>
  <c r="N1034" i="7"/>
  <c r="M1034" i="7"/>
  <c r="L1034" i="7"/>
  <c r="K1034" i="7"/>
  <c r="V1033" i="7"/>
  <c r="U1033" i="7"/>
  <c r="T1033" i="7"/>
  <c r="S1033" i="7"/>
  <c r="R1033" i="7"/>
  <c r="Q1033" i="7"/>
  <c r="P1033" i="7"/>
  <c r="O1033" i="7"/>
  <c r="N1033" i="7"/>
  <c r="M1033" i="7"/>
  <c r="L1033" i="7"/>
  <c r="K1033" i="7"/>
  <c r="T1032" i="7"/>
  <c r="S1032" i="7"/>
  <c r="V1032" i="7" s="1"/>
  <c r="R1032" i="7"/>
  <c r="U1032" i="7" s="1"/>
  <c r="Q1032" i="7"/>
  <c r="P1032" i="7"/>
  <c r="O1032" i="7"/>
  <c r="N1032" i="7"/>
  <c r="M1032" i="7"/>
  <c r="L1032" i="7"/>
  <c r="K1032" i="7"/>
  <c r="R1031" i="7"/>
  <c r="U1031" i="7" s="1"/>
  <c r="Q1031" i="7"/>
  <c r="P1031" i="7"/>
  <c r="O1031" i="7"/>
  <c r="N1031" i="7"/>
  <c r="M1031" i="7"/>
  <c r="L1031" i="7"/>
  <c r="K1031" i="7"/>
  <c r="R1030" i="7"/>
  <c r="Q1030" i="7"/>
  <c r="P1030" i="7"/>
  <c r="O1030" i="7"/>
  <c r="N1030" i="7"/>
  <c r="M1030" i="7"/>
  <c r="L1030" i="7"/>
  <c r="K1030" i="7"/>
  <c r="R1029" i="7"/>
  <c r="Q1029" i="7"/>
  <c r="P1029" i="7"/>
  <c r="O1029" i="7"/>
  <c r="N1029" i="7"/>
  <c r="M1029" i="7"/>
  <c r="L1029" i="7"/>
  <c r="K1029" i="7"/>
  <c r="R1028" i="7"/>
  <c r="U1028" i="7" s="1"/>
  <c r="Q1028" i="7"/>
  <c r="P1028" i="7"/>
  <c r="O1028" i="7"/>
  <c r="N1028" i="7"/>
  <c r="M1028" i="7"/>
  <c r="L1028" i="7"/>
  <c r="K1028" i="7"/>
  <c r="S1027" i="7"/>
  <c r="R1027" i="7"/>
  <c r="Q1027" i="7"/>
  <c r="P1027" i="7"/>
  <c r="O1027" i="7"/>
  <c r="N1027" i="7"/>
  <c r="M1027" i="7"/>
  <c r="L1027" i="7"/>
  <c r="K1027" i="7"/>
  <c r="R1026" i="7"/>
  <c r="Q1026" i="7"/>
  <c r="P1026" i="7"/>
  <c r="O1026" i="7"/>
  <c r="N1026" i="7"/>
  <c r="M1026" i="7"/>
  <c r="L1026" i="7"/>
  <c r="K1026" i="7"/>
  <c r="S1025" i="7"/>
  <c r="V1025" i="7" s="1"/>
  <c r="R1025" i="7"/>
  <c r="U1025" i="7" s="1"/>
  <c r="Q1025" i="7"/>
  <c r="P1025" i="7"/>
  <c r="O1025" i="7"/>
  <c r="N1025" i="7"/>
  <c r="M1025" i="7"/>
  <c r="L1025" i="7"/>
  <c r="K1025" i="7"/>
  <c r="R1024" i="7"/>
  <c r="U1024" i="7" s="1"/>
  <c r="Q1024" i="7"/>
  <c r="P1024" i="7"/>
  <c r="O1024" i="7"/>
  <c r="N1024" i="7"/>
  <c r="M1024" i="7"/>
  <c r="L1024" i="7"/>
  <c r="K1024" i="7"/>
  <c r="R1023" i="7"/>
  <c r="U1023" i="7" s="1"/>
  <c r="Q1023" i="7"/>
  <c r="P1023" i="7"/>
  <c r="O1023" i="7"/>
  <c r="N1023" i="7"/>
  <c r="M1023" i="7"/>
  <c r="L1023" i="7"/>
  <c r="K1023" i="7"/>
  <c r="U1022" i="7"/>
  <c r="T1022" i="7"/>
  <c r="R1022" i="7"/>
  <c r="S1022" i="7" s="1"/>
  <c r="V1022" i="7" s="1"/>
  <c r="Q1022" i="7"/>
  <c r="P1022" i="7"/>
  <c r="O1022" i="7"/>
  <c r="N1022" i="7"/>
  <c r="M1022" i="7"/>
  <c r="L1022" i="7"/>
  <c r="K1022" i="7"/>
  <c r="T1021" i="7"/>
  <c r="R1021" i="7"/>
  <c r="U1021" i="7" s="1"/>
  <c r="Q1021" i="7"/>
  <c r="P1021" i="7"/>
  <c r="O1021" i="7"/>
  <c r="N1021" i="7"/>
  <c r="M1021" i="7"/>
  <c r="L1021" i="7"/>
  <c r="K1021" i="7"/>
  <c r="T1020" i="7"/>
  <c r="S1020" i="7"/>
  <c r="V1020" i="7" s="1"/>
  <c r="R1020" i="7"/>
  <c r="U1020" i="7" s="1"/>
  <c r="Q1020" i="7"/>
  <c r="P1020" i="7"/>
  <c r="O1020" i="7"/>
  <c r="N1020" i="7"/>
  <c r="M1020" i="7"/>
  <c r="L1020" i="7"/>
  <c r="K1020" i="7"/>
  <c r="R1019" i="7"/>
  <c r="Q1019" i="7"/>
  <c r="P1019" i="7"/>
  <c r="O1019" i="7"/>
  <c r="N1019" i="7"/>
  <c r="M1019" i="7"/>
  <c r="L1019" i="7"/>
  <c r="K1019" i="7"/>
  <c r="S1018" i="7"/>
  <c r="V1018" i="7" s="1"/>
  <c r="R1018" i="7"/>
  <c r="U1018" i="7" s="1"/>
  <c r="Q1018" i="7"/>
  <c r="P1018" i="7"/>
  <c r="O1018" i="7"/>
  <c r="N1018" i="7"/>
  <c r="M1018" i="7"/>
  <c r="L1018" i="7"/>
  <c r="K1018" i="7"/>
  <c r="R1017" i="7"/>
  <c r="U1017" i="7" s="1"/>
  <c r="Q1017" i="7"/>
  <c r="P1017" i="7"/>
  <c r="O1017" i="7"/>
  <c r="N1017" i="7"/>
  <c r="M1017" i="7"/>
  <c r="L1017" i="7"/>
  <c r="K1017" i="7"/>
  <c r="V1016" i="7"/>
  <c r="T1016" i="7"/>
  <c r="S1016" i="7"/>
  <c r="R1016" i="7"/>
  <c r="U1016" i="7" s="1"/>
  <c r="Q1016" i="7"/>
  <c r="P1016" i="7"/>
  <c r="O1016" i="7"/>
  <c r="N1016" i="7"/>
  <c r="M1016" i="7"/>
  <c r="L1016" i="7"/>
  <c r="K1016" i="7"/>
  <c r="T1015" i="7"/>
  <c r="S1015" i="7"/>
  <c r="V1015" i="7" s="1"/>
  <c r="R1015" i="7"/>
  <c r="U1015" i="7" s="1"/>
  <c r="Q1015" i="7"/>
  <c r="P1015" i="7"/>
  <c r="O1015" i="7"/>
  <c r="N1015" i="7"/>
  <c r="M1015" i="7"/>
  <c r="L1015" i="7"/>
  <c r="K1015" i="7"/>
  <c r="R1014" i="7"/>
  <c r="Q1014" i="7"/>
  <c r="P1014" i="7"/>
  <c r="O1014" i="7"/>
  <c r="N1014" i="7"/>
  <c r="M1014" i="7"/>
  <c r="L1014" i="7"/>
  <c r="K1014" i="7"/>
  <c r="R1013" i="7"/>
  <c r="Q1013" i="7"/>
  <c r="P1013" i="7"/>
  <c r="O1013" i="7"/>
  <c r="N1013" i="7"/>
  <c r="M1013" i="7"/>
  <c r="L1013" i="7"/>
  <c r="K1013" i="7"/>
  <c r="S1012" i="7"/>
  <c r="V1012" i="7" s="1"/>
  <c r="R1012" i="7"/>
  <c r="U1012" i="7" s="1"/>
  <c r="Q1012" i="7"/>
  <c r="P1012" i="7"/>
  <c r="O1012" i="7"/>
  <c r="N1012" i="7"/>
  <c r="M1012" i="7"/>
  <c r="L1012" i="7"/>
  <c r="K1012" i="7"/>
  <c r="R1011" i="7"/>
  <c r="U1011" i="7" s="1"/>
  <c r="Q1011" i="7"/>
  <c r="P1011" i="7"/>
  <c r="O1011" i="7"/>
  <c r="N1011" i="7"/>
  <c r="M1011" i="7"/>
  <c r="L1011" i="7"/>
  <c r="K1011" i="7"/>
  <c r="R1010" i="7"/>
  <c r="U1010" i="7" s="1"/>
  <c r="Q1010" i="7"/>
  <c r="P1010" i="7"/>
  <c r="O1010" i="7"/>
  <c r="N1010" i="7"/>
  <c r="M1010" i="7"/>
  <c r="L1010" i="7"/>
  <c r="K1010" i="7"/>
  <c r="U1009" i="7"/>
  <c r="T1009" i="7"/>
  <c r="R1009" i="7"/>
  <c r="S1009" i="7" s="1"/>
  <c r="V1009" i="7" s="1"/>
  <c r="Q1009" i="7"/>
  <c r="P1009" i="7"/>
  <c r="O1009" i="7"/>
  <c r="N1009" i="7"/>
  <c r="M1009" i="7"/>
  <c r="L1009" i="7"/>
  <c r="K1009" i="7"/>
  <c r="T1008" i="7"/>
  <c r="R1008" i="7"/>
  <c r="U1008" i="7" s="1"/>
  <c r="Q1008" i="7"/>
  <c r="P1008" i="7"/>
  <c r="O1008" i="7"/>
  <c r="N1008" i="7"/>
  <c r="M1008" i="7"/>
  <c r="L1008" i="7"/>
  <c r="K1008" i="7"/>
  <c r="V1007" i="7"/>
  <c r="T1007" i="7"/>
  <c r="S1007" i="7"/>
  <c r="R1007" i="7"/>
  <c r="U1007" i="7" s="1"/>
  <c r="Q1007" i="7"/>
  <c r="P1007" i="7"/>
  <c r="O1007" i="7"/>
  <c r="N1007" i="7"/>
  <c r="M1007" i="7"/>
  <c r="L1007" i="7"/>
  <c r="K1007" i="7"/>
  <c r="V1006" i="7"/>
  <c r="T1006" i="7"/>
  <c r="S1006" i="7"/>
  <c r="R1006" i="7"/>
  <c r="U1006" i="7" s="1"/>
  <c r="Q1006" i="7"/>
  <c r="P1006" i="7"/>
  <c r="O1006" i="7"/>
  <c r="N1006" i="7"/>
  <c r="M1006" i="7"/>
  <c r="L1006" i="7"/>
  <c r="K1006" i="7"/>
  <c r="T1005" i="7"/>
  <c r="R1005" i="7"/>
  <c r="U1005" i="7" s="1"/>
  <c r="Q1005" i="7"/>
  <c r="P1005" i="7"/>
  <c r="O1005" i="7"/>
  <c r="N1005" i="7"/>
  <c r="M1005" i="7"/>
  <c r="L1005" i="7"/>
  <c r="K1005" i="7"/>
  <c r="T1004" i="7"/>
  <c r="S1004" i="7"/>
  <c r="V1004" i="7" s="1"/>
  <c r="R1004" i="7"/>
  <c r="U1004" i="7" s="1"/>
  <c r="Q1004" i="7"/>
  <c r="P1004" i="7"/>
  <c r="O1004" i="7"/>
  <c r="N1004" i="7"/>
  <c r="M1004" i="7"/>
  <c r="L1004" i="7"/>
  <c r="K1004" i="7"/>
  <c r="R1003" i="7"/>
  <c r="U1003" i="7" s="1"/>
  <c r="Q1003" i="7"/>
  <c r="P1003" i="7"/>
  <c r="O1003" i="7"/>
  <c r="N1003" i="7"/>
  <c r="M1003" i="7"/>
  <c r="L1003" i="7"/>
  <c r="K1003" i="7"/>
  <c r="U1002" i="7"/>
  <c r="T1002" i="7"/>
  <c r="S1002" i="7"/>
  <c r="V1002" i="7" s="1"/>
  <c r="R1002" i="7"/>
  <c r="Q1002" i="7"/>
  <c r="P1002" i="7"/>
  <c r="O1002" i="7"/>
  <c r="N1002" i="7"/>
  <c r="M1002" i="7"/>
  <c r="L1002" i="7"/>
  <c r="K1002" i="7"/>
  <c r="T1001" i="7"/>
  <c r="S1001" i="7"/>
  <c r="V1001" i="7" s="1"/>
  <c r="R1001" i="7"/>
  <c r="U1001" i="7" s="1"/>
  <c r="Q1001" i="7"/>
  <c r="P1001" i="7"/>
  <c r="O1001" i="7"/>
  <c r="N1001" i="7"/>
  <c r="M1001" i="7"/>
  <c r="L1001" i="7"/>
  <c r="K1001" i="7"/>
  <c r="R1000" i="7"/>
  <c r="Q1000" i="7"/>
  <c r="P1000" i="7"/>
  <c r="O1000" i="7"/>
  <c r="N1000" i="7"/>
  <c r="M1000" i="7"/>
  <c r="L1000" i="7"/>
  <c r="K1000" i="7"/>
  <c r="R999" i="7"/>
  <c r="Q999" i="7"/>
  <c r="P999" i="7"/>
  <c r="O999" i="7"/>
  <c r="N999" i="7"/>
  <c r="M999" i="7"/>
  <c r="L999" i="7"/>
  <c r="K999" i="7"/>
  <c r="S998" i="7"/>
  <c r="V998" i="7" s="1"/>
  <c r="R998" i="7"/>
  <c r="U998" i="7" s="1"/>
  <c r="Q998" i="7"/>
  <c r="P998" i="7"/>
  <c r="O998" i="7"/>
  <c r="N998" i="7"/>
  <c r="M998" i="7"/>
  <c r="L998" i="7"/>
  <c r="K998" i="7"/>
  <c r="R997" i="7"/>
  <c r="U997" i="7" s="1"/>
  <c r="Q997" i="7"/>
  <c r="P997" i="7"/>
  <c r="O997" i="7"/>
  <c r="N997" i="7"/>
  <c r="M997" i="7"/>
  <c r="L997" i="7"/>
  <c r="K997" i="7"/>
  <c r="R996" i="7"/>
  <c r="U996" i="7" s="1"/>
  <c r="Q996" i="7"/>
  <c r="P996" i="7"/>
  <c r="O996" i="7"/>
  <c r="N996" i="7"/>
  <c r="M996" i="7"/>
  <c r="L996" i="7"/>
  <c r="K996" i="7"/>
  <c r="T995" i="7"/>
  <c r="R995" i="7"/>
  <c r="U995" i="7" s="1"/>
  <c r="Q995" i="7"/>
  <c r="P995" i="7"/>
  <c r="O995" i="7"/>
  <c r="N995" i="7"/>
  <c r="M995" i="7"/>
  <c r="L995" i="7"/>
  <c r="K995" i="7"/>
  <c r="T994" i="7"/>
  <c r="S994" i="7"/>
  <c r="V994" i="7" s="1"/>
  <c r="R994" i="7"/>
  <c r="U994" i="7" s="1"/>
  <c r="Q994" i="7"/>
  <c r="P994" i="7"/>
  <c r="O994" i="7"/>
  <c r="N994" i="7"/>
  <c r="M994" i="7"/>
  <c r="L994" i="7"/>
  <c r="K994" i="7"/>
  <c r="T993" i="7"/>
  <c r="S993" i="7"/>
  <c r="V993" i="7" s="1"/>
  <c r="R993" i="7"/>
  <c r="U993" i="7" s="1"/>
  <c r="Q993" i="7"/>
  <c r="P993" i="7"/>
  <c r="O993" i="7"/>
  <c r="N993" i="7"/>
  <c r="M993" i="7"/>
  <c r="L993" i="7"/>
  <c r="K993" i="7"/>
  <c r="R992" i="7"/>
  <c r="Q992" i="7"/>
  <c r="P992" i="7"/>
  <c r="O992" i="7"/>
  <c r="N992" i="7"/>
  <c r="M992" i="7"/>
  <c r="L992" i="7"/>
  <c r="K992" i="7"/>
  <c r="U991" i="7"/>
  <c r="T991" i="7"/>
  <c r="R991" i="7"/>
  <c r="S991" i="7" s="1"/>
  <c r="V991" i="7" s="1"/>
  <c r="Q991" i="7"/>
  <c r="P991" i="7"/>
  <c r="O991" i="7"/>
  <c r="N991" i="7"/>
  <c r="M991" i="7"/>
  <c r="L991" i="7"/>
  <c r="K991" i="7"/>
  <c r="R990" i="7"/>
  <c r="T990" i="7" s="1"/>
  <c r="Q990" i="7"/>
  <c r="P990" i="7"/>
  <c r="O990" i="7"/>
  <c r="N990" i="7"/>
  <c r="M990" i="7"/>
  <c r="L990" i="7"/>
  <c r="K990" i="7"/>
  <c r="T989" i="7"/>
  <c r="S989" i="7"/>
  <c r="V989" i="7" s="1"/>
  <c r="R989" i="7"/>
  <c r="U989" i="7" s="1"/>
  <c r="Q989" i="7"/>
  <c r="P989" i="7"/>
  <c r="O989" i="7"/>
  <c r="N989" i="7"/>
  <c r="M989" i="7"/>
  <c r="L989" i="7"/>
  <c r="K989" i="7"/>
  <c r="S988" i="7"/>
  <c r="R988" i="7"/>
  <c r="Q988" i="7"/>
  <c r="P988" i="7"/>
  <c r="O988" i="7"/>
  <c r="N988" i="7"/>
  <c r="M988" i="7"/>
  <c r="L988" i="7"/>
  <c r="K988" i="7"/>
  <c r="R987" i="7"/>
  <c r="Q987" i="7"/>
  <c r="P987" i="7"/>
  <c r="O987" i="7"/>
  <c r="N987" i="7"/>
  <c r="M987" i="7"/>
  <c r="L987" i="7"/>
  <c r="K987" i="7"/>
  <c r="R986" i="7"/>
  <c r="Q986" i="7"/>
  <c r="P986" i="7"/>
  <c r="O986" i="7"/>
  <c r="N986" i="7"/>
  <c r="M986" i="7"/>
  <c r="L986" i="7"/>
  <c r="K986" i="7"/>
  <c r="S985" i="7"/>
  <c r="V985" i="7" s="1"/>
  <c r="R985" i="7"/>
  <c r="U985" i="7" s="1"/>
  <c r="Q985" i="7"/>
  <c r="P985" i="7"/>
  <c r="O985" i="7"/>
  <c r="N985" i="7"/>
  <c r="M985" i="7"/>
  <c r="L985" i="7"/>
  <c r="K985" i="7"/>
  <c r="R984" i="7"/>
  <c r="U984" i="7" s="1"/>
  <c r="Q984" i="7"/>
  <c r="P984" i="7"/>
  <c r="O984" i="7"/>
  <c r="N984" i="7"/>
  <c r="M984" i="7"/>
  <c r="L984" i="7"/>
  <c r="K984" i="7"/>
  <c r="R983" i="7"/>
  <c r="U983" i="7" s="1"/>
  <c r="Q983" i="7"/>
  <c r="P983" i="7"/>
  <c r="O983" i="7"/>
  <c r="N983" i="7"/>
  <c r="M983" i="7"/>
  <c r="L983" i="7"/>
  <c r="K983" i="7"/>
  <c r="T982" i="7"/>
  <c r="R982" i="7"/>
  <c r="U982" i="7" s="1"/>
  <c r="Q982" i="7"/>
  <c r="P982" i="7"/>
  <c r="O982" i="7"/>
  <c r="N982" i="7"/>
  <c r="M982" i="7"/>
  <c r="L982" i="7"/>
  <c r="K982" i="7"/>
  <c r="T981" i="7"/>
  <c r="S981" i="7"/>
  <c r="V981" i="7" s="1"/>
  <c r="R981" i="7"/>
  <c r="U981" i="7" s="1"/>
  <c r="Q981" i="7"/>
  <c r="P981" i="7"/>
  <c r="O981" i="7"/>
  <c r="N981" i="7"/>
  <c r="M981" i="7"/>
  <c r="L981" i="7"/>
  <c r="K981" i="7"/>
  <c r="T980" i="7"/>
  <c r="R980" i="7"/>
  <c r="Q980" i="7"/>
  <c r="P980" i="7"/>
  <c r="O980" i="7"/>
  <c r="N980" i="7"/>
  <c r="M980" i="7"/>
  <c r="L980" i="7"/>
  <c r="K980" i="7"/>
  <c r="V979" i="7"/>
  <c r="T979" i="7"/>
  <c r="S979" i="7"/>
  <c r="R979" i="7"/>
  <c r="U979" i="7" s="1"/>
  <c r="Q979" i="7"/>
  <c r="P979" i="7"/>
  <c r="O979" i="7"/>
  <c r="N979" i="7"/>
  <c r="M979" i="7"/>
  <c r="L979" i="7"/>
  <c r="K979" i="7"/>
  <c r="R978" i="7"/>
  <c r="U978" i="7" s="1"/>
  <c r="Q978" i="7"/>
  <c r="P978" i="7"/>
  <c r="O978" i="7"/>
  <c r="N978" i="7"/>
  <c r="M978" i="7"/>
  <c r="L978" i="7"/>
  <c r="K978" i="7"/>
  <c r="S977" i="7"/>
  <c r="R977" i="7"/>
  <c r="Q977" i="7"/>
  <c r="P977" i="7"/>
  <c r="O977" i="7"/>
  <c r="N977" i="7"/>
  <c r="M977" i="7"/>
  <c r="L977" i="7"/>
  <c r="K977" i="7"/>
  <c r="S976" i="7"/>
  <c r="V976" i="7" s="1"/>
  <c r="R976" i="7"/>
  <c r="U976" i="7" s="1"/>
  <c r="Q976" i="7"/>
  <c r="P976" i="7"/>
  <c r="O976" i="7"/>
  <c r="N976" i="7"/>
  <c r="M976" i="7"/>
  <c r="L976" i="7"/>
  <c r="K976" i="7"/>
  <c r="R975" i="7"/>
  <c r="Q975" i="7"/>
  <c r="P975" i="7"/>
  <c r="O975" i="7"/>
  <c r="N975" i="7"/>
  <c r="M975" i="7"/>
  <c r="L975" i="7"/>
  <c r="K975" i="7"/>
  <c r="R974" i="7"/>
  <c r="Q974" i="7"/>
  <c r="P974" i="7"/>
  <c r="O974" i="7"/>
  <c r="N974" i="7"/>
  <c r="M974" i="7"/>
  <c r="L974" i="7"/>
  <c r="K974" i="7"/>
  <c r="S973" i="7"/>
  <c r="V973" i="7" s="1"/>
  <c r="R973" i="7"/>
  <c r="U973" i="7" s="1"/>
  <c r="Q973" i="7"/>
  <c r="P973" i="7"/>
  <c r="O973" i="7"/>
  <c r="N973" i="7"/>
  <c r="M973" i="7"/>
  <c r="L973" i="7"/>
  <c r="K973" i="7"/>
  <c r="R972" i="7"/>
  <c r="U972" i="7" s="1"/>
  <c r="Q972" i="7"/>
  <c r="P972" i="7"/>
  <c r="O972" i="7"/>
  <c r="N972" i="7"/>
  <c r="M972" i="7"/>
  <c r="L972" i="7"/>
  <c r="K972" i="7"/>
  <c r="R971" i="7"/>
  <c r="U971" i="7" s="1"/>
  <c r="Q971" i="7"/>
  <c r="P971" i="7"/>
  <c r="O971" i="7"/>
  <c r="N971" i="7"/>
  <c r="M971" i="7"/>
  <c r="L971" i="7"/>
  <c r="K971" i="7"/>
  <c r="T970" i="7"/>
  <c r="R970" i="7"/>
  <c r="U970" i="7" s="1"/>
  <c r="Q970" i="7"/>
  <c r="P970" i="7"/>
  <c r="O970" i="7"/>
  <c r="N970" i="7"/>
  <c r="M970" i="7"/>
  <c r="L970" i="7"/>
  <c r="K970" i="7"/>
  <c r="T969" i="7"/>
  <c r="S969" i="7"/>
  <c r="V969" i="7" s="1"/>
  <c r="R969" i="7"/>
  <c r="U969" i="7" s="1"/>
  <c r="Q969" i="7"/>
  <c r="P969" i="7"/>
  <c r="O969" i="7"/>
  <c r="N969" i="7"/>
  <c r="M969" i="7"/>
  <c r="L969" i="7"/>
  <c r="K969" i="7"/>
  <c r="R968" i="7"/>
  <c r="U968" i="7" s="1"/>
  <c r="Q968" i="7"/>
  <c r="P968" i="7"/>
  <c r="O968" i="7"/>
  <c r="N968" i="7"/>
  <c r="M968" i="7"/>
  <c r="L968" i="7"/>
  <c r="K968" i="7"/>
  <c r="R967" i="7"/>
  <c r="Q967" i="7"/>
  <c r="P967" i="7"/>
  <c r="O967" i="7"/>
  <c r="N967" i="7"/>
  <c r="M967" i="7"/>
  <c r="L967" i="7"/>
  <c r="K967" i="7"/>
  <c r="R966" i="7"/>
  <c r="Q966" i="7"/>
  <c r="P966" i="7"/>
  <c r="O966" i="7"/>
  <c r="N966" i="7"/>
  <c r="M966" i="7"/>
  <c r="L966" i="7"/>
  <c r="K966" i="7"/>
  <c r="S965" i="7"/>
  <c r="V965" i="7" s="1"/>
  <c r="R965" i="7"/>
  <c r="U965" i="7" s="1"/>
  <c r="Q965" i="7"/>
  <c r="P965" i="7"/>
  <c r="O965" i="7"/>
  <c r="N965" i="7"/>
  <c r="M965" i="7"/>
  <c r="L965" i="7"/>
  <c r="K965" i="7"/>
  <c r="T964" i="7"/>
  <c r="S964" i="7"/>
  <c r="V964" i="7" s="1"/>
  <c r="R964" i="7"/>
  <c r="U964" i="7" s="1"/>
  <c r="Q964" i="7"/>
  <c r="P964" i="7"/>
  <c r="O964" i="7"/>
  <c r="N964" i="7"/>
  <c r="M964" i="7"/>
  <c r="L964" i="7"/>
  <c r="K964" i="7"/>
  <c r="R963" i="7"/>
  <c r="Q963" i="7"/>
  <c r="P963" i="7"/>
  <c r="O963" i="7"/>
  <c r="N963" i="7"/>
  <c r="M963" i="7"/>
  <c r="L963" i="7"/>
  <c r="K963" i="7"/>
  <c r="R962" i="7"/>
  <c r="Q962" i="7"/>
  <c r="P962" i="7"/>
  <c r="O962" i="7"/>
  <c r="N962" i="7"/>
  <c r="M962" i="7"/>
  <c r="L962" i="7"/>
  <c r="K962" i="7"/>
  <c r="S961" i="7"/>
  <c r="V961" i="7" s="1"/>
  <c r="R961" i="7"/>
  <c r="U961" i="7" s="1"/>
  <c r="Q961" i="7"/>
  <c r="P961" i="7"/>
  <c r="O961" i="7"/>
  <c r="N961" i="7"/>
  <c r="M961" i="7"/>
  <c r="L961" i="7"/>
  <c r="K961" i="7"/>
  <c r="R960" i="7"/>
  <c r="Q960" i="7"/>
  <c r="P960" i="7"/>
  <c r="O960" i="7"/>
  <c r="N960" i="7"/>
  <c r="M960" i="7"/>
  <c r="L960" i="7"/>
  <c r="K960" i="7"/>
  <c r="R959" i="7"/>
  <c r="U959" i="7" s="1"/>
  <c r="Q959" i="7"/>
  <c r="P959" i="7"/>
  <c r="O959" i="7"/>
  <c r="N959" i="7"/>
  <c r="M959" i="7"/>
  <c r="L959" i="7"/>
  <c r="K959" i="7"/>
  <c r="T958" i="7"/>
  <c r="R958" i="7"/>
  <c r="U958" i="7" s="1"/>
  <c r="Q958" i="7"/>
  <c r="P958" i="7"/>
  <c r="O958" i="7"/>
  <c r="N958" i="7"/>
  <c r="M958" i="7"/>
  <c r="L958" i="7"/>
  <c r="K958" i="7"/>
  <c r="T957" i="7"/>
  <c r="S957" i="7"/>
  <c r="V957" i="7" s="1"/>
  <c r="R957" i="7"/>
  <c r="U957" i="7" s="1"/>
  <c r="Q957" i="7"/>
  <c r="P957" i="7"/>
  <c r="O957" i="7"/>
  <c r="N957" i="7"/>
  <c r="M957" i="7"/>
  <c r="L957" i="7"/>
  <c r="K957" i="7"/>
  <c r="R956" i="7"/>
  <c r="Q956" i="7"/>
  <c r="P956" i="7"/>
  <c r="O956" i="7"/>
  <c r="N956" i="7"/>
  <c r="M956" i="7"/>
  <c r="L956" i="7"/>
  <c r="K956" i="7"/>
  <c r="S955" i="7"/>
  <c r="V955" i="7" s="1"/>
  <c r="R955" i="7"/>
  <c r="U955" i="7" s="1"/>
  <c r="Q955" i="7"/>
  <c r="P955" i="7"/>
  <c r="O955" i="7"/>
  <c r="N955" i="7"/>
  <c r="M955" i="7"/>
  <c r="L955" i="7"/>
  <c r="K955" i="7"/>
  <c r="R954" i="7"/>
  <c r="U954" i="7" s="1"/>
  <c r="Q954" i="7"/>
  <c r="P954" i="7"/>
  <c r="O954" i="7"/>
  <c r="N954" i="7"/>
  <c r="M954" i="7"/>
  <c r="L954" i="7"/>
  <c r="K954" i="7"/>
  <c r="V953" i="7"/>
  <c r="S953" i="7"/>
  <c r="R953" i="7"/>
  <c r="U953" i="7" s="1"/>
  <c r="Q953" i="7"/>
  <c r="P953" i="7"/>
  <c r="O953" i="7"/>
  <c r="N953" i="7"/>
  <c r="M953" i="7"/>
  <c r="L953" i="7"/>
  <c r="K953" i="7"/>
  <c r="T952" i="7"/>
  <c r="S952" i="7"/>
  <c r="V952" i="7" s="1"/>
  <c r="R952" i="7"/>
  <c r="U952" i="7" s="1"/>
  <c r="Q952" i="7"/>
  <c r="P952" i="7"/>
  <c r="O952" i="7"/>
  <c r="N952" i="7"/>
  <c r="M952" i="7"/>
  <c r="L952" i="7"/>
  <c r="K952" i="7"/>
  <c r="S951" i="7"/>
  <c r="R951" i="7"/>
  <c r="Q951" i="7"/>
  <c r="P951" i="7"/>
  <c r="O951" i="7"/>
  <c r="N951" i="7"/>
  <c r="M951" i="7"/>
  <c r="L951" i="7"/>
  <c r="K951" i="7"/>
  <c r="R950" i="7"/>
  <c r="Q950" i="7"/>
  <c r="P950" i="7"/>
  <c r="O950" i="7"/>
  <c r="N950" i="7"/>
  <c r="M950" i="7"/>
  <c r="L950" i="7"/>
  <c r="K950" i="7"/>
  <c r="S949" i="7"/>
  <c r="V949" i="7" s="1"/>
  <c r="R949" i="7"/>
  <c r="U949" i="7" s="1"/>
  <c r="Q949" i="7"/>
  <c r="P949" i="7"/>
  <c r="O949" i="7"/>
  <c r="N949" i="7"/>
  <c r="M949" i="7"/>
  <c r="L949" i="7"/>
  <c r="K949" i="7"/>
  <c r="R948" i="7"/>
  <c r="Q948" i="7"/>
  <c r="P948" i="7"/>
  <c r="O948" i="7"/>
  <c r="N948" i="7"/>
  <c r="M948" i="7"/>
  <c r="L948" i="7"/>
  <c r="K948" i="7"/>
  <c r="R947" i="7"/>
  <c r="U947" i="7" s="1"/>
  <c r="Q947" i="7"/>
  <c r="P947" i="7"/>
  <c r="O947" i="7"/>
  <c r="N947" i="7"/>
  <c r="M947" i="7"/>
  <c r="L947" i="7"/>
  <c r="K947" i="7"/>
  <c r="T946" i="7"/>
  <c r="R946" i="7"/>
  <c r="U946" i="7" s="1"/>
  <c r="Q946" i="7"/>
  <c r="P946" i="7"/>
  <c r="O946" i="7"/>
  <c r="N946" i="7"/>
  <c r="M946" i="7"/>
  <c r="L946" i="7"/>
  <c r="K946" i="7"/>
  <c r="T945" i="7"/>
  <c r="S945" i="7"/>
  <c r="V945" i="7" s="1"/>
  <c r="R945" i="7"/>
  <c r="U945" i="7" s="1"/>
  <c r="Q945" i="7"/>
  <c r="P945" i="7"/>
  <c r="O945" i="7"/>
  <c r="N945" i="7"/>
  <c r="M945" i="7"/>
  <c r="L945" i="7"/>
  <c r="K945" i="7"/>
  <c r="R944" i="7"/>
  <c r="Q944" i="7"/>
  <c r="P944" i="7"/>
  <c r="O944" i="7"/>
  <c r="N944" i="7"/>
  <c r="M944" i="7"/>
  <c r="L944" i="7"/>
  <c r="K944" i="7"/>
  <c r="S943" i="7"/>
  <c r="V943" i="7" s="1"/>
  <c r="R943" i="7"/>
  <c r="U943" i="7" s="1"/>
  <c r="Q943" i="7"/>
  <c r="P943" i="7"/>
  <c r="O943" i="7"/>
  <c r="N943" i="7"/>
  <c r="M943" i="7"/>
  <c r="L943" i="7"/>
  <c r="K943" i="7"/>
  <c r="R942" i="7"/>
  <c r="U942" i="7" s="1"/>
  <c r="Q942" i="7"/>
  <c r="P942" i="7"/>
  <c r="O942" i="7"/>
  <c r="N942" i="7"/>
  <c r="M942" i="7"/>
  <c r="L942" i="7"/>
  <c r="K942" i="7"/>
  <c r="V941" i="7"/>
  <c r="S941" i="7"/>
  <c r="R941" i="7"/>
  <c r="U941" i="7" s="1"/>
  <c r="Q941" i="7"/>
  <c r="P941" i="7"/>
  <c r="O941" i="7"/>
  <c r="N941" i="7"/>
  <c r="M941" i="7"/>
  <c r="L941" i="7"/>
  <c r="K941" i="7"/>
  <c r="T940" i="7"/>
  <c r="S940" i="7"/>
  <c r="V940" i="7" s="1"/>
  <c r="R940" i="7"/>
  <c r="U940" i="7" s="1"/>
  <c r="Q940" i="7"/>
  <c r="P940" i="7"/>
  <c r="O940" i="7"/>
  <c r="N940" i="7"/>
  <c r="M940" i="7"/>
  <c r="L940" i="7"/>
  <c r="K940" i="7"/>
  <c r="S939" i="7"/>
  <c r="R939" i="7"/>
  <c r="Q939" i="7"/>
  <c r="P939" i="7"/>
  <c r="O939" i="7"/>
  <c r="N939" i="7"/>
  <c r="M939" i="7"/>
  <c r="L939" i="7"/>
  <c r="K939" i="7"/>
  <c r="R938" i="7"/>
  <c r="Q938" i="7"/>
  <c r="P938" i="7"/>
  <c r="O938" i="7"/>
  <c r="N938" i="7"/>
  <c r="M938" i="7"/>
  <c r="L938" i="7"/>
  <c r="K938" i="7"/>
  <c r="S937" i="7"/>
  <c r="V937" i="7" s="1"/>
  <c r="R937" i="7"/>
  <c r="U937" i="7" s="1"/>
  <c r="Q937" i="7"/>
  <c r="P937" i="7"/>
  <c r="O937" i="7"/>
  <c r="N937" i="7"/>
  <c r="M937" i="7"/>
  <c r="L937" i="7"/>
  <c r="K937" i="7"/>
  <c r="U936" i="7"/>
  <c r="T936" i="7"/>
  <c r="S936" i="7"/>
  <c r="V936" i="7" s="1"/>
  <c r="R936" i="7"/>
  <c r="Q936" i="7"/>
  <c r="P936" i="7"/>
  <c r="O936" i="7"/>
  <c r="N936" i="7"/>
  <c r="M936" i="7"/>
  <c r="L936" i="7"/>
  <c r="K936" i="7"/>
  <c r="R935" i="7"/>
  <c r="Q935" i="7"/>
  <c r="P935" i="7"/>
  <c r="O935" i="7"/>
  <c r="N935" i="7"/>
  <c r="M935" i="7"/>
  <c r="L935" i="7"/>
  <c r="K935" i="7"/>
  <c r="R934" i="7"/>
  <c r="U934" i="7" s="1"/>
  <c r="Q934" i="7"/>
  <c r="P934" i="7"/>
  <c r="O934" i="7"/>
  <c r="N934" i="7"/>
  <c r="M934" i="7"/>
  <c r="L934" i="7"/>
  <c r="K934" i="7"/>
  <c r="T933" i="7"/>
  <c r="R933" i="7"/>
  <c r="U933" i="7" s="1"/>
  <c r="Q933" i="7"/>
  <c r="P933" i="7"/>
  <c r="O933" i="7"/>
  <c r="N933" i="7"/>
  <c r="M933" i="7"/>
  <c r="L933" i="7"/>
  <c r="K933" i="7"/>
  <c r="T932" i="7"/>
  <c r="S932" i="7"/>
  <c r="V932" i="7" s="1"/>
  <c r="R932" i="7"/>
  <c r="U932" i="7" s="1"/>
  <c r="Q932" i="7"/>
  <c r="P932" i="7"/>
  <c r="O932" i="7"/>
  <c r="N932" i="7"/>
  <c r="M932" i="7"/>
  <c r="L932" i="7"/>
  <c r="K932" i="7"/>
  <c r="S931" i="7"/>
  <c r="V931" i="7" s="1"/>
  <c r="R931" i="7"/>
  <c r="U931" i="7" s="1"/>
  <c r="Q931" i="7"/>
  <c r="P931" i="7"/>
  <c r="O931" i="7"/>
  <c r="N931" i="7"/>
  <c r="M931" i="7"/>
  <c r="L931" i="7"/>
  <c r="K931" i="7"/>
  <c r="R930" i="7"/>
  <c r="U930" i="7" s="1"/>
  <c r="Q930" i="7"/>
  <c r="P930" i="7"/>
  <c r="O930" i="7"/>
  <c r="N930" i="7"/>
  <c r="M930" i="7"/>
  <c r="L930" i="7"/>
  <c r="K930" i="7"/>
  <c r="V929" i="7"/>
  <c r="S929" i="7"/>
  <c r="R929" i="7"/>
  <c r="U929" i="7" s="1"/>
  <c r="Q929" i="7"/>
  <c r="P929" i="7"/>
  <c r="O929" i="7"/>
  <c r="N929" i="7"/>
  <c r="M929" i="7"/>
  <c r="L929" i="7"/>
  <c r="K929" i="7"/>
  <c r="T928" i="7"/>
  <c r="R928" i="7"/>
  <c r="U928" i="7" s="1"/>
  <c r="Q928" i="7"/>
  <c r="P928" i="7"/>
  <c r="O928" i="7"/>
  <c r="N928" i="7"/>
  <c r="M928" i="7"/>
  <c r="L928" i="7"/>
  <c r="K928" i="7"/>
  <c r="R927" i="7"/>
  <c r="U927" i="7" s="1"/>
  <c r="Q927" i="7"/>
  <c r="P927" i="7"/>
  <c r="O927" i="7"/>
  <c r="N927" i="7"/>
  <c r="M927" i="7"/>
  <c r="L927" i="7"/>
  <c r="K927" i="7"/>
  <c r="R926" i="7"/>
  <c r="Q926" i="7"/>
  <c r="P926" i="7"/>
  <c r="O926" i="7"/>
  <c r="N926" i="7"/>
  <c r="M926" i="7"/>
  <c r="L926" i="7"/>
  <c r="K926" i="7"/>
  <c r="T925" i="7"/>
  <c r="R925" i="7"/>
  <c r="Q925" i="7"/>
  <c r="P925" i="7"/>
  <c r="O925" i="7"/>
  <c r="N925" i="7"/>
  <c r="M925" i="7"/>
  <c r="L925" i="7"/>
  <c r="K925" i="7"/>
  <c r="S924" i="7"/>
  <c r="V924" i="7" s="1"/>
  <c r="R924" i="7"/>
  <c r="U924" i="7" s="1"/>
  <c r="Q924" i="7"/>
  <c r="P924" i="7"/>
  <c r="O924" i="7"/>
  <c r="N924" i="7"/>
  <c r="M924" i="7"/>
  <c r="L924" i="7"/>
  <c r="K924" i="7"/>
  <c r="R923" i="7"/>
  <c r="Q923" i="7"/>
  <c r="P923" i="7"/>
  <c r="O923" i="7"/>
  <c r="N923" i="7"/>
  <c r="M923" i="7"/>
  <c r="L923" i="7"/>
  <c r="K923" i="7"/>
  <c r="R922" i="7"/>
  <c r="U922" i="7" s="1"/>
  <c r="Q922" i="7"/>
  <c r="P922" i="7"/>
  <c r="O922" i="7"/>
  <c r="N922" i="7"/>
  <c r="M922" i="7"/>
  <c r="L922" i="7"/>
  <c r="K922" i="7"/>
  <c r="T921" i="7"/>
  <c r="R921" i="7"/>
  <c r="U921" i="7" s="1"/>
  <c r="Q921" i="7"/>
  <c r="P921" i="7"/>
  <c r="O921" i="7"/>
  <c r="N921" i="7"/>
  <c r="M921" i="7"/>
  <c r="L921" i="7"/>
  <c r="K921" i="7"/>
  <c r="T920" i="7"/>
  <c r="S920" i="7"/>
  <c r="V920" i="7" s="1"/>
  <c r="R920" i="7"/>
  <c r="U920" i="7" s="1"/>
  <c r="Q920" i="7"/>
  <c r="P920" i="7"/>
  <c r="O920" i="7"/>
  <c r="N920" i="7"/>
  <c r="M920" i="7"/>
  <c r="L920" i="7"/>
  <c r="K920" i="7"/>
  <c r="S919" i="7"/>
  <c r="V919" i="7" s="1"/>
  <c r="R919" i="7"/>
  <c r="U919" i="7" s="1"/>
  <c r="Q919" i="7"/>
  <c r="P919" i="7"/>
  <c r="O919" i="7"/>
  <c r="N919" i="7"/>
  <c r="M919" i="7"/>
  <c r="L919" i="7"/>
  <c r="K919" i="7"/>
  <c r="U918" i="7"/>
  <c r="T918" i="7"/>
  <c r="S918" i="7"/>
  <c r="V918" i="7" s="1"/>
  <c r="R918" i="7"/>
  <c r="Q918" i="7"/>
  <c r="P918" i="7"/>
  <c r="O918" i="7"/>
  <c r="N918" i="7"/>
  <c r="M918" i="7"/>
  <c r="L918" i="7"/>
  <c r="K918" i="7"/>
  <c r="R917" i="7"/>
  <c r="U917" i="7" s="1"/>
  <c r="Q917" i="7"/>
  <c r="P917" i="7"/>
  <c r="O917" i="7"/>
  <c r="N917" i="7"/>
  <c r="M917" i="7"/>
  <c r="L917" i="7"/>
  <c r="K917" i="7"/>
  <c r="V916" i="7"/>
  <c r="S916" i="7"/>
  <c r="R916" i="7"/>
  <c r="U916" i="7" s="1"/>
  <c r="Q916" i="7"/>
  <c r="P916" i="7"/>
  <c r="O916" i="7"/>
  <c r="N916" i="7"/>
  <c r="M916" i="7"/>
  <c r="L916" i="7"/>
  <c r="K916" i="7"/>
  <c r="T915" i="7"/>
  <c r="R915" i="7"/>
  <c r="U915" i="7" s="1"/>
  <c r="Q915" i="7"/>
  <c r="P915" i="7"/>
  <c r="O915" i="7"/>
  <c r="N915" i="7"/>
  <c r="M915" i="7"/>
  <c r="L915" i="7"/>
  <c r="K915" i="7"/>
  <c r="U914" i="7"/>
  <c r="T914" i="7"/>
  <c r="S914" i="7"/>
  <c r="V914" i="7" s="1"/>
  <c r="R914" i="7"/>
  <c r="Q914" i="7"/>
  <c r="P914" i="7"/>
  <c r="O914" i="7"/>
  <c r="N914" i="7"/>
  <c r="M914" i="7"/>
  <c r="L914" i="7"/>
  <c r="K914" i="7"/>
  <c r="U913" i="7"/>
  <c r="T913" i="7"/>
  <c r="R913" i="7"/>
  <c r="S913" i="7" s="1"/>
  <c r="V913" i="7" s="1"/>
  <c r="Q913" i="7"/>
  <c r="P913" i="7"/>
  <c r="O913" i="7"/>
  <c r="N913" i="7"/>
  <c r="M913" i="7"/>
  <c r="L913" i="7"/>
  <c r="K913" i="7"/>
  <c r="T912" i="7"/>
  <c r="R912" i="7"/>
  <c r="Q912" i="7"/>
  <c r="P912" i="7"/>
  <c r="O912" i="7"/>
  <c r="N912" i="7"/>
  <c r="M912" i="7"/>
  <c r="L912" i="7"/>
  <c r="K912" i="7"/>
  <c r="S911" i="7"/>
  <c r="R911" i="7"/>
  <c r="Q911" i="7"/>
  <c r="P911" i="7"/>
  <c r="O911" i="7"/>
  <c r="N911" i="7"/>
  <c r="M911" i="7"/>
  <c r="L911" i="7"/>
  <c r="K911" i="7"/>
  <c r="T910" i="7"/>
  <c r="R910" i="7"/>
  <c r="Q910" i="7"/>
  <c r="P910" i="7"/>
  <c r="O910" i="7"/>
  <c r="N910" i="7"/>
  <c r="M910" i="7"/>
  <c r="L910" i="7"/>
  <c r="K910" i="7"/>
  <c r="S909" i="7"/>
  <c r="V909" i="7" s="1"/>
  <c r="R909" i="7"/>
  <c r="U909" i="7" s="1"/>
  <c r="Q909" i="7"/>
  <c r="P909" i="7"/>
  <c r="O909" i="7"/>
  <c r="N909" i="7"/>
  <c r="M909" i="7"/>
  <c r="L909" i="7"/>
  <c r="K909" i="7"/>
  <c r="R908" i="7"/>
  <c r="Q908" i="7"/>
  <c r="P908" i="7"/>
  <c r="O908" i="7"/>
  <c r="N908" i="7"/>
  <c r="M908" i="7"/>
  <c r="L908" i="7"/>
  <c r="K908" i="7"/>
  <c r="V907" i="7"/>
  <c r="U907" i="7"/>
  <c r="T907" i="7"/>
  <c r="R907" i="7"/>
  <c r="S907" i="7" s="1"/>
  <c r="Q907" i="7"/>
  <c r="P907" i="7"/>
  <c r="O907" i="7"/>
  <c r="N907" i="7"/>
  <c r="M907" i="7"/>
  <c r="L907" i="7"/>
  <c r="K907" i="7"/>
  <c r="R906" i="7"/>
  <c r="U906" i="7" s="1"/>
  <c r="Q906" i="7"/>
  <c r="P906" i="7"/>
  <c r="O906" i="7"/>
  <c r="N906" i="7"/>
  <c r="M906" i="7"/>
  <c r="L906" i="7"/>
  <c r="K906" i="7"/>
  <c r="T905" i="7"/>
  <c r="R905" i="7"/>
  <c r="U905" i="7" s="1"/>
  <c r="Q905" i="7"/>
  <c r="P905" i="7"/>
  <c r="O905" i="7"/>
  <c r="N905" i="7"/>
  <c r="M905" i="7"/>
  <c r="L905" i="7"/>
  <c r="K905" i="7"/>
  <c r="V904" i="7"/>
  <c r="T904" i="7"/>
  <c r="S904" i="7"/>
  <c r="R904" i="7"/>
  <c r="U904" i="7" s="1"/>
  <c r="Q904" i="7"/>
  <c r="P904" i="7"/>
  <c r="O904" i="7"/>
  <c r="N904" i="7"/>
  <c r="M904" i="7"/>
  <c r="L904" i="7"/>
  <c r="K904" i="7"/>
  <c r="T903" i="7"/>
  <c r="R903" i="7"/>
  <c r="U903" i="7" s="1"/>
  <c r="Q903" i="7"/>
  <c r="P903" i="7"/>
  <c r="O903" i="7"/>
  <c r="N903" i="7"/>
  <c r="M903" i="7"/>
  <c r="L903" i="7"/>
  <c r="K903" i="7"/>
  <c r="T902" i="7"/>
  <c r="S902" i="7"/>
  <c r="V902" i="7" s="1"/>
  <c r="R902" i="7"/>
  <c r="U902" i="7" s="1"/>
  <c r="Q902" i="7"/>
  <c r="P902" i="7"/>
  <c r="O902" i="7"/>
  <c r="N902" i="7"/>
  <c r="M902" i="7"/>
  <c r="L902" i="7"/>
  <c r="K902" i="7"/>
  <c r="S901" i="7"/>
  <c r="V901" i="7" s="1"/>
  <c r="R901" i="7"/>
  <c r="U901" i="7" s="1"/>
  <c r="Q901" i="7"/>
  <c r="P901" i="7"/>
  <c r="O901" i="7"/>
  <c r="N901" i="7"/>
  <c r="M901" i="7"/>
  <c r="L901" i="7"/>
  <c r="K901" i="7"/>
  <c r="S900" i="7"/>
  <c r="R900" i="7"/>
  <c r="Q900" i="7"/>
  <c r="P900" i="7"/>
  <c r="O900" i="7"/>
  <c r="N900" i="7"/>
  <c r="M900" i="7"/>
  <c r="L900" i="7"/>
  <c r="K900" i="7"/>
  <c r="T899" i="7"/>
  <c r="S899" i="7"/>
  <c r="V899" i="7" s="1"/>
  <c r="R899" i="7"/>
  <c r="U899" i="7" s="1"/>
  <c r="Q899" i="7"/>
  <c r="P899" i="7"/>
  <c r="O899" i="7"/>
  <c r="N899" i="7"/>
  <c r="M899" i="7"/>
  <c r="L899" i="7"/>
  <c r="K899" i="7"/>
  <c r="R898" i="7"/>
  <c r="Q898" i="7"/>
  <c r="P898" i="7"/>
  <c r="O898" i="7"/>
  <c r="N898" i="7"/>
  <c r="M898" i="7"/>
  <c r="L898" i="7"/>
  <c r="K898" i="7"/>
  <c r="R897" i="7"/>
  <c r="Q897" i="7"/>
  <c r="P897" i="7"/>
  <c r="O897" i="7"/>
  <c r="N897" i="7"/>
  <c r="M897" i="7"/>
  <c r="L897" i="7"/>
  <c r="K897" i="7"/>
  <c r="S896" i="7"/>
  <c r="V896" i="7" s="1"/>
  <c r="R896" i="7"/>
  <c r="U896" i="7" s="1"/>
  <c r="Q896" i="7"/>
  <c r="P896" i="7"/>
  <c r="O896" i="7"/>
  <c r="N896" i="7"/>
  <c r="M896" i="7"/>
  <c r="L896" i="7"/>
  <c r="K896" i="7"/>
  <c r="R895" i="7"/>
  <c r="Q895" i="7"/>
  <c r="P895" i="7"/>
  <c r="O895" i="7"/>
  <c r="N895" i="7"/>
  <c r="M895" i="7"/>
  <c r="L895" i="7"/>
  <c r="K895" i="7"/>
  <c r="U894" i="7"/>
  <c r="T894" i="7"/>
  <c r="R894" i="7"/>
  <c r="S894" i="7" s="1"/>
  <c r="V894" i="7" s="1"/>
  <c r="Q894" i="7"/>
  <c r="P894" i="7"/>
  <c r="O894" i="7"/>
  <c r="N894" i="7"/>
  <c r="M894" i="7"/>
  <c r="L894" i="7"/>
  <c r="K894" i="7"/>
  <c r="R893" i="7"/>
  <c r="U893" i="7" s="1"/>
  <c r="Q893" i="7"/>
  <c r="P893" i="7"/>
  <c r="O893" i="7"/>
  <c r="N893" i="7"/>
  <c r="M893" i="7"/>
  <c r="L893" i="7"/>
  <c r="K893" i="7"/>
  <c r="U892" i="7"/>
  <c r="T892" i="7"/>
  <c r="R892" i="7"/>
  <c r="S892" i="7" s="1"/>
  <c r="V892" i="7" s="1"/>
  <c r="Q892" i="7"/>
  <c r="P892" i="7"/>
  <c r="O892" i="7"/>
  <c r="N892" i="7"/>
  <c r="M892" i="7"/>
  <c r="L892" i="7"/>
  <c r="K892" i="7"/>
  <c r="T891" i="7"/>
  <c r="R891" i="7"/>
  <c r="U891" i="7" s="1"/>
  <c r="Q891" i="7"/>
  <c r="P891" i="7"/>
  <c r="O891" i="7"/>
  <c r="N891" i="7"/>
  <c r="M891" i="7"/>
  <c r="L891" i="7"/>
  <c r="K891" i="7"/>
  <c r="T890" i="7"/>
  <c r="S890" i="7"/>
  <c r="V890" i="7" s="1"/>
  <c r="R890" i="7"/>
  <c r="U890" i="7" s="1"/>
  <c r="Q890" i="7"/>
  <c r="P890" i="7"/>
  <c r="O890" i="7"/>
  <c r="N890" i="7"/>
  <c r="M890" i="7"/>
  <c r="L890" i="7"/>
  <c r="K890" i="7"/>
  <c r="R889" i="7"/>
  <c r="Q889" i="7"/>
  <c r="P889" i="7"/>
  <c r="O889" i="7"/>
  <c r="N889" i="7"/>
  <c r="M889" i="7"/>
  <c r="L889" i="7"/>
  <c r="K889" i="7"/>
  <c r="R888" i="7"/>
  <c r="S888" i="7" s="1"/>
  <c r="Q888" i="7"/>
  <c r="P888" i="7"/>
  <c r="O888" i="7"/>
  <c r="N888" i="7"/>
  <c r="M888" i="7"/>
  <c r="L888" i="7"/>
  <c r="K888" i="7"/>
  <c r="R887" i="7"/>
  <c r="Q887" i="7"/>
  <c r="P887" i="7"/>
  <c r="O887" i="7"/>
  <c r="N887" i="7"/>
  <c r="M887" i="7"/>
  <c r="L887" i="7"/>
  <c r="K887" i="7"/>
  <c r="T886" i="7"/>
  <c r="S886" i="7"/>
  <c r="V886" i="7" s="1"/>
  <c r="R886" i="7"/>
  <c r="U886" i="7" s="1"/>
  <c r="Q886" i="7"/>
  <c r="P886" i="7"/>
  <c r="O886" i="7"/>
  <c r="N886" i="7"/>
  <c r="M886" i="7"/>
  <c r="L886" i="7"/>
  <c r="K886" i="7"/>
  <c r="R885" i="7"/>
  <c r="Q885" i="7"/>
  <c r="P885" i="7"/>
  <c r="O885" i="7"/>
  <c r="N885" i="7"/>
  <c r="M885" i="7"/>
  <c r="L885" i="7"/>
  <c r="K885" i="7"/>
  <c r="S884" i="7"/>
  <c r="R884" i="7"/>
  <c r="Q884" i="7"/>
  <c r="P884" i="7"/>
  <c r="O884" i="7"/>
  <c r="N884" i="7"/>
  <c r="M884" i="7"/>
  <c r="L884" i="7"/>
  <c r="K884" i="7"/>
  <c r="R883" i="7"/>
  <c r="Q883" i="7"/>
  <c r="P883" i="7"/>
  <c r="O883" i="7"/>
  <c r="N883" i="7"/>
  <c r="M883" i="7"/>
  <c r="L883" i="7"/>
  <c r="K883" i="7"/>
  <c r="U882" i="7"/>
  <c r="T882" i="7"/>
  <c r="R882" i="7"/>
  <c r="S882" i="7" s="1"/>
  <c r="V882" i="7" s="1"/>
  <c r="Q882" i="7"/>
  <c r="P882" i="7"/>
  <c r="O882" i="7"/>
  <c r="N882" i="7"/>
  <c r="M882" i="7"/>
  <c r="L882" i="7"/>
  <c r="K882" i="7"/>
  <c r="S881" i="7"/>
  <c r="V881" i="7" s="1"/>
  <c r="R881" i="7"/>
  <c r="U881" i="7" s="1"/>
  <c r="Q881" i="7"/>
  <c r="P881" i="7"/>
  <c r="O881" i="7"/>
  <c r="N881" i="7"/>
  <c r="M881" i="7"/>
  <c r="L881" i="7"/>
  <c r="K881" i="7"/>
  <c r="R880" i="7"/>
  <c r="Q880" i="7"/>
  <c r="P880" i="7"/>
  <c r="O880" i="7"/>
  <c r="N880" i="7"/>
  <c r="M880" i="7"/>
  <c r="L880" i="7"/>
  <c r="K880" i="7"/>
  <c r="R879" i="7"/>
  <c r="U879" i="7" s="1"/>
  <c r="Q879" i="7"/>
  <c r="P879" i="7"/>
  <c r="O879" i="7"/>
  <c r="N879" i="7"/>
  <c r="M879" i="7"/>
  <c r="L879" i="7"/>
  <c r="K879" i="7"/>
  <c r="T878" i="7"/>
  <c r="R878" i="7"/>
  <c r="U878" i="7" s="1"/>
  <c r="Q878" i="7"/>
  <c r="P878" i="7"/>
  <c r="O878" i="7"/>
  <c r="N878" i="7"/>
  <c r="M878" i="7"/>
  <c r="L878" i="7"/>
  <c r="K878" i="7"/>
  <c r="T877" i="7"/>
  <c r="S877" i="7"/>
  <c r="V877" i="7" s="1"/>
  <c r="R877" i="7"/>
  <c r="U877" i="7" s="1"/>
  <c r="Q877" i="7"/>
  <c r="P877" i="7"/>
  <c r="O877" i="7"/>
  <c r="N877" i="7"/>
  <c r="M877" i="7"/>
  <c r="L877" i="7"/>
  <c r="K877" i="7"/>
  <c r="T876" i="7"/>
  <c r="R876" i="7"/>
  <c r="Q876" i="7"/>
  <c r="P876" i="7"/>
  <c r="O876" i="7"/>
  <c r="N876" i="7"/>
  <c r="M876" i="7"/>
  <c r="L876" i="7"/>
  <c r="K876" i="7"/>
  <c r="T875" i="7"/>
  <c r="S875" i="7"/>
  <c r="V875" i="7" s="1"/>
  <c r="R875" i="7"/>
  <c r="U875" i="7" s="1"/>
  <c r="Q875" i="7"/>
  <c r="P875" i="7"/>
  <c r="O875" i="7"/>
  <c r="N875" i="7"/>
  <c r="M875" i="7"/>
  <c r="L875" i="7"/>
  <c r="K875" i="7"/>
  <c r="R874" i="7"/>
  <c r="Q874" i="7"/>
  <c r="P874" i="7"/>
  <c r="O874" i="7"/>
  <c r="N874" i="7"/>
  <c r="M874" i="7"/>
  <c r="L874" i="7"/>
  <c r="K874" i="7"/>
  <c r="S873" i="7"/>
  <c r="R873" i="7"/>
  <c r="Q873" i="7"/>
  <c r="P873" i="7"/>
  <c r="O873" i="7"/>
  <c r="N873" i="7"/>
  <c r="M873" i="7"/>
  <c r="L873" i="7"/>
  <c r="K873" i="7"/>
  <c r="R872" i="7"/>
  <c r="U872" i="7" s="1"/>
  <c r="Q872" i="7"/>
  <c r="P872" i="7"/>
  <c r="O872" i="7"/>
  <c r="N872" i="7"/>
  <c r="M872" i="7"/>
  <c r="L872" i="7"/>
  <c r="K872" i="7"/>
  <c r="S871" i="7"/>
  <c r="R871" i="7"/>
  <c r="Q871" i="7"/>
  <c r="P871" i="7"/>
  <c r="O871" i="7"/>
  <c r="N871" i="7"/>
  <c r="M871" i="7"/>
  <c r="L871" i="7"/>
  <c r="K871" i="7"/>
  <c r="U870" i="7"/>
  <c r="T870" i="7"/>
  <c r="R870" i="7"/>
  <c r="S870" i="7" s="1"/>
  <c r="V870" i="7" s="1"/>
  <c r="Q870" i="7"/>
  <c r="P870" i="7"/>
  <c r="O870" i="7"/>
  <c r="N870" i="7"/>
  <c r="M870" i="7"/>
  <c r="L870" i="7"/>
  <c r="K870" i="7"/>
  <c r="T869" i="7"/>
  <c r="R869" i="7"/>
  <c r="Q869" i="7"/>
  <c r="P869" i="7"/>
  <c r="O869" i="7"/>
  <c r="N869" i="7"/>
  <c r="M869" i="7"/>
  <c r="L869" i="7"/>
  <c r="K869" i="7"/>
  <c r="S868" i="7"/>
  <c r="V868" i="7" s="1"/>
  <c r="R868" i="7"/>
  <c r="U868" i="7" s="1"/>
  <c r="Q868" i="7"/>
  <c r="P868" i="7"/>
  <c r="O868" i="7"/>
  <c r="N868" i="7"/>
  <c r="M868" i="7"/>
  <c r="L868" i="7"/>
  <c r="K868" i="7"/>
  <c r="R867" i="7"/>
  <c r="Q867" i="7"/>
  <c r="P867" i="7"/>
  <c r="O867" i="7"/>
  <c r="N867" i="7"/>
  <c r="M867" i="7"/>
  <c r="L867" i="7"/>
  <c r="K867" i="7"/>
  <c r="R866" i="7"/>
  <c r="U866" i="7" s="1"/>
  <c r="Q866" i="7"/>
  <c r="P866" i="7"/>
  <c r="O866" i="7"/>
  <c r="N866" i="7"/>
  <c r="M866" i="7"/>
  <c r="L866" i="7"/>
  <c r="K866" i="7"/>
  <c r="T865" i="7"/>
  <c r="R865" i="7"/>
  <c r="U865" i="7" s="1"/>
  <c r="Q865" i="7"/>
  <c r="P865" i="7"/>
  <c r="O865" i="7"/>
  <c r="N865" i="7"/>
  <c r="M865" i="7"/>
  <c r="L865" i="7"/>
  <c r="K865" i="7"/>
  <c r="V864" i="7"/>
  <c r="T864" i="7"/>
  <c r="S864" i="7"/>
  <c r="R864" i="7"/>
  <c r="U864" i="7" s="1"/>
  <c r="Q864" i="7"/>
  <c r="P864" i="7"/>
  <c r="O864" i="7"/>
  <c r="N864" i="7"/>
  <c r="M864" i="7"/>
  <c r="L864" i="7"/>
  <c r="K864" i="7"/>
  <c r="V863" i="7"/>
  <c r="T863" i="7"/>
  <c r="S863" i="7"/>
  <c r="R863" i="7"/>
  <c r="U863" i="7" s="1"/>
  <c r="Q863" i="7"/>
  <c r="P863" i="7"/>
  <c r="O863" i="7"/>
  <c r="N863" i="7"/>
  <c r="M863" i="7"/>
  <c r="L863" i="7"/>
  <c r="K863" i="7"/>
  <c r="R862" i="7"/>
  <c r="U862" i="7" s="1"/>
  <c r="Q862" i="7"/>
  <c r="P862" i="7"/>
  <c r="O862" i="7"/>
  <c r="N862" i="7"/>
  <c r="M862" i="7"/>
  <c r="L862" i="7"/>
  <c r="K862" i="7"/>
  <c r="S861" i="7"/>
  <c r="R861" i="7"/>
  <c r="Q861" i="7"/>
  <c r="P861" i="7"/>
  <c r="O861" i="7"/>
  <c r="N861" i="7"/>
  <c r="M861" i="7"/>
  <c r="L861" i="7"/>
  <c r="K861" i="7"/>
  <c r="R860" i="7"/>
  <c r="Q860" i="7"/>
  <c r="P860" i="7"/>
  <c r="O860" i="7"/>
  <c r="N860" i="7"/>
  <c r="M860" i="7"/>
  <c r="L860" i="7"/>
  <c r="K860" i="7"/>
  <c r="R859" i="7"/>
  <c r="U859" i="7" s="1"/>
  <c r="Q859" i="7"/>
  <c r="P859" i="7"/>
  <c r="O859" i="7"/>
  <c r="N859" i="7"/>
  <c r="M859" i="7"/>
  <c r="L859" i="7"/>
  <c r="K859" i="7"/>
  <c r="R858" i="7"/>
  <c r="Q858" i="7"/>
  <c r="P858" i="7"/>
  <c r="O858" i="7"/>
  <c r="N858" i="7"/>
  <c r="M858" i="7"/>
  <c r="L858" i="7"/>
  <c r="K858" i="7"/>
  <c r="R857" i="7"/>
  <c r="T857" i="7" s="1"/>
  <c r="Q857" i="7"/>
  <c r="P857" i="7"/>
  <c r="O857" i="7"/>
  <c r="N857" i="7"/>
  <c r="M857" i="7"/>
  <c r="L857" i="7"/>
  <c r="K857" i="7"/>
  <c r="S856" i="7"/>
  <c r="V856" i="7" s="1"/>
  <c r="R856" i="7"/>
  <c r="U856" i="7" s="1"/>
  <c r="Q856" i="7"/>
  <c r="P856" i="7"/>
  <c r="O856" i="7"/>
  <c r="N856" i="7"/>
  <c r="M856" i="7"/>
  <c r="L856" i="7"/>
  <c r="K856" i="7"/>
  <c r="R855" i="7"/>
  <c r="Q855" i="7"/>
  <c r="P855" i="7"/>
  <c r="O855" i="7"/>
  <c r="N855" i="7"/>
  <c r="M855" i="7"/>
  <c r="L855" i="7"/>
  <c r="K855" i="7"/>
  <c r="R854" i="7"/>
  <c r="U854" i="7" s="1"/>
  <c r="Q854" i="7"/>
  <c r="P854" i="7"/>
  <c r="O854" i="7"/>
  <c r="N854" i="7"/>
  <c r="M854" i="7"/>
  <c r="L854" i="7"/>
  <c r="K854" i="7"/>
  <c r="T853" i="7"/>
  <c r="R853" i="7"/>
  <c r="U853" i="7" s="1"/>
  <c r="Q853" i="7"/>
  <c r="P853" i="7"/>
  <c r="O853" i="7"/>
  <c r="N853" i="7"/>
  <c r="M853" i="7"/>
  <c r="L853" i="7"/>
  <c r="K853" i="7"/>
  <c r="V852" i="7"/>
  <c r="T852" i="7"/>
  <c r="S852" i="7"/>
  <c r="R852" i="7"/>
  <c r="U852" i="7" s="1"/>
  <c r="Q852" i="7"/>
  <c r="P852" i="7"/>
  <c r="O852" i="7"/>
  <c r="N852" i="7"/>
  <c r="M852" i="7"/>
  <c r="L852" i="7"/>
  <c r="K852" i="7"/>
  <c r="T851" i="7"/>
  <c r="S851" i="7"/>
  <c r="V851" i="7" s="1"/>
  <c r="R851" i="7"/>
  <c r="U851" i="7" s="1"/>
  <c r="Q851" i="7"/>
  <c r="P851" i="7"/>
  <c r="O851" i="7"/>
  <c r="N851" i="7"/>
  <c r="M851" i="7"/>
  <c r="L851" i="7"/>
  <c r="K851" i="7"/>
  <c r="R850" i="7"/>
  <c r="U850" i="7" s="1"/>
  <c r="Q850" i="7"/>
  <c r="P850" i="7"/>
  <c r="O850" i="7"/>
  <c r="N850" i="7"/>
  <c r="M850" i="7"/>
  <c r="L850" i="7"/>
  <c r="K850" i="7"/>
  <c r="S849" i="7"/>
  <c r="R849" i="7"/>
  <c r="Q849" i="7"/>
  <c r="P849" i="7"/>
  <c r="O849" i="7"/>
  <c r="N849" i="7"/>
  <c r="M849" i="7"/>
  <c r="L849" i="7"/>
  <c r="K849" i="7"/>
  <c r="R848" i="7"/>
  <c r="Q848" i="7"/>
  <c r="P848" i="7"/>
  <c r="O848" i="7"/>
  <c r="N848" i="7"/>
  <c r="M848" i="7"/>
  <c r="L848" i="7"/>
  <c r="K848" i="7"/>
  <c r="R847" i="7"/>
  <c r="U847" i="7" s="1"/>
  <c r="Q847" i="7"/>
  <c r="P847" i="7"/>
  <c r="O847" i="7"/>
  <c r="N847" i="7"/>
  <c r="M847" i="7"/>
  <c r="L847" i="7"/>
  <c r="K847" i="7"/>
  <c r="R846" i="7"/>
  <c r="Q846" i="7"/>
  <c r="P846" i="7"/>
  <c r="O846" i="7"/>
  <c r="N846" i="7"/>
  <c r="M846" i="7"/>
  <c r="L846" i="7"/>
  <c r="K846" i="7"/>
  <c r="R845" i="7"/>
  <c r="T845" i="7" s="1"/>
  <c r="Q845" i="7"/>
  <c r="P845" i="7"/>
  <c r="O845" i="7"/>
  <c r="N845" i="7"/>
  <c r="M845" i="7"/>
  <c r="L845" i="7"/>
  <c r="K845" i="7"/>
  <c r="S844" i="7"/>
  <c r="R844" i="7"/>
  <c r="U844" i="7" s="1"/>
  <c r="Q844" i="7"/>
  <c r="P844" i="7"/>
  <c r="O844" i="7"/>
  <c r="N844" i="7"/>
  <c r="M844" i="7"/>
  <c r="L844" i="7"/>
  <c r="K844" i="7"/>
  <c r="R843" i="7"/>
  <c r="Q843" i="7"/>
  <c r="P843" i="7"/>
  <c r="O843" i="7"/>
  <c r="N843" i="7"/>
  <c r="M843" i="7"/>
  <c r="L843" i="7"/>
  <c r="K843" i="7"/>
  <c r="R842" i="7"/>
  <c r="U842" i="7" s="1"/>
  <c r="Q842" i="7"/>
  <c r="P842" i="7"/>
  <c r="O842" i="7"/>
  <c r="N842" i="7"/>
  <c r="M842" i="7"/>
  <c r="L842" i="7"/>
  <c r="K842" i="7"/>
  <c r="T841" i="7"/>
  <c r="R841" i="7"/>
  <c r="U841" i="7" s="1"/>
  <c r="Q841" i="7"/>
  <c r="P841" i="7"/>
  <c r="O841" i="7"/>
  <c r="N841" i="7"/>
  <c r="M841" i="7"/>
  <c r="L841" i="7"/>
  <c r="K841" i="7"/>
  <c r="V840" i="7"/>
  <c r="T840" i="7"/>
  <c r="S840" i="7"/>
  <c r="R840" i="7"/>
  <c r="U840" i="7" s="1"/>
  <c r="Q840" i="7"/>
  <c r="P840" i="7"/>
  <c r="O840" i="7"/>
  <c r="N840" i="7"/>
  <c r="M840" i="7"/>
  <c r="L840" i="7"/>
  <c r="K840" i="7"/>
  <c r="T839" i="7"/>
  <c r="S839" i="7"/>
  <c r="V839" i="7" s="1"/>
  <c r="R839" i="7"/>
  <c r="U839" i="7" s="1"/>
  <c r="Q839" i="7"/>
  <c r="P839" i="7"/>
  <c r="O839" i="7"/>
  <c r="N839" i="7"/>
  <c r="M839" i="7"/>
  <c r="L839" i="7"/>
  <c r="K839" i="7"/>
  <c r="U838" i="7"/>
  <c r="T838" i="7"/>
  <c r="S838" i="7"/>
  <c r="V838" i="7" s="1"/>
  <c r="R838" i="7"/>
  <c r="Q838" i="7"/>
  <c r="P838" i="7"/>
  <c r="O838" i="7"/>
  <c r="N838" i="7"/>
  <c r="M838" i="7"/>
  <c r="L838" i="7"/>
  <c r="K838" i="7"/>
  <c r="U837" i="7"/>
  <c r="T837" i="7"/>
  <c r="S837" i="7"/>
  <c r="V837" i="7" s="1"/>
  <c r="R837" i="7"/>
  <c r="Q837" i="7"/>
  <c r="P837" i="7"/>
  <c r="O837" i="7"/>
  <c r="N837" i="7"/>
  <c r="M837" i="7"/>
  <c r="L837" i="7"/>
  <c r="K837" i="7"/>
  <c r="R836" i="7"/>
  <c r="U836" i="7" s="1"/>
  <c r="Q836" i="7"/>
  <c r="P836" i="7"/>
  <c r="O836" i="7"/>
  <c r="N836" i="7"/>
  <c r="M836" i="7"/>
  <c r="L836" i="7"/>
  <c r="K836" i="7"/>
  <c r="S835" i="7"/>
  <c r="R835" i="7"/>
  <c r="Q835" i="7"/>
  <c r="P835" i="7"/>
  <c r="O835" i="7"/>
  <c r="N835" i="7"/>
  <c r="M835" i="7"/>
  <c r="L835" i="7"/>
  <c r="K835" i="7"/>
  <c r="R834" i="7"/>
  <c r="Q834" i="7"/>
  <c r="P834" i="7"/>
  <c r="O834" i="7"/>
  <c r="N834" i="7"/>
  <c r="M834" i="7"/>
  <c r="L834" i="7"/>
  <c r="K834" i="7"/>
  <c r="U833" i="7"/>
  <c r="T833" i="7"/>
  <c r="R833" i="7"/>
  <c r="S833" i="7" s="1"/>
  <c r="V833" i="7" s="1"/>
  <c r="Q833" i="7"/>
  <c r="P833" i="7"/>
  <c r="O833" i="7"/>
  <c r="N833" i="7"/>
  <c r="M833" i="7"/>
  <c r="L833" i="7"/>
  <c r="K833" i="7"/>
  <c r="S832" i="7"/>
  <c r="V832" i="7" s="1"/>
  <c r="R832" i="7"/>
  <c r="U832" i="7" s="1"/>
  <c r="Q832" i="7"/>
  <c r="P832" i="7"/>
  <c r="O832" i="7"/>
  <c r="N832" i="7"/>
  <c r="M832" i="7"/>
  <c r="L832" i="7"/>
  <c r="K832" i="7"/>
  <c r="R831" i="7"/>
  <c r="U831" i="7" s="1"/>
  <c r="Q831" i="7"/>
  <c r="P831" i="7"/>
  <c r="O831" i="7"/>
  <c r="N831" i="7"/>
  <c r="M831" i="7"/>
  <c r="L831" i="7"/>
  <c r="K831" i="7"/>
  <c r="T830" i="7"/>
  <c r="R830" i="7"/>
  <c r="U830" i="7" s="1"/>
  <c r="Q830" i="7"/>
  <c r="P830" i="7"/>
  <c r="O830" i="7"/>
  <c r="N830" i="7"/>
  <c r="M830" i="7"/>
  <c r="L830" i="7"/>
  <c r="K830" i="7"/>
  <c r="R829" i="7"/>
  <c r="Q829" i="7"/>
  <c r="P829" i="7"/>
  <c r="O829" i="7"/>
  <c r="N829" i="7"/>
  <c r="M829" i="7"/>
  <c r="L829" i="7"/>
  <c r="K829" i="7"/>
  <c r="R828" i="7"/>
  <c r="Q828" i="7"/>
  <c r="P828" i="7"/>
  <c r="O828" i="7"/>
  <c r="N828" i="7"/>
  <c r="M828" i="7"/>
  <c r="L828" i="7"/>
  <c r="K828" i="7"/>
  <c r="R827" i="7"/>
  <c r="U827" i="7" s="1"/>
  <c r="Q827" i="7"/>
  <c r="P827" i="7"/>
  <c r="O827" i="7"/>
  <c r="N827" i="7"/>
  <c r="M827" i="7"/>
  <c r="L827" i="7"/>
  <c r="K827" i="7"/>
  <c r="T826" i="7"/>
  <c r="R826" i="7"/>
  <c r="U826" i="7" s="1"/>
  <c r="Q826" i="7"/>
  <c r="P826" i="7"/>
  <c r="O826" i="7"/>
  <c r="N826" i="7"/>
  <c r="M826" i="7"/>
  <c r="L826" i="7"/>
  <c r="K826" i="7"/>
  <c r="T825" i="7"/>
  <c r="S825" i="7"/>
  <c r="V825" i="7" s="1"/>
  <c r="R825" i="7"/>
  <c r="U825" i="7" s="1"/>
  <c r="Q825" i="7"/>
  <c r="P825" i="7"/>
  <c r="O825" i="7"/>
  <c r="N825" i="7"/>
  <c r="M825" i="7"/>
  <c r="L825" i="7"/>
  <c r="K825" i="7"/>
  <c r="S824" i="7"/>
  <c r="V824" i="7" s="1"/>
  <c r="R824" i="7"/>
  <c r="U824" i="7" s="1"/>
  <c r="Q824" i="7"/>
  <c r="P824" i="7"/>
  <c r="O824" i="7"/>
  <c r="N824" i="7"/>
  <c r="M824" i="7"/>
  <c r="L824" i="7"/>
  <c r="K824" i="7"/>
  <c r="S823" i="7"/>
  <c r="R823" i="7"/>
  <c r="Q823" i="7"/>
  <c r="P823" i="7"/>
  <c r="O823" i="7"/>
  <c r="N823" i="7"/>
  <c r="M823" i="7"/>
  <c r="L823" i="7"/>
  <c r="K823" i="7"/>
  <c r="T822" i="7"/>
  <c r="R822" i="7"/>
  <c r="Q822" i="7"/>
  <c r="P822" i="7"/>
  <c r="O822" i="7"/>
  <c r="N822" i="7"/>
  <c r="M822" i="7"/>
  <c r="L822" i="7"/>
  <c r="K822" i="7"/>
  <c r="T821" i="7"/>
  <c r="S821" i="7"/>
  <c r="V821" i="7" s="1"/>
  <c r="R821" i="7"/>
  <c r="U821" i="7" s="1"/>
  <c r="Q821" i="7"/>
  <c r="P821" i="7"/>
  <c r="O821" i="7"/>
  <c r="N821" i="7"/>
  <c r="M821" i="7"/>
  <c r="L821" i="7"/>
  <c r="K821" i="7"/>
  <c r="U820" i="7"/>
  <c r="T820" i="7"/>
  <c r="S820" i="7"/>
  <c r="V820" i="7" s="1"/>
  <c r="R820" i="7"/>
  <c r="Q820" i="7"/>
  <c r="P820" i="7"/>
  <c r="O820" i="7"/>
  <c r="N820" i="7"/>
  <c r="M820" i="7"/>
  <c r="L820" i="7"/>
  <c r="K820" i="7"/>
  <c r="R819" i="7"/>
  <c r="U819" i="7" s="1"/>
  <c r="Q819" i="7"/>
  <c r="P819" i="7"/>
  <c r="O819" i="7"/>
  <c r="N819" i="7"/>
  <c r="M819" i="7"/>
  <c r="L819" i="7"/>
  <c r="K819" i="7"/>
  <c r="R818" i="7"/>
  <c r="Q818" i="7"/>
  <c r="P818" i="7"/>
  <c r="O818" i="7"/>
  <c r="N818" i="7"/>
  <c r="M818" i="7"/>
  <c r="L818" i="7"/>
  <c r="K818" i="7"/>
  <c r="R817" i="7"/>
  <c r="Q817" i="7"/>
  <c r="P817" i="7"/>
  <c r="O817" i="7"/>
  <c r="N817" i="7"/>
  <c r="M817" i="7"/>
  <c r="L817" i="7"/>
  <c r="K817" i="7"/>
  <c r="R816" i="7"/>
  <c r="U816" i="7" s="1"/>
  <c r="Q816" i="7"/>
  <c r="P816" i="7"/>
  <c r="O816" i="7"/>
  <c r="N816" i="7"/>
  <c r="M816" i="7"/>
  <c r="L816" i="7"/>
  <c r="K816" i="7"/>
  <c r="S815" i="7"/>
  <c r="R815" i="7"/>
  <c r="Q815" i="7"/>
  <c r="P815" i="7"/>
  <c r="O815" i="7"/>
  <c r="N815" i="7"/>
  <c r="M815" i="7"/>
  <c r="L815" i="7"/>
  <c r="K815" i="7"/>
  <c r="R814" i="7"/>
  <c r="Q814" i="7"/>
  <c r="P814" i="7"/>
  <c r="O814" i="7"/>
  <c r="N814" i="7"/>
  <c r="M814" i="7"/>
  <c r="L814" i="7"/>
  <c r="K814" i="7"/>
  <c r="T813" i="7"/>
  <c r="R813" i="7"/>
  <c r="U813" i="7" s="1"/>
  <c r="Q813" i="7"/>
  <c r="P813" i="7"/>
  <c r="O813" i="7"/>
  <c r="N813" i="7"/>
  <c r="M813" i="7"/>
  <c r="L813" i="7"/>
  <c r="K813" i="7"/>
  <c r="T812" i="7"/>
  <c r="S812" i="7"/>
  <c r="V812" i="7" s="1"/>
  <c r="R812" i="7"/>
  <c r="U812" i="7" s="1"/>
  <c r="Q812" i="7"/>
  <c r="P812" i="7"/>
  <c r="O812" i="7"/>
  <c r="N812" i="7"/>
  <c r="M812" i="7"/>
  <c r="L812" i="7"/>
  <c r="K812" i="7"/>
  <c r="R811" i="7"/>
  <c r="Q811" i="7"/>
  <c r="P811" i="7"/>
  <c r="O811" i="7"/>
  <c r="N811" i="7"/>
  <c r="M811" i="7"/>
  <c r="L811" i="7"/>
  <c r="K811" i="7"/>
  <c r="S810" i="7"/>
  <c r="V810" i="7" s="1"/>
  <c r="R810" i="7"/>
  <c r="U810" i="7" s="1"/>
  <c r="Q810" i="7"/>
  <c r="P810" i="7"/>
  <c r="O810" i="7"/>
  <c r="N810" i="7"/>
  <c r="M810" i="7"/>
  <c r="L810" i="7"/>
  <c r="K810" i="7"/>
  <c r="R809" i="7"/>
  <c r="U809" i="7" s="1"/>
  <c r="Q809" i="7"/>
  <c r="P809" i="7"/>
  <c r="O809" i="7"/>
  <c r="N809" i="7"/>
  <c r="M809" i="7"/>
  <c r="L809" i="7"/>
  <c r="K809" i="7"/>
  <c r="V808" i="7"/>
  <c r="S808" i="7"/>
  <c r="R808" i="7"/>
  <c r="U808" i="7" s="1"/>
  <c r="Q808" i="7"/>
  <c r="P808" i="7"/>
  <c r="O808" i="7"/>
  <c r="N808" i="7"/>
  <c r="M808" i="7"/>
  <c r="L808" i="7"/>
  <c r="K808" i="7"/>
  <c r="T807" i="7"/>
  <c r="R807" i="7"/>
  <c r="U807" i="7" s="1"/>
  <c r="Q807" i="7"/>
  <c r="P807" i="7"/>
  <c r="O807" i="7"/>
  <c r="N807" i="7"/>
  <c r="M807" i="7"/>
  <c r="L807" i="7"/>
  <c r="K807" i="7"/>
  <c r="T806" i="7"/>
  <c r="S806" i="7"/>
  <c r="V806" i="7" s="1"/>
  <c r="R806" i="7"/>
  <c r="U806" i="7" s="1"/>
  <c r="Q806" i="7"/>
  <c r="P806" i="7"/>
  <c r="O806" i="7"/>
  <c r="N806" i="7"/>
  <c r="M806" i="7"/>
  <c r="L806" i="7"/>
  <c r="K806" i="7"/>
  <c r="S805" i="7"/>
  <c r="V805" i="7" s="1"/>
  <c r="R805" i="7"/>
  <c r="U805" i="7" s="1"/>
  <c r="Q805" i="7"/>
  <c r="P805" i="7"/>
  <c r="O805" i="7"/>
  <c r="N805" i="7"/>
  <c r="M805" i="7"/>
  <c r="L805" i="7"/>
  <c r="K805" i="7"/>
  <c r="R804" i="7"/>
  <c r="Q804" i="7"/>
  <c r="P804" i="7"/>
  <c r="O804" i="7"/>
  <c r="N804" i="7"/>
  <c r="M804" i="7"/>
  <c r="L804" i="7"/>
  <c r="K804" i="7"/>
  <c r="S803" i="7"/>
  <c r="R803" i="7"/>
  <c r="Q803" i="7"/>
  <c r="P803" i="7"/>
  <c r="O803" i="7"/>
  <c r="N803" i="7"/>
  <c r="M803" i="7"/>
  <c r="L803" i="7"/>
  <c r="K803" i="7"/>
  <c r="U802" i="7"/>
  <c r="T802" i="7"/>
  <c r="R802" i="7"/>
  <c r="S802" i="7" s="1"/>
  <c r="V802" i="7" s="1"/>
  <c r="Q802" i="7"/>
  <c r="P802" i="7"/>
  <c r="O802" i="7"/>
  <c r="N802" i="7"/>
  <c r="M802" i="7"/>
  <c r="L802" i="7"/>
  <c r="K802" i="7"/>
  <c r="R801" i="7"/>
  <c r="Q801" i="7"/>
  <c r="P801" i="7"/>
  <c r="O801" i="7"/>
  <c r="N801" i="7"/>
  <c r="M801" i="7"/>
  <c r="L801" i="7"/>
  <c r="K801" i="7"/>
  <c r="V800" i="7"/>
  <c r="U800" i="7"/>
  <c r="T800" i="7"/>
  <c r="R800" i="7"/>
  <c r="S800" i="7" s="1"/>
  <c r="Q800" i="7"/>
  <c r="P800" i="7"/>
  <c r="O800" i="7"/>
  <c r="N800" i="7"/>
  <c r="M800" i="7"/>
  <c r="L800" i="7"/>
  <c r="K800" i="7"/>
  <c r="T799" i="7"/>
  <c r="R799" i="7"/>
  <c r="U799" i="7" s="1"/>
  <c r="Q799" i="7"/>
  <c r="P799" i="7"/>
  <c r="O799" i="7"/>
  <c r="N799" i="7"/>
  <c r="M799" i="7"/>
  <c r="L799" i="7"/>
  <c r="K799" i="7"/>
  <c r="T798" i="7"/>
  <c r="S798" i="7"/>
  <c r="V798" i="7" s="1"/>
  <c r="R798" i="7"/>
  <c r="U798" i="7" s="1"/>
  <c r="Q798" i="7"/>
  <c r="P798" i="7"/>
  <c r="O798" i="7"/>
  <c r="N798" i="7"/>
  <c r="M798" i="7"/>
  <c r="L798" i="7"/>
  <c r="K798" i="7"/>
  <c r="R797" i="7"/>
  <c r="Q797" i="7"/>
  <c r="P797" i="7"/>
  <c r="O797" i="7"/>
  <c r="N797" i="7"/>
  <c r="M797" i="7"/>
  <c r="L797" i="7"/>
  <c r="K797" i="7"/>
  <c r="R796" i="7"/>
  <c r="Q796" i="7"/>
  <c r="P796" i="7"/>
  <c r="O796" i="7"/>
  <c r="N796" i="7"/>
  <c r="M796" i="7"/>
  <c r="L796" i="7"/>
  <c r="K796" i="7"/>
  <c r="T795" i="7"/>
  <c r="S795" i="7"/>
  <c r="V795" i="7" s="1"/>
  <c r="R795" i="7"/>
  <c r="U795" i="7" s="1"/>
  <c r="Q795" i="7"/>
  <c r="P795" i="7"/>
  <c r="O795" i="7"/>
  <c r="N795" i="7"/>
  <c r="M795" i="7"/>
  <c r="L795" i="7"/>
  <c r="K795" i="7"/>
  <c r="R794" i="7"/>
  <c r="U794" i="7" s="1"/>
  <c r="Q794" i="7"/>
  <c r="P794" i="7"/>
  <c r="O794" i="7"/>
  <c r="N794" i="7"/>
  <c r="M794" i="7"/>
  <c r="L794" i="7"/>
  <c r="K794" i="7"/>
  <c r="S793" i="7"/>
  <c r="R793" i="7"/>
  <c r="Q793" i="7"/>
  <c r="P793" i="7"/>
  <c r="O793" i="7"/>
  <c r="N793" i="7"/>
  <c r="M793" i="7"/>
  <c r="L793" i="7"/>
  <c r="K793" i="7"/>
  <c r="R792" i="7"/>
  <c r="Q792" i="7"/>
  <c r="P792" i="7"/>
  <c r="O792" i="7"/>
  <c r="N792" i="7"/>
  <c r="M792" i="7"/>
  <c r="L792" i="7"/>
  <c r="K792" i="7"/>
  <c r="S791" i="7"/>
  <c r="V791" i="7" s="1"/>
  <c r="R791" i="7"/>
  <c r="U791" i="7" s="1"/>
  <c r="Q791" i="7"/>
  <c r="P791" i="7"/>
  <c r="O791" i="7"/>
  <c r="N791" i="7"/>
  <c r="M791" i="7"/>
  <c r="L791" i="7"/>
  <c r="K791" i="7"/>
  <c r="S790" i="7"/>
  <c r="V790" i="7" s="1"/>
  <c r="R790" i="7"/>
  <c r="U790" i="7" s="1"/>
  <c r="Q790" i="7"/>
  <c r="P790" i="7"/>
  <c r="O790" i="7"/>
  <c r="N790" i="7"/>
  <c r="M790" i="7"/>
  <c r="L790" i="7"/>
  <c r="K790" i="7"/>
  <c r="R789" i="7"/>
  <c r="Q789" i="7"/>
  <c r="P789" i="7"/>
  <c r="O789" i="7"/>
  <c r="N789" i="7"/>
  <c r="M789" i="7"/>
  <c r="L789" i="7"/>
  <c r="K789" i="7"/>
  <c r="R788" i="7"/>
  <c r="Q788" i="7"/>
  <c r="P788" i="7"/>
  <c r="O788" i="7"/>
  <c r="N788" i="7"/>
  <c r="M788" i="7"/>
  <c r="L788" i="7"/>
  <c r="K788" i="7"/>
  <c r="T787" i="7"/>
  <c r="R787" i="7"/>
  <c r="U787" i="7" s="1"/>
  <c r="Q787" i="7"/>
  <c r="P787" i="7"/>
  <c r="O787" i="7"/>
  <c r="N787" i="7"/>
  <c r="M787" i="7"/>
  <c r="L787" i="7"/>
  <c r="K787" i="7"/>
  <c r="T786" i="7"/>
  <c r="S786" i="7"/>
  <c r="V786" i="7" s="1"/>
  <c r="R786" i="7"/>
  <c r="U786" i="7" s="1"/>
  <c r="Q786" i="7"/>
  <c r="P786" i="7"/>
  <c r="O786" i="7"/>
  <c r="N786" i="7"/>
  <c r="M786" i="7"/>
  <c r="L786" i="7"/>
  <c r="K786" i="7"/>
  <c r="S785" i="7"/>
  <c r="V785" i="7" s="1"/>
  <c r="R785" i="7"/>
  <c r="U785" i="7" s="1"/>
  <c r="Q785" i="7"/>
  <c r="P785" i="7"/>
  <c r="O785" i="7"/>
  <c r="N785" i="7"/>
  <c r="M785" i="7"/>
  <c r="L785" i="7"/>
  <c r="K785" i="7"/>
  <c r="R784" i="7"/>
  <c r="U784" i="7" s="1"/>
  <c r="Q784" i="7"/>
  <c r="P784" i="7"/>
  <c r="O784" i="7"/>
  <c r="N784" i="7"/>
  <c r="M784" i="7"/>
  <c r="L784" i="7"/>
  <c r="K784" i="7"/>
  <c r="V783" i="7"/>
  <c r="S783" i="7"/>
  <c r="R783" i="7"/>
  <c r="U783" i="7" s="1"/>
  <c r="Q783" i="7"/>
  <c r="P783" i="7"/>
  <c r="O783" i="7"/>
  <c r="N783" i="7"/>
  <c r="M783" i="7"/>
  <c r="L783" i="7"/>
  <c r="K783" i="7"/>
  <c r="T782" i="7"/>
  <c r="R782" i="7"/>
  <c r="U782" i="7" s="1"/>
  <c r="Q782" i="7"/>
  <c r="P782" i="7"/>
  <c r="O782" i="7"/>
  <c r="N782" i="7"/>
  <c r="M782" i="7"/>
  <c r="L782" i="7"/>
  <c r="K782" i="7"/>
  <c r="T781" i="7"/>
  <c r="S781" i="7"/>
  <c r="V781" i="7" s="1"/>
  <c r="R781" i="7"/>
  <c r="U781" i="7" s="1"/>
  <c r="Q781" i="7"/>
  <c r="P781" i="7"/>
  <c r="O781" i="7"/>
  <c r="N781" i="7"/>
  <c r="M781" i="7"/>
  <c r="L781" i="7"/>
  <c r="K781" i="7"/>
  <c r="R780" i="7"/>
  <c r="U780" i="7" s="1"/>
  <c r="Q780" i="7"/>
  <c r="P780" i="7"/>
  <c r="O780" i="7"/>
  <c r="N780" i="7"/>
  <c r="M780" i="7"/>
  <c r="L780" i="7"/>
  <c r="K780" i="7"/>
  <c r="R779" i="7"/>
  <c r="Q779" i="7"/>
  <c r="P779" i="7"/>
  <c r="O779" i="7"/>
  <c r="N779" i="7"/>
  <c r="M779" i="7"/>
  <c r="L779" i="7"/>
  <c r="K779" i="7"/>
  <c r="U778" i="7"/>
  <c r="T778" i="7"/>
  <c r="R778" i="7"/>
  <c r="S778" i="7" s="1"/>
  <c r="V778" i="7" s="1"/>
  <c r="Q778" i="7"/>
  <c r="P778" i="7"/>
  <c r="O778" i="7"/>
  <c r="N778" i="7"/>
  <c r="M778" i="7"/>
  <c r="L778" i="7"/>
  <c r="K778" i="7"/>
  <c r="R777" i="7"/>
  <c r="Q777" i="7"/>
  <c r="P777" i="7"/>
  <c r="O777" i="7"/>
  <c r="N777" i="7"/>
  <c r="M777" i="7"/>
  <c r="L777" i="7"/>
  <c r="K777" i="7"/>
  <c r="S776" i="7"/>
  <c r="R776" i="7"/>
  <c r="Q776" i="7"/>
  <c r="P776" i="7"/>
  <c r="O776" i="7"/>
  <c r="N776" i="7"/>
  <c r="M776" i="7"/>
  <c r="L776" i="7"/>
  <c r="K776" i="7"/>
  <c r="R775" i="7"/>
  <c r="Q775" i="7"/>
  <c r="P775" i="7"/>
  <c r="O775" i="7"/>
  <c r="N775" i="7"/>
  <c r="M775" i="7"/>
  <c r="L775" i="7"/>
  <c r="K775" i="7"/>
  <c r="T774" i="7"/>
  <c r="R774" i="7"/>
  <c r="U774" i="7" s="1"/>
  <c r="Q774" i="7"/>
  <c r="P774" i="7"/>
  <c r="O774" i="7"/>
  <c r="N774" i="7"/>
  <c r="M774" i="7"/>
  <c r="L774" i="7"/>
  <c r="K774" i="7"/>
  <c r="T773" i="7"/>
  <c r="S773" i="7"/>
  <c r="V773" i="7" s="1"/>
  <c r="R773" i="7"/>
  <c r="U773" i="7" s="1"/>
  <c r="Q773" i="7"/>
  <c r="P773" i="7"/>
  <c r="O773" i="7"/>
  <c r="N773" i="7"/>
  <c r="M773" i="7"/>
  <c r="L773" i="7"/>
  <c r="K773" i="7"/>
  <c r="R772" i="7"/>
  <c r="Q772" i="7"/>
  <c r="P772" i="7"/>
  <c r="O772" i="7"/>
  <c r="N772" i="7"/>
  <c r="M772" i="7"/>
  <c r="L772" i="7"/>
  <c r="K772" i="7"/>
  <c r="T771" i="7"/>
  <c r="S771" i="7"/>
  <c r="V771" i="7" s="1"/>
  <c r="R771" i="7"/>
  <c r="U771" i="7" s="1"/>
  <c r="Q771" i="7"/>
  <c r="P771" i="7"/>
  <c r="O771" i="7"/>
  <c r="N771" i="7"/>
  <c r="M771" i="7"/>
  <c r="L771" i="7"/>
  <c r="K771" i="7"/>
  <c r="S770" i="7"/>
  <c r="V770" i="7" s="1"/>
  <c r="R770" i="7"/>
  <c r="U770" i="7" s="1"/>
  <c r="Q770" i="7"/>
  <c r="P770" i="7"/>
  <c r="O770" i="7"/>
  <c r="N770" i="7"/>
  <c r="M770" i="7"/>
  <c r="L770" i="7"/>
  <c r="K770" i="7"/>
  <c r="R769" i="7"/>
  <c r="Q769" i="7"/>
  <c r="P769" i="7"/>
  <c r="O769" i="7"/>
  <c r="N769" i="7"/>
  <c r="M769" i="7"/>
  <c r="L769" i="7"/>
  <c r="K769" i="7"/>
  <c r="R768" i="7"/>
  <c r="Q768" i="7"/>
  <c r="P768" i="7"/>
  <c r="O768" i="7"/>
  <c r="N768" i="7"/>
  <c r="M768" i="7"/>
  <c r="L768" i="7"/>
  <c r="K768" i="7"/>
  <c r="S767" i="7"/>
  <c r="V767" i="7" s="1"/>
  <c r="R767" i="7"/>
  <c r="U767" i="7" s="1"/>
  <c r="Q767" i="7"/>
  <c r="P767" i="7"/>
  <c r="O767" i="7"/>
  <c r="N767" i="7"/>
  <c r="M767" i="7"/>
  <c r="L767" i="7"/>
  <c r="K767" i="7"/>
  <c r="R766" i="7"/>
  <c r="U766" i="7" s="1"/>
  <c r="Q766" i="7"/>
  <c r="P766" i="7"/>
  <c r="O766" i="7"/>
  <c r="N766" i="7"/>
  <c r="M766" i="7"/>
  <c r="L766" i="7"/>
  <c r="K766" i="7"/>
  <c r="T765" i="7"/>
  <c r="R765" i="7"/>
  <c r="U765" i="7" s="1"/>
  <c r="Q765" i="7"/>
  <c r="P765" i="7"/>
  <c r="O765" i="7"/>
  <c r="N765" i="7"/>
  <c r="M765" i="7"/>
  <c r="L765" i="7"/>
  <c r="K765" i="7"/>
  <c r="S764" i="7"/>
  <c r="R764" i="7"/>
  <c r="Q764" i="7"/>
  <c r="P764" i="7"/>
  <c r="O764" i="7"/>
  <c r="N764" i="7"/>
  <c r="M764" i="7"/>
  <c r="L764" i="7"/>
  <c r="K764" i="7"/>
  <c r="R763" i="7"/>
  <c r="Q763" i="7"/>
  <c r="P763" i="7"/>
  <c r="O763" i="7"/>
  <c r="N763" i="7"/>
  <c r="M763" i="7"/>
  <c r="L763" i="7"/>
  <c r="K763" i="7"/>
  <c r="T762" i="7"/>
  <c r="R762" i="7"/>
  <c r="U762" i="7" s="1"/>
  <c r="Q762" i="7"/>
  <c r="P762" i="7"/>
  <c r="O762" i="7"/>
  <c r="N762" i="7"/>
  <c r="M762" i="7"/>
  <c r="L762" i="7"/>
  <c r="K762" i="7"/>
  <c r="T761" i="7"/>
  <c r="S761" i="7"/>
  <c r="V761" i="7" s="1"/>
  <c r="R761" i="7"/>
  <c r="U761" i="7" s="1"/>
  <c r="Q761" i="7"/>
  <c r="P761" i="7"/>
  <c r="O761" i="7"/>
  <c r="N761" i="7"/>
  <c r="M761" i="7"/>
  <c r="L761" i="7"/>
  <c r="K761" i="7"/>
  <c r="R760" i="7"/>
  <c r="U760" i="7" s="1"/>
  <c r="Q760" i="7"/>
  <c r="P760" i="7"/>
  <c r="O760" i="7"/>
  <c r="N760" i="7"/>
  <c r="M760" i="7"/>
  <c r="L760" i="7"/>
  <c r="K760" i="7"/>
  <c r="V759" i="7"/>
  <c r="S759" i="7"/>
  <c r="R759" i="7"/>
  <c r="U759" i="7" s="1"/>
  <c r="Q759" i="7"/>
  <c r="P759" i="7"/>
  <c r="O759" i="7"/>
  <c r="N759" i="7"/>
  <c r="M759" i="7"/>
  <c r="L759" i="7"/>
  <c r="K759" i="7"/>
  <c r="T758" i="7"/>
  <c r="R758" i="7"/>
  <c r="U758" i="7" s="1"/>
  <c r="Q758" i="7"/>
  <c r="P758" i="7"/>
  <c r="O758" i="7"/>
  <c r="N758" i="7"/>
  <c r="M758" i="7"/>
  <c r="L758" i="7"/>
  <c r="K758" i="7"/>
  <c r="T757" i="7"/>
  <c r="S757" i="7"/>
  <c r="V757" i="7" s="1"/>
  <c r="R757" i="7"/>
  <c r="U757" i="7" s="1"/>
  <c r="Q757" i="7"/>
  <c r="P757" i="7"/>
  <c r="O757" i="7"/>
  <c r="N757" i="7"/>
  <c r="M757" i="7"/>
  <c r="L757" i="7"/>
  <c r="K757" i="7"/>
  <c r="U756" i="7"/>
  <c r="T756" i="7"/>
  <c r="S756" i="7"/>
  <c r="V756" i="7" s="1"/>
  <c r="R756" i="7"/>
  <c r="Q756" i="7"/>
  <c r="P756" i="7"/>
  <c r="O756" i="7"/>
  <c r="N756" i="7"/>
  <c r="M756" i="7"/>
  <c r="L756" i="7"/>
  <c r="K756" i="7"/>
  <c r="S755" i="7"/>
  <c r="V755" i="7" s="1"/>
  <c r="R755" i="7"/>
  <c r="U755" i="7" s="1"/>
  <c r="Q755" i="7"/>
  <c r="P755" i="7"/>
  <c r="O755" i="7"/>
  <c r="N755" i="7"/>
  <c r="M755" i="7"/>
  <c r="L755" i="7"/>
  <c r="K755" i="7"/>
  <c r="S754" i="7"/>
  <c r="R754" i="7"/>
  <c r="Q754" i="7"/>
  <c r="P754" i="7"/>
  <c r="O754" i="7"/>
  <c r="N754" i="7"/>
  <c r="M754" i="7"/>
  <c r="L754" i="7"/>
  <c r="K754" i="7"/>
  <c r="R753" i="7"/>
  <c r="Q753" i="7"/>
  <c r="P753" i="7"/>
  <c r="O753" i="7"/>
  <c r="N753" i="7"/>
  <c r="M753" i="7"/>
  <c r="L753" i="7"/>
  <c r="K753" i="7"/>
  <c r="R752" i="7"/>
  <c r="U752" i="7" s="1"/>
  <c r="Q752" i="7"/>
  <c r="P752" i="7"/>
  <c r="O752" i="7"/>
  <c r="N752" i="7"/>
  <c r="M752" i="7"/>
  <c r="L752" i="7"/>
  <c r="K752" i="7"/>
  <c r="S751" i="7"/>
  <c r="R751" i="7"/>
  <c r="Q751" i="7"/>
  <c r="P751" i="7"/>
  <c r="O751" i="7"/>
  <c r="N751" i="7"/>
  <c r="M751" i="7"/>
  <c r="L751" i="7"/>
  <c r="K751" i="7"/>
  <c r="R750" i="7"/>
  <c r="Q750" i="7"/>
  <c r="P750" i="7"/>
  <c r="O750" i="7"/>
  <c r="N750" i="7"/>
  <c r="M750" i="7"/>
  <c r="L750" i="7"/>
  <c r="K750" i="7"/>
  <c r="T749" i="7"/>
  <c r="R749" i="7"/>
  <c r="U749" i="7" s="1"/>
  <c r="Q749" i="7"/>
  <c r="P749" i="7"/>
  <c r="O749" i="7"/>
  <c r="N749" i="7"/>
  <c r="M749" i="7"/>
  <c r="L749" i="7"/>
  <c r="K749" i="7"/>
  <c r="T748" i="7"/>
  <c r="S748" i="7"/>
  <c r="V748" i="7" s="1"/>
  <c r="R748" i="7"/>
  <c r="U748" i="7" s="1"/>
  <c r="Q748" i="7"/>
  <c r="P748" i="7"/>
  <c r="O748" i="7"/>
  <c r="N748" i="7"/>
  <c r="M748" i="7"/>
  <c r="L748" i="7"/>
  <c r="K748" i="7"/>
  <c r="R747" i="7"/>
  <c r="T747" i="7" s="1"/>
  <c r="Q747" i="7"/>
  <c r="P747" i="7"/>
  <c r="O747" i="7"/>
  <c r="N747" i="7"/>
  <c r="M747" i="7"/>
  <c r="L747" i="7"/>
  <c r="K747" i="7"/>
  <c r="T746" i="7"/>
  <c r="S746" i="7"/>
  <c r="V746" i="7" s="1"/>
  <c r="R746" i="7"/>
  <c r="U746" i="7" s="1"/>
  <c r="Q746" i="7"/>
  <c r="P746" i="7"/>
  <c r="O746" i="7"/>
  <c r="N746" i="7"/>
  <c r="M746" i="7"/>
  <c r="L746" i="7"/>
  <c r="K746" i="7"/>
  <c r="R745" i="7"/>
  <c r="U745" i="7" s="1"/>
  <c r="Q745" i="7"/>
  <c r="P745" i="7"/>
  <c r="O745" i="7"/>
  <c r="N745" i="7"/>
  <c r="M745" i="7"/>
  <c r="L745" i="7"/>
  <c r="K745" i="7"/>
  <c r="S744" i="7"/>
  <c r="R744" i="7"/>
  <c r="Q744" i="7"/>
  <c r="P744" i="7"/>
  <c r="O744" i="7"/>
  <c r="N744" i="7"/>
  <c r="M744" i="7"/>
  <c r="L744" i="7"/>
  <c r="K744" i="7"/>
  <c r="R743" i="7"/>
  <c r="Q743" i="7"/>
  <c r="P743" i="7"/>
  <c r="O743" i="7"/>
  <c r="N743" i="7"/>
  <c r="M743" i="7"/>
  <c r="L743" i="7"/>
  <c r="K743" i="7"/>
  <c r="S742" i="7"/>
  <c r="V742" i="7" s="1"/>
  <c r="R742" i="7"/>
  <c r="U742" i="7" s="1"/>
  <c r="Q742" i="7"/>
  <c r="P742" i="7"/>
  <c r="O742" i="7"/>
  <c r="N742" i="7"/>
  <c r="M742" i="7"/>
  <c r="L742" i="7"/>
  <c r="K742" i="7"/>
  <c r="R741" i="7"/>
  <c r="U741" i="7" s="1"/>
  <c r="Q741" i="7"/>
  <c r="P741" i="7"/>
  <c r="O741" i="7"/>
  <c r="N741" i="7"/>
  <c r="M741" i="7"/>
  <c r="L741" i="7"/>
  <c r="K741" i="7"/>
  <c r="T740" i="7"/>
  <c r="R740" i="7"/>
  <c r="U740" i="7" s="1"/>
  <c r="Q740" i="7"/>
  <c r="P740" i="7"/>
  <c r="O740" i="7"/>
  <c r="N740" i="7"/>
  <c r="M740" i="7"/>
  <c r="L740" i="7"/>
  <c r="K740" i="7"/>
  <c r="R739" i="7"/>
  <c r="Q739" i="7"/>
  <c r="P739" i="7"/>
  <c r="O739" i="7"/>
  <c r="N739" i="7"/>
  <c r="M739" i="7"/>
  <c r="L739" i="7"/>
  <c r="K739" i="7"/>
  <c r="R738" i="7"/>
  <c r="Q738" i="7"/>
  <c r="P738" i="7"/>
  <c r="O738" i="7"/>
  <c r="N738" i="7"/>
  <c r="M738" i="7"/>
  <c r="L738" i="7"/>
  <c r="K738" i="7"/>
  <c r="T737" i="7"/>
  <c r="R737" i="7"/>
  <c r="U737" i="7" s="1"/>
  <c r="Q737" i="7"/>
  <c r="P737" i="7"/>
  <c r="O737" i="7"/>
  <c r="N737" i="7"/>
  <c r="M737" i="7"/>
  <c r="L737" i="7"/>
  <c r="K737" i="7"/>
  <c r="U736" i="7"/>
  <c r="T736" i="7"/>
  <c r="R736" i="7"/>
  <c r="S736" i="7" s="1"/>
  <c r="V736" i="7" s="1"/>
  <c r="Q736" i="7"/>
  <c r="P736" i="7"/>
  <c r="O736" i="7"/>
  <c r="N736" i="7"/>
  <c r="M736" i="7"/>
  <c r="L736" i="7"/>
  <c r="K736" i="7"/>
  <c r="U735" i="7"/>
  <c r="T735" i="7"/>
  <c r="R735" i="7"/>
  <c r="S735" i="7" s="1"/>
  <c r="V735" i="7" s="1"/>
  <c r="Q735" i="7"/>
  <c r="P735" i="7"/>
  <c r="O735" i="7"/>
  <c r="N735" i="7"/>
  <c r="M735" i="7"/>
  <c r="L735" i="7"/>
  <c r="K735" i="7"/>
  <c r="V734" i="7"/>
  <c r="T734" i="7"/>
  <c r="S734" i="7"/>
  <c r="R734" i="7"/>
  <c r="U734" i="7" s="1"/>
  <c r="Q734" i="7"/>
  <c r="P734" i="7"/>
  <c r="O734" i="7"/>
  <c r="N734" i="7"/>
  <c r="M734" i="7"/>
  <c r="L734" i="7"/>
  <c r="K734" i="7"/>
  <c r="T733" i="7"/>
  <c r="R733" i="7"/>
  <c r="U733" i="7" s="1"/>
  <c r="Q733" i="7"/>
  <c r="P733" i="7"/>
  <c r="O733" i="7"/>
  <c r="N733" i="7"/>
  <c r="M733" i="7"/>
  <c r="L733" i="7"/>
  <c r="K733" i="7"/>
  <c r="T732" i="7"/>
  <c r="S732" i="7"/>
  <c r="V732" i="7" s="1"/>
  <c r="R732" i="7"/>
  <c r="U732" i="7" s="1"/>
  <c r="Q732" i="7"/>
  <c r="P732" i="7"/>
  <c r="O732" i="7"/>
  <c r="N732" i="7"/>
  <c r="M732" i="7"/>
  <c r="L732" i="7"/>
  <c r="K732" i="7"/>
  <c r="R731" i="7"/>
  <c r="U731" i="7" s="1"/>
  <c r="Q731" i="7"/>
  <c r="P731" i="7"/>
  <c r="O731" i="7"/>
  <c r="N731" i="7"/>
  <c r="M731" i="7"/>
  <c r="L731" i="7"/>
  <c r="K731" i="7"/>
  <c r="R730" i="7"/>
  <c r="Q730" i="7"/>
  <c r="P730" i="7"/>
  <c r="O730" i="7"/>
  <c r="N730" i="7"/>
  <c r="M730" i="7"/>
  <c r="L730" i="7"/>
  <c r="K730" i="7"/>
  <c r="R729" i="7"/>
  <c r="Q729" i="7"/>
  <c r="P729" i="7"/>
  <c r="O729" i="7"/>
  <c r="N729" i="7"/>
  <c r="M729" i="7"/>
  <c r="L729" i="7"/>
  <c r="K729" i="7"/>
  <c r="V728" i="7"/>
  <c r="T728" i="7"/>
  <c r="S728" i="7"/>
  <c r="R728" i="7"/>
  <c r="U728" i="7" s="1"/>
  <c r="Q728" i="7"/>
  <c r="P728" i="7"/>
  <c r="O728" i="7"/>
  <c r="N728" i="7"/>
  <c r="M728" i="7"/>
  <c r="L728" i="7"/>
  <c r="K728" i="7"/>
  <c r="S727" i="7"/>
  <c r="R727" i="7"/>
  <c r="Q727" i="7"/>
  <c r="P727" i="7"/>
  <c r="O727" i="7"/>
  <c r="N727" i="7"/>
  <c r="M727" i="7"/>
  <c r="L727" i="7"/>
  <c r="K727" i="7"/>
  <c r="R726" i="7"/>
  <c r="Q726" i="7"/>
  <c r="P726" i="7"/>
  <c r="O726" i="7"/>
  <c r="N726" i="7"/>
  <c r="M726" i="7"/>
  <c r="L726" i="7"/>
  <c r="K726" i="7"/>
  <c r="S725" i="7"/>
  <c r="R725" i="7"/>
  <c r="Q725" i="7"/>
  <c r="P725" i="7"/>
  <c r="O725" i="7"/>
  <c r="N725" i="7"/>
  <c r="M725" i="7"/>
  <c r="L725" i="7"/>
  <c r="K725" i="7"/>
  <c r="R724" i="7"/>
  <c r="Q724" i="7"/>
  <c r="P724" i="7"/>
  <c r="O724" i="7"/>
  <c r="N724" i="7"/>
  <c r="M724" i="7"/>
  <c r="L724" i="7"/>
  <c r="K724" i="7"/>
  <c r="T723" i="7"/>
  <c r="R723" i="7"/>
  <c r="U723" i="7" s="1"/>
  <c r="Q723" i="7"/>
  <c r="P723" i="7"/>
  <c r="O723" i="7"/>
  <c r="N723" i="7"/>
  <c r="M723" i="7"/>
  <c r="L723" i="7"/>
  <c r="K723" i="7"/>
  <c r="T722" i="7"/>
  <c r="S722" i="7"/>
  <c r="V722" i="7" s="1"/>
  <c r="R722" i="7"/>
  <c r="U722" i="7" s="1"/>
  <c r="Q722" i="7"/>
  <c r="P722" i="7"/>
  <c r="O722" i="7"/>
  <c r="N722" i="7"/>
  <c r="M722" i="7"/>
  <c r="L722" i="7"/>
  <c r="K722" i="7"/>
  <c r="R721" i="7"/>
  <c r="U721" i="7" s="1"/>
  <c r="Q721" i="7"/>
  <c r="P721" i="7"/>
  <c r="O721" i="7"/>
  <c r="N721" i="7"/>
  <c r="M721" i="7"/>
  <c r="L721" i="7"/>
  <c r="K721" i="7"/>
  <c r="S720" i="7"/>
  <c r="R720" i="7"/>
  <c r="Q720" i="7"/>
  <c r="P720" i="7"/>
  <c r="O720" i="7"/>
  <c r="N720" i="7"/>
  <c r="M720" i="7"/>
  <c r="L720" i="7"/>
  <c r="K720" i="7"/>
  <c r="R719" i="7"/>
  <c r="Q719" i="7"/>
  <c r="P719" i="7"/>
  <c r="O719" i="7"/>
  <c r="N719" i="7"/>
  <c r="M719" i="7"/>
  <c r="L719" i="7"/>
  <c r="K719" i="7"/>
  <c r="S718" i="7"/>
  <c r="V718" i="7" s="1"/>
  <c r="R718" i="7"/>
  <c r="U718" i="7" s="1"/>
  <c r="Q718" i="7"/>
  <c r="P718" i="7"/>
  <c r="O718" i="7"/>
  <c r="N718" i="7"/>
  <c r="M718" i="7"/>
  <c r="L718" i="7"/>
  <c r="K718" i="7"/>
  <c r="R717" i="7"/>
  <c r="U717" i="7" s="1"/>
  <c r="Q717" i="7"/>
  <c r="P717" i="7"/>
  <c r="O717" i="7"/>
  <c r="N717" i="7"/>
  <c r="M717" i="7"/>
  <c r="L717" i="7"/>
  <c r="K717" i="7"/>
  <c r="V716" i="7"/>
  <c r="S716" i="7"/>
  <c r="R716" i="7"/>
  <c r="U716" i="7" s="1"/>
  <c r="Q716" i="7"/>
  <c r="P716" i="7"/>
  <c r="O716" i="7"/>
  <c r="N716" i="7"/>
  <c r="M716" i="7"/>
  <c r="L716" i="7"/>
  <c r="K716" i="7"/>
  <c r="T715" i="7"/>
  <c r="R715" i="7"/>
  <c r="U715" i="7" s="1"/>
  <c r="Q715" i="7"/>
  <c r="P715" i="7"/>
  <c r="O715" i="7"/>
  <c r="N715" i="7"/>
  <c r="M715" i="7"/>
  <c r="L715" i="7"/>
  <c r="K715" i="7"/>
  <c r="T714" i="7"/>
  <c r="S714" i="7"/>
  <c r="V714" i="7" s="1"/>
  <c r="R714" i="7"/>
  <c r="U714" i="7" s="1"/>
  <c r="Q714" i="7"/>
  <c r="P714" i="7"/>
  <c r="O714" i="7"/>
  <c r="N714" i="7"/>
  <c r="M714" i="7"/>
  <c r="L714" i="7"/>
  <c r="K714" i="7"/>
  <c r="S713" i="7"/>
  <c r="R713" i="7"/>
  <c r="Q713" i="7"/>
  <c r="P713" i="7"/>
  <c r="O713" i="7"/>
  <c r="N713" i="7"/>
  <c r="M713" i="7"/>
  <c r="L713" i="7"/>
  <c r="K713" i="7"/>
  <c r="R712" i="7"/>
  <c r="Q712" i="7"/>
  <c r="P712" i="7"/>
  <c r="O712" i="7"/>
  <c r="N712" i="7"/>
  <c r="M712" i="7"/>
  <c r="L712" i="7"/>
  <c r="K712" i="7"/>
  <c r="T711" i="7"/>
  <c r="R711" i="7"/>
  <c r="U711" i="7" s="1"/>
  <c r="Q711" i="7"/>
  <c r="P711" i="7"/>
  <c r="O711" i="7"/>
  <c r="N711" i="7"/>
  <c r="M711" i="7"/>
  <c r="L711" i="7"/>
  <c r="K711" i="7"/>
  <c r="V710" i="7"/>
  <c r="T710" i="7"/>
  <c r="S710" i="7"/>
  <c r="R710" i="7"/>
  <c r="U710" i="7" s="1"/>
  <c r="Q710" i="7"/>
  <c r="P710" i="7"/>
  <c r="O710" i="7"/>
  <c r="N710" i="7"/>
  <c r="M710" i="7"/>
  <c r="L710" i="7"/>
  <c r="K710" i="7"/>
  <c r="T709" i="7"/>
  <c r="R709" i="7"/>
  <c r="U709" i="7" s="1"/>
  <c r="Q709" i="7"/>
  <c r="P709" i="7"/>
  <c r="O709" i="7"/>
  <c r="N709" i="7"/>
  <c r="M709" i="7"/>
  <c r="L709" i="7"/>
  <c r="K709" i="7"/>
  <c r="T708" i="7"/>
  <c r="S708" i="7"/>
  <c r="V708" i="7" s="1"/>
  <c r="R708" i="7"/>
  <c r="U708" i="7" s="1"/>
  <c r="Q708" i="7"/>
  <c r="P708" i="7"/>
  <c r="O708" i="7"/>
  <c r="N708" i="7"/>
  <c r="M708" i="7"/>
  <c r="L708" i="7"/>
  <c r="K708" i="7"/>
  <c r="R707" i="7"/>
  <c r="U707" i="7" s="1"/>
  <c r="Q707" i="7"/>
  <c r="P707" i="7"/>
  <c r="O707" i="7"/>
  <c r="N707" i="7"/>
  <c r="M707" i="7"/>
  <c r="L707" i="7"/>
  <c r="K707" i="7"/>
  <c r="R706" i="7"/>
  <c r="Q706" i="7"/>
  <c r="P706" i="7"/>
  <c r="O706" i="7"/>
  <c r="N706" i="7"/>
  <c r="M706" i="7"/>
  <c r="L706" i="7"/>
  <c r="K706" i="7"/>
  <c r="R705" i="7"/>
  <c r="Q705" i="7"/>
  <c r="P705" i="7"/>
  <c r="O705" i="7"/>
  <c r="N705" i="7"/>
  <c r="M705" i="7"/>
  <c r="L705" i="7"/>
  <c r="K705" i="7"/>
  <c r="T704" i="7"/>
  <c r="S704" i="7"/>
  <c r="V704" i="7" s="1"/>
  <c r="R704" i="7"/>
  <c r="U704" i="7" s="1"/>
  <c r="Q704" i="7"/>
  <c r="P704" i="7"/>
  <c r="O704" i="7"/>
  <c r="N704" i="7"/>
  <c r="M704" i="7"/>
  <c r="L704" i="7"/>
  <c r="K704" i="7"/>
  <c r="T703" i="7"/>
  <c r="S703" i="7"/>
  <c r="V703" i="7" s="1"/>
  <c r="R703" i="7"/>
  <c r="U703" i="7" s="1"/>
  <c r="Q703" i="7"/>
  <c r="P703" i="7"/>
  <c r="O703" i="7"/>
  <c r="N703" i="7"/>
  <c r="M703" i="7"/>
  <c r="L703" i="7"/>
  <c r="K703" i="7"/>
  <c r="R702" i="7"/>
  <c r="Q702" i="7"/>
  <c r="P702" i="7"/>
  <c r="O702" i="7"/>
  <c r="N702" i="7"/>
  <c r="M702" i="7"/>
  <c r="L702" i="7"/>
  <c r="K702" i="7"/>
  <c r="U701" i="7"/>
  <c r="T701" i="7"/>
  <c r="S701" i="7"/>
  <c r="V701" i="7" s="1"/>
  <c r="R701" i="7"/>
  <c r="Q701" i="7"/>
  <c r="P701" i="7"/>
  <c r="O701" i="7"/>
  <c r="N701" i="7"/>
  <c r="M701" i="7"/>
  <c r="L701" i="7"/>
  <c r="K701" i="7"/>
  <c r="R700" i="7"/>
  <c r="Q700" i="7"/>
  <c r="P700" i="7"/>
  <c r="O700" i="7"/>
  <c r="N700" i="7"/>
  <c r="M700" i="7"/>
  <c r="L700" i="7"/>
  <c r="K700" i="7"/>
  <c r="R699" i="7"/>
  <c r="Q699" i="7"/>
  <c r="P699" i="7"/>
  <c r="O699" i="7"/>
  <c r="N699" i="7"/>
  <c r="M699" i="7"/>
  <c r="L699" i="7"/>
  <c r="K699" i="7"/>
  <c r="V698" i="7"/>
  <c r="U698" i="7"/>
  <c r="T698" i="7"/>
  <c r="R698" i="7"/>
  <c r="S698" i="7" s="1"/>
  <c r="Q698" i="7"/>
  <c r="P698" i="7"/>
  <c r="O698" i="7"/>
  <c r="N698" i="7"/>
  <c r="M698" i="7"/>
  <c r="L698" i="7"/>
  <c r="K698" i="7"/>
  <c r="T697" i="7"/>
  <c r="R697" i="7"/>
  <c r="U697" i="7" s="1"/>
  <c r="Q697" i="7"/>
  <c r="P697" i="7"/>
  <c r="O697" i="7"/>
  <c r="N697" i="7"/>
  <c r="M697" i="7"/>
  <c r="L697" i="7"/>
  <c r="K697" i="7"/>
  <c r="T696" i="7"/>
  <c r="S696" i="7"/>
  <c r="V696" i="7" s="1"/>
  <c r="R696" i="7"/>
  <c r="U696" i="7" s="1"/>
  <c r="Q696" i="7"/>
  <c r="P696" i="7"/>
  <c r="O696" i="7"/>
  <c r="N696" i="7"/>
  <c r="M696" i="7"/>
  <c r="L696" i="7"/>
  <c r="K696" i="7"/>
  <c r="R695" i="7"/>
  <c r="Q695" i="7"/>
  <c r="P695" i="7"/>
  <c r="O695" i="7"/>
  <c r="N695" i="7"/>
  <c r="M695" i="7"/>
  <c r="L695" i="7"/>
  <c r="K695" i="7"/>
  <c r="U694" i="7"/>
  <c r="T694" i="7"/>
  <c r="R694" i="7"/>
  <c r="S694" i="7" s="1"/>
  <c r="V694" i="7" s="1"/>
  <c r="Q694" i="7"/>
  <c r="P694" i="7"/>
  <c r="O694" i="7"/>
  <c r="N694" i="7"/>
  <c r="M694" i="7"/>
  <c r="L694" i="7"/>
  <c r="K694" i="7"/>
  <c r="S693" i="7"/>
  <c r="V693" i="7" s="1"/>
  <c r="R693" i="7"/>
  <c r="U693" i="7" s="1"/>
  <c r="Q693" i="7"/>
  <c r="P693" i="7"/>
  <c r="O693" i="7"/>
  <c r="N693" i="7"/>
  <c r="M693" i="7"/>
  <c r="L693" i="7"/>
  <c r="K693" i="7"/>
  <c r="R692" i="7"/>
  <c r="U692" i="7" s="1"/>
  <c r="Q692" i="7"/>
  <c r="P692" i="7"/>
  <c r="O692" i="7"/>
  <c r="N692" i="7"/>
  <c r="M692" i="7"/>
  <c r="L692" i="7"/>
  <c r="K692" i="7"/>
  <c r="V691" i="7"/>
  <c r="S691" i="7"/>
  <c r="R691" i="7"/>
  <c r="U691" i="7" s="1"/>
  <c r="Q691" i="7"/>
  <c r="P691" i="7"/>
  <c r="O691" i="7"/>
  <c r="N691" i="7"/>
  <c r="M691" i="7"/>
  <c r="L691" i="7"/>
  <c r="K691" i="7"/>
  <c r="T690" i="7"/>
  <c r="R690" i="7"/>
  <c r="U690" i="7" s="1"/>
  <c r="Q690" i="7"/>
  <c r="P690" i="7"/>
  <c r="O690" i="7"/>
  <c r="N690" i="7"/>
  <c r="M690" i="7"/>
  <c r="L690" i="7"/>
  <c r="K690" i="7"/>
  <c r="V689" i="7"/>
  <c r="T689" i="7"/>
  <c r="S689" i="7"/>
  <c r="R689" i="7"/>
  <c r="U689" i="7" s="1"/>
  <c r="Q689" i="7"/>
  <c r="P689" i="7"/>
  <c r="O689" i="7"/>
  <c r="N689" i="7"/>
  <c r="M689" i="7"/>
  <c r="L689" i="7"/>
  <c r="K689" i="7"/>
  <c r="T688" i="7"/>
  <c r="S688" i="7"/>
  <c r="V688" i="7" s="1"/>
  <c r="R688" i="7"/>
  <c r="U688" i="7" s="1"/>
  <c r="Q688" i="7"/>
  <c r="P688" i="7"/>
  <c r="O688" i="7"/>
  <c r="N688" i="7"/>
  <c r="M688" i="7"/>
  <c r="L688" i="7"/>
  <c r="K688" i="7"/>
  <c r="R687" i="7"/>
  <c r="Q687" i="7"/>
  <c r="P687" i="7"/>
  <c r="O687" i="7"/>
  <c r="N687" i="7"/>
  <c r="M687" i="7"/>
  <c r="L687" i="7"/>
  <c r="K687" i="7"/>
  <c r="R686" i="7"/>
  <c r="Q686" i="7"/>
  <c r="P686" i="7"/>
  <c r="O686" i="7"/>
  <c r="N686" i="7"/>
  <c r="M686" i="7"/>
  <c r="L686" i="7"/>
  <c r="K686" i="7"/>
  <c r="R685" i="7"/>
  <c r="Q685" i="7"/>
  <c r="P685" i="7"/>
  <c r="O685" i="7"/>
  <c r="N685" i="7"/>
  <c r="M685" i="7"/>
  <c r="L685" i="7"/>
  <c r="K685" i="7"/>
  <c r="T684" i="7"/>
  <c r="R684" i="7"/>
  <c r="U684" i="7" s="1"/>
  <c r="Q684" i="7"/>
  <c r="P684" i="7"/>
  <c r="O684" i="7"/>
  <c r="N684" i="7"/>
  <c r="M684" i="7"/>
  <c r="L684" i="7"/>
  <c r="K684" i="7"/>
  <c r="T683" i="7"/>
  <c r="S683" i="7"/>
  <c r="V683" i="7" s="1"/>
  <c r="R683" i="7"/>
  <c r="U683" i="7" s="1"/>
  <c r="Q683" i="7"/>
  <c r="P683" i="7"/>
  <c r="O683" i="7"/>
  <c r="N683" i="7"/>
  <c r="M683" i="7"/>
  <c r="L683" i="7"/>
  <c r="K683" i="7"/>
  <c r="R682" i="7"/>
  <c r="U682" i="7" s="1"/>
  <c r="Q682" i="7"/>
  <c r="P682" i="7"/>
  <c r="O682" i="7"/>
  <c r="N682" i="7"/>
  <c r="M682" i="7"/>
  <c r="L682" i="7"/>
  <c r="K682" i="7"/>
  <c r="S681" i="7"/>
  <c r="R681" i="7"/>
  <c r="Q681" i="7"/>
  <c r="P681" i="7"/>
  <c r="O681" i="7"/>
  <c r="N681" i="7"/>
  <c r="M681" i="7"/>
  <c r="L681" i="7"/>
  <c r="K681" i="7"/>
  <c r="T680" i="7"/>
  <c r="R680" i="7"/>
  <c r="Q680" i="7"/>
  <c r="P680" i="7"/>
  <c r="O680" i="7"/>
  <c r="N680" i="7"/>
  <c r="M680" i="7"/>
  <c r="L680" i="7"/>
  <c r="K680" i="7"/>
  <c r="V679" i="7"/>
  <c r="T679" i="7"/>
  <c r="S679" i="7"/>
  <c r="R679" i="7"/>
  <c r="U679" i="7" s="1"/>
  <c r="Q679" i="7"/>
  <c r="P679" i="7"/>
  <c r="O679" i="7"/>
  <c r="N679" i="7"/>
  <c r="M679" i="7"/>
  <c r="L679" i="7"/>
  <c r="K679" i="7"/>
  <c r="R678" i="7"/>
  <c r="U678" i="7" s="1"/>
  <c r="Q678" i="7"/>
  <c r="P678" i="7"/>
  <c r="O678" i="7"/>
  <c r="N678" i="7"/>
  <c r="M678" i="7"/>
  <c r="L678" i="7"/>
  <c r="K678" i="7"/>
  <c r="S677" i="7"/>
  <c r="R677" i="7"/>
  <c r="Q677" i="7"/>
  <c r="P677" i="7"/>
  <c r="O677" i="7"/>
  <c r="N677" i="7"/>
  <c r="M677" i="7"/>
  <c r="L677" i="7"/>
  <c r="K677" i="7"/>
  <c r="R676" i="7"/>
  <c r="Q676" i="7"/>
  <c r="P676" i="7"/>
  <c r="O676" i="7"/>
  <c r="N676" i="7"/>
  <c r="M676" i="7"/>
  <c r="L676" i="7"/>
  <c r="K676" i="7"/>
  <c r="R675" i="7"/>
  <c r="U675" i="7" s="1"/>
  <c r="Q675" i="7"/>
  <c r="P675" i="7"/>
  <c r="O675" i="7"/>
  <c r="N675" i="7"/>
  <c r="M675" i="7"/>
  <c r="L675" i="7"/>
  <c r="K675" i="7"/>
  <c r="S674" i="7"/>
  <c r="R674" i="7"/>
  <c r="Q674" i="7"/>
  <c r="P674" i="7"/>
  <c r="O674" i="7"/>
  <c r="N674" i="7"/>
  <c r="M674" i="7"/>
  <c r="L674" i="7"/>
  <c r="K674" i="7"/>
  <c r="U673" i="7"/>
  <c r="T673" i="7"/>
  <c r="S673" i="7"/>
  <c r="V673" i="7" s="1"/>
  <c r="R673" i="7"/>
  <c r="Q673" i="7"/>
  <c r="P673" i="7"/>
  <c r="O673" i="7"/>
  <c r="N673" i="7"/>
  <c r="M673" i="7"/>
  <c r="L673" i="7"/>
  <c r="K673" i="7"/>
  <c r="R672" i="7"/>
  <c r="Q672" i="7"/>
  <c r="P672" i="7"/>
  <c r="O672" i="7"/>
  <c r="N672" i="7"/>
  <c r="M672" i="7"/>
  <c r="L672" i="7"/>
  <c r="K672" i="7"/>
  <c r="T671" i="7"/>
  <c r="R671" i="7"/>
  <c r="U671" i="7" s="1"/>
  <c r="Q671" i="7"/>
  <c r="P671" i="7"/>
  <c r="O671" i="7"/>
  <c r="N671" i="7"/>
  <c r="M671" i="7"/>
  <c r="L671" i="7"/>
  <c r="K671" i="7"/>
  <c r="V670" i="7"/>
  <c r="T670" i="7"/>
  <c r="S670" i="7"/>
  <c r="R670" i="7"/>
  <c r="U670" i="7" s="1"/>
  <c r="Q670" i="7"/>
  <c r="P670" i="7"/>
  <c r="O670" i="7"/>
  <c r="N670" i="7"/>
  <c r="M670" i="7"/>
  <c r="L670" i="7"/>
  <c r="K670" i="7"/>
  <c r="T669" i="7"/>
  <c r="R669" i="7"/>
  <c r="Q669" i="7"/>
  <c r="P669" i="7"/>
  <c r="O669" i="7"/>
  <c r="N669" i="7"/>
  <c r="M669" i="7"/>
  <c r="L669" i="7"/>
  <c r="K669" i="7"/>
  <c r="U668" i="7"/>
  <c r="T668" i="7"/>
  <c r="R668" i="7"/>
  <c r="S668" i="7" s="1"/>
  <c r="V668" i="7" s="1"/>
  <c r="Q668" i="7"/>
  <c r="P668" i="7"/>
  <c r="O668" i="7"/>
  <c r="N668" i="7"/>
  <c r="M668" i="7"/>
  <c r="L668" i="7"/>
  <c r="K668" i="7"/>
  <c r="S667" i="7"/>
  <c r="V667" i="7" s="1"/>
  <c r="R667" i="7"/>
  <c r="U667" i="7" s="1"/>
  <c r="Q667" i="7"/>
  <c r="P667" i="7"/>
  <c r="O667" i="7"/>
  <c r="N667" i="7"/>
  <c r="M667" i="7"/>
  <c r="L667" i="7"/>
  <c r="K667" i="7"/>
  <c r="R666" i="7"/>
  <c r="Q666" i="7"/>
  <c r="P666" i="7"/>
  <c r="O666" i="7"/>
  <c r="N666" i="7"/>
  <c r="M666" i="7"/>
  <c r="L666" i="7"/>
  <c r="K666" i="7"/>
  <c r="V665" i="7"/>
  <c r="T665" i="7"/>
  <c r="S665" i="7"/>
  <c r="R665" i="7"/>
  <c r="U665" i="7" s="1"/>
  <c r="Q665" i="7"/>
  <c r="P665" i="7"/>
  <c r="O665" i="7"/>
  <c r="N665" i="7"/>
  <c r="M665" i="7"/>
  <c r="L665" i="7"/>
  <c r="K665" i="7"/>
  <c r="T664" i="7"/>
  <c r="R664" i="7"/>
  <c r="U664" i="7" s="1"/>
  <c r="Q664" i="7"/>
  <c r="P664" i="7"/>
  <c r="O664" i="7"/>
  <c r="N664" i="7"/>
  <c r="M664" i="7"/>
  <c r="L664" i="7"/>
  <c r="K664" i="7"/>
  <c r="T663" i="7"/>
  <c r="S663" i="7"/>
  <c r="V663" i="7" s="1"/>
  <c r="R663" i="7"/>
  <c r="U663" i="7" s="1"/>
  <c r="Q663" i="7"/>
  <c r="P663" i="7"/>
  <c r="O663" i="7"/>
  <c r="N663" i="7"/>
  <c r="M663" i="7"/>
  <c r="L663" i="7"/>
  <c r="K663" i="7"/>
  <c r="R662" i="7"/>
  <c r="Q662" i="7"/>
  <c r="P662" i="7"/>
  <c r="O662" i="7"/>
  <c r="N662" i="7"/>
  <c r="M662" i="7"/>
  <c r="L662" i="7"/>
  <c r="K662" i="7"/>
  <c r="T661" i="7"/>
  <c r="R661" i="7"/>
  <c r="Q661" i="7"/>
  <c r="P661" i="7"/>
  <c r="O661" i="7"/>
  <c r="N661" i="7"/>
  <c r="M661" i="7"/>
  <c r="L661" i="7"/>
  <c r="K661" i="7"/>
  <c r="R660" i="7"/>
  <c r="Q660" i="7"/>
  <c r="P660" i="7"/>
  <c r="O660" i="7"/>
  <c r="N660" i="7"/>
  <c r="M660" i="7"/>
  <c r="L660" i="7"/>
  <c r="K660" i="7"/>
  <c r="R659" i="7"/>
  <c r="Q659" i="7"/>
  <c r="P659" i="7"/>
  <c r="O659" i="7"/>
  <c r="N659" i="7"/>
  <c r="M659" i="7"/>
  <c r="L659" i="7"/>
  <c r="K659" i="7"/>
  <c r="V658" i="7"/>
  <c r="U658" i="7"/>
  <c r="T658" i="7"/>
  <c r="R658" i="7"/>
  <c r="S658" i="7" s="1"/>
  <c r="Q658" i="7"/>
  <c r="P658" i="7"/>
  <c r="O658" i="7"/>
  <c r="N658" i="7"/>
  <c r="M658" i="7"/>
  <c r="L658" i="7"/>
  <c r="K658" i="7"/>
  <c r="T657" i="7"/>
  <c r="R657" i="7"/>
  <c r="U657" i="7" s="1"/>
  <c r="Q657" i="7"/>
  <c r="P657" i="7"/>
  <c r="O657" i="7"/>
  <c r="N657" i="7"/>
  <c r="M657" i="7"/>
  <c r="L657" i="7"/>
  <c r="K657" i="7"/>
  <c r="T656" i="7"/>
  <c r="S656" i="7"/>
  <c r="V656" i="7" s="1"/>
  <c r="R656" i="7"/>
  <c r="U656" i="7" s="1"/>
  <c r="Q656" i="7"/>
  <c r="P656" i="7"/>
  <c r="O656" i="7"/>
  <c r="N656" i="7"/>
  <c r="M656" i="7"/>
  <c r="L656" i="7"/>
  <c r="K656" i="7"/>
  <c r="S655" i="7"/>
  <c r="R655" i="7"/>
  <c r="Q655" i="7"/>
  <c r="P655" i="7"/>
  <c r="O655" i="7"/>
  <c r="N655" i="7"/>
  <c r="M655" i="7"/>
  <c r="L655" i="7"/>
  <c r="K655" i="7"/>
  <c r="T654" i="7"/>
  <c r="R654" i="7"/>
  <c r="Q654" i="7"/>
  <c r="P654" i="7"/>
  <c r="O654" i="7"/>
  <c r="N654" i="7"/>
  <c r="M654" i="7"/>
  <c r="L654" i="7"/>
  <c r="K654" i="7"/>
  <c r="V653" i="7"/>
  <c r="U653" i="7"/>
  <c r="T653" i="7"/>
  <c r="R653" i="7"/>
  <c r="S653" i="7" s="1"/>
  <c r="Q653" i="7"/>
  <c r="P653" i="7"/>
  <c r="O653" i="7"/>
  <c r="N653" i="7"/>
  <c r="M653" i="7"/>
  <c r="L653" i="7"/>
  <c r="K653" i="7"/>
  <c r="V652" i="7"/>
  <c r="T652" i="7"/>
  <c r="S652" i="7"/>
  <c r="R652" i="7"/>
  <c r="U652" i="7" s="1"/>
  <c r="Q652" i="7"/>
  <c r="P652" i="7"/>
  <c r="O652" i="7"/>
  <c r="N652" i="7"/>
  <c r="M652" i="7"/>
  <c r="L652" i="7"/>
  <c r="K652" i="7"/>
  <c r="S651" i="7"/>
  <c r="R651" i="7"/>
  <c r="Q651" i="7"/>
  <c r="P651" i="7"/>
  <c r="O651" i="7"/>
  <c r="N651" i="7"/>
  <c r="M651" i="7"/>
  <c r="L651" i="7"/>
  <c r="K651" i="7"/>
  <c r="R650" i="7"/>
  <c r="S650" i="7" s="1"/>
  <c r="Q650" i="7"/>
  <c r="P650" i="7"/>
  <c r="O650" i="7"/>
  <c r="N650" i="7"/>
  <c r="M650" i="7"/>
  <c r="L650" i="7"/>
  <c r="K650" i="7"/>
  <c r="R649" i="7"/>
  <c r="Q649" i="7"/>
  <c r="P649" i="7"/>
  <c r="O649" i="7"/>
  <c r="N649" i="7"/>
  <c r="M649" i="7"/>
  <c r="L649" i="7"/>
  <c r="K649" i="7"/>
  <c r="S648" i="7"/>
  <c r="V648" i="7" s="1"/>
  <c r="R648" i="7"/>
  <c r="U648" i="7" s="1"/>
  <c r="Q648" i="7"/>
  <c r="P648" i="7"/>
  <c r="O648" i="7"/>
  <c r="N648" i="7"/>
  <c r="M648" i="7"/>
  <c r="L648" i="7"/>
  <c r="K648" i="7"/>
  <c r="S647" i="7"/>
  <c r="V647" i="7" s="1"/>
  <c r="R647" i="7"/>
  <c r="U647" i="7" s="1"/>
  <c r="Q647" i="7"/>
  <c r="P647" i="7"/>
  <c r="O647" i="7"/>
  <c r="N647" i="7"/>
  <c r="M647" i="7"/>
  <c r="L647" i="7"/>
  <c r="K647" i="7"/>
  <c r="R646" i="7"/>
  <c r="Q646" i="7"/>
  <c r="P646" i="7"/>
  <c r="O646" i="7"/>
  <c r="N646" i="7"/>
  <c r="M646" i="7"/>
  <c r="L646" i="7"/>
  <c r="K646" i="7"/>
  <c r="R645" i="7"/>
  <c r="Q645" i="7"/>
  <c r="P645" i="7"/>
  <c r="O645" i="7"/>
  <c r="N645" i="7"/>
  <c r="M645" i="7"/>
  <c r="L645" i="7"/>
  <c r="K645" i="7"/>
  <c r="T644" i="7"/>
  <c r="R644" i="7"/>
  <c r="U644" i="7" s="1"/>
  <c r="Q644" i="7"/>
  <c r="P644" i="7"/>
  <c r="O644" i="7"/>
  <c r="N644" i="7"/>
  <c r="M644" i="7"/>
  <c r="L644" i="7"/>
  <c r="K644" i="7"/>
  <c r="T643" i="7"/>
  <c r="S643" i="7"/>
  <c r="V643" i="7" s="1"/>
  <c r="R643" i="7"/>
  <c r="U643" i="7" s="1"/>
  <c r="Q643" i="7"/>
  <c r="P643" i="7"/>
  <c r="O643" i="7"/>
  <c r="N643" i="7"/>
  <c r="M643" i="7"/>
  <c r="L643" i="7"/>
  <c r="K643" i="7"/>
  <c r="S642" i="7"/>
  <c r="V642" i="7" s="1"/>
  <c r="R642" i="7"/>
  <c r="U642" i="7" s="1"/>
  <c r="Q642" i="7"/>
  <c r="P642" i="7"/>
  <c r="O642" i="7"/>
  <c r="N642" i="7"/>
  <c r="M642" i="7"/>
  <c r="L642" i="7"/>
  <c r="K642" i="7"/>
  <c r="R641" i="7"/>
  <c r="Q641" i="7"/>
  <c r="P641" i="7"/>
  <c r="O641" i="7"/>
  <c r="N641" i="7"/>
  <c r="M641" i="7"/>
  <c r="L641" i="7"/>
  <c r="K641" i="7"/>
  <c r="V640" i="7"/>
  <c r="S640" i="7"/>
  <c r="R640" i="7"/>
  <c r="U640" i="7" s="1"/>
  <c r="Q640" i="7"/>
  <c r="P640" i="7"/>
  <c r="O640" i="7"/>
  <c r="N640" i="7"/>
  <c r="M640" i="7"/>
  <c r="L640" i="7"/>
  <c r="K640" i="7"/>
  <c r="T639" i="7"/>
  <c r="R639" i="7"/>
  <c r="U639" i="7" s="1"/>
  <c r="Q639" i="7"/>
  <c r="P639" i="7"/>
  <c r="O639" i="7"/>
  <c r="N639" i="7"/>
  <c r="M639" i="7"/>
  <c r="L639" i="7"/>
  <c r="K639" i="7"/>
  <c r="V638" i="7"/>
  <c r="T638" i="7"/>
  <c r="S638" i="7"/>
  <c r="R638" i="7"/>
  <c r="U638" i="7" s="1"/>
  <c r="Q638" i="7"/>
  <c r="P638" i="7"/>
  <c r="O638" i="7"/>
  <c r="N638" i="7"/>
  <c r="M638" i="7"/>
  <c r="L638" i="7"/>
  <c r="K638" i="7"/>
  <c r="R637" i="7"/>
  <c r="S637" i="7" s="1"/>
  <c r="Q637" i="7"/>
  <c r="P637" i="7"/>
  <c r="O637" i="7"/>
  <c r="N637" i="7"/>
  <c r="M637" i="7"/>
  <c r="L637" i="7"/>
  <c r="K637" i="7"/>
  <c r="R636" i="7"/>
  <c r="Q636" i="7"/>
  <c r="P636" i="7"/>
  <c r="O636" i="7"/>
  <c r="N636" i="7"/>
  <c r="M636" i="7"/>
  <c r="L636" i="7"/>
  <c r="K636" i="7"/>
  <c r="T635" i="7"/>
  <c r="S635" i="7"/>
  <c r="V635" i="7" s="1"/>
  <c r="R635" i="7"/>
  <c r="U635" i="7" s="1"/>
  <c r="Q635" i="7"/>
  <c r="P635" i="7"/>
  <c r="O635" i="7"/>
  <c r="N635" i="7"/>
  <c r="M635" i="7"/>
  <c r="L635" i="7"/>
  <c r="K635" i="7"/>
  <c r="R634" i="7"/>
  <c r="Q634" i="7"/>
  <c r="P634" i="7"/>
  <c r="O634" i="7"/>
  <c r="N634" i="7"/>
  <c r="M634" i="7"/>
  <c r="L634" i="7"/>
  <c r="K634" i="7"/>
  <c r="R633" i="7"/>
  <c r="Q633" i="7"/>
  <c r="P633" i="7"/>
  <c r="O633" i="7"/>
  <c r="N633" i="7"/>
  <c r="M633" i="7"/>
  <c r="L633" i="7"/>
  <c r="K633" i="7"/>
  <c r="T632" i="7"/>
  <c r="R632" i="7"/>
  <c r="U632" i="7" s="1"/>
  <c r="Q632" i="7"/>
  <c r="P632" i="7"/>
  <c r="O632" i="7"/>
  <c r="N632" i="7"/>
  <c r="M632" i="7"/>
  <c r="L632" i="7"/>
  <c r="K632" i="7"/>
  <c r="T631" i="7"/>
  <c r="S631" i="7"/>
  <c r="V631" i="7" s="1"/>
  <c r="R631" i="7"/>
  <c r="U631" i="7" s="1"/>
  <c r="Q631" i="7"/>
  <c r="P631" i="7"/>
  <c r="O631" i="7"/>
  <c r="N631" i="7"/>
  <c r="M631" i="7"/>
  <c r="L631" i="7"/>
  <c r="K631" i="7"/>
  <c r="R630" i="7"/>
  <c r="U630" i="7" s="1"/>
  <c r="Q630" i="7"/>
  <c r="P630" i="7"/>
  <c r="O630" i="7"/>
  <c r="N630" i="7"/>
  <c r="M630" i="7"/>
  <c r="L630" i="7"/>
  <c r="K630" i="7"/>
  <c r="S629" i="7"/>
  <c r="V629" i="7" s="1"/>
  <c r="R629" i="7"/>
  <c r="U629" i="7" s="1"/>
  <c r="Q629" i="7"/>
  <c r="P629" i="7"/>
  <c r="O629" i="7"/>
  <c r="N629" i="7"/>
  <c r="M629" i="7"/>
  <c r="L629" i="7"/>
  <c r="K629" i="7"/>
  <c r="R628" i="7"/>
  <c r="U628" i="7" s="1"/>
  <c r="Q628" i="7"/>
  <c r="P628" i="7"/>
  <c r="O628" i="7"/>
  <c r="N628" i="7"/>
  <c r="M628" i="7"/>
  <c r="L628" i="7"/>
  <c r="K628" i="7"/>
  <c r="S627" i="7"/>
  <c r="V627" i="7" s="1"/>
  <c r="R627" i="7"/>
  <c r="U627" i="7" s="1"/>
  <c r="Q627" i="7"/>
  <c r="P627" i="7"/>
  <c r="O627" i="7"/>
  <c r="N627" i="7"/>
  <c r="M627" i="7"/>
  <c r="L627" i="7"/>
  <c r="K627" i="7"/>
  <c r="R626" i="7"/>
  <c r="U626" i="7" s="1"/>
  <c r="Q626" i="7"/>
  <c r="P626" i="7"/>
  <c r="O626" i="7"/>
  <c r="N626" i="7"/>
  <c r="M626" i="7"/>
  <c r="L626" i="7"/>
  <c r="K626" i="7"/>
  <c r="R625" i="7"/>
  <c r="U625" i="7" s="1"/>
  <c r="Q625" i="7"/>
  <c r="P625" i="7"/>
  <c r="O625" i="7"/>
  <c r="N625" i="7"/>
  <c r="M625" i="7"/>
  <c r="L625" i="7"/>
  <c r="K625" i="7"/>
  <c r="S624" i="7"/>
  <c r="R624" i="7"/>
  <c r="Q624" i="7"/>
  <c r="P624" i="7"/>
  <c r="O624" i="7"/>
  <c r="N624" i="7"/>
  <c r="M624" i="7"/>
  <c r="L624" i="7"/>
  <c r="K624" i="7"/>
  <c r="S623" i="7"/>
  <c r="V623" i="7" s="1"/>
  <c r="R623" i="7"/>
  <c r="U623" i="7" s="1"/>
  <c r="Q623" i="7"/>
  <c r="P623" i="7"/>
  <c r="O623" i="7"/>
  <c r="N623" i="7"/>
  <c r="M623" i="7"/>
  <c r="L623" i="7"/>
  <c r="K623" i="7"/>
  <c r="S622" i="7"/>
  <c r="R622" i="7"/>
  <c r="Q622" i="7"/>
  <c r="P622" i="7"/>
  <c r="O622" i="7"/>
  <c r="N622" i="7"/>
  <c r="M622" i="7"/>
  <c r="L622" i="7"/>
  <c r="K622" i="7"/>
  <c r="R621" i="7"/>
  <c r="Q621" i="7"/>
  <c r="P621" i="7"/>
  <c r="O621" i="7"/>
  <c r="N621" i="7"/>
  <c r="M621" i="7"/>
  <c r="L621" i="7"/>
  <c r="K621" i="7"/>
  <c r="T620" i="7"/>
  <c r="R620" i="7"/>
  <c r="U620" i="7" s="1"/>
  <c r="Q620" i="7"/>
  <c r="P620" i="7"/>
  <c r="O620" i="7"/>
  <c r="N620" i="7"/>
  <c r="M620" i="7"/>
  <c r="L620" i="7"/>
  <c r="K620" i="7"/>
  <c r="T619" i="7"/>
  <c r="S619" i="7"/>
  <c r="V619" i="7" s="1"/>
  <c r="R619" i="7"/>
  <c r="U619" i="7" s="1"/>
  <c r="Q619" i="7"/>
  <c r="P619" i="7"/>
  <c r="O619" i="7"/>
  <c r="N619" i="7"/>
  <c r="M619" i="7"/>
  <c r="L619" i="7"/>
  <c r="K619" i="7"/>
  <c r="R618" i="7"/>
  <c r="S618" i="7" s="1"/>
  <c r="Q618" i="7"/>
  <c r="P618" i="7"/>
  <c r="O618" i="7"/>
  <c r="N618" i="7"/>
  <c r="M618" i="7"/>
  <c r="L618" i="7"/>
  <c r="K618" i="7"/>
  <c r="T617" i="7"/>
  <c r="R617" i="7"/>
  <c r="Q617" i="7"/>
  <c r="P617" i="7"/>
  <c r="O617" i="7"/>
  <c r="N617" i="7"/>
  <c r="M617" i="7"/>
  <c r="L617" i="7"/>
  <c r="K617" i="7"/>
  <c r="S616" i="7"/>
  <c r="V616" i="7" s="1"/>
  <c r="R616" i="7"/>
  <c r="U616" i="7" s="1"/>
  <c r="Q616" i="7"/>
  <c r="P616" i="7"/>
  <c r="O616" i="7"/>
  <c r="N616" i="7"/>
  <c r="M616" i="7"/>
  <c r="L616" i="7"/>
  <c r="K616" i="7"/>
  <c r="T615" i="7"/>
  <c r="R615" i="7"/>
  <c r="Q615" i="7"/>
  <c r="P615" i="7"/>
  <c r="O615" i="7"/>
  <c r="N615" i="7"/>
  <c r="M615" i="7"/>
  <c r="L615" i="7"/>
  <c r="K615" i="7"/>
  <c r="V614" i="7"/>
  <c r="U614" i="7"/>
  <c r="T614" i="7"/>
  <c r="R614" i="7"/>
  <c r="S614" i="7" s="1"/>
  <c r="Q614" i="7"/>
  <c r="P614" i="7"/>
  <c r="O614" i="7"/>
  <c r="N614" i="7"/>
  <c r="M614" i="7"/>
  <c r="L614" i="7"/>
  <c r="K614" i="7"/>
  <c r="U613" i="7"/>
  <c r="T613" i="7"/>
  <c r="R613" i="7"/>
  <c r="S613" i="7" s="1"/>
  <c r="V613" i="7" s="1"/>
  <c r="Q613" i="7"/>
  <c r="P613" i="7"/>
  <c r="O613" i="7"/>
  <c r="N613" i="7"/>
  <c r="M613" i="7"/>
  <c r="L613" i="7"/>
  <c r="K613" i="7"/>
  <c r="T612" i="7"/>
  <c r="S612" i="7"/>
  <c r="V612" i="7" s="1"/>
  <c r="R612" i="7"/>
  <c r="U612" i="7" s="1"/>
  <c r="Q612" i="7"/>
  <c r="P612" i="7"/>
  <c r="O612" i="7"/>
  <c r="N612" i="7"/>
  <c r="M612" i="7"/>
  <c r="L612" i="7"/>
  <c r="K612" i="7"/>
  <c r="R611" i="7"/>
  <c r="U611" i="7" s="1"/>
  <c r="Q611" i="7"/>
  <c r="P611" i="7"/>
  <c r="O611" i="7"/>
  <c r="N611" i="7"/>
  <c r="M611" i="7"/>
  <c r="L611" i="7"/>
  <c r="K611" i="7"/>
  <c r="R610" i="7"/>
  <c r="U610" i="7" s="1"/>
  <c r="Q610" i="7"/>
  <c r="P610" i="7"/>
  <c r="O610" i="7"/>
  <c r="N610" i="7"/>
  <c r="M610" i="7"/>
  <c r="L610" i="7"/>
  <c r="K610" i="7"/>
  <c r="R609" i="7"/>
  <c r="U609" i="7" s="1"/>
  <c r="Q609" i="7"/>
  <c r="P609" i="7"/>
  <c r="O609" i="7"/>
  <c r="N609" i="7"/>
  <c r="M609" i="7"/>
  <c r="L609" i="7"/>
  <c r="K609" i="7"/>
  <c r="S608" i="7"/>
  <c r="R608" i="7"/>
  <c r="Q608" i="7"/>
  <c r="P608" i="7"/>
  <c r="O608" i="7"/>
  <c r="N608" i="7"/>
  <c r="M608" i="7"/>
  <c r="L608" i="7"/>
  <c r="K608" i="7"/>
  <c r="R607" i="7"/>
  <c r="Q607" i="7"/>
  <c r="P607" i="7"/>
  <c r="O607" i="7"/>
  <c r="N607" i="7"/>
  <c r="M607" i="7"/>
  <c r="L607" i="7"/>
  <c r="K607" i="7"/>
  <c r="T606" i="7"/>
  <c r="R606" i="7"/>
  <c r="U606" i="7" s="1"/>
  <c r="Q606" i="7"/>
  <c r="P606" i="7"/>
  <c r="O606" i="7"/>
  <c r="N606" i="7"/>
  <c r="M606" i="7"/>
  <c r="L606" i="7"/>
  <c r="K606" i="7"/>
  <c r="T605" i="7"/>
  <c r="S605" i="7"/>
  <c r="V605" i="7" s="1"/>
  <c r="R605" i="7"/>
  <c r="U605" i="7" s="1"/>
  <c r="Q605" i="7"/>
  <c r="P605" i="7"/>
  <c r="O605" i="7"/>
  <c r="N605" i="7"/>
  <c r="M605" i="7"/>
  <c r="L605" i="7"/>
  <c r="K605" i="7"/>
  <c r="R604" i="7"/>
  <c r="U604" i="7" s="1"/>
  <c r="Q604" i="7"/>
  <c r="P604" i="7"/>
  <c r="O604" i="7"/>
  <c r="N604" i="7"/>
  <c r="M604" i="7"/>
  <c r="L604" i="7"/>
  <c r="K604" i="7"/>
  <c r="S603" i="7"/>
  <c r="V603" i="7" s="1"/>
  <c r="R603" i="7"/>
  <c r="U603" i="7" s="1"/>
  <c r="Q603" i="7"/>
  <c r="P603" i="7"/>
  <c r="O603" i="7"/>
  <c r="N603" i="7"/>
  <c r="M603" i="7"/>
  <c r="L603" i="7"/>
  <c r="K603" i="7"/>
  <c r="R602" i="7"/>
  <c r="U602" i="7" s="1"/>
  <c r="Q602" i="7"/>
  <c r="P602" i="7"/>
  <c r="O602" i="7"/>
  <c r="N602" i="7"/>
  <c r="M602" i="7"/>
  <c r="L602" i="7"/>
  <c r="K602" i="7"/>
  <c r="S601" i="7"/>
  <c r="V601" i="7" s="1"/>
  <c r="R601" i="7"/>
  <c r="U601" i="7" s="1"/>
  <c r="Q601" i="7"/>
  <c r="P601" i="7"/>
  <c r="O601" i="7"/>
  <c r="N601" i="7"/>
  <c r="M601" i="7"/>
  <c r="L601" i="7"/>
  <c r="K601" i="7"/>
  <c r="R600" i="7"/>
  <c r="U600" i="7" s="1"/>
  <c r="Q600" i="7"/>
  <c r="P600" i="7"/>
  <c r="O600" i="7"/>
  <c r="N600" i="7"/>
  <c r="M600" i="7"/>
  <c r="L600" i="7"/>
  <c r="K600" i="7"/>
  <c r="U599" i="7"/>
  <c r="T599" i="7"/>
  <c r="S599" i="7"/>
  <c r="V599" i="7" s="1"/>
  <c r="R599" i="7"/>
  <c r="Q599" i="7"/>
  <c r="P599" i="7"/>
  <c r="O599" i="7"/>
  <c r="N599" i="7"/>
  <c r="M599" i="7"/>
  <c r="L599" i="7"/>
  <c r="K599" i="7"/>
  <c r="T598" i="7"/>
  <c r="S598" i="7"/>
  <c r="V598" i="7" s="1"/>
  <c r="R598" i="7"/>
  <c r="U598" i="7" s="1"/>
  <c r="Q598" i="7"/>
  <c r="P598" i="7"/>
  <c r="O598" i="7"/>
  <c r="N598" i="7"/>
  <c r="M598" i="7"/>
  <c r="L598" i="7"/>
  <c r="K598" i="7"/>
  <c r="R597" i="7"/>
  <c r="Q597" i="7"/>
  <c r="P597" i="7"/>
  <c r="O597" i="7"/>
  <c r="N597" i="7"/>
  <c r="M597" i="7"/>
  <c r="L597" i="7"/>
  <c r="K597" i="7"/>
  <c r="U596" i="7"/>
  <c r="T596" i="7"/>
  <c r="R596" i="7"/>
  <c r="S596" i="7" s="1"/>
  <c r="V596" i="7" s="1"/>
  <c r="Q596" i="7"/>
  <c r="P596" i="7"/>
  <c r="O596" i="7"/>
  <c r="N596" i="7"/>
  <c r="M596" i="7"/>
  <c r="L596" i="7"/>
  <c r="K596" i="7"/>
  <c r="R595" i="7"/>
  <c r="Q595" i="7"/>
  <c r="P595" i="7"/>
  <c r="O595" i="7"/>
  <c r="N595" i="7"/>
  <c r="M595" i="7"/>
  <c r="L595" i="7"/>
  <c r="K595" i="7"/>
  <c r="S594" i="7"/>
  <c r="R594" i="7"/>
  <c r="Q594" i="7"/>
  <c r="P594" i="7"/>
  <c r="O594" i="7"/>
  <c r="N594" i="7"/>
  <c r="M594" i="7"/>
  <c r="L594" i="7"/>
  <c r="K594" i="7"/>
  <c r="R593" i="7"/>
  <c r="Q593" i="7"/>
  <c r="P593" i="7"/>
  <c r="O593" i="7"/>
  <c r="N593" i="7"/>
  <c r="M593" i="7"/>
  <c r="L593" i="7"/>
  <c r="K593" i="7"/>
  <c r="U592" i="7"/>
  <c r="T592" i="7"/>
  <c r="R592" i="7"/>
  <c r="S592" i="7" s="1"/>
  <c r="V592" i="7" s="1"/>
  <c r="Q592" i="7"/>
  <c r="P592" i="7"/>
  <c r="O592" i="7"/>
  <c r="N592" i="7"/>
  <c r="M592" i="7"/>
  <c r="L592" i="7"/>
  <c r="K592" i="7"/>
  <c r="T591" i="7"/>
  <c r="R591" i="7"/>
  <c r="U591" i="7" s="1"/>
  <c r="Q591" i="7"/>
  <c r="P591" i="7"/>
  <c r="O591" i="7"/>
  <c r="N591" i="7"/>
  <c r="M591" i="7"/>
  <c r="L591" i="7"/>
  <c r="K591" i="7"/>
  <c r="T590" i="7"/>
  <c r="S590" i="7"/>
  <c r="V590" i="7" s="1"/>
  <c r="R590" i="7"/>
  <c r="U590" i="7" s="1"/>
  <c r="Q590" i="7"/>
  <c r="P590" i="7"/>
  <c r="O590" i="7"/>
  <c r="N590" i="7"/>
  <c r="M590" i="7"/>
  <c r="L590" i="7"/>
  <c r="K590" i="7"/>
  <c r="V589" i="7"/>
  <c r="S589" i="7"/>
  <c r="R589" i="7"/>
  <c r="U589" i="7" s="1"/>
  <c r="Q589" i="7"/>
  <c r="P589" i="7"/>
  <c r="O589" i="7"/>
  <c r="N589" i="7"/>
  <c r="M589" i="7"/>
  <c r="L589" i="7"/>
  <c r="K589" i="7"/>
  <c r="V588" i="7"/>
  <c r="U588" i="7"/>
  <c r="T588" i="7"/>
  <c r="S588" i="7"/>
  <c r="R588" i="7"/>
  <c r="Q588" i="7"/>
  <c r="P588" i="7"/>
  <c r="O588" i="7"/>
  <c r="N588" i="7"/>
  <c r="M588" i="7"/>
  <c r="L588" i="7"/>
  <c r="K588" i="7"/>
  <c r="R587" i="7"/>
  <c r="Q587" i="7"/>
  <c r="P587" i="7"/>
  <c r="O587" i="7"/>
  <c r="N587" i="7"/>
  <c r="M587" i="7"/>
  <c r="L587" i="7"/>
  <c r="K587" i="7"/>
  <c r="V586" i="7"/>
  <c r="U586" i="7"/>
  <c r="T586" i="7"/>
  <c r="R586" i="7"/>
  <c r="S586" i="7" s="1"/>
  <c r="Q586" i="7"/>
  <c r="P586" i="7"/>
  <c r="O586" i="7"/>
  <c r="N586" i="7"/>
  <c r="M586" i="7"/>
  <c r="L586" i="7"/>
  <c r="K586" i="7"/>
  <c r="V585" i="7"/>
  <c r="U585" i="7"/>
  <c r="T585" i="7"/>
  <c r="R585" i="7"/>
  <c r="S585" i="7" s="1"/>
  <c r="Q585" i="7"/>
  <c r="P585" i="7"/>
  <c r="O585" i="7"/>
  <c r="N585" i="7"/>
  <c r="M585" i="7"/>
  <c r="L585" i="7"/>
  <c r="K585" i="7"/>
  <c r="T584" i="7"/>
  <c r="S584" i="7"/>
  <c r="V584" i="7" s="1"/>
  <c r="R584" i="7"/>
  <c r="U584" i="7" s="1"/>
  <c r="Q584" i="7"/>
  <c r="P584" i="7"/>
  <c r="O584" i="7"/>
  <c r="N584" i="7"/>
  <c r="M584" i="7"/>
  <c r="L584" i="7"/>
  <c r="K584" i="7"/>
  <c r="R583" i="7"/>
  <c r="Q583" i="7"/>
  <c r="P583" i="7"/>
  <c r="O583" i="7"/>
  <c r="N583" i="7"/>
  <c r="M583" i="7"/>
  <c r="L583" i="7"/>
  <c r="K583" i="7"/>
  <c r="R582" i="7"/>
  <c r="U582" i="7" s="1"/>
  <c r="Q582" i="7"/>
  <c r="P582" i="7"/>
  <c r="O582" i="7"/>
  <c r="N582" i="7"/>
  <c r="M582" i="7"/>
  <c r="L582" i="7"/>
  <c r="K582" i="7"/>
  <c r="R581" i="7"/>
  <c r="U581" i="7" s="1"/>
  <c r="Q581" i="7"/>
  <c r="P581" i="7"/>
  <c r="O581" i="7"/>
  <c r="N581" i="7"/>
  <c r="M581" i="7"/>
  <c r="L581" i="7"/>
  <c r="K581" i="7"/>
  <c r="S580" i="7"/>
  <c r="V580" i="7" s="1"/>
  <c r="R580" i="7"/>
  <c r="U580" i="7" s="1"/>
  <c r="Q580" i="7"/>
  <c r="P580" i="7"/>
  <c r="O580" i="7"/>
  <c r="N580" i="7"/>
  <c r="M580" i="7"/>
  <c r="L580" i="7"/>
  <c r="K580" i="7"/>
  <c r="S579" i="7"/>
  <c r="V579" i="7" s="1"/>
  <c r="R579" i="7"/>
  <c r="U579" i="7" s="1"/>
  <c r="Q579" i="7"/>
  <c r="P579" i="7"/>
  <c r="O579" i="7"/>
  <c r="N579" i="7"/>
  <c r="M579" i="7"/>
  <c r="L579" i="7"/>
  <c r="K579" i="7"/>
  <c r="U578" i="7"/>
  <c r="T578" i="7"/>
  <c r="R578" i="7"/>
  <c r="S578" i="7" s="1"/>
  <c r="V578" i="7" s="1"/>
  <c r="Q578" i="7"/>
  <c r="P578" i="7"/>
  <c r="O578" i="7"/>
  <c r="N578" i="7"/>
  <c r="M578" i="7"/>
  <c r="L578" i="7"/>
  <c r="K578" i="7"/>
  <c r="S577" i="7"/>
  <c r="R577" i="7"/>
  <c r="Q577" i="7"/>
  <c r="P577" i="7"/>
  <c r="O577" i="7"/>
  <c r="N577" i="7"/>
  <c r="M577" i="7"/>
  <c r="L577" i="7"/>
  <c r="K577" i="7"/>
  <c r="R576" i="7"/>
  <c r="Q576" i="7"/>
  <c r="P576" i="7"/>
  <c r="O576" i="7"/>
  <c r="N576" i="7"/>
  <c r="M576" i="7"/>
  <c r="L576" i="7"/>
  <c r="K576" i="7"/>
  <c r="T575" i="7"/>
  <c r="R575" i="7"/>
  <c r="U575" i="7" s="1"/>
  <c r="Q575" i="7"/>
  <c r="P575" i="7"/>
  <c r="O575" i="7"/>
  <c r="N575" i="7"/>
  <c r="M575" i="7"/>
  <c r="L575" i="7"/>
  <c r="K575" i="7"/>
  <c r="T574" i="7"/>
  <c r="S574" i="7"/>
  <c r="V574" i="7" s="1"/>
  <c r="R574" i="7"/>
  <c r="U574" i="7" s="1"/>
  <c r="Q574" i="7"/>
  <c r="P574" i="7"/>
  <c r="O574" i="7"/>
  <c r="N574" i="7"/>
  <c r="M574" i="7"/>
  <c r="L574" i="7"/>
  <c r="K574" i="7"/>
  <c r="R573" i="7"/>
  <c r="U573" i="7" s="1"/>
  <c r="Q573" i="7"/>
  <c r="P573" i="7"/>
  <c r="O573" i="7"/>
  <c r="N573" i="7"/>
  <c r="M573" i="7"/>
  <c r="L573" i="7"/>
  <c r="K573" i="7"/>
  <c r="S572" i="7"/>
  <c r="V572" i="7" s="1"/>
  <c r="R572" i="7"/>
  <c r="U572" i="7" s="1"/>
  <c r="Q572" i="7"/>
  <c r="P572" i="7"/>
  <c r="O572" i="7"/>
  <c r="N572" i="7"/>
  <c r="M572" i="7"/>
  <c r="L572" i="7"/>
  <c r="K572" i="7"/>
  <c r="T571" i="7"/>
  <c r="S571" i="7"/>
  <c r="V571" i="7" s="1"/>
  <c r="R571" i="7"/>
  <c r="U571" i="7" s="1"/>
  <c r="Q571" i="7"/>
  <c r="P571" i="7"/>
  <c r="O571" i="7"/>
  <c r="N571" i="7"/>
  <c r="M571" i="7"/>
  <c r="L571" i="7"/>
  <c r="K571" i="7"/>
  <c r="S570" i="7"/>
  <c r="R570" i="7"/>
  <c r="Q570" i="7"/>
  <c r="P570" i="7"/>
  <c r="O570" i="7"/>
  <c r="N570" i="7"/>
  <c r="M570" i="7"/>
  <c r="L570" i="7"/>
  <c r="K570" i="7"/>
  <c r="R569" i="7"/>
  <c r="Q569" i="7"/>
  <c r="P569" i="7"/>
  <c r="O569" i="7"/>
  <c r="N569" i="7"/>
  <c r="M569" i="7"/>
  <c r="L569" i="7"/>
  <c r="K569" i="7"/>
  <c r="V568" i="7"/>
  <c r="S568" i="7"/>
  <c r="R568" i="7"/>
  <c r="U568" i="7" s="1"/>
  <c r="Q568" i="7"/>
  <c r="P568" i="7"/>
  <c r="O568" i="7"/>
  <c r="N568" i="7"/>
  <c r="M568" i="7"/>
  <c r="L568" i="7"/>
  <c r="K568" i="7"/>
  <c r="R567" i="7"/>
  <c r="Q567" i="7"/>
  <c r="P567" i="7"/>
  <c r="O567" i="7"/>
  <c r="N567" i="7"/>
  <c r="M567" i="7"/>
  <c r="L567" i="7"/>
  <c r="K567" i="7"/>
  <c r="R566" i="7"/>
  <c r="U566" i="7" s="1"/>
  <c r="Q566" i="7"/>
  <c r="P566" i="7"/>
  <c r="O566" i="7"/>
  <c r="N566" i="7"/>
  <c r="M566" i="7"/>
  <c r="L566" i="7"/>
  <c r="K566" i="7"/>
  <c r="S565" i="7"/>
  <c r="R565" i="7"/>
  <c r="Q565" i="7"/>
  <c r="P565" i="7"/>
  <c r="O565" i="7"/>
  <c r="N565" i="7"/>
  <c r="M565" i="7"/>
  <c r="L565" i="7"/>
  <c r="K565" i="7"/>
  <c r="R564" i="7"/>
  <c r="Q564" i="7"/>
  <c r="P564" i="7"/>
  <c r="O564" i="7"/>
  <c r="N564" i="7"/>
  <c r="M564" i="7"/>
  <c r="L564" i="7"/>
  <c r="K564" i="7"/>
  <c r="T563" i="7"/>
  <c r="R563" i="7"/>
  <c r="U563" i="7" s="1"/>
  <c r="Q563" i="7"/>
  <c r="P563" i="7"/>
  <c r="O563" i="7"/>
  <c r="N563" i="7"/>
  <c r="M563" i="7"/>
  <c r="L563" i="7"/>
  <c r="K563" i="7"/>
  <c r="T562" i="7"/>
  <c r="S562" i="7"/>
  <c r="V562" i="7" s="1"/>
  <c r="R562" i="7"/>
  <c r="U562" i="7" s="1"/>
  <c r="Q562" i="7"/>
  <c r="P562" i="7"/>
  <c r="O562" i="7"/>
  <c r="N562" i="7"/>
  <c r="M562" i="7"/>
  <c r="L562" i="7"/>
  <c r="K562" i="7"/>
  <c r="T561" i="7"/>
  <c r="R561" i="7"/>
  <c r="Q561" i="7"/>
  <c r="P561" i="7"/>
  <c r="O561" i="7"/>
  <c r="N561" i="7"/>
  <c r="M561" i="7"/>
  <c r="L561" i="7"/>
  <c r="K561" i="7"/>
  <c r="V560" i="7"/>
  <c r="T560" i="7"/>
  <c r="S560" i="7"/>
  <c r="R560" i="7"/>
  <c r="U560" i="7" s="1"/>
  <c r="Q560" i="7"/>
  <c r="P560" i="7"/>
  <c r="O560" i="7"/>
  <c r="N560" i="7"/>
  <c r="M560" i="7"/>
  <c r="L560" i="7"/>
  <c r="K560" i="7"/>
  <c r="T559" i="7"/>
  <c r="S559" i="7"/>
  <c r="V559" i="7" s="1"/>
  <c r="R559" i="7"/>
  <c r="U559" i="7" s="1"/>
  <c r="Q559" i="7"/>
  <c r="P559" i="7"/>
  <c r="O559" i="7"/>
  <c r="N559" i="7"/>
  <c r="M559" i="7"/>
  <c r="L559" i="7"/>
  <c r="K559" i="7"/>
  <c r="R558" i="7"/>
  <c r="U558" i="7" s="1"/>
  <c r="Q558" i="7"/>
  <c r="P558" i="7"/>
  <c r="O558" i="7"/>
  <c r="N558" i="7"/>
  <c r="M558" i="7"/>
  <c r="L558" i="7"/>
  <c r="K558" i="7"/>
  <c r="V557" i="7"/>
  <c r="T557" i="7"/>
  <c r="S557" i="7"/>
  <c r="R557" i="7"/>
  <c r="U557" i="7" s="1"/>
  <c r="Q557" i="7"/>
  <c r="P557" i="7"/>
  <c r="O557" i="7"/>
  <c r="N557" i="7"/>
  <c r="M557" i="7"/>
  <c r="L557" i="7"/>
  <c r="K557" i="7"/>
  <c r="T556" i="7"/>
  <c r="S556" i="7"/>
  <c r="V556" i="7" s="1"/>
  <c r="R556" i="7"/>
  <c r="U556" i="7" s="1"/>
  <c r="Q556" i="7"/>
  <c r="P556" i="7"/>
  <c r="O556" i="7"/>
  <c r="N556" i="7"/>
  <c r="M556" i="7"/>
  <c r="L556" i="7"/>
  <c r="K556" i="7"/>
  <c r="S555" i="7"/>
  <c r="R555" i="7"/>
  <c r="Q555" i="7"/>
  <c r="P555" i="7"/>
  <c r="O555" i="7"/>
  <c r="N555" i="7"/>
  <c r="M555" i="7"/>
  <c r="L555" i="7"/>
  <c r="K555" i="7"/>
  <c r="R554" i="7"/>
  <c r="U554" i="7" s="1"/>
  <c r="Q554" i="7"/>
  <c r="P554" i="7"/>
  <c r="O554" i="7"/>
  <c r="N554" i="7"/>
  <c r="M554" i="7"/>
  <c r="L554" i="7"/>
  <c r="K554" i="7"/>
  <c r="S553" i="7"/>
  <c r="R553" i="7"/>
  <c r="Q553" i="7"/>
  <c r="P553" i="7"/>
  <c r="O553" i="7"/>
  <c r="N553" i="7"/>
  <c r="M553" i="7"/>
  <c r="L553" i="7"/>
  <c r="K553" i="7"/>
  <c r="R552" i="7"/>
  <c r="Q552" i="7"/>
  <c r="P552" i="7"/>
  <c r="O552" i="7"/>
  <c r="N552" i="7"/>
  <c r="M552" i="7"/>
  <c r="L552" i="7"/>
  <c r="K552" i="7"/>
  <c r="T551" i="7"/>
  <c r="R551" i="7"/>
  <c r="U551" i="7" s="1"/>
  <c r="Q551" i="7"/>
  <c r="P551" i="7"/>
  <c r="O551" i="7"/>
  <c r="N551" i="7"/>
  <c r="M551" i="7"/>
  <c r="L551" i="7"/>
  <c r="K551" i="7"/>
  <c r="T550" i="7"/>
  <c r="S550" i="7"/>
  <c r="V550" i="7" s="1"/>
  <c r="R550" i="7"/>
  <c r="U550" i="7" s="1"/>
  <c r="Q550" i="7"/>
  <c r="P550" i="7"/>
  <c r="O550" i="7"/>
  <c r="N550" i="7"/>
  <c r="M550" i="7"/>
  <c r="L550" i="7"/>
  <c r="K550" i="7"/>
  <c r="R549" i="7"/>
  <c r="S549" i="7" s="1"/>
  <c r="Q549" i="7"/>
  <c r="P549" i="7"/>
  <c r="O549" i="7"/>
  <c r="N549" i="7"/>
  <c r="M549" i="7"/>
  <c r="L549" i="7"/>
  <c r="K549" i="7"/>
  <c r="R548" i="7"/>
  <c r="Q548" i="7"/>
  <c r="P548" i="7"/>
  <c r="O548" i="7"/>
  <c r="N548" i="7"/>
  <c r="M548" i="7"/>
  <c r="L548" i="7"/>
  <c r="K548" i="7"/>
  <c r="R547" i="7"/>
  <c r="U547" i="7" s="1"/>
  <c r="Q547" i="7"/>
  <c r="P547" i="7"/>
  <c r="O547" i="7"/>
  <c r="N547" i="7"/>
  <c r="M547" i="7"/>
  <c r="L547" i="7"/>
  <c r="K547" i="7"/>
  <c r="R546" i="7"/>
  <c r="Q546" i="7"/>
  <c r="P546" i="7"/>
  <c r="O546" i="7"/>
  <c r="N546" i="7"/>
  <c r="M546" i="7"/>
  <c r="L546" i="7"/>
  <c r="K546" i="7"/>
  <c r="T545" i="7"/>
  <c r="R545" i="7"/>
  <c r="Q545" i="7"/>
  <c r="P545" i="7"/>
  <c r="O545" i="7"/>
  <c r="N545" i="7"/>
  <c r="M545" i="7"/>
  <c r="L545" i="7"/>
  <c r="K545" i="7"/>
  <c r="V544" i="7"/>
  <c r="S544" i="7"/>
  <c r="R544" i="7"/>
  <c r="U544" i="7" s="1"/>
  <c r="Q544" i="7"/>
  <c r="P544" i="7"/>
  <c r="O544" i="7"/>
  <c r="N544" i="7"/>
  <c r="M544" i="7"/>
  <c r="L544" i="7"/>
  <c r="K544" i="7"/>
  <c r="R543" i="7"/>
  <c r="Q543" i="7"/>
  <c r="P543" i="7"/>
  <c r="O543" i="7"/>
  <c r="N543" i="7"/>
  <c r="M543" i="7"/>
  <c r="L543" i="7"/>
  <c r="K543" i="7"/>
  <c r="R542" i="7"/>
  <c r="U542" i="7" s="1"/>
  <c r="Q542" i="7"/>
  <c r="P542" i="7"/>
  <c r="O542" i="7"/>
  <c r="N542" i="7"/>
  <c r="M542" i="7"/>
  <c r="L542" i="7"/>
  <c r="K542" i="7"/>
  <c r="R541" i="7"/>
  <c r="Q541" i="7"/>
  <c r="P541" i="7"/>
  <c r="O541" i="7"/>
  <c r="N541" i="7"/>
  <c r="M541" i="7"/>
  <c r="L541" i="7"/>
  <c r="K541" i="7"/>
  <c r="R540" i="7"/>
  <c r="Q540" i="7"/>
  <c r="P540" i="7"/>
  <c r="O540" i="7"/>
  <c r="N540" i="7"/>
  <c r="M540" i="7"/>
  <c r="L540" i="7"/>
  <c r="K540" i="7"/>
  <c r="T539" i="7"/>
  <c r="R539" i="7"/>
  <c r="U539" i="7" s="1"/>
  <c r="Q539" i="7"/>
  <c r="P539" i="7"/>
  <c r="O539" i="7"/>
  <c r="N539" i="7"/>
  <c r="M539" i="7"/>
  <c r="L539" i="7"/>
  <c r="K539" i="7"/>
  <c r="T538" i="7"/>
  <c r="S538" i="7"/>
  <c r="V538" i="7" s="1"/>
  <c r="R538" i="7"/>
  <c r="U538" i="7" s="1"/>
  <c r="Q538" i="7"/>
  <c r="P538" i="7"/>
  <c r="O538" i="7"/>
  <c r="N538" i="7"/>
  <c r="M538" i="7"/>
  <c r="L538" i="7"/>
  <c r="K538" i="7"/>
  <c r="R537" i="7"/>
  <c r="Q537" i="7"/>
  <c r="P537" i="7"/>
  <c r="O537" i="7"/>
  <c r="N537" i="7"/>
  <c r="M537" i="7"/>
  <c r="L537" i="7"/>
  <c r="K537" i="7"/>
  <c r="T536" i="7"/>
  <c r="S536" i="7"/>
  <c r="V536" i="7" s="1"/>
  <c r="R536" i="7"/>
  <c r="U536" i="7" s="1"/>
  <c r="Q536" i="7"/>
  <c r="P536" i="7"/>
  <c r="O536" i="7"/>
  <c r="N536" i="7"/>
  <c r="M536" i="7"/>
  <c r="L536" i="7"/>
  <c r="K536" i="7"/>
  <c r="R535" i="7"/>
  <c r="U535" i="7" s="1"/>
  <c r="Q535" i="7"/>
  <c r="P535" i="7"/>
  <c r="O535" i="7"/>
  <c r="N535" i="7"/>
  <c r="M535" i="7"/>
  <c r="L535" i="7"/>
  <c r="K535" i="7"/>
  <c r="S534" i="7"/>
  <c r="V534" i="7" s="1"/>
  <c r="R534" i="7"/>
  <c r="U534" i="7" s="1"/>
  <c r="Q534" i="7"/>
  <c r="P534" i="7"/>
  <c r="O534" i="7"/>
  <c r="N534" i="7"/>
  <c r="M534" i="7"/>
  <c r="L534" i="7"/>
  <c r="K534" i="7"/>
  <c r="R533" i="7"/>
  <c r="U533" i="7" s="1"/>
  <c r="Q533" i="7"/>
  <c r="P533" i="7"/>
  <c r="O533" i="7"/>
  <c r="N533" i="7"/>
  <c r="M533" i="7"/>
  <c r="L533" i="7"/>
  <c r="K533" i="7"/>
  <c r="S532" i="7"/>
  <c r="V532" i="7" s="1"/>
  <c r="R532" i="7"/>
  <c r="U532" i="7" s="1"/>
  <c r="Q532" i="7"/>
  <c r="P532" i="7"/>
  <c r="O532" i="7"/>
  <c r="N532" i="7"/>
  <c r="M532" i="7"/>
  <c r="L532" i="7"/>
  <c r="K532" i="7"/>
  <c r="R531" i="7"/>
  <c r="U531" i="7" s="1"/>
  <c r="Q531" i="7"/>
  <c r="P531" i="7"/>
  <c r="O531" i="7"/>
  <c r="N531" i="7"/>
  <c r="M531" i="7"/>
  <c r="L531" i="7"/>
  <c r="K531" i="7"/>
  <c r="R530" i="7"/>
  <c r="U530" i="7" s="1"/>
  <c r="Q530" i="7"/>
  <c r="P530" i="7"/>
  <c r="O530" i="7"/>
  <c r="N530" i="7"/>
  <c r="M530" i="7"/>
  <c r="L530" i="7"/>
  <c r="K530" i="7"/>
  <c r="S529" i="7"/>
  <c r="R529" i="7"/>
  <c r="Q529" i="7"/>
  <c r="P529" i="7"/>
  <c r="O529" i="7"/>
  <c r="N529" i="7"/>
  <c r="M529" i="7"/>
  <c r="L529" i="7"/>
  <c r="K529" i="7"/>
  <c r="R528" i="7"/>
  <c r="Q528" i="7"/>
  <c r="P528" i="7"/>
  <c r="O528" i="7"/>
  <c r="N528" i="7"/>
  <c r="M528" i="7"/>
  <c r="L528" i="7"/>
  <c r="K528" i="7"/>
  <c r="T527" i="7"/>
  <c r="R527" i="7"/>
  <c r="U527" i="7" s="1"/>
  <c r="Q527" i="7"/>
  <c r="P527" i="7"/>
  <c r="O527" i="7"/>
  <c r="N527" i="7"/>
  <c r="M527" i="7"/>
  <c r="L527" i="7"/>
  <c r="K527" i="7"/>
  <c r="T526" i="7"/>
  <c r="S526" i="7"/>
  <c r="V526" i="7" s="1"/>
  <c r="R526" i="7"/>
  <c r="U526" i="7" s="1"/>
  <c r="Q526" i="7"/>
  <c r="P526" i="7"/>
  <c r="O526" i="7"/>
  <c r="N526" i="7"/>
  <c r="M526" i="7"/>
  <c r="L526" i="7"/>
  <c r="K526" i="7"/>
  <c r="R525" i="7"/>
  <c r="U525" i="7" s="1"/>
  <c r="Q525" i="7"/>
  <c r="P525" i="7"/>
  <c r="O525" i="7"/>
  <c r="N525" i="7"/>
  <c r="M525" i="7"/>
  <c r="L525" i="7"/>
  <c r="K525" i="7"/>
  <c r="S524" i="7"/>
  <c r="V524" i="7" s="1"/>
  <c r="R524" i="7"/>
  <c r="U524" i="7" s="1"/>
  <c r="Q524" i="7"/>
  <c r="P524" i="7"/>
  <c r="O524" i="7"/>
  <c r="N524" i="7"/>
  <c r="M524" i="7"/>
  <c r="L524" i="7"/>
  <c r="K524" i="7"/>
  <c r="T523" i="7"/>
  <c r="S523" i="7"/>
  <c r="V523" i="7" s="1"/>
  <c r="R523" i="7"/>
  <c r="U523" i="7" s="1"/>
  <c r="Q523" i="7"/>
  <c r="P523" i="7"/>
  <c r="O523" i="7"/>
  <c r="N523" i="7"/>
  <c r="M523" i="7"/>
  <c r="L523" i="7"/>
  <c r="K523" i="7"/>
  <c r="S522" i="7"/>
  <c r="R522" i="7"/>
  <c r="Q522" i="7"/>
  <c r="P522" i="7"/>
  <c r="O522" i="7"/>
  <c r="N522" i="7"/>
  <c r="M522" i="7"/>
  <c r="L522" i="7"/>
  <c r="K522" i="7"/>
  <c r="R521" i="7"/>
  <c r="T521" i="7" s="1"/>
  <c r="Q521" i="7"/>
  <c r="P521" i="7"/>
  <c r="O521" i="7"/>
  <c r="N521" i="7"/>
  <c r="M521" i="7"/>
  <c r="L521" i="7"/>
  <c r="K521" i="7"/>
  <c r="V520" i="7"/>
  <c r="S520" i="7"/>
  <c r="R520" i="7"/>
  <c r="U520" i="7" s="1"/>
  <c r="Q520" i="7"/>
  <c r="P520" i="7"/>
  <c r="O520" i="7"/>
  <c r="N520" i="7"/>
  <c r="M520" i="7"/>
  <c r="L520" i="7"/>
  <c r="K520" i="7"/>
  <c r="R519" i="7"/>
  <c r="Q519" i="7"/>
  <c r="P519" i="7"/>
  <c r="O519" i="7"/>
  <c r="N519" i="7"/>
  <c r="M519" i="7"/>
  <c r="L519" i="7"/>
  <c r="K519" i="7"/>
  <c r="R518" i="7"/>
  <c r="U518" i="7" s="1"/>
  <c r="Q518" i="7"/>
  <c r="P518" i="7"/>
  <c r="O518" i="7"/>
  <c r="N518" i="7"/>
  <c r="M518" i="7"/>
  <c r="L518" i="7"/>
  <c r="K518" i="7"/>
  <c r="R517" i="7"/>
  <c r="Q517" i="7"/>
  <c r="P517" i="7"/>
  <c r="O517" i="7"/>
  <c r="N517" i="7"/>
  <c r="M517" i="7"/>
  <c r="L517" i="7"/>
  <c r="K517" i="7"/>
  <c r="R516" i="7"/>
  <c r="Q516" i="7"/>
  <c r="P516" i="7"/>
  <c r="O516" i="7"/>
  <c r="N516" i="7"/>
  <c r="M516" i="7"/>
  <c r="L516" i="7"/>
  <c r="K516" i="7"/>
  <c r="T515" i="7"/>
  <c r="R515" i="7"/>
  <c r="U515" i="7" s="1"/>
  <c r="Q515" i="7"/>
  <c r="P515" i="7"/>
  <c r="O515" i="7"/>
  <c r="N515" i="7"/>
  <c r="M515" i="7"/>
  <c r="L515" i="7"/>
  <c r="K515" i="7"/>
  <c r="T514" i="7"/>
  <c r="S514" i="7"/>
  <c r="V514" i="7" s="1"/>
  <c r="R514" i="7"/>
  <c r="U514" i="7" s="1"/>
  <c r="Q514" i="7"/>
  <c r="P514" i="7"/>
  <c r="O514" i="7"/>
  <c r="N514" i="7"/>
  <c r="M514" i="7"/>
  <c r="L514" i="7"/>
  <c r="K514" i="7"/>
  <c r="T513" i="7"/>
  <c r="R513" i="7"/>
  <c r="Q513" i="7"/>
  <c r="P513" i="7"/>
  <c r="O513" i="7"/>
  <c r="N513" i="7"/>
  <c r="M513" i="7"/>
  <c r="L513" i="7"/>
  <c r="K513" i="7"/>
  <c r="V512" i="7"/>
  <c r="T512" i="7"/>
  <c r="S512" i="7"/>
  <c r="R512" i="7"/>
  <c r="U512" i="7" s="1"/>
  <c r="Q512" i="7"/>
  <c r="P512" i="7"/>
  <c r="O512" i="7"/>
  <c r="N512" i="7"/>
  <c r="M512" i="7"/>
  <c r="L512" i="7"/>
  <c r="K512" i="7"/>
  <c r="V511" i="7"/>
  <c r="T511" i="7"/>
  <c r="S511" i="7"/>
  <c r="R511" i="7"/>
  <c r="U511" i="7" s="1"/>
  <c r="Q511" i="7"/>
  <c r="P511" i="7"/>
  <c r="O511" i="7"/>
  <c r="N511" i="7"/>
  <c r="M511" i="7"/>
  <c r="L511" i="7"/>
  <c r="K511" i="7"/>
  <c r="T510" i="7"/>
  <c r="S510" i="7"/>
  <c r="V510" i="7" s="1"/>
  <c r="R510" i="7"/>
  <c r="U510" i="7" s="1"/>
  <c r="Q510" i="7"/>
  <c r="P510" i="7"/>
  <c r="O510" i="7"/>
  <c r="N510" i="7"/>
  <c r="M510" i="7"/>
  <c r="L510" i="7"/>
  <c r="K510" i="7"/>
  <c r="S509" i="7"/>
  <c r="R509" i="7"/>
  <c r="Q509" i="7"/>
  <c r="P509" i="7"/>
  <c r="O509" i="7"/>
  <c r="N509" i="7"/>
  <c r="M509" i="7"/>
  <c r="L509" i="7"/>
  <c r="K509" i="7"/>
  <c r="R508" i="7"/>
  <c r="Q508" i="7"/>
  <c r="P508" i="7"/>
  <c r="O508" i="7"/>
  <c r="N508" i="7"/>
  <c r="M508" i="7"/>
  <c r="L508" i="7"/>
  <c r="K508" i="7"/>
  <c r="R507" i="7"/>
  <c r="U507" i="7" s="1"/>
  <c r="Q507" i="7"/>
  <c r="P507" i="7"/>
  <c r="O507" i="7"/>
  <c r="N507" i="7"/>
  <c r="M507" i="7"/>
  <c r="L507" i="7"/>
  <c r="K507" i="7"/>
  <c r="S506" i="7"/>
  <c r="V506" i="7" s="1"/>
  <c r="R506" i="7"/>
  <c r="U506" i="7" s="1"/>
  <c r="Q506" i="7"/>
  <c r="P506" i="7"/>
  <c r="O506" i="7"/>
  <c r="N506" i="7"/>
  <c r="M506" i="7"/>
  <c r="L506" i="7"/>
  <c r="K506" i="7"/>
  <c r="S505" i="7"/>
  <c r="R505" i="7"/>
  <c r="Q505" i="7"/>
  <c r="P505" i="7"/>
  <c r="O505" i="7"/>
  <c r="N505" i="7"/>
  <c r="M505" i="7"/>
  <c r="L505" i="7"/>
  <c r="K505" i="7"/>
  <c r="R504" i="7"/>
  <c r="Q504" i="7"/>
  <c r="P504" i="7"/>
  <c r="O504" i="7"/>
  <c r="N504" i="7"/>
  <c r="M504" i="7"/>
  <c r="L504" i="7"/>
  <c r="K504" i="7"/>
  <c r="T503" i="7"/>
  <c r="R503" i="7"/>
  <c r="U503" i="7" s="1"/>
  <c r="Q503" i="7"/>
  <c r="P503" i="7"/>
  <c r="O503" i="7"/>
  <c r="N503" i="7"/>
  <c r="M503" i="7"/>
  <c r="L503" i="7"/>
  <c r="K503" i="7"/>
  <c r="T502" i="7"/>
  <c r="S502" i="7"/>
  <c r="V502" i="7" s="1"/>
  <c r="R502" i="7"/>
  <c r="U502" i="7" s="1"/>
  <c r="Q502" i="7"/>
  <c r="P502" i="7"/>
  <c r="O502" i="7"/>
  <c r="N502" i="7"/>
  <c r="M502" i="7"/>
  <c r="L502" i="7"/>
  <c r="K502" i="7"/>
  <c r="R501" i="7"/>
  <c r="U501" i="7" s="1"/>
  <c r="Q501" i="7"/>
  <c r="P501" i="7"/>
  <c r="O501" i="7"/>
  <c r="N501" i="7"/>
  <c r="M501" i="7"/>
  <c r="L501" i="7"/>
  <c r="K501" i="7"/>
  <c r="R500" i="7"/>
  <c r="U500" i="7" s="1"/>
  <c r="Q500" i="7"/>
  <c r="P500" i="7"/>
  <c r="O500" i="7"/>
  <c r="N500" i="7"/>
  <c r="M500" i="7"/>
  <c r="L500" i="7"/>
  <c r="K500" i="7"/>
  <c r="R499" i="7"/>
  <c r="U499" i="7" s="1"/>
  <c r="Q499" i="7"/>
  <c r="P499" i="7"/>
  <c r="O499" i="7"/>
  <c r="N499" i="7"/>
  <c r="M499" i="7"/>
  <c r="L499" i="7"/>
  <c r="K499" i="7"/>
  <c r="R498" i="7"/>
  <c r="Q498" i="7"/>
  <c r="P498" i="7"/>
  <c r="O498" i="7"/>
  <c r="N498" i="7"/>
  <c r="M498" i="7"/>
  <c r="L498" i="7"/>
  <c r="K498" i="7"/>
  <c r="T497" i="7"/>
  <c r="R497" i="7"/>
  <c r="Q497" i="7"/>
  <c r="P497" i="7"/>
  <c r="O497" i="7"/>
  <c r="N497" i="7"/>
  <c r="M497" i="7"/>
  <c r="L497" i="7"/>
  <c r="K497" i="7"/>
  <c r="S496" i="7"/>
  <c r="V496" i="7" s="1"/>
  <c r="R496" i="7"/>
  <c r="U496" i="7" s="1"/>
  <c r="Q496" i="7"/>
  <c r="P496" i="7"/>
  <c r="O496" i="7"/>
  <c r="N496" i="7"/>
  <c r="M496" i="7"/>
  <c r="L496" i="7"/>
  <c r="K496" i="7"/>
  <c r="R495" i="7"/>
  <c r="Q495" i="7"/>
  <c r="P495" i="7"/>
  <c r="O495" i="7"/>
  <c r="N495" i="7"/>
  <c r="M495" i="7"/>
  <c r="L495" i="7"/>
  <c r="K495" i="7"/>
  <c r="S494" i="7"/>
  <c r="V494" i="7" s="1"/>
  <c r="R494" i="7"/>
  <c r="U494" i="7" s="1"/>
  <c r="Q494" i="7"/>
  <c r="P494" i="7"/>
  <c r="O494" i="7"/>
  <c r="N494" i="7"/>
  <c r="M494" i="7"/>
  <c r="L494" i="7"/>
  <c r="K494" i="7"/>
  <c r="R493" i="7"/>
  <c r="Q493" i="7"/>
  <c r="P493" i="7"/>
  <c r="O493" i="7"/>
  <c r="N493" i="7"/>
  <c r="M493" i="7"/>
  <c r="L493" i="7"/>
  <c r="K493" i="7"/>
  <c r="R492" i="7"/>
  <c r="Q492" i="7"/>
  <c r="P492" i="7"/>
  <c r="O492" i="7"/>
  <c r="N492" i="7"/>
  <c r="M492" i="7"/>
  <c r="L492" i="7"/>
  <c r="K492" i="7"/>
  <c r="T491" i="7"/>
  <c r="R491" i="7"/>
  <c r="U491" i="7" s="1"/>
  <c r="Q491" i="7"/>
  <c r="P491" i="7"/>
  <c r="O491" i="7"/>
  <c r="N491" i="7"/>
  <c r="M491" i="7"/>
  <c r="L491" i="7"/>
  <c r="K491" i="7"/>
  <c r="T490" i="7"/>
  <c r="S490" i="7"/>
  <c r="V490" i="7" s="1"/>
  <c r="R490" i="7"/>
  <c r="U490" i="7" s="1"/>
  <c r="Q490" i="7"/>
  <c r="P490" i="7"/>
  <c r="O490" i="7"/>
  <c r="N490" i="7"/>
  <c r="M490" i="7"/>
  <c r="L490" i="7"/>
  <c r="K490" i="7"/>
  <c r="R489" i="7"/>
  <c r="T489" i="7" s="1"/>
  <c r="Q489" i="7"/>
  <c r="P489" i="7"/>
  <c r="O489" i="7"/>
  <c r="N489" i="7"/>
  <c r="M489" i="7"/>
  <c r="L489" i="7"/>
  <c r="K489" i="7"/>
  <c r="T488" i="7"/>
  <c r="S488" i="7"/>
  <c r="V488" i="7" s="1"/>
  <c r="R488" i="7"/>
  <c r="U488" i="7" s="1"/>
  <c r="Q488" i="7"/>
  <c r="P488" i="7"/>
  <c r="O488" i="7"/>
  <c r="N488" i="7"/>
  <c r="M488" i="7"/>
  <c r="L488" i="7"/>
  <c r="K488" i="7"/>
  <c r="R487" i="7"/>
  <c r="U487" i="7" s="1"/>
  <c r="Q487" i="7"/>
  <c r="P487" i="7"/>
  <c r="O487" i="7"/>
  <c r="N487" i="7"/>
  <c r="M487" i="7"/>
  <c r="L487" i="7"/>
  <c r="K487" i="7"/>
  <c r="U486" i="7"/>
  <c r="T486" i="7"/>
  <c r="R486" i="7"/>
  <c r="S486" i="7" s="1"/>
  <c r="V486" i="7" s="1"/>
  <c r="Q486" i="7"/>
  <c r="P486" i="7"/>
  <c r="O486" i="7"/>
  <c r="N486" i="7"/>
  <c r="M486" i="7"/>
  <c r="L486" i="7"/>
  <c r="K486" i="7"/>
  <c r="S485" i="7"/>
  <c r="V485" i="7" s="1"/>
  <c r="R485" i="7"/>
  <c r="U485" i="7" s="1"/>
  <c r="Q485" i="7"/>
  <c r="P485" i="7"/>
  <c r="O485" i="7"/>
  <c r="N485" i="7"/>
  <c r="M485" i="7"/>
  <c r="L485" i="7"/>
  <c r="K485" i="7"/>
  <c r="R484" i="7"/>
  <c r="U484" i="7" s="1"/>
  <c r="Q484" i="7"/>
  <c r="P484" i="7"/>
  <c r="O484" i="7"/>
  <c r="N484" i="7"/>
  <c r="M484" i="7"/>
  <c r="L484" i="7"/>
  <c r="K484" i="7"/>
  <c r="T483" i="7"/>
  <c r="S483" i="7"/>
  <c r="V483" i="7" s="1"/>
  <c r="R483" i="7"/>
  <c r="U483" i="7" s="1"/>
  <c r="Q483" i="7"/>
  <c r="P483" i="7"/>
  <c r="O483" i="7"/>
  <c r="N483" i="7"/>
  <c r="M483" i="7"/>
  <c r="L483" i="7"/>
  <c r="K483" i="7"/>
  <c r="R482" i="7"/>
  <c r="U482" i="7" s="1"/>
  <c r="Q482" i="7"/>
  <c r="P482" i="7"/>
  <c r="O482" i="7"/>
  <c r="N482" i="7"/>
  <c r="M482" i="7"/>
  <c r="L482" i="7"/>
  <c r="K482" i="7"/>
  <c r="T481" i="7"/>
  <c r="S481" i="7"/>
  <c r="V481" i="7" s="1"/>
  <c r="R481" i="7"/>
  <c r="U481" i="7" s="1"/>
  <c r="Q481" i="7"/>
  <c r="P481" i="7"/>
  <c r="O481" i="7"/>
  <c r="N481" i="7"/>
  <c r="M481" i="7"/>
  <c r="L481" i="7"/>
  <c r="K481" i="7"/>
  <c r="S480" i="7"/>
  <c r="R480" i="7"/>
  <c r="Q480" i="7"/>
  <c r="P480" i="7"/>
  <c r="O480" i="7"/>
  <c r="N480" i="7"/>
  <c r="M480" i="7"/>
  <c r="L480" i="7"/>
  <c r="K480" i="7"/>
  <c r="R479" i="7"/>
  <c r="Q479" i="7"/>
  <c r="P479" i="7"/>
  <c r="O479" i="7"/>
  <c r="N479" i="7"/>
  <c r="M479" i="7"/>
  <c r="L479" i="7"/>
  <c r="K479" i="7"/>
  <c r="T478" i="7"/>
  <c r="R478" i="7"/>
  <c r="U478" i="7" s="1"/>
  <c r="Q478" i="7"/>
  <c r="P478" i="7"/>
  <c r="O478" i="7"/>
  <c r="N478" i="7"/>
  <c r="M478" i="7"/>
  <c r="L478" i="7"/>
  <c r="K478" i="7"/>
  <c r="T477" i="7"/>
  <c r="S477" i="7"/>
  <c r="V477" i="7" s="1"/>
  <c r="R477" i="7"/>
  <c r="U477" i="7" s="1"/>
  <c r="Q477" i="7"/>
  <c r="P477" i="7"/>
  <c r="O477" i="7"/>
  <c r="N477" i="7"/>
  <c r="M477" i="7"/>
  <c r="L477" i="7"/>
  <c r="K477" i="7"/>
  <c r="R476" i="7"/>
  <c r="U476" i="7" s="1"/>
  <c r="Q476" i="7"/>
  <c r="P476" i="7"/>
  <c r="O476" i="7"/>
  <c r="N476" i="7"/>
  <c r="M476" i="7"/>
  <c r="L476" i="7"/>
  <c r="K476" i="7"/>
  <c r="V475" i="7"/>
  <c r="T475" i="7"/>
  <c r="S475" i="7"/>
  <c r="R475" i="7"/>
  <c r="U475" i="7" s="1"/>
  <c r="Q475" i="7"/>
  <c r="P475" i="7"/>
  <c r="O475" i="7"/>
  <c r="N475" i="7"/>
  <c r="M475" i="7"/>
  <c r="L475" i="7"/>
  <c r="K475" i="7"/>
  <c r="S474" i="7"/>
  <c r="R474" i="7"/>
  <c r="Q474" i="7"/>
  <c r="P474" i="7"/>
  <c r="O474" i="7"/>
  <c r="N474" i="7"/>
  <c r="M474" i="7"/>
  <c r="L474" i="7"/>
  <c r="K474" i="7"/>
  <c r="R473" i="7"/>
  <c r="S473" i="7" s="1"/>
  <c r="Q473" i="7"/>
  <c r="P473" i="7"/>
  <c r="O473" i="7"/>
  <c r="N473" i="7"/>
  <c r="M473" i="7"/>
  <c r="L473" i="7"/>
  <c r="K473" i="7"/>
  <c r="R472" i="7"/>
  <c r="Q472" i="7"/>
  <c r="P472" i="7"/>
  <c r="O472" i="7"/>
  <c r="N472" i="7"/>
  <c r="M472" i="7"/>
  <c r="L472" i="7"/>
  <c r="K472" i="7"/>
  <c r="V471" i="7"/>
  <c r="S471" i="7"/>
  <c r="R471" i="7"/>
  <c r="U471" i="7" s="1"/>
  <c r="Q471" i="7"/>
  <c r="P471" i="7"/>
  <c r="O471" i="7"/>
  <c r="N471" i="7"/>
  <c r="M471" i="7"/>
  <c r="L471" i="7"/>
  <c r="K471" i="7"/>
  <c r="V470" i="7"/>
  <c r="U470" i="7"/>
  <c r="T470" i="7"/>
  <c r="S470" i="7"/>
  <c r="R470" i="7"/>
  <c r="Q470" i="7"/>
  <c r="P470" i="7"/>
  <c r="O470" i="7"/>
  <c r="N470" i="7"/>
  <c r="M470" i="7"/>
  <c r="L470" i="7"/>
  <c r="K470" i="7"/>
  <c r="V469" i="7"/>
  <c r="U469" i="7"/>
  <c r="T469" i="7"/>
  <c r="S469" i="7"/>
  <c r="R469" i="7"/>
  <c r="Q469" i="7"/>
  <c r="P469" i="7"/>
  <c r="O469" i="7"/>
  <c r="N469" i="7"/>
  <c r="M469" i="7"/>
  <c r="L469" i="7"/>
  <c r="K469" i="7"/>
  <c r="R468" i="7"/>
  <c r="Q468" i="7"/>
  <c r="P468" i="7"/>
  <c r="O468" i="7"/>
  <c r="N468" i="7"/>
  <c r="M468" i="7"/>
  <c r="L468" i="7"/>
  <c r="K468" i="7"/>
  <c r="T467" i="7"/>
  <c r="S467" i="7"/>
  <c r="V467" i="7" s="1"/>
  <c r="R467" i="7"/>
  <c r="U467" i="7" s="1"/>
  <c r="Q467" i="7"/>
  <c r="P467" i="7"/>
  <c r="O467" i="7"/>
  <c r="N467" i="7"/>
  <c r="M467" i="7"/>
  <c r="L467" i="7"/>
  <c r="K467" i="7"/>
  <c r="U466" i="7"/>
  <c r="T466" i="7"/>
  <c r="R466" i="7"/>
  <c r="S466" i="7" s="1"/>
  <c r="V466" i="7" s="1"/>
  <c r="Q466" i="7"/>
  <c r="P466" i="7"/>
  <c r="O466" i="7"/>
  <c r="N466" i="7"/>
  <c r="M466" i="7"/>
  <c r="L466" i="7"/>
  <c r="K466" i="7"/>
  <c r="R465" i="7"/>
  <c r="S465" i="7" s="1"/>
  <c r="Q465" i="7"/>
  <c r="P465" i="7"/>
  <c r="O465" i="7"/>
  <c r="N465" i="7"/>
  <c r="M465" i="7"/>
  <c r="L465" i="7"/>
  <c r="K465" i="7"/>
  <c r="R464" i="7"/>
  <c r="Q464" i="7"/>
  <c r="P464" i="7"/>
  <c r="O464" i="7"/>
  <c r="N464" i="7"/>
  <c r="M464" i="7"/>
  <c r="L464" i="7"/>
  <c r="K464" i="7"/>
  <c r="T463" i="7"/>
  <c r="R463" i="7"/>
  <c r="U463" i="7" s="1"/>
  <c r="Q463" i="7"/>
  <c r="P463" i="7"/>
  <c r="O463" i="7"/>
  <c r="N463" i="7"/>
  <c r="M463" i="7"/>
  <c r="L463" i="7"/>
  <c r="K463" i="7"/>
  <c r="V462" i="7"/>
  <c r="T462" i="7"/>
  <c r="S462" i="7"/>
  <c r="R462" i="7"/>
  <c r="U462" i="7" s="1"/>
  <c r="Q462" i="7"/>
  <c r="P462" i="7"/>
  <c r="O462" i="7"/>
  <c r="N462" i="7"/>
  <c r="M462" i="7"/>
  <c r="L462" i="7"/>
  <c r="K462" i="7"/>
  <c r="T461" i="7"/>
  <c r="S461" i="7"/>
  <c r="V461" i="7" s="1"/>
  <c r="R461" i="7"/>
  <c r="U461" i="7" s="1"/>
  <c r="Q461" i="7"/>
  <c r="P461" i="7"/>
  <c r="O461" i="7"/>
  <c r="N461" i="7"/>
  <c r="M461" i="7"/>
  <c r="L461" i="7"/>
  <c r="K461" i="7"/>
  <c r="U460" i="7"/>
  <c r="T460" i="7"/>
  <c r="S460" i="7"/>
  <c r="V460" i="7" s="1"/>
  <c r="R460" i="7"/>
  <c r="Q460" i="7"/>
  <c r="P460" i="7"/>
  <c r="O460" i="7"/>
  <c r="N460" i="7"/>
  <c r="M460" i="7"/>
  <c r="L460" i="7"/>
  <c r="K460" i="7"/>
  <c r="S459" i="7"/>
  <c r="R459" i="7"/>
  <c r="Q459" i="7"/>
  <c r="P459" i="7"/>
  <c r="O459" i="7"/>
  <c r="N459" i="7"/>
  <c r="M459" i="7"/>
  <c r="L459" i="7"/>
  <c r="K459" i="7"/>
  <c r="R458" i="7"/>
  <c r="Q458" i="7"/>
  <c r="P458" i="7"/>
  <c r="O458" i="7"/>
  <c r="N458" i="7"/>
  <c r="M458" i="7"/>
  <c r="L458" i="7"/>
  <c r="K458" i="7"/>
  <c r="R457" i="7"/>
  <c r="U457" i="7" s="1"/>
  <c r="Q457" i="7"/>
  <c r="P457" i="7"/>
  <c r="O457" i="7"/>
  <c r="N457" i="7"/>
  <c r="M457" i="7"/>
  <c r="L457" i="7"/>
  <c r="K457" i="7"/>
  <c r="R456" i="7"/>
  <c r="U456" i="7" s="1"/>
  <c r="Q456" i="7"/>
  <c r="P456" i="7"/>
  <c r="O456" i="7"/>
  <c r="N456" i="7"/>
  <c r="M456" i="7"/>
  <c r="L456" i="7"/>
  <c r="K456" i="7"/>
  <c r="S455" i="7"/>
  <c r="V455" i="7" s="1"/>
  <c r="R455" i="7"/>
  <c r="U455" i="7" s="1"/>
  <c r="Q455" i="7"/>
  <c r="P455" i="7"/>
  <c r="O455" i="7"/>
  <c r="N455" i="7"/>
  <c r="M455" i="7"/>
  <c r="L455" i="7"/>
  <c r="K455" i="7"/>
  <c r="R454" i="7"/>
  <c r="U454" i="7" s="1"/>
  <c r="Q454" i="7"/>
  <c r="P454" i="7"/>
  <c r="O454" i="7"/>
  <c r="N454" i="7"/>
  <c r="M454" i="7"/>
  <c r="L454" i="7"/>
  <c r="K454" i="7"/>
  <c r="S453" i="7"/>
  <c r="R453" i="7"/>
  <c r="Q453" i="7"/>
  <c r="P453" i="7"/>
  <c r="O453" i="7"/>
  <c r="N453" i="7"/>
  <c r="M453" i="7"/>
  <c r="L453" i="7"/>
  <c r="K453" i="7"/>
  <c r="R452" i="7"/>
  <c r="Q452" i="7"/>
  <c r="P452" i="7"/>
  <c r="O452" i="7"/>
  <c r="N452" i="7"/>
  <c r="M452" i="7"/>
  <c r="L452" i="7"/>
  <c r="K452" i="7"/>
  <c r="R451" i="7"/>
  <c r="Q451" i="7"/>
  <c r="P451" i="7"/>
  <c r="O451" i="7"/>
  <c r="N451" i="7"/>
  <c r="M451" i="7"/>
  <c r="L451" i="7"/>
  <c r="K451" i="7"/>
  <c r="T450" i="7"/>
  <c r="R450" i="7"/>
  <c r="U450" i="7" s="1"/>
  <c r="Q450" i="7"/>
  <c r="P450" i="7"/>
  <c r="O450" i="7"/>
  <c r="N450" i="7"/>
  <c r="M450" i="7"/>
  <c r="L450" i="7"/>
  <c r="K450" i="7"/>
  <c r="T449" i="7"/>
  <c r="S449" i="7"/>
  <c r="V449" i="7" s="1"/>
  <c r="R449" i="7"/>
  <c r="U449" i="7" s="1"/>
  <c r="Q449" i="7"/>
  <c r="P449" i="7"/>
  <c r="O449" i="7"/>
  <c r="N449" i="7"/>
  <c r="M449" i="7"/>
  <c r="L449" i="7"/>
  <c r="K449" i="7"/>
  <c r="R448" i="7"/>
  <c r="U448" i="7" s="1"/>
  <c r="Q448" i="7"/>
  <c r="P448" i="7"/>
  <c r="O448" i="7"/>
  <c r="N448" i="7"/>
  <c r="M448" i="7"/>
  <c r="L448" i="7"/>
  <c r="K448" i="7"/>
  <c r="R447" i="7"/>
  <c r="U447" i="7" s="1"/>
  <c r="Q447" i="7"/>
  <c r="P447" i="7"/>
  <c r="O447" i="7"/>
  <c r="N447" i="7"/>
  <c r="M447" i="7"/>
  <c r="L447" i="7"/>
  <c r="K447" i="7"/>
  <c r="S446" i="7"/>
  <c r="R446" i="7"/>
  <c r="Q446" i="7"/>
  <c r="P446" i="7"/>
  <c r="O446" i="7"/>
  <c r="N446" i="7"/>
  <c r="M446" i="7"/>
  <c r="L446" i="7"/>
  <c r="K446" i="7"/>
  <c r="R445" i="7"/>
  <c r="T445" i="7" s="1"/>
  <c r="Q445" i="7"/>
  <c r="P445" i="7"/>
  <c r="O445" i="7"/>
  <c r="N445" i="7"/>
  <c r="M445" i="7"/>
  <c r="L445" i="7"/>
  <c r="K445" i="7"/>
  <c r="S444" i="7"/>
  <c r="V444" i="7" s="1"/>
  <c r="R444" i="7"/>
  <c r="U444" i="7" s="1"/>
  <c r="Q444" i="7"/>
  <c r="P444" i="7"/>
  <c r="O444" i="7"/>
  <c r="N444" i="7"/>
  <c r="M444" i="7"/>
  <c r="L444" i="7"/>
  <c r="K444" i="7"/>
  <c r="T443" i="7"/>
  <c r="R443" i="7"/>
  <c r="Q443" i="7"/>
  <c r="P443" i="7"/>
  <c r="O443" i="7"/>
  <c r="N443" i="7"/>
  <c r="M443" i="7"/>
  <c r="L443" i="7"/>
  <c r="K443" i="7"/>
  <c r="T442" i="7"/>
  <c r="S442" i="7"/>
  <c r="V442" i="7" s="1"/>
  <c r="R442" i="7"/>
  <c r="U442" i="7" s="1"/>
  <c r="Q442" i="7"/>
  <c r="P442" i="7"/>
  <c r="O442" i="7"/>
  <c r="N442" i="7"/>
  <c r="M442" i="7"/>
  <c r="L442" i="7"/>
  <c r="K442" i="7"/>
  <c r="R441" i="7"/>
  <c r="U441" i="7" s="1"/>
  <c r="Q441" i="7"/>
  <c r="P441" i="7"/>
  <c r="O441" i="7"/>
  <c r="N441" i="7"/>
  <c r="M441" i="7"/>
  <c r="L441" i="7"/>
  <c r="K441" i="7"/>
  <c r="R440" i="7"/>
  <c r="Q440" i="7"/>
  <c r="P440" i="7"/>
  <c r="O440" i="7"/>
  <c r="N440" i="7"/>
  <c r="M440" i="7"/>
  <c r="L440" i="7"/>
  <c r="K440" i="7"/>
  <c r="R439" i="7"/>
  <c r="Q439" i="7"/>
  <c r="P439" i="7"/>
  <c r="O439" i="7"/>
  <c r="N439" i="7"/>
  <c r="M439" i="7"/>
  <c r="L439" i="7"/>
  <c r="K439" i="7"/>
  <c r="T438" i="7"/>
  <c r="R438" i="7"/>
  <c r="U438" i="7" s="1"/>
  <c r="Q438" i="7"/>
  <c r="P438" i="7"/>
  <c r="O438" i="7"/>
  <c r="N438" i="7"/>
  <c r="M438" i="7"/>
  <c r="L438" i="7"/>
  <c r="K438" i="7"/>
  <c r="V437" i="7"/>
  <c r="T437" i="7"/>
  <c r="S437" i="7"/>
  <c r="R437" i="7"/>
  <c r="U437" i="7" s="1"/>
  <c r="Q437" i="7"/>
  <c r="P437" i="7"/>
  <c r="O437" i="7"/>
  <c r="N437" i="7"/>
  <c r="M437" i="7"/>
  <c r="L437" i="7"/>
  <c r="K437" i="7"/>
  <c r="T436" i="7"/>
  <c r="S436" i="7"/>
  <c r="V436" i="7" s="1"/>
  <c r="R436" i="7"/>
  <c r="U436" i="7" s="1"/>
  <c r="Q436" i="7"/>
  <c r="P436" i="7"/>
  <c r="O436" i="7"/>
  <c r="N436" i="7"/>
  <c r="M436" i="7"/>
  <c r="L436" i="7"/>
  <c r="K436" i="7"/>
  <c r="R435" i="7"/>
  <c r="U435" i="7" s="1"/>
  <c r="Q435" i="7"/>
  <c r="P435" i="7"/>
  <c r="O435" i="7"/>
  <c r="N435" i="7"/>
  <c r="M435" i="7"/>
  <c r="L435" i="7"/>
  <c r="K435" i="7"/>
  <c r="V434" i="7"/>
  <c r="T434" i="7"/>
  <c r="S434" i="7"/>
  <c r="R434" i="7"/>
  <c r="U434" i="7" s="1"/>
  <c r="Q434" i="7"/>
  <c r="P434" i="7"/>
  <c r="O434" i="7"/>
  <c r="N434" i="7"/>
  <c r="M434" i="7"/>
  <c r="L434" i="7"/>
  <c r="K434" i="7"/>
  <c r="T433" i="7"/>
  <c r="S433" i="7"/>
  <c r="V433" i="7" s="1"/>
  <c r="R433" i="7"/>
  <c r="U433" i="7" s="1"/>
  <c r="Q433" i="7"/>
  <c r="P433" i="7"/>
  <c r="O433" i="7"/>
  <c r="N433" i="7"/>
  <c r="M433" i="7"/>
  <c r="L433" i="7"/>
  <c r="K433" i="7"/>
  <c r="S432" i="7"/>
  <c r="R432" i="7"/>
  <c r="Q432" i="7"/>
  <c r="P432" i="7"/>
  <c r="O432" i="7"/>
  <c r="N432" i="7"/>
  <c r="M432" i="7"/>
  <c r="L432" i="7"/>
  <c r="K432" i="7"/>
  <c r="R431" i="7"/>
  <c r="Q431" i="7"/>
  <c r="P431" i="7"/>
  <c r="O431" i="7"/>
  <c r="N431" i="7"/>
  <c r="M431" i="7"/>
  <c r="L431" i="7"/>
  <c r="K431" i="7"/>
  <c r="R430" i="7"/>
  <c r="U430" i="7" s="1"/>
  <c r="Q430" i="7"/>
  <c r="P430" i="7"/>
  <c r="O430" i="7"/>
  <c r="N430" i="7"/>
  <c r="M430" i="7"/>
  <c r="L430" i="7"/>
  <c r="K430" i="7"/>
  <c r="R429" i="7"/>
  <c r="Q429" i="7"/>
  <c r="P429" i="7"/>
  <c r="O429" i="7"/>
  <c r="N429" i="7"/>
  <c r="M429" i="7"/>
  <c r="L429" i="7"/>
  <c r="K429" i="7"/>
  <c r="R428" i="7"/>
  <c r="Q428" i="7"/>
  <c r="P428" i="7"/>
  <c r="O428" i="7"/>
  <c r="N428" i="7"/>
  <c r="M428" i="7"/>
  <c r="L428" i="7"/>
  <c r="K428" i="7"/>
  <c r="R427" i="7"/>
  <c r="Q427" i="7"/>
  <c r="P427" i="7"/>
  <c r="O427" i="7"/>
  <c r="N427" i="7"/>
  <c r="M427" i="7"/>
  <c r="L427" i="7"/>
  <c r="K427" i="7"/>
  <c r="T426" i="7"/>
  <c r="R426" i="7"/>
  <c r="U426" i="7" s="1"/>
  <c r="Q426" i="7"/>
  <c r="P426" i="7"/>
  <c r="O426" i="7"/>
  <c r="N426" i="7"/>
  <c r="M426" i="7"/>
  <c r="L426" i="7"/>
  <c r="K426" i="7"/>
  <c r="T425" i="7"/>
  <c r="S425" i="7"/>
  <c r="V425" i="7" s="1"/>
  <c r="R425" i="7"/>
  <c r="U425" i="7" s="1"/>
  <c r="Q425" i="7"/>
  <c r="P425" i="7"/>
  <c r="O425" i="7"/>
  <c r="N425" i="7"/>
  <c r="M425" i="7"/>
  <c r="L425" i="7"/>
  <c r="K425" i="7"/>
  <c r="S424" i="7"/>
  <c r="V424" i="7" s="1"/>
  <c r="R424" i="7"/>
  <c r="U424" i="7" s="1"/>
  <c r="Q424" i="7"/>
  <c r="P424" i="7"/>
  <c r="O424" i="7"/>
  <c r="N424" i="7"/>
  <c r="M424" i="7"/>
  <c r="L424" i="7"/>
  <c r="K424" i="7"/>
  <c r="S423" i="7"/>
  <c r="V423" i="7" s="1"/>
  <c r="R423" i="7"/>
  <c r="U423" i="7" s="1"/>
  <c r="Q423" i="7"/>
  <c r="P423" i="7"/>
  <c r="O423" i="7"/>
  <c r="N423" i="7"/>
  <c r="M423" i="7"/>
  <c r="L423" i="7"/>
  <c r="K423" i="7"/>
  <c r="S422" i="7"/>
  <c r="R422" i="7"/>
  <c r="Q422" i="7"/>
  <c r="P422" i="7"/>
  <c r="O422" i="7"/>
  <c r="N422" i="7"/>
  <c r="M422" i="7"/>
  <c r="L422" i="7"/>
  <c r="K422" i="7"/>
  <c r="T421" i="7"/>
  <c r="R421" i="7"/>
  <c r="Q421" i="7"/>
  <c r="P421" i="7"/>
  <c r="O421" i="7"/>
  <c r="N421" i="7"/>
  <c r="M421" i="7"/>
  <c r="L421" i="7"/>
  <c r="K421" i="7"/>
  <c r="S420" i="7"/>
  <c r="V420" i="7" s="1"/>
  <c r="R420" i="7"/>
  <c r="U420" i="7" s="1"/>
  <c r="Q420" i="7"/>
  <c r="P420" i="7"/>
  <c r="O420" i="7"/>
  <c r="N420" i="7"/>
  <c r="M420" i="7"/>
  <c r="L420" i="7"/>
  <c r="K420" i="7"/>
  <c r="R419" i="7"/>
  <c r="T419" i="7" s="1"/>
  <c r="Q419" i="7"/>
  <c r="P419" i="7"/>
  <c r="O419" i="7"/>
  <c r="N419" i="7"/>
  <c r="M419" i="7"/>
  <c r="L419" i="7"/>
  <c r="K419" i="7"/>
  <c r="T418" i="7"/>
  <c r="S418" i="7"/>
  <c r="V418" i="7" s="1"/>
  <c r="R418" i="7"/>
  <c r="U418" i="7" s="1"/>
  <c r="Q418" i="7"/>
  <c r="P418" i="7"/>
  <c r="O418" i="7"/>
  <c r="N418" i="7"/>
  <c r="M418" i="7"/>
  <c r="L418" i="7"/>
  <c r="K418" i="7"/>
  <c r="S417" i="7"/>
  <c r="V417" i="7" s="1"/>
  <c r="R417" i="7"/>
  <c r="U417" i="7" s="1"/>
  <c r="Q417" i="7"/>
  <c r="P417" i="7"/>
  <c r="O417" i="7"/>
  <c r="N417" i="7"/>
  <c r="M417" i="7"/>
  <c r="L417" i="7"/>
  <c r="K417" i="7"/>
  <c r="R416" i="7"/>
  <c r="Q416" i="7"/>
  <c r="P416" i="7"/>
  <c r="O416" i="7"/>
  <c r="N416" i="7"/>
  <c r="M416" i="7"/>
  <c r="L416" i="7"/>
  <c r="K416" i="7"/>
  <c r="R415" i="7"/>
  <c r="Q415" i="7"/>
  <c r="P415" i="7"/>
  <c r="O415" i="7"/>
  <c r="N415" i="7"/>
  <c r="M415" i="7"/>
  <c r="L415" i="7"/>
  <c r="K415" i="7"/>
  <c r="T414" i="7"/>
  <c r="R414" i="7"/>
  <c r="Q414" i="7"/>
  <c r="P414" i="7"/>
  <c r="O414" i="7"/>
  <c r="N414" i="7"/>
  <c r="M414" i="7"/>
  <c r="L414" i="7"/>
  <c r="K414" i="7"/>
  <c r="T413" i="7"/>
  <c r="S413" i="7"/>
  <c r="R413" i="7"/>
  <c r="U413" i="7" s="1"/>
  <c r="V413" i="7" s="1"/>
  <c r="Q413" i="7"/>
  <c r="P413" i="7"/>
  <c r="O413" i="7"/>
  <c r="N413" i="7"/>
  <c r="M413" i="7"/>
  <c r="L413" i="7"/>
  <c r="K413" i="7"/>
  <c r="T412" i="7"/>
  <c r="S412" i="7"/>
  <c r="V412" i="7" s="1"/>
  <c r="R412" i="7"/>
  <c r="U412" i="7" s="1"/>
  <c r="Q412" i="7"/>
  <c r="P412" i="7"/>
  <c r="O412" i="7"/>
  <c r="N412" i="7"/>
  <c r="M412" i="7"/>
  <c r="L412" i="7"/>
  <c r="K412" i="7"/>
  <c r="S411" i="7"/>
  <c r="V411" i="7" s="1"/>
  <c r="R411" i="7"/>
  <c r="U411" i="7" s="1"/>
  <c r="Q411" i="7"/>
  <c r="P411" i="7"/>
  <c r="O411" i="7"/>
  <c r="N411" i="7"/>
  <c r="M411" i="7"/>
  <c r="L411" i="7"/>
  <c r="K411" i="7"/>
  <c r="R410" i="7"/>
  <c r="U410" i="7" s="1"/>
  <c r="Q410" i="7"/>
  <c r="P410" i="7"/>
  <c r="O410" i="7"/>
  <c r="N410" i="7"/>
  <c r="M410" i="7"/>
  <c r="L410" i="7"/>
  <c r="K410" i="7"/>
  <c r="T409" i="7"/>
  <c r="S409" i="7"/>
  <c r="V409" i="7" s="1"/>
  <c r="R409" i="7"/>
  <c r="U409" i="7" s="1"/>
  <c r="Q409" i="7"/>
  <c r="P409" i="7"/>
  <c r="O409" i="7"/>
  <c r="N409" i="7"/>
  <c r="M409" i="7"/>
  <c r="L409" i="7"/>
  <c r="K409" i="7"/>
  <c r="R408" i="7"/>
  <c r="U408" i="7" s="1"/>
  <c r="Q408" i="7"/>
  <c r="P408" i="7"/>
  <c r="O408" i="7"/>
  <c r="N408" i="7"/>
  <c r="M408" i="7"/>
  <c r="L408" i="7"/>
  <c r="K408" i="7"/>
  <c r="U407" i="7"/>
  <c r="T407" i="7"/>
  <c r="R407" i="7"/>
  <c r="S407" i="7" s="1"/>
  <c r="V407" i="7" s="1"/>
  <c r="Q407" i="7"/>
  <c r="P407" i="7"/>
  <c r="O407" i="7"/>
  <c r="N407" i="7"/>
  <c r="M407" i="7"/>
  <c r="L407" i="7"/>
  <c r="K407" i="7"/>
  <c r="V406" i="7"/>
  <c r="T406" i="7"/>
  <c r="S406" i="7"/>
  <c r="R406" i="7"/>
  <c r="U406" i="7" s="1"/>
  <c r="Q406" i="7"/>
  <c r="P406" i="7"/>
  <c r="O406" i="7"/>
  <c r="N406" i="7"/>
  <c r="M406" i="7"/>
  <c r="L406" i="7"/>
  <c r="K406" i="7"/>
  <c r="T405" i="7"/>
  <c r="S405" i="7"/>
  <c r="V405" i="7" s="1"/>
  <c r="R405" i="7"/>
  <c r="U405" i="7" s="1"/>
  <c r="Q405" i="7"/>
  <c r="P405" i="7"/>
  <c r="O405" i="7"/>
  <c r="N405" i="7"/>
  <c r="M405" i="7"/>
  <c r="L405" i="7"/>
  <c r="K405" i="7"/>
  <c r="R404" i="7"/>
  <c r="Q404" i="7"/>
  <c r="P404" i="7"/>
  <c r="O404" i="7"/>
  <c r="N404" i="7"/>
  <c r="M404" i="7"/>
  <c r="L404" i="7"/>
  <c r="K404" i="7"/>
  <c r="R403" i="7"/>
  <c r="S403" i="7" s="1"/>
  <c r="Q403" i="7"/>
  <c r="P403" i="7"/>
  <c r="O403" i="7"/>
  <c r="N403" i="7"/>
  <c r="M403" i="7"/>
  <c r="L403" i="7"/>
  <c r="K403" i="7"/>
  <c r="T402" i="7"/>
  <c r="R402" i="7"/>
  <c r="Q402" i="7"/>
  <c r="P402" i="7"/>
  <c r="O402" i="7"/>
  <c r="N402" i="7"/>
  <c r="M402" i="7"/>
  <c r="L402" i="7"/>
  <c r="K402" i="7"/>
  <c r="S401" i="7"/>
  <c r="V401" i="7" s="1"/>
  <c r="R401" i="7"/>
  <c r="U401" i="7" s="1"/>
  <c r="Q401" i="7"/>
  <c r="P401" i="7"/>
  <c r="O401" i="7"/>
  <c r="N401" i="7"/>
  <c r="M401" i="7"/>
  <c r="L401" i="7"/>
  <c r="K401" i="7"/>
  <c r="T400" i="7"/>
  <c r="R400" i="7"/>
  <c r="Q400" i="7"/>
  <c r="P400" i="7"/>
  <c r="O400" i="7"/>
  <c r="N400" i="7"/>
  <c r="M400" i="7"/>
  <c r="L400" i="7"/>
  <c r="K400" i="7"/>
  <c r="T399" i="7"/>
  <c r="S399" i="7"/>
  <c r="V399" i="7" s="1"/>
  <c r="R399" i="7"/>
  <c r="U399" i="7" s="1"/>
  <c r="Q399" i="7"/>
  <c r="P399" i="7"/>
  <c r="O399" i="7"/>
  <c r="N399" i="7"/>
  <c r="M399" i="7"/>
  <c r="L399" i="7"/>
  <c r="K399" i="7"/>
  <c r="U398" i="7"/>
  <c r="T398" i="7"/>
  <c r="S398" i="7"/>
  <c r="V398" i="7" s="1"/>
  <c r="R398" i="7"/>
  <c r="Q398" i="7"/>
  <c r="P398" i="7"/>
  <c r="O398" i="7"/>
  <c r="N398" i="7"/>
  <c r="M398" i="7"/>
  <c r="L398" i="7"/>
  <c r="K398" i="7"/>
  <c r="R397" i="7"/>
  <c r="Q397" i="7"/>
  <c r="P397" i="7"/>
  <c r="O397" i="7"/>
  <c r="N397" i="7"/>
  <c r="M397" i="7"/>
  <c r="L397" i="7"/>
  <c r="K397" i="7"/>
  <c r="U396" i="7"/>
  <c r="T396" i="7"/>
  <c r="R396" i="7"/>
  <c r="S396" i="7" s="1"/>
  <c r="V396" i="7" s="1"/>
  <c r="Q396" i="7"/>
  <c r="P396" i="7"/>
  <c r="O396" i="7"/>
  <c r="N396" i="7"/>
  <c r="M396" i="7"/>
  <c r="L396" i="7"/>
  <c r="K396" i="7"/>
  <c r="R395" i="7"/>
  <c r="Q395" i="7"/>
  <c r="P395" i="7"/>
  <c r="O395" i="7"/>
  <c r="N395" i="7"/>
  <c r="M395" i="7"/>
  <c r="L395" i="7"/>
  <c r="K395" i="7"/>
  <c r="R394" i="7"/>
  <c r="U394" i="7" s="1"/>
  <c r="Q394" i="7"/>
  <c r="P394" i="7"/>
  <c r="O394" i="7"/>
  <c r="N394" i="7"/>
  <c r="M394" i="7"/>
  <c r="L394" i="7"/>
  <c r="K394" i="7"/>
  <c r="R393" i="7"/>
  <c r="U393" i="7" s="1"/>
  <c r="Q393" i="7"/>
  <c r="P393" i="7"/>
  <c r="O393" i="7"/>
  <c r="N393" i="7"/>
  <c r="M393" i="7"/>
  <c r="L393" i="7"/>
  <c r="K393" i="7"/>
  <c r="S392" i="7"/>
  <c r="V392" i="7" s="1"/>
  <c r="R392" i="7"/>
  <c r="U392" i="7" s="1"/>
  <c r="Q392" i="7"/>
  <c r="P392" i="7"/>
  <c r="O392" i="7"/>
  <c r="N392" i="7"/>
  <c r="M392" i="7"/>
  <c r="L392" i="7"/>
  <c r="K392" i="7"/>
  <c r="R391" i="7"/>
  <c r="U391" i="7" s="1"/>
  <c r="Q391" i="7"/>
  <c r="P391" i="7"/>
  <c r="O391" i="7"/>
  <c r="N391" i="7"/>
  <c r="M391" i="7"/>
  <c r="L391" i="7"/>
  <c r="K391" i="7"/>
  <c r="R390" i="7"/>
  <c r="U390" i="7" s="1"/>
  <c r="Q390" i="7"/>
  <c r="P390" i="7"/>
  <c r="O390" i="7"/>
  <c r="N390" i="7"/>
  <c r="M390" i="7"/>
  <c r="L390" i="7"/>
  <c r="K390" i="7"/>
  <c r="R389" i="7"/>
  <c r="Q389" i="7"/>
  <c r="P389" i="7"/>
  <c r="O389" i="7"/>
  <c r="N389" i="7"/>
  <c r="M389" i="7"/>
  <c r="L389" i="7"/>
  <c r="K389" i="7"/>
  <c r="R388" i="7"/>
  <c r="Q388" i="7"/>
  <c r="P388" i="7"/>
  <c r="O388" i="7"/>
  <c r="N388" i="7"/>
  <c r="M388" i="7"/>
  <c r="L388" i="7"/>
  <c r="K388" i="7"/>
  <c r="S387" i="7"/>
  <c r="V387" i="7" s="1"/>
  <c r="R387" i="7"/>
  <c r="U387" i="7" s="1"/>
  <c r="Q387" i="7"/>
  <c r="P387" i="7"/>
  <c r="O387" i="7"/>
  <c r="N387" i="7"/>
  <c r="M387" i="7"/>
  <c r="L387" i="7"/>
  <c r="K387" i="7"/>
  <c r="T386" i="7"/>
  <c r="R386" i="7"/>
  <c r="Q386" i="7"/>
  <c r="P386" i="7"/>
  <c r="O386" i="7"/>
  <c r="N386" i="7"/>
  <c r="M386" i="7"/>
  <c r="L386" i="7"/>
  <c r="K386" i="7"/>
  <c r="T385" i="7"/>
  <c r="S385" i="7"/>
  <c r="V385" i="7" s="1"/>
  <c r="R385" i="7"/>
  <c r="U385" i="7" s="1"/>
  <c r="Q385" i="7"/>
  <c r="P385" i="7"/>
  <c r="O385" i="7"/>
  <c r="N385" i="7"/>
  <c r="M385" i="7"/>
  <c r="L385" i="7"/>
  <c r="K385" i="7"/>
  <c r="S384" i="7"/>
  <c r="V384" i="7" s="1"/>
  <c r="R384" i="7"/>
  <c r="U384" i="7" s="1"/>
  <c r="Q384" i="7"/>
  <c r="P384" i="7"/>
  <c r="O384" i="7"/>
  <c r="N384" i="7"/>
  <c r="M384" i="7"/>
  <c r="L384" i="7"/>
  <c r="K384" i="7"/>
  <c r="R383" i="7"/>
  <c r="U383" i="7" s="1"/>
  <c r="Q383" i="7"/>
  <c r="P383" i="7"/>
  <c r="O383" i="7"/>
  <c r="N383" i="7"/>
  <c r="M383" i="7"/>
  <c r="L383" i="7"/>
  <c r="K383" i="7"/>
  <c r="T382" i="7"/>
  <c r="S382" i="7"/>
  <c r="V382" i="7" s="1"/>
  <c r="R382" i="7"/>
  <c r="U382" i="7" s="1"/>
  <c r="Q382" i="7"/>
  <c r="P382" i="7"/>
  <c r="O382" i="7"/>
  <c r="N382" i="7"/>
  <c r="M382" i="7"/>
  <c r="L382" i="7"/>
  <c r="K382" i="7"/>
  <c r="R381" i="7"/>
  <c r="U381" i="7" s="1"/>
  <c r="Q381" i="7"/>
  <c r="P381" i="7"/>
  <c r="O381" i="7"/>
  <c r="N381" i="7"/>
  <c r="M381" i="7"/>
  <c r="L381" i="7"/>
  <c r="K381" i="7"/>
  <c r="V380" i="7"/>
  <c r="T380" i="7"/>
  <c r="S380" i="7"/>
  <c r="R380" i="7"/>
  <c r="U380" i="7" s="1"/>
  <c r="Q380" i="7"/>
  <c r="P380" i="7"/>
  <c r="O380" i="7"/>
  <c r="N380" i="7"/>
  <c r="M380" i="7"/>
  <c r="L380" i="7"/>
  <c r="K380" i="7"/>
  <c r="T379" i="7"/>
  <c r="S379" i="7"/>
  <c r="V379" i="7" s="1"/>
  <c r="R379" i="7"/>
  <c r="U379" i="7" s="1"/>
  <c r="Q379" i="7"/>
  <c r="P379" i="7"/>
  <c r="O379" i="7"/>
  <c r="N379" i="7"/>
  <c r="M379" i="7"/>
  <c r="L379" i="7"/>
  <c r="K379" i="7"/>
  <c r="R378" i="7"/>
  <c r="Q378" i="7"/>
  <c r="P378" i="7"/>
  <c r="O378" i="7"/>
  <c r="N378" i="7"/>
  <c r="M378" i="7"/>
  <c r="L378" i="7"/>
  <c r="K378" i="7"/>
  <c r="R377" i="7"/>
  <c r="S377" i="7" s="1"/>
  <c r="Q377" i="7"/>
  <c r="P377" i="7"/>
  <c r="O377" i="7"/>
  <c r="N377" i="7"/>
  <c r="M377" i="7"/>
  <c r="L377" i="7"/>
  <c r="K377" i="7"/>
  <c r="T376" i="7"/>
  <c r="R376" i="7"/>
  <c r="Q376" i="7"/>
  <c r="P376" i="7"/>
  <c r="O376" i="7"/>
  <c r="N376" i="7"/>
  <c r="M376" i="7"/>
  <c r="L376" i="7"/>
  <c r="K376" i="7"/>
  <c r="S375" i="7"/>
  <c r="V375" i="7" s="1"/>
  <c r="R375" i="7"/>
  <c r="U375" i="7" s="1"/>
  <c r="Q375" i="7"/>
  <c r="P375" i="7"/>
  <c r="O375" i="7"/>
  <c r="N375" i="7"/>
  <c r="M375" i="7"/>
  <c r="L375" i="7"/>
  <c r="K375" i="7"/>
  <c r="T374" i="7"/>
  <c r="R374" i="7"/>
  <c r="Q374" i="7"/>
  <c r="P374" i="7"/>
  <c r="O374" i="7"/>
  <c r="N374" i="7"/>
  <c r="M374" i="7"/>
  <c r="L374" i="7"/>
  <c r="K374" i="7"/>
  <c r="T373" i="7"/>
  <c r="S373" i="7"/>
  <c r="V373" i="7" s="1"/>
  <c r="R373" i="7"/>
  <c r="U373" i="7" s="1"/>
  <c r="Q373" i="7"/>
  <c r="P373" i="7"/>
  <c r="O373" i="7"/>
  <c r="N373" i="7"/>
  <c r="M373" i="7"/>
  <c r="L373" i="7"/>
  <c r="K373" i="7"/>
  <c r="R372" i="7"/>
  <c r="S372" i="7" s="1"/>
  <c r="Q372" i="7"/>
  <c r="P372" i="7"/>
  <c r="O372" i="7"/>
  <c r="N372" i="7"/>
  <c r="M372" i="7"/>
  <c r="L372" i="7"/>
  <c r="K372" i="7"/>
  <c r="R371" i="7"/>
  <c r="Q371" i="7"/>
  <c r="P371" i="7"/>
  <c r="O371" i="7"/>
  <c r="N371" i="7"/>
  <c r="M371" i="7"/>
  <c r="L371" i="7"/>
  <c r="K371" i="7"/>
  <c r="R370" i="7"/>
  <c r="U370" i="7" s="1"/>
  <c r="Q370" i="7"/>
  <c r="P370" i="7"/>
  <c r="O370" i="7"/>
  <c r="N370" i="7"/>
  <c r="M370" i="7"/>
  <c r="L370" i="7"/>
  <c r="K370" i="7"/>
  <c r="R369" i="7"/>
  <c r="U369" i="7" s="1"/>
  <c r="Q369" i="7"/>
  <c r="P369" i="7"/>
  <c r="O369" i="7"/>
  <c r="N369" i="7"/>
  <c r="M369" i="7"/>
  <c r="L369" i="7"/>
  <c r="K369" i="7"/>
  <c r="S368" i="7"/>
  <c r="V368" i="7" s="1"/>
  <c r="R368" i="7"/>
  <c r="U368" i="7" s="1"/>
  <c r="Q368" i="7"/>
  <c r="P368" i="7"/>
  <c r="O368" i="7"/>
  <c r="N368" i="7"/>
  <c r="M368" i="7"/>
  <c r="L368" i="7"/>
  <c r="K368" i="7"/>
  <c r="R367" i="7"/>
  <c r="U367" i="7" s="1"/>
  <c r="Q367" i="7"/>
  <c r="P367" i="7"/>
  <c r="O367" i="7"/>
  <c r="N367" i="7"/>
  <c r="M367" i="7"/>
  <c r="L367" i="7"/>
  <c r="K367" i="7"/>
  <c r="R366" i="7"/>
  <c r="U366" i="7" s="1"/>
  <c r="Q366" i="7"/>
  <c r="P366" i="7"/>
  <c r="O366" i="7"/>
  <c r="N366" i="7"/>
  <c r="M366" i="7"/>
  <c r="L366" i="7"/>
  <c r="K366" i="7"/>
  <c r="R365" i="7"/>
  <c r="Q365" i="7"/>
  <c r="P365" i="7"/>
  <c r="O365" i="7"/>
  <c r="N365" i="7"/>
  <c r="M365" i="7"/>
  <c r="L365" i="7"/>
  <c r="K365" i="7"/>
  <c r="T364" i="7"/>
  <c r="R364" i="7"/>
  <c r="Q364" i="7"/>
  <c r="P364" i="7"/>
  <c r="O364" i="7"/>
  <c r="N364" i="7"/>
  <c r="M364" i="7"/>
  <c r="L364" i="7"/>
  <c r="K364" i="7"/>
  <c r="S363" i="7"/>
  <c r="V363" i="7" s="1"/>
  <c r="R363" i="7"/>
  <c r="U363" i="7" s="1"/>
  <c r="Q363" i="7"/>
  <c r="P363" i="7"/>
  <c r="O363" i="7"/>
  <c r="N363" i="7"/>
  <c r="M363" i="7"/>
  <c r="L363" i="7"/>
  <c r="K363" i="7"/>
  <c r="U362" i="7"/>
  <c r="T362" i="7"/>
  <c r="S362" i="7"/>
  <c r="V362" i="7" s="1"/>
  <c r="R362" i="7"/>
  <c r="Q362" i="7"/>
  <c r="P362" i="7"/>
  <c r="O362" i="7"/>
  <c r="N362" i="7"/>
  <c r="M362" i="7"/>
  <c r="L362" i="7"/>
  <c r="K362" i="7"/>
  <c r="T361" i="7"/>
  <c r="R361" i="7"/>
  <c r="Q361" i="7"/>
  <c r="P361" i="7"/>
  <c r="O361" i="7"/>
  <c r="N361" i="7"/>
  <c r="M361" i="7"/>
  <c r="L361" i="7"/>
  <c r="K361" i="7"/>
  <c r="T360" i="7"/>
  <c r="S360" i="7"/>
  <c r="V360" i="7" s="1"/>
  <c r="R360" i="7"/>
  <c r="U360" i="7" s="1"/>
  <c r="Q360" i="7"/>
  <c r="P360" i="7"/>
  <c r="O360" i="7"/>
  <c r="N360" i="7"/>
  <c r="M360" i="7"/>
  <c r="L360" i="7"/>
  <c r="K360" i="7"/>
  <c r="V359" i="7"/>
  <c r="U359" i="7"/>
  <c r="T359" i="7"/>
  <c r="S359" i="7"/>
  <c r="R359" i="7"/>
  <c r="Q359" i="7"/>
  <c r="P359" i="7"/>
  <c r="O359" i="7"/>
  <c r="N359" i="7"/>
  <c r="M359" i="7"/>
  <c r="L359" i="7"/>
  <c r="K359" i="7"/>
  <c r="S358" i="7"/>
  <c r="V358" i="7" s="1"/>
  <c r="R358" i="7"/>
  <c r="U358" i="7" s="1"/>
  <c r="Q358" i="7"/>
  <c r="P358" i="7"/>
  <c r="O358" i="7"/>
  <c r="N358" i="7"/>
  <c r="M358" i="7"/>
  <c r="L358" i="7"/>
  <c r="K358" i="7"/>
  <c r="R357" i="7"/>
  <c r="U357" i="7" s="1"/>
  <c r="Q357" i="7"/>
  <c r="P357" i="7"/>
  <c r="O357" i="7"/>
  <c r="N357" i="7"/>
  <c r="M357" i="7"/>
  <c r="L357" i="7"/>
  <c r="K357" i="7"/>
  <c r="T356" i="7"/>
  <c r="S356" i="7"/>
  <c r="V356" i="7" s="1"/>
  <c r="R356" i="7"/>
  <c r="U356" i="7" s="1"/>
  <c r="Q356" i="7"/>
  <c r="P356" i="7"/>
  <c r="O356" i="7"/>
  <c r="N356" i="7"/>
  <c r="M356" i="7"/>
  <c r="L356" i="7"/>
  <c r="K356" i="7"/>
  <c r="R355" i="7"/>
  <c r="U355" i="7" s="1"/>
  <c r="Q355" i="7"/>
  <c r="P355" i="7"/>
  <c r="O355" i="7"/>
  <c r="N355" i="7"/>
  <c r="M355" i="7"/>
  <c r="L355" i="7"/>
  <c r="K355" i="7"/>
  <c r="V354" i="7"/>
  <c r="T354" i="7"/>
  <c r="S354" i="7"/>
  <c r="R354" i="7"/>
  <c r="U354" i="7" s="1"/>
  <c r="Q354" i="7"/>
  <c r="P354" i="7"/>
  <c r="O354" i="7"/>
  <c r="N354" i="7"/>
  <c r="M354" i="7"/>
  <c r="L354" i="7"/>
  <c r="K354" i="7"/>
  <c r="T353" i="7"/>
  <c r="S353" i="7"/>
  <c r="V353" i="7" s="1"/>
  <c r="R353" i="7"/>
  <c r="U353" i="7" s="1"/>
  <c r="Q353" i="7"/>
  <c r="P353" i="7"/>
  <c r="O353" i="7"/>
  <c r="N353" i="7"/>
  <c r="M353" i="7"/>
  <c r="L353" i="7"/>
  <c r="K353" i="7"/>
  <c r="R352" i="7"/>
  <c r="Q352" i="7"/>
  <c r="P352" i="7"/>
  <c r="O352" i="7"/>
  <c r="N352" i="7"/>
  <c r="M352" i="7"/>
  <c r="L352" i="7"/>
  <c r="K352" i="7"/>
  <c r="R351" i="7"/>
  <c r="Q351" i="7"/>
  <c r="P351" i="7"/>
  <c r="O351" i="7"/>
  <c r="N351" i="7"/>
  <c r="M351" i="7"/>
  <c r="L351" i="7"/>
  <c r="K351" i="7"/>
  <c r="R350" i="7"/>
  <c r="S350" i="7" s="1"/>
  <c r="Q350" i="7"/>
  <c r="P350" i="7"/>
  <c r="O350" i="7"/>
  <c r="N350" i="7"/>
  <c r="M350" i="7"/>
  <c r="L350" i="7"/>
  <c r="K350" i="7"/>
  <c r="R349" i="7"/>
  <c r="U349" i="7" s="1"/>
  <c r="Q349" i="7"/>
  <c r="P349" i="7"/>
  <c r="O349" i="7"/>
  <c r="N349" i="7"/>
  <c r="M349" i="7"/>
  <c r="L349" i="7"/>
  <c r="K349" i="7"/>
  <c r="S348" i="7"/>
  <c r="R348" i="7"/>
  <c r="U348" i="7" s="1"/>
  <c r="Q348" i="7"/>
  <c r="P348" i="7"/>
  <c r="O348" i="7"/>
  <c r="N348" i="7"/>
  <c r="M348" i="7"/>
  <c r="L348" i="7"/>
  <c r="K348" i="7"/>
  <c r="R347" i="7"/>
  <c r="U347" i="7" s="1"/>
  <c r="Q347" i="7"/>
  <c r="P347" i="7"/>
  <c r="O347" i="7"/>
  <c r="N347" i="7"/>
  <c r="M347" i="7"/>
  <c r="L347" i="7"/>
  <c r="K347" i="7"/>
  <c r="U346" i="7"/>
  <c r="S346" i="7"/>
  <c r="V346" i="7" s="1"/>
  <c r="R346" i="7"/>
  <c r="T346" i="7" s="1"/>
  <c r="Q346" i="7"/>
  <c r="P346" i="7"/>
  <c r="O346" i="7"/>
  <c r="N346" i="7"/>
  <c r="M346" i="7"/>
  <c r="L346" i="7"/>
  <c r="K346" i="7"/>
  <c r="R345" i="7"/>
  <c r="U345" i="7" s="1"/>
  <c r="Q345" i="7"/>
  <c r="P345" i="7"/>
  <c r="O345" i="7"/>
  <c r="N345" i="7"/>
  <c r="M345" i="7"/>
  <c r="L345" i="7"/>
  <c r="K345" i="7"/>
  <c r="U344" i="7"/>
  <c r="T344" i="7"/>
  <c r="S344" i="7"/>
  <c r="V344" i="7" s="1"/>
  <c r="R344" i="7"/>
  <c r="Q344" i="7"/>
  <c r="P344" i="7"/>
  <c r="O344" i="7"/>
  <c r="N344" i="7"/>
  <c r="M344" i="7"/>
  <c r="L344" i="7"/>
  <c r="K344" i="7"/>
  <c r="U343" i="7"/>
  <c r="R343" i="7"/>
  <c r="T343" i="7" s="1"/>
  <c r="Q343" i="7"/>
  <c r="P343" i="7"/>
  <c r="O343" i="7"/>
  <c r="N343" i="7"/>
  <c r="M343" i="7"/>
  <c r="L343" i="7"/>
  <c r="K343" i="7"/>
  <c r="U342" i="7"/>
  <c r="T342" i="7"/>
  <c r="S342" i="7"/>
  <c r="R342" i="7"/>
  <c r="Q342" i="7"/>
  <c r="P342" i="7"/>
  <c r="O342" i="7"/>
  <c r="N342" i="7"/>
  <c r="M342" i="7"/>
  <c r="L342" i="7"/>
  <c r="K342" i="7"/>
  <c r="U341" i="7"/>
  <c r="T341" i="7"/>
  <c r="S341" i="7"/>
  <c r="V341" i="7" s="1"/>
  <c r="R341" i="7"/>
  <c r="Q341" i="7"/>
  <c r="P341" i="7"/>
  <c r="O341" i="7"/>
  <c r="N341" i="7"/>
  <c r="M341" i="7"/>
  <c r="L341" i="7"/>
  <c r="K341" i="7"/>
  <c r="S340" i="7"/>
  <c r="R340" i="7"/>
  <c r="Q340" i="7"/>
  <c r="P340" i="7"/>
  <c r="O340" i="7"/>
  <c r="N340" i="7"/>
  <c r="M340" i="7"/>
  <c r="L340" i="7"/>
  <c r="K340" i="7"/>
  <c r="R339" i="7"/>
  <c r="Q339" i="7"/>
  <c r="P339" i="7"/>
  <c r="O339" i="7"/>
  <c r="N339" i="7"/>
  <c r="M339" i="7"/>
  <c r="L339" i="7"/>
  <c r="K339" i="7"/>
  <c r="U338" i="7"/>
  <c r="T338" i="7"/>
  <c r="R338" i="7"/>
  <c r="S338" i="7" s="1"/>
  <c r="V338" i="7" s="1"/>
  <c r="Q338" i="7"/>
  <c r="P338" i="7"/>
  <c r="O338" i="7"/>
  <c r="N338" i="7"/>
  <c r="M338" i="7"/>
  <c r="L338" i="7"/>
  <c r="K338" i="7"/>
  <c r="R337" i="7"/>
  <c r="U337" i="7" s="1"/>
  <c r="Q337" i="7"/>
  <c r="P337" i="7"/>
  <c r="O337" i="7"/>
  <c r="N337" i="7"/>
  <c r="M337" i="7"/>
  <c r="L337" i="7"/>
  <c r="K337" i="7"/>
  <c r="U336" i="7"/>
  <c r="T336" i="7"/>
  <c r="S336" i="7"/>
  <c r="V336" i="7" s="1"/>
  <c r="R336" i="7"/>
  <c r="Q336" i="7"/>
  <c r="P336" i="7"/>
  <c r="O336" i="7"/>
  <c r="N336" i="7"/>
  <c r="M336" i="7"/>
  <c r="L336" i="7"/>
  <c r="K336" i="7"/>
  <c r="R335" i="7"/>
  <c r="U335" i="7" s="1"/>
  <c r="Q335" i="7"/>
  <c r="P335" i="7"/>
  <c r="O335" i="7"/>
  <c r="N335" i="7"/>
  <c r="M335" i="7"/>
  <c r="L335" i="7"/>
  <c r="K335" i="7"/>
  <c r="U334" i="7"/>
  <c r="S334" i="7"/>
  <c r="V334" i="7" s="1"/>
  <c r="R334" i="7"/>
  <c r="T334" i="7" s="1"/>
  <c r="Q334" i="7"/>
  <c r="P334" i="7"/>
  <c r="O334" i="7"/>
  <c r="N334" i="7"/>
  <c r="M334" i="7"/>
  <c r="L334" i="7"/>
  <c r="K334" i="7"/>
  <c r="U333" i="7"/>
  <c r="T333" i="7"/>
  <c r="R333" i="7"/>
  <c r="S333" i="7" s="1"/>
  <c r="V333" i="7" s="1"/>
  <c r="Q333" i="7"/>
  <c r="P333" i="7"/>
  <c r="O333" i="7"/>
  <c r="N333" i="7"/>
  <c r="M333" i="7"/>
  <c r="L333" i="7"/>
  <c r="K333" i="7"/>
  <c r="U332" i="7"/>
  <c r="S332" i="7"/>
  <c r="V332" i="7" s="1"/>
  <c r="R332" i="7"/>
  <c r="T332" i="7" s="1"/>
  <c r="Q332" i="7"/>
  <c r="P332" i="7"/>
  <c r="O332" i="7"/>
  <c r="N332" i="7"/>
  <c r="M332" i="7"/>
  <c r="L332" i="7"/>
  <c r="K332" i="7"/>
  <c r="U331" i="7"/>
  <c r="R331" i="7"/>
  <c r="T331" i="7" s="1"/>
  <c r="Q331" i="7"/>
  <c r="P331" i="7"/>
  <c r="O331" i="7"/>
  <c r="N331" i="7"/>
  <c r="M331" i="7"/>
  <c r="L331" i="7"/>
  <c r="K331" i="7"/>
  <c r="U330" i="7"/>
  <c r="T330" i="7"/>
  <c r="S330" i="7"/>
  <c r="R330" i="7"/>
  <c r="Q330" i="7"/>
  <c r="P330" i="7"/>
  <c r="O330" i="7"/>
  <c r="N330" i="7"/>
  <c r="M330" i="7"/>
  <c r="L330" i="7"/>
  <c r="K330" i="7"/>
  <c r="U329" i="7"/>
  <c r="T329" i="7"/>
  <c r="S329" i="7"/>
  <c r="V329" i="7" s="1"/>
  <c r="R329" i="7"/>
  <c r="Q329" i="7"/>
  <c r="P329" i="7"/>
  <c r="O329" i="7"/>
  <c r="N329" i="7"/>
  <c r="M329" i="7"/>
  <c r="L329" i="7"/>
  <c r="K329" i="7"/>
  <c r="U328" i="7"/>
  <c r="T328" i="7"/>
  <c r="R328" i="7"/>
  <c r="S328" i="7" s="1"/>
  <c r="V328" i="7" s="1"/>
  <c r="Q328" i="7"/>
  <c r="P328" i="7"/>
  <c r="O328" i="7"/>
  <c r="N328" i="7"/>
  <c r="M328" i="7"/>
  <c r="L328" i="7"/>
  <c r="K328" i="7"/>
  <c r="R327" i="7"/>
  <c r="Q327" i="7"/>
  <c r="P327" i="7"/>
  <c r="O327" i="7"/>
  <c r="N327" i="7"/>
  <c r="M327" i="7"/>
  <c r="L327" i="7"/>
  <c r="K327" i="7"/>
  <c r="R326" i="7"/>
  <c r="S326" i="7" s="1"/>
  <c r="Q326" i="7"/>
  <c r="P326" i="7"/>
  <c r="O326" i="7"/>
  <c r="N326" i="7"/>
  <c r="M326" i="7"/>
  <c r="L326" i="7"/>
  <c r="K326" i="7"/>
  <c r="R325" i="7"/>
  <c r="U325" i="7" s="1"/>
  <c r="Q325" i="7"/>
  <c r="P325" i="7"/>
  <c r="O325" i="7"/>
  <c r="N325" i="7"/>
  <c r="M325" i="7"/>
  <c r="L325" i="7"/>
  <c r="K325" i="7"/>
  <c r="S324" i="7"/>
  <c r="R324" i="7"/>
  <c r="U324" i="7" s="1"/>
  <c r="Q324" i="7"/>
  <c r="P324" i="7"/>
  <c r="O324" i="7"/>
  <c r="N324" i="7"/>
  <c r="M324" i="7"/>
  <c r="L324" i="7"/>
  <c r="K324" i="7"/>
  <c r="R323" i="7"/>
  <c r="U323" i="7" s="1"/>
  <c r="Q323" i="7"/>
  <c r="P323" i="7"/>
  <c r="O323" i="7"/>
  <c r="N323" i="7"/>
  <c r="M323" i="7"/>
  <c r="L323" i="7"/>
  <c r="K323" i="7"/>
  <c r="U322" i="7"/>
  <c r="S322" i="7"/>
  <c r="V322" i="7" s="1"/>
  <c r="R322" i="7"/>
  <c r="T322" i="7" s="1"/>
  <c r="Q322" i="7"/>
  <c r="P322" i="7"/>
  <c r="O322" i="7"/>
  <c r="N322" i="7"/>
  <c r="M322" i="7"/>
  <c r="L322" i="7"/>
  <c r="K322" i="7"/>
  <c r="R321" i="7"/>
  <c r="U321" i="7" s="1"/>
  <c r="Q321" i="7"/>
  <c r="P321" i="7"/>
  <c r="O321" i="7"/>
  <c r="N321" i="7"/>
  <c r="M321" i="7"/>
  <c r="L321" i="7"/>
  <c r="K321" i="7"/>
  <c r="U320" i="7"/>
  <c r="S320" i="7"/>
  <c r="V320" i="7" s="1"/>
  <c r="R320" i="7"/>
  <c r="T320" i="7" s="1"/>
  <c r="Q320" i="7"/>
  <c r="P320" i="7"/>
  <c r="O320" i="7"/>
  <c r="N320" i="7"/>
  <c r="M320" i="7"/>
  <c r="L320" i="7"/>
  <c r="K320" i="7"/>
  <c r="U319" i="7"/>
  <c r="R319" i="7"/>
  <c r="T319" i="7" s="1"/>
  <c r="Q319" i="7"/>
  <c r="P319" i="7"/>
  <c r="O319" i="7"/>
  <c r="N319" i="7"/>
  <c r="M319" i="7"/>
  <c r="L319" i="7"/>
  <c r="K319" i="7"/>
  <c r="U318" i="7"/>
  <c r="T318" i="7"/>
  <c r="S318" i="7"/>
  <c r="R318" i="7"/>
  <c r="Q318" i="7"/>
  <c r="P318" i="7"/>
  <c r="O318" i="7"/>
  <c r="N318" i="7"/>
  <c r="M318" i="7"/>
  <c r="L318" i="7"/>
  <c r="K318" i="7"/>
  <c r="U317" i="7"/>
  <c r="T317" i="7"/>
  <c r="S317" i="7"/>
  <c r="V317" i="7" s="1"/>
  <c r="R317" i="7"/>
  <c r="Q317" i="7"/>
  <c r="P317" i="7"/>
  <c r="O317" i="7"/>
  <c r="N317" i="7"/>
  <c r="M317" i="7"/>
  <c r="L317" i="7"/>
  <c r="K317" i="7"/>
  <c r="R316" i="7"/>
  <c r="Q316" i="7"/>
  <c r="P316" i="7"/>
  <c r="O316" i="7"/>
  <c r="N316" i="7"/>
  <c r="M316" i="7"/>
  <c r="L316" i="7"/>
  <c r="K316" i="7"/>
  <c r="R315" i="7"/>
  <c r="Q315" i="7"/>
  <c r="P315" i="7"/>
  <c r="O315" i="7"/>
  <c r="N315" i="7"/>
  <c r="M315" i="7"/>
  <c r="L315" i="7"/>
  <c r="K315" i="7"/>
  <c r="R314" i="7"/>
  <c r="S314" i="7" s="1"/>
  <c r="Q314" i="7"/>
  <c r="P314" i="7"/>
  <c r="O314" i="7"/>
  <c r="N314" i="7"/>
  <c r="M314" i="7"/>
  <c r="L314" i="7"/>
  <c r="K314" i="7"/>
  <c r="R313" i="7"/>
  <c r="U313" i="7" s="1"/>
  <c r="Q313" i="7"/>
  <c r="P313" i="7"/>
  <c r="O313" i="7"/>
  <c r="N313" i="7"/>
  <c r="M313" i="7"/>
  <c r="L313" i="7"/>
  <c r="K313" i="7"/>
  <c r="S312" i="7"/>
  <c r="R312" i="7"/>
  <c r="U312" i="7" s="1"/>
  <c r="Q312" i="7"/>
  <c r="P312" i="7"/>
  <c r="O312" i="7"/>
  <c r="N312" i="7"/>
  <c r="M312" i="7"/>
  <c r="L312" i="7"/>
  <c r="K312" i="7"/>
  <c r="R311" i="7"/>
  <c r="U311" i="7" s="1"/>
  <c r="Q311" i="7"/>
  <c r="P311" i="7"/>
  <c r="O311" i="7"/>
  <c r="N311" i="7"/>
  <c r="M311" i="7"/>
  <c r="L311" i="7"/>
  <c r="K311" i="7"/>
  <c r="U310" i="7"/>
  <c r="S310" i="7"/>
  <c r="V310" i="7" s="1"/>
  <c r="R310" i="7"/>
  <c r="T310" i="7" s="1"/>
  <c r="Q310" i="7"/>
  <c r="P310" i="7"/>
  <c r="O310" i="7"/>
  <c r="N310" i="7"/>
  <c r="M310" i="7"/>
  <c r="L310" i="7"/>
  <c r="K310" i="7"/>
  <c r="R309" i="7"/>
  <c r="U309" i="7" s="1"/>
  <c r="Q309" i="7"/>
  <c r="P309" i="7"/>
  <c r="O309" i="7"/>
  <c r="N309" i="7"/>
  <c r="M309" i="7"/>
  <c r="L309" i="7"/>
  <c r="K309" i="7"/>
  <c r="U308" i="7"/>
  <c r="S308" i="7"/>
  <c r="V308" i="7" s="1"/>
  <c r="R308" i="7"/>
  <c r="T308" i="7" s="1"/>
  <c r="Q308" i="7"/>
  <c r="P308" i="7"/>
  <c r="O308" i="7"/>
  <c r="N308" i="7"/>
  <c r="M308" i="7"/>
  <c r="L308" i="7"/>
  <c r="K308" i="7"/>
  <c r="U307" i="7"/>
  <c r="R307" i="7"/>
  <c r="T307" i="7" s="1"/>
  <c r="Q307" i="7"/>
  <c r="P307" i="7"/>
  <c r="O307" i="7"/>
  <c r="N307" i="7"/>
  <c r="M307" i="7"/>
  <c r="L307" i="7"/>
  <c r="K307" i="7"/>
  <c r="U306" i="7"/>
  <c r="T306" i="7"/>
  <c r="S306" i="7"/>
  <c r="R306" i="7"/>
  <c r="Q306" i="7"/>
  <c r="P306" i="7"/>
  <c r="O306" i="7"/>
  <c r="N306" i="7"/>
  <c r="M306" i="7"/>
  <c r="L306" i="7"/>
  <c r="K306" i="7"/>
  <c r="U305" i="7"/>
  <c r="T305" i="7"/>
  <c r="S305" i="7"/>
  <c r="V305" i="7" s="1"/>
  <c r="R305" i="7"/>
  <c r="Q305" i="7"/>
  <c r="P305" i="7"/>
  <c r="O305" i="7"/>
  <c r="N305" i="7"/>
  <c r="M305" i="7"/>
  <c r="L305" i="7"/>
  <c r="K305" i="7"/>
  <c r="S304" i="7"/>
  <c r="R304" i="7"/>
  <c r="Q304" i="7"/>
  <c r="P304" i="7"/>
  <c r="O304" i="7"/>
  <c r="N304" i="7"/>
  <c r="M304" i="7"/>
  <c r="L304" i="7"/>
  <c r="K304" i="7"/>
  <c r="R303" i="7"/>
  <c r="Q303" i="7"/>
  <c r="P303" i="7"/>
  <c r="O303" i="7"/>
  <c r="N303" i="7"/>
  <c r="M303" i="7"/>
  <c r="L303" i="7"/>
  <c r="K303" i="7"/>
  <c r="R302" i="7"/>
  <c r="S302" i="7" s="1"/>
  <c r="Q302" i="7"/>
  <c r="P302" i="7"/>
  <c r="O302" i="7"/>
  <c r="N302" i="7"/>
  <c r="M302" i="7"/>
  <c r="L302" i="7"/>
  <c r="K302" i="7"/>
  <c r="R301" i="7"/>
  <c r="U301" i="7" s="1"/>
  <c r="Q301" i="7"/>
  <c r="P301" i="7"/>
  <c r="O301" i="7"/>
  <c r="N301" i="7"/>
  <c r="M301" i="7"/>
  <c r="L301" i="7"/>
  <c r="K301" i="7"/>
  <c r="S300" i="7"/>
  <c r="R300" i="7"/>
  <c r="U300" i="7" s="1"/>
  <c r="Q300" i="7"/>
  <c r="P300" i="7"/>
  <c r="O300" i="7"/>
  <c r="N300" i="7"/>
  <c r="M300" i="7"/>
  <c r="L300" i="7"/>
  <c r="K300" i="7"/>
  <c r="R299" i="7"/>
  <c r="U299" i="7" s="1"/>
  <c r="Q299" i="7"/>
  <c r="P299" i="7"/>
  <c r="O299" i="7"/>
  <c r="N299" i="7"/>
  <c r="M299" i="7"/>
  <c r="L299" i="7"/>
  <c r="K299" i="7"/>
  <c r="U298" i="7"/>
  <c r="T298" i="7"/>
  <c r="S298" i="7"/>
  <c r="V298" i="7" s="1"/>
  <c r="R298" i="7"/>
  <c r="Q298" i="7"/>
  <c r="P298" i="7"/>
  <c r="O298" i="7"/>
  <c r="N298" i="7"/>
  <c r="M298" i="7"/>
  <c r="L298" i="7"/>
  <c r="K298" i="7"/>
  <c r="R297" i="7"/>
  <c r="U297" i="7" s="1"/>
  <c r="Q297" i="7"/>
  <c r="P297" i="7"/>
  <c r="O297" i="7"/>
  <c r="N297" i="7"/>
  <c r="M297" i="7"/>
  <c r="L297" i="7"/>
  <c r="K297" i="7"/>
  <c r="U296" i="7"/>
  <c r="S296" i="7"/>
  <c r="V296" i="7" s="1"/>
  <c r="R296" i="7"/>
  <c r="T296" i="7" s="1"/>
  <c r="Q296" i="7"/>
  <c r="P296" i="7"/>
  <c r="O296" i="7"/>
  <c r="N296" i="7"/>
  <c r="M296" i="7"/>
  <c r="L296" i="7"/>
  <c r="K296" i="7"/>
  <c r="U295" i="7"/>
  <c r="R295" i="7"/>
  <c r="T295" i="7" s="1"/>
  <c r="Q295" i="7"/>
  <c r="P295" i="7"/>
  <c r="O295" i="7"/>
  <c r="N295" i="7"/>
  <c r="M295" i="7"/>
  <c r="L295" i="7"/>
  <c r="K295" i="7"/>
  <c r="U294" i="7"/>
  <c r="T294" i="7"/>
  <c r="S294" i="7"/>
  <c r="R294" i="7"/>
  <c r="Q294" i="7"/>
  <c r="P294" i="7"/>
  <c r="O294" i="7"/>
  <c r="N294" i="7"/>
  <c r="M294" i="7"/>
  <c r="L294" i="7"/>
  <c r="K294" i="7"/>
  <c r="U293" i="7"/>
  <c r="T293" i="7"/>
  <c r="S293" i="7"/>
  <c r="V293" i="7" s="1"/>
  <c r="R293" i="7"/>
  <c r="Q293" i="7"/>
  <c r="P293" i="7"/>
  <c r="O293" i="7"/>
  <c r="N293" i="7"/>
  <c r="M293" i="7"/>
  <c r="L293" i="7"/>
  <c r="K293" i="7"/>
  <c r="S292" i="7"/>
  <c r="R292" i="7"/>
  <c r="Q292" i="7"/>
  <c r="P292" i="7"/>
  <c r="O292" i="7"/>
  <c r="N292" i="7"/>
  <c r="M292" i="7"/>
  <c r="L292" i="7"/>
  <c r="K292" i="7"/>
  <c r="R291" i="7"/>
  <c r="Q291" i="7"/>
  <c r="P291" i="7"/>
  <c r="O291" i="7"/>
  <c r="N291" i="7"/>
  <c r="M291" i="7"/>
  <c r="L291" i="7"/>
  <c r="K291" i="7"/>
  <c r="R290" i="7"/>
  <c r="S290" i="7" s="1"/>
  <c r="Q290" i="7"/>
  <c r="P290" i="7"/>
  <c r="O290" i="7"/>
  <c r="N290" i="7"/>
  <c r="M290" i="7"/>
  <c r="L290" i="7"/>
  <c r="K290" i="7"/>
  <c r="R289" i="7"/>
  <c r="U289" i="7" s="1"/>
  <c r="Q289" i="7"/>
  <c r="P289" i="7"/>
  <c r="O289" i="7"/>
  <c r="N289" i="7"/>
  <c r="M289" i="7"/>
  <c r="L289" i="7"/>
  <c r="K289" i="7"/>
  <c r="S288" i="7"/>
  <c r="R288" i="7"/>
  <c r="U288" i="7" s="1"/>
  <c r="Q288" i="7"/>
  <c r="P288" i="7"/>
  <c r="O288" i="7"/>
  <c r="N288" i="7"/>
  <c r="M288" i="7"/>
  <c r="L288" i="7"/>
  <c r="K288" i="7"/>
  <c r="U287" i="7"/>
  <c r="T287" i="7"/>
  <c r="R287" i="7"/>
  <c r="S287" i="7" s="1"/>
  <c r="V287" i="7" s="1"/>
  <c r="Q287" i="7"/>
  <c r="P287" i="7"/>
  <c r="O287" i="7"/>
  <c r="N287" i="7"/>
  <c r="M287" i="7"/>
  <c r="L287" i="7"/>
  <c r="K287" i="7"/>
  <c r="U286" i="7"/>
  <c r="S286" i="7"/>
  <c r="V286" i="7" s="1"/>
  <c r="R286" i="7"/>
  <c r="T286" i="7" s="1"/>
  <c r="Q286" i="7"/>
  <c r="P286" i="7"/>
  <c r="O286" i="7"/>
  <c r="N286" i="7"/>
  <c r="M286" i="7"/>
  <c r="L286" i="7"/>
  <c r="K286" i="7"/>
  <c r="R285" i="7"/>
  <c r="U285" i="7" s="1"/>
  <c r="Q285" i="7"/>
  <c r="P285" i="7"/>
  <c r="O285" i="7"/>
  <c r="N285" i="7"/>
  <c r="M285" i="7"/>
  <c r="L285" i="7"/>
  <c r="K285" i="7"/>
  <c r="U284" i="7"/>
  <c r="T284" i="7"/>
  <c r="S284" i="7"/>
  <c r="V284" i="7" s="1"/>
  <c r="R284" i="7"/>
  <c r="Q284" i="7"/>
  <c r="P284" i="7"/>
  <c r="O284" i="7"/>
  <c r="N284" i="7"/>
  <c r="M284" i="7"/>
  <c r="L284" i="7"/>
  <c r="K284" i="7"/>
  <c r="U283" i="7"/>
  <c r="R283" i="7"/>
  <c r="T283" i="7" s="1"/>
  <c r="Q283" i="7"/>
  <c r="P283" i="7"/>
  <c r="O283" i="7"/>
  <c r="N283" i="7"/>
  <c r="M283" i="7"/>
  <c r="L283" i="7"/>
  <c r="K283" i="7"/>
  <c r="U282" i="7"/>
  <c r="T282" i="7"/>
  <c r="S282" i="7"/>
  <c r="R282" i="7"/>
  <c r="Q282" i="7"/>
  <c r="P282" i="7"/>
  <c r="O282" i="7"/>
  <c r="N282" i="7"/>
  <c r="M282" i="7"/>
  <c r="L282" i="7"/>
  <c r="K282" i="7"/>
  <c r="U281" i="7"/>
  <c r="T281" i="7"/>
  <c r="S281" i="7"/>
  <c r="V281" i="7" s="1"/>
  <c r="R281" i="7"/>
  <c r="Q281" i="7"/>
  <c r="P281" i="7"/>
  <c r="O281" i="7"/>
  <c r="N281" i="7"/>
  <c r="M281" i="7"/>
  <c r="L281" i="7"/>
  <c r="K281" i="7"/>
  <c r="R280" i="7"/>
  <c r="Q280" i="7"/>
  <c r="P280" i="7"/>
  <c r="O280" i="7"/>
  <c r="N280" i="7"/>
  <c r="M280" i="7"/>
  <c r="L280" i="7"/>
  <c r="K280" i="7"/>
  <c r="R279" i="7"/>
  <c r="Q279" i="7"/>
  <c r="P279" i="7"/>
  <c r="O279" i="7"/>
  <c r="N279" i="7"/>
  <c r="M279" i="7"/>
  <c r="L279" i="7"/>
  <c r="K279" i="7"/>
  <c r="R278" i="7"/>
  <c r="S278" i="7" s="1"/>
  <c r="Q278" i="7"/>
  <c r="P278" i="7"/>
  <c r="O278" i="7"/>
  <c r="N278" i="7"/>
  <c r="M278" i="7"/>
  <c r="L278" i="7"/>
  <c r="K278" i="7"/>
  <c r="R277" i="7"/>
  <c r="U277" i="7" s="1"/>
  <c r="Q277" i="7"/>
  <c r="P277" i="7"/>
  <c r="O277" i="7"/>
  <c r="N277" i="7"/>
  <c r="M277" i="7"/>
  <c r="L277" i="7"/>
  <c r="K277" i="7"/>
  <c r="S276" i="7"/>
  <c r="R276" i="7"/>
  <c r="U276" i="7" s="1"/>
  <c r="Q276" i="7"/>
  <c r="P276" i="7"/>
  <c r="O276" i="7"/>
  <c r="N276" i="7"/>
  <c r="M276" i="7"/>
  <c r="L276" i="7"/>
  <c r="K276" i="7"/>
  <c r="R275" i="7"/>
  <c r="U275" i="7" s="1"/>
  <c r="Q275" i="7"/>
  <c r="P275" i="7"/>
  <c r="O275" i="7"/>
  <c r="N275" i="7"/>
  <c r="M275" i="7"/>
  <c r="L275" i="7"/>
  <c r="K275" i="7"/>
  <c r="U274" i="7"/>
  <c r="S274" i="7"/>
  <c r="V274" i="7" s="1"/>
  <c r="R274" i="7"/>
  <c r="T274" i="7" s="1"/>
  <c r="Q274" i="7"/>
  <c r="P274" i="7"/>
  <c r="O274" i="7"/>
  <c r="N274" i="7"/>
  <c r="M274" i="7"/>
  <c r="L274" i="7"/>
  <c r="K274" i="7"/>
  <c r="R273" i="7"/>
  <c r="U273" i="7" s="1"/>
  <c r="Q273" i="7"/>
  <c r="P273" i="7"/>
  <c r="O273" i="7"/>
  <c r="N273" i="7"/>
  <c r="M273" i="7"/>
  <c r="L273" i="7"/>
  <c r="K273" i="7"/>
  <c r="U272" i="7"/>
  <c r="S272" i="7"/>
  <c r="V272" i="7" s="1"/>
  <c r="R272" i="7"/>
  <c r="T272" i="7" s="1"/>
  <c r="Q272" i="7"/>
  <c r="P272" i="7"/>
  <c r="O272" i="7"/>
  <c r="N272" i="7"/>
  <c r="M272" i="7"/>
  <c r="L272" i="7"/>
  <c r="K272" i="7"/>
  <c r="U271" i="7"/>
  <c r="R271" i="7"/>
  <c r="T271" i="7" s="1"/>
  <c r="Q271" i="7"/>
  <c r="P271" i="7"/>
  <c r="O271" i="7"/>
  <c r="N271" i="7"/>
  <c r="M271" i="7"/>
  <c r="L271" i="7"/>
  <c r="K271" i="7"/>
  <c r="U270" i="7"/>
  <c r="T270" i="7"/>
  <c r="S270" i="7"/>
  <c r="R270" i="7"/>
  <c r="Q270" i="7"/>
  <c r="P270" i="7"/>
  <c r="O270" i="7"/>
  <c r="N270" i="7"/>
  <c r="M270" i="7"/>
  <c r="L270" i="7"/>
  <c r="K270" i="7"/>
  <c r="U269" i="7"/>
  <c r="T269" i="7"/>
  <c r="S269" i="7"/>
  <c r="V269" i="7" s="1"/>
  <c r="R269" i="7"/>
  <c r="Q269" i="7"/>
  <c r="P269" i="7"/>
  <c r="O269" i="7"/>
  <c r="N269" i="7"/>
  <c r="M269" i="7"/>
  <c r="L269" i="7"/>
  <c r="K269" i="7"/>
  <c r="R268" i="7"/>
  <c r="S268" i="7" s="1"/>
  <c r="Q268" i="7"/>
  <c r="P268" i="7"/>
  <c r="O268" i="7"/>
  <c r="N268" i="7"/>
  <c r="M268" i="7"/>
  <c r="L268" i="7"/>
  <c r="K268" i="7"/>
  <c r="R267" i="7"/>
  <c r="Q267" i="7"/>
  <c r="P267" i="7"/>
  <c r="O267" i="7"/>
  <c r="N267" i="7"/>
  <c r="M267" i="7"/>
  <c r="L267" i="7"/>
  <c r="K267" i="7"/>
  <c r="R266" i="7"/>
  <c r="S266" i="7" s="1"/>
  <c r="Q266" i="7"/>
  <c r="P266" i="7"/>
  <c r="O266" i="7"/>
  <c r="N266" i="7"/>
  <c r="M266" i="7"/>
  <c r="L266" i="7"/>
  <c r="K266" i="7"/>
  <c r="R265" i="7"/>
  <c r="U265" i="7" s="1"/>
  <c r="Q265" i="7"/>
  <c r="P265" i="7"/>
  <c r="O265" i="7"/>
  <c r="N265" i="7"/>
  <c r="M265" i="7"/>
  <c r="L265" i="7"/>
  <c r="K265" i="7"/>
  <c r="S264" i="7"/>
  <c r="R264" i="7"/>
  <c r="U264" i="7" s="1"/>
  <c r="Q264" i="7"/>
  <c r="P264" i="7"/>
  <c r="O264" i="7"/>
  <c r="N264" i="7"/>
  <c r="M264" i="7"/>
  <c r="L264" i="7"/>
  <c r="K264" i="7"/>
  <c r="R263" i="7"/>
  <c r="U263" i="7" s="1"/>
  <c r="Q263" i="7"/>
  <c r="P263" i="7"/>
  <c r="O263" i="7"/>
  <c r="N263" i="7"/>
  <c r="M263" i="7"/>
  <c r="L263" i="7"/>
  <c r="K263" i="7"/>
  <c r="U262" i="7"/>
  <c r="S262" i="7"/>
  <c r="V262" i="7" s="1"/>
  <c r="R262" i="7"/>
  <c r="T262" i="7" s="1"/>
  <c r="Q262" i="7"/>
  <c r="P262" i="7"/>
  <c r="O262" i="7"/>
  <c r="N262" i="7"/>
  <c r="M262" i="7"/>
  <c r="L262" i="7"/>
  <c r="K262" i="7"/>
  <c r="R261" i="7"/>
  <c r="U261" i="7" s="1"/>
  <c r="Q261" i="7"/>
  <c r="P261" i="7"/>
  <c r="O261" i="7"/>
  <c r="N261" i="7"/>
  <c r="M261" i="7"/>
  <c r="L261" i="7"/>
  <c r="K261" i="7"/>
  <c r="U260" i="7"/>
  <c r="T260" i="7"/>
  <c r="S260" i="7"/>
  <c r="V260" i="7" s="1"/>
  <c r="R260" i="7"/>
  <c r="Q260" i="7"/>
  <c r="P260" i="7"/>
  <c r="O260" i="7"/>
  <c r="N260" i="7"/>
  <c r="M260" i="7"/>
  <c r="L260" i="7"/>
  <c r="K260" i="7"/>
  <c r="U259" i="7"/>
  <c r="R259" i="7"/>
  <c r="T259" i="7" s="1"/>
  <c r="Q259" i="7"/>
  <c r="P259" i="7"/>
  <c r="O259" i="7"/>
  <c r="N259" i="7"/>
  <c r="M259" i="7"/>
  <c r="L259" i="7"/>
  <c r="K259" i="7"/>
  <c r="U258" i="7"/>
  <c r="T258" i="7"/>
  <c r="S258" i="7"/>
  <c r="R258" i="7"/>
  <c r="Q258" i="7"/>
  <c r="P258" i="7"/>
  <c r="O258" i="7"/>
  <c r="N258" i="7"/>
  <c r="M258" i="7"/>
  <c r="L258" i="7"/>
  <c r="K258" i="7"/>
  <c r="U257" i="7"/>
  <c r="T257" i="7"/>
  <c r="S257" i="7"/>
  <c r="V257" i="7" s="1"/>
  <c r="R257" i="7"/>
  <c r="Q257" i="7"/>
  <c r="P257" i="7"/>
  <c r="O257" i="7"/>
  <c r="N257" i="7"/>
  <c r="M257" i="7"/>
  <c r="L257" i="7"/>
  <c r="K257" i="7"/>
  <c r="S256" i="7"/>
  <c r="R256" i="7"/>
  <c r="Q256" i="7"/>
  <c r="P256" i="7"/>
  <c r="O256" i="7"/>
  <c r="N256" i="7"/>
  <c r="M256" i="7"/>
  <c r="L256" i="7"/>
  <c r="K256" i="7"/>
  <c r="R255" i="7"/>
  <c r="Q255" i="7"/>
  <c r="P255" i="7"/>
  <c r="O255" i="7"/>
  <c r="N255" i="7"/>
  <c r="M255" i="7"/>
  <c r="L255" i="7"/>
  <c r="K255" i="7"/>
  <c r="R254" i="7"/>
  <c r="S254" i="7" s="1"/>
  <c r="Q254" i="7"/>
  <c r="P254" i="7"/>
  <c r="O254" i="7"/>
  <c r="N254" i="7"/>
  <c r="M254" i="7"/>
  <c r="L254" i="7"/>
  <c r="K254" i="7"/>
  <c r="R253" i="7"/>
  <c r="U253" i="7" s="1"/>
  <c r="Q253" i="7"/>
  <c r="P253" i="7"/>
  <c r="O253" i="7"/>
  <c r="N253" i="7"/>
  <c r="M253" i="7"/>
  <c r="L253" i="7"/>
  <c r="K253" i="7"/>
  <c r="S252" i="7"/>
  <c r="R252" i="7"/>
  <c r="U252" i="7" s="1"/>
  <c r="Q252" i="7"/>
  <c r="P252" i="7"/>
  <c r="O252" i="7"/>
  <c r="N252" i="7"/>
  <c r="M252" i="7"/>
  <c r="L252" i="7"/>
  <c r="K252" i="7"/>
  <c r="R251" i="7"/>
  <c r="U251" i="7" s="1"/>
  <c r="Q251" i="7"/>
  <c r="P251" i="7"/>
  <c r="O251" i="7"/>
  <c r="N251" i="7"/>
  <c r="M251" i="7"/>
  <c r="L251" i="7"/>
  <c r="K251" i="7"/>
  <c r="U250" i="7"/>
  <c r="S250" i="7"/>
  <c r="V250" i="7" s="1"/>
  <c r="R250" i="7"/>
  <c r="T250" i="7" s="1"/>
  <c r="Q250" i="7"/>
  <c r="P250" i="7"/>
  <c r="O250" i="7"/>
  <c r="N250" i="7"/>
  <c r="M250" i="7"/>
  <c r="L250" i="7"/>
  <c r="K250" i="7"/>
  <c r="R249" i="7"/>
  <c r="U249" i="7" s="1"/>
  <c r="Q249" i="7"/>
  <c r="P249" i="7"/>
  <c r="O249" i="7"/>
  <c r="N249" i="7"/>
  <c r="M249" i="7"/>
  <c r="L249" i="7"/>
  <c r="K249" i="7"/>
  <c r="U248" i="7"/>
  <c r="S248" i="7"/>
  <c r="V248" i="7" s="1"/>
  <c r="R248" i="7"/>
  <c r="T248" i="7" s="1"/>
  <c r="Q248" i="7"/>
  <c r="P248" i="7"/>
  <c r="O248" i="7"/>
  <c r="N248" i="7"/>
  <c r="M248" i="7"/>
  <c r="L248" i="7"/>
  <c r="K248" i="7"/>
  <c r="U247" i="7"/>
  <c r="R247" i="7"/>
  <c r="T247" i="7" s="1"/>
  <c r="Q247" i="7"/>
  <c r="P247" i="7"/>
  <c r="O247" i="7"/>
  <c r="N247" i="7"/>
  <c r="M247" i="7"/>
  <c r="L247" i="7"/>
  <c r="K247" i="7"/>
  <c r="U246" i="7"/>
  <c r="T246" i="7"/>
  <c r="S246" i="7"/>
  <c r="R246" i="7"/>
  <c r="Q246" i="7"/>
  <c r="P246" i="7"/>
  <c r="O246" i="7"/>
  <c r="N246" i="7"/>
  <c r="M246" i="7"/>
  <c r="L246" i="7"/>
  <c r="K246" i="7"/>
  <c r="U245" i="7"/>
  <c r="T245" i="7"/>
  <c r="S245" i="7"/>
  <c r="V245" i="7" s="1"/>
  <c r="R245" i="7"/>
  <c r="Q245" i="7"/>
  <c r="P245" i="7"/>
  <c r="O245" i="7"/>
  <c r="N245" i="7"/>
  <c r="M245" i="7"/>
  <c r="L245" i="7"/>
  <c r="K245" i="7"/>
  <c r="U244" i="7"/>
  <c r="T244" i="7"/>
  <c r="S244" i="7"/>
  <c r="V244" i="7" s="1"/>
  <c r="R244" i="7"/>
  <c r="Q244" i="7"/>
  <c r="P244" i="7"/>
  <c r="O244" i="7"/>
  <c r="N244" i="7"/>
  <c r="M244" i="7"/>
  <c r="L244" i="7"/>
  <c r="K244" i="7"/>
  <c r="U243" i="7"/>
  <c r="T243" i="7"/>
  <c r="R243" i="7"/>
  <c r="S243" i="7" s="1"/>
  <c r="V243" i="7" s="1"/>
  <c r="Q243" i="7"/>
  <c r="P243" i="7"/>
  <c r="O243" i="7"/>
  <c r="N243" i="7"/>
  <c r="M243" i="7"/>
  <c r="L243" i="7"/>
  <c r="K243" i="7"/>
  <c r="R242" i="7"/>
  <c r="S242" i="7" s="1"/>
  <c r="Q242" i="7"/>
  <c r="P242" i="7"/>
  <c r="O242" i="7"/>
  <c r="N242" i="7"/>
  <c r="M242" i="7"/>
  <c r="L242" i="7"/>
  <c r="K242" i="7"/>
  <c r="R241" i="7"/>
  <c r="U241" i="7" s="1"/>
  <c r="Q241" i="7"/>
  <c r="P241" i="7"/>
  <c r="O241" i="7"/>
  <c r="N241" i="7"/>
  <c r="M241" i="7"/>
  <c r="L241" i="7"/>
  <c r="K241" i="7"/>
  <c r="S240" i="7"/>
  <c r="R240" i="7"/>
  <c r="U240" i="7" s="1"/>
  <c r="Q240" i="7"/>
  <c r="P240" i="7"/>
  <c r="O240" i="7"/>
  <c r="N240" i="7"/>
  <c r="M240" i="7"/>
  <c r="L240" i="7"/>
  <c r="K240" i="7"/>
  <c r="R239" i="7"/>
  <c r="U239" i="7" s="1"/>
  <c r="Q239" i="7"/>
  <c r="P239" i="7"/>
  <c r="O239" i="7"/>
  <c r="N239" i="7"/>
  <c r="M239" i="7"/>
  <c r="L239" i="7"/>
  <c r="K239" i="7"/>
  <c r="U238" i="7"/>
  <c r="S238" i="7"/>
  <c r="V238" i="7" s="1"/>
  <c r="R238" i="7"/>
  <c r="T238" i="7" s="1"/>
  <c r="Q238" i="7"/>
  <c r="P238" i="7"/>
  <c r="O238" i="7"/>
  <c r="N238" i="7"/>
  <c r="M238" i="7"/>
  <c r="L238" i="7"/>
  <c r="K238" i="7"/>
  <c r="R237" i="7"/>
  <c r="U237" i="7" s="1"/>
  <c r="Q237" i="7"/>
  <c r="P237" i="7"/>
  <c r="O237" i="7"/>
  <c r="N237" i="7"/>
  <c r="M237" i="7"/>
  <c r="L237" i="7"/>
  <c r="K237" i="7"/>
  <c r="U236" i="7"/>
  <c r="S236" i="7"/>
  <c r="V236" i="7" s="1"/>
  <c r="R236" i="7"/>
  <c r="T236" i="7" s="1"/>
  <c r="Q236" i="7"/>
  <c r="P236" i="7"/>
  <c r="O236" i="7"/>
  <c r="N236" i="7"/>
  <c r="M236" i="7"/>
  <c r="L236" i="7"/>
  <c r="K236" i="7"/>
  <c r="U235" i="7"/>
  <c r="T235" i="7"/>
  <c r="R235" i="7"/>
  <c r="S235" i="7" s="1"/>
  <c r="Q235" i="7"/>
  <c r="P235" i="7"/>
  <c r="O235" i="7"/>
  <c r="N235" i="7"/>
  <c r="M235" i="7"/>
  <c r="L235" i="7"/>
  <c r="K235" i="7"/>
  <c r="U234" i="7"/>
  <c r="T234" i="7"/>
  <c r="S234" i="7"/>
  <c r="R234" i="7"/>
  <c r="Q234" i="7"/>
  <c r="P234" i="7"/>
  <c r="O234" i="7"/>
  <c r="N234" i="7"/>
  <c r="M234" i="7"/>
  <c r="L234" i="7"/>
  <c r="K234" i="7"/>
  <c r="U233" i="7"/>
  <c r="T233" i="7"/>
  <c r="S233" i="7"/>
  <c r="V233" i="7" s="1"/>
  <c r="R233" i="7"/>
  <c r="Q233" i="7"/>
  <c r="P233" i="7"/>
  <c r="O233" i="7"/>
  <c r="N233" i="7"/>
  <c r="M233" i="7"/>
  <c r="L233" i="7"/>
  <c r="K233" i="7"/>
  <c r="R232" i="7"/>
  <c r="Q232" i="7"/>
  <c r="P232" i="7"/>
  <c r="O232" i="7"/>
  <c r="N232" i="7"/>
  <c r="M232" i="7"/>
  <c r="L232" i="7"/>
  <c r="K232" i="7"/>
  <c r="R231" i="7"/>
  <c r="Q231" i="7"/>
  <c r="P231" i="7"/>
  <c r="O231" i="7"/>
  <c r="N231" i="7"/>
  <c r="M231" i="7"/>
  <c r="L231" i="7"/>
  <c r="K231" i="7"/>
  <c r="U230" i="7"/>
  <c r="T230" i="7"/>
  <c r="R230" i="7"/>
  <c r="S230" i="7" s="1"/>
  <c r="V230" i="7" s="1"/>
  <c r="Q230" i="7"/>
  <c r="P230" i="7"/>
  <c r="O230" i="7"/>
  <c r="N230" i="7"/>
  <c r="M230" i="7"/>
  <c r="L230" i="7"/>
  <c r="K230" i="7"/>
  <c r="R229" i="7"/>
  <c r="U229" i="7" s="1"/>
  <c r="Q229" i="7"/>
  <c r="P229" i="7"/>
  <c r="O229" i="7"/>
  <c r="N229" i="7"/>
  <c r="M229" i="7"/>
  <c r="L229" i="7"/>
  <c r="K229" i="7"/>
  <c r="S228" i="7"/>
  <c r="R228" i="7"/>
  <c r="U228" i="7" s="1"/>
  <c r="Q228" i="7"/>
  <c r="P228" i="7"/>
  <c r="O228" i="7"/>
  <c r="N228" i="7"/>
  <c r="M228" i="7"/>
  <c r="L228" i="7"/>
  <c r="K228" i="7"/>
  <c r="R227" i="7"/>
  <c r="U227" i="7" s="1"/>
  <c r="Q227" i="7"/>
  <c r="P227" i="7"/>
  <c r="O227" i="7"/>
  <c r="N227" i="7"/>
  <c r="M227" i="7"/>
  <c r="L227" i="7"/>
  <c r="K227" i="7"/>
  <c r="U226" i="7"/>
  <c r="S226" i="7"/>
  <c r="V226" i="7" s="1"/>
  <c r="R226" i="7"/>
  <c r="T226" i="7" s="1"/>
  <c r="Q226" i="7"/>
  <c r="P226" i="7"/>
  <c r="O226" i="7"/>
  <c r="N226" i="7"/>
  <c r="M226" i="7"/>
  <c r="L226" i="7"/>
  <c r="K226" i="7"/>
  <c r="R225" i="7"/>
  <c r="U225" i="7" s="1"/>
  <c r="Q225" i="7"/>
  <c r="P225" i="7"/>
  <c r="O225" i="7"/>
  <c r="N225" i="7"/>
  <c r="M225" i="7"/>
  <c r="L225" i="7"/>
  <c r="K225" i="7"/>
  <c r="U224" i="7"/>
  <c r="S224" i="7"/>
  <c r="V224" i="7" s="1"/>
  <c r="R224" i="7"/>
  <c r="T224" i="7" s="1"/>
  <c r="Q224" i="7"/>
  <c r="P224" i="7"/>
  <c r="O224" i="7"/>
  <c r="N224" i="7"/>
  <c r="M224" i="7"/>
  <c r="L224" i="7"/>
  <c r="K224" i="7"/>
  <c r="U223" i="7"/>
  <c r="R223" i="7"/>
  <c r="T223" i="7" s="1"/>
  <c r="Q223" i="7"/>
  <c r="P223" i="7"/>
  <c r="O223" i="7"/>
  <c r="N223" i="7"/>
  <c r="M223" i="7"/>
  <c r="L223" i="7"/>
  <c r="K223" i="7"/>
  <c r="U222" i="7"/>
  <c r="T222" i="7"/>
  <c r="S222" i="7"/>
  <c r="R222" i="7"/>
  <c r="Q222" i="7"/>
  <c r="P222" i="7"/>
  <c r="O222" i="7"/>
  <c r="N222" i="7"/>
  <c r="M222" i="7"/>
  <c r="L222" i="7"/>
  <c r="K222" i="7"/>
  <c r="U221" i="7"/>
  <c r="V221" i="7" s="1"/>
  <c r="T221" i="7"/>
  <c r="S221" i="7"/>
  <c r="R221" i="7"/>
  <c r="Q221" i="7"/>
  <c r="P221" i="7"/>
  <c r="O221" i="7"/>
  <c r="N221" i="7"/>
  <c r="M221" i="7"/>
  <c r="L221" i="7"/>
  <c r="K221" i="7"/>
  <c r="U220" i="7"/>
  <c r="V220" i="7" s="1"/>
  <c r="T220" i="7"/>
  <c r="S220" i="7"/>
  <c r="R220" i="7"/>
  <c r="Q220" i="7"/>
  <c r="P220" i="7"/>
  <c r="O220" i="7"/>
  <c r="N220" i="7"/>
  <c r="M220" i="7"/>
  <c r="L220" i="7"/>
  <c r="K220" i="7"/>
  <c r="U219" i="7"/>
  <c r="V219" i="7" s="1"/>
  <c r="T219" i="7"/>
  <c r="S219" i="7"/>
  <c r="R219" i="7"/>
  <c r="Q219" i="7"/>
  <c r="P219" i="7"/>
  <c r="O219" i="7"/>
  <c r="N219" i="7"/>
  <c r="M219" i="7"/>
  <c r="L219" i="7"/>
  <c r="K219" i="7"/>
  <c r="U218" i="7"/>
  <c r="V218" i="7" s="1"/>
  <c r="T218" i="7"/>
  <c r="S218" i="7"/>
  <c r="R218" i="7"/>
  <c r="Q218" i="7"/>
  <c r="P218" i="7"/>
  <c r="O218" i="7"/>
  <c r="N218" i="7"/>
  <c r="M218" i="7"/>
  <c r="L218" i="7"/>
  <c r="K218" i="7"/>
  <c r="U217" i="7"/>
  <c r="V217" i="7" s="1"/>
  <c r="T217" i="7"/>
  <c r="S217" i="7"/>
  <c r="R217" i="7"/>
  <c r="Q217" i="7"/>
  <c r="P217" i="7"/>
  <c r="O217" i="7"/>
  <c r="N217" i="7"/>
  <c r="M217" i="7"/>
  <c r="L217" i="7"/>
  <c r="K217" i="7"/>
  <c r="U216" i="7"/>
  <c r="V216" i="7" s="1"/>
  <c r="T216" i="7"/>
  <c r="S216" i="7"/>
  <c r="R216" i="7"/>
  <c r="Q216" i="7"/>
  <c r="P216" i="7"/>
  <c r="O216" i="7"/>
  <c r="N216" i="7"/>
  <c r="M216" i="7"/>
  <c r="L216" i="7"/>
  <c r="K216" i="7"/>
  <c r="U215" i="7"/>
  <c r="V215" i="7" s="1"/>
  <c r="T215" i="7"/>
  <c r="S215" i="7"/>
  <c r="R215" i="7"/>
  <c r="Q215" i="7"/>
  <c r="P215" i="7"/>
  <c r="O215" i="7"/>
  <c r="N215" i="7"/>
  <c r="M215" i="7"/>
  <c r="L215" i="7"/>
  <c r="K215" i="7"/>
  <c r="U214" i="7"/>
  <c r="V214" i="7" s="1"/>
  <c r="T214" i="7"/>
  <c r="S214" i="7"/>
  <c r="R214" i="7"/>
  <c r="Q214" i="7"/>
  <c r="P214" i="7"/>
  <c r="O214" i="7"/>
  <c r="N214" i="7"/>
  <c r="M214" i="7"/>
  <c r="L214" i="7"/>
  <c r="K214" i="7"/>
  <c r="U213" i="7"/>
  <c r="V213" i="7" s="1"/>
  <c r="T213" i="7"/>
  <c r="S213" i="7"/>
  <c r="R213" i="7"/>
  <c r="Q213" i="7"/>
  <c r="P213" i="7"/>
  <c r="O213" i="7"/>
  <c r="N213" i="7"/>
  <c r="M213" i="7"/>
  <c r="L213" i="7"/>
  <c r="K213" i="7"/>
  <c r="U212" i="7"/>
  <c r="V212" i="7" s="1"/>
  <c r="T212" i="7"/>
  <c r="S212" i="7"/>
  <c r="R212" i="7"/>
  <c r="Q212" i="7"/>
  <c r="P212" i="7"/>
  <c r="O212" i="7"/>
  <c r="N212" i="7"/>
  <c r="M212" i="7"/>
  <c r="L212" i="7"/>
  <c r="K212" i="7"/>
  <c r="U211" i="7"/>
  <c r="V211" i="7" s="1"/>
  <c r="T211" i="7"/>
  <c r="S211" i="7"/>
  <c r="R211" i="7"/>
  <c r="Q211" i="7"/>
  <c r="P211" i="7"/>
  <c r="O211" i="7"/>
  <c r="N211" i="7"/>
  <c r="M211" i="7"/>
  <c r="L211" i="7"/>
  <c r="K211" i="7"/>
  <c r="U210" i="7"/>
  <c r="V210" i="7" s="1"/>
  <c r="T210" i="7"/>
  <c r="S210" i="7"/>
  <c r="R210" i="7"/>
  <c r="Q210" i="7"/>
  <c r="P210" i="7"/>
  <c r="O210" i="7"/>
  <c r="N210" i="7"/>
  <c r="M210" i="7"/>
  <c r="L210" i="7"/>
  <c r="K210" i="7"/>
  <c r="U209" i="7"/>
  <c r="V209" i="7" s="1"/>
  <c r="T209" i="7"/>
  <c r="S209" i="7"/>
  <c r="R209" i="7"/>
  <c r="Q209" i="7"/>
  <c r="P209" i="7"/>
  <c r="O209" i="7"/>
  <c r="N209" i="7"/>
  <c r="M209" i="7"/>
  <c r="L209" i="7"/>
  <c r="K209" i="7"/>
  <c r="U208" i="7"/>
  <c r="V208" i="7" s="1"/>
  <c r="T208" i="7"/>
  <c r="S208" i="7"/>
  <c r="R208" i="7"/>
  <c r="Q208" i="7"/>
  <c r="P208" i="7"/>
  <c r="O208" i="7"/>
  <c r="N208" i="7"/>
  <c r="M208" i="7"/>
  <c r="L208" i="7"/>
  <c r="K208" i="7"/>
  <c r="U207" i="7"/>
  <c r="V207" i="7" s="1"/>
  <c r="T207" i="7"/>
  <c r="S207" i="7"/>
  <c r="R207" i="7"/>
  <c r="Q207" i="7"/>
  <c r="P207" i="7"/>
  <c r="O207" i="7"/>
  <c r="N207" i="7"/>
  <c r="M207" i="7"/>
  <c r="L207" i="7"/>
  <c r="K207" i="7"/>
  <c r="U206" i="7"/>
  <c r="V206" i="7" s="1"/>
  <c r="T206" i="7"/>
  <c r="S206" i="7"/>
  <c r="R206" i="7"/>
  <c r="Q206" i="7"/>
  <c r="P206" i="7"/>
  <c r="O206" i="7"/>
  <c r="N206" i="7"/>
  <c r="M206" i="7"/>
  <c r="L206" i="7"/>
  <c r="K206" i="7"/>
  <c r="U205" i="7"/>
  <c r="V205" i="7" s="1"/>
  <c r="T205" i="7"/>
  <c r="S205" i="7"/>
  <c r="R205" i="7"/>
  <c r="Q205" i="7"/>
  <c r="P205" i="7"/>
  <c r="O205" i="7"/>
  <c r="N205" i="7"/>
  <c r="M205" i="7"/>
  <c r="L205" i="7"/>
  <c r="K205" i="7"/>
  <c r="U204" i="7"/>
  <c r="V204" i="7" s="1"/>
  <c r="T204" i="7"/>
  <c r="S204" i="7"/>
  <c r="R204" i="7"/>
  <c r="Q204" i="7"/>
  <c r="P204" i="7"/>
  <c r="O204" i="7"/>
  <c r="N204" i="7"/>
  <c r="M204" i="7"/>
  <c r="L204" i="7"/>
  <c r="K204" i="7"/>
  <c r="U203" i="7"/>
  <c r="V203" i="7" s="1"/>
  <c r="T203" i="7"/>
  <c r="S203" i="7"/>
  <c r="R203" i="7"/>
  <c r="Q203" i="7"/>
  <c r="P203" i="7"/>
  <c r="O203" i="7"/>
  <c r="N203" i="7"/>
  <c r="M203" i="7"/>
  <c r="L203" i="7"/>
  <c r="K203" i="7"/>
  <c r="U202" i="7"/>
  <c r="V202" i="7" s="1"/>
  <c r="T202" i="7"/>
  <c r="S202" i="7"/>
  <c r="R202" i="7"/>
  <c r="Q202" i="7"/>
  <c r="P202" i="7"/>
  <c r="O202" i="7"/>
  <c r="N202" i="7"/>
  <c r="M202" i="7"/>
  <c r="L202" i="7"/>
  <c r="K202" i="7"/>
  <c r="U201" i="7"/>
  <c r="V201" i="7" s="1"/>
  <c r="T201" i="7"/>
  <c r="S201" i="7"/>
  <c r="R201" i="7"/>
  <c r="Q201" i="7"/>
  <c r="P201" i="7"/>
  <c r="O201" i="7"/>
  <c r="N201" i="7"/>
  <c r="M201" i="7"/>
  <c r="L201" i="7"/>
  <c r="K201" i="7"/>
  <c r="U200" i="7"/>
  <c r="V200" i="7" s="1"/>
  <c r="T200" i="7"/>
  <c r="S200" i="7"/>
  <c r="R200" i="7"/>
  <c r="Q200" i="7"/>
  <c r="P200" i="7"/>
  <c r="O200" i="7"/>
  <c r="N200" i="7"/>
  <c r="M200" i="7"/>
  <c r="L200" i="7"/>
  <c r="K200" i="7"/>
  <c r="U199" i="7"/>
  <c r="V199" i="7" s="1"/>
  <c r="T199" i="7"/>
  <c r="S199" i="7"/>
  <c r="R199" i="7"/>
  <c r="Q199" i="7"/>
  <c r="P199" i="7"/>
  <c r="O199" i="7"/>
  <c r="N199" i="7"/>
  <c r="M199" i="7"/>
  <c r="L199" i="7"/>
  <c r="K199" i="7"/>
  <c r="U198" i="7"/>
  <c r="V198" i="7" s="1"/>
  <c r="T198" i="7"/>
  <c r="S198" i="7"/>
  <c r="R198" i="7"/>
  <c r="Q198" i="7"/>
  <c r="P198" i="7"/>
  <c r="O198" i="7"/>
  <c r="N198" i="7"/>
  <c r="M198" i="7"/>
  <c r="L198" i="7"/>
  <c r="K198" i="7"/>
  <c r="U197" i="7"/>
  <c r="V197" i="7" s="1"/>
  <c r="T197" i="7"/>
  <c r="S197" i="7"/>
  <c r="R197" i="7"/>
  <c r="Q197" i="7"/>
  <c r="P197" i="7"/>
  <c r="O197" i="7"/>
  <c r="N197" i="7"/>
  <c r="M197" i="7"/>
  <c r="L197" i="7"/>
  <c r="K197" i="7"/>
  <c r="U196" i="7"/>
  <c r="V196" i="7" s="1"/>
  <c r="T196" i="7"/>
  <c r="S196" i="7"/>
  <c r="R196" i="7"/>
  <c r="Q196" i="7"/>
  <c r="P196" i="7"/>
  <c r="O196" i="7"/>
  <c r="N196" i="7"/>
  <c r="M196" i="7"/>
  <c r="L196" i="7"/>
  <c r="K196" i="7"/>
  <c r="U195" i="7"/>
  <c r="V195" i="7" s="1"/>
  <c r="T195" i="7"/>
  <c r="S195" i="7"/>
  <c r="R195" i="7"/>
  <c r="Q195" i="7"/>
  <c r="P195" i="7"/>
  <c r="O195" i="7"/>
  <c r="N195" i="7"/>
  <c r="M195" i="7"/>
  <c r="L195" i="7"/>
  <c r="K195" i="7"/>
  <c r="U194" i="7"/>
  <c r="V194" i="7" s="1"/>
  <c r="T194" i="7"/>
  <c r="S194" i="7"/>
  <c r="R194" i="7"/>
  <c r="Q194" i="7"/>
  <c r="P194" i="7"/>
  <c r="O194" i="7"/>
  <c r="N194" i="7"/>
  <c r="M194" i="7"/>
  <c r="L194" i="7"/>
  <c r="K194" i="7"/>
  <c r="U193" i="7"/>
  <c r="V193" i="7" s="1"/>
  <c r="T193" i="7"/>
  <c r="S193" i="7"/>
  <c r="R193" i="7"/>
  <c r="Q193" i="7"/>
  <c r="P193" i="7"/>
  <c r="O193" i="7"/>
  <c r="N193" i="7"/>
  <c r="M193" i="7"/>
  <c r="L193" i="7"/>
  <c r="K193" i="7"/>
  <c r="U192" i="7"/>
  <c r="V192" i="7" s="1"/>
  <c r="T192" i="7"/>
  <c r="S192" i="7"/>
  <c r="R192" i="7"/>
  <c r="Q192" i="7"/>
  <c r="P192" i="7"/>
  <c r="O192" i="7"/>
  <c r="N192" i="7"/>
  <c r="M192" i="7"/>
  <c r="L192" i="7"/>
  <c r="K192" i="7"/>
  <c r="U191" i="7"/>
  <c r="V191" i="7" s="1"/>
  <c r="T191" i="7"/>
  <c r="S191" i="7"/>
  <c r="R191" i="7"/>
  <c r="Q191" i="7"/>
  <c r="P191" i="7"/>
  <c r="O191" i="7"/>
  <c r="N191" i="7"/>
  <c r="M191" i="7"/>
  <c r="L191" i="7"/>
  <c r="K191" i="7"/>
  <c r="U190" i="7"/>
  <c r="V190" i="7" s="1"/>
  <c r="T190" i="7"/>
  <c r="S190" i="7"/>
  <c r="R190" i="7"/>
  <c r="Q190" i="7"/>
  <c r="P190" i="7"/>
  <c r="O190" i="7"/>
  <c r="N190" i="7"/>
  <c r="M190" i="7"/>
  <c r="L190" i="7"/>
  <c r="K190" i="7"/>
  <c r="U189" i="7"/>
  <c r="V189" i="7" s="1"/>
  <c r="T189" i="7"/>
  <c r="S189" i="7"/>
  <c r="R189" i="7"/>
  <c r="Q189" i="7"/>
  <c r="P189" i="7"/>
  <c r="O189" i="7"/>
  <c r="N189" i="7"/>
  <c r="M189" i="7"/>
  <c r="L189" i="7"/>
  <c r="K189" i="7"/>
  <c r="U188" i="7"/>
  <c r="V188" i="7" s="1"/>
  <c r="T188" i="7"/>
  <c r="S188" i="7"/>
  <c r="R188" i="7"/>
  <c r="Q188" i="7"/>
  <c r="P188" i="7"/>
  <c r="O188" i="7"/>
  <c r="N188" i="7"/>
  <c r="M188" i="7"/>
  <c r="L188" i="7"/>
  <c r="K188" i="7"/>
  <c r="U187" i="7"/>
  <c r="V187" i="7" s="1"/>
  <c r="T187" i="7"/>
  <c r="S187" i="7"/>
  <c r="R187" i="7"/>
  <c r="Q187" i="7"/>
  <c r="P187" i="7"/>
  <c r="O187" i="7"/>
  <c r="N187" i="7"/>
  <c r="M187" i="7"/>
  <c r="L187" i="7"/>
  <c r="K187" i="7"/>
  <c r="U186" i="7"/>
  <c r="V186" i="7" s="1"/>
  <c r="T186" i="7"/>
  <c r="S186" i="7"/>
  <c r="R186" i="7"/>
  <c r="Q186" i="7"/>
  <c r="P186" i="7"/>
  <c r="O186" i="7"/>
  <c r="N186" i="7"/>
  <c r="M186" i="7"/>
  <c r="L186" i="7"/>
  <c r="K186" i="7"/>
  <c r="U185" i="7"/>
  <c r="V185" i="7" s="1"/>
  <c r="T185" i="7"/>
  <c r="S185" i="7"/>
  <c r="R185" i="7"/>
  <c r="Q185" i="7"/>
  <c r="P185" i="7"/>
  <c r="O185" i="7"/>
  <c r="N185" i="7"/>
  <c r="M185" i="7"/>
  <c r="L185" i="7"/>
  <c r="K185" i="7"/>
  <c r="U184" i="7"/>
  <c r="V184" i="7" s="1"/>
  <c r="T184" i="7"/>
  <c r="S184" i="7"/>
  <c r="R184" i="7"/>
  <c r="Q184" i="7"/>
  <c r="P184" i="7"/>
  <c r="O184" i="7"/>
  <c r="N184" i="7"/>
  <c r="M184" i="7"/>
  <c r="L184" i="7"/>
  <c r="K184" i="7"/>
  <c r="U183" i="7"/>
  <c r="V183" i="7" s="1"/>
  <c r="T183" i="7"/>
  <c r="S183" i="7"/>
  <c r="R183" i="7"/>
  <c r="Q183" i="7"/>
  <c r="P183" i="7"/>
  <c r="O183" i="7"/>
  <c r="N183" i="7"/>
  <c r="M183" i="7"/>
  <c r="L183" i="7"/>
  <c r="K183" i="7"/>
  <c r="U182" i="7"/>
  <c r="V182" i="7" s="1"/>
  <c r="T182" i="7"/>
  <c r="S182" i="7"/>
  <c r="R182" i="7"/>
  <c r="Q182" i="7"/>
  <c r="P182" i="7"/>
  <c r="O182" i="7"/>
  <c r="N182" i="7"/>
  <c r="M182" i="7"/>
  <c r="L182" i="7"/>
  <c r="K182" i="7"/>
  <c r="U181" i="7"/>
  <c r="V181" i="7" s="1"/>
  <c r="T181" i="7"/>
  <c r="S181" i="7"/>
  <c r="R181" i="7"/>
  <c r="Q181" i="7"/>
  <c r="P181" i="7"/>
  <c r="O181" i="7"/>
  <c r="N181" i="7"/>
  <c r="M181" i="7"/>
  <c r="L181" i="7"/>
  <c r="K181" i="7"/>
  <c r="U180" i="7"/>
  <c r="T180" i="7"/>
  <c r="R180" i="7"/>
  <c r="S180" i="7" s="1"/>
  <c r="Q180" i="7"/>
  <c r="P180" i="7"/>
  <c r="O180" i="7"/>
  <c r="N180" i="7"/>
  <c r="M180" i="7"/>
  <c r="L180" i="7"/>
  <c r="K180" i="7"/>
  <c r="U179" i="7"/>
  <c r="T179" i="7"/>
  <c r="R179" i="7"/>
  <c r="S179" i="7" s="1"/>
  <c r="Q179" i="7"/>
  <c r="P179" i="7"/>
  <c r="O179" i="7"/>
  <c r="N179" i="7"/>
  <c r="M179" i="7"/>
  <c r="L179" i="7"/>
  <c r="K179" i="7"/>
  <c r="U178" i="7"/>
  <c r="T178" i="7"/>
  <c r="R178" i="7"/>
  <c r="S178" i="7" s="1"/>
  <c r="Q178" i="7"/>
  <c r="P178" i="7"/>
  <c r="O178" i="7"/>
  <c r="N178" i="7"/>
  <c r="M178" i="7"/>
  <c r="L178" i="7"/>
  <c r="K178" i="7"/>
  <c r="U177" i="7"/>
  <c r="T177" i="7"/>
  <c r="R177" i="7"/>
  <c r="S177" i="7" s="1"/>
  <c r="Q177" i="7"/>
  <c r="P177" i="7"/>
  <c r="O177" i="7"/>
  <c r="N177" i="7"/>
  <c r="M177" i="7"/>
  <c r="L177" i="7"/>
  <c r="K177" i="7"/>
  <c r="U176" i="7"/>
  <c r="T176" i="7"/>
  <c r="R176" i="7"/>
  <c r="S176" i="7" s="1"/>
  <c r="V176" i="7" s="1"/>
  <c r="Q176" i="7"/>
  <c r="P176" i="7"/>
  <c r="O176" i="7"/>
  <c r="N176" i="7"/>
  <c r="M176" i="7"/>
  <c r="L176" i="7"/>
  <c r="K176" i="7"/>
  <c r="U175" i="7"/>
  <c r="T175" i="7"/>
  <c r="R175" i="7"/>
  <c r="S175" i="7" s="1"/>
  <c r="V175" i="7" s="1"/>
  <c r="Q175" i="7"/>
  <c r="P175" i="7"/>
  <c r="O175" i="7"/>
  <c r="N175" i="7"/>
  <c r="M175" i="7"/>
  <c r="L175" i="7"/>
  <c r="K175" i="7"/>
  <c r="U174" i="7"/>
  <c r="T174" i="7"/>
  <c r="R174" i="7"/>
  <c r="S174" i="7" s="1"/>
  <c r="Q174" i="7"/>
  <c r="P174" i="7"/>
  <c r="O174" i="7"/>
  <c r="N174" i="7"/>
  <c r="M174" i="7"/>
  <c r="L174" i="7"/>
  <c r="K174" i="7"/>
  <c r="U173" i="7"/>
  <c r="T173" i="7"/>
  <c r="R173" i="7"/>
  <c r="S173" i="7" s="1"/>
  <c r="Q173" i="7"/>
  <c r="P173" i="7"/>
  <c r="O173" i="7"/>
  <c r="N173" i="7"/>
  <c r="M173" i="7"/>
  <c r="L173" i="7"/>
  <c r="K173" i="7"/>
  <c r="U172" i="7"/>
  <c r="T172" i="7"/>
  <c r="R172" i="7"/>
  <c r="S172" i="7" s="1"/>
  <c r="Q172" i="7"/>
  <c r="P172" i="7"/>
  <c r="O172" i="7"/>
  <c r="N172" i="7"/>
  <c r="M172" i="7"/>
  <c r="L172" i="7"/>
  <c r="K172" i="7"/>
  <c r="U171" i="7"/>
  <c r="T171" i="7"/>
  <c r="R171" i="7"/>
  <c r="S171" i="7" s="1"/>
  <c r="Q171" i="7"/>
  <c r="P171" i="7"/>
  <c r="O171" i="7"/>
  <c r="N171" i="7"/>
  <c r="M171" i="7"/>
  <c r="L171" i="7"/>
  <c r="K171" i="7"/>
  <c r="U170" i="7"/>
  <c r="T170" i="7"/>
  <c r="R170" i="7"/>
  <c r="S170" i="7" s="1"/>
  <c r="V170" i="7" s="1"/>
  <c r="Q170" i="7"/>
  <c r="P170" i="7"/>
  <c r="O170" i="7"/>
  <c r="N170" i="7"/>
  <c r="M170" i="7"/>
  <c r="L170" i="7"/>
  <c r="K170" i="7"/>
  <c r="U169" i="7"/>
  <c r="T169" i="7"/>
  <c r="R169" i="7"/>
  <c r="S169" i="7" s="1"/>
  <c r="V169" i="7" s="1"/>
  <c r="Q169" i="7"/>
  <c r="P169" i="7"/>
  <c r="O169" i="7"/>
  <c r="N169" i="7"/>
  <c r="M169" i="7"/>
  <c r="L169" i="7"/>
  <c r="K169" i="7"/>
  <c r="U168" i="7"/>
  <c r="T168" i="7"/>
  <c r="R168" i="7"/>
  <c r="S168" i="7" s="1"/>
  <c r="Q168" i="7"/>
  <c r="P168" i="7"/>
  <c r="O168" i="7"/>
  <c r="N168" i="7"/>
  <c r="M168" i="7"/>
  <c r="L168" i="7"/>
  <c r="K168" i="7"/>
  <c r="U167" i="7"/>
  <c r="T167" i="7"/>
  <c r="R167" i="7"/>
  <c r="S167" i="7" s="1"/>
  <c r="Q167" i="7"/>
  <c r="P167" i="7"/>
  <c r="O167" i="7"/>
  <c r="N167" i="7"/>
  <c r="M167" i="7"/>
  <c r="L167" i="7"/>
  <c r="K167" i="7"/>
  <c r="U166" i="7"/>
  <c r="T166" i="7"/>
  <c r="R166" i="7"/>
  <c r="S166" i="7" s="1"/>
  <c r="Q166" i="7"/>
  <c r="P166" i="7"/>
  <c r="O166" i="7"/>
  <c r="N166" i="7"/>
  <c r="M166" i="7"/>
  <c r="L166" i="7"/>
  <c r="K166" i="7"/>
  <c r="U165" i="7"/>
  <c r="T165" i="7"/>
  <c r="R165" i="7"/>
  <c r="S165" i="7" s="1"/>
  <c r="Q165" i="7"/>
  <c r="P165" i="7"/>
  <c r="O165" i="7"/>
  <c r="N165" i="7"/>
  <c r="M165" i="7"/>
  <c r="L165" i="7"/>
  <c r="K165" i="7"/>
  <c r="U164" i="7"/>
  <c r="T164" i="7"/>
  <c r="R164" i="7"/>
  <c r="S164" i="7" s="1"/>
  <c r="V164" i="7" s="1"/>
  <c r="Q164" i="7"/>
  <c r="P164" i="7"/>
  <c r="O164" i="7"/>
  <c r="N164" i="7"/>
  <c r="M164" i="7"/>
  <c r="L164" i="7"/>
  <c r="K164" i="7"/>
  <c r="U163" i="7"/>
  <c r="T163" i="7"/>
  <c r="R163" i="7"/>
  <c r="S163" i="7" s="1"/>
  <c r="V163" i="7" s="1"/>
  <c r="Q163" i="7"/>
  <c r="P163" i="7"/>
  <c r="O163" i="7"/>
  <c r="N163" i="7"/>
  <c r="M163" i="7"/>
  <c r="L163" i="7"/>
  <c r="K163" i="7"/>
  <c r="U162" i="7"/>
  <c r="T162" i="7"/>
  <c r="R162" i="7"/>
  <c r="S162" i="7" s="1"/>
  <c r="Q162" i="7"/>
  <c r="P162" i="7"/>
  <c r="O162" i="7"/>
  <c r="N162" i="7"/>
  <c r="M162" i="7"/>
  <c r="L162" i="7"/>
  <c r="K162" i="7"/>
  <c r="U161" i="7"/>
  <c r="T161" i="7"/>
  <c r="R161" i="7"/>
  <c r="S161" i="7" s="1"/>
  <c r="Q161" i="7"/>
  <c r="P161" i="7"/>
  <c r="O161" i="7"/>
  <c r="N161" i="7"/>
  <c r="M161" i="7"/>
  <c r="L161" i="7"/>
  <c r="K161" i="7"/>
  <c r="U160" i="7"/>
  <c r="T160" i="7"/>
  <c r="R160" i="7"/>
  <c r="S160" i="7" s="1"/>
  <c r="Q160" i="7"/>
  <c r="P160" i="7"/>
  <c r="O160" i="7"/>
  <c r="N160" i="7"/>
  <c r="M160" i="7"/>
  <c r="L160" i="7"/>
  <c r="K160" i="7"/>
  <c r="U159" i="7"/>
  <c r="T159" i="7"/>
  <c r="R159" i="7"/>
  <c r="S159" i="7" s="1"/>
  <c r="Q159" i="7"/>
  <c r="P159" i="7"/>
  <c r="O159" i="7"/>
  <c r="N159" i="7"/>
  <c r="M159" i="7"/>
  <c r="L159" i="7"/>
  <c r="K159" i="7"/>
  <c r="U158" i="7"/>
  <c r="T158" i="7"/>
  <c r="R158" i="7"/>
  <c r="S158" i="7" s="1"/>
  <c r="V158" i="7" s="1"/>
  <c r="Q158" i="7"/>
  <c r="P158" i="7"/>
  <c r="O158" i="7"/>
  <c r="N158" i="7"/>
  <c r="M158" i="7"/>
  <c r="L158" i="7"/>
  <c r="K158" i="7"/>
  <c r="U157" i="7"/>
  <c r="T157" i="7"/>
  <c r="R157" i="7"/>
  <c r="S157" i="7" s="1"/>
  <c r="V157" i="7" s="1"/>
  <c r="Q157" i="7"/>
  <c r="P157" i="7"/>
  <c r="O157" i="7"/>
  <c r="N157" i="7"/>
  <c r="M157" i="7"/>
  <c r="L157" i="7"/>
  <c r="K157" i="7"/>
  <c r="U156" i="7"/>
  <c r="T156" i="7"/>
  <c r="R156" i="7"/>
  <c r="S156" i="7" s="1"/>
  <c r="Q156" i="7"/>
  <c r="P156" i="7"/>
  <c r="O156" i="7"/>
  <c r="N156" i="7"/>
  <c r="M156" i="7"/>
  <c r="L156" i="7"/>
  <c r="K156" i="7"/>
  <c r="U155" i="7"/>
  <c r="T155" i="7"/>
  <c r="R155" i="7"/>
  <c r="S155" i="7" s="1"/>
  <c r="Q155" i="7"/>
  <c r="P155" i="7"/>
  <c r="O155" i="7"/>
  <c r="N155" i="7"/>
  <c r="M155" i="7"/>
  <c r="L155" i="7"/>
  <c r="K155" i="7"/>
  <c r="U154" i="7"/>
  <c r="T154" i="7"/>
  <c r="R154" i="7"/>
  <c r="S154" i="7" s="1"/>
  <c r="Q154" i="7"/>
  <c r="P154" i="7"/>
  <c r="O154" i="7"/>
  <c r="N154" i="7"/>
  <c r="M154" i="7"/>
  <c r="L154" i="7"/>
  <c r="K154" i="7"/>
  <c r="U153" i="7"/>
  <c r="T153" i="7"/>
  <c r="R153" i="7"/>
  <c r="S153" i="7" s="1"/>
  <c r="Q153" i="7"/>
  <c r="P153" i="7"/>
  <c r="O153" i="7"/>
  <c r="N153" i="7"/>
  <c r="M153" i="7"/>
  <c r="L153" i="7"/>
  <c r="K153" i="7"/>
  <c r="U152" i="7"/>
  <c r="T152" i="7"/>
  <c r="R152" i="7"/>
  <c r="S152" i="7" s="1"/>
  <c r="V152" i="7" s="1"/>
  <c r="Q152" i="7"/>
  <c r="P152" i="7"/>
  <c r="O152" i="7"/>
  <c r="N152" i="7"/>
  <c r="M152" i="7"/>
  <c r="L152" i="7"/>
  <c r="K152" i="7"/>
  <c r="U151" i="7"/>
  <c r="T151" i="7"/>
  <c r="R151" i="7"/>
  <c r="S151" i="7" s="1"/>
  <c r="V151" i="7" s="1"/>
  <c r="Q151" i="7"/>
  <c r="P151" i="7"/>
  <c r="O151" i="7"/>
  <c r="N151" i="7"/>
  <c r="M151" i="7"/>
  <c r="L151" i="7"/>
  <c r="K151" i="7"/>
  <c r="U150" i="7"/>
  <c r="T150" i="7"/>
  <c r="R150" i="7"/>
  <c r="S150" i="7" s="1"/>
  <c r="Q150" i="7"/>
  <c r="P150" i="7"/>
  <c r="O150" i="7"/>
  <c r="N150" i="7"/>
  <c r="M150" i="7"/>
  <c r="L150" i="7"/>
  <c r="K150" i="7"/>
  <c r="U149" i="7"/>
  <c r="T149" i="7"/>
  <c r="R149" i="7"/>
  <c r="S149" i="7" s="1"/>
  <c r="Q149" i="7"/>
  <c r="P149" i="7"/>
  <c r="O149" i="7"/>
  <c r="N149" i="7"/>
  <c r="M149" i="7"/>
  <c r="L149" i="7"/>
  <c r="K149" i="7"/>
  <c r="U148" i="7"/>
  <c r="T148" i="7"/>
  <c r="R148" i="7"/>
  <c r="S148" i="7" s="1"/>
  <c r="Q148" i="7"/>
  <c r="P148" i="7"/>
  <c r="O148" i="7"/>
  <c r="N148" i="7"/>
  <c r="M148" i="7"/>
  <c r="L148" i="7"/>
  <c r="K148" i="7"/>
  <c r="U147" i="7"/>
  <c r="T147" i="7"/>
  <c r="R147" i="7"/>
  <c r="S147" i="7" s="1"/>
  <c r="Q147" i="7"/>
  <c r="P147" i="7"/>
  <c r="O147" i="7"/>
  <c r="N147" i="7"/>
  <c r="M147" i="7"/>
  <c r="L147" i="7"/>
  <c r="K147" i="7"/>
  <c r="U146" i="7"/>
  <c r="T146" i="7"/>
  <c r="R146" i="7"/>
  <c r="S146" i="7" s="1"/>
  <c r="V146" i="7" s="1"/>
  <c r="Q146" i="7"/>
  <c r="P146" i="7"/>
  <c r="O146" i="7"/>
  <c r="N146" i="7"/>
  <c r="M146" i="7"/>
  <c r="L146" i="7"/>
  <c r="K146" i="7"/>
  <c r="U145" i="7"/>
  <c r="T145" i="7"/>
  <c r="R145" i="7"/>
  <c r="S145" i="7" s="1"/>
  <c r="V145" i="7" s="1"/>
  <c r="Q145" i="7"/>
  <c r="P145" i="7"/>
  <c r="O145" i="7"/>
  <c r="N145" i="7"/>
  <c r="M145" i="7"/>
  <c r="L145" i="7"/>
  <c r="K145" i="7"/>
  <c r="U144" i="7"/>
  <c r="T144" i="7"/>
  <c r="R144" i="7"/>
  <c r="S144" i="7" s="1"/>
  <c r="Q144" i="7"/>
  <c r="P144" i="7"/>
  <c r="O144" i="7"/>
  <c r="N144" i="7"/>
  <c r="M144" i="7"/>
  <c r="L144" i="7"/>
  <c r="K144" i="7"/>
  <c r="U143" i="7"/>
  <c r="T143" i="7"/>
  <c r="R143" i="7"/>
  <c r="S143" i="7" s="1"/>
  <c r="Q143" i="7"/>
  <c r="P143" i="7"/>
  <c r="O143" i="7"/>
  <c r="N143" i="7"/>
  <c r="M143" i="7"/>
  <c r="L143" i="7"/>
  <c r="K143" i="7"/>
  <c r="U142" i="7"/>
  <c r="T142" i="7"/>
  <c r="R142" i="7"/>
  <c r="S142" i="7" s="1"/>
  <c r="Q142" i="7"/>
  <c r="P142" i="7"/>
  <c r="O142" i="7"/>
  <c r="N142" i="7"/>
  <c r="M142" i="7"/>
  <c r="L142" i="7"/>
  <c r="K142" i="7"/>
  <c r="U141" i="7"/>
  <c r="T141" i="7"/>
  <c r="R141" i="7"/>
  <c r="S141" i="7" s="1"/>
  <c r="Q141" i="7"/>
  <c r="P141" i="7"/>
  <c r="O141" i="7"/>
  <c r="N141" i="7"/>
  <c r="M141" i="7"/>
  <c r="L141" i="7"/>
  <c r="K141" i="7"/>
  <c r="U140" i="7"/>
  <c r="T140" i="7"/>
  <c r="R140" i="7"/>
  <c r="S140" i="7" s="1"/>
  <c r="V140" i="7" s="1"/>
  <c r="Q140" i="7"/>
  <c r="P140" i="7"/>
  <c r="O140" i="7"/>
  <c r="N140" i="7"/>
  <c r="M140" i="7"/>
  <c r="L140" i="7"/>
  <c r="K140" i="7"/>
  <c r="U139" i="7"/>
  <c r="T139" i="7"/>
  <c r="R139" i="7"/>
  <c r="S139" i="7" s="1"/>
  <c r="V139" i="7" s="1"/>
  <c r="Q139" i="7"/>
  <c r="P139" i="7"/>
  <c r="O139" i="7"/>
  <c r="N139" i="7"/>
  <c r="M139" i="7"/>
  <c r="L139" i="7"/>
  <c r="K139" i="7"/>
  <c r="U138" i="7"/>
  <c r="T138" i="7"/>
  <c r="R138" i="7"/>
  <c r="S138" i="7" s="1"/>
  <c r="Q138" i="7"/>
  <c r="P138" i="7"/>
  <c r="O138" i="7"/>
  <c r="N138" i="7"/>
  <c r="M138" i="7"/>
  <c r="L138" i="7"/>
  <c r="K138" i="7"/>
  <c r="U137" i="7"/>
  <c r="T137" i="7"/>
  <c r="R137" i="7"/>
  <c r="S137" i="7" s="1"/>
  <c r="Q137" i="7"/>
  <c r="P137" i="7"/>
  <c r="O137" i="7"/>
  <c r="N137" i="7"/>
  <c r="M137" i="7"/>
  <c r="L137" i="7"/>
  <c r="K137" i="7"/>
  <c r="U136" i="7"/>
  <c r="T136" i="7"/>
  <c r="R136" i="7"/>
  <c r="S136" i="7" s="1"/>
  <c r="Q136" i="7"/>
  <c r="P136" i="7"/>
  <c r="O136" i="7"/>
  <c r="N136" i="7"/>
  <c r="M136" i="7"/>
  <c r="L136" i="7"/>
  <c r="K136" i="7"/>
  <c r="U135" i="7"/>
  <c r="T135" i="7"/>
  <c r="R135" i="7"/>
  <c r="S135" i="7" s="1"/>
  <c r="Q135" i="7"/>
  <c r="P135" i="7"/>
  <c r="O135" i="7"/>
  <c r="N135" i="7"/>
  <c r="M135" i="7"/>
  <c r="L135" i="7"/>
  <c r="K135" i="7"/>
  <c r="U134" i="7"/>
  <c r="T134" i="7"/>
  <c r="R134" i="7"/>
  <c r="S134" i="7" s="1"/>
  <c r="V134" i="7" s="1"/>
  <c r="Q134" i="7"/>
  <c r="P134" i="7"/>
  <c r="O134" i="7"/>
  <c r="N134" i="7"/>
  <c r="M134" i="7"/>
  <c r="L134" i="7"/>
  <c r="K134" i="7"/>
  <c r="U133" i="7"/>
  <c r="T133" i="7"/>
  <c r="R133" i="7"/>
  <c r="S133" i="7" s="1"/>
  <c r="V133" i="7" s="1"/>
  <c r="Q133" i="7"/>
  <c r="P133" i="7"/>
  <c r="O133" i="7"/>
  <c r="N133" i="7"/>
  <c r="M133" i="7"/>
  <c r="L133" i="7"/>
  <c r="K133" i="7"/>
  <c r="U132" i="7"/>
  <c r="T132" i="7"/>
  <c r="R132" i="7"/>
  <c r="S132" i="7" s="1"/>
  <c r="Q132" i="7"/>
  <c r="P132" i="7"/>
  <c r="O132" i="7"/>
  <c r="N132" i="7"/>
  <c r="M132" i="7"/>
  <c r="L132" i="7"/>
  <c r="K132" i="7"/>
  <c r="U131" i="7"/>
  <c r="T131" i="7"/>
  <c r="R131" i="7"/>
  <c r="S131" i="7" s="1"/>
  <c r="Q131" i="7"/>
  <c r="P131" i="7"/>
  <c r="O131" i="7"/>
  <c r="N131" i="7"/>
  <c r="M131" i="7"/>
  <c r="L131" i="7"/>
  <c r="K131" i="7"/>
  <c r="U130" i="7"/>
  <c r="T130" i="7"/>
  <c r="R130" i="7"/>
  <c r="S130" i="7" s="1"/>
  <c r="Q130" i="7"/>
  <c r="P130" i="7"/>
  <c r="O130" i="7"/>
  <c r="N130" i="7"/>
  <c r="M130" i="7"/>
  <c r="L130" i="7"/>
  <c r="K130" i="7"/>
  <c r="U129" i="7"/>
  <c r="T129" i="7"/>
  <c r="R129" i="7"/>
  <c r="S129" i="7" s="1"/>
  <c r="Q129" i="7"/>
  <c r="P129" i="7"/>
  <c r="O129" i="7"/>
  <c r="N129" i="7"/>
  <c r="M129" i="7"/>
  <c r="L129" i="7"/>
  <c r="K129" i="7"/>
  <c r="U128" i="7"/>
  <c r="T128" i="7"/>
  <c r="R128" i="7"/>
  <c r="S128" i="7" s="1"/>
  <c r="V128" i="7" s="1"/>
  <c r="Q128" i="7"/>
  <c r="P128" i="7"/>
  <c r="O128" i="7"/>
  <c r="N128" i="7"/>
  <c r="M128" i="7"/>
  <c r="L128" i="7"/>
  <c r="K128" i="7"/>
  <c r="U127" i="7"/>
  <c r="T127" i="7"/>
  <c r="R127" i="7"/>
  <c r="S127" i="7" s="1"/>
  <c r="V127" i="7" s="1"/>
  <c r="Q127" i="7"/>
  <c r="P127" i="7"/>
  <c r="O127" i="7"/>
  <c r="N127" i="7"/>
  <c r="M127" i="7"/>
  <c r="L127" i="7"/>
  <c r="K127" i="7"/>
  <c r="U126" i="7"/>
  <c r="T126" i="7"/>
  <c r="R126" i="7"/>
  <c r="S126" i="7" s="1"/>
  <c r="Q126" i="7"/>
  <c r="P126" i="7"/>
  <c r="O126" i="7"/>
  <c r="N126" i="7"/>
  <c r="M126" i="7"/>
  <c r="L126" i="7"/>
  <c r="K126" i="7"/>
  <c r="U125" i="7"/>
  <c r="T125" i="7"/>
  <c r="R125" i="7"/>
  <c r="S125" i="7" s="1"/>
  <c r="Q125" i="7"/>
  <c r="P125" i="7"/>
  <c r="O125" i="7"/>
  <c r="N125" i="7"/>
  <c r="M125" i="7"/>
  <c r="L125" i="7"/>
  <c r="K125" i="7"/>
  <c r="U124" i="7"/>
  <c r="T124" i="7"/>
  <c r="R124" i="7"/>
  <c r="S124" i="7" s="1"/>
  <c r="Q124" i="7"/>
  <c r="P124" i="7"/>
  <c r="O124" i="7"/>
  <c r="N124" i="7"/>
  <c r="M124" i="7"/>
  <c r="L124" i="7"/>
  <c r="K124" i="7"/>
  <c r="U123" i="7"/>
  <c r="T123" i="7"/>
  <c r="R123" i="7"/>
  <c r="S123" i="7" s="1"/>
  <c r="Q123" i="7"/>
  <c r="P123" i="7"/>
  <c r="O123" i="7"/>
  <c r="N123" i="7"/>
  <c r="M123" i="7"/>
  <c r="L123" i="7"/>
  <c r="K123" i="7"/>
  <c r="U122" i="7"/>
  <c r="T122" i="7"/>
  <c r="R122" i="7"/>
  <c r="S122" i="7" s="1"/>
  <c r="V122" i="7" s="1"/>
  <c r="Q122" i="7"/>
  <c r="P122" i="7"/>
  <c r="O122" i="7"/>
  <c r="N122" i="7"/>
  <c r="M122" i="7"/>
  <c r="L122" i="7"/>
  <c r="K122" i="7"/>
  <c r="U121" i="7"/>
  <c r="T121" i="7"/>
  <c r="R121" i="7"/>
  <c r="S121" i="7" s="1"/>
  <c r="V121" i="7" s="1"/>
  <c r="Q121" i="7"/>
  <c r="P121" i="7"/>
  <c r="O121" i="7"/>
  <c r="N121" i="7"/>
  <c r="M121" i="7"/>
  <c r="L121" i="7"/>
  <c r="K121" i="7"/>
  <c r="U120" i="7"/>
  <c r="T120" i="7"/>
  <c r="R120" i="7"/>
  <c r="S120" i="7" s="1"/>
  <c r="Q120" i="7"/>
  <c r="P120" i="7"/>
  <c r="O120" i="7"/>
  <c r="N120" i="7"/>
  <c r="M120" i="7"/>
  <c r="L120" i="7"/>
  <c r="K120" i="7"/>
  <c r="U119" i="7"/>
  <c r="T119" i="7"/>
  <c r="R119" i="7"/>
  <c r="S119" i="7" s="1"/>
  <c r="Q119" i="7"/>
  <c r="P119" i="7"/>
  <c r="O119" i="7"/>
  <c r="N119" i="7"/>
  <c r="M119" i="7"/>
  <c r="L119" i="7"/>
  <c r="K119" i="7"/>
  <c r="U118" i="7"/>
  <c r="T118" i="7"/>
  <c r="R118" i="7"/>
  <c r="S118" i="7" s="1"/>
  <c r="Q118" i="7"/>
  <c r="P118" i="7"/>
  <c r="O118" i="7"/>
  <c r="N118" i="7"/>
  <c r="M118" i="7"/>
  <c r="L118" i="7"/>
  <c r="K118" i="7"/>
  <c r="U117" i="7"/>
  <c r="T117" i="7"/>
  <c r="R117" i="7"/>
  <c r="S117" i="7" s="1"/>
  <c r="Q117" i="7"/>
  <c r="P117" i="7"/>
  <c r="O117" i="7"/>
  <c r="N117" i="7"/>
  <c r="M117" i="7"/>
  <c r="L117" i="7"/>
  <c r="K117" i="7"/>
  <c r="U116" i="7"/>
  <c r="T116" i="7"/>
  <c r="R116" i="7"/>
  <c r="S116" i="7" s="1"/>
  <c r="V116" i="7" s="1"/>
  <c r="Q116" i="7"/>
  <c r="P116" i="7"/>
  <c r="O116" i="7"/>
  <c r="N116" i="7"/>
  <c r="M116" i="7"/>
  <c r="L116" i="7"/>
  <c r="K116" i="7"/>
  <c r="U115" i="7"/>
  <c r="T115" i="7"/>
  <c r="R115" i="7"/>
  <c r="S115" i="7" s="1"/>
  <c r="V115" i="7" s="1"/>
  <c r="Q115" i="7"/>
  <c r="P115" i="7"/>
  <c r="O115" i="7"/>
  <c r="N115" i="7"/>
  <c r="M115" i="7"/>
  <c r="L115" i="7"/>
  <c r="K115" i="7"/>
  <c r="U114" i="7"/>
  <c r="T114" i="7"/>
  <c r="R114" i="7"/>
  <c r="S114" i="7" s="1"/>
  <c r="Q114" i="7"/>
  <c r="P114" i="7"/>
  <c r="O114" i="7"/>
  <c r="N114" i="7"/>
  <c r="M114" i="7"/>
  <c r="L114" i="7"/>
  <c r="K114" i="7"/>
  <c r="V113" i="7"/>
  <c r="U113" i="7"/>
  <c r="T113" i="7"/>
  <c r="R113" i="7"/>
  <c r="S113" i="7" s="1"/>
  <c r="Q113" i="7"/>
  <c r="P113" i="7"/>
  <c r="O113" i="7"/>
  <c r="N113" i="7"/>
  <c r="M113" i="7"/>
  <c r="L113" i="7"/>
  <c r="K113" i="7"/>
  <c r="U112" i="7"/>
  <c r="T112" i="7"/>
  <c r="R112" i="7"/>
  <c r="S112" i="7" s="1"/>
  <c r="Q112" i="7"/>
  <c r="P112" i="7"/>
  <c r="O112" i="7"/>
  <c r="N112" i="7"/>
  <c r="M112" i="7"/>
  <c r="L112" i="7"/>
  <c r="K112" i="7"/>
  <c r="U111" i="7"/>
  <c r="T111" i="7"/>
  <c r="R111" i="7"/>
  <c r="S111" i="7" s="1"/>
  <c r="V111" i="7" s="1"/>
  <c r="Q111" i="7"/>
  <c r="P111" i="7"/>
  <c r="O111" i="7"/>
  <c r="N111" i="7"/>
  <c r="M111" i="7"/>
  <c r="L111" i="7"/>
  <c r="K111" i="7"/>
  <c r="U110" i="7"/>
  <c r="T110" i="7"/>
  <c r="R110" i="7"/>
  <c r="S110" i="7" s="1"/>
  <c r="Q110" i="7"/>
  <c r="P110" i="7"/>
  <c r="O110" i="7"/>
  <c r="N110" i="7"/>
  <c r="M110" i="7"/>
  <c r="L110" i="7"/>
  <c r="K110" i="7"/>
  <c r="U109" i="7"/>
  <c r="T109" i="7"/>
  <c r="R109" i="7"/>
  <c r="S109" i="7" s="1"/>
  <c r="V109" i="7" s="1"/>
  <c r="Q109" i="7"/>
  <c r="P109" i="7"/>
  <c r="O109" i="7"/>
  <c r="N109" i="7"/>
  <c r="M109" i="7"/>
  <c r="L109" i="7"/>
  <c r="K109" i="7"/>
  <c r="U108" i="7"/>
  <c r="T108" i="7"/>
  <c r="R108" i="7"/>
  <c r="S108" i="7" s="1"/>
  <c r="Q108" i="7"/>
  <c r="P108" i="7"/>
  <c r="O108" i="7"/>
  <c r="N108" i="7"/>
  <c r="M108" i="7"/>
  <c r="L108" i="7"/>
  <c r="K108" i="7"/>
  <c r="U107" i="7"/>
  <c r="T107" i="7"/>
  <c r="R107" i="7"/>
  <c r="S107" i="7" s="1"/>
  <c r="Q107" i="7"/>
  <c r="P107" i="7"/>
  <c r="O107" i="7"/>
  <c r="N107" i="7"/>
  <c r="M107" i="7"/>
  <c r="L107" i="7"/>
  <c r="K107" i="7"/>
  <c r="U106" i="7"/>
  <c r="T106" i="7"/>
  <c r="R106" i="7"/>
  <c r="S106" i="7" s="1"/>
  <c r="Q106" i="7"/>
  <c r="P106" i="7"/>
  <c r="O106" i="7"/>
  <c r="N106" i="7"/>
  <c r="M106" i="7"/>
  <c r="L106" i="7"/>
  <c r="K106" i="7"/>
  <c r="U105" i="7"/>
  <c r="T105" i="7"/>
  <c r="R105" i="7"/>
  <c r="S105" i="7" s="1"/>
  <c r="V105" i="7" s="1"/>
  <c r="Q105" i="7"/>
  <c r="P105" i="7"/>
  <c r="O105" i="7"/>
  <c r="N105" i="7"/>
  <c r="M105" i="7"/>
  <c r="L105" i="7"/>
  <c r="K105" i="7"/>
  <c r="U104" i="7"/>
  <c r="T104" i="7"/>
  <c r="R104" i="7"/>
  <c r="S104" i="7" s="1"/>
  <c r="Q104" i="7"/>
  <c r="P104" i="7"/>
  <c r="O104" i="7"/>
  <c r="N104" i="7"/>
  <c r="M104" i="7"/>
  <c r="L104" i="7"/>
  <c r="K104" i="7"/>
  <c r="U103" i="7"/>
  <c r="T103" i="7"/>
  <c r="R103" i="7"/>
  <c r="S103" i="7" s="1"/>
  <c r="V103" i="7" s="1"/>
  <c r="Q103" i="7"/>
  <c r="P103" i="7"/>
  <c r="O103" i="7"/>
  <c r="N103" i="7"/>
  <c r="M103" i="7"/>
  <c r="L103" i="7"/>
  <c r="K103" i="7"/>
  <c r="U102" i="7"/>
  <c r="T102" i="7"/>
  <c r="R102" i="7"/>
  <c r="S102" i="7" s="1"/>
  <c r="Q102" i="7"/>
  <c r="P102" i="7"/>
  <c r="O102" i="7"/>
  <c r="N102" i="7"/>
  <c r="M102" i="7"/>
  <c r="L102" i="7"/>
  <c r="K102" i="7"/>
  <c r="U101" i="7"/>
  <c r="T101" i="7"/>
  <c r="R101" i="7"/>
  <c r="S101" i="7" s="1"/>
  <c r="Q101" i="7"/>
  <c r="P101" i="7"/>
  <c r="O101" i="7"/>
  <c r="N101" i="7"/>
  <c r="M101" i="7"/>
  <c r="L101" i="7"/>
  <c r="K101" i="7"/>
  <c r="U100" i="7"/>
  <c r="T100" i="7"/>
  <c r="R100" i="7"/>
  <c r="S100" i="7" s="1"/>
  <c r="Q100" i="7"/>
  <c r="P100" i="7"/>
  <c r="O100" i="7"/>
  <c r="N100" i="7"/>
  <c r="M100" i="7"/>
  <c r="L100" i="7"/>
  <c r="K100" i="7"/>
  <c r="U99" i="7"/>
  <c r="T99" i="7"/>
  <c r="R99" i="7"/>
  <c r="S99" i="7" s="1"/>
  <c r="V99" i="7" s="1"/>
  <c r="Q99" i="7"/>
  <c r="P99" i="7"/>
  <c r="O99" i="7"/>
  <c r="N99" i="7"/>
  <c r="M99" i="7"/>
  <c r="L99" i="7"/>
  <c r="K99" i="7"/>
  <c r="U98" i="7"/>
  <c r="T98" i="7"/>
  <c r="R98" i="7"/>
  <c r="S98" i="7" s="1"/>
  <c r="Q98" i="7"/>
  <c r="P98" i="7"/>
  <c r="O98" i="7"/>
  <c r="N98" i="7"/>
  <c r="M98" i="7"/>
  <c r="L98" i="7"/>
  <c r="K98" i="7"/>
  <c r="U97" i="7"/>
  <c r="T97" i="7"/>
  <c r="R97" i="7"/>
  <c r="S97" i="7" s="1"/>
  <c r="V97" i="7" s="1"/>
  <c r="Q97" i="7"/>
  <c r="P97" i="7"/>
  <c r="O97" i="7"/>
  <c r="N97" i="7"/>
  <c r="M97" i="7"/>
  <c r="L97" i="7"/>
  <c r="K97" i="7"/>
  <c r="U96" i="7"/>
  <c r="T96" i="7"/>
  <c r="R96" i="7"/>
  <c r="S96" i="7" s="1"/>
  <c r="Q96" i="7"/>
  <c r="P96" i="7"/>
  <c r="O96" i="7"/>
  <c r="N96" i="7"/>
  <c r="M96" i="7"/>
  <c r="L96" i="7"/>
  <c r="K96" i="7"/>
  <c r="U95" i="7"/>
  <c r="T95" i="7"/>
  <c r="R95" i="7"/>
  <c r="S95" i="7" s="1"/>
  <c r="Q95" i="7"/>
  <c r="P95" i="7"/>
  <c r="O95" i="7"/>
  <c r="N95" i="7"/>
  <c r="M95" i="7"/>
  <c r="L95" i="7"/>
  <c r="K95" i="7"/>
  <c r="U94" i="7"/>
  <c r="T94" i="7"/>
  <c r="R94" i="7"/>
  <c r="S94" i="7" s="1"/>
  <c r="Q94" i="7"/>
  <c r="P94" i="7"/>
  <c r="O94" i="7"/>
  <c r="N94" i="7"/>
  <c r="M94" i="7"/>
  <c r="L94" i="7"/>
  <c r="K94" i="7"/>
  <c r="U93" i="7"/>
  <c r="T93" i="7"/>
  <c r="R93" i="7"/>
  <c r="S93" i="7" s="1"/>
  <c r="V93" i="7" s="1"/>
  <c r="Q93" i="7"/>
  <c r="P93" i="7"/>
  <c r="O93" i="7"/>
  <c r="N93" i="7"/>
  <c r="M93" i="7"/>
  <c r="L93" i="7"/>
  <c r="K93" i="7"/>
  <c r="U92" i="7"/>
  <c r="T92" i="7"/>
  <c r="R92" i="7"/>
  <c r="S92" i="7" s="1"/>
  <c r="Q92" i="7"/>
  <c r="P92" i="7"/>
  <c r="O92" i="7"/>
  <c r="N92" i="7"/>
  <c r="M92" i="7"/>
  <c r="L92" i="7"/>
  <c r="K92" i="7"/>
  <c r="U91" i="7"/>
  <c r="T91" i="7"/>
  <c r="R91" i="7"/>
  <c r="S91" i="7" s="1"/>
  <c r="V91" i="7" s="1"/>
  <c r="Q91" i="7"/>
  <c r="P91" i="7"/>
  <c r="O91" i="7"/>
  <c r="N91" i="7"/>
  <c r="M91" i="7"/>
  <c r="L91" i="7"/>
  <c r="K91" i="7"/>
  <c r="U90" i="7"/>
  <c r="T90" i="7"/>
  <c r="R90" i="7"/>
  <c r="S90" i="7" s="1"/>
  <c r="V90" i="7" s="1"/>
  <c r="Q90" i="7"/>
  <c r="P90" i="7"/>
  <c r="O90" i="7"/>
  <c r="N90" i="7"/>
  <c r="M90" i="7"/>
  <c r="L90" i="7"/>
  <c r="K90" i="7"/>
  <c r="U89" i="7"/>
  <c r="T89" i="7"/>
  <c r="R89" i="7"/>
  <c r="S89" i="7" s="1"/>
  <c r="Q89" i="7"/>
  <c r="P89" i="7"/>
  <c r="O89" i="7"/>
  <c r="N89" i="7"/>
  <c r="M89" i="7"/>
  <c r="L89" i="7"/>
  <c r="K89" i="7"/>
  <c r="U88" i="7"/>
  <c r="T88" i="7"/>
  <c r="R88" i="7"/>
  <c r="S88" i="7" s="1"/>
  <c r="Q88" i="7"/>
  <c r="P88" i="7"/>
  <c r="O88" i="7"/>
  <c r="N88" i="7"/>
  <c r="M88" i="7"/>
  <c r="L88" i="7"/>
  <c r="K88" i="7"/>
  <c r="U87" i="7"/>
  <c r="T87" i="7"/>
  <c r="R87" i="7"/>
  <c r="S87" i="7" s="1"/>
  <c r="Q87" i="7"/>
  <c r="P87" i="7"/>
  <c r="O87" i="7"/>
  <c r="N87" i="7"/>
  <c r="M87" i="7"/>
  <c r="L87" i="7"/>
  <c r="K87" i="7"/>
  <c r="U86" i="7"/>
  <c r="T86" i="7"/>
  <c r="R86" i="7"/>
  <c r="S86" i="7" s="1"/>
  <c r="V86" i="7" s="1"/>
  <c r="Q86" i="7"/>
  <c r="P86" i="7"/>
  <c r="O86" i="7"/>
  <c r="N86" i="7"/>
  <c r="M86" i="7"/>
  <c r="L86" i="7"/>
  <c r="K86" i="7"/>
  <c r="U85" i="7"/>
  <c r="T85" i="7"/>
  <c r="R85" i="7"/>
  <c r="S85" i="7" s="1"/>
  <c r="V85" i="7" s="1"/>
  <c r="Q85" i="7"/>
  <c r="P85" i="7"/>
  <c r="O85" i="7"/>
  <c r="N85" i="7"/>
  <c r="M85" i="7"/>
  <c r="L85" i="7"/>
  <c r="K85" i="7"/>
  <c r="U84" i="7"/>
  <c r="V84" i="7" s="1"/>
  <c r="T84" i="7"/>
  <c r="R84" i="7"/>
  <c r="S84" i="7" s="1"/>
  <c r="Q84" i="7"/>
  <c r="P84" i="7"/>
  <c r="O84" i="7"/>
  <c r="N84" i="7"/>
  <c r="M84" i="7"/>
  <c r="L84" i="7"/>
  <c r="K84" i="7"/>
  <c r="U83" i="7"/>
  <c r="T83" i="7"/>
  <c r="R83" i="7"/>
  <c r="S83" i="7" s="1"/>
  <c r="V83" i="7" s="1"/>
  <c r="Q83" i="7"/>
  <c r="P83" i="7"/>
  <c r="O83" i="7"/>
  <c r="N83" i="7"/>
  <c r="M83" i="7"/>
  <c r="L83" i="7"/>
  <c r="K83" i="7"/>
  <c r="U82" i="7"/>
  <c r="T82" i="7"/>
  <c r="R82" i="7"/>
  <c r="S82" i="7" s="1"/>
  <c r="V82" i="7" s="1"/>
  <c r="Q82" i="7"/>
  <c r="P82" i="7"/>
  <c r="O82" i="7"/>
  <c r="N82" i="7"/>
  <c r="M82" i="7"/>
  <c r="L82" i="7"/>
  <c r="K82" i="7"/>
  <c r="U81" i="7"/>
  <c r="T81" i="7"/>
  <c r="R81" i="7"/>
  <c r="S81" i="7" s="1"/>
  <c r="V81" i="7" s="1"/>
  <c r="Q81" i="7"/>
  <c r="P81" i="7"/>
  <c r="O81" i="7"/>
  <c r="N81" i="7"/>
  <c r="M81" i="7"/>
  <c r="L81" i="7"/>
  <c r="K81" i="7"/>
  <c r="V80" i="7"/>
  <c r="U80" i="7"/>
  <c r="T80" i="7"/>
  <c r="R80" i="7"/>
  <c r="S80" i="7" s="1"/>
  <c r="Q80" i="7"/>
  <c r="P80" i="7"/>
  <c r="O80" i="7"/>
  <c r="N80" i="7"/>
  <c r="M80" i="7"/>
  <c r="L80" i="7"/>
  <c r="K80" i="7"/>
  <c r="V79" i="7"/>
  <c r="U79" i="7"/>
  <c r="T79" i="7"/>
  <c r="R79" i="7"/>
  <c r="S79" i="7" s="1"/>
  <c r="Q79" i="7"/>
  <c r="P79" i="7"/>
  <c r="O79" i="7"/>
  <c r="N79" i="7"/>
  <c r="M79" i="7"/>
  <c r="L79" i="7"/>
  <c r="K79" i="7"/>
  <c r="V78" i="7"/>
  <c r="U78" i="7"/>
  <c r="T78" i="7"/>
  <c r="R78" i="7"/>
  <c r="S78" i="7" s="1"/>
  <c r="Q78" i="7"/>
  <c r="P78" i="7"/>
  <c r="O78" i="7"/>
  <c r="N78" i="7"/>
  <c r="M78" i="7"/>
  <c r="L78" i="7"/>
  <c r="K78" i="7"/>
  <c r="V77" i="7"/>
  <c r="U77" i="7"/>
  <c r="T77" i="7"/>
  <c r="R77" i="7"/>
  <c r="S77" i="7" s="1"/>
  <c r="Q77" i="7"/>
  <c r="P77" i="7"/>
  <c r="O77" i="7"/>
  <c r="N77" i="7"/>
  <c r="M77" i="7"/>
  <c r="L77" i="7"/>
  <c r="K77" i="7"/>
  <c r="U76" i="7"/>
  <c r="V76" i="7" s="1"/>
  <c r="T76" i="7"/>
  <c r="R76" i="7"/>
  <c r="S76" i="7" s="1"/>
  <c r="Q76" i="7"/>
  <c r="P76" i="7"/>
  <c r="O76" i="7"/>
  <c r="N76" i="7"/>
  <c r="M76" i="7"/>
  <c r="L76" i="7"/>
  <c r="K76" i="7"/>
  <c r="U75" i="7"/>
  <c r="T75" i="7"/>
  <c r="R75" i="7"/>
  <c r="S75" i="7" s="1"/>
  <c r="V75" i="7" s="1"/>
  <c r="Q75" i="7"/>
  <c r="P75" i="7"/>
  <c r="O75" i="7"/>
  <c r="N75" i="7"/>
  <c r="M75" i="7"/>
  <c r="L75" i="7"/>
  <c r="K75" i="7"/>
  <c r="U74" i="7"/>
  <c r="T74" i="7"/>
  <c r="R74" i="7"/>
  <c r="S74" i="7" s="1"/>
  <c r="V74" i="7" s="1"/>
  <c r="Q74" i="7"/>
  <c r="P74" i="7"/>
  <c r="O74" i="7"/>
  <c r="N74" i="7"/>
  <c r="M74" i="7"/>
  <c r="L74" i="7"/>
  <c r="K74" i="7"/>
  <c r="U73" i="7"/>
  <c r="T73" i="7"/>
  <c r="R73" i="7"/>
  <c r="S73" i="7" s="1"/>
  <c r="V73" i="7" s="1"/>
  <c r="Q73" i="7"/>
  <c r="P73" i="7"/>
  <c r="O73" i="7"/>
  <c r="N73" i="7"/>
  <c r="M73" i="7"/>
  <c r="L73" i="7"/>
  <c r="K73" i="7"/>
  <c r="U72" i="7"/>
  <c r="V72" i="7" s="1"/>
  <c r="T72" i="7"/>
  <c r="R72" i="7"/>
  <c r="S72" i="7" s="1"/>
  <c r="Q72" i="7"/>
  <c r="P72" i="7"/>
  <c r="O72" i="7"/>
  <c r="N72" i="7"/>
  <c r="M72" i="7"/>
  <c r="L72" i="7"/>
  <c r="K72" i="7"/>
  <c r="U71" i="7"/>
  <c r="T71" i="7"/>
  <c r="R71" i="7"/>
  <c r="S71" i="7" s="1"/>
  <c r="V71" i="7" s="1"/>
  <c r="Q71" i="7"/>
  <c r="P71" i="7"/>
  <c r="O71" i="7"/>
  <c r="N71" i="7"/>
  <c r="M71" i="7"/>
  <c r="L71" i="7"/>
  <c r="K71" i="7"/>
  <c r="U70" i="7"/>
  <c r="T70" i="7"/>
  <c r="R70" i="7"/>
  <c r="S70" i="7" s="1"/>
  <c r="V70" i="7" s="1"/>
  <c r="Q70" i="7"/>
  <c r="P70" i="7"/>
  <c r="O70" i="7"/>
  <c r="N70" i="7"/>
  <c r="M70" i="7"/>
  <c r="L70" i="7"/>
  <c r="K70" i="7"/>
  <c r="U69" i="7"/>
  <c r="T69" i="7"/>
  <c r="R69" i="7"/>
  <c r="S69" i="7" s="1"/>
  <c r="V69" i="7" s="1"/>
  <c r="Q69" i="7"/>
  <c r="P69" i="7"/>
  <c r="O69" i="7"/>
  <c r="N69" i="7"/>
  <c r="M69" i="7"/>
  <c r="L69" i="7"/>
  <c r="K69" i="7"/>
  <c r="V68" i="7"/>
  <c r="U68" i="7"/>
  <c r="T68" i="7"/>
  <c r="R68" i="7"/>
  <c r="S68" i="7" s="1"/>
  <c r="Q68" i="7"/>
  <c r="P68" i="7"/>
  <c r="O68" i="7"/>
  <c r="N68" i="7"/>
  <c r="M68" i="7"/>
  <c r="L68" i="7"/>
  <c r="K68" i="7"/>
  <c r="V67" i="7"/>
  <c r="U67" i="7"/>
  <c r="T67" i="7"/>
  <c r="R67" i="7"/>
  <c r="S67" i="7" s="1"/>
  <c r="Q67" i="7"/>
  <c r="P67" i="7"/>
  <c r="O67" i="7"/>
  <c r="N67" i="7"/>
  <c r="M67" i="7"/>
  <c r="L67" i="7"/>
  <c r="K67" i="7"/>
  <c r="V66" i="7"/>
  <c r="U66" i="7"/>
  <c r="T66" i="7"/>
  <c r="R66" i="7"/>
  <c r="S66" i="7" s="1"/>
  <c r="Q66" i="7"/>
  <c r="P66" i="7"/>
  <c r="O66" i="7"/>
  <c r="N66" i="7"/>
  <c r="M66" i="7"/>
  <c r="L66" i="7"/>
  <c r="K66" i="7"/>
  <c r="V65" i="7"/>
  <c r="U65" i="7"/>
  <c r="T65" i="7"/>
  <c r="R65" i="7"/>
  <c r="S65" i="7" s="1"/>
  <c r="Q65" i="7"/>
  <c r="P65" i="7"/>
  <c r="O65" i="7"/>
  <c r="N65" i="7"/>
  <c r="M65" i="7"/>
  <c r="L65" i="7"/>
  <c r="K65" i="7"/>
  <c r="U64" i="7"/>
  <c r="V64" i="7" s="1"/>
  <c r="T64" i="7"/>
  <c r="R64" i="7"/>
  <c r="S64" i="7" s="1"/>
  <c r="Q64" i="7"/>
  <c r="P64" i="7"/>
  <c r="O64" i="7"/>
  <c r="N64" i="7"/>
  <c r="M64" i="7"/>
  <c r="L64" i="7"/>
  <c r="K64" i="7"/>
  <c r="U63" i="7"/>
  <c r="T63" i="7"/>
  <c r="R63" i="7"/>
  <c r="S63" i="7" s="1"/>
  <c r="V63" i="7" s="1"/>
  <c r="Q63" i="7"/>
  <c r="P63" i="7"/>
  <c r="O63" i="7"/>
  <c r="N63" i="7"/>
  <c r="M63" i="7"/>
  <c r="L63" i="7"/>
  <c r="K63" i="7"/>
  <c r="U62" i="7"/>
  <c r="T62" i="7"/>
  <c r="R62" i="7"/>
  <c r="S62" i="7" s="1"/>
  <c r="V62" i="7" s="1"/>
  <c r="Q62" i="7"/>
  <c r="P62" i="7"/>
  <c r="O62" i="7"/>
  <c r="N62" i="7"/>
  <c r="M62" i="7"/>
  <c r="L62" i="7"/>
  <c r="K62" i="7"/>
  <c r="U61" i="7"/>
  <c r="T61" i="7"/>
  <c r="R61" i="7"/>
  <c r="S61" i="7" s="1"/>
  <c r="V61" i="7" s="1"/>
  <c r="Q61" i="7"/>
  <c r="P61" i="7"/>
  <c r="O61" i="7"/>
  <c r="N61" i="7"/>
  <c r="M61" i="7"/>
  <c r="L61" i="7"/>
  <c r="K61" i="7"/>
  <c r="U60" i="7"/>
  <c r="V60" i="7" s="1"/>
  <c r="T60" i="7"/>
  <c r="R60" i="7"/>
  <c r="S60" i="7" s="1"/>
  <c r="Q60" i="7"/>
  <c r="P60" i="7"/>
  <c r="O60" i="7"/>
  <c r="N60" i="7"/>
  <c r="M60" i="7"/>
  <c r="L60" i="7"/>
  <c r="K60" i="7"/>
  <c r="U59" i="7"/>
  <c r="T59" i="7"/>
  <c r="R59" i="7"/>
  <c r="S59" i="7" s="1"/>
  <c r="V59" i="7" s="1"/>
  <c r="Q59" i="7"/>
  <c r="P59" i="7"/>
  <c r="O59" i="7"/>
  <c r="N59" i="7"/>
  <c r="M59" i="7"/>
  <c r="L59" i="7"/>
  <c r="K59" i="7"/>
  <c r="U58" i="7"/>
  <c r="T58" i="7"/>
  <c r="R58" i="7"/>
  <c r="S58" i="7" s="1"/>
  <c r="V58" i="7" s="1"/>
  <c r="Q58" i="7"/>
  <c r="P58" i="7"/>
  <c r="O58" i="7"/>
  <c r="N58" i="7"/>
  <c r="M58" i="7"/>
  <c r="L58" i="7"/>
  <c r="K58" i="7"/>
  <c r="U57" i="7"/>
  <c r="T57" i="7"/>
  <c r="R57" i="7"/>
  <c r="S57" i="7" s="1"/>
  <c r="V57" i="7" s="1"/>
  <c r="Q57" i="7"/>
  <c r="P57" i="7"/>
  <c r="O57" i="7"/>
  <c r="N57" i="7"/>
  <c r="M57" i="7"/>
  <c r="L57" i="7"/>
  <c r="K57" i="7"/>
  <c r="V56" i="7"/>
  <c r="U56" i="7"/>
  <c r="T56" i="7"/>
  <c r="R56" i="7"/>
  <c r="S56" i="7" s="1"/>
  <c r="Q56" i="7"/>
  <c r="P56" i="7"/>
  <c r="O56" i="7"/>
  <c r="N56" i="7"/>
  <c r="M56" i="7"/>
  <c r="L56" i="7"/>
  <c r="K56" i="7"/>
  <c r="V55" i="7"/>
  <c r="U55" i="7"/>
  <c r="T55" i="7"/>
  <c r="R55" i="7"/>
  <c r="S55" i="7" s="1"/>
  <c r="Q55" i="7"/>
  <c r="P55" i="7"/>
  <c r="O55" i="7"/>
  <c r="N55" i="7"/>
  <c r="M55" i="7"/>
  <c r="L55" i="7"/>
  <c r="K55" i="7"/>
  <c r="V54" i="7"/>
  <c r="U54" i="7"/>
  <c r="T54" i="7"/>
  <c r="R54" i="7"/>
  <c r="S54" i="7" s="1"/>
  <c r="Q54" i="7"/>
  <c r="P54" i="7"/>
  <c r="O54" i="7"/>
  <c r="N54" i="7"/>
  <c r="M54" i="7"/>
  <c r="L54" i="7"/>
  <c r="K54" i="7"/>
  <c r="V53" i="7"/>
  <c r="U53" i="7"/>
  <c r="T53" i="7"/>
  <c r="R53" i="7"/>
  <c r="S53" i="7" s="1"/>
  <c r="Q53" i="7"/>
  <c r="P53" i="7"/>
  <c r="O53" i="7"/>
  <c r="N53" i="7"/>
  <c r="M53" i="7"/>
  <c r="L53" i="7"/>
  <c r="K53" i="7"/>
  <c r="U52" i="7"/>
  <c r="V52" i="7" s="1"/>
  <c r="T52" i="7"/>
  <c r="R52" i="7"/>
  <c r="S52" i="7" s="1"/>
  <c r="Q52" i="7"/>
  <c r="P52" i="7"/>
  <c r="O52" i="7"/>
  <c r="N52" i="7"/>
  <c r="M52" i="7"/>
  <c r="L52" i="7"/>
  <c r="K52" i="7"/>
  <c r="U51" i="7"/>
  <c r="T51" i="7"/>
  <c r="R51" i="7"/>
  <c r="S51" i="7" s="1"/>
  <c r="V51" i="7" s="1"/>
  <c r="Q51" i="7"/>
  <c r="P51" i="7"/>
  <c r="O51" i="7"/>
  <c r="N51" i="7"/>
  <c r="M51" i="7"/>
  <c r="L51" i="7"/>
  <c r="K51" i="7"/>
  <c r="U50" i="7"/>
  <c r="T50" i="7"/>
  <c r="R50" i="7"/>
  <c r="S50" i="7" s="1"/>
  <c r="V50" i="7" s="1"/>
  <c r="Q50" i="7"/>
  <c r="P50" i="7"/>
  <c r="O50" i="7"/>
  <c r="N50" i="7"/>
  <c r="M50" i="7"/>
  <c r="L50" i="7"/>
  <c r="K50" i="7"/>
  <c r="U49" i="7"/>
  <c r="T49" i="7"/>
  <c r="R49" i="7"/>
  <c r="S49" i="7" s="1"/>
  <c r="V49" i="7" s="1"/>
  <c r="Q49" i="7"/>
  <c r="P49" i="7"/>
  <c r="O49" i="7"/>
  <c r="N49" i="7"/>
  <c r="M49" i="7"/>
  <c r="L49" i="7"/>
  <c r="K49" i="7"/>
  <c r="U48" i="7"/>
  <c r="V48" i="7" s="1"/>
  <c r="T48" i="7"/>
  <c r="R48" i="7"/>
  <c r="S48" i="7" s="1"/>
  <c r="Q48" i="7"/>
  <c r="P48" i="7"/>
  <c r="O48" i="7"/>
  <c r="N48" i="7"/>
  <c r="M48" i="7"/>
  <c r="L48" i="7"/>
  <c r="K48" i="7"/>
  <c r="U47" i="7"/>
  <c r="T47" i="7"/>
  <c r="R47" i="7"/>
  <c r="S47" i="7" s="1"/>
  <c r="V47" i="7" s="1"/>
  <c r="Q47" i="7"/>
  <c r="P47" i="7"/>
  <c r="O47" i="7"/>
  <c r="N47" i="7"/>
  <c r="M47" i="7"/>
  <c r="L47" i="7"/>
  <c r="K47" i="7"/>
  <c r="U46" i="7"/>
  <c r="T46" i="7"/>
  <c r="R46" i="7"/>
  <c r="S46" i="7" s="1"/>
  <c r="V46" i="7" s="1"/>
  <c r="Q46" i="7"/>
  <c r="P46" i="7"/>
  <c r="O46" i="7"/>
  <c r="N46" i="7"/>
  <c r="M46" i="7"/>
  <c r="L46" i="7"/>
  <c r="K46" i="7"/>
  <c r="U45" i="7"/>
  <c r="T45" i="7"/>
  <c r="R45" i="7"/>
  <c r="S45" i="7" s="1"/>
  <c r="V45" i="7" s="1"/>
  <c r="Q45" i="7"/>
  <c r="P45" i="7"/>
  <c r="O45" i="7"/>
  <c r="N45" i="7"/>
  <c r="M45" i="7"/>
  <c r="L45" i="7"/>
  <c r="K45" i="7"/>
  <c r="V44" i="7"/>
  <c r="U44" i="7"/>
  <c r="T44" i="7"/>
  <c r="R44" i="7"/>
  <c r="S44" i="7" s="1"/>
  <c r="Q44" i="7"/>
  <c r="P44" i="7"/>
  <c r="O44" i="7"/>
  <c r="N44" i="7"/>
  <c r="M44" i="7"/>
  <c r="L44" i="7"/>
  <c r="K44" i="7"/>
  <c r="V43" i="7"/>
  <c r="U43" i="7"/>
  <c r="T43" i="7"/>
  <c r="R43" i="7"/>
  <c r="S43" i="7" s="1"/>
  <c r="Q43" i="7"/>
  <c r="P43" i="7"/>
  <c r="O43" i="7"/>
  <c r="N43" i="7"/>
  <c r="M43" i="7"/>
  <c r="L43" i="7"/>
  <c r="K43" i="7"/>
  <c r="V42" i="7"/>
  <c r="U42" i="7"/>
  <c r="T42" i="7"/>
  <c r="R42" i="7"/>
  <c r="S42" i="7" s="1"/>
  <c r="Q42" i="7"/>
  <c r="P42" i="7"/>
  <c r="O42" i="7"/>
  <c r="N42" i="7"/>
  <c r="M42" i="7"/>
  <c r="L42" i="7"/>
  <c r="K42" i="7"/>
  <c r="V41" i="7"/>
  <c r="U41" i="7"/>
  <c r="T41" i="7"/>
  <c r="R41" i="7"/>
  <c r="S41" i="7" s="1"/>
  <c r="Q41" i="7"/>
  <c r="P41" i="7"/>
  <c r="O41" i="7"/>
  <c r="N41" i="7"/>
  <c r="M41" i="7"/>
  <c r="L41" i="7"/>
  <c r="K41" i="7"/>
  <c r="U40" i="7"/>
  <c r="V40" i="7" s="1"/>
  <c r="T40" i="7"/>
  <c r="R40" i="7"/>
  <c r="S40" i="7" s="1"/>
  <c r="Q40" i="7"/>
  <c r="P40" i="7"/>
  <c r="O40" i="7"/>
  <c r="N40" i="7"/>
  <c r="M40" i="7"/>
  <c r="L40" i="7"/>
  <c r="K40" i="7"/>
  <c r="U39" i="7"/>
  <c r="T39" i="7"/>
  <c r="R39" i="7"/>
  <c r="S39" i="7" s="1"/>
  <c r="V39" i="7" s="1"/>
  <c r="Q39" i="7"/>
  <c r="P39" i="7"/>
  <c r="O39" i="7"/>
  <c r="N39" i="7"/>
  <c r="M39" i="7"/>
  <c r="L39" i="7"/>
  <c r="K39" i="7"/>
  <c r="U38" i="7"/>
  <c r="T38" i="7"/>
  <c r="R38" i="7"/>
  <c r="S38" i="7" s="1"/>
  <c r="V38" i="7" s="1"/>
  <c r="Q38" i="7"/>
  <c r="P38" i="7"/>
  <c r="O38" i="7"/>
  <c r="N38" i="7"/>
  <c r="M38" i="7"/>
  <c r="L38" i="7"/>
  <c r="K38" i="7"/>
  <c r="U37" i="7"/>
  <c r="T37" i="7"/>
  <c r="R37" i="7"/>
  <c r="S37" i="7" s="1"/>
  <c r="V37" i="7" s="1"/>
  <c r="Q37" i="7"/>
  <c r="P37" i="7"/>
  <c r="O37" i="7"/>
  <c r="N37" i="7"/>
  <c r="M37" i="7"/>
  <c r="L37" i="7"/>
  <c r="K37" i="7"/>
  <c r="U36" i="7"/>
  <c r="V36" i="7" s="1"/>
  <c r="T36" i="7"/>
  <c r="R36" i="7"/>
  <c r="S36" i="7" s="1"/>
  <c r="Q36" i="7"/>
  <c r="P36" i="7"/>
  <c r="O36" i="7"/>
  <c r="N36" i="7"/>
  <c r="M36" i="7"/>
  <c r="L36" i="7"/>
  <c r="K36" i="7"/>
  <c r="U35" i="7"/>
  <c r="T35" i="7"/>
  <c r="R35" i="7"/>
  <c r="S35" i="7" s="1"/>
  <c r="V35" i="7" s="1"/>
  <c r="Q35" i="7"/>
  <c r="P35" i="7"/>
  <c r="O35" i="7"/>
  <c r="N35" i="7"/>
  <c r="M35" i="7"/>
  <c r="L35" i="7"/>
  <c r="K35" i="7"/>
  <c r="U34" i="7"/>
  <c r="T34" i="7"/>
  <c r="R34" i="7"/>
  <c r="S34" i="7" s="1"/>
  <c r="V34" i="7" s="1"/>
  <c r="Q34" i="7"/>
  <c r="P34" i="7"/>
  <c r="O34" i="7"/>
  <c r="N34" i="7"/>
  <c r="M34" i="7"/>
  <c r="L34" i="7"/>
  <c r="K34" i="7"/>
  <c r="U33" i="7"/>
  <c r="T33" i="7"/>
  <c r="R33" i="7"/>
  <c r="S33" i="7" s="1"/>
  <c r="V33" i="7" s="1"/>
  <c r="Q33" i="7"/>
  <c r="P33" i="7"/>
  <c r="O33" i="7"/>
  <c r="N33" i="7"/>
  <c r="M33" i="7"/>
  <c r="L33" i="7"/>
  <c r="K33" i="7"/>
  <c r="V32" i="7"/>
  <c r="U32" i="7"/>
  <c r="T32" i="7"/>
  <c r="R32" i="7"/>
  <c r="S32" i="7" s="1"/>
  <c r="Q32" i="7"/>
  <c r="P32" i="7"/>
  <c r="O32" i="7"/>
  <c r="N32" i="7"/>
  <c r="M32" i="7"/>
  <c r="L32" i="7"/>
  <c r="K32" i="7"/>
  <c r="V31" i="7"/>
  <c r="U31" i="7"/>
  <c r="T31" i="7"/>
  <c r="R31" i="7"/>
  <c r="S31" i="7" s="1"/>
  <c r="Q31" i="7"/>
  <c r="P31" i="7"/>
  <c r="O31" i="7"/>
  <c r="N31" i="7"/>
  <c r="M31" i="7"/>
  <c r="L31" i="7"/>
  <c r="K31" i="7"/>
  <c r="V30" i="7"/>
  <c r="U30" i="7"/>
  <c r="T30" i="7"/>
  <c r="R30" i="7"/>
  <c r="S30" i="7" s="1"/>
  <c r="Q30" i="7"/>
  <c r="P30" i="7"/>
  <c r="O30" i="7"/>
  <c r="N30" i="7"/>
  <c r="M30" i="7"/>
  <c r="L30" i="7"/>
  <c r="K30" i="7"/>
  <c r="V29" i="7"/>
  <c r="U29" i="7"/>
  <c r="T29" i="7"/>
  <c r="R29" i="7"/>
  <c r="S29" i="7" s="1"/>
  <c r="Q29" i="7"/>
  <c r="P29" i="7"/>
  <c r="O29" i="7"/>
  <c r="N29" i="7"/>
  <c r="M29" i="7"/>
  <c r="L29" i="7"/>
  <c r="K29" i="7"/>
  <c r="U28" i="7"/>
  <c r="V28" i="7" s="1"/>
  <c r="T28" i="7"/>
  <c r="R28" i="7"/>
  <c r="S28" i="7" s="1"/>
  <c r="Q28" i="7"/>
  <c r="P28" i="7"/>
  <c r="O28" i="7"/>
  <c r="N28" i="7"/>
  <c r="M28" i="7"/>
  <c r="L28" i="7"/>
  <c r="K28" i="7"/>
  <c r="U27" i="7"/>
  <c r="T27" i="7"/>
  <c r="R27" i="7"/>
  <c r="S27" i="7" s="1"/>
  <c r="V27" i="7" s="1"/>
  <c r="Q27" i="7"/>
  <c r="P27" i="7"/>
  <c r="O27" i="7"/>
  <c r="N27" i="7"/>
  <c r="M27" i="7"/>
  <c r="L27" i="7"/>
  <c r="K27" i="7"/>
  <c r="U26" i="7"/>
  <c r="T26" i="7"/>
  <c r="R26" i="7"/>
  <c r="S26" i="7" s="1"/>
  <c r="V26" i="7" s="1"/>
  <c r="Q26" i="7"/>
  <c r="P26" i="7"/>
  <c r="O26" i="7"/>
  <c r="N26" i="7"/>
  <c r="M26" i="7"/>
  <c r="L26" i="7"/>
  <c r="K26" i="7"/>
  <c r="U25" i="7"/>
  <c r="T25" i="7"/>
  <c r="R25" i="7"/>
  <c r="S25" i="7" s="1"/>
  <c r="V25" i="7" s="1"/>
  <c r="Q25" i="7"/>
  <c r="P25" i="7"/>
  <c r="O25" i="7"/>
  <c r="N25" i="7"/>
  <c r="M25" i="7"/>
  <c r="L25" i="7"/>
  <c r="K25" i="7"/>
  <c r="U24" i="7"/>
  <c r="V24" i="7" s="1"/>
  <c r="T24" i="7"/>
  <c r="R24" i="7"/>
  <c r="S24" i="7" s="1"/>
  <c r="Q24" i="7"/>
  <c r="P24" i="7"/>
  <c r="O24" i="7"/>
  <c r="N24" i="7"/>
  <c r="M24" i="7"/>
  <c r="L24" i="7"/>
  <c r="K24" i="7"/>
  <c r="U23" i="7"/>
  <c r="T23" i="7"/>
  <c r="R23" i="7"/>
  <c r="S23" i="7" s="1"/>
  <c r="V23" i="7" s="1"/>
  <c r="Q23" i="7"/>
  <c r="P23" i="7"/>
  <c r="O23" i="7"/>
  <c r="N23" i="7"/>
  <c r="M23" i="7"/>
  <c r="L23" i="7"/>
  <c r="K23" i="7"/>
  <c r="U22" i="7"/>
  <c r="T22" i="7"/>
  <c r="R22" i="7"/>
  <c r="S22" i="7" s="1"/>
  <c r="V22" i="7" s="1"/>
  <c r="Q22" i="7"/>
  <c r="P22" i="7"/>
  <c r="O22" i="7"/>
  <c r="N22" i="7"/>
  <c r="M22" i="7"/>
  <c r="L22" i="7"/>
  <c r="K22" i="7"/>
  <c r="U21" i="7"/>
  <c r="T21" i="7"/>
  <c r="R21" i="7"/>
  <c r="S21" i="7" s="1"/>
  <c r="V21" i="7" s="1"/>
  <c r="Q21" i="7"/>
  <c r="P21" i="7"/>
  <c r="O21" i="7"/>
  <c r="N21" i="7"/>
  <c r="M21" i="7"/>
  <c r="L21" i="7"/>
  <c r="K21" i="7"/>
  <c r="V20" i="7"/>
  <c r="U20" i="7"/>
  <c r="T20" i="7"/>
  <c r="R20" i="7"/>
  <c r="S20" i="7" s="1"/>
  <c r="Q20" i="7"/>
  <c r="P20" i="7"/>
  <c r="O20" i="7"/>
  <c r="N20" i="7"/>
  <c r="M20" i="7"/>
  <c r="L20" i="7"/>
  <c r="K20" i="7"/>
  <c r="V19" i="7"/>
  <c r="U19" i="7"/>
  <c r="T19" i="7"/>
  <c r="R19" i="7"/>
  <c r="S19" i="7" s="1"/>
  <c r="Q19" i="7"/>
  <c r="P19" i="7"/>
  <c r="O19" i="7"/>
  <c r="N19" i="7"/>
  <c r="M19" i="7"/>
  <c r="L19" i="7"/>
  <c r="K19" i="7"/>
  <c r="V18" i="7"/>
  <c r="U18" i="7"/>
  <c r="T18" i="7"/>
  <c r="R18" i="7"/>
  <c r="S18" i="7" s="1"/>
  <c r="Q18" i="7"/>
  <c r="P18" i="7"/>
  <c r="O18" i="7"/>
  <c r="N18" i="7"/>
  <c r="M18" i="7"/>
  <c r="L18" i="7"/>
  <c r="K18" i="7"/>
  <c r="V17" i="7"/>
  <c r="U17" i="7"/>
  <c r="T17" i="7"/>
  <c r="R17" i="7"/>
  <c r="S17" i="7" s="1"/>
  <c r="Q17" i="7"/>
  <c r="P17" i="7"/>
  <c r="O17" i="7"/>
  <c r="N17" i="7"/>
  <c r="M17" i="7"/>
  <c r="L17" i="7"/>
  <c r="K17" i="7"/>
  <c r="U16" i="7"/>
  <c r="V16" i="7" s="1"/>
  <c r="T16" i="7"/>
  <c r="R16" i="7"/>
  <c r="S16" i="7" s="1"/>
  <c r="Q16" i="7"/>
  <c r="P16" i="7"/>
  <c r="O16" i="7"/>
  <c r="N16" i="7"/>
  <c r="M16" i="7"/>
  <c r="L16" i="7"/>
  <c r="K16" i="7"/>
  <c r="U15" i="7"/>
  <c r="T15" i="7"/>
  <c r="R15" i="7"/>
  <c r="S15" i="7" s="1"/>
  <c r="V15" i="7" s="1"/>
  <c r="Q15" i="7"/>
  <c r="P15" i="7"/>
  <c r="O15" i="7"/>
  <c r="N15" i="7"/>
  <c r="M15" i="7"/>
  <c r="L15" i="7"/>
  <c r="K15" i="7"/>
  <c r="U14" i="7"/>
  <c r="T14" i="7"/>
  <c r="R14" i="7"/>
  <c r="S14" i="7" s="1"/>
  <c r="V14" i="7" s="1"/>
  <c r="Q14" i="7"/>
  <c r="P14" i="7"/>
  <c r="O14" i="7"/>
  <c r="N14" i="7"/>
  <c r="M14" i="7"/>
  <c r="L14" i="7"/>
  <c r="K14" i="7"/>
  <c r="U13" i="7"/>
  <c r="T13" i="7"/>
  <c r="R13" i="7"/>
  <c r="S13" i="7" s="1"/>
  <c r="V13" i="7" s="1"/>
  <c r="Q13" i="7"/>
  <c r="P13" i="7"/>
  <c r="O13" i="7"/>
  <c r="N13" i="7"/>
  <c r="M13" i="7"/>
  <c r="L13" i="7"/>
  <c r="K13" i="7"/>
  <c r="U12" i="7"/>
  <c r="V12" i="7" s="1"/>
  <c r="T12" i="7"/>
  <c r="R12" i="7"/>
  <c r="S12" i="7" s="1"/>
  <c r="Q12" i="7"/>
  <c r="P12" i="7"/>
  <c r="O12" i="7"/>
  <c r="N12" i="7"/>
  <c r="M12" i="7"/>
  <c r="L12" i="7"/>
  <c r="K12" i="7"/>
  <c r="U11" i="7"/>
  <c r="T11" i="7"/>
  <c r="R11" i="7"/>
  <c r="S11" i="7" s="1"/>
  <c r="V11" i="7" s="1"/>
  <c r="Q11" i="7"/>
  <c r="P11" i="7"/>
  <c r="O11" i="7"/>
  <c r="N11" i="7"/>
  <c r="M11" i="7"/>
  <c r="L11" i="7"/>
  <c r="K11" i="7"/>
  <c r="U10" i="7"/>
  <c r="T10" i="7"/>
  <c r="R10" i="7"/>
  <c r="S10" i="7" s="1"/>
  <c r="V10" i="7" s="1"/>
  <c r="Q10" i="7"/>
  <c r="P10" i="7"/>
  <c r="O10" i="7"/>
  <c r="N10" i="7"/>
  <c r="M10" i="7"/>
  <c r="L10" i="7"/>
  <c r="K10" i="7"/>
  <c r="U9" i="7"/>
  <c r="T9" i="7"/>
  <c r="R9" i="7"/>
  <c r="S9" i="7" s="1"/>
  <c r="V9" i="7" s="1"/>
  <c r="Q9" i="7"/>
  <c r="P9" i="7"/>
  <c r="O9" i="7"/>
  <c r="N9" i="7"/>
  <c r="M9" i="7"/>
  <c r="L9" i="7"/>
  <c r="K9" i="7"/>
  <c r="V8" i="7"/>
  <c r="U8" i="7"/>
  <c r="T8" i="7"/>
  <c r="R8" i="7"/>
  <c r="S8" i="7" s="1"/>
  <c r="Q8" i="7"/>
  <c r="P8" i="7"/>
  <c r="O8" i="7"/>
  <c r="N8" i="7"/>
  <c r="M8" i="7"/>
  <c r="L8" i="7"/>
  <c r="K8" i="7"/>
  <c r="V7" i="7"/>
  <c r="U7" i="7"/>
  <c r="T7" i="7"/>
  <c r="R7" i="7"/>
  <c r="S7" i="7" s="1"/>
  <c r="Q7" i="7"/>
  <c r="P7" i="7"/>
  <c r="O7" i="7"/>
  <c r="N7" i="7"/>
  <c r="M7" i="7"/>
  <c r="L7" i="7"/>
  <c r="K7" i="7"/>
  <c r="V6" i="7"/>
  <c r="U6" i="7"/>
  <c r="T6" i="7"/>
  <c r="R6" i="7"/>
  <c r="S6" i="7" s="1"/>
  <c r="Q6" i="7"/>
  <c r="P6" i="7"/>
  <c r="O6" i="7"/>
  <c r="N6" i="7"/>
  <c r="M6" i="7"/>
  <c r="L6" i="7"/>
  <c r="K6" i="7"/>
  <c r="V5" i="7"/>
  <c r="U5" i="7"/>
  <c r="T5" i="7"/>
  <c r="R5" i="7"/>
  <c r="S5" i="7" s="1"/>
  <c r="Q5" i="7"/>
  <c r="P5" i="7"/>
  <c r="O5" i="7"/>
  <c r="N5" i="7"/>
  <c r="M5" i="7"/>
  <c r="L5" i="7"/>
  <c r="K5" i="7"/>
  <c r="U4" i="7"/>
  <c r="V4" i="7" s="1"/>
  <c r="T4" i="7"/>
  <c r="R4" i="7"/>
  <c r="S4" i="7" s="1"/>
  <c r="Q4" i="7"/>
  <c r="P4" i="7"/>
  <c r="O4" i="7"/>
  <c r="N4" i="7"/>
  <c r="M4" i="7"/>
  <c r="L4" i="7"/>
  <c r="K4" i="7"/>
  <c r="U3" i="7"/>
  <c r="T3" i="7"/>
  <c r="R3" i="7"/>
  <c r="S3" i="7" s="1"/>
  <c r="V3" i="7" s="1"/>
  <c r="Q3" i="7"/>
  <c r="P3" i="7"/>
  <c r="O3" i="7"/>
  <c r="N3" i="7"/>
  <c r="M3" i="7"/>
  <c r="L3" i="7"/>
  <c r="K3" i="7"/>
  <c r="U2" i="7"/>
  <c r="T2" i="7"/>
  <c r="R2" i="7"/>
  <c r="S2" i="7" s="1"/>
  <c r="Q2" i="7"/>
  <c r="P2" i="7"/>
  <c r="O2" i="7"/>
  <c r="N2" i="7"/>
  <c r="M2" i="7"/>
  <c r="L2" i="7"/>
  <c r="K2" i="7"/>
  <c r="B34" i="6"/>
  <c r="C28" i="6"/>
  <c r="E27" i="6"/>
  <c r="F27" i="6" s="1"/>
  <c r="D27" i="6"/>
  <c r="C27" i="6"/>
  <c r="B27" i="6"/>
  <c r="C22" i="6"/>
  <c r="B22" i="6"/>
  <c r="E20" i="6"/>
  <c r="F20" i="6" s="1"/>
  <c r="B20" i="6"/>
  <c r="E15" i="6"/>
  <c r="F15" i="6" s="1"/>
  <c r="D15" i="6"/>
  <c r="C15" i="6"/>
  <c r="B15" i="6"/>
  <c r="E13" i="6"/>
  <c r="D13" i="6"/>
  <c r="C13" i="6"/>
  <c r="B13" i="6"/>
  <c r="E8" i="6"/>
  <c r="D8" i="6"/>
  <c r="C8" i="6"/>
  <c r="B8" i="6"/>
  <c r="E6" i="6"/>
  <c r="D6" i="6"/>
  <c r="C6" i="6"/>
  <c r="B6" i="6"/>
  <c r="D29" i="5"/>
  <c r="E29" i="5" s="1"/>
  <c r="C29" i="5"/>
  <c r="E28" i="5"/>
  <c r="D28" i="5"/>
  <c r="C28" i="5"/>
  <c r="D27" i="5"/>
  <c r="E27" i="5" s="1"/>
  <c r="C27" i="5"/>
  <c r="D26" i="5"/>
  <c r="E26" i="5" s="1"/>
  <c r="C26" i="5"/>
  <c r="E25" i="5"/>
  <c r="D25" i="5"/>
  <c r="C25" i="5"/>
  <c r="D24" i="5"/>
  <c r="E24" i="5" s="1"/>
  <c r="C24" i="5"/>
  <c r="E23" i="5"/>
  <c r="D23" i="5"/>
  <c r="C23" i="5"/>
  <c r="E22" i="5"/>
  <c r="D22" i="5"/>
  <c r="C22" i="5"/>
  <c r="D21" i="5"/>
  <c r="E21" i="5" s="1"/>
  <c r="C21" i="5"/>
  <c r="D20" i="5"/>
  <c r="E20" i="5" s="1"/>
  <c r="C20" i="5"/>
  <c r="E19" i="5"/>
  <c r="D19" i="5"/>
  <c r="C19" i="5"/>
  <c r="E18" i="5"/>
  <c r="D18" i="5"/>
  <c r="C18" i="5"/>
  <c r="D17" i="5"/>
  <c r="E17" i="5" s="1"/>
  <c r="C17" i="5"/>
  <c r="E16" i="5"/>
  <c r="D16" i="5"/>
  <c r="C16" i="5"/>
  <c r="E15" i="5"/>
  <c r="D15" i="5"/>
  <c r="C15" i="5"/>
  <c r="D14" i="5"/>
  <c r="E14" i="5" s="1"/>
  <c r="C14" i="5"/>
  <c r="C13" i="5"/>
  <c r="G7" i="5"/>
  <c r="C42" i="6" s="1"/>
  <c r="C14" i="3" s="1"/>
  <c r="F7" i="5"/>
  <c r="B42" i="6" s="1"/>
  <c r="D7" i="5"/>
  <c r="B7" i="5"/>
  <c r="F6" i="5"/>
  <c r="B41" i="6" s="1"/>
  <c r="D6" i="5"/>
  <c r="E6" i="5" s="1"/>
  <c r="E7" i="3" s="1"/>
  <c r="C6" i="5"/>
  <c r="B6" i="5"/>
  <c r="F5" i="5"/>
  <c r="D5" i="5"/>
  <c r="E5" i="5" s="1"/>
  <c r="E6" i="3" s="1"/>
  <c r="C5" i="5"/>
  <c r="B5" i="5"/>
  <c r="B8" i="5" s="1"/>
  <c r="F21" i="3"/>
  <c r="E21" i="3"/>
  <c r="F20" i="3"/>
  <c r="E20" i="3"/>
  <c r="F19" i="3"/>
  <c r="E19" i="3"/>
  <c r="B13" i="3"/>
  <c r="V637" i="7" l="1"/>
  <c r="V87" i="7"/>
  <c r="V118" i="7"/>
  <c r="V124" i="7"/>
  <c r="V130" i="7"/>
  <c r="V136" i="7"/>
  <c r="V142" i="7"/>
  <c r="V148" i="7"/>
  <c r="V154" i="7"/>
  <c r="V160" i="7"/>
  <c r="V166" i="7"/>
  <c r="V172" i="7"/>
  <c r="V178" i="7"/>
  <c r="T231" i="7"/>
  <c r="F29" i="3" s="1"/>
  <c r="U231" i="7"/>
  <c r="S231" i="7"/>
  <c r="U304" i="7"/>
  <c r="T304" i="7"/>
  <c r="U452" i="7"/>
  <c r="T452" i="7"/>
  <c r="S452" i="7"/>
  <c r="V452" i="7" s="1"/>
  <c r="V555" i="7"/>
  <c r="U624" i="7"/>
  <c r="V624" i="7" s="1"/>
  <c r="T624" i="7"/>
  <c r="U677" i="7"/>
  <c r="T677" i="7"/>
  <c r="U739" i="7"/>
  <c r="T739" i="7"/>
  <c r="S739" i="7"/>
  <c r="U861" i="7"/>
  <c r="T861" i="7"/>
  <c r="U1225" i="7"/>
  <c r="T1225" i="7"/>
  <c r="S1225" i="7"/>
  <c r="V1225" i="7" s="1"/>
  <c r="V304" i="7"/>
  <c r="T316" i="7"/>
  <c r="U316" i="7"/>
  <c r="T352" i="7"/>
  <c r="U352" i="7"/>
  <c r="U397" i="7"/>
  <c r="T397" i="7"/>
  <c r="U431" i="7"/>
  <c r="S431" i="7"/>
  <c r="V431" i="7" s="1"/>
  <c r="T431" i="7"/>
  <c r="U508" i="7"/>
  <c r="S508" i="7"/>
  <c r="T508" i="7"/>
  <c r="U543" i="7"/>
  <c r="S543" i="7"/>
  <c r="V677" i="7"/>
  <c r="U797" i="7"/>
  <c r="T797" i="7"/>
  <c r="V861" i="7"/>
  <c r="U992" i="7"/>
  <c r="T992" i="7"/>
  <c r="U1399" i="7"/>
  <c r="S1399" i="7"/>
  <c r="T1399" i="7"/>
  <c r="U1467" i="7"/>
  <c r="T1467" i="7"/>
  <c r="S1467" i="7"/>
  <c r="T1940" i="7"/>
  <c r="S1940" i="7"/>
  <c r="V1940" i="7" s="1"/>
  <c r="U1940" i="7"/>
  <c r="B40" i="6"/>
  <c r="F8" i="5"/>
  <c r="G8" i="5" s="1"/>
  <c r="C43" i="6" s="1"/>
  <c r="V117" i="7"/>
  <c r="V123" i="7"/>
  <c r="V129" i="7"/>
  <c r="V135" i="7"/>
  <c r="V141" i="7"/>
  <c r="V147" i="7"/>
  <c r="V153" i="7"/>
  <c r="V159" i="7"/>
  <c r="V165" i="7"/>
  <c r="V171" i="7"/>
  <c r="V177" i="7"/>
  <c r="S291" i="7"/>
  <c r="V291" i="7" s="1"/>
  <c r="T291" i="7"/>
  <c r="U291" i="7"/>
  <c r="S316" i="7"/>
  <c r="V316" i="7" s="1"/>
  <c r="S352" i="7"/>
  <c r="V352" i="7" s="1"/>
  <c r="S397" i="7"/>
  <c r="V397" i="7" s="1"/>
  <c r="U440" i="7"/>
  <c r="T440" i="7"/>
  <c r="U458" i="7"/>
  <c r="S458" i="7"/>
  <c r="T458" i="7"/>
  <c r="U517" i="7"/>
  <c r="T517" i="7"/>
  <c r="T543" i="7"/>
  <c r="U576" i="7"/>
  <c r="T576" i="7"/>
  <c r="S576" i="7"/>
  <c r="V576" i="7" s="1"/>
  <c r="V655" i="7"/>
  <c r="U753" i="7"/>
  <c r="S753" i="7"/>
  <c r="V753" i="7" s="1"/>
  <c r="S797" i="7"/>
  <c r="V797" i="7" s="1"/>
  <c r="S992" i="7"/>
  <c r="U1295" i="7"/>
  <c r="T1295" i="7"/>
  <c r="S1295" i="7"/>
  <c r="V1295" i="7" s="1"/>
  <c r="U1334" i="7"/>
  <c r="T1334" i="7"/>
  <c r="S1334" i="7"/>
  <c r="V1334" i="7" s="1"/>
  <c r="U1360" i="7"/>
  <c r="T1360" i="7"/>
  <c r="U1463" i="7"/>
  <c r="T1463" i="7"/>
  <c r="S1463" i="7"/>
  <c r="V1463" i="7" s="1"/>
  <c r="T1933" i="7"/>
  <c r="S1933" i="7"/>
  <c r="U1933" i="7"/>
  <c r="S2702" i="7"/>
  <c r="U2702" i="7"/>
  <c r="U4166" i="7"/>
  <c r="T4166" i="7"/>
  <c r="S4166" i="7"/>
  <c r="V92" i="7"/>
  <c r="V98" i="7"/>
  <c r="V104" i="7"/>
  <c r="V110" i="7"/>
  <c r="V235" i="7"/>
  <c r="T256" i="7"/>
  <c r="U256" i="7"/>
  <c r="T339" i="7"/>
  <c r="S339" i="7"/>
  <c r="V339" i="7" s="1"/>
  <c r="U339" i="7"/>
  <c r="S440" i="7"/>
  <c r="V440" i="7" s="1"/>
  <c r="S517" i="7"/>
  <c r="V517" i="7" s="1"/>
  <c r="U564" i="7"/>
  <c r="T564" i="7"/>
  <c r="S564" i="7"/>
  <c r="V564" i="7" s="1"/>
  <c r="U583" i="7"/>
  <c r="T583" i="7"/>
  <c r="S583" i="7"/>
  <c r="V583" i="7" s="1"/>
  <c r="T753" i="7"/>
  <c r="U1214" i="7"/>
  <c r="T1214" i="7"/>
  <c r="S1214" i="7"/>
  <c r="V1214" i="7" s="1"/>
  <c r="U1240" i="7"/>
  <c r="T1240" i="7"/>
  <c r="U1280" i="7"/>
  <c r="T1280" i="7"/>
  <c r="S1280" i="7"/>
  <c r="U1323" i="7"/>
  <c r="V1323" i="7" s="1"/>
  <c r="T1323" i="7"/>
  <c r="S1360" i="7"/>
  <c r="V1372" i="7"/>
  <c r="T1725" i="7"/>
  <c r="U1725" i="7"/>
  <c r="U2561" i="7"/>
  <c r="T2561" i="7"/>
  <c r="S2561" i="7"/>
  <c r="T2702" i="7"/>
  <c r="V242" i="7"/>
  <c r="T280" i="7"/>
  <c r="U280" i="7"/>
  <c r="S327" i="7"/>
  <c r="V327" i="7" s="1"/>
  <c r="T327" i="7"/>
  <c r="U327" i="7"/>
  <c r="U395" i="7"/>
  <c r="S395" i="7"/>
  <c r="T395" i="7"/>
  <c r="U597" i="7"/>
  <c r="T597" i="7"/>
  <c r="U792" i="7"/>
  <c r="T792" i="7"/>
  <c r="S792" i="7"/>
  <c r="U1550" i="7"/>
  <c r="T1550" i="7"/>
  <c r="S1550" i="7"/>
  <c r="V1550" i="7" s="1"/>
  <c r="U1571" i="7"/>
  <c r="T1571" i="7"/>
  <c r="S1571" i="7"/>
  <c r="V1571" i="7" s="1"/>
  <c r="T1678" i="7"/>
  <c r="U1678" i="7"/>
  <c r="S1678" i="7"/>
  <c r="V1678" i="7" s="1"/>
  <c r="T268" i="7"/>
  <c r="U268" i="7"/>
  <c r="V268" i="7" s="1"/>
  <c r="T315" i="7"/>
  <c r="S315" i="7"/>
  <c r="V315" i="7" s="1"/>
  <c r="U315" i="7"/>
  <c r="S351" i="7"/>
  <c r="V351" i="7" s="1"/>
  <c r="T351" i="7"/>
  <c r="U351" i="7"/>
  <c r="U549" i="7"/>
  <c r="V549" i="7" s="1"/>
  <c r="T549" i="7"/>
  <c r="U662" i="7"/>
  <c r="S662" i="7"/>
  <c r="V662" i="7" s="1"/>
  <c r="T662" i="7"/>
  <c r="U845" i="7"/>
  <c r="S845" i="7"/>
  <c r="V845" i="7" s="1"/>
  <c r="U1173" i="7"/>
  <c r="V1173" i="7" s="1"/>
  <c r="T1173" i="7"/>
  <c r="U1209" i="7"/>
  <c r="T1209" i="7"/>
  <c r="S1209" i="7"/>
  <c r="V1209" i="7" s="1"/>
  <c r="V1563" i="7"/>
  <c r="U1575" i="7"/>
  <c r="T1575" i="7"/>
  <c r="S1575" i="7"/>
  <c r="U2335" i="7"/>
  <c r="T2335" i="7"/>
  <c r="S2335" i="7"/>
  <c r="G6" i="5"/>
  <c r="V96" i="7"/>
  <c r="V102" i="7"/>
  <c r="V108" i="7"/>
  <c r="S255" i="7"/>
  <c r="V255" i="7" s="1"/>
  <c r="T255" i="7"/>
  <c r="U255" i="7"/>
  <c r="S280" i="7"/>
  <c r="U404" i="7"/>
  <c r="T404" i="7"/>
  <c r="S404" i="7"/>
  <c r="V404" i="7" s="1"/>
  <c r="S597" i="7"/>
  <c r="U772" i="7"/>
  <c r="S772" i="7"/>
  <c r="T772" i="7"/>
  <c r="U1268" i="7"/>
  <c r="T1268" i="7"/>
  <c r="S1268" i="7"/>
  <c r="U1518" i="7"/>
  <c r="S1518" i="7"/>
  <c r="V1518" i="7" s="1"/>
  <c r="T1518" i="7"/>
  <c r="U1546" i="7"/>
  <c r="T1546" i="7"/>
  <c r="S1546" i="7"/>
  <c r="V1546" i="7" s="1"/>
  <c r="V2550" i="7"/>
  <c r="G5" i="5"/>
  <c r="T303" i="7"/>
  <c r="S303" i="7"/>
  <c r="U303" i="7"/>
  <c r="U415" i="7"/>
  <c r="T415" i="7"/>
  <c r="S415" i="7"/>
  <c r="V415" i="7" s="1"/>
  <c r="U777" i="7"/>
  <c r="S777" i="7"/>
  <c r="V777" i="7" s="1"/>
  <c r="T777" i="7"/>
  <c r="U1184" i="7"/>
  <c r="T1184" i="7"/>
  <c r="S1184" i="7"/>
  <c r="V1240" i="7"/>
  <c r="U1424" i="7"/>
  <c r="V1424" i="7" s="1"/>
  <c r="T1424" i="7"/>
  <c r="V1725" i="7"/>
  <c r="U2465" i="7"/>
  <c r="T2465" i="7"/>
  <c r="S2465" i="7"/>
  <c r="V2465" i="7" s="1"/>
  <c r="V89" i="7"/>
  <c r="V114" i="7"/>
  <c r="V120" i="7"/>
  <c r="V126" i="7"/>
  <c r="V132" i="7"/>
  <c r="V138" i="7"/>
  <c r="V144" i="7"/>
  <c r="V150" i="7"/>
  <c r="V156" i="7"/>
  <c r="V162" i="7"/>
  <c r="V168" i="7"/>
  <c r="V174" i="7"/>
  <c r="V180" i="7"/>
  <c r="T232" i="7"/>
  <c r="U232" i="7"/>
  <c r="U371" i="7"/>
  <c r="T371" i="7"/>
  <c r="S371" i="7"/>
  <c r="V371" i="7" s="1"/>
  <c r="U388" i="7"/>
  <c r="S388" i="7"/>
  <c r="V388" i="7" s="1"/>
  <c r="U898" i="7"/>
  <c r="T898" i="7"/>
  <c r="S898" i="7"/>
  <c r="V898" i="7" s="1"/>
  <c r="U1131" i="7"/>
  <c r="T1131" i="7"/>
  <c r="S1131" i="7"/>
  <c r="U1386" i="7"/>
  <c r="T1386" i="7"/>
  <c r="S1386" i="7"/>
  <c r="V1386" i="7" s="1"/>
  <c r="V2" i="7"/>
  <c r="V256" i="7"/>
  <c r="U372" i="7"/>
  <c r="V372" i="7" s="1"/>
  <c r="T372" i="7"/>
  <c r="U427" i="7"/>
  <c r="T427" i="7"/>
  <c r="S427" i="7"/>
  <c r="U637" i="7"/>
  <c r="T637" i="7"/>
  <c r="U1140" i="7"/>
  <c r="T1140" i="7"/>
  <c r="S1140" i="7"/>
  <c r="V1140" i="7" s="1"/>
  <c r="D21" i="3"/>
  <c r="V95" i="7"/>
  <c r="V101" i="7"/>
  <c r="V107" i="7"/>
  <c r="S232" i="7"/>
  <c r="V232" i="7" s="1"/>
  <c r="T267" i="7"/>
  <c r="U267" i="7"/>
  <c r="S267" i="7"/>
  <c r="V267" i="7" s="1"/>
  <c r="T388" i="7"/>
  <c r="U432" i="7"/>
  <c r="T432" i="7"/>
  <c r="U509" i="7"/>
  <c r="V509" i="7" s="1"/>
  <c r="T509" i="7"/>
  <c r="U522" i="7"/>
  <c r="V522" i="7" s="1"/>
  <c r="T522" i="7"/>
  <c r="U537" i="7"/>
  <c r="S537" i="7"/>
  <c r="T537" i="7"/>
  <c r="U548" i="7"/>
  <c r="S548" i="7"/>
  <c r="T548" i="7"/>
  <c r="U651" i="7"/>
  <c r="T651" i="7"/>
  <c r="U727" i="7"/>
  <c r="T727" i="7"/>
  <c r="U764" i="7"/>
  <c r="V764" i="7" s="1"/>
  <c r="T764" i="7"/>
  <c r="V871" i="7"/>
  <c r="U1304" i="7"/>
  <c r="S1304" i="7"/>
  <c r="T1669" i="7"/>
  <c r="S1669" i="7"/>
  <c r="V1669" i="7" s="1"/>
  <c r="V88" i="7"/>
  <c r="V119" i="7"/>
  <c r="V125" i="7"/>
  <c r="V131" i="7"/>
  <c r="V137" i="7"/>
  <c r="V143" i="7"/>
  <c r="V149" i="7"/>
  <c r="V155" i="7"/>
  <c r="V161" i="7"/>
  <c r="V167" i="7"/>
  <c r="V173" i="7"/>
  <c r="V179" i="7"/>
  <c r="S279" i="7"/>
  <c r="V279" i="7" s="1"/>
  <c r="T279" i="7"/>
  <c r="U279" i="7"/>
  <c r="T292" i="7"/>
  <c r="U292" i="7"/>
  <c r="V292" i="7" s="1"/>
  <c r="V326" i="7"/>
  <c r="U364" i="7"/>
  <c r="S364" i="7"/>
  <c r="V364" i="7" s="1"/>
  <c r="V432" i="7"/>
  <c r="U459" i="7"/>
  <c r="T459" i="7"/>
  <c r="U569" i="7"/>
  <c r="S569" i="7"/>
  <c r="T569" i="7"/>
  <c r="V651" i="7"/>
  <c r="V727" i="7"/>
  <c r="U743" i="7"/>
  <c r="T743" i="7"/>
  <c r="S743" i="7"/>
  <c r="U803" i="7"/>
  <c r="T803" i="7"/>
  <c r="U874" i="7"/>
  <c r="T874" i="7"/>
  <c r="S874" i="7"/>
  <c r="U977" i="7"/>
  <c r="V977" i="7" s="1"/>
  <c r="T977" i="7"/>
  <c r="U1154" i="7"/>
  <c r="V1154" i="7" s="1"/>
  <c r="T1154" i="7"/>
  <c r="U1377" i="7"/>
  <c r="V1377" i="7" s="1"/>
  <c r="T1377" i="7"/>
  <c r="V94" i="7"/>
  <c r="V100" i="7"/>
  <c r="V106" i="7"/>
  <c r="V112" i="7"/>
  <c r="V254" i="7"/>
  <c r="T340" i="7"/>
  <c r="U340" i="7"/>
  <c r="V340" i="7" s="1"/>
  <c r="U378" i="7"/>
  <c r="T378" i="7"/>
  <c r="S378" i="7"/>
  <c r="V459" i="7"/>
  <c r="U474" i="7"/>
  <c r="V474" i="7" s="1"/>
  <c r="T474" i="7"/>
  <c r="U555" i="7"/>
  <c r="T555" i="7"/>
  <c r="V803" i="7"/>
  <c r="V823" i="7"/>
  <c r="U889" i="7"/>
  <c r="S889" i="7"/>
  <c r="V889" i="7" s="1"/>
  <c r="T889" i="7"/>
  <c r="V1797" i="7"/>
  <c r="T1805" i="7"/>
  <c r="U1805" i="7"/>
  <c r="S1805" i="7"/>
  <c r="V1805" i="7" s="1"/>
  <c r="E28" i="6"/>
  <c r="F28" i="6" s="1"/>
  <c r="S229" i="7"/>
  <c r="V229" i="7" s="1"/>
  <c r="S241" i="7"/>
  <c r="V241" i="7" s="1"/>
  <c r="T242" i="7"/>
  <c r="S253" i="7"/>
  <c r="V253" i="7" s="1"/>
  <c r="T254" i="7"/>
  <c r="S265" i="7"/>
  <c r="V265" i="7" s="1"/>
  <c r="T266" i="7"/>
  <c r="S277" i="7"/>
  <c r="V277" i="7" s="1"/>
  <c r="T278" i="7"/>
  <c r="S289" i="7"/>
  <c r="V289" i="7" s="1"/>
  <c r="T290" i="7"/>
  <c r="S301" i="7"/>
  <c r="V301" i="7" s="1"/>
  <c r="T302" i="7"/>
  <c r="S313" i="7"/>
  <c r="V313" i="7" s="1"/>
  <c r="T314" i="7"/>
  <c r="S325" i="7"/>
  <c r="V325" i="7" s="1"/>
  <c r="T326" i="7"/>
  <c r="S337" i="7"/>
  <c r="V337" i="7" s="1"/>
  <c r="S349" i="7"/>
  <c r="V349" i="7" s="1"/>
  <c r="T350" i="7"/>
  <c r="U361" i="7"/>
  <c r="S361" i="7"/>
  <c r="V361" i="7" s="1"/>
  <c r="S369" i="7"/>
  <c r="V369" i="7" s="1"/>
  <c r="T370" i="7"/>
  <c r="U386" i="7"/>
  <c r="S386" i="7"/>
  <c r="V386" i="7" s="1"/>
  <c r="S393" i="7"/>
  <c r="V393" i="7" s="1"/>
  <c r="T394" i="7"/>
  <c r="T430" i="7"/>
  <c r="S456" i="7"/>
  <c r="V456" i="7" s="1"/>
  <c r="T457" i="7"/>
  <c r="S500" i="7"/>
  <c r="V500" i="7" s="1"/>
  <c r="T501" i="7"/>
  <c r="T507" i="7"/>
  <c r="S535" i="7"/>
  <c r="V535" i="7" s="1"/>
  <c r="T542" i="7"/>
  <c r="S547" i="7"/>
  <c r="V547" i="7" s="1"/>
  <c r="T554" i="7"/>
  <c r="S581" i="7"/>
  <c r="V581" i="7" s="1"/>
  <c r="T582" i="7"/>
  <c r="S604" i="7"/>
  <c r="V604" i="7" s="1"/>
  <c r="S610" i="7"/>
  <c r="V610" i="7" s="1"/>
  <c r="T611" i="7"/>
  <c r="S630" i="7"/>
  <c r="V630" i="7" s="1"/>
  <c r="U661" i="7"/>
  <c r="S661" i="7"/>
  <c r="V661" i="7" s="1"/>
  <c r="U672" i="7"/>
  <c r="T672" i="7"/>
  <c r="S672" i="7"/>
  <c r="U676" i="7"/>
  <c r="T676" i="7"/>
  <c r="S676" i="7"/>
  <c r="U681" i="7"/>
  <c r="V681" i="7" s="1"/>
  <c r="T681" i="7"/>
  <c r="T682" i="7"/>
  <c r="S707" i="7"/>
  <c r="V707" i="7" s="1"/>
  <c r="S721" i="7"/>
  <c r="V721" i="7" s="1"/>
  <c r="U726" i="7"/>
  <c r="T726" i="7"/>
  <c r="S726" i="7"/>
  <c r="V726" i="7" s="1"/>
  <c r="U738" i="7"/>
  <c r="T738" i="7"/>
  <c r="S738" i="7"/>
  <c r="T752" i="7"/>
  <c r="U811" i="7"/>
  <c r="T811" i="7"/>
  <c r="S811" i="7"/>
  <c r="V811" i="7" s="1"/>
  <c r="T819" i="7"/>
  <c r="V844" i="7"/>
  <c r="U860" i="7"/>
  <c r="T860" i="7"/>
  <c r="S860" i="7"/>
  <c r="V860" i="7" s="1"/>
  <c r="U869" i="7"/>
  <c r="S869" i="7"/>
  <c r="V869" i="7" s="1"/>
  <c r="U873" i="7"/>
  <c r="T873" i="7"/>
  <c r="U908" i="7"/>
  <c r="T908" i="7"/>
  <c r="S908" i="7"/>
  <c r="V908" i="7" s="1"/>
  <c r="U912" i="7"/>
  <c r="S912" i="7"/>
  <c r="T927" i="7"/>
  <c r="U944" i="7"/>
  <c r="T944" i="7"/>
  <c r="S944" i="7"/>
  <c r="U956" i="7"/>
  <c r="T956" i="7"/>
  <c r="S956" i="7"/>
  <c r="T968" i="7"/>
  <c r="T1031" i="7"/>
  <c r="U1081" i="7"/>
  <c r="T1081" i="7"/>
  <c r="S1081" i="7"/>
  <c r="T1085" i="7"/>
  <c r="T1112" i="7"/>
  <c r="U1130" i="7"/>
  <c r="V1130" i="7" s="1"/>
  <c r="T1130" i="7"/>
  <c r="U1144" i="7"/>
  <c r="V1144" i="7" s="1"/>
  <c r="T1144" i="7"/>
  <c r="U1172" i="7"/>
  <c r="T1172" i="7"/>
  <c r="S1172" i="7"/>
  <c r="V1172" i="7" s="1"/>
  <c r="U1183" i="7"/>
  <c r="V1183" i="7" s="1"/>
  <c r="T1183" i="7"/>
  <c r="U1279" i="7"/>
  <c r="V1279" i="7" s="1"/>
  <c r="T1279" i="7"/>
  <c r="U1322" i="7"/>
  <c r="T1322" i="7"/>
  <c r="S1322" i="7"/>
  <c r="U1333" i="7"/>
  <c r="T1333" i="7"/>
  <c r="U1348" i="7"/>
  <c r="V1348" i="7" s="1"/>
  <c r="T1348" i="7"/>
  <c r="T1349" i="7"/>
  <c r="U1358" i="7"/>
  <c r="T1358" i="7"/>
  <c r="S1398" i="7"/>
  <c r="V1398" i="7" s="1"/>
  <c r="U1491" i="7"/>
  <c r="T1491" i="7"/>
  <c r="S1491" i="7"/>
  <c r="U1500" i="7"/>
  <c r="T1500" i="7"/>
  <c r="U1504" i="7"/>
  <c r="V1504" i="7" s="1"/>
  <c r="T1504" i="7"/>
  <c r="U1545" i="7"/>
  <c r="S1545" i="7"/>
  <c r="V1545" i="7" s="1"/>
  <c r="T1590" i="7"/>
  <c r="T1641" i="7"/>
  <c r="U1654" i="7"/>
  <c r="S1654" i="7"/>
  <c r="V1654" i="7" s="1"/>
  <c r="U1659" i="7"/>
  <c r="T1659" i="7"/>
  <c r="S1659" i="7"/>
  <c r="T1853" i="7"/>
  <c r="U1853" i="7"/>
  <c r="S1853" i="7"/>
  <c r="U2383" i="7"/>
  <c r="T2383" i="7"/>
  <c r="S2383" i="7"/>
  <c r="U2527" i="7"/>
  <c r="T2527" i="7"/>
  <c r="S2527" i="7"/>
  <c r="V2527" i="7" s="1"/>
  <c r="U3621" i="7"/>
  <c r="T3621" i="7"/>
  <c r="S3621" i="7"/>
  <c r="U3643" i="7"/>
  <c r="T3643" i="7"/>
  <c r="S3643" i="7"/>
  <c r="V3643" i="7" s="1"/>
  <c r="V228" i="7"/>
  <c r="T229" i="7"/>
  <c r="V240" i="7"/>
  <c r="T241" i="7"/>
  <c r="U242" i="7"/>
  <c r="V252" i="7"/>
  <c r="T253" i="7"/>
  <c r="U254" i="7"/>
  <c r="V264" i="7"/>
  <c r="T265" i="7"/>
  <c r="U266" i="7"/>
  <c r="V266" i="7" s="1"/>
  <c r="V276" i="7"/>
  <c r="T277" i="7"/>
  <c r="U278" i="7"/>
  <c r="V278" i="7" s="1"/>
  <c r="V288" i="7"/>
  <c r="T289" i="7"/>
  <c r="U290" i="7"/>
  <c r="V290" i="7" s="1"/>
  <c r="V300" i="7"/>
  <c r="T301" i="7"/>
  <c r="U302" i="7"/>
  <c r="V302" i="7" s="1"/>
  <c r="V312" i="7"/>
  <c r="T313" i="7"/>
  <c r="U314" i="7"/>
  <c r="V314" i="7" s="1"/>
  <c r="V324" i="7"/>
  <c r="T325" i="7"/>
  <c r="U326" i="7"/>
  <c r="T337" i="7"/>
  <c r="V348" i="7"/>
  <c r="T349" i="7"/>
  <c r="U350" i="7"/>
  <c r="V350" i="7" s="1"/>
  <c r="T369" i="7"/>
  <c r="T393" i="7"/>
  <c r="U429" i="7"/>
  <c r="T429" i="7"/>
  <c r="T456" i="7"/>
  <c r="U472" i="7"/>
  <c r="S472" i="7"/>
  <c r="V472" i="7" s="1"/>
  <c r="U479" i="7"/>
  <c r="T479" i="7"/>
  <c r="S479" i="7"/>
  <c r="T500" i="7"/>
  <c r="T535" i="7"/>
  <c r="U541" i="7"/>
  <c r="T541" i="7"/>
  <c r="U546" i="7"/>
  <c r="T546" i="7"/>
  <c r="T547" i="7"/>
  <c r="U567" i="7"/>
  <c r="S567" i="7"/>
  <c r="V567" i="7" s="1"/>
  <c r="T581" i="7"/>
  <c r="U595" i="7"/>
  <c r="S595" i="7"/>
  <c r="T604" i="7"/>
  <c r="T610" i="7"/>
  <c r="T630" i="7"/>
  <c r="U641" i="7"/>
  <c r="T641" i="7"/>
  <c r="S641" i="7"/>
  <c r="V641" i="7" s="1"/>
  <c r="U649" i="7"/>
  <c r="S649" i="7"/>
  <c r="U686" i="7"/>
  <c r="T686" i="7"/>
  <c r="U706" i="7"/>
  <c r="T706" i="7"/>
  <c r="T707" i="7"/>
  <c r="T721" i="7"/>
  <c r="U818" i="7"/>
  <c r="T818" i="7"/>
  <c r="U829" i="7"/>
  <c r="T829" i="7"/>
  <c r="V873" i="7"/>
  <c r="U887" i="7"/>
  <c r="S887" i="7"/>
  <c r="V887" i="7" s="1"/>
  <c r="U926" i="7"/>
  <c r="T926" i="7"/>
  <c r="S926" i="7"/>
  <c r="U935" i="7"/>
  <c r="T935" i="7"/>
  <c r="S935" i="7"/>
  <c r="V935" i="7" s="1"/>
  <c r="U963" i="7"/>
  <c r="T963" i="7"/>
  <c r="U967" i="7"/>
  <c r="T967" i="7"/>
  <c r="U1014" i="7"/>
  <c r="T1014" i="7"/>
  <c r="S1014" i="7"/>
  <c r="V1014" i="7" s="1"/>
  <c r="U1030" i="7"/>
  <c r="T1030" i="7"/>
  <c r="U1084" i="7"/>
  <c r="T1084" i="7"/>
  <c r="V1208" i="7"/>
  <c r="U1224" i="7"/>
  <c r="T1224" i="7"/>
  <c r="S1224" i="7"/>
  <c r="V1224" i="7" s="1"/>
  <c r="U1233" i="7"/>
  <c r="T1233" i="7"/>
  <c r="S1233" i="7"/>
  <c r="U1289" i="7"/>
  <c r="T1289" i="7"/>
  <c r="S1289" i="7"/>
  <c r="V1289" i="7" s="1"/>
  <c r="U1293" i="7"/>
  <c r="S1293" i="7"/>
  <c r="V1293" i="7" s="1"/>
  <c r="U1318" i="7"/>
  <c r="T1318" i="7"/>
  <c r="V1333" i="7"/>
  <c r="V1358" i="7"/>
  <c r="U1389" i="7"/>
  <c r="S1389" i="7"/>
  <c r="V1389" i="7" s="1"/>
  <c r="T1398" i="7"/>
  <c r="U1448" i="7"/>
  <c r="T1448" i="7"/>
  <c r="U1487" i="7"/>
  <c r="S1487" i="7"/>
  <c r="V1487" i="7" s="1"/>
  <c r="V1500" i="7"/>
  <c r="U1516" i="7"/>
  <c r="T1516" i="7"/>
  <c r="S1516" i="7"/>
  <c r="V1516" i="7" s="1"/>
  <c r="U1600" i="7"/>
  <c r="T1600" i="7"/>
  <c r="U1608" i="7"/>
  <c r="T1608" i="7"/>
  <c r="S1608" i="7"/>
  <c r="V1608" i="7" s="1"/>
  <c r="T1694" i="7"/>
  <c r="U1694" i="7"/>
  <c r="S1694" i="7"/>
  <c r="V1694" i="7" s="1"/>
  <c r="T1778" i="7"/>
  <c r="U1778" i="7"/>
  <c r="T1808" i="7"/>
  <c r="S1808" i="7"/>
  <c r="V1808" i="7" s="1"/>
  <c r="U1808" i="7"/>
  <c r="T1841" i="7"/>
  <c r="U1841" i="7"/>
  <c r="S1841" i="7"/>
  <c r="T1994" i="7"/>
  <c r="S1994" i="7"/>
  <c r="U1994" i="7"/>
  <c r="U2334" i="7"/>
  <c r="T2334" i="7"/>
  <c r="S2334" i="7"/>
  <c r="S2865" i="7"/>
  <c r="V2865" i="7" s="1"/>
  <c r="U2865" i="7"/>
  <c r="T2865" i="7"/>
  <c r="U3728" i="7"/>
  <c r="T3728" i="7"/>
  <c r="S3728" i="7"/>
  <c r="V3728" i="7" s="1"/>
  <c r="P4318" i="7"/>
  <c r="T4318" i="7"/>
  <c r="Q4318" i="7"/>
  <c r="U4318" i="7"/>
  <c r="V4318" i="7" s="1"/>
  <c r="S4321" i="7"/>
  <c r="V4321" i="7" s="1"/>
  <c r="U4321" i="7"/>
  <c r="T4321" i="7"/>
  <c r="U4370" i="7"/>
  <c r="T4370" i="7"/>
  <c r="S4370" i="7"/>
  <c r="V4370" i="7" s="1"/>
  <c r="E21" i="6"/>
  <c r="B21" i="6"/>
  <c r="B29" i="6"/>
  <c r="E22" i="6"/>
  <c r="F22" i="6" s="1"/>
  <c r="D22" i="6"/>
  <c r="V4504" i="7"/>
  <c r="U4836" i="7"/>
  <c r="V4836" i="7" s="1"/>
  <c r="T4836" i="7"/>
  <c r="Q4836" i="7"/>
  <c r="P4836" i="7"/>
  <c r="E35" i="6"/>
  <c r="F34" i="6"/>
  <c r="E34" i="6"/>
  <c r="D34" i="6"/>
  <c r="V5447" i="7"/>
  <c r="V5471" i="7"/>
  <c r="U495" i="7"/>
  <c r="S495" i="7"/>
  <c r="V495" i="7" s="1"/>
  <c r="U636" i="7"/>
  <c r="T636" i="7"/>
  <c r="U646" i="7"/>
  <c r="T646" i="7"/>
  <c r="U687" i="7"/>
  <c r="S687" i="7"/>
  <c r="U796" i="7"/>
  <c r="S796" i="7"/>
  <c r="U986" i="7"/>
  <c r="T986" i="7"/>
  <c r="S986" i="7"/>
  <c r="V986" i="7" s="1"/>
  <c r="U1248" i="7"/>
  <c r="T1248" i="7"/>
  <c r="S1248" i="7"/>
  <c r="U1531" i="7"/>
  <c r="T1531" i="7"/>
  <c r="S1531" i="7"/>
  <c r="V1531" i="7" s="1"/>
  <c r="U1612" i="7"/>
  <c r="T1612" i="7"/>
  <c r="S370" i="7"/>
  <c r="V370" i="7" s="1"/>
  <c r="U419" i="7"/>
  <c r="S419" i="7"/>
  <c r="V419" i="7" s="1"/>
  <c r="S430" i="7"/>
  <c r="V430" i="7" s="1"/>
  <c r="U465" i="7"/>
  <c r="V465" i="7" s="1"/>
  <c r="T465" i="7"/>
  <c r="T495" i="7"/>
  <c r="U521" i="7"/>
  <c r="S521" i="7"/>
  <c r="V521" i="7" s="1"/>
  <c r="U618" i="7"/>
  <c r="V618" i="7" s="1"/>
  <c r="T618" i="7"/>
  <c r="S636" i="7"/>
  <c r="T687" i="7"/>
  <c r="T796" i="7"/>
  <c r="U888" i="7"/>
  <c r="V888" i="7" s="1"/>
  <c r="T888" i="7"/>
  <c r="S927" i="7"/>
  <c r="V927" i="7" s="1"/>
  <c r="S1085" i="7"/>
  <c r="V1085" i="7" s="1"/>
  <c r="U1303" i="7"/>
  <c r="V1303" i="7" s="1"/>
  <c r="T1303" i="7"/>
  <c r="U1390" i="7"/>
  <c r="V1390" i="7" s="1"/>
  <c r="T1390" i="7"/>
  <c r="S1590" i="7"/>
  <c r="V1590" i="7" s="1"/>
  <c r="S1612" i="7"/>
  <c r="T1954" i="7"/>
  <c r="S1954" i="7"/>
  <c r="U1954" i="7"/>
  <c r="U2403" i="7"/>
  <c r="T2403" i="7"/>
  <c r="S2403" i="7"/>
  <c r="V2403" i="7" s="1"/>
  <c r="F13" i="6"/>
  <c r="D21" i="6"/>
  <c r="C34" i="6"/>
  <c r="S227" i="7"/>
  <c r="V227" i="7" s="1"/>
  <c r="T228" i="7"/>
  <c r="S239" i="7"/>
  <c r="V239" i="7" s="1"/>
  <c r="T240" i="7"/>
  <c r="S251" i="7"/>
  <c r="V251" i="7" s="1"/>
  <c r="T252" i="7"/>
  <c r="S263" i="7"/>
  <c r="V263" i="7" s="1"/>
  <c r="T264" i="7"/>
  <c r="S275" i="7"/>
  <c r="V275" i="7" s="1"/>
  <c r="T276" i="7"/>
  <c r="T288" i="7"/>
  <c r="S299" i="7"/>
  <c r="V299" i="7" s="1"/>
  <c r="T300" i="7"/>
  <c r="S311" i="7"/>
  <c r="V311" i="7" s="1"/>
  <c r="T312" i="7"/>
  <c r="S323" i="7"/>
  <c r="V323" i="7" s="1"/>
  <c r="T324" i="7"/>
  <c r="S335" i="7"/>
  <c r="V335" i="7" s="1"/>
  <c r="S347" i="7"/>
  <c r="V347" i="7" s="1"/>
  <c r="T348" i="7"/>
  <c r="S367" i="7"/>
  <c r="V367" i="7" s="1"/>
  <c r="T368" i="7"/>
  <c r="U376" i="7"/>
  <c r="S376" i="7"/>
  <c r="S391" i="7"/>
  <c r="V391" i="7" s="1"/>
  <c r="T392" i="7"/>
  <c r="U402" i="7"/>
  <c r="S402" i="7"/>
  <c r="V402" i="7" s="1"/>
  <c r="T424" i="7"/>
  <c r="S429" i="7"/>
  <c r="V429" i="7" s="1"/>
  <c r="U443" i="7"/>
  <c r="S443" i="7"/>
  <c r="S454" i="7"/>
  <c r="V454" i="7" s="1"/>
  <c r="T455" i="7"/>
  <c r="U464" i="7"/>
  <c r="T464" i="7"/>
  <c r="S464" i="7"/>
  <c r="T472" i="7"/>
  <c r="S487" i="7"/>
  <c r="V487" i="7" s="1"/>
  <c r="T494" i="7"/>
  <c r="S499" i="7"/>
  <c r="V499" i="7" s="1"/>
  <c r="T506" i="7"/>
  <c r="S533" i="7"/>
  <c r="V533" i="7" s="1"/>
  <c r="T534" i="7"/>
  <c r="S541" i="7"/>
  <c r="V541" i="7" s="1"/>
  <c r="S546" i="7"/>
  <c r="V546" i="7" s="1"/>
  <c r="V553" i="7"/>
  <c r="U561" i="7"/>
  <c r="S561" i="7"/>
  <c r="T567" i="7"/>
  <c r="S573" i="7"/>
  <c r="V573" i="7" s="1"/>
  <c r="T580" i="7"/>
  <c r="T595" i="7"/>
  <c r="S602" i="7"/>
  <c r="V602" i="7" s="1"/>
  <c r="T603" i="7"/>
  <c r="S609" i="7"/>
  <c r="V609" i="7" s="1"/>
  <c r="U617" i="7"/>
  <c r="S617" i="7"/>
  <c r="V617" i="7" s="1"/>
  <c r="U622" i="7"/>
  <c r="V622" i="7" s="1"/>
  <c r="T622" i="7"/>
  <c r="S628" i="7"/>
  <c r="V628" i="7" s="1"/>
  <c r="T629" i="7"/>
  <c r="T649" i="7"/>
  <c r="U655" i="7"/>
  <c r="T655" i="7"/>
  <c r="U680" i="7"/>
  <c r="S680" i="7"/>
  <c r="V680" i="7" s="1"/>
  <c r="S686" i="7"/>
  <c r="S706" i="7"/>
  <c r="U712" i="7"/>
  <c r="T712" i="7"/>
  <c r="S712" i="7"/>
  <c r="U720" i="7"/>
  <c r="T720" i="7"/>
  <c r="S731" i="7"/>
  <c r="V731" i="7" s="1"/>
  <c r="S745" i="7"/>
  <c r="V745" i="7" s="1"/>
  <c r="T770" i="7"/>
  <c r="S794" i="7"/>
  <c r="V794" i="7" s="1"/>
  <c r="S818" i="7"/>
  <c r="V818" i="7" s="1"/>
  <c r="S829" i="7"/>
  <c r="V829" i="7" s="1"/>
  <c r="T887" i="7"/>
  <c r="U911" i="7"/>
  <c r="V911" i="7" s="1"/>
  <c r="T911" i="7"/>
  <c r="U939" i="7"/>
  <c r="T939" i="7"/>
  <c r="U951" i="7"/>
  <c r="T951" i="7"/>
  <c r="S963" i="7"/>
  <c r="V963" i="7" s="1"/>
  <c r="S967" i="7"/>
  <c r="U980" i="7"/>
  <c r="S980" i="7"/>
  <c r="V980" i="7" s="1"/>
  <c r="U988" i="7"/>
  <c r="V988" i="7" s="1"/>
  <c r="T988" i="7"/>
  <c r="S1030" i="7"/>
  <c r="V1030" i="7" s="1"/>
  <c r="T1046" i="7"/>
  <c r="S1084" i="7"/>
  <c r="V1084" i="7" s="1"/>
  <c r="S1100" i="7"/>
  <c r="V1100" i="7" s="1"/>
  <c r="U1125" i="7"/>
  <c r="T1125" i="7"/>
  <c r="U1143" i="7"/>
  <c r="S1143" i="7"/>
  <c r="V1143" i="7" s="1"/>
  <c r="U1152" i="7"/>
  <c r="T1152" i="7"/>
  <c r="S1152" i="7"/>
  <c r="V1152" i="7" s="1"/>
  <c r="S1198" i="7"/>
  <c r="V1198" i="7" s="1"/>
  <c r="U1263" i="7"/>
  <c r="T1263" i="7"/>
  <c r="S1263" i="7"/>
  <c r="T1293" i="7"/>
  <c r="S1318" i="7"/>
  <c r="U1347" i="7"/>
  <c r="S1347" i="7"/>
  <c r="V1347" i="7" s="1"/>
  <c r="T1389" i="7"/>
  <c r="U1411" i="7"/>
  <c r="V1411" i="7" s="1"/>
  <c r="T1411" i="7"/>
  <c r="S1448" i="7"/>
  <c r="V1448" i="7" s="1"/>
  <c r="U1457" i="7"/>
  <c r="V1457" i="7" s="1"/>
  <c r="T1457" i="7"/>
  <c r="S1480" i="7"/>
  <c r="V1480" i="7" s="1"/>
  <c r="T1487" i="7"/>
  <c r="U1512" i="7"/>
  <c r="T1512" i="7"/>
  <c r="S1512" i="7"/>
  <c r="V1512" i="7" s="1"/>
  <c r="U1577" i="7"/>
  <c r="V1577" i="7" s="1"/>
  <c r="T1577" i="7"/>
  <c r="S1600" i="7"/>
  <c r="V1600" i="7" s="1"/>
  <c r="V1715" i="7"/>
  <c r="V1723" i="7"/>
  <c r="S1778" i="7"/>
  <c r="T1794" i="7"/>
  <c r="U1794" i="7"/>
  <c r="V1794" i="7" s="1"/>
  <c r="V1859" i="7"/>
  <c r="V1902" i="7"/>
  <c r="T1911" i="7"/>
  <c r="U1911" i="7"/>
  <c r="T1927" i="7"/>
  <c r="S1927" i="7"/>
  <c r="U1927" i="7"/>
  <c r="S2822" i="7"/>
  <c r="U2822" i="7"/>
  <c r="T2822" i="7"/>
  <c r="U3322" i="7"/>
  <c r="T3322" i="7"/>
  <c r="S3322" i="7"/>
  <c r="S4053" i="7"/>
  <c r="U4053" i="7"/>
  <c r="T4053" i="7"/>
  <c r="U439" i="7"/>
  <c r="T439" i="7"/>
  <c r="S439" i="7"/>
  <c r="S507" i="7"/>
  <c r="V507" i="7" s="1"/>
  <c r="S542" i="7"/>
  <c r="V542" i="7" s="1"/>
  <c r="S582" i="7"/>
  <c r="V582" i="7" s="1"/>
  <c r="S611" i="7"/>
  <c r="V611" i="7" s="1"/>
  <c r="S752" i="7"/>
  <c r="V752" i="7" s="1"/>
  <c r="S968" i="7"/>
  <c r="V968" i="7" s="1"/>
  <c r="U1372" i="7"/>
  <c r="T1372" i="7"/>
  <c r="T1724" i="7"/>
  <c r="U1724" i="7"/>
  <c r="S1724" i="7"/>
  <c r="V1724" i="7" s="1"/>
  <c r="U2550" i="7"/>
  <c r="T2550" i="7"/>
  <c r="B14" i="3"/>
  <c r="C14" i="6"/>
  <c r="F35" i="6"/>
  <c r="T227" i="7"/>
  <c r="T239" i="7"/>
  <c r="T251" i="7"/>
  <c r="T263" i="7"/>
  <c r="T275" i="7"/>
  <c r="T299" i="7"/>
  <c r="T311" i="7"/>
  <c r="T323" i="7"/>
  <c r="T335" i="7"/>
  <c r="T347" i="7"/>
  <c r="T367" i="7"/>
  <c r="T391" i="7"/>
  <c r="T454" i="7"/>
  <c r="T487" i="7"/>
  <c r="U493" i="7"/>
  <c r="T493" i="7"/>
  <c r="U498" i="7"/>
  <c r="T498" i="7"/>
  <c r="T499" i="7"/>
  <c r="U519" i="7"/>
  <c r="S519" i="7"/>
  <c r="V519" i="7" s="1"/>
  <c r="T533" i="7"/>
  <c r="T573" i="7"/>
  <c r="T602" i="7"/>
  <c r="T609" i="7"/>
  <c r="T628" i="7"/>
  <c r="U634" i="7"/>
  <c r="T634" i="7"/>
  <c r="U660" i="7"/>
  <c r="T660" i="7"/>
  <c r="U666" i="7"/>
  <c r="T666" i="7"/>
  <c r="S666" i="7"/>
  <c r="V666" i="7" s="1"/>
  <c r="U695" i="7"/>
  <c r="T695" i="7"/>
  <c r="S695" i="7"/>
  <c r="U705" i="7"/>
  <c r="S705" i="7"/>
  <c r="V720" i="7"/>
  <c r="U730" i="7"/>
  <c r="T730" i="7"/>
  <c r="T731" i="7"/>
  <c r="T745" i="7"/>
  <c r="U769" i="7"/>
  <c r="T769" i="7"/>
  <c r="T794" i="7"/>
  <c r="V939" i="7"/>
  <c r="V951" i="7"/>
  <c r="U1045" i="7"/>
  <c r="S1045" i="7"/>
  <c r="V1045" i="7" s="1"/>
  <c r="U1094" i="7"/>
  <c r="T1094" i="7"/>
  <c r="S1094" i="7"/>
  <c r="V1094" i="7" s="1"/>
  <c r="T1100" i="7"/>
  <c r="V1125" i="7"/>
  <c r="U1167" i="7"/>
  <c r="T1167" i="7"/>
  <c r="S1167" i="7"/>
  <c r="U1197" i="7"/>
  <c r="T1197" i="7"/>
  <c r="T1198" i="7"/>
  <c r="U1342" i="7"/>
  <c r="T1342" i="7"/>
  <c r="S1342" i="7"/>
  <c r="V1342" i="7" s="1"/>
  <c r="U1371" i="7"/>
  <c r="T1371" i="7"/>
  <c r="S1371" i="7"/>
  <c r="V1371" i="7" s="1"/>
  <c r="U1375" i="7"/>
  <c r="T1375" i="7"/>
  <c r="S1375" i="7"/>
  <c r="U1384" i="7"/>
  <c r="T1384" i="7"/>
  <c r="S1384" i="7"/>
  <c r="U1476" i="7"/>
  <c r="T1476" i="7"/>
  <c r="T1480" i="7"/>
  <c r="U1533" i="7"/>
  <c r="T1533" i="7"/>
  <c r="U1537" i="7"/>
  <c r="T1537" i="7"/>
  <c r="S1537" i="7"/>
  <c r="T1831" i="7"/>
  <c r="U1831" i="7"/>
  <c r="V1911" i="7"/>
  <c r="T1960" i="7"/>
  <c r="S1960" i="7"/>
  <c r="T1986" i="7"/>
  <c r="S1986" i="7"/>
  <c r="V1986" i="7" s="1"/>
  <c r="U1986" i="7"/>
  <c r="U377" i="7"/>
  <c r="V377" i="7" s="1"/>
  <c r="T377" i="7"/>
  <c r="U403" i="7"/>
  <c r="V403" i="7" s="1"/>
  <c r="T403" i="7"/>
  <c r="V480" i="7"/>
  <c r="S501" i="7"/>
  <c r="V501" i="7" s="1"/>
  <c r="U516" i="7"/>
  <c r="T516" i="7"/>
  <c r="S516" i="7"/>
  <c r="V516" i="7" s="1"/>
  <c r="U528" i="7"/>
  <c r="T528" i="7"/>
  <c r="S528" i="7"/>
  <c r="S646" i="7"/>
  <c r="S682" i="7"/>
  <c r="V682" i="7" s="1"/>
  <c r="S819" i="7"/>
  <c r="V819" i="7" s="1"/>
  <c r="U923" i="7"/>
  <c r="T923" i="7"/>
  <c r="S923" i="7"/>
  <c r="V923" i="7" s="1"/>
  <c r="U1294" i="7"/>
  <c r="V1294" i="7" s="1"/>
  <c r="T1294" i="7"/>
  <c r="S1349" i="7"/>
  <c r="V1349" i="7" s="1"/>
  <c r="T1795" i="7"/>
  <c r="S1795" i="7"/>
  <c r="V1795" i="7" s="1"/>
  <c r="T1980" i="7"/>
  <c r="S1980" i="7"/>
  <c r="V1980" i="7" s="1"/>
  <c r="D8" i="5"/>
  <c r="E14" i="6"/>
  <c r="C36" i="6"/>
  <c r="S225" i="7"/>
  <c r="V225" i="7" s="1"/>
  <c r="S237" i="7"/>
  <c r="V237" i="7" s="1"/>
  <c r="S249" i="7"/>
  <c r="V249" i="7" s="1"/>
  <c r="S261" i="7"/>
  <c r="V261" i="7" s="1"/>
  <c r="S273" i="7"/>
  <c r="V273" i="7" s="1"/>
  <c r="S285" i="7"/>
  <c r="V285" i="7" s="1"/>
  <c r="S297" i="7"/>
  <c r="V297" i="7" s="1"/>
  <c r="S309" i="7"/>
  <c r="V309" i="7" s="1"/>
  <c r="S321" i="7"/>
  <c r="V321" i="7" s="1"/>
  <c r="S345" i="7"/>
  <c r="V345" i="7" s="1"/>
  <c r="S357" i="7"/>
  <c r="V357" i="7" s="1"/>
  <c r="T358" i="7"/>
  <c r="S366" i="7"/>
  <c r="V366" i="7" s="1"/>
  <c r="S383" i="7"/>
  <c r="V383" i="7" s="1"/>
  <c r="T384" i="7"/>
  <c r="S390" i="7"/>
  <c r="V390" i="7" s="1"/>
  <c r="S410" i="7"/>
  <c r="V410" i="7" s="1"/>
  <c r="T411" i="7"/>
  <c r="T417" i="7"/>
  <c r="U422" i="7"/>
  <c r="V422" i="7" s="1"/>
  <c r="T422" i="7"/>
  <c r="T423" i="7"/>
  <c r="S448" i="7"/>
  <c r="V448" i="7" s="1"/>
  <c r="U453" i="7"/>
  <c r="T453" i="7"/>
  <c r="S484" i="7"/>
  <c r="V484" i="7" s="1"/>
  <c r="T485" i="7"/>
  <c r="S493" i="7"/>
  <c r="V493" i="7" s="1"/>
  <c r="S498" i="7"/>
  <c r="V498" i="7" s="1"/>
  <c r="V505" i="7"/>
  <c r="U513" i="7"/>
  <c r="S513" i="7"/>
  <c r="T519" i="7"/>
  <c r="S525" i="7"/>
  <c r="V525" i="7" s="1"/>
  <c r="S531" i="7"/>
  <c r="V531" i="7" s="1"/>
  <c r="T532" i="7"/>
  <c r="U540" i="7"/>
  <c r="T540" i="7"/>
  <c r="S540" i="7"/>
  <c r="U545" i="7"/>
  <c r="S545" i="7"/>
  <c r="V545" i="7" s="1"/>
  <c r="U552" i="7"/>
  <c r="T552" i="7"/>
  <c r="S552" i="7"/>
  <c r="S566" i="7"/>
  <c r="V566" i="7" s="1"/>
  <c r="T572" i="7"/>
  <c r="T579" i="7"/>
  <c r="U594" i="7"/>
  <c r="V594" i="7" s="1"/>
  <c r="T594" i="7"/>
  <c r="S600" i="7"/>
  <c r="V600" i="7" s="1"/>
  <c r="T601" i="7"/>
  <c r="U608" i="7"/>
  <c r="V608" i="7" s="1"/>
  <c r="T608" i="7"/>
  <c r="S626" i="7"/>
  <c r="V626" i="7" s="1"/>
  <c r="T627" i="7"/>
  <c r="S634" i="7"/>
  <c r="V634" i="7" s="1"/>
  <c r="U654" i="7"/>
  <c r="S654" i="7"/>
  <c r="S660" i="7"/>
  <c r="T705" i="7"/>
  <c r="S730" i="7"/>
  <c r="V730" i="7" s="1"/>
  <c r="U744" i="7"/>
  <c r="V744" i="7" s="1"/>
  <c r="T744" i="7"/>
  <c r="S769" i="7"/>
  <c r="V769" i="7" s="1"/>
  <c r="S780" i="7"/>
  <c r="V780" i="7" s="1"/>
  <c r="U793" i="7"/>
  <c r="V793" i="7" s="1"/>
  <c r="T793" i="7"/>
  <c r="T805" i="7"/>
  <c r="U814" i="7"/>
  <c r="T814" i="7"/>
  <c r="S814" i="7"/>
  <c r="V814" i="7" s="1"/>
  <c r="U823" i="7"/>
  <c r="T823" i="7"/>
  <c r="T824" i="7"/>
  <c r="S836" i="7"/>
  <c r="V836" i="7" s="1"/>
  <c r="S850" i="7"/>
  <c r="V850" i="7" s="1"/>
  <c r="U900" i="7"/>
  <c r="V900" i="7" s="1"/>
  <c r="T900" i="7"/>
  <c r="T901" i="7"/>
  <c r="U925" i="7"/>
  <c r="S925" i="7"/>
  <c r="S1003" i="7"/>
  <c r="V1003" i="7" s="1"/>
  <c r="T1045" i="7"/>
  <c r="S1075" i="7"/>
  <c r="V1075" i="7" s="1"/>
  <c r="U1099" i="7"/>
  <c r="S1099" i="7"/>
  <c r="V1099" i="7" s="1"/>
  <c r="U1129" i="7"/>
  <c r="T1129" i="7"/>
  <c r="S1129" i="7"/>
  <c r="V1129" i="7" s="1"/>
  <c r="U1138" i="7"/>
  <c r="T1138" i="7"/>
  <c r="S1138" i="7"/>
  <c r="U1182" i="7"/>
  <c r="T1182" i="7"/>
  <c r="S1182" i="7"/>
  <c r="V1182" i="7" s="1"/>
  <c r="U1191" i="7"/>
  <c r="T1191" i="7"/>
  <c r="S1191" i="7"/>
  <c r="V1191" i="7" s="1"/>
  <c r="S1197" i="7"/>
  <c r="V1197" i="7" s="1"/>
  <c r="T1236" i="7"/>
  <c r="U1250" i="7"/>
  <c r="V1250" i="7" s="1"/>
  <c r="T1250" i="7"/>
  <c r="T1252" i="7"/>
  <c r="U1332" i="7"/>
  <c r="T1332" i="7"/>
  <c r="S1332" i="7"/>
  <c r="S1476" i="7"/>
  <c r="S1533" i="7"/>
  <c r="U1544" i="7"/>
  <c r="T1544" i="7"/>
  <c r="S1544" i="7"/>
  <c r="U1588" i="7"/>
  <c r="V1588" i="7" s="1"/>
  <c r="T1588" i="7"/>
  <c r="U1596" i="7"/>
  <c r="T1596" i="7"/>
  <c r="S1596" i="7"/>
  <c r="U1628" i="7"/>
  <c r="T1628" i="7"/>
  <c r="S1628" i="7"/>
  <c r="V1628" i="7" s="1"/>
  <c r="U1639" i="7"/>
  <c r="V1639" i="7" s="1"/>
  <c r="T1639" i="7"/>
  <c r="V1671" i="7"/>
  <c r="V1676" i="7"/>
  <c r="T1714" i="7"/>
  <c r="U1714" i="7"/>
  <c r="V1714" i="7" s="1"/>
  <c r="T1790" i="7"/>
  <c r="U1790" i="7"/>
  <c r="S1790" i="7"/>
  <c r="S1831" i="7"/>
  <c r="T1896" i="7"/>
  <c r="U1896" i="7"/>
  <c r="S1896" i="7"/>
  <c r="V1896" i="7" s="1"/>
  <c r="T1901" i="7"/>
  <c r="U1901" i="7"/>
  <c r="T1922" i="7"/>
  <c r="S1922" i="7"/>
  <c r="U1922" i="7"/>
  <c r="U1960" i="7"/>
  <c r="T1971" i="7"/>
  <c r="S1971" i="7"/>
  <c r="V1971" i="7" s="1"/>
  <c r="U1971" i="7"/>
  <c r="U2417" i="7"/>
  <c r="T2417" i="7"/>
  <c r="U2431" i="7"/>
  <c r="T2431" i="7"/>
  <c r="U2451" i="7"/>
  <c r="T2451" i="7"/>
  <c r="U2526" i="7"/>
  <c r="T2526" i="7"/>
  <c r="S2526" i="7"/>
  <c r="V2526" i="7" s="1"/>
  <c r="S2762" i="7"/>
  <c r="V2762" i="7" s="1"/>
  <c r="U2762" i="7"/>
  <c r="T2762" i="7"/>
  <c r="S394" i="7"/>
  <c r="V394" i="7" s="1"/>
  <c r="U451" i="7"/>
  <c r="T451" i="7"/>
  <c r="S451" i="7"/>
  <c r="V451" i="7" s="1"/>
  <c r="S457" i="7"/>
  <c r="V457" i="7" s="1"/>
  <c r="U489" i="7"/>
  <c r="S489" i="7"/>
  <c r="V489" i="7" s="1"/>
  <c r="S554" i="7"/>
  <c r="V554" i="7" s="1"/>
  <c r="U763" i="7"/>
  <c r="T763" i="7"/>
  <c r="S763" i="7"/>
  <c r="U1019" i="7"/>
  <c r="T1019" i="7"/>
  <c r="S1019" i="7"/>
  <c r="V1019" i="7" s="1"/>
  <c r="S1031" i="7"/>
  <c r="V1031" i="7" s="1"/>
  <c r="S1112" i="7"/>
  <c r="V1112" i="7" s="1"/>
  <c r="U1276" i="7"/>
  <c r="T1276" i="7"/>
  <c r="S1276" i="7"/>
  <c r="V1276" i="7" s="1"/>
  <c r="U1376" i="7"/>
  <c r="V1376" i="7" s="1"/>
  <c r="T1376" i="7"/>
  <c r="S1641" i="7"/>
  <c r="V1641" i="7" s="1"/>
  <c r="D7" i="6"/>
  <c r="D36" i="6"/>
  <c r="T225" i="7"/>
  <c r="F28" i="3" s="1"/>
  <c r="T237" i="7"/>
  <c r="F27" i="3" s="1"/>
  <c r="T249" i="7"/>
  <c r="T261" i="7"/>
  <c r="T273" i="7"/>
  <c r="T285" i="7"/>
  <c r="T297" i="7"/>
  <c r="T309" i="7"/>
  <c r="T321" i="7"/>
  <c r="T345" i="7"/>
  <c r="T357" i="7"/>
  <c r="U365" i="7"/>
  <c r="T365" i="7"/>
  <c r="T366" i="7"/>
  <c r="T383" i="7"/>
  <c r="U389" i="7"/>
  <c r="T389" i="7"/>
  <c r="T390" i="7"/>
  <c r="T410" i="7"/>
  <c r="U416" i="7"/>
  <c r="T416" i="7"/>
  <c r="U428" i="7"/>
  <c r="T428" i="7"/>
  <c r="S428" i="7"/>
  <c r="V428" i="7" s="1"/>
  <c r="T448" i="7"/>
  <c r="V453" i="7"/>
  <c r="U468" i="7"/>
  <c r="S468" i="7"/>
  <c r="T484" i="7"/>
  <c r="T525" i="7"/>
  <c r="T531" i="7"/>
  <c r="T566" i="7"/>
  <c r="U587" i="7"/>
  <c r="S587" i="7"/>
  <c r="T600" i="7"/>
  <c r="U621" i="7"/>
  <c r="T621" i="7"/>
  <c r="S621" i="7"/>
  <c r="T626" i="7"/>
  <c r="U729" i="7"/>
  <c r="S729" i="7"/>
  <c r="V729" i="7" s="1"/>
  <c r="U779" i="7"/>
  <c r="T779" i="7"/>
  <c r="T780" i="7"/>
  <c r="U789" i="7"/>
  <c r="T789" i="7"/>
  <c r="U804" i="7"/>
  <c r="S804" i="7"/>
  <c r="U817" i="7"/>
  <c r="T817" i="7"/>
  <c r="S817" i="7"/>
  <c r="V817" i="7" s="1"/>
  <c r="U828" i="7"/>
  <c r="T828" i="7"/>
  <c r="S828" i="7"/>
  <c r="T836" i="7"/>
  <c r="T850" i="7"/>
  <c r="U885" i="7"/>
  <c r="T885" i="7"/>
  <c r="U938" i="7"/>
  <c r="S938" i="7"/>
  <c r="U950" i="7"/>
  <c r="S950" i="7"/>
  <c r="V950" i="7" s="1"/>
  <c r="U962" i="7"/>
  <c r="T962" i="7"/>
  <c r="S962" i="7"/>
  <c r="U966" i="7"/>
  <c r="T966" i="7"/>
  <c r="S966" i="7"/>
  <c r="V966" i="7" s="1"/>
  <c r="T1003" i="7"/>
  <c r="U1013" i="7"/>
  <c r="T1013" i="7"/>
  <c r="S1013" i="7"/>
  <c r="U1029" i="7"/>
  <c r="T1029" i="7"/>
  <c r="S1029" i="7"/>
  <c r="V1029" i="7" s="1"/>
  <c r="U1063" i="7"/>
  <c r="T1063" i="7"/>
  <c r="S1063" i="7"/>
  <c r="T1075" i="7"/>
  <c r="U1215" i="7"/>
  <c r="T1215" i="7"/>
  <c r="U1269" i="7"/>
  <c r="T1269" i="7"/>
  <c r="U1283" i="7"/>
  <c r="S1283" i="7"/>
  <c r="V1283" i="7" s="1"/>
  <c r="U1291" i="7"/>
  <c r="T1291" i="7"/>
  <c r="U1317" i="7"/>
  <c r="T1317" i="7"/>
  <c r="S1317" i="7"/>
  <c r="U1429" i="7"/>
  <c r="T1429" i="7"/>
  <c r="U1447" i="7"/>
  <c r="T1447" i="7"/>
  <c r="S1447" i="7"/>
  <c r="V1447" i="7" s="1"/>
  <c r="U1479" i="7"/>
  <c r="T1479" i="7"/>
  <c r="S1479" i="7"/>
  <c r="V1479" i="7" s="1"/>
  <c r="U1486" i="7"/>
  <c r="T1486" i="7"/>
  <c r="S1486" i="7"/>
  <c r="T1821" i="7"/>
  <c r="U1821" i="7"/>
  <c r="T1858" i="7"/>
  <c r="U1858" i="7"/>
  <c r="S1858" i="7"/>
  <c r="V1858" i="7" s="1"/>
  <c r="V1901" i="7"/>
  <c r="T1967" i="7"/>
  <c r="S1967" i="7"/>
  <c r="V1967" i="7" s="1"/>
  <c r="U1967" i="7"/>
  <c r="T2010" i="7"/>
  <c r="S2010" i="7"/>
  <c r="V2010" i="7" s="1"/>
  <c r="U2010" i="7"/>
  <c r="U2413" i="7"/>
  <c r="T2413" i="7"/>
  <c r="S2413" i="7"/>
  <c r="V2417" i="7"/>
  <c r="V2431" i="7"/>
  <c r="V2451" i="7"/>
  <c r="U2473" i="7"/>
  <c r="T2473" i="7"/>
  <c r="S2473" i="7"/>
  <c r="S2859" i="7"/>
  <c r="U2859" i="7"/>
  <c r="U445" i="7"/>
  <c r="S445" i="7"/>
  <c r="V445" i="7" s="1"/>
  <c r="U650" i="7"/>
  <c r="V650" i="7" s="1"/>
  <c r="T650" i="7"/>
  <c r="U702" i="7"/>
  <c r="T702" i="7"/>
  <c r="S702" i="7"/>
  <c r="V702" i="7" s="1"/>
  <c r="U848" i="7"/>
  <c r="T848" i="7"/>
  <c r="S848" i="7"/>
  <c r="U1239" i="7"/>
  <c r="S1239" i="7"/>
  <c r="U1264" i="7"/>
  <c r="V1264" i="7" s="1"/>
  <c r="T1264" i="7"/>
  <c r="U1474" i="7"/>
  <c r="T1474" i="7"/>
  <c r="S1474" i="7"/>
  <c r="V1474" i="7" s="1"/>
  <c r="T1734" i="7"/>
  <c r="U1734" i="7"/>
  <c r="S1734" i="7"/>
  <c r="S223" i="7"/>
  <c r="V223" i="7" s="1"/>
  <c r="S247" i="7"/>
  <c r="V247" i="7" s="1"/>
  <c r="S259" i="7"/>
  <c r="V259" i="7" s="1"/>
  <c r="S271" i="7"/>
  <c r="V271" i="7" s="1"/>
  <c r="S283" i="7"/>
  <c r="V283" i="7" s="1"/>
  <c r="S295" i="7"/>
  <c r="V295" i="7" s="1"/>
  <c r="S307" i="7"/>
  <c r="V307" i="7" s="1"/>
  <c r="S319" i="7"/>
  <c r="V319" i="7" s="1"/>
  <c r="S331" i="7"/>
  <c r="V331" i="7" s="1"/>
  <c r="S343" i="7"/>
  <c r="V343" i="7" s="1"/>
  <c r="S355" i="7"/>
  <c r="V355" i="7" s="1"/>
  <c r="S365" i="7"/>
  <c r="U374" i="7"/>
  <c r="S374" i="7"/>
  <c r="V374" i="7" s="1"/>
  <c r="S381" i="7"/>
  <c r="V381" i="7" s="1"/>
  <c r="S389" i="7"/>
  <c r="V389" i="7" s="1"/>
  <c r="U400" i="7"/>
  <c r="S400" i="7"/>
  <c r="V400" i="7" s="1"/>
  <c r="S408" i="7"/>
  <c r="V408" i="7" s="1"/>
  <c r="S416" i="7"/>
  <c r="V416" i="7" s="1"/>
  <c r="S435" i="7"/>
  <c r="V435" i="7" s="1"/>
  <c r="S441" i="7"/>
  <c r="V441" i="7" s="1"/>
  <c r="S447" i="7"/>
  <c r="V447" i="7" s="1"/>
  <c r="T468" i="7"/>
  <c r="S476" i="7"/>
  <c r="V476" i="7" s="1"/>
  <c r="S482" i="7"/>
  <c r="V482" i="7" s="1"/>
  <c r="U492" i="7"/>
  <c r="T492" i="7"/>
  <c r="S492" i="7"/>
  <c r="U497" i="7"/>
  <c r="S497" i="7"/>
  <c r="U504" i="7"/>
  <c r="T504" i="7"/>
  <c r="S504" i="7"/>
  <c r="V504" i="7" s="1"/>
  <c r="S518" i="7"/>
  <c r="V518" i="7" s="1"/>
  <c r="T524" i="7"/>
  <c r="S530" i="7"/>
  <c r="V530" i="7" s="1"/>
  <c r="S558" i="7"/>
  <c r="V558" i="7" s="1"/>
  <c r="U565" i="7"/>
  <c r="V565" i="7" s="1"/>
  <c r="T565" i="7"/>
  <c r="U570" i="7"/>
  <c r="V570" i="7" s="1"/>
  <c r="T570" i="7"/>
  <c r="T587" i="7"/>
  <c r="U615" i="7"/>
  <c r="S615" i="7"/>
  <c r="V615" i="7" s="1"/>
  <c r="S625" i="7"/>
  <c r="V625" i="7" s="1"/>
  <c r="U669" i="7"/>
  <c r="S669" i="7"/>
  <c r="S678" i="7"/>
  <c r="V678" i="7" s="1"/>
  <c r="U699" i="7"/>
  <c r="T699" i="7"/>
  <c r="S699" i="7"/>
  <c r="V699" i="7" s="1"/>
  <c r="U719" i="7"/>
  <c r="T719" i="7"/>
  <c r="S719" i="7"/>
  <c r="U724" i="7"/>
  <c r="T724" i="7"/>
  <c r="S724" i="7"/>
  <c r="V724" i="7" s="1"/>
  <c r="T729" i="7"/>
  <c r="U754" i="7"/>
  <c r="V754" i="7" s="1"/>
  <c r="T754" i="7"/>
  <c r="T755" i="7"/>
  <c r="S779" i="7"/>
  <c r="V779" i="7" s="1"/>
  <c r="S789" i="7"/>
  <c r="T804" i="7"/>
  <c r="U822" i="7"/>
  <c r="S822" i="7"/>
  <c r="U835" i="7"/>
  <c r="V835" i="7" s="1"/>
  <c r="T835" i="7"/>
  <c r="U849" i="7"/>
  <c r="V849" i="7" s="1"/>
  <c r="T849" i="7"/>
  <c r="S862" i="7"/>
  <c r="V862" i="7" s="1"/>
  <c r="U876" i="7"/>
  <c r="S876" i="7"/>
  <c r="V876" i="7" s="1"/>
  <c r="S885" i="7"/>
  <c r="V885" i="7" s="1"/>
  <c r="T938" i="7"/>
  <c r="T950" i="7"/>
  <c r="S978" i="7"/>
  <c r="V978" i="7" s="1"/>
  <c r="U1044" i="7"/>
  <c r="T1044" i="7"/>
  <c r="U1070" i="7"/>
  <c r="V1070" i="7" s="1"/>
  <c r="T1070" i="7"/>
  <c r="U1074" i="7"/>
  <c r="V1074" i="7" s="1"/>
  <c r="T1074" i="7"/>
  <c r="S1141" i="7"/>
  <c r="V1141" i="7" s="1"/>
  <c r="S1215" i="7"/>
  <c r="U1235" i="7"/>
  <c r="T1235" i="7"/>
  <c r="S1235" i="7"/>
  <c r="S1269" i="7"/>
  <c r="V1269" i="7" s="1"/>
  <c r="T1283" i="7"/>
  <c r="S1291" i="7"/>
  <c r="S1305" i="7"/>
  <c r="V1305" i="7" s="1"/>
  <c r="U1345" i="7"/>
  <c r="V1345" i="7" s="1"/>
  <c r="T1345" i="7"/>
  <c r="T1387" i="7"/>
  <c r="S1401" i="7"/>
  <c r="V1401" i="7" s="1"/>
  <c r="S1429" i="7"/>
  <c r="V1429" i="7" s="1"/>
  <c r="U1442" i="7"/>
  <c r="V1442" i="7" s="1"/>
  <c r="T1442" i="7"/>
  <c r="U1475" i="7"/>
  <c r="S1475" i="7"/>
  <c r="V1475" i="7" s="1"/>
  <c r="U1523" i="7"/>
  <c r="T1523" i="7"/>
  <c r="U1532" i="7"/>
  <c r="S1532" i="7"/>
  <c r="V1532" i="7" s="1"/>
  <c r="T1614" i="7"/>
  <c r="T1670" i="7"/>
  <c r="U1670" i="7"/>
  <c r="S1670" i="7"/>
  <c r="V1670" i="7" s="1"/>
  <c r="V1772" i="7"/>
  <c r="T1776" i="7"/>
  <c r="U1776" i="7"/>
  <c r="V1776" i="7" s="1"/>
  <c r="S1821" i="7"/>
  <c r="V1821" i="7" s="1"/>
  <c r="V1843" i="7"/>
  <c r="T2024" i="7"/>
  <c r="S2024" i="7"/>
  <c r="V2024" i="7" s="1"/>
  <c r="V2356" i="7"/>
  <c r="V2405" i="7"/>
  <c r="U2514" i="7"/>
  <c r="T2514" i="7"/>
  <c r="S2514" i="7"/>
  <c r="S2639" i="7"/>
  <c r="V2639" i="7" s="1"/>
  <c r="U2639" i="7"/>
  <c r="T2639" i="7"/>
  <c r="T2859" i="7"/>
  <c r="U473" i="7"/>
  <c r="V473" i="7" s="1"/>
  <c r="T473" i="7"/>
  <c r="U747" i="7"/>
  <c r="S747" i="7"/>
  <c r="V747" i="7" s="1"/>
  <c r="U834" i="7"/>
  <c r="T834" i="7"/>
  <c r="S834" i="7"/>
  <c r="U857" i="7"/>
  <c r="S857" i="7"/>
  <c r="V857" i="7" s="1"/>
  <c r="U990" i="7"/>
  <c r="S990" i="7"/>
  <c r="V990" i="7" s="1"/>
  <c r="U1000" i="7"/>
  <c r="T1000" i="7"/>
  <c r="S1000" i="7"/>
  <c r="V1000" i="7" s="1"/>
  <c r="U1069" i="7"/>
  <c r="T1069" i="7"/>
  <c r="S1069" i="7"/>
  <c r="U1073" i="7"/>
  <c r="T1073" i="7"/>
  <c r="S1073" i="7"/>
  <c r="U1488" i="7"/>
  <c r="V1488" i="7" s="1"/>
  <c r="T1488" i="7"/>
  <c r="U1558" i="7"/>
  <c r="S1558" i="7"/>
  <c r="V1558" i="7" s="1"/>
  <c r="T1558" i="7"/>
  <c r="U1621" i="7"/>
  <c r="T1621" i="7"/>
  <c r="S1621" i="7"/>
  <c r="V1621" i="7" s="1"/>
  <c r="T1998" i="7"/>
  <c r="S1998" i="7"/>
  <c r="V1998" i="7" s="1"/>
  <c r="U2594" i="7"/>
  <c r="T2594" i="7"/>
  <c r="S2594" i="7"/>
  <c r="V2594" i="7" s="1"/>
  <c r="U2602" i="7"/>
  <c r="T2602" i="7"/>
  <c r="S2602" i="7"/>
  <c r="S2697" i="7"/>
  <c r="U2697" i="7"/>
  <c r="T2697" i="7"/>
  <c r="V222" i="7"/>
  <c r="V234" i="7"/>
  <c r="V246" i="7"/>
  <c r="V258" i="7"/>
  <c r="V270" i="7"/>
  <c r="V282" i="7"/>
  <c r="V294" i="7"/>
  <c r="V306" i="7"/>
  <c r="V318" i="7"/>
  <c r="V330" i="7"/>
  <c r="V342" i="7"/>
  <c r="T355" i="7"/>
  <c r="T381" i="7"/>
  <c r="T408" i="7"/>
  <c r="U421" i="7"/>
  <c r="S421" i="7"/>
  <c r="V421" i="7" s="1"/>
  <c r="T435" i="7"/>
  <c r="T441" i="7"/>
  <c r="U446" i="7"/>
  <c r="V446" i="7" s="1"/>
  <c r="T446" i="7"/>
  <c r="T447" i="7"/>
  <c r="T476" i="7"/>
  <c r="T482" i="7"/>
  <c r="T518" i="7"/>
  <c r="T530" i="7"/>
  <c r="T558" i="7"/>
  <c r="U593" i="7"/>
  <c r="T593" i="7"/>
  <c r="S593" i="7"/>
  <c r="V593" i="7" s="1"/>
  <c r="T625" i="7"/>
  <c r="U659" i="7"/>
  <c r="T659" i="7"/>
  <c r="S659" i="7"/>
  <c r="V659" i="7" s="1"/>
  <c r="T678" i="7"/>
  <c r="U768" i="7"/>
  <c r="T768" i="7"/>
  <c r="S768" i="7"/>
  <c r="T862" i="7"/>
  <c r="U974" i="7"/>
  <c r="T974" i="7"/>
  <c r="S974" i="7"/>
  <c r="V974" i="7" s="1"/>
  <c r="T978" i="7"/>
  <c r="V1044" i="7"/>
  <c r="U1087" i="7"/>
  <c r="S1087" i="7"/>
  <c r="V1087" i="7" s="1"/>
  <c r="U1123" i="7"/>
  <c r="T1123" i="7"/>
  <c r="S1123" i="7"/>
  <c r="T1141" i="7"/>
  <c r="U1166" i="7"/>
  <c r="T1166" i="7"/>
  <c r="S1166" i="7"/>
  <c r="V1166" i="7" s="1"/>
  <c r="T1305" i="7"/>
  <c r="U1400" i="7"/>
  <c r="V1400" i="7" s="1"/>
  <c r="T1400" i="7"/>
  <c r="T1401" i="7"/>
  <c r="U1409" i="7"/>
  <c r="V1409" i="7" s="1"/>
  <c r="T1409" i="7"/>
  <c r="V1523" i="7"/>
  <c r="U1563" i="7"/>
  <c r="T1563" i="7"/>
  <c r="U1584" i="7"/>
  <c r="T1584" i="7"/>
  <c r="S1584" i="7"/>
  <c r="U1635" i="7"/>
  <c r="T1635" i="7"/>
  <c r="S1635" i="7"/>
  <c r="T1700" i="7"/>
  <c r="U1700" i="7"/>
  <c r="S1700" i="7"/>
  <c r="V1700" i="7" s="1"/>
  <c r="V1900" i="7"/>
  <c r="T1955" i="7"/>
  <c r="S1955" i="7"/>
  <c r="V1955" i="7" s="1"/>
  <c r="U1955" i="7"/>
  <c r="T1959" i="7"/>
  <c r="S1959" i="7"/>
  <c r="U1959" i="7"/>
  <c r="T1999" i="7"/>
  <c r="S1999" i="7"/>
  <c r="U1999" i="7"/>
  <c r="V2385" i="7"/>
  <c r="U2486" i="7"/>
  <c r="T2486" i="7"/>
  <c r="S2486" i="7"/>
  <c r="V2486" i="7" s="1"/>
  <c r="U2582" i="7"/>
  <c r="T2582" i="7"/>
  <c r="S2582" i="7"/>
  <c r="S2714" i="7"/>
  <c r="U2714" i="7"/>
  <c r="S2854" i="7"/>
  <c r="U2854" i="7"/>
  <c r="T2854" i="7"/>
  <c r="U645" i="7"/>
  <c r="T645" i="7"/>
  <c r="S645" i="7"/>
  <c r="V645" i="7" s="1"/>
  <c r="U713" i="7"/>
  <c r="V713" i="7" s="1"/>
  <c r="T713" i="7"/>
  <c r="U788" i="7"/>
  <c r="T788" i="7"/>
  <c r="S788" i="7"/>
  <c r="U895" i="7"/>
  <c r="T895" i="7"/>
  <c r="S895" i="7"/>
  <c r="U1026" i="7"/>
  <c r="T1026" i="7"/>
  <c r="S1026" i="7"/>
  <c r="V1026" i="7" s="1"/>
  <c r="U1057" i="7"/>
  <c r="V1057" i="7" s="1"/>
  <c r="T1057" i="7"/>
  <c r="U1111" i="7"/>
  <c r="V1111" i="7" s="1"/>
  <c r="T1111" i="7"/>
  <c r="U1179" i="7"/>
  <c r="T1179" i="7"/>
  <c r="S1179" i="7"/>
  <c r="V1179" i="7" s="1"/>
  <c r="U1208" i="7"/>
  <c r="T1208" i="7"/>
  <c r="U1221" i="7"/>
  <c r="T1221" i="7"/>
  <c r="S1221" i="7"/>
  <c r="V1221" i="7" s="1"/>
  <c r="U1329" i="7"/>
  <c r="T1329" i="7"/>
  <c r="S1329" i="7"/>
  <c r="U1434" i="7"/>
  <c r="T1434" i="7"/>
  <c r="S1434" i="7"/>
  <c r="U1581" i="7"/>
  <c r="T1581" i="7"/>
  <c r="S1581" i="7"/>
  <c r="U1589" i="7"/>
  <c r="S1589" i="7"/>
  <c r="U1593" i="7"/>
  <c r="T1593" i="7"/>
  <c r="S1593" i="7"/>
  <c r="V1593" i="7" s="1"/>
  <c r="U1601" i="7"/>
  <c r="S1601" i="7"/>
  <c r="U1605" i="7"/>
  <c r="T1605" i="7"/>
  <c r="S1605" i="7"/>
  <c r="V1605" i="7" s="1"/>
  <c r="U1613" i="7"/>
  <c r="S1613" i="7"/>
  <c r="V1613" i="7" s="1"/>
  <c r="U1618" i="7"/>
  <c r="T1618" i="7"/>
  <c r="S1618" i="7"/>
  <c r="V1618" i="7" s="1"/>
  <c r="U1632" i="7"/>
  <c r="T1632" i="7"/>
  <c r="S1632" i="7"/>
  <c r="U1640" i="7"/>
  <c r="S1640" i="7"/>
  <c r="U1644" i="7"/>
  <c r="T1644" i="7"/>
  <c r="S1644" i="7"/>
  <c r="V1644" i="7" s="1"/>
  <c r="T1819" i="7"/>
  <c r="U1819" i="7"/>
  <c r="V1819" i="7" s="1"/>
  <c r="T1830" i="7"/>
  <c r="U1830" i="7"/>
  <c r="V1830" i="7" s="1"/>
  <c r="V1865" i="7"/>
  <c r="T1868" i="7"/>
  <c r="U1868" i="7"/>
  <c r="S1868" i="7"/>
  <c r="T1928" i="7"/>
  <c r="S1928" i="7"/>
  <c r="V1928" i="7" s="1"/>
  <c r="T2006" i="7"/>
  <c r="S2006" i="7"/>
  <c r="U2006" i="7"/>
  <c r="U2390" i="7"/>
  <c r="V2390" i="7" s="1"/>
  <c r="T2390" i="7"/>
  <c r="U2416" i="7"/>
  <c r="V2416" i="7" s="1"/>
  <c r="T2416" i="7"/>
  <c r="U2487" i="7"/>
  <c r="S2487" i="7"/>
  <c r="U2522" i="7"/>
  <c r="T2522" i="7"/>
  <c r="S2522" i="7"/>
  <c r="U2555" i="7"/>
  <c r="T2555" i="7"/>
  <c r="S2555" i="7"/>
  <c r="S2726" i="7"/>
  <c r="V2726" i="7" s="1"/>
  <c r="U2726" i="7"/>
  <c r="S2806" i="7"/>
  <c r="U2806" i="7"/>
  <c r="S2817" i="7"/>
  <c r="V2817" i="7" s="1"/>
  <c r="U2817" i="7"/>
  <c r="T2817" i="7"/>
  <c r="S3057" i="7"/>
  <c r="U3057" i="7"/>
  <c r="T3057" i="7"/>
  <c r="U751" i="7"/>
  <c r="V751" i="7" s="1"/>
  <c r="T751" i="7"/>
  <c r="U776" i="7"/>
  <c r="V776" i="7" s="1"/>
  <c r="T776" i="7"/>
  <c r="U880" i="7"/>
  <c r="T880" i="7"/>
  <c r="S880" i="7"/>
  <c r="V880" i="7" s="1"/>
  <c r="U884" i="7"/>
  <c r="V884" i="7" s="1"/>
  <c r="T884" i="7"/>
  <c r="U910" i="7"/>
  <c r="S910" i="7"/>
  <c r="V910" i="7" s="1"/>
  <c r="U1056" i="7"/>
  <c r="T1056" i="7"/>
  <c r="S1056" i="7"/>
  <c r="U1096" i="7"/>
  <c r="T1096" i="7"/>
  <c r="U1110" i="7"/>
  <c r="T1110" i="7"/>
  <c r="S1110" i="7"/>
  <c r="V1110" i="7" s="1"/>
  <c r="U1194" i="7"/>
  <c r="T1194" i="7"/>
  <c r="U1207" i="7"/>
  <c r="T1207" i="7"/>
  <c r="S1207" i="7"/>
  <c r="V1207" i="7" s="1"/>
  <c r="U1397" i="7"/>
  <c r="T1397" i="7"/>
  <c r="U1427" i="7"/>
  <c r="T1427" i="7"/>
  <c r="S1427" i="7"/>
  <c r="V1427" i="7" s="1"/>
  <c r="U1626" i="7"/>
  <c r="V1626" i="7" s="1"/>
  <c r="T1626" i="7"/>
  <c r="T1713" i="7"/>
  <c r="S1713" i="7"/>
  <c r="V1713" i="7" s="1"/>
  <c r="T1746" i="7"/>
  <c r="U1746" i="7"/>
  <c r="S1746" i="7"/>
  <c r="V1746" i="7" s="1"/>
  <c r="T1882" i="7"/>
  <c r="S1882" i="7"/>
  <c r="V1882" i="7" s="1"/>
  <c r="T1946" i="7"/>
  <c r="S1946" i="7"/>
  <c r="V1946" i="7" s="1"/>
  <c r="T2012" i="7"/>
  <c r="S2012" i="7"/>
  <c r="V2012" i="7" s="1"/>
  <c r="U2461" i="7"/>
  <c r="T2461" i="7"/>
  <c r="S2461" i="7"/>
  <c r="U2521" i="7"/>
  <c r="T2521" i="7"/>
  <c r="S2521" i="7"/>
  <c r="V2521" i="7" s="1"/>
  <c r="S2972" i="7"/>
  <c r="U2972" i="7"/>
  <c r="T2972" i="7"/>
  <c r="T3134" i="7"/>
  <c r="S3134" i="7"/>
  <c r="U3134" i="7"/>
  <c r="U685" i="7"/>
  <c r="T685" i="7"/>
  <c r="S685" i="7"/>
  <c r="U801" i="7"/>
  <c r="T801" i="7"/>
  <c r="S801" i="7"/>
  <c r="V801" i="7" s="1"/>
  <c r="U843" i="7"/>
  <c r="T843" i="7"/>
  <c r="S843" i="7"/>
  <c r="V843" i="7" s="1"/>
  <c r="U855" i="7"/>
  <c r="T855" i="7"/>
  <c r="S855" i="7"/>
  <c r="U867" i="7"/>
  <c r="T867" i="7"/>
  <c r="S867" i="7"/>
  <c r="V867" i="7" s="1"/>
  <c r="S872" i="7"/>
  <c r="V872" i="7" s="1"/>
  <c r="U897" i="7"/>
  <c r="S897" i="7"/>
  <c r="V897" i="7" s="1"/>
  <c r="U987" i="7"/>
  <c r="T987" i="7"/>
  <c r="V1096" i="7"/>
  <c r="V1194" i="7"/>
  <c r="U1290" i="7"/>
  <c r="T1290" i="7"/>
  <c r="U1344" i="7"/>
  <c r="T1344" i="7"/>
  <c r="V1397" i="7"/>
  <c r="U1460" i="7"/>
  <c r="T1460" i="7"/>
  <c r="S1460" i="7"/>
  <c r="V1460" i="7" s="1"/>
  <c r="U1647" i="7"/>
  <c r="T1647" i="7"/>
  <c r="U1652" i="7"/>
  <c r="T1652" i="7"/>
  <c r="T1667" i="7"/>
  <c r="U1667" i="7"/>
  <c r="T1695" i="7"/>
  <c r="U1695" i="7"/>
  <c r="S1695" i="7"/>
  <c r="T1722" i="7"/>
  <c r="U1722" i="7"/>
  <c r="S1722" i="7"/>
  <c r="T1842" i="7"/>
  <c r="U1842" i="7"/>
  <c r="S1842" i="7"/>
  <c r="V1842" i="7" s="1"/>
  <c r="T1854" i="7"/>
  <c r="U1854" i="7"/>
  <c r="T1871" i="7"/>
  <c r="S1871" i="7"/>
  <c r="T1942" i="7"/>
  <c r="S1942" i="7"/>
  <c r="T1973" i="7"/>
  <c r="S1973" i="7"/>
  <c r="V1973" i="7" s="1"/>
  <c r="U2330" i="7"/>
  <c r="T2330" i="7"/>
  <c r="S2330" i="7"/>
  <c r="V2330" i="7" s="1"/>
  <c r="V2453" i="7"/>
  <c r="U2568" i="7"/>
  <c r="T2568" i="7"/>
  <c r="S2568" i="7"/>
  <c r="S2691" i="7"/>
  <c r="T2691" i="7"/>
  <c r="S2713" i="7"/>
  <c r="V2713" i="7" s="1"/>
  <c r="T2713" i="7"/>
  <c r="U2713" i="7"/>
  <c r="S3009" i="7"/>
  <c r="U3009" i="7"/>
  <c r="T3009" i="7"/>
  <c r="U414" i="7"/>
  <c r="S414" i="7"/>
  <c r="U480" i="7"/>
  <c r="T480" i="7"/>
  <c r="U505" i="7"/>
  <c r="T505" i="7"/>
  <c r="U529" i="7"/>
  <c r="V529" i="7" s="1"/>
  <c r="T529" i="7"/>
  <c r="U553" i="7"/>
  <c r="T553" i="7"/>
  <c r="U577" i="7"/>
  <c r="V577" i="7" s="1"/>
  <c r="T577" i="7"/>
  <c r="U607" i="7"/>
  <c r="T607" i="7"/>
  <c r="S607" i="7"/>
  <c r="U633" i="7"/>
  <c r="T633" i="7"/>
  <c r="S633" i="7"/>
  <c r="V633" i="7" s="1"/>
  <c r="T642" i="7"/>
  <c r="T648" i="7"/>
  <c r="T667" i="7"/>
  <c r="S675" i="7"/>
  <c r="V675" i="7" s="1"/>
  <c r="S692" i="7"/>
  <c r="V692" i="7" s="1"/>
  <c r="T693" i="7"/>
  <c r="S717" i="7"/>
  <c r="V717" i="7" s="1"/>
  <c r="T718" i="7"/>
  <c r="U725" i="7"/>
  <c r="T725" i="7"/>
  <c r="S741" i="7"/>
  <c r="V741" i="7" s="1"/>
  <c r="T742" i="7"/>
  <c r="S760" i="7"/>
  <c r="V760" i="7" s="1"/>
  <c r="S766" i="7"/>
  <c r="V766" i="7" s="1"/>
  <c r="T767" i="7"/>
  <c r="S784" i="7"/>
  <c r="V784" i="7" s="1"/>
  <c r="T785" i="7"/>
  <c r="T791" i="7"/>
  <c r="S809" i="7"/>
  <c r="V809" i="7" s="1"/>
  <c r="T810" i="7"/>
  <c r="S816" i="7"/>
  <c r="V816" i="7" s="1"/>
  <c r="S831" i="7"/>
  <c r="V831" i="7" s="1"/>
  <c r="T832" i="7"/>
  <c r="S847" i="7"/>
  <c r="V847" i="7" s="1"/>
  <c r="S859" i="7"/>
  <c r="V859" i="7" s="1"/>
  <c r="U871" i="7"/>
  <c r="T871" i="7"/>
  <c r="T872" i="7"/>
  <c r="T897" i="7"/>
  <c r="S917" i="7"/>
  <c r="V917" i="7" s="1"/>
  <c r="T919" i="7"/>
  <c r="S930" i="7"/>
  <c r="V930" i="7" s="1"/>
  <c r="T931" i="7"/>
  <c r="S942" i="7"/>
  <c r="V942" i="7" s="1"/>
  <c r="T943" i="7"/>
  <c r="S954" i="7"/>
  <c r="V954" i="7" s="1"/>
  <c r="T955" i="7"/>
  <c r="T965" i="7"/>
  <c r="T976" i="7"/>
  <c r="S987" i="7"/>
  <c r="V987" i="7" s="1"/>
  <c r="S1017" i="7"/>
  <c r="V1017" i="7" s="1"/>
  <c r="T1018" i="7"/>
  <c r="S1028" i="7"/>
  <c r="V1028" i="7" s="1"/>
  <c r="S1061" i="7"/>
  <c r="V1061" i="7" s="1"/>
  <c r="T1062" i="7"/>
  <c r="T1072" i="7"/>
  <c r="T1083" i="7"/>
  <c r="S1115" i="7"/>
  <c r="V1115" i="7" s="1"/>
  <c r="T1116" i="7"/>
  <c r="T1127" i="7"/>
  <c r="U1139" i="7"/>
  <c r="T1139" i="7"/>
  <c r="S1170" i="7"/>
  <c r="V1170" i="7" s="1"/>
  <c r="T1171" i="7"/>
  <c r="S1181" i="7"/>
  <c r="V1181" i="7" s="1"/>
  <c r="S1212" i="7"/>
  <c r="V1212" i="7" s="1"/>
  <c r="T1213" i="7"/>
  <c r="S1223" i="7"/>
  <c r="V1223" i="7" s="1"/>
  <c r="U1234" i="7"/>
  <c r="T1234" i="7"/>
  <c r="S1266" i="7"/>
  <c r="V1266" i="7" s="1"/>
  <c r="T1267" i="7"/>
  <c r="T1278" i="7"/>
  <c r="S1290" i="7"/>
  <c r="V1290" i="7" s="1"/>
  <c r="U1302" i="7"/>
  <c r="T1302" i="7"/>
  <c r="S1302" i="7"/>
  <c r="S1320" i="7"/>
  <c r="V1320" i="7" s="1"/>
  <c r="T1321" i="7"/>
  <c r="S1331" i="7"/>
  <c r="V1331" i="7" s="1"/>
  <c r="S1344" i="7"/>
  <c r="V1344" i="7" s="1"/>
  <c r="U1356" i="7"/>
  <c r="T1356" i="7"/>
  <c r="S1356" i="7"/>
  <c r="V1356" i="7" s="1"/>
  <c r="S1363" i="7"/>
  <c r="V1363" i="7" s="1"/>
  <c r="T1364" i="7"/>
  <c r="S1374" i="7"/>
  <c r="V1374" i="7" s="1"/>
  <c r="U1385" i="7"/>
  <c r="V1385" i="7" s="1"/>
  <c r="T1385" i="7"/>
  <c r="U1408" i="7"/>
  <c r="T1408" i="7"/>
  <c r="S1408" i="7"/>
  <c r="S1415" i="7"/>
  <c r="V1415" i="7" s="1"/>
  <c r="T1422" i="7"/>
  <c r="T1437" i="7"/>
  <c r="T1456" i="7"/>
  <c r="T1470" i="7"/>
  <c r="T1482" i="7"/>
  <c r="U1494" i="7"/>
  <c r="V1494" i="7" s="1"/>
  <c r="T1494" i="7"/>
  <c r="U1498" i="7"/>
  <c r="T1498" i="7"/>
  <c r="T1540" i="7"/>
  <c r="U1552" i="7"/>
  <c r="T1552" i="7"/>
  <c r="S1557" i="7"/>
  <c r="V1557" i="7" s="1"/>
  <c r="U1583" i="7"/>
  <c r="S1583" i="7"/>
  <c r="V1583" i="7" s="1"/>
  <c r="U1587" i="7"/>
  <c r="T1587" i="7"/>
  <c r="S1587" i="7"/>
  <c r="V1587" i="7" s="1"/>
  <c r="U1595" i="7"/>
  <c r="S1595" i="7"/>
  <c r="U1599" i="7"/>
  <c r="T1599" i="7"/>
  <c r="S1599" i="7"/>
  <c r="U1607" i="7"/>
  <c r="S1607" i="7"/>
  <c r="U1611" i="7"/>
  <c r="T1611" i="7"/>
  <c r="S1611" i="7"/>
  <c r="U1620" i="7"/>
  <c r="S1620" i="7"/>
  <c r="V1620" i="7" s="1"/>
  <c r="U1634" i="7"/>
  <c r="S1634" i="7"/>
  <c r="U1638" i="7"/>
  <c r="T1638" i="7"/>
  <c r="S1638" i="7"/>
  <c r="S1647" i="7"/>
  <c r="S1652" i="7"/>
  <c r="T1663" i="7"/>
  <c r="S1667" i="7"/>
  <c r="V1667" i="7" s="1"/>
  <c r="T1708" i="7"/>
  <c r="U1708" i="7"/>
  <c r="S1708" i="7"/>
  <c r="V1708" i="7" s="1"/>
  <c r="S1763" i="7"/>
  <c r="V1763" i="7" s="1"/>
  <c r="T1793" i="7"/>
  <c r="U1793" i="7"/>
  <c r="S1793" i="7"/>
  <c r="T1803" i="7"/>
  <c r="U1803" i="7"/>
  <c r="S1803" i="7"/>
  <c r="T1817" i="7"/>
  <c r="U1817" i="7"/>
  <c r="S1817" i="7"/>
  <c r="S1854" i="7"/>
  <c r="V1854" i="7" s="1"/>
  <c r="U1871" i="7"/>
  <c r="U1942" i="7"/>
  <c r="U1973" i="7"/>
  <c r="U2365" i="7"/>
  <c r="T2365" i="7"/>
  <c r="S2365" i="7"/>
  <c r="V2365" i="7" s="1"/>
  <c r="U2438" i="7"/>
  <c r="V2438" i="7" s="1"/>
  <c r="T2438" i="7"/>
  <c r="T2453" i="7"/>
  <c r="U2464" i="7"/>
  <c r="T2464" i="7"/>
  <c r="S2557" i="7"/>
  <c r="V2557" i="7" s="1"/>
  <c r="U2562" i="7"/>
  <c r="V2562" i="7" s="1"/>
  <c r="T2562" i="7"/>
  <c r="S2583" i="7"/>
  <c r="V2583" i="7" s="1"/>
  <c r="U2588" i="7"/>
  <c r="T2588" i="7"/>
  <c r="S2649" i="7"/>
  <c r="V2649" i="7" s="1"/>
  <c r="U2649" i="7"/>
  <c r="T2649" i="7"/>
  <c r="U2691" i="7"/>
  <c r="S3000" i="7"/>
  <c r="T3000" i="7"/>
  <c r="U3000" i="7"/>
  <c r="T675" i="7"/>
  <c r="T692" i="7"/>
  <c r="U700" i="7"/>
  <c r="T700" i="7"/>
  <c r="T717" i="7"/>
  <c r="V725" i="7"/>
  <c r="T741" i="7"/>
  <c r="U750" i="7"/>
  <c r="T750" i="7"/>
  <c r="S750" i="7"/>
  <c r="T760" i="7"/>
  <c r="T766" i="7"/>
  <c r="U775" i="7"/>
  <c r="T775" i="7"/>
  <c r="S775" i="7"/>
  <c r="T784" i="7"/>
  <c r="T809" i="7"/>
  <c r="T816" i="7"/>
  <c r="T831" i="7"/>
  <c r="U846" i="7"/>
  <c r="T846" i="7"/>
  <c r="T847" i="7"/>
  <c r="U858" i="7"/>
  <c r="T858" i="7"/>
  <c r="T859" i="7"/>
  <c r="U883" i="7"/>
  <c r="S883" i="7"/>
  <c r="T917" i="7"/>
  <c r="T930" i="7"/>
  <c r="T942" i="7"/>
  <c r="T954" i="7"/>
  <c r="U975" i="7"/>
  <c r="T975" i="7"/>
  <c r="U999" i="7"/>
  <c r="T999" i="7"/>
  <c r="S999" i="7"/>
  <c r="V999" i="7" s="1"/>
  <c r="T1017" i="7"/>
  <c r="T1028" i="7"/>
  <c r="U1042" i="7"/>
  <c r="T1042" i="7"/>
  <c r="S1042" i="7"/>
  <c r="T1061" i="7"/>
  <c r="U1082" i="7"/>
  <c r="T1082" i="7"/>
  <c r="T1115" i="7"/>
  <c r="V1139" i="7"/>
  <c r="U1151" i="7"/>
  <c r="T1151" i="7"/>
  <c r="S1151" i="7"/>
  <c r="V1151" i="7" s="1"/>
  <c r="T1170" i="7"/>
  <c r="T1181" i="7"/>
  <c r="T1212" i="7"/>
  <c r="T1223" i="7"/>
  <c r="V1234" i="7"/>
  <c r="U1247" i="7"/>
  <c r="T1247" i="7"/>
  <c r="S1247" i="7"/>
  <c r="V1247" i="7" s="1"/>
  <c r="T1266" i="7"/>
  <c r="U1277" i="7"/>
  <c r="T1277" i="7"/>
  <c r="T1320" i="7"/>
  <c r="T1331" i="7"/>
  <c r="T1363" i="7"/>
  <c r="T1374" i="7"/>
  <c r="T1415" i="7"/>
  <c r="U1440" i="7"/>
  <c r="T1440" i="7"/>
  <c r="S1440" i="7"/>
  <c r="V1440" i="7" s="1"/>
  <c r="U1469" i="7"/>
  <c r="S1469" i="7"/>
  <c r="V1469" i="7" s="1"/>
  <c r="U1473" i="7"/>
  <c r="T1473" i="7"/>
  <c r="S1473" i="7"/>
  <c r="U1481" i="7"/>
  <c r="S1481" i="7"/>
  <c r="U1485" i="7"/>
  <c r="T1485" i="7"/>
  <c r="S1485" i="7"/>
  <c r="V1485" i="7" s="1"/>
  <c r="V1498" i="7"/>
  <c r="U1530" i="7"/>
  <c r="T1530" i="7"/>
  <c r="S1530" i="7"/>
  <c r="V1530" i="7" s="1"/>
  <c r="U1539" i="7"/>
  <c r="S1539" i="7"/>
  <c r="U1543" i="7"/>
  <c r="T1543" i="7"/>
  <c r="S1543" i="7"/>
  <c r="V1552" i="7"/>
  <c r="T1557" i="7"/>
  <c r="U1662" i="7"/>
  <c r="S1662" i="7"/>
  <c r="V1662" i="7" s="1"/>
  <c r="U1763" i="7"/>
  <c r="T1857" i="7"/>
  <c r="U1857" i="7"/>
  <c r="S1857" i="7"/>
  <c r="T1881" i="7"/>
  <c r="U1881" i="7"/>
  <c r="T1912" i="7"/>
  <c r="U1912" i="7"/>
  <c r="T1921" i="7"/>
  <c r="S1921" i="7"/>
  <c r="V1921" i="7" s="1"/>
  <c r="U1921" i="7"/>
  <c r="V1972" i="7"/>
  <c r="V2418" i="7"/>
  <c r="U2425" i="7"/>
  <c r="T2425" i="7"/>
  <c r="S2425" i="7"/>
  <c r="V2452" i="7"/>
  <c r="U2453" i="7"/>
  <c r="V2464" i="7"/>
  <c r="U2513" i="7"/>
  <c r="T2513" i="7"/>
  <c r="S2513" i="7"/>
  <c r="T2557" i="7"/>
  <c r="T2583" i="7"/>
  <c r="V2588" i="7"/>
  <c r="S2966" i="7"/>
  <c r="V2966" i="7" s="1"/>
  <c r="U2966" i="7"/>
  <c r="T2966" i="7"/>
  <c r="T363" i="7"/>
  <c r="T375" i="7"/>
  <c r="T387" i="7"/>
  <c r="T401" i="7"/>
  <c r="T420" i="7"/>
  <c r="T444" i="7"/>
  <c r="T471" i="7"/>
  <c r="T496" i="7"/>
  <c r="T520" i="7"/>
  <c r="T544" i="7"/>
  <c r="T568" i="7"/>
  <c r="T589" i="7"/>
  <c r="T616" i="7"/>
  <c r="T623" i="7"/>
  <c r="S639" i="7"/>
  <c r="V639" i="7" s="1"/>
  <c r="T640" i="7"/>
  <c r="T647" i="7"/>
  <c r="S664" i="7"/>
  <c r="V664" i="7" s="1"/>
  <c r="U674" i="7"/>
  <c r="V674" i="7" s="1"/>
  <c r="T674" i="7"/>
  <c r="S690" i="7"/>
  <c r="V690" i="7" s="1"/>
  <c r="T691" i="7"/>
  <c r="S700" i="7"/>
  <c r="S709" i="7"/>
  <c r="V709" i="7" s="1"/>
  <c r="S715" i="7"/>
  <c r="V715" i="7" s="1"/>
  <c r="T716" i="7"/>
  <c r="S733" i="7"/>
  <c r="V733" i="7" s="1"/>
  <c r="S740" i="7"/>
  <c r="V740" i="7" s="1"/>
  <c r="S758" i="7"/>
  <c r="V758" i="7" s="1"/>
  <c r="T759" i="7"/>
  <c r="S765" i="7"/>
  <c r="V765" i="7" s="1"/>
  <c r="S782" i="7"/>
  <c r="V782" i="7" s="1"/>
  <c r="T783" i="7"/>
  <c r="T790" i="7"/>
  <c r="S807" i="7"/>
  <c r="V807" i="7" s="1"/>
  <c r="T808" i="7"/>
  <c r="U815" i="7"/>
  <c r="V815" i="7" s="1"/>
  <c r="T815" i="7"/>
  <c r="S830" i="7"/>
  <c r="V830" i="7" s="1"/>
  <c r="S846" i="7"/>
  <c r="V846" i="7" s="1"/>
  <c r="S858" i="7"/>
  <c r="T883" i="7"/>
  <c r="S903" i="7"/>
  <c r="V903" i="7" s="1"/>
  <c r="S915" i="7"/>
  <c r="V915" i="7" s="1"/>
  <c r="T916" i="7"/>
  <c r="S928" i="7"/>
  <c r="V928" i="7" s="1"/>
  <c r="T929" i="7"/>
  <c r="T941" i="7"/>
  <c r="U948" i="7"/>
  <c r="T948" i="7"/>
  <c r="S948" i="7"/>
  <c r="T953" i="7"/>
  <c r="U960" i="7"/>
  <c r="T960" i="7"/>
  <c r="S960" i="7"/>
  <c r="V960" i="7" s="1"/>
  <c r="S975" i="7"/>
  <c r="V975" i="7" s="1"/>
  <c r="S1005" i="7"/>
  <c r="V1005" i="7" s="1"/>
  <c r="U1027" i="7"/>
  <c r="V1027" i="7" s="1"/>
  <c r="T1027" i="7"/>
  <c r="S1049" i="7"/>
  <c r="V1049" i="7" s="1"/>
  <c r="T1050" i="7"/>
  <c r="T1060" i="7"/>
  <c r="S1082" i="7"/>
  <c r="V1082" i="7" s="1"/>
  <c r="S1102" i="7"/>
  <c r="V1102" i="7" s="1"/>
  <c r="S1113" i="7"/>
  <c r="V1113" i="7" s="1"/>
  <c r="S1158" i="7"/>
  <c r="V1158" i="7" s="1"/>
  <c r="S1169" i="7"/>
  <c r="V1169" i="7" s="1"/>
  <c r="U1180" i="7"/>
  <c r="V1180" i="7" s="1"/>
  <c r="T1180" i="7"/>
  <c r="S1200" i="7"/>
  <c r="V1200" i="7" s="1"/>
  <c r="U1222" i="7"/>
  <c r="V1222" i="7" s="1"/>
  <c r="T1222" i="7"/>
  <c r="S1254" i="7"/>
  <c r="V1254" i="7" s="1"/>
  <c r="S1265" i="7"/>
  <c r="V1265" i="7" s="1"/>
  <c r="S1277" i="7"/>
  <c r="S1309" i="7"/>
  <c r="V1309" i="7" s="1"/>
  <c r="S1319" i="7"/>
  <c r="V1319" i="7" s="1"/>
  <c r="U1330" i="7"/>
  <c r="V1330" i="7" s="1"/>
  <c r="T1330" i="7"/>
  <c r="S1361" i="7"/>
  <c r="V1361" i="7" s="1"/>
  <c r="U1396" i="7"/>
  <c r="T1396" i="7"/>
  <c r="S1396" i="7"/>
  <c r="S1413" i="7"/>
  <c r="V1413" i="7" s="1"/>
  <c r="U1454" i="7"/>
  <c r="V1454" i="7" s="1"/>
  <c r="T1454" i="7"/>
  <c r="T1469" i="7"/>
  <c r="T1481" i="7"/>
  <c r="U1506" i="7"/>
  <c r="V1506" i="7" s="1"/>
  <c r="T1506" i="7"/>
  <c r="U1510" i="7"/>
  <c r="V1510" i="7" s="1"/>
  <c r="T1510" i="7"/>
  <c r="T1539" i="7"/>
  <c r="U1565" i="7"/>
  <c r="V1565" i="7" s="1"/>
  <c r="T1565" i="7"/>
  <c r="U1569" i="7"/>
  <c r="V1569" i="7" s="1"/>
  <c r="T1569" i="7"/>
  <c r="T1662" i="7"/>
  <c r="T1680" i="7"/>
  <c r="U1680" i="7"/>
  <c r="V1680" i="7" s="1"/>
  <c r="T1711" i="7"/>
  <c r="U1711" i="7"/>
  <c r="V1711" i="7" s="1"/>
  <c r="T1735" i="7"/>
  <c r="U1735" i="7"/>
  <c r="V1735" i="7" s="1"/>
  <c r="T1745" i="7"/>
  <c r="U1745" i="7"/>
  <c r="S1745" i="7"/>
  <c r="T1762" i="7"/>
  <c r="U1762" i="7"/>
  <c r="V1762" i="7" s="1"/>
  <c r="T1788" i="7"/>
  <c r="U1788" i="7"/>
  <c r="S1788" i="7"/>
  <c r="V1788" i="7" s="1"/>
  <c r="T1866" i="7"/>
  <c r="U1866" i="7"/>
  <c r="S1866" i="7"/>
  <c r="V1866" i="7" s="1"/>
  <c r="S1881" i="7"/>
  <c r="V1881" i="7" s="1"/>
  <c r="S1912" i="7"/>
  <c r="U2368" i="7"/>
  <c r="T2368" i="7"/>
  <c r="S2368" i="7"/>
  <c r="V2368" i="7" s="1"/>
  <c r="V2407" i="7"/>
  <c r="U2534" i="7"/>
  <c r="V2534" i="7" s="1"/>
  <c r="T2534" i="7"/>
  <c r="U2556" i="7"/>
  <c r="S2556" i="7"/>
  <c r="V2556" i="7" s="1"/>
  <c r="S2690" i="7"/>
  <c r="U2690" i="7"/>
  <c r="T1758" i="7"/>
  <c r="U1758" i="7"/>
  <c r="S1758" i="7"/>
  <c r="T1941" i="7"/>
  <c r="S1941" i="7"/>
  <c r="V1941" i="7" s="1"/>
  <c r="T1981" i="7"/>
  <c r="S1981" i="7"/>
  <c r="V1981" i="7" s="1"/>
  <c r="T1985" i="7"/>
  <c r="S1985" i="7"/>
  <c r="V1985" i="7" s="1"/>
  <c r="T2011" i="7"/>
  <c r="S2011" i="7"/>
  <c r="V2011" i="7" s="1"/>
  <c r="V2516" i="7"/>
  <c r="S2701" i="7"/>
  <c r="V2701" i="7" s="1"/>
  <c r="T2701" i="7"/>
  <c r="S2986" i="7"/>
  <c r="V2986" i="7" s="1"/>
  <c r="U2986" i="7"/>
  <c r="T3669" i="7"/>
  <c r="U3669" i="7"/>
  <c r="S3669" i="7"/>
  <c r="V1706" i="7"/>
  <c r="V1757" i="7"/>
  <c r="T1935" i="7"/>
  <c r="S1935" i="7"/>
  <c r="T1953" i="7"/>
  <c r="S1953" i="7"/>
  <c r="T1966" i="7"/>
  <c r="S1966" i="7"/>
  <c r="V1966" i="7" s="1"/>
  <c r="T1992" i="7"/>
  <c r="S1992" i="7"/>
  <c r="V1992" i="7" s="1"/>
  <c r="T2019" i="7"/>
  <c r="S2019" i="7"/>
  <c r="T2023" i="7"/>
  <c r="S2023" i="7"/>
  <c r="V2023" i="7" s="1"/>
  <c r="U2378" i="7"/>
  <c r="T2378" i="7"/>
  <c r="U2509" i="7"/>
  <c r="T2509" i="7"/>
  <c r="S2509" i="7"/>
  <c r="U2614" i="7"/>
  <c r="T2614" i="7"/>
  <c r="S2685" i="7"/>
  <c r="V2685" i="7" s="1"/>
  <c r="U2685" i="7"/>
  <c r="T2685" i="7"/>
  <c r="S2834" i="7"/>
  <c r="U2834" i="7"/>
  <c r="T2834" i="7"/>
  <c r="U3305" i="7"/>
  <c r="T3305" i="7"/>
  <c r="S3305" i="7"/>
  <c r="V3305" i="7" s="1"/>
  <c r="U3318" i="7"/>
  <c r="T3318" i="7"/>
  <c r="S3318" i="7"/>
  <c r="V3318" i="7" s="1"/>
  <c r="T1733" i="7"/>
  <c r="U1733" i="7"/>
  <c r="S1733" i="7"/>
  <c r="V1733" i="7" s="1"/>
  <c r="V1761" i="7"/>
  <c r="T1829" i="7"/>
  <c r="U1829" i="7"/>
  <c r="S1829" i="7"/>
  <c r="T1897" i="7"/>
  <c r="U1897" i="7"/>
  <c r="T1910" i="7"/>
  <c r="U1910" i="7"/>
  <c r="S1910" i="7"/>
  <c r="U1935" i="7"/>
  <c r="T1948" i="7"/>
  <c r="S1948" i="7"/>
  <c r="V1948" i="7" s="1"/>
  <c r="U1953" i="7"/>
  <c r="U1966" i="7"/>
  <c r="U1992" i="7"/>
  <c r="T2005" i="7"/>
  <c r="S2005" i="7"/>
  <c r="V2005" i="7" s="1"/>
  <c r="U2019" i="7"/>
  <c r="U2023" i="7"/>
  <c r="S2343" i="7"/>
  <c r="V2343" i="7" s="1"/>
  <c r="S2378" i="7"/>
  <c r="U2382" i="7"/>
  <c r="T2382" i="7"/>
  <c r="S2382" i="7"/>
  <c r="V2382" i="7" s="1"/>
  <c r="U2430" i="7"/>
  <c r="T2430" i="7"/>
  <c r="S2430" i="7"/>
  <c r="S2501" i="7"/>
  <c r="V2501" i="7" s="1"/>
  <c r="U2549" i="7"/>
  <c r="T2549" i="7"/>
  <c r="S2549" i="7"/>
  <c r="U2577" i="7"/>
  <c r="T2577" i="7"/>
  <c r="S2609" i="7"/>
  <c r="V2609" i="7" s="1"/>
  <c r="S2614" i="7"/>
  <c r="V2614" i="7" s="1"/>
  <c r="V2751" i="7"/>
  <c r="V3086" i="7"/>
  <c r="T3222" i="7"/>
  <c r="S3222" i="7"/>
  <c r="U3222" i="7"/>
  <c r="T844" i="7"/>
  <c r="T856" i="7"/>
  <c r="T868" i="7"/>
  <c r="T881" i="7"/>
  <c r="T896" i="7"/>
  <c r="T909" i="7"/>
  <c r="T924" i="7"/>
  <c r="T937" i="7"/>
  <c r="T949" i="7"/>
  <c r="T961" i="7"/>
  <c r="S972" i="7"/>
  <c r="V972" i="7" s="1"/>
  <c r="T973" i="7"/>
  <c r="S984" i="7"/>
  <c r="V984" i="7" s="1"/>
  <c r="T985" i="7"/>
  <c r="S997" i="7"/>
  <c r="V997" i="7" s="1"/>
  <c r="T998" i="7"/>
  <c r="S1011" i="7"/>
  <c r="V1011" i="7" s="1"/>
  <c r="T1012" i="7"/>
  <c r="S1024" i="7"/>
  <c r="V1024" i="7" s="1"/>
  <c r="T1025" i="7"/>
  <c r="S1040" i="7"/>
  <c r="V1040" i="7" s="1"/>
  <c r="T1041" i="7"/>
  <c r="S1054" i="7"/>
  <c r="V1054" i="7" s="1"/>
  <c r="T1055" i="7"/>
  <c r="S1067" i="7"/>
  <c r="V1067" i="7" s="1"/>
  <c r="T1068" i="7"/>
  <c r="S1079" i="7"/>
  <c r="V1079" i="7" s="1"/>
  <c r="T1080" i="7"/>
  <c r="S1092" i="7"/>
  <c r="V1092" i="7" s="1"/>
  <c r="T1093" i="7"/>
  <c r="S1108" i="7"/>
  <c r="V1108" i="7" s="1"/>
  <c r="T1109" i="7"/>
  <c r="S1121" i="7"/>
  <c r="V1121" i="7" s="1"/>
  <c r="T1122" i="7"/>
  <c r="S1136" i="7"/>
  <c r="V1136" i="7" s="1"/>
  <c r="T1137" i="7"/>
  <c r="S1148" i="7"/>
  <c r="V1148" i="7" s="1"/>
  <c r="T1150" i="7"/>
  <c r="S1164" i="7"/>
  <c r="V1164" i="7" s="1"/>
  <c r="T1165" i="7"/>
  <c r="S1177" i="7"/>
  <c r="V1177" i="7" s="1"/>
  <c r="T1178" i="7"/>
  <c r="S1189" i="7"/>
  <c r="V1189" i="7" s="1"/>
  <c r="T1190" i="7"/>
  <c r="S1205" i="7"/>
  <c r="V1205" i="7" s="1"/>
  <c r="T1206" i="7"/>
  <c r="S1219" i="7"/>
  <c r="V1219" i="7" s="1"/>
  <c r="T1220" i="7"/>
  <c r="S1231" i="7"/>
  <c r="V1231" i="7" s="1"/>
  <c r="T1232" i="7"/>
  <c r="S1245" i="7"/>
  <c r="V1245" i="7" s="1"/>
  <c r="T1246" i="7"/>
  <c r="S1260" i="7"/>
  <c r="V1260" i="7" s="1"/>
  <c r="T1262" i="7"/>
  <c r="S1274" i="7"/>
  <c r="V1274" i="7" s="1"/>
  <c r="T1275" i="7"/>
  <c r="S1287" i="7"/>
  <c r="V1287" i="7" s="1"/>
  <c r="T1288" i="7"/>
  <c r="S1300" i="7"/>
  <c r="V1300" i="7" s="1"/>
  <c r="T1301" i="7"/>
  <c r="S1314" i="7"/>
  <c r="V1314" i="7" s="1"/>
  <c r="T1315" i="7"/>
  <c r="S1327" i="7"/>
  <c r="V1327" i="7" s="1"/>
  <c r="T1328" i="7"/>
  <c r="S1340" i="7"/>
  <c r="V1340" i="7" s="1"/>
  <c r="T1341" i="7"/>
  <c r="S1353" i="7"/>
  <c r="V1353" i="7" s="1"/>
  <c r="T1355" i="7"/>
  <c r="S1369" i="7"/>
  <c r="V1369" i="7" s="1"/>
  <c r="T1370" i="7"/>
  <c r="S1382" i="7"/>
  <c r="V1382" i="7" s="1"/>
  <c r="T1383" i="7"/>
  <c r="S1394" i="7"/>
  <c r="V1394" i="7" s="1"/>
  <c r="T1395" i="7"/>
  <c r="S1406" i="7"/>
  <c r="V1406" i="7" s="1"/>
  <c r="T1407" i="7"/>
  <c r="T1419" i="7"/>
  <c r="S1426" i="7"/>
  <c r="V1426" i="7" s="1"/>
  <c r="S1439" i="7"/>
  <c r="V1439" i="7" s="1"/>
  <c r="S1446" i="7"/>
  <c r="V1446" i="7" s="1"/>
  <c r="T1453" i="7"/>
  <c r="S1459" i="7"/>
  <c r="V1459" i="7" s="1"/>
  <c r="T1466" i="7"/>
  <c r="S1472" i="7"/>
  <c r="V1472" i="7" s="1"/>
  <c r="S1478" i="7"/>
  <c r="V1478" i="7" s="1"/>
  <c r="S1484" i="7"/>
  <c r="V1484" i="7" s="1"/>
  <c r="S1490" i="7"/>
  <c r="V1490" i="7" s="1"/>
  <c r="T1497" i="7"/>
  <c r="T1503" i="7"/>
  <c r="T1509" i="7"/>
  <c r="T1515" i="7"/>
  <c r="T1522" i="7"/>
  <c r="S1529" i="7"/>
  <c r="V1529" i="7" s="1"/>
  <c r="T1536" i="7"/>
  <c r="S1542" i="7"/>
  <c r="V1542" i="7" s="1"/>
  <c r="S1548" i="7"/>
  <c r="V1548" i="7" s="1"/>
  <c r="T1555" i="7"/>
  <c r="S1561" i="7"/>
  <c r="V1561" i="7" s="1"/>
  <c r="T1568" i="7"/>
  <c r="T1574" i="7"/>
  <c r="S1586" i="7"/>
  <c r="V1586" i="7" s="1"/>
  <c r="S1592" i="7"/>
  <c r="V1592" i="7" s="1"/>
  <c r="S1598" i="7"/>
  <c r="V1598" i="7" s="1"/>
  <c r="S1604" i="7"/>
  <c r="V1604" i="7" s="1"/>
  <c r="S1610" i="7"/>
  <c r="V1610" i="7" s="1"/>
  <c r="S1631" i="7"/>
  <c r="V1631" i="7" s="1"/>
  <c r="S1637" i="7"/>
  <c r="V1637" i="7" s="1"/>
  <c r="S1643" i="7"/>
  <c r="V1643" i="7" s="1"/>
  <c r="S1658" i="7"/>
  <c r="V1658" i="7" s="1"/>
  <c r="S1665" i="7"/>
  <c r="V1665" i="7" s="1"/>
  <c r="S1698" i="7"/>
  <c r="U1699" i="7"/>
  <c r="V1699" i="7" s="1"/>
  <c r="T1709" i="7"/>
  <c r="U1709" i="7"/>
  <c r="S1749" i="7"/>
  <c r="V1749" i="7" s="1"/>
  <c r="U1750" i="7"/>
  <c r="V1750" i="7" s="1"/>
  <c r="U1761" i="7"/>
  <c r="S1781" i="7"/>
  <c r="S1792" i="7"/>
  <c r="T1804" i="7"/>
  <c r="U1804" i="7"/>
  <c r="S1845" i="7"/>
  <c r="V1845" i="7" s="1"/>
  <c r="U1846" i="7"/>
  <c r="V1846" i="7" s="1"/>
  <c r="U1856" i="7"/>
  <c r="V1856" i="7" s="1"/>
  <c r="T1867" i="7"/>
  <c r="U1867" i="7"/>
  <c r="T1880" i="7"/>
  <c r="U1880" i="7"/>
  <c r="S1880" i="7"/>
  <c r="S1897" i="7"/>
  <c r="T1934" i="7"/>
  <c r="S1934" i="7"/>
  <c r="U1948" i="7"/>
  <c r="U2005" i="7"/>
  <c r="T2018" i="7"/>
  <c r="S2018" i="7"/>
  <c r="T2343" i="7"/>
  <c r="S2371" i="7"/>
  <c r="V2371" i="7" s="1"/>
  <c r="U2426" i="7"/>
  <c r="T2426" i="7"/>
  <c r="U2474" i="7"/>
  <c r="T2474" i="7"/>
  <c r="S2500" i="7"/>
  <c r="V2500" i="7" s="1"/>
  <c r="T2501" i="7"/>
  <c r="U2512" i="7"/>
  <c r="T2512" i="7"/>
  <c r="S2577" i="7"/>
  <c r="V2577" i="7" s="1"/>
  <c r="T2609" i="7"/>
  <c r="S2650" i="7"/>
  <c r="U2650" i="7"/>
  <c r="T2751" i="7"/>
  <c r="S2771" i="7"/>
  <c r="V2771" i="7" s="1"/>
  <c r="U2771" i="7"/>
  <c r="S2818" i="7"/>
  <c r="U2818" i="7"/>
  <c r="S2829" i="7"/>
  <c r="V2829" i="7" s="1"/>
  <c r="U2829" i="7"/>
  <c r="T2829" i="7"/>
  <c r="S827" i="7"/>
  <c r="V827" i="7" s="1"/>
  <c r="S842" i="7"/>
  <c r="V842" i="7" s="1"/>
  <c r="S854" i="7"/>
  <c r="V854" i="7" s="1"/>
  <c r="S866" i="7"/>
  <c r="V866" i="7" s="1"/>
  <c r="S879" i="7"/>
  <c r="V879" i="7" s="1"/>
  <c r="S893" i="7"/>
  <c r="V893" i="7" s="1"/>
  <c r="S906" i="7"/>
  <c r="V906" i="7" s="1"/>
  <c r="S922" i="7"/>
  <c r="V922" i="7" s="1"/>
  <c r="S934" i="7"/>
  <c r="V934" i="7" s="1"/>
  <c r="S947" i="7"/>
  <c r="V947" i="7" s="1"/>
  <c r="S959" i="7"/>
  <c r="V959" i="7" s="1"/>
  <c r="S971" i="7"/>
  <c r="V971" i="7" s="1"/>
  <c r="T972" i="7"/>
  <c r="S983" i="7"/>
  <c r="V983" i="7" s="1"/>
  <c r="T984" i="7"/>
  <c r="S996" i="7"/>
  <c r="V996" i="7" s="1"/>
  <c r="T997" i="7"/>
  <c r="S1010" i="7"/>
  <c r="V1010" i="7" s="1"/>
  <c r="T1011" i="7"/>
  <c r="S1023" i="7"/>
  <c r="V1023" i="7" s="1"/>
  <c r="T1024" i="7"/>
  <c r="S1038" i="7"/>
  <c r="V1038" i="7" s="1"/>
  <c r="T1040" i="7"/>
  <c r="S1053" i="7"/>
  <c r="V1053" i="7" s="1"/>
  <c r="T1054" i="7"/>
  <c r="S1066" i="7"/>
  <c r="V1066" i="7" s="1"/>
  <c r="T1067" i="7"/>
  <c r="S1078" i="7"/>
  <c r="V1078" i="7" s="1"/>
  <c r="T1079" i="7"/>
  <c r="S1091" i="7"/>
  <c r="V1091" i="7" s="1"/>
  <c r="T1092" i="7"/>
  <c r="S1107" i="7"/>
  <c r="V1107" i="7" s="1"/>
  <c r="T1108" i="7"/>
  <c r="S1120" i="7"/>
  <c r="V1120" i="7" s="1"/>
  <c r="T1121" i="7"/>
  <c r="S1135" i="7"/>
  <c r="V1135" i="7" s="1"/>
  <c r="T1136" i="7"/>
  <c r="S1147" i="7"/>
  <c r="V1147" i="7" s="1"/>
  <c r="T1148" i="7"/>
  <c r="S1163" i="7"/>
  <c r="V1163" i="7" s="1"/>
  <c r="T1164" i="7"/>
  <c r="S1176" i="7"/>
  <c r="V1176" i="7" s="1"/>
  <c r="T1177" i="7"/>
  <c r="S1188" i="7"/>
  <c r="V1188" i="7" s="1"/>
  <c r="T1189" i="7"/>
  <c r="S1204" i="7"/>
  <c r="V1204" i="7" s="1"/>
  <c r="T1205" i="7"/>
  <c r="S1218" i="7"/>
  <c r="V1218" i="7" s="1"/>
  <c r="T1219" i="7"/>
  <c r="S1230" i="7"/>
  <c r="V1230" i="7" s="1"/>
  <c r="T1231" i="7"/>
  <c r="S1244" i="7"/>
  <c r="V1244" i="7" s="1"/>
  <c r="T1245" i="7"/>
  <c r="S1259" i="7"/>
  <c r="V1259" i="7" s="1"/>
  <c r="T1260" i="7"/>
  <c r="S1273" i="7"/>
  <c r="V1273" i="7" s="1"/>
  <c r="T1274" i="7"/>
  <c r="S1286" i="7"/>
  <c r="V1286" i="7" s="1"/>
  <c r="T1287" i="7"/>
  <c r="S1299" i="7"/>
  <c r="V1299" i="7" s="1"/>
  <c r="T1300" i="7"/>
  <c r="S1313" i="7"/>
  <c r="V1313" i="7" s="1"/>
  <c r="T1314" i="7"/>
  <c r="S1326" i="7"/>
  <c r="V1326" i="7" s="1"/>
  <c r="T1327" i="7"/>
  <c r="S1339" i="7"/>
  <c r="V1339" i="7" s="1"/>
  <c r="T1340" i="7"/>
  <c r="S1352" i="7"/>
  <c r="V1352" i="7" s="1"/>
  <c r="T1353" i="7"/>
  <c r="S1368" i="7"/>
  <c r="V1368" i="7" s="1"/>
  <c r="T1369" i="7"/>
  <c r="S1381" i="7"/>
  <c r="V1381" i="7" s="1"/>
  <c r="T1382" i="7"/>
  <c r="S1393" i="7"/>
  <c r="V1393" i="7" s="1"/>
  <c r="T1394" i="7"/>
  <c r="S1405" i="7"/>
  <c r="V1405" i="7" s="1"/>
  <c r="T1406" i="7"/>
  <c r="S1418" i="7"/>
  <c r="V1418" i="7" s="1"/>
  <c r="T1426" i="7"/>
  <c r="S1432" i="7"/>
  <c r="V1432" i="7" s="1"/>
  <c r="T1439" i="7"/>
  <c r="T1446" i="7"/>
  <c r="S1452" i="7"/>
  <c r="V1452" i="7" s="1"/>
  <c r="T1459" i="7"/>
  <c r="S1465" i="7"/>
  <c r="V1465" i="7" s="1"/>
  <c r="T1472" i="7"/>
  <c r="T1478" i="7"/>
  <c r="T1484" i="7"/>
  <c r="T1490" i="7"/>
  <c r="S1496" i="7"/>
  <c r="V1496" i="7" s="1"/>
  <c r="S1502" i="7"/>
  <c r="V1502" i="7" s="1"/>
  <c r="S1508" i="7"/>
  <c r="V1508" i="7" s="1"/>
  <c r="S1514" i="7"/>
  <c r="V1514" i="7" s="1"/>
  <c r="T1529" i="7"/>
  <c r="S1535" i="7"/>
  <c r="V1535" i="7" s="1"/>
  <c r="T1542" i="7"/>
  <c r="T1548" i="7"/>
  <c r="S1554" i="7"/>
  <c r="V1554" i="7" s="1"/>
  <c r="T1561" i="7"/>
  <c r="S1567" i="7"/>
  <c r="V1567" i="7" s="1"/>
  <c r="S1573" i="7"/>
  <c r="V1573" i="7" s="1"/>
  <c r="S1579" i="7"/>
  <c r="V1579" i="7" s="1"/>
  <c r="T1586" i="7"/>
  <c r="T1592" i="7"/>
  <c r="T1598" i="7"/>
  <c r="T1604" i="7"/>
  <c r="T1610" i="7"/>
  <c r="S1616" i="7"/>
  <c r="V1616" i="7" s="1"/>
  <c r="S1623" i="7"/>
  <c r="V1623" i="7" s="1"/>
  <c r="T1631" i="7"/>
  <c r="T1637" i="7"/>
  <c r="T1643" i="7"/>
  <c r="S1649" i="7"/>
  <c r="V1649" i="7" s="1"/>
  <c r="T1658" i="7"/>
  <c r="T1665" i="7"/>
  <c r="T1677" i="7"/>
  <c r="U1677" i="7"/>
  <c r="S1677" i="7"/>
  <c r="V1677" i="7" s="1"/>
  <c r="U1698" i="7"/>
  <c r="S1709" i="7"/>
  <c r="T1721" i="7"/>
  <c r="U1721" i="7"/>
  <c r="S1721" i="7"/>
  <c r="V1721" i="7" s="1"/>
  <c r="S1738" i="7"/>
  <c r="V1738" i="7" s="1"/>
  <c r="S1748" i="7"/>
  <c r="U1749" i="7"/>
  <c r="T1760" i="7"/>
  <c r="U1760" i="7"/>
  <c r="V1760" i="7" s="1"/>
  <c r="T1773" i="7"/>
  <c r="U1773" i="7"/>
  <c r="S1773" i="7"/>
  <c r="V1773" i="7" s="1"/>
  <c r="S1780" i="7"/>
  <c r="U1781" i="7"/>
  <c r="U1792" i="7"/>
  <c r="S1804" i="7"/>
  <c r="V1804" i="7" s="1"/>
  <c r="S1834" i="7"/>
  <c r="S1844" i="7"/>
  <c r="U1845" i="7"/>
  <c r="S1855" i="7"/>
  <c r="V1855" i="7" s="1"/>
  <c r="S1867" i="7"/>
  <c r="S1915" i="7"/>
  <c r="V1915" i="7" s="1"/>
  <c r="T1920" i="7"/>
  <c r="S1920" i="7"/>
  <c r="U1920" i="7"/>
  <c r="U1934" i="7"/>
  <c r="T1947" i="7"/>
  <c r="S1947" i="7"/>
  <c r="V1947" i="7" s="1"/>
  <c r="T1961" i="7"/>
  <c r="S1961" i="7"/>
  <c r="V1961" i="7" s="1"/>
  <c r="T1974" i="7"/>
  <c r="S1974" i="7"/>
  <c r="V1974" i="7" s="1"/>
  <c r="T1987" i="7"/>
  <c r="S1987" i="7"/>
  <c r="V1987" i="7" s="1"/>
  <c r="U2018" i="7"/>
  <c r="U2342" i="7"/>
  <c r="T2342" i="7"/>
  <c r="V2359" i="7"/>
  <c r="S2370" i="7"/>
  <c r="V2370" i="7" s="1"/>
  <c r="T2371" i="7"/>
  <c r="V2420" i="7"/>
  <c r="S2426" i="7"/>
  <c r="V2468" i="7"/>
  <c r="S2474" i="7"/>
  <c r="V2474" i="7" s="1"/>
  <c r="U2478" i="7"/>
  <c r="T2478" i="7"/>
  <c r="S2478" i="7"/>
  <c r="T2500" i="7"/>
  <c r="S2512" i="7"/>
  <c r="V2512" i="7" s="1"/>
  <c r="V2529" i="7"/>
  <c r="S2535" i="7"/>
  <c r="V2535" i="7" s="1"/>
  <c r="S2603" i="7"/>
  <c r="V2603" i="7" s="1"/>
  <c r="S2608" i="7"/>
  <c r="V2608" i="7" s="1"/>
  <c r="T2650" i="7"/>
  <c r="S2666" i="7"/>
  <c r="V2666" i="7" s="1"/>
  <c r="U2666" i="7"/>
  <c r="T2666" i="7"/>
  <c r="S2679" i="7"/>
  <c r="V2679" i="7" s="1"/>
  <c r="U2679" i="7"/>
  <c r="T2679" i="7"/>
  <c r="U2751" i="7"/>
  <c r="T2771" i="7"/>
  <c r="T2818" i="7"/>
  <c r="S426" i="7"/>
  <c r="V426" i="7" s="1"/>
  <c r="S438" i="7"/>
  <c r="V438" i="7" s="1"/>
  <c r="S450" i="7"/>
  <c r="V450" i="7" s="1"/>
  <c r="S463" i="7"/>
  <c r="V463" i="7" s="1"/>
  <c r="S478" i="7"/>
  <c r="V478" i="7" s="1"/>
  <c r="S491" i="7"/>
  <c r="V491" i="7" s="1"/>
  <c r="S503" i="7"/>
  <c r="V503" i="7" s="1"/>
  <c r="S515" i="7"/>
  <c r="V515" i="7" s="1"/>
  <c r="S527" i="7"/>
  <c r="V527" i="7" s="1"/>
  <c r="S539" i="7"/>
  <c r="V539" i="7" s="1"/>
  <c r="S551" i="7"/>
  <c r="V551" i="7" s="1"/>
  <c r="S563" i="7"/>
  <c r="V563" i="7" s="1"/>
  <c r="S575" i="7"/>
  <c r="V575" i="7" s="1"/>
  <c r="S591" i="7"/>
  <c r="V591" i="7" s="1"/>
  <c r="S606" i="7"/>
  <c r="V606" i="7" s="1"/>
  <c r="S620" i="7"/>
  <c r="V620" i="7" s="1"/>
  <c r="S632" i="7"/>
  <c r="V632" i="7" s="1"/>
  <c r="S644" i="7"/>
  <c r="V644" i="7" s="1"/>
  <c r="S657" i="7"/>
  <c r="V657" i="7" s="1"/>
  <c r="S671" i="7"/>
  <c r="V671" i="7" s="1"/>
  <c r="S684" i="7"/>
  <c r="V684" i="7" s="1"/>
  <c r="S697" i="7"/>
  <c r="V697" i="7" s="1"/>
  <c r="S711" i="7"/>
  <c r="V711" i="7" s="1"/>
  <c r="S723" i="7"/>
  <c r="V723" i="7" s="1"/>
  <c r="S737" i="7"/>
  <c r="V737" i="7" s="1"/>
  <c r="S749" i="7"/>
  <c r="V749" i="7" s="1"/>
  <c r="S762" i="7"/>
  <c r="V762" i="7" s="1"/>
  <c r="S774" i="7"/>
  <c r="V774" i="7" s="1"/>
  <c r="S787" i="7"/>
  <c r="V787" i="7" s="1"/>
  <c r="S799" i="7"/>
  <c r="V799" i="7" s="1"/>
  <c r="S813" i="7"/>
  <c r="V813" i="7" s="1"/>
  <c r="S826" i="7"/>
  <c r="V826" i="7" s="1"/>
  <c r="T827" i="7"/>
  <c r="S841" i="7"/>
  <c r="V841" i="7" s="1"/>
  <c r="T842" i="7"/>
  <c r="S853" i="7"/>
  <c r="V853" i="7" s="1"/>
  <c r="T854" i="7"/>
  <c r="S865" i="7"/>
  <c r="V865" i="7" s="1"/>
  <c r="T866" i="7"/>
  <c r="S878" i="7"/>
  <c r="V878" i="7" s="1"/>
  <c r="T879" i="7"/>
  <c r="S891" i="7"/>
  <c r="V891" i="7" s="1"/>
  <c r="T893" i="7"/>
  <c r="S905" i="7"/>
  <c r="V905" i="7" s="1"/>
  <c r="T906" i="7"/>
  <c r="S921" i="7"/>
  <c r="V921" i="7" s="1"/>
  <c r="T922" i="7"/>
  <c r="S933" i="7"/>
  <c r="V933" i="7" s="1"/>
  <c r="T934" i="7"/>
  <c r="S946" i="7"/>
  <c r="V946" i="7" s="1"/>
  <c r="T947" i="7"/>
  <c r="S958" i="7"/>
  <c r="V958" i="7" s="1"/>
  <c r="T959" i="7"/>
  <c r="S970" i="7"/>
  <c r="V970" i="7" s="1"/>
  <c r="T971" i="7"/>
  <c r="S982" i="7"/>
  <c r="V982" i="7" s="1"/>
  <c r="T983" i="7"/>
  <c r="S995" i="7"/>
  <c r="V995" i="7" s="1"/>
  <c r="T996" i="7"/>
  <c r="S1008" i="7"/>
  <c r="V1008" i="7" s="1"/>
  <c r="T1010" i="7"/>
  <c r="S1021" i="7"/>
  <c r="V1021" i="7" s="1"/>
  <c r="T1023" i="7"/>
  <c r="S1037" i="7"/>
  <c r="V1037" i="7" s="1"/>
  <c r="T1038" i="7"/>
  <c r="S1052" i="7"/>
  <c r="V1052" i="7" s="1"/>
  <c r="T1053" i="7"/>
  <c r="S1065" i="7"/>
  <c r="V1065" i="7" s="1"/>
  <c r="T1066" i="7"/>
  <c r="S1077" i="7"/>
  <c r="V1077" i="7" s="1"/>
  <c r="T1078" i="7"/>
  <c r="S1090" i="7"/>
  <c r="V1090" i="7" s="1"/>
  <c r="T1091" i="7"/>
  <c r="S1106" i="7"/>
  <c r="V1106" i="7" s="1"/>
  <c r="T1107" i="7"/>
  <c r="S1119" i="7"/>
  <c r="V1119" i="7" s="1"/>
  <c r="T1120" i="7"/>
  <c r="S1133" i="7"/>
  <c r="V1133" i="7" s="1"/>
  <c r="T1135" i="7"/>
  <c r="S1146" i="7"/>
  <c r="V1146" i="7" s="1"/>
  <c r="T1147" i="7"/>
  <c r="S1162" i="7"/>
  <c r="V1162" i="7" s="1"/>
  <c r="T1163" i="7"/>
  <c r="S1175" i="7"/>
  <c r="V1175" i="7" s="1"/>
  <c r="T1176" i="7"/>
  <c r="S1187" i="7"/>
  <c r="V1187" i="7" s="1"/>
  <c r="T1188" i="7"/>
  <c r="S1203" i="7"/>
  <c r="V1203" i="7" s="1"/>
  <c r="T1204" i="7"/>
  <c r="S1217" i="7"/>
  <c r="V1217" i="7" s="1"/>
  <c r="T1218" i="7"/>
  <c r="S1229" i="7"/>
  <c r="V1229" i="7" s="1"/>
  <c r="T1230" i="7"/>
  <c r="S1243" i="7"/>
  <c r="V1243" i="7" s="1"/>
  <c r="T1244" i="7"/>
  <c r="S1258" i="7"/>
  <c r="V1258" i="7" s="1"/>
  <c r="T1259" i="7"/>
  <c r="S1271" i="7"/>
  <c r="V1271" i="7" s="1"/>
  <c r="T1273" i="7"/>
  <c r="S1285" i="7"/>
  <c r="V1285" i="7" s="1"/>
  <c r="T1286" i="7"/>
  <c r="S1298" i="7"/>
  <c r="V1298" i="7" s="1"/>
  <c r="T1299" i="7"/>
  <c r="S1312" i="7"/>
  <c r="V1312" i="7" s="1"/>
  <c r="T1313" i="7"/>
  <c r="S1325" i="7"/>
  <c r="V1325" i="7" s="1"/>
  <c r="T1326" i="7"/>
  <c r="S1338" i="7"/>
  <c r="V1338" i="7" s="1"/>
  <c r="T1339" i="7"/>
  <c r="S1351" i="7"/>
  <c r="V1351" i="7" s="1"/>
  <c r="T1352" i="7"/>
  <c r="S1367" i="7"/>
  <c r="V1367" i="7" s="1"/>
  <c r="T1368" i="7"/>
  <c r="S1380" i="7"/>
  <c r="V1380" i="7" s="1"/>
  <c r="T1381" i="7"/>
  <c r="S1392" i="7"/>
  <c r="V1392" i="7" s="1"/>
  <c r="T1393" i="7"/>
  <c r="S1404" i="7"/>
  <c r="V1404" i="7" s="1"/>
  <c r="T1405" i="7"/>
  <c r="S1417" i="7"/>
  <c r="V1417" i="7" s="1"/>
  <c r="T1418" i="7"/>
  <c r="S1425" i="7"/>
  <c r="V1425" i="7" s="1"/>
  <c r="T1432" i="7"/>
  <c r="S1438" i="7"/>
  <c r="V1438" i="7" s="1"/>
  <c r="S1445" i="7"/>
  <c r="V1445" i="7" s="1"/>
  <c r="T1452" i="7"/>
  <c r="S1458" i="7"/>
  <c r="V1458" i="7" s="1"/>
  <c r="T1465" i="7"/>
  <c r="S1471" i="7"/>
  <c r="V1471" i="7" s="1"/>
  <c r="S1477" i="7"/>
  <c r="V1477" i="7" s="1"/>
  <c r="S1483" i="7"/>
  <c r="V1483" i="7" s="1"/>
  <c r="S1489" i="7"/>
  <c r="V1489" i="7" s="1"/>
  <c r="T1496" i="7"/>
  <c r="T1502" i="7"/>
  <c r="T1508" i="7"/>
  <c r="T1514" i="7"/>
  <c r="S1520" i="7"/>
  <c r="V1520" i="7" s="1"/>
  <c r="T1535" i="7"/>
  <c r="S1541" i="7"/>
  <c r="V1541" i="7" s="1"/>
  <c r="S1547" i="7"/>
  <c r="V1547" i="7" s="1"/>
  <c r="T1554" i="7"/>
  <c r="S1560" i="7"/>
  <c r="V1560" i="7" s="1"/>
  <c r="T1567" i="7"/>
  <c r="T1573" i="7"/>
  <c r="T1579" i="7"/>
  <c r="S1585" i="7"/>
  <c r="V1585" i="7" s="1"/>
  <c r="S1591" i="7"/>
  <c r="V1591" i="7" s="1"/>
  <c r="S1597" i="7"/>
  <c r="V1597" i="7" s="1"/>
  <c r="S1603" i="7"/>
  <c r="V1603" i="7" s="1"/>
  <c r="S1609" i="7"/>
  <c r="V1609" i="7" s="1"/>
  <c r="T1616" i="7"/>
  <c r="T1623" i="7"/>
  <c r="S1630" i="7"/>
  <c r="V1630" i="7" s="1"/>
  <c r="S1636" i="7"/>
  <c r="V1636" i="7" s="1"/>
  <c r="S1642" i="7"/>
  <c r="V1642" i="7" s="1"/>
  <c r="T1649" i="7"/>
  <c r="S1657" i="7"/>
  <c r="V1657" i="7" s="1"/>
  <c r="S1664" i="7"/>
  <c r="V1664" i="7" s="1"/>
  <c r="V1697" i="7"/>
  <c r="U1738" i="7"/>
  <c r="U1748" i="7"/>
  <c r="U1780" i="7"/>
  <c r="T1815" i="7"/>
  <c r="U1815" i="7"/>
  <c r="S1815" i="7"/>
  <c r="V1815" i="7" s="1"/>
  <c r="U1834" i="7"/>
  <c r="U1844" i="7"/>
  <c r="U1855" i="7"/>
  <c r="U1915" i="7"/>
  <c r="T1965" i="7"/>
  <c r="S1965" i="7"/>
  <c r="V1965" i="7" s="1"/>
  <c r="U1965" i="7"/>
  <c r="T1978" i="7"/>
  <c r="S1978" i="7"/>
  <c r="V1978" i="7" s="1"/>
  <c r="U1978" i="7"/>
  <c r="T1991" i="7"/>
  <c r="S1991" i="7"/>
  <c r="U1991" i="7"/>
  <c r="T2000" i="7"/>
  <c r="S2000" i="7"/>
  <c r="V2000" i="7" s="1"/>
  <c r="T2004" i="7"/>
  <c r="S2004" i="7"/>
  <c r="V2004" i="7" s="1"/>
  <c r="V2017" i="7"/>
  <c r="S2342" i="7"/>
  <c r="U2377" i="7"/>
  <c r="T2377" i="7"/>
  <c r="S2377" i="7"/>
  <c r="S2391" i="7"/>
  <c r="V2391" i="7" s="1"/>
  <c r="S2439" i="7"/>
  <c r="V2439" i="7" s="1"/>
  <c r="S2499" i="7"/>
  <c r="V2499" i="7" s="1"/>
  <c r="T2535" i="7"/>
  <c r="T2603" i="7"/>
  <c r="T2608" i="7"/>
  <c r="S2661" i="7"/>
  <c r="U2661" i="7"/>
  <c r="T2661" i="7"/>
  <c r="V2715" i="7"/>
  <c r="V2727" i="7"/>
  <c r="S2733" i="7"/>
  <c r="U2733" i="7"/>
  <c r="T2733" i="7"/>
  <c r="S2750" i="7"/>
  <c r="V2750" i="7" s="1"/>
  <c r="U2750" i="7"/>
  <c r="T1926" i="7"/>
  <c r="S1926" i="7"/>
  <c r="V1926" i="7" s="1"/>
  <c r="T1939" i="7"/>
  <c r="S1939" i="7"/>
  <c r="V1939" i="7" s="1"/>
  <c r="T1945" i="7"/>
  <c r="S1945" i="7"/>
  <c r="V1945" i="7" s="1"/>
  <c r="T1984" i="7"/>
  <c r="S1984" i="7"/>
  <c r="V1984" i="7" s="1"/>
  <c r="T1997" i="7"/>
  <c r="S1997" i="7"/>
  <c r="V1997" i="7" s="1"/>
  <c r="T2003" i="7"/>
  <c r="S2003" i="7"/>
  <c r="V2003" i="7" s="1"/>
  <c r="T2009" i="7"/>
  <c r="S2009" i="7"/>
  <c r="V2009" i="7" s="1"/>
  <c r="T2015" i="7"/>
  <c r="S2015" i="7"/>
  <c r="V2015" i="7" s="1"/>
  <c r="T2022" i="7"/>
  <c r="S2022" i="7"/>
  <c r="V2022" i="7" s="1"/>
  <c r="U2354" i="7"/>
  <c r="T2354" i="7"/>
  <c r="U2402" i="7"/>
  <c r="V2402" i="7" s="1"/>
  <c r="T2402" i="7"/>
  <c r="U2450" i="7"/>
  <c r="V2450" i="7" s="1"/>
  <c r="T2450" i="7"/>
  <c r="U2498" i="7"/>
  <c r="T2498" i="7"/>
  <c r="U2581" i="7"/>
  <c r="T2581" i="7"/>
  <c r="S2749" i="7"/>
  <c r="V2749" i="7" s="1"/>
  <c r="T2749" i="7"/>
  <c r="S2842" i="7"/>
  <c r="U2842" i="7"/>
  <c r="S2858" i="7"/>
  <c r="U2858" i="7"/>
  <c r="T2858" i="7"/>
  <c r="S3044" i="7"/>
  <c r="V3044" i="7" s="1"/>
  <c r="U3044" i="7"/>
  <c r="T3044" i="7"/>
  <c r="S3048" i="7"/>
  <c r="V3048" i="7" s="1"/>
  <c r="T3048" i="7"/>
  <c r="U3048" i="7"/>
  <c r="V3067" i="7"/>
  <c r="T3080" i="7"/>
  <c r="S3080" i="7"/>
  <c r="U3080" i="7"/>
  <c r="V3342" i="7"/>
  <c r="V3559" i="7"/>
  <c r="H35" i="6"/>
  <c r="G35" i="6"/>
  <c r="E36" i="6"/>
  <c r="T1919" i="7"/>
  <c r="S1919" i="7"/>
  <c r="T1932" i="7"/>
  <c r="S1932" i="7"/>
  <c r="T1958" i="7"/>
  <c r="S1958" i="7"/>
  <c r="T1964" i="7"/>
  <c r="S1964" i="7"/>
  <c r="T1970" i="7"/>
  <c r="S1970" i="7"/>
  <c r="T1977" i="7"/>
  <c r="S1977" i="7"/>
  <c r="V1977" i="7" s="1"/>
  <c r="T1990" i="7"/>
  <c r="S1990" i="7"/>
  <c r="V2333" i="7"/>
  <c r="U2341" i="7"/>
  <c r="T2341" i="7"/>
  <c r="S2341" i="7"/>
  <c r="V2341" i="7" s="1"/>
  <c r="V2354" i="7"/>
  <c r="V2381" i="7"/>
  <c r="U2389" i="7"/>
  <c r="T2389" i="7"/>
  <c r="S2389" i="7"/>
  <c r="V2389" i="7" s="1"/>
  <c r="V2429" i="7"/>
  <c r="U2437" i="7"/>
  <c r="T2437" i="7"/>
  <c r="S2437" i="7"/>
  <c r="V2477" i="7"/>
  <c r="U2485" i="7"/>
  <c r="T2485" i="7"/>
  <c r="S2485" i="7"/>
  <c r="V2498" i="7"/>
  <c r="V2581" i="7"/>
  <c r="U2607" i="7"/>
  <c r="T2607" i="7"/>
  <c r="S2607" i="7"/>
  <c r="S2617" i="7"/>
  <c r="V2617" i="7" s="1"/>
  <c r="T2617" i="7"/>
  <c r="S2674" i="7"/>
  <c r="U2674" i="7"/>
  <c r="S2689" i="7"/>
  <c r="V2689" i="7" s="1"/>
  <c r="T2689" i="7"/>
  <c r="S2786" i="7"/>
  <c r="U2786" i="7"/>
  <c r="S2811" i="7"/>
  <c r="V2811" i="7" s="1"/>
  <c r="U2811" i="7"/>
  <c r="T2811" i="7"/>
  <c r="S2847" i="7"/>
  <c r="V2847" i="7" s="1"/>
  <c r="U2847" i="7"/>
  <c r="S2853" i="7"/>
  <c r="U2853" i="7"/>
  <c r="T2853" i="7"/>
  <c r="V2871" i="7"/>
  <c r="S3025" i="7"/>
  <c r="U3025" i="7"/>
  <c r="T3025" i="7"/>
  <c r="S3070" i="7"/>
  <c r="V3070" i="7" s="1"/>
  <c r="T3070" i="7"/>
  <c r="T3218" i="7"/>
  <c r="S3218" i="7"/>
  <c r="V3218" i="7" s="1"/>
  <c r="U3218" i="7"/>
  <c r="U3550" i="7"/>
  <c r="T3550" i="7"/>
  <c r="S3550" i="7"/>
  <c r="V3550" i="7" s="1"/>
  <c r="S1675" i="7"/>
  <c r="V1675" i="7" s="1"/>
  <c r="U1676" i="7"/>
  <c r="S1691" i="7"/>
  <c r="U1693" i="7"/>
  <c r="V1693" i="7" s="1"/>
  <c r="S1705" i="7"/>
  <c r="U1706" i="7"/>
  <c r="S1719" i="7"/>
  <c r="V1719" i="7" s="1"/>
  <c r="U1720" i="7"/>
  <c r="V1720" i="7" s="1"/>
  <c r="S1731" i="7"/>
  <c r="U1732" i="7"/>
  <c r="V1732" i="7" s="1"/>
  <c r="S1743" i="7"/>
  <c r="V1743" i="7" s="1"/>
  <c r="U1744" i="7"/>
  <c r="V1744" i="7" s="1"/>
  <c r="S1755" i="7"/>
  <c r="V1755" i="7" s="1"/>
  <c r="U1757" i="7"/>
  <c r="S1771" i="7"/>
  <c r="U1772" i="7"/>
  <c r="S1786" i="7"/>
  <c r="U1787" i="7"/>
  <c r="V1787" i="7" s="1"/>
  <c r="S1801" i="7"/>
  <c r="V1801" i="7" s="1"/>
  <c r="U1802" i="7"/>
  <c r="V1802" i="7" s="1"/>
  <c r="S1813" i="7"/>
  <c r="U1814" i="7"/>
  <c r="V1814" i="7" s="1"/>
  <c r="S1827" i="7"/>
  <c r="V1827" i="7" s="1"/>
  <c r="U1828" i="7"/>
  <c r="V1828" i="7" s="1"/>
  <c r="S1839" i="7"/>
  <c r="V1839" i="7" s="1"/>
  <c r="U1840" i="7"/>
  <c r="V1840" i="7" s="1"/>
  <c r="S1851" i="7"/>
  <c r="U1852" i="7"/>
  <c r="V1852" i="7" s="1"/>
  <c r="S1863" i="7"/>
  <c r="U1865" i="7"/>
  <c r="S1877" i="7"/>
  <c r="V1877" i="7" s="1"/>
  <c r="U1878" i="7"/>
  <c r="V1878" i="7" s="1"/>
  <c r="S1891" i="7"/>
  <c r="U1892" i="7"/>
  <c r="V1892" i="7" s="1"/>
  <c r="S1908" i="7"/>
  <c r="V1908" i="7" s="1"/>
  <c r="U1909" i="7"/>
  <c r="V1909" i="7" s="1"/>
  <c r="U1919" i="7"/>
  <c r="T1925" i="7"/>
  <c r="S1925" i="7"/>
  <c r="U1932" i="7"/>
  <c r="T1938" i="7"/>
  <c r="S1938" i="7"/>
  <c r="T1944" i="7"/>
  <c r="S1944" i="7"/>
  <c r="V1944" i="7" s="1"/>
  <c r="T1950" i="7"/>
  <c r="S1950" i="7"/>
  <c r="V1950" i="7" s="1"/>
  <c r="U1958" i="7"/>
  <c r="U1964" i="7"/>
  <c r="U1970" i="7"/>
  <c r="U1977" i="7"/>
  <c r="T1983" i="7"/>
  <c r="S1983" i="7"/>
  <c r="U1990" i="7"/>
  <c r="T1996" i="7"/>
  <c r="S1996" i="7"/>
  <c r="T2002" i="7"/>
  <c r="S2002" i="7"/>
  <c r="T2008" i="7"/>
  <c r="S2008" i="7"/>
  <c r="V2008" i="7" s="1"/>
  <c r="T2014" i="7"/>
  <c r="S2014" i="7"/>
  <c r="V2014" i="7" s="1"/>
  <c r="T2021" i="7"/>
  <c r="S2021" i="7"/>
  <c r="S2332" i="7"/>
  <c r="V2332" i="7" s="1"/>
  <c r="T2333" i="7"/>
  <c r="S2347" i="7"/>
  <c r="V2347" i="7" s="1"/>
  <c r="T2367" i="7"/>
  <c r="T2381" i="7"/>
  <c r="S2395" i="7"/>
  <c r="V2395" i="7" s="1"/>
  <c r="T2415" i="7"/>
  <c r="S2428" i="7"/>
  <c r="V2428" i="7" s="1"/>
  <c r="T2429" i="7"/>
  <c r="S2443" i="7"/>
  <c r="V2443" i="7" s="1"/>
  <c r="T2463" i="7"/>
  <c r="T2477" i="7"/>
  <c r="S2491" i="7"/>
  <c r="V2491" i="7" s="1"/>
  <c r="T2511" i="7"/>
  <c r="U2533" i="7"/>
  <c r="T2533" i="7"/>
  <c r="S2533" i="7"/>
  <c r="V2533" i="7" s="1"/>
  <c r="T2544" i="7"/>
  <c r="U2548" i="7"/>
  <c r="T2548" i="7"/>
  <c r="T2571" i="7"/>
  <c r="S2575" i="7"/>
  <c r="V2575" i="7" s="1"/>
  <c r="S2596" i="7"/>
  <c r="V2596" i="7" s="1"/>
  <c r="U2601" i="7"/>
  <c r="T2601" i="7"/>
  <c r="U2617" i="7"/>
  <c r="S2638" i="7"/>
  <c r="U2638" i="7"/>
  <c r="S2643" i="7"/>
  <c r="U2643" i="7"/>
  <c r="T2643" i="7"/>
  <c r="T2674" i="7"/>
  <c r="S2678" i="7"/>
  <c r="V2678" i="7" s="1"/>
  <c r="U2678" i="7"/>
  <c r="U2689" i="7"/>
  <c r="S2738" i="7"/>
  <c r="U2738" i="7"/>
  <c r="U2739" i="7"/>
  <c r="V2739" i="7" s="1"/>
  <c r="T2786" i="7"/>
  <c r="S2805" i="7"/>
  <c r="V2805" i="7" s="1"/>
  <c r="U2805" i="7"/>
  <c r="T2805" i="7"/>
  <c r="V2835" i="7"/>
  <c r="T2847" i="7"/>
  <c r="T2871" i="7"/>
  <c r="S3038" i="7"/>
  <c r="U3038" i="7"/>
  <c r="U3070" i="7"/>
  <c r="T3478" i="7"/>
  <c r="U3478" i="7"/>
  <c r="S3478" i="7"/>
  <c r="V3478" i="7" s="1"/>
  <c r="S1674" i="7"/>
  <c r="V1674" i="7" s="1"/>
  <c r="U1675" i="7"/>
  <c r="S1690" i="7"/>
  <c r="V1690" i="7" s="1"/>
  <c r="U1691" i="7"/>
  <c r="S1704" i="7"/>
  <c r="V1704" i="7" s="1"/>
  <c r="U1705" i="7"/>
  <c r="S1718" i="7"/>
  <c r="V1718" i="7" s="1"/>
  <c r="U1719" i="7"/>
  <c r="S1730" i="7"/>
  <c r="V1730" i="7" s="1"/>
  <c r="U1731" i="7"/>
  <c r="S1742" i="7"/>
  <c r="V1742" i="7" s="1"/>
  <c r="U1743" i="7"/>
  <c r="S1754" i="7"/>
  <c r="V1754" i="7" s="1"/>
  <c r="U1755" i="7"/>
  <c r="S1770" i="7"/>
  <c r="V1770" i="7" s="1"/>
  <c r="U1771" i="7"/>
  <c r="S1785" i="7"/>
  <c r="V1785" i="7" s="1"/>
  <c r="U1786" i="7"/>
  <c r="S1800" i="7"/>
  <c r="V1800" i="7" s="1"/>
  <c r="U1801" i="7"/>
  <c r="S1812" i="7"/>
  <c r="V1812" i="7" s="1"/>
  <c r="U1813" i="7"/>
  <c r="S1826" i="7"/>
  <c r="V1826" i="7" s="1"/>
  <c r="U1827" i="7"/>
  <c r="S1838" i="7"/>
  <c r="V1838" i="7" s="1"/>
  <c r="U1839" i="7"/>
  <c r="S1850" i="7"/>
  <c r="V1850" i="7" s="1"/>
  <c r="U1851" i="7"/>
  <c r="S1862" i="7"/>
  <c r="V1862" i="7" s="1"/>
  <c r="U1863" i="7"/>
  <c r="S1876" i="7"/>
  <c r="V1876" i="7" s="1"/>
  <c r="U1877" i="7"/>
  <c r="S1890" i="7"/>
  <c r="V1890" i="7" s="1"/>
  <c r="U1891" i="7"/>
  <c r="S1907" i="7"/>
  <c r="V1907" i="7" s="1"/>
  <c r="U1908" i="7"/>
  <c r="T1918" i="7"/>
  <c r="S1918" i="7"/>
  <c r="V1918" i="7" s="1"/>
  <c r="U1925" i="7"/>
  <c r="T1931" i="7"/>
  <c r="S1931" i="7"/>
  <c r="V1931" i="7" s="1"/>
  <c r="U1938" i="7"/>
  <c r="U1944" i="7"/>
  <c r="U1950" i="7"/>
  <c r="T1957" i="7"/>
  <c r="S1957" i="7"/>
  <c r="V1957" i="7" s="1"/>
  <c r="T1963" i="7"/>
  <c r="S1963" i="7"/>
  <c r="V1963" i="7" s="1"/>
  <c r="T1969" i="7"/>
  <c r="S1969" i="7"/>
  <c r="V1969" i="7" s="1"/>
  <c r="U1983" i="7"/>
  <c r="U1996" i="7"/>
  <c r="U2002" i="7"/>
  <c r="U2008" i="7"/>
  <c r="U2014" i="7"/>
  <c r="U2021" i="7"/>
  <c r="T2332" i="7"/>
  <c r="S2346" i="7"/>
  <c r="V2346" i="7" s="1"/>
  <c r="T2347" i="7"/>
  <c r="U2366" i="7"/>
  <c r="V2366" i="7" s="1"/>
  <c r="T2366" i="7"/>
  <c r="S2394" i="7"/>
  <c r="V2394" i="7" s="1"/>
  <c r="T2395" i="7"/>
  <c r="U2414" i="7"/>
  <c r="V2414" i="7" s="1"/>
  <c r="T2414" i="7"/>
  <c r="T2428" i="7"/>
  <c r="S2442" i="7"/>
  <c r="V2442" i="7" s="1"/>
  <c r="T2443" i="7"/>
  <c r="U2462" i="7"/>
  <c r="T2462" i="7"/>
  <c r="S2490" i="7"/>
  <c r="V2490" i="7" s="1"/>
  <c r="T2491" i="7"/>
  <c r="U2510" i="7"/>
  <c r="T2510" i="7"/>
  <c r="S2543" i="7"/>
  <c r="V2543" i="7" s="1"/>
  <c r="S2548" i="7"/>
  <c r="V2548" i="7" s="1"/>
  <c r="S2570" i="7"/>
  <c r="V2570" i="7" s="1"/>
  <c r="T2575" i="7"/>
  <c r="S2591" i="7"/>
  <c r="V2591" i="7" s="1"/>
  <c r="T2596" i="7"/>
  <c r="S2601" i="7"/>
  <c r="V2601" i="7" s="1"/>
  <c r="T2627" i="7"/>
  <c r="T2638" i="7"/>
  <c r="T2678" i="7"/>
  <c r="T2738" i="7"/>
  <c r="S2774" i="7"/>
  <c r="U2774" i="7"/>
  <c r="S2785" i="7"/>
  <c r="V2785" i="7" s="1"/>
  <c r="T2785" i="7"/>
  <c r="V2791" i="7"/>
  <c r="S2830" i="7"/>
  <c r="U2830" i="7"/>
  <c r="T2835" i="7"/>
  <c r="S2870" i="7"/>
  <c r="V2870" i="7" s="1"/>
  <c r="U2870" i="7"/>
  <c r="U2871" i="7"/>
  <c r="T3038" i="7"/>
  <c r="T3122" i="7"/>
  <c r="U3122" i="7"/>
  <c r="S3122" i="7"/>
  <c r="V3122" i="7" s="1"/>
  <c r="T1937" i="7"/>
  <c r="S1937" i="7"/>
  <c r="T1943" i="7"/>
  <c r="S1943" i="7"/>
  <c r="V1943" i="7" s="1"/>
  <c r="T1949" i="7"/>
  <c r="S1949" i="7"/>
  <c r="V1949" i="7" s="1"/>
  <c r="T1975" i="7"/>
  <c r="S1975" i="7"/>
  <c r="T1982" i="7"/>
  <c r="S1982" i="7"/>
  <c r="T1988" i="7"/>
  <c r="S1988" i="7"/>
  <c r="V1988" i="7" s="1"/>
  <c r="T1995" i="7"/>
  <c r="S1995" i="7"/>
  <c r="T2001" i="7"/>
  <c r="S2001" i="7"/>
  <c r="T2007" i="7"/>
  <c r="S2007" i="7"/>
  <c r="T2013" i="7"/>
  <c r="S2013" i="7"/>
  <c r="V2013" i="7" s="1"/>
  <c r="T2020" i="7"/>
  <c r="S2020" i="7"/>
  <c r="V2345" i="7"/>
  <c r="U2353" i="7"/>
  <c r="T2353" i="7"/>
  <c r="S2353" i="7"/>
  <c r="V2360" i="7"/>
  <c r="V2393" i="7"/>
  <c r="T2394" i="7"/>
  <c r="U2401" i="7"/>
  <c r="T2401" i="7"/>
  <c r="S2401" i="7"/>
  <c r="V2401" i="7" s="1"/>
  <c r="V2408" i="7"/>
  <c r="V2441" i="7"/>
  <c r="T2442" i="7"/>
  <c r="U2449" i="7"/>
  <c r="T2449" i="7"/>
  <c r="S2449" i="7"/>
  <c r="V2456" i="7"/>
  <c r="V2462" i="7"/>
  <c r="V2489" i="7"/>
  <c r="T2490" i="7"/>
  <c r="U2497" i="7"/>
  <c r="T2497" i="7"/>
  <c r="S2497" i="7"/>
  <c r="V2497" i="7" s="1"/>
  <c r="V2504" i="7"/>
  <c r="V2510" i="7"/>
  <c r="T2543" i="7"/>
  <c r="T2570" i="7"/>
  <c r="T2591" i="7"/>
  <c r="V2615" i="7"/>
  <c r="U2627" i="7"/>
  <c r="V2627" i="7" s="1"/>
  <c r="V2667" i="7"/>
  <c r="S2737" i="7"/>
  <c r="V2737" i="7" s="1"/>
  <c r="T2737" i="7"/>
  <c r="S2769" i="7"/>
  <c r="U2769" i="7"/>
  <c r="T2769" i="7"/>
  <c r="T2774" i="7"/>
  <c r="U2785" i="7"/>
  <c r="S2794" i="7"/>
  <c r="U2794" i="7"/>
  <c r="T2830" i="7"/>
  <c r="U2835" i="7"/>
  <c r="T2870" i="7"/>
  <c r="S3010" i="7"/>
  <c r="U3010" i="7"/>
  <c r="S3020" i="7"/>
  <c r="U3020" i="7"/>
  <c r="T3020" i="7"/>
  <c r="S3046" i="7"/>
  <c r="V3046" i="7" s="1"/>
  <c r="U3046" i="7"/>
  <c r="S1672" i="7"/>
  <c r="V1672" i="7" s="1"/>
  <c r="S1687" i="7"/>
  <c r="V1687" i="7" s="1"/>
  <c r="S1702" i="7"/>
  <c r="V1702" i="7" s="1"/>
  <c r="S1716" i="7"/>
  <c r="V1716" i="7" s="1"/>
  <c r="S1728" i="7"/>
  <c r="V1728" i="7" s="1"/>
  <c r="S1740" i="7"/>
  <c r="V1740" i="7" s="1"/>
  <c r="S1752" i="7"/>
  <c r="V1752" i="7" s="1"/>
  <c r="S1766" i="7"/>
  <c r="V1766" i="7" s="1"/>
  <c r="S1783" i="7"/>
  <c r="V1783" i="7" s="1"/>
  <c r="S1798" i="7"/>
  <c r="V1798" i="7" s="1"/>
  <c r="S1810" i="7"/>
  <c r="V1810" i="7" s="1"/>
  <c r="S1824" i="7"/>
  <c r="V1824" i="7" s="1"/>
  <c r="S1836" i="7"/>
  <c r="V1836" i="7" s="1"/>
  <c r="S1848" i="7"/>
  <c r="V1848" i="7" s="1"/>
  <c r="S1860" i="7"/>
  <c r="V1860" i="7" s="1"/>
  <c r="S1873" i="7"/>
  <c r="V1873" i="7" s="1"/>
  <c r="S1888" i="7"/>
  <c r="V1888" i="7" s="1"/>
  <c r="S1905" i="7"/>
  <c r="V1905" i="7" s="1"/>
  <c r="S1917" i="7"/>
  <c r="V1917" i="7" s="1"/>
  <c r="T1923" i="7"/>
  <c r="S1923" i="7"/>
  <c r="V1923" i="7" s="1"/>
  <c r="T1930" i="7"/>
  <c r="S1930" i="7"/>
  <c r="V1930" i="7" s="1"/>
  <c r="U1937" i="7"/>
  <c r="U1943" i="7"/>
  <c r="U1949" i="7"/>
  <c r="T1962" i="7"/>
  <c r="S1962" i="7"/>
  <c r="V1962" i="7" s="1"/>
  <c r="T1968" i="7"/>
  <c r="S1968" i="7"/>
  <c r="V1968" i="7" s="1"/>
  <c r="U1975" i="7"/>
  <c r="U1982" i="7"/>
  <c r="U1988" i="7"/>
  <c r="U1995" i="7"/>
  <c r="U2001" i="7"/>
  <c r="U2007" i="7"/>
  <c r="U2013" i="7"/>
  <c r="U2020" i="7"/>
  <c r="T2331" i="7"/>
  <c r="V2373" i="7"/>
  <c r="T2379" i="7"/>
  <c r="V2421" i="7"/>
  <c r="T2427" i="7"/>
  <c r="V2469" i="7"/>
  <c r="T2475" i="7"/>
  <c r="V2517" i="7"/>
  <c r="U2542" i="7"/>
  <c r="V2542" i="7" s="1"/>
  <c r="T2542" i="7"/>
  <c r="S2564" i="7"/>
  <c r="V2564" i="7" s="1"/>
  <c r="S2569" i="7"/>
  <c r="V2569" i="7" s="1"/>
  <c r="U2574" i="7"/>
  <c r="T2574" i="7"/>
  <c r="S2574" i="7"/>
  <c r="S2590" i="7"/>
  <c r="V2590" i="7" s="1"/>
  <c r="S2626" i="7"/>
  <c r="V2626" i="7" s="1"/>
  <c r="U2626" i="7"/>
  <c r="S2662" i="7"/>
  <c r="U2662" i="7"/>
  <c r="S2673" i="7"/>
  <c r="V2673" i="7" s="1"/>
  <c r="U2673" i="7"/>
  <c r="T2673" i="7"/>
  <c r="S2773" i="7"/>
  <c r="V2773" i="7" s="1"/>
  <c r="T2773" i="7"/>
  <c r="V2823" i="7"/>
  <c r="S2869" i="7"/>
  <c r="V2869" i="7" s="1"/>
  <c r="T2869" i="7"/>
  <c r="S2977" i="7"/>
  <c r="U2977" i="7"/>
  <c r="T3010" i="7"/>
  <c r="T3046" i="7"/>
  <c r="S2677" i="7"/>
  <c r="T2677" i="7"/>
  <c r="V2735" i="7"/>
  <c r="V2747" i="7"/>
  <c r="S2758" i="7"/>
  <c r="U2758" i="7"/>
  <c r="V2799" i="7"/>
  <c r="V2867" i="7"/>
  <c r="V2883" i="7"/>
  <c r="V2891" i="7"/>
  <c r="S3036" i="7"/>
  <c r="V3036" i="7" s="1"/>
  <c r="T3036" i="7"/>
  <c r="S3069" i="7"/>
  <c r="U3069" i="7"/>
  <c r="U3498" i="7"/>
  <c r="T3498" i="7"/>
  <c r="S3498" i="7"/>
  <c r="U3523" i="7"/>
  <c r="T3523" i="7"/>
  <c r="S3523" i="7"/>
  <c r="V3523" i="7" s="1"/>
  <c r="V3907" i="7"/>
  <c r="S2328" i="7"/>
  <c r="V2328" i="7" s="1"/>
  <c r="S2340" i="7"/>
  <c r="V2340" i="7" s="1"/>
  <c r="S2352" i="7"/>
  <c r="V2352" i="7" s="1"/>
  <c r="S2364" i="7"/>
  <c r="V2364" i="7" s="1"/>
  <c r="S2376" i="7"/>
  <c r="V2376" i="7" s="1"/>
  <c r="S2388" i="7"/>
  <c r="V2388" i="7" s="1"/>
  <c r="S2400" i="7"/>
  <c r="V2400" i="7" s="1"/>
  <c r="S2412" i="7"/>
  <c r="V2412" i="7" s="1"/>
  <c r="S2424" i="7"/>
  <c r="V2424" i="7" s="1"/>
  <c r="S2436" i="7"/>
  <c r="V2436" i="7" s="1"/>
  <c r="S2448" i="7"/>
  <c r="V2448" i="7" s="1"/>
  <c r="S2460" i="7"/>
  <c r="V2460" i="7" s="1"/>
  <c r="S2472" i="7"/>
  <c r="V2472" i="7" s="1"/>
  <c r="S2484" i="7"/>
  <c r="V2484" i="7" s="1"/>
  <c r="S2496" i="7"/>
  <c r="V2496" i="7" s="1"/>
  <c r="S2508" i="7"/>
  <c r="V2508" i="7" s="1"/>
  <c r="S2520" i="7"/>
  <c r="V2520" i="7" s="1"/>
  <c r="S2541" i="7"/>
  <c r="V2541" i="7" s="1"/>
  <c r="S2547" i="7"/>
  <c r="V2547" i="7" s="1"/>
  <c r="S2554" i="7"/>
  <c r="V2554" i="7" s="1"/>
  <c r="S2580" i="7"/>
  <c r="V2580" i="7" s="1"/>
  <c r="S2587" i="7"/>
  <c r="V2587" i="7" s="1"/>
  <c r="S2600" i="7"/>
  <c r="V2600" i="7" s="1"/>
  <c r="S2613" i="7"/>
  <c r="V2613" i="7" s="1"/>
  <c r="V2631" i="7"/>
  <c r="S2637" i="7"/>
  <c r="V2637" i="7" s="1"/>
  <c r="U2637" i="7"/>
  <c r="T2637" i="7"/>
  <c r="S2642" i="7"/>
  <c r="U2642" i="7"/>
  <c r="S2653" i="7"/>
  <c r="V2653" i="7" s="1"/>
  <c r="T2653" i="7"/>
  <c r="S2665" i="7"/>
  <c r="V2665" i="7" s="1"/>
  <c r="T2665" i="7"/>
  <c r="U2677" i="7"/>
  <c r="V2687" i="7"/>
  <c r="V2711" i="7"/>
  <c r="V2723" i="7"/>
  <c r="T2735" i="7"/>
  <c r="T2747" i="7"/>
  <c r="T2758" i="7"/>
  <c r="S2770" i="7"/>
  <c r="V2770" i="7" s="1"/>
  <c r="U2770" i="7"/>
  <c r="T2799" i="7"/>
  <c r="S2821" i="7"/>
  <c r="V2821" i="7" s="1"/>
  <c r="T2821" i="7"/>
  <c r="S2833" i="7"/>
  <c r="V2833" i="7" s="1"/>
  <c r="T2833" i="7"/>
  <c r="S2845" i="7"/>
  <c r="V2845" i="7" s="1"/>
  <c r="T2845" i="7"/>
  <c r="S2857" i="7"/>
  <c r="V2857" i="7" s="1"/>
  <c r="T2857" i="7"/>
  <c r="T2867" i="7"/>
  <c r="V3026" i="7"/>
  <c r="U3036" i="7"/>
  <c r="T3069" i="7"/>
  <c r="T3101" i="7"/>
  <c r="S3101" i="7"/>
  <c r="V3101" i="7" s="1"/>
  <c r="T3206" i="7"/>
  <c r="S3206" i="7"/>
  <c r="U3206" i="7"/>
  <c r="T3228" i="7"/>
  <c r="S3228" i="7"/>
  <c r="U3228" i="7"/>
  <c r="U3487" i="7"/>
  <c r="T3487" i="7"/>
  <c r="S3487" i="7"/>
  <c r="V2327" i="7"/>
  <c r="V2339" i="7"/>
  <c r="V2351" i="7"/>
  <c r="V2363" i="7"/>
  <c r="V2375" i="7"/>
  <c r="V2387" i="7"/>
  <c r="V2399" i="7"/>
  <c r="V2411" i="7"/>
  <c r="V2423" i="7"/>
  <c r="V2435" i="7"/>
  <c r="V2447" i="7"/>
  <c r="V2459" i="7"/>
  <c r="V2471" i="7"/>
  <c r="V2483" i="7"/>
  <c r="V2495" i="7"/>
  <c r="V2507" i="7"/>
  <c r="V2519" i="7"/>
  <c r="V2531" i="7"/>
  <c r="T2541" i="7"/>
  <c r="T2547" i="7"/>
  <c r="T2554" i="7"/>
  <c r="T2580" i="7"/>
  <c r="T2587" i="7"/>
  <c r="T2600" i="7"/>
  <c r="T2613" i="7"/>
  <c r="V2619" i="7"/>
  <c r="S2625" i="7"/>
  <c r="U2625" i="7"/>
  <c r="T2625" i="7"/>
  <c r="S2698" i="7"/>
  <c r="V2698" i="7" s="1"/>
  <c r="U2698" i="7"/>
  <c r="U2735" i="7"/>
  <c r="S2793" i="7"/>
  <c r="U2793" i="7"/>
  <c r="T2793" i="7"/>
  <c r="S2798" i="7"/>
  <c r="U2798" i="7"/>
  <c r="V2863" i="7"/>
  <c r="V2907" i="7"/>
  <c r="V2915" i="7"/>
  <c r="V2964" i="7"/>
  <c r="S2974" i="7"/>
  <c r="V2974" i="7" s="1"/>
  <c r="U2974" i="7"/>
  <c r="T2974" i="7"/>
  <c r="V2998" i="7"/>
  <c r="S3049" i="7"/>
  <c r="U3049" i="7"/>
  <c r="S3058" i="7"/>
  <c r="V3058" i="7" s="1"/>
  <c r="T3058" i="7"/>
  <c r="T3087" i="7"/>
  <c r="S3087" i="7"/>
  <c r="V3087" i="7" s="1"/>
  <c r="T3106" i="7"/>
  <c r="U3106" i="7"/>
  <c r="V3136" i="7"/>
  <c r="S3183" i="7"/>
  <c r="V3183" i="7" s="1"/>
  <c r="U3183" i="7"/>
  <c r="S2025" i="7"/>
  <c r="V2025" i="7" s="1"/>
  <c r="S2026" i="7"/>
  <c r="V2026" i="7" s="1"/>
  <c r="S2027" i="7"/>
  <c r="V2027" i="7" s="1"/>
  <c r="S2028" i="7"/>
  <c r="V2028" i="7" s="1"/>
  <c r="S2029" i="7"/>
  <c r="V2029" i="7" s="1"/>
  <c r="S2030" i="7"/>
  <c r="V2030" i="7" s="1"/>
  <c r="S2031" i="7"/>
  <c r="V2031" i="7" s="1"/>
  <c r="S2033" i="7"/>
  <c r="V2033" i="7" s="1"/>
  <c r="S2034" i="7"/>
  <c r="V2034" i="7" s="1"/>
  <c r="S2035" i="7"/>
  <c r="V2035" i="7" s="1"/>
  <c r="S2036" i="7"/>
  <c r="V2036" i="7" s="1"/>
  <c r="S2037" i="7"/>
  <c r="V2037" i="7" s="1"/>
  <c r="S2038" i="7"/>
  <c r="V2038" i="7" s="1"/>
  <c r="S2039" i="7"/>
  <c r="V2039" i="7" s="1"/>
  <c r="S2040" i="7"/>
  <c r="V2040" i="7" s="1"/>
  <c r="S2041" i="7"/>
  <c r="V2041" i="7" s="1"/>
  <c r="S2042" i="7"/>
  <c r="V2042" i="7" s="1"/>
  <c r="S2043" i="7"/>
  <c r="V2043" i="7" s="1"/>
  <c r="S2044" i="7"/>
  <c r="V2044" i="7" s="1"/>
  <c r="S2045" i="7"/>
  <c r="V2045" i="7" s="1"/>
  <c r="S2046" i="7"/>
  <c r="V2046" i="7" s="1"/>
  <c r="S2047" i="7"/>
  <c r="V2047" i="7" s="1"/>
  <c r="S2048" i="7"/>
  <c r="V2048" i="7" s="1"/>
  <c r="S2049" i="7"/>
  <c r="V2049" i="7" s="1"/>
  <c r="S2050" i="7"/>
  <c r="V2050" i="7" s="1"/>
  <c r="V2326" i="7"/>
  <c r="V2338" i="7"/>
  <c r="V2350" i="7"/>
  <c r="V2362" i="7"/>
  <c r="V2374" i="7"/>
  <c r="V2386" i="7"/>
  <c r="V2398" i="7"/>
  <c r="V2410" i="7"/>
  <c r="V2422" i="7"/>
  <c r="V2434" i="7"/>
  <c r="V2446" i="7"/>
  <c r="V2458" i="7"/>
  <c r="V2470" i="7"/>
  <c r="V2482" i="7"/>
  <c r="V2494" i="7"/>
  <c r="V2506" i="7"/>
  <c r="V2518" i="7"/>
  <c r="V2530" i="7"/>
  <c r="S2630" i="7"/>
  <c r="U2630" i="7"/>
  <c r="S2641" i="7"/>
  <c r="V2641" i="7" s="1"/>
  <c r="T2641" i="7"/>
  <c r="V2675" i="7"/>
  <c r="S2734" i="7"/>
  <c r="U2734" i="7"/>
  <c r="S2746" i="7"/>
  <c r="V2746" i="7" s="1"/>
  <c r="U2746" i="7"/>
  <c r="V2763" i="7"/>
  <c r="V2775" i="7"/>
  <c r="V2787" i="7"/>
  <c r="S2866" i="7"/>
  <c r="U2866" i="7"/>
  <c r="S2953" i="7"/>
  <c r="V2953" i="7" s="1"/>
  <c r="U2953" i="7"/>
  <c r="S2984" i="7"/>
  <c r="U2984" i="7"/>
  <c r="T2984" i="7"/>
  <c r="S2988" i="7"/>
  <c r="V2988" i="7" s="1"/>
  <c r="T2988" i="7"/>
  <c r="U2988" i="7"/>
  <c r="V2994" i="7"/>
  <c r="V3031" i="7"/>
  <c r="V3078" i="7"/>
  <c r="V3106" i="7"/>
  <c r="S2566" i="7"/>
  <c r="V2566" i="7" s="1"/>
  <c r="S2572" i="7"/>
  <c r="V2572" i="7" s="1"/>
  <c r="S2585" i="7"/>
  <c r="V2585" i="7" s="1"/>
  <c r="S2592" i="7"/>
  <c r="V2592" i="7" s="1"/>
  <c r="S2611" i="7"/>
  <c r="V2611" i="7" s="1"/>
  <c r="T2630" i="7"/>
  <c r="U2641" i="7"/>
  <c r="V2651" i="7"/>
  <c r="V2663" i="7"/>
  <c r="S2686" i="7"/>
  <c r="U2686" i="7"/>
  <c r="V2703" i="7"/>
  <c r="S2710" i="7"/>
  <c r="U2710" i="7"/>
  <c r="S2722" i="7"/>
  <c r="U2722" i="7"/>
  <c r="T2734" i="7"/>
  <c r="T2746" i="7"/>
  <c r="S2757" i="7"/>
  <c r="V2757" i="7" s="1"/>
  <c r="U2757" i="7"/>
  <c r="T2757" i="7"/>
  <c r="T2763" i="7"/>
  <c r="T2775" i="7"/>
  <c r="S2781" i="7"/>
  <c r="V2781" i="7" s="1"/>
  <c r="U2781" i="7"/>
  <c r="T2781" i="7"/>
  <c r="T2787" i="7"/>
  <c r="S2797" i="7"/>
  <c r="V2797" i="7" s="1"/>
  <c r="T2797" i="7"/>
  <c r="V2807" i="7"/>
  <c r="V2819" i="7"/>
  <c r="V2831" i="7"/>
  <c r="V2843" i="7"/>
  <c r="V2851" i="7"/>
  <c r="V2855" i="7"/>
  <c r="T2866" i="7"/>
  <c r="V2931" i="7"/>
  <c r="S2948" i="7"/>
  <c r="U2948" i="7"/>
  <c r="T2948" i="7"/>
  <c r="T2953" i="7"/>
  <c r="S3021" i="7"/>
  <c r="U3021" i="7"/>
  <c r="T3021" i="7"/>
  <c r="V3054" i="7"/>
  <c r="S2952" i="7"/>
  <c r="V2952" i="7" s="1"/>
  <c r="T2952" i="7"/>
  <c r="V2959" i="7"/>
  <c r="S2965" i="7"/>
  <c r="U2965" i="7"/>
  <c r="S2976" i="7"/>
  <c r="V2976" i="7" s="1"/>
  <c r="T2976" i="7"/>
  <c r="V2983" i="7"/>
  <c r="V3006" i="7"/>
  <c r="S3032" i="7"/>
  <c r="U3032" i="7"/>
  <c r="T3032" i="7"/>
  <c r="S3037" i="7"/>
  <c r="V3037" i="7" s="1"/>
  <c r="U3037" i="7"/>
  <c r="T3086" i="7"/>
  <c r="U3086" i="7"/>
  <c r="V3107" i="7"/>
  <c r="V3135" i="7"/>
  <c r="S3150" i="7"/>
  <c r="U3150" i="7"/>
  <c r="T3150" i="7"/>
  <c r="U3258" i="7"/>
  <c r="T3258" i="7"/>
  <c r="S3258" i="7"/>
  <c r="V3258" i="7" s="1"/>
  <c r="U3261" i="7"/>
  <c r="T3261" i="7"/>
  <c r="S3261" i="7"/>
  <c r="U3264" i="7"/>
  <c r="T3264" i="7"/>
  <c r="S3264" i="7"/>
  <c r="U3416" i="7"/>
  <c r="T3416" i="7"/>
  <c r="S3416" i="7"/>
  <c r="V3416" i="7" s="1"/>
  <c r="V3597" i="7"/>
  <c r="U3607" i="7"/>
  <c r="T3607" i="7"/>
  <c r="S3607" i="7"/>
  <c r="V2970" i="7"/>
  <c r="S2997" i="7"/>
  <c r="U2997" i="7"/>
  <c r="V3014" i="7"/>
  <c r="V3074" i="7"/>
  <c r="T3094" i="7"/>
  <c r="S3094" i="7"/>
  <c r="V3094" i="7" s="1"/>
  <c r="T3139" i="7"/>
  <c r="S3139" i="7"/>
  <c r="U3139" i="7"/>
  <c r="S3156" i="7"/>
  <c r="U3156" i="7"/>
  <c r="T3224" i="7"/>
  <c r="S3224" i="7"/>
  <c r="U3224" i="7"/>
  <c r="U3788" i="7"/>
  <c r="T3788" i="7"/>
  <c r="U3824" i="7"/>
  <c r="V3824" i="7" s="1"/>
  <c r="T3824" i="7"/>
  <c r="S2985" i="7"/>
  <c r="V2985" i="7" s="1"/>
  <c r="U2985" i="7"/>
  <c r="S3008" i="7"/>
  <c r="U3008" i="7"/>
  <c r="T3008" i="7"/>
  <c r="S3024" i="7"/>
  <c r="V3024" i="7" s="1"/>
  <c r="T3024" i="7"/>
  <c r="V3034" i="7"/>
  <c r="S3045" i="7"/>
  <c r="U3045" i="7"/>
  <c r="V3062" i="7"/>
  <c r="S3178" i="7"/>
  <c r="V3178" i="7" s="1"/>
  <c r="T3178" i="7"/>
  <c r="U3178" i="7"/>
  <c r="V3788" i="7"/>
  <c r="U3897" i="7"/>
  <c r="T3897" i="7"/>
  <c r="S3897" i="7"/>
  <c r="T2623" i="7"/>
  <c r="U2624" i="7"/>
  <c r="V2624" i="7" s="1"/>
  <c r="T2635" i="7"/>
  <c r="U2636" i="7"/>
  <c r="V2636" i="7" s="1"/>
  <c r="T2647" i="7"/>
  <c r="U2648" i="7"/>
  <c r="V2648" i="7" s="1"/>
  <c r="U2660" i="7"/>
  <c r="V2660" i="7" s="1"/>
  <c r="U2672" i="7"/>
  <c r="V2672" i="7" s="1"/>
  <c r="T2683" i="7"/>
  <c r="U2684" i="7"/>
  <c r="V2684" i="7" s="1"/>
  <c r="T2695" i="7"/>
  <c r="U2696" i="7"/>
  <c r="V2696" i="7" s="1"/>
  <c r="T2707" i="7"/>
  <c r="T2719" i="7"/>
  <c r="U2720" i="7"/>
  <c r="V2720" i="7" s="1"/>
  <c r="T2731" i="7"/>
  <c r="U2732" i="7"/>
  <c r="V2732" i="7" s="1"/>
  <c r="T2743" i="7"/>
  <c r="U2744" i="7"/>
  <c r="V2744" i="7" s="1"/>
  <c r="T2755" i="7"/>
  <c r="U2756" i="7"/>
  <c r="V2756" i="7" s="1"/>
  <c r="U2768" i="7"/>
  <c r="V2768" i="7" s="1"/>
  <c r="T2779" i="7"/>
  <c r="T2791" i="7"/>
  <c r="U2792" i="7"/>
  <c r="V2792" i="7" s="1"/>
  <c r="T2803" i="7"/>
  <c r="U2804" i="7"/>
  <c r="V2804" i="7" s="1"/>
  <c r="T2815" i="7"/>
  <c r="U2816" i="7"/>
  <c r="V2816" i="7" s="1"/>
  <c r="T2827" i="7"/>
  <c r="T2839" i="7"/>
  <c r="U2840" i="7"/>
  <c r="V2840" i="7" s="1"/>
  <c r="T2851" i="7"/>
  <c r="T2863" i="7"/>
  <c r="U2864" i="7"/>
  <c r="V2864" i="7" s="1"/>
  <c r="S2949" i="7"/>
  <c r="V2949" i="7" s="1"/>
  <c r="U2949" i="7"/>
  <c r="U2962" i="7"/>
  <c r="V2962" i="7" s="1"/>
  <c r="T2985" i="7"/>
  <c r="V3002" i="7"/>
  <c r="U3014" i="7"/>
  <c r="U3024" i="7"/>
  <c r="T3034" i="7"/>
  <c r="T3045" i="7"/>
  <c r="S3056" i="7"/>
  <c r="U3056" i="7"/>
  <c r="T3056" i="7"/>
  <c r="T3062" i="7"/>
  <c r="S3068" i="7"/>
  <c r="U3068" i="7"/>
  <c r="T3068" i="7"/>
  <c r="S3073" i="7"/>
  <c r="V3073" i="7" s="1"/>
  <c r="U3073" i="7"/>
  <c r="U3074" i="7"/>
  <c r="T3120" i="7"/>
  <c r="U3120" i="7"/>
  <c r="S3120" i="7"/>
  <c r="V3120" i="7" s="1"/>
  <c r="S3132" i="7"/>
  <c r="V3132" i="7" s="1"/>
  <c r="U3801" i="7"/>
  <c r="T3801" i="7"/>
  <c r="S3801" i="7"/>
  <c r="V3801" i="7" s="1"/>
  <c r="U2755" i="7"/>
  <c r="V2755" i="7" s="1"/>
  <c r="U2779" i="7"/>
  <c r="V2779" i="7" s="1"/>
  <c r="U2791" i="7"/>
  <c r="U2803" i="7"/>
  <c r="V2803" i="7" s="1"/>
  <c r="U2815" i="7"/>
  <c r="V2815" i="7" s="1"/>
  <c r="U2851" i="7"/>
  <c r="U2863" i="7"/>
  <c r="S2961" i="7"/>
  <c r="U2961" i="7"/>
  <c r="S3012" i="7"/>
  <c r="T3012" i="7"/>
  <c r="V3050" i="7"/>
  <c r="S3061" i="7"/>
  <c r="V3061" i="7" s="1"/>
  <c r="U3061" i="7"/>
  <c r="U3714" i="7"/>
  <c r="T3714" i="7"/>
  <c r="S3714" i="7"/>
  <c r="V3714" i="7" s="1"/>
  <c r="U3764" i="7"/>
  <c r="T3764" i="7"/>
  <c r="U3778" i="7"/>
  <c r="T3778" i="7"/>
  <c r="S3778" i="7"/>
  <c r="V3778" i="7" s="1"/>
  <c r="T2621" i="7"/>
  <c r="T2633" i="7"/>
  <c r="T2645" i="7"/>
  <c r="T2657" i="7"/>
  <c r="T2669" i="7"/>
  <c r="T2681" i="7"/>
  <c r="T2693" i="7"/>
  <c r="T2705" i="7"/>
  <c r="T2717" i="7"/>
  <c r="T2729" i="7"/>
  <c r="T2741" i="7"/>
  <c r="T2753" i="7"/>
  <c r="T2777" i="7"/>
  <c r="T2789" i="7"/>
  <c r="T2801" i="7"/>
  <c r="T2825" i="7"/>
  <c r="T2837" i="7"/>
  <c r="T2849" i="7"/>
  <c r="T2861" i="7"/>
  <c r="U2862" i="7"/>
  <c r="V2862" i="7" s="1"/>
  <c r="V2954" i="7"/>
  <c r="T2961" i="7"/>
  <c r="V2978" i="7"/>
  <c r="V2990" i="7"/>
  <c r="S2996" i="7"/>
  <c r="U2996" i="7"/>
  <c r="T2996" i="7"/>
  <c r="S3001" i="7"/>
  <c r="U3001" i="7"/>
  <c r="U3002" i="7"/>
  <c r="U3012" i="7"/>
  <c r="V3022" i="7"/>
  <c r="S3033" i="7"/>
  <c r="V3033" i="7" s="1"/>
  <c r="U3033" i="7"/>
  <c r="T3050" i="7"/>
  <c r="T3061" i="7"/>
  <c r="S3072" i="7"/>
  <c r="V3072" i="7" s="1"/>
  <c r="T3072" i="7"/>
  <c r="T3115" i="7"/>
  <c r="U3115" i="7"/>
  <c r="S3115" i="7"/>
  <c r="V3115" i="7" s="1"/>
  <c r="T3119" i="7"/>
  <c r="S3119" i="7"/>
  <c r="V3119" i="7" s="1"/>
  <c r="S3155" i="7"/>
  <c r="U3155" i="7"/>
  <c r="T3155" i="7"/>
  <c r="U3657" i="7"/>
  <c r="T3657" i="7"/>
  <c r="S3657" i="7"/>
  <c r="V3657" i="7" s="1"/>
  <c r="S3764" i="7"/>
  <c r="V3764" i="7" s="1"/>
  <c r="T3100" i="7"/>
  <c r="U3100" i="7"/>
  <c r="V3100" i="7" s="1"/>
  <c r="V3127" i="7"/>
  <c r="S3151" i="7"/>
  <c r="V3151" i="7" s="1"/>
  <c r="U3151" i="7"/>
  <c r="T3214" i="7"/>
  <c r="S3214" i="7"/>
  <c r="V3214" i="7" s="1"/>
  <c r="U3214" i="7"/>
  <c r="T3232" i="7"/>
  <c r="S3232" i="7"/>
  <c r="U3232" i="7"/>
  <c r="T3250" i="7"/>
  <c r="S3250" i="7"/>
  <c r="U3250" i="7"/>
  <c r="U3559" i="7"/>
  <c r="T3559" i="7"/>
  <c r="U3630" i="7"/>
  <c r="T3630" i="7"/>
  <c r="S3630" i="7"/>
  <c r="V3630" i="7" s="1"/>
  <c r="U3690" i="7"/>
  <c r="T3690" i="7"/>
  <c r="S3690" i="7"/>
  <c r="V3690" i="7" s="1"/>
  <c r="T3099" i="7"/>
  <c r="U3099" i="7"/>
  <c r="S3099" i="7"/>
  <c r="T3105" i="7"/>
  <c r="S3105" i="7"/>
  <c r="V3105" i="7" s="1"/>
  <c r="T3131" i="7"/>
  <c r="U3131" i="7"/>
  <c r="T3198" i="7"/>
  <c r="S3198" i="7"/>
  <c r="V3198" i="7" s="1"/>
  <c r="U3438" i="7"/>
  <c r="T3438" i="7"/>
  <c r="S3438" i="7"/>
  <c r="V3438" i="7" s="1"/>
  <c r="U3451" i="7"/>
  <c r="T3451" i="7"/>
  <c r="S3451" i="7"/>
  <c r="U3596" i="7"/>
  <c r="T3596" i="7"/>
  <c r="S3596" i="7"/>
  <c r="V3092" i="7"/>
  <c r="V3131" i="7"/>
  <c r="S3143" i="7"/>
  <c r="U3143" i="7"/>
  <c r="S3182" i="7"/>
  <c r="U3182" i="7"/>
  <c r="T3182" i="7"/>
  <c r="T3205" i="7"/>
  <c r="S3205" i="7"/>
  <c r="U3205" i="7"/>
  <c r="U3442" i="7"/>
  <c r="S3442" i="7"/>
  <c r="U3561" i="7"/>
  <c r="T3561" i="7"/>
  <c r="U3606" i="7"/>
  <c r="T3606" i="7"/>
  <c r="S3606" i="7"/>
  <c r="U3822" i="7"/>
  <c r="T3822" i="7"/>
  <c r="S3822" i="7"/>
  <c r="V3822" i="7" s="1"/>
  <c r="S3826" i="7"/>
  <c r="U3826" i="7"/>
  <c r="V3835" i="7"/>
  <c r="S3933" i="7"/>
  <c r="V3933" i="7" s="1"/>
  <c r="T3933" i="7"/>
  <c r="V3987" i="7"/>
  <c r="T4085" i="7"/>
  <c r="U4085" i="7"/>
  <c r="S4085" i="7"/>
  <c r="V4085" i="7" s="1"/>
  <c r="T2946" i="7"/>
  <c r="U2959" i="7"/>
  <c r="T2970" i="7"/>
  <c r="U2971" i="7"/>
  <c r="V2971" i="7" s="1"/>
  <c r="U2983" i="7"/>
  <c r="T2994" i="7"/>
  <c r="T3006" i="7"/>
  <c r="U3007" i="7"/>
  <c r="V3007" i="7" s="1"/>
  <c r="T3018" i="7"/>
  <c r="U3019" i="7"/>
  <c r="V3019" i="7" s="1"/>
  <c r="T3030" i="7"/>
  <c r="U3031" i="7"/>
  <c r="T3042" i="7"/>
  <c r="U3043" i="7"/>
  <c r="V3043" i="7" s="1"/>
  <c r="T3054" i="7"/>
  <c r="U3055" i="7"/>
  <c r="V3055" i="7" s="1"/>
  <c r="U3067" i="7"/>
  <c r="T3078" i="7"/>
  <c r="U3079" i="7"/>
  <c r="V3079" i="7" s="1"/>
  <c r="T3085" i="7"/>
  <c r="U3085" i="7"/>
  <c r="S3085" i="7"/>
  <c r="T3090" i="7"/>
  <c r="U3090" i="7"/>
  <c r="U3092" i="7"/>
  <c r="U3117" i="7"/>
  <c r="V3117" i="7" s="1"/>
  <c r="T3124" i="7"/>
  <c r="S3124" i="7"/>
  <c r="V3124" i="7" s="1"/>
  <c r="T3143" i="7"/>
  <c r="T3163" i="7"/>
  <c r="U3414" i="7"/>
  <c r="T3414" i="7"/>
  <c r="S3414" i="7"/>
  <c r="S3418" i="7"/>
  <c r="V3418" i="7" s="1"/>
  <c r="T3418" i="7"/>
  <c r="T3442" i="7"/>
  <c r="U3463" i="7"/>
  <c r="T3463" i="7"/>
  <c r="U3476" i="7"/>
  <c r="V3476" i="7" s="1"/>
  <c r="T3476" i="7"/>
  <c r="S3561" i="7"/>
  <c r="T3826" i="7"/>
  <c r="U3895" i="7"/>
  <c r="T3895" i="7"/>
  <c r="S3895" i="7"/>
  <c r="U3933" i="7"/>
  <c r="T3990" i="7"/>
  <c r="S4016" i="7"/>
  <c r="U4016" i="7"/>
  <c r="T4016" i="7"/>
  <c r="S4028" i="7"/>
  <c r="U4028" i="7"/>
  <c r="T4028" i="7"/>
  <c r="T2945" i="7"/>
  <c r="U2946" i="7"/>
  <c r="V2946" i="7" s="1"/>
  <c r="T2957" i="7"/>
  <c r="T2969" i="7"/>
  <c r="U2970" i="7"/>
  <c r="T2981" i="7"/>
  <c r="T2993" i="7"/>
  <c r="U2994" i="7"/>
  <c r="T3005" i="7"/>
  <c r="U3006" i="7"/>
  <c r="T3017" i="7"/>
  <c r="U3018" i="7"/>
  <c r="V3018" i="7" s="1"/>
  <c r="T3029" i="7"/>
  <c r="U3030" i="7"/>
  <c r="V3030" i="7" s="1"/>
  <c r="T3041" i="7"/>
  <c r="U3042" i="7"/>
  <c r="V3042" i="7" s="1"/>
  <c r="T3053" i="7"/>
  <c r="U3054" i="7"/>
  <c r="T3065" i="7"/>
  <c r="T3077" i="7"/>
  <c r="U3078" i="7"/>
  <c r="S3090" i="7"/>
  <c r="T3116" i="7"/>
  <c r="U3116" i="7"/>
  <c r="V3137" i="7"/>
  <c r="U3163" i="7"/>
  <c r="V3163" i="7" s="1"/>
  <c r="S3172" i="7"/>
  <c r="V3172" i="7" s="1"/>
  <c r="T3172" i="7"/>
  <c r="U3377" i="7"/>
  <c r="T3377" i="7"/>
  <c r="S3377" i="7"/>
  <c r="V3377" i="7" s="1"/>
  <c r="V3463" i="7"/>
  <c r="V3789" i="7"/>
  <c r="V3799" i="7"/>
  <c r="U3802" i="7"/>
  <c r="T3802" i="7"/>
  <c r="S3802" i="7"/>
  <c r="V3802" i="7" s="1"/>
  <c r="U3990" i="7"/>
  <c r="V3990" i="7" s="1"/>
  <c r="T3089" i="7"/>
  <c r="S3089" i="7"/>
  <c r="V3089" i="7" s="1"/>
  <c r="T3110" i="7"/>
  <c r="S3110" i="7"/>
  <c r="V3110" i="7" s="1"/>
  <c r="V3116" i="7"/>
  <c r="T3130" i="7"/>
  <c r="U3130" i="7"/>
  <c r="S3130" i="7"/>
  <c r="V3130" i="7" s="1"/>
  <c r="T3136" i="7"/>
  <c r="U3136" i="7"/>
  <c r="S3153" i="7"/>
  <c r="V3153" i="7" s="1"/>
  <c r="T3153" i="7"/>
  <c r="U3153" i="7"/>
  <c r="S3167" i="7"/>
  <c r="U3167" i="7"/>
  <c r="T3237" i="7"/>
  <c r="S3237" i="7"/>
  <c r="V3237" i="7" s="1"/>
  <c r="V3417" i="7"/>
  <c r="U3718" i="7"/>
  <c r="T3718" i="7"/>
  <c r="S3718" i="7"/>
  <c r="U3907" i="7"/>
  <c r="T3907" i="7"/>
  <c r="S3162" i="7"/>
  <c r="V3162" i="7" s="1"/>
  <c r="U3162" i="7"/>
  <c r="V3177" i="7"/>
  <c r="T3202" i="7"/>
  <c r="S3202" i="7"/>
  <c r="V3202" i="7" s="1"/>
  <c r="T3210" i="7"/>
  <c r="S3210" i="7"/>
  <c r="V3210" i="7" s="1"/>
  <c r="T3255" i="7"/>
  <c r="S3255" i="7"/>
  <c r="V3255" i="7" s="1"/>
  <c r="V3332" i="7"/>
  <c r="U3353" i="7"/>
  <c r="T3353" i="7"/>
  <c r="S3353" i="7"/>
  <c r="V3353" i="7" s="1"/>
  <c r="U3381" i="7"/>
  <c r="V3381" i="7" s="1"/>
  <c r="T3381" i="7"/>
  <c r="V3427" i="7"/>
  <c r="U3514" i="7"/>
  <c r="V3514" i="7" s="1"/>
  <c r="T3514" i="7"/>
  <c r="U3633" i="7"/>
  <c r="S3633" i="7"/>
  <c r="V3633" i="7" s="1"/>
  <c r="S3694" i="7"/>
  <c r="U3694" i="7"/>
  <c r="V3703" i="7"/>
  <c r="U3775" i="7"/>
  <c r="T3775" i="7"/>
  <c r="S3775" i="7"/>
  <c r="U3870" i="7"/>
  <c r="T3870" i="7"/>
  <c r="S3870" i="7"/>
  <c r="V3870" i="7" s="1"/>
  <c r="U3886" i="7"/>
  <c r="T3886" i="7"/>
  <c r="S3886" i="7"/>
  <c r="V3886" i="7" s="1"/>
  <c r="S3964" i="7"/>
  <c r="U3964" i="7"/>
  <c r="T3964" i="7"/>
  <c r="V4041" i="7"/>
  <c r="U4190" i="7"/>
  <c r="T4190" i="7"/>
  <c r="S4190" i="7"/>
  <c r="S3142" i="7"/>
  <c r="U3142" i="7"/>
  <c r="S3161" i="7"/>
  <c r="U3161" i="7"/>
  <c r="T3161" i="7"/>
  <c r="S3166" i="7"/>
  <c r="U3166" i="7"/>
  <c r="V3171" i="7"/>
  <c r="S3176" i="7"/>
  <c r="V3176" i="7" s="1"/>
  <c r="U3176" i="7"/>
  <c r="T3176" i="7"/>
  <c r="T3193" i="7"/>
  <c r="S3193" i="7"/>
  <c r="V3193" i="7" s="1"/>
  <c r="T3201" i="7"/>
  <c r="S3201" i="7"/>
  <c r="U3201" i="7"/>
  <c r="T3220" i="7"/>
  <c r="S3220" i="7"/>
  <c r="U3220" i="7"/>
  <c r="T3246" i="7"/>
  <c r="S3246" i="7"/>
  <c r="V3246" i="7" s="1"/>
  <c r="U3365" i="7"/>
  <c r="T3365" i="7"/>
  <c r="S3365" i="7"/>
  <c r="U3574" i="7"/>
  <c r="T3574" i="7"/>
  <c r="S3574" i="7"/>
  <c r="U3632" i="7"/>
  <c r="T3632" i="7"/>
  <c r="S3632" i="7"/>
  <c r="U3910" i="7"/>
  <c r="T3910" i="7"/>
  <c r="S3910" i="7"/>
  <c r="V3910" i="7" s="1"/>
  <c r="S3932" i="7"/>
  <c r="V3932" i="7" s="1"/>
  <c r="T3932" i="7"/>
  <c r="T4117" i="7"/>
  <c r="U4117" i="7"/>
  <c r="S3154" i="7"/>
  <c r="U3154" i="7"/>
  <c r="V3185" i="7"/>
  <c r="T3189" i="7"/>
  <c r="S3189" i="7"/>
  <c r="V3189" i="7" s="1"/>
  <c r="T3216" i="7"/>
  <c r="S3216" i="7"/>
  <c r="V3216" i="7" s="1"/>
  <c r="U3216" i="7"/>
  <c r="T3242" i="7"/>
  <c r="S3242" i="7"/>
  <c r="T3253" i="7"/>
  <c r="S3253" i="7"/>
  <c r="V3253" i="7" s="1"/>
  <c r="U3317" i="7"/>
  <c r="T3317" i="7"/>
  <c r="S3317" i="7"/>
  <c r="V3317" i="7" s="1"/>
  <c r="U3453" i="7"/>
  <c r="T3453" i="7"/>
  <c r="S3453" i="7"/>
  <c r="V3453" i="7" s="1"/>
  <c r="U3570" i="7"/>
  <c r="T3570" i="7"/>
  <c r="S3570" i="7"/>
  <c r="U3595" i="7"/>
  <c r="T3595" i="7"/>
  <c r="V3751" i="7"/>
  <c r="U3932" i="7"/>
  <c r="T4071" i="7"/>
  <c r="U4071" i="7"/>
  <c r="S4117" i="7"/>
  <c r="S3082" i="7"/>
  <c r="V3082" i="7" s="1"/>
  <c r="S3096" i="7"/>
  <c r="V3096" i="7" s="1"/>
  <c r="S3112" i="7"/>
  <c r="V3112" i="7" s="1"/>
  <c r="S3126" i="7"/>
  <c r="V3126" i="7" s="1"/>
  <c r="S3141" i="7"/>
  <c r="V3141" i="7" s="1"/>
  <c r="T3154" i="7"/>
  <c r="S3165" i="7"/>
  <c r="V3165" i="7" s="1"/>
  <c r="T3165" i="7"/>
  <c r="T3196" i="7"/>
  <c r="S3196" i="7"/>
  <c r="V3196" i="7" s="1"/>
  <c r="T3204" i="7"/>
  <c r="S3204" i="7"/>
  <c r="V3204" i="7" s="1"/>
  <c r="T3212" i="7"/>
  <c r="S3212" i="7"/>
  <c r="U3212" i="7"/>
  <c r="T3234" i="7"/>
  <c r="S3234" i="7"/>
  <c r="V3234" i="7" s="1"/>
  <c r="T3238" i="7"/>
  <c r="S3238" i="7"/>
  <c r="V3238" i="7" s="1"/>
  <c r="U3242" i="7"/>
  <c r="T3249" i="7"/>
  <c r="S3249" i="7"/>
  <c r="V3249" i="7" s="1"/>
  <c r="T3257" i="7"/>
  <c r="S3257" i="7"/>
  <c r="V3257" i="7" s="1"/>
  <c r="U3330" i="7"/>
  <c r="T3330" i="7"/>
  <c r="S3330" i="7"/>
  <c r="V3330" i="7" s="1"/>
  <c r="U3392" i="7"/>
  <c r="S3392" i="7"/>
  <c r="T3392" i="7"/>
  <c r="V3525" i="7"/>
  <c r="U3560" i="7"/>
  <c r="S3560" i="7"/>
  <c r="V3560" i="7" s="1"/>
  <c r="T3560" i="7"/>
  <c r="S3585" i="7"/>
  <c r="U3585" i="7"/>
  <c r="V3595" i="7"/>
  <c r="T3777" i="7"/>
  <c r="U3777" i="7"/>
  <c r="S3777" i="7"/>
  <c r="S4071" i="7"/>
  <c r="T4096" i="7"/>
  <c r="U4096" i="7"/>
  <c r="S4096" i="7"/>
  <c r="V3179" i="7"/>
  <c r="V3184" i="7"/>
  <c r="T3192" i="7"/>
  <c r="S3192" i="7"/>
  <c r="V3192" i="7" s="1"/>
  <c r="T3200" i="7"/>
  <c r="S3200" i="7"/>
  <c r="T3230" i="7"/>
  <c r="S3230" i="7"/>
  <c r="T3245" i="7"/>
  <c r="S3245" i="7"/>
  <c r="U3260" i="7"/>
  <c r="T3260" i="7"/>
  <c r="S3260" i="7"/>
  <c r="V3260" i="7" s="1"/>
  <c r="U3263" i="7"/>
  <c r="T3263" i="7"/>
  <c r="S3263" i="7"/>
  <c r="U3499" i="7"/>
  <c r="T3499" i="7"/>
  <c r="S3499" i="7"/>
  <c r="V3499" i="7" s="1"/>
  <c r="U3679" i="7"/>
  <c r="T3679" i="7"/>
  <c r="U3715" i="7"/>
  <c r="T3715" i="7"/>
  <c r="S3715" i="7"/>
  <c r="U3754" i="7"/>
  <c r="T3754" i="7"/>
  <c r="S3754" i="7"/>
  <c r="V3754" i="7" s="1"/>
  <c r="V3827" i="7"/>
  <c r="U3850" i="7"/>
  <c r="T3850" i="7"/>
  <c r="S3850" i="7"/>
  <c r="V3850" i="7" s="1"/>
  <c r="U3081" i="7"/>
  <c r="V3081" i="7" s="1"/>
  <c r="U3095" i="7"/>
  <c r="V3095" i="7" s="1"/>
  <c r="U3111" i="7"/>
  <c r="V3111" i="7" s="1"/>
  <c r="U3125" i="7"/>
  <c r="V3125" i="7" s="1"/>
  <c r="U3140" i="7"/>
  <c r="V3140" i="7" s="1"/>
  <c r="S3170" i="7"/>
  <c r="U3170" i="7"/>
  <c r="T3170" i="7"/>
  <c r="T3179" i="7"/>
  <c r="T3188" i="7"/>
  <c r="S3188" i="7"/>
  <c r="V3188" i="7" s="1"/>
  <c r="U3192" i="7"/>
  <c r="U3200" i="7"/>
  <c r="T3226" i="7"/>
  <c r="S3226" i="7"/>
  <c r="V3226" i="7" s="1"/>
  <c r="U3230" i="7"/>
  <c r="T3241" i="7"/>
  <c r="S3241" i="7"/>
  <c r="V3241" i="7" s="1"/>
  <c r="U3245" i="7"/>
  <c r="U3488" i="7"/>
  <c r="S3488" i="7"/>
  <c r="V3551" i="7"/>
  <c r="S3670" i="7"/>
  <c r="V3670" i="7" s="1"/>
  <c r="S3679" i="7"/>
  <c r="V3679" i="7" s="1"/>
  <c r="V3696" i="7"/>
  <c r="U3704" i="7"/>
  <c r="S3704" i="7"/>
  <c r="V3704" i="7" s="1"/>
  <c r="U3862" i="7"/>
  <c r="V3862" i="7" s="1"/>
  <c r="T3862" i="7"/>
  <c r="U3871" i="7"/>
  <c r="T3871" i="7"/>
  <c r="S3871" i="7"/>
  <c r="U3918" i="7"/>
  <c r="T3918" i="7"/>
  <c r="S3918" i="7"/>
  <c r="V3918" i="7" s="1"/>
  <c r="T3922" i="7"/>
  <c r="T4062" i="7"/>
  <c r="U4062" i="7"/>
  <c r="S4062" i="7"/>
  <c r="V4062" i="7" s="1"/>
  <c r="T3209" i="7"/>
  <c r="S3209" i="7"/>
  <c r="V3209" i="7" s="1"/>
  <c r="T3213" i="7"/>
  <c r="S3213" i="7"/>
  <c r="V3213" i="7" s="1"/>
  <c r="T3217" i="7"/>
  <c r="S3217" i="7"/>
  <c r="V3217" i="7" s="1"/>
  <c r="T3221" i="7"/>
  <c r="S3221" i="7"/>
  <c r="V3221" i="7" s="1"/>
  <c r="T3225" i="7"/>
  <c r="S3225" i="7"/>
  <c r="V3225" i="7" s="1"/>
  <c r="T3229" i="7"/>
  <c r="S3229" i="7"/>
  <c r="V3229" i="7" s="1"/>
  <c r="T3233" i="7"/>
  <c r="S3233" i="7"/>
  <c r="V3233" i="7" s="1"/>
  <c r="V3356" i="7"/>
  <c r="U3403" i="7"/>
  <c r="V3403" i="7" s="1"/>
  <c r="T3403" i="7"/>
  <c r="V3477" i="7"/>
  <c r="U3678" i="7"/>
  <c r="T3678" i="7"/>
  <c r="S3678" i="7"/>
  <c r="V3678" i="7" s="1"/>
  <c r="V3742" i="7"/>
  <c r="U3751" i="7"/>
  <c r="T3751" i="7"/>
  <c r="V3779" i="7"/>
  <c r="V3825" i="7"/>
  <c r="V3888" i="7"/>
  <c r="U3896" i="7"/>
  <c r="S3896" i="7"/>
  <c r="U3906" i="7"/>
  <c r="T3906" i="7"/>
  <c r="S3906" i="7"/>
  <c r="V3906" i="7" s="1"/>
  <c r="V3923" i="7"/>
  <c r="U4215" i="7"/>
  <c r="T4215" i="7"/>
  <c r="S4215" i="7"/>
  <c r="V4215" i="7" s="1"/>
  <c r="E29" i="6"/>
  <c r="F29" i="6" s="1"/>
  <c r="T3187" i="7"/>
  <c r="S3187" i="7"/>
  <c r="V3187" i="7" s="1"/>
  <c r="T3191" i="7"/>
  <c r="S3191" i="7"/>
  <c r="T3195" i="7"/>
  <c r="S3195" i="7"/>
  <c r="T3236" i="7"/>
  <c r="S3236" i="7"/>
  <c r="T3240" i="7"/>
  <c r="S3240" i="7"/>
  <c r="V3240" i="7" s="1"/>
  <c r="T3244" i="7"/>
  <c r="S3244" i="7"/>
  <c r="V3244" i="7" s="1"/>
  <c r="T3248" i="7"/>
  <c r="S3248" i="7"/>
  <c r="V3248" i="7" s="1"/>
  <c r="T3252" i="7"/>
  <c r="S3252" i="7"/>
  <c r="V3297" i="7"/>
  <c r="V3324" i="7"/>
  <c r="U3354" i="7"/>
  <c r="T3354" i="7"/>
  <c r="U3402" i="7"/>
  <c r="T3402" i="7"/>
  <c r="S3402" i="7"/>
  <c r="U3622" i="7"/>
  <c r="T3622" i="7"/>
  <c r="U3667" i="7"/>
  <c r="T3667" i="7"/>
  <c r="S3667" i="7"/>
  <c r="U3740" i="7"/>
  <c r="S3740" i="7"/>
  <c r="V3740" i="7" s="1"/>
  <c r="U3750" i="7"/>
  <c r="T3750" i="7"/>
  <c r="S3750" i="7"/>
  <c r="V3750" i="7" s="1"/>
  <c r="U3787" i="7"/>
  <c r="T3787" i="7"/>
  <c r="U3882" i="7"/>
  <c r="T3882" i="7"/>
  <c r="S3882" i="7"/>
  <c r="U3921" i="7"/>
  <c r="T3921" i="7"/>
  <c r="S3981" i="7"/>
  <c r="V3981" i="7" s="1"/>
  <c r="T3981" i="7"/>
  <c r="S4001" i="7"/>
  <c r="U4001" i="7"/>
  <c r="S4052" i="7"/>
  <c r="T4052" i="7"/>
  <c r="U4176" i="7"/>
  <c r="T4176" i="7"/>
  <c r="S4176" i="7"/>
  <c r="V4176" i="7" s="1"/>
  <c r="U4214" i="7"/>
  <c r="T4214" i="7"/>
  <c r="S4214" i="7"/>
  <c r="T3148" i="7"/>
  <c r="T3160" i="7"/>
  <c r="V3169" i="7"/>
  <c r="V3175" i="7"/>
  <c r="V3181" i="7"/>
  <c r="U3187" i="7"/>
  <c r="U3191" i="7"/>
  <c r="U3195" i="7"/>
  <c r="T3199" i="7"/>
  <c r="S3199" i="7"/>
  <c r="V3199" i="7" s="1"/>
  <c r="T3203" i="7"/>
  <c r="S3203" i="7"/>
  <c r="V3203" i="7" s="1"/>
  <c r="T3207" i="7"/>
  <c r="S3207" i="7"/>
  <c r="V3207" i="7" s="1"/>
  <c r="U3236" i="7"/>
  <c r="U3240" i="7"/>
  <c r="U3244" i="7"/>
  <c r="U3248" i="7"/>
  <c r="U3252" i="7"/>
  <c r="T3256" i="7"/>
  <c r="S3256" i="7"/>
  <c r="V3256" i="7" s="1"/>
  <c r="U3306" i="7"/>
  <c r="T3306" i="7"/>
  <c r="S3306" i="7"/>
  <c r="S3354" i="7"/>
  <c r="V3383" i="7"/>
  <c r="S3536" i="7"/>
  <c r="V3536" i="7" s="1"/>
  <c r="U3546" i="7"/>
  <c r="T3546" i="7"/>
  <c r="S3546" i="7"/>
  <c r="U3549" i="7"/>
  <c r="V3549" i="7" s="1"/>
  <c r="T3549" i="7"/>
  <c r="V3576" i="7"/>
  <c r="S3584" i="7"/>
  <c r="V3584" i="7" s="1"/>
  <c r="S3622" i="7"/>
  <c r="V3645" i="7"/>
  <c r="U3658" i="7"/>
  <c r="V3658" i="7" s="1"/>
  <c r="T3658" i="7"/>
  <c r="S3730" i="7"/>
  <c r="T3740" i="7"/>
  <c r="S3787" i="7"/>
  <c r="V3787" i="7" s="1"/>
  <c r="U3811" i="7"/>
  <c r="V3811" i="7" s="1"/>
  <c r="T3811" i="7"/>
  <c r="V3873" i="7"/>
  <c r="V3912" i="7"/>
  <c r="S3921" i="7"/>
  <c r="V3921" i="7" s="1"/>
  <c r="S3965" i="7"/>
  <c r="U3965" i="7"/>
  <c r="T3965" i="7"/>
  <c r="U3981" i="7"/>
  <c r="S3989" i="7"/>
  <c r="U3989" i="7"/>
  <c r="T3989" i="7"/>
  <c r="T4001" i="7"/>
  <c r="V4004" i="7"/>
  <c r="U4052" i="7"/>
  <c r="U4169" i="7"/>
  <c r="T4169" i="7"/>
  <c r="S4169" i="7"/>
  <c r="T3147" i="7"/>
  <c r="U3148" i="7"/>
  <c r="V3148" i="7" s="1"/>
  <c r="T3159" i="7"/>
  <c r="U3160" i="7"/>
  <c r="V3160" i="7" s="1"/>
  <c r="T3175" i="7"/>
  <c r="T3211" i="7"/>
  <c r="S3211" i="7"/>
  <c r="V3211" i="7" s="1"/>
  <c r="T3215" i="7"/>
  <c r="S3215" i="7"/>
  <c r="V3215" i="7" s="1"/>
  <c r="T3219" i="7"/>
  <c r="S3219" i="7"/>
  <c r="V3219" i="7" s="1"/>
  <c r="T3223" i="7"/>
  <c r="S3223" i="7"/>
  <c r="V3223" i="7" s="1"/>
  <c r="T3227" i="7"/>
  <c r="S3227" i="7"/>
  <c r="V3227" i="7" s="1"/>
  <c r="T3231" i="7"/>
  <c r="S3231" i="7"/>
  <c r="V3231" i="7" s="1"/>
  <c r="V3235" i="7"/>
  <c r="V3368" i="7"/>
  <c r="U3391" i="7"/>
  <c r="V3391" i="7" s="1"/>
  <c r="T3391" i="7"/>
  <c r="V3420" i="7"/>
  <c r="V3444" i="7"/>
  <c r="U3452" i="7"/>
  <c r="S3452" i="7"/>
  <c r="V3452" i="7" s="1"/>
  <c r="U3462" i="7"/>
  <c r="T3462" i="7"/>
  <c r="S3462" i="7"/>
  <c r="V3462" i="7" s="1"/>
  <c r="U3513" i="7"/>
  <c r="T3513" i="7"/>
  <c r="S3513" i="7"/>
  <c r="V3513" i="7" s="1"/>
  <c r="T3536" i="7"/>
  <c r="T3584" i="7"/>
  <c r="U3692" i="7"/>
  <c r="T3692" i="7"/>
  <c r="V3729" i="7"/>
  <c r="U3730" i="7"/>
  <c r="S3766" i="7"/>
  <c r="V3766" i="7" s="1"/>
  <c r="V3847" i="7"/>
  <c r="U3859" i="7"/>
  <c r="T3859" i="7"/>
  <c r="S3859" i="7"/>
  <c r="U3885" i="7"/>
  <c r="T3885" i="7"/>
  <c r="V3943" i="7"/>
  <c r="S3953" i="7"/>
  <c r="V3953" i="7" s="1"/>
  <c r="U3953" i="7"/>
  <c r="T3953" i="7"/>
  <c r="V3980" i="7"/>
  <c r="V4051" i="7"/>
  <c r="T4127" i="7"/>
  <c r="S4127" i="7"/>
  <c r="V4127" i="7" s="1"/>
  <c r="V3168" i="7"/>
  <c r="V3174" i="7"/>
  <c r="V3180" i="7"/>
  <c r="T3186" i="7"/>
  <c r="S3186" i="7"/>
  <c r="V3186" i="7" s="1"/>
  <c r="T3190" i="7"/>
  <c r="S3190" i="7"/>
  <c r="V3190" i="7" s="1"/>
  <c r="T3194" i="7"/>
  <c r="S3194" i="7"/>
  <c r="V3194" i="7" s="1"/>
  <c r="T3239" i="7"/>
  <c r="S3239" i="7"/>
  <c r="V3239" i="7" s="1"/>
  <c r="T3243" i="7"/>
  <c r="S3243" i="7"/>
  <c r="V3243" i="7" s="1"/>
  <c r="T3247" i="7"/>
  <c r="S3247" i="7"/>
  <c r="V3247" i="7" s="1"/>
  <c r="T3251" i="7"/>
  <c r="S3251" i="7"/>
  <c r="V3251" i="7" s="1"/>
  <c r="U3259" i="7"/>
  <c r="T3259" i="7"/>
  <c r="S3259" i="7"/>
  <c r="U3262" i="7"/>
  <c r="T3262" i="7"/>
  <c r="S3262" i="7"/>
  <c r="V3262" i="7" s="1"/>
  <c r="U3265" i="7"/>
  <c r="T3265" i="7"/>
  <c r="S3265" i="7"/>
  <c r="U3466" i="7"/>
  <c r="T3466" i="7"/>
  <c r="S3466" i="7"/>
  <c r="V3466" i="7" s="1"/>
  <c r="V3490" i="7"/>
  <c r="V3562" i="7"/>
  <c r="U3571" i="7"/>
  <c r="V3571" i="7" s="1"/>
  <c r="T3571" i="7"/>
  <c r="V3598" i="7"/>
  <c r="U3644" i="7"/>
  <c r="V3644" i="7" s="1"/>
  <c r="T3644" i="7"/>
  <c r="V3671" i="7"/>
  <c r="S3692" i="7"/>
  <c r="V3765" i="7"/>
  <c r="V3828" i="7"/>
  <c r="V3885" i="7"/>
  <c r="S4036" i="7"/>
  <c r="V4036" i="7" s="1"/>
  <c r="U4036" i="7"/>
  <c r="T4036" i="7"/>
  <c r="S4039" i="7"/>
  <c r="U4039" i="7"/>
  <c r="T4162" i="7"/>
  <c r="U4162" i="7"/>
  <c r="S4162" i="7"/>
  <c r="V4162" i="7" s="1"/>
  <c r="U4165" i="7"/>
  <c r="T4165" i="7"/>
  <c r="S4165" i="7"/>
  <c r="U3342" i="7"/>
  <c r="T3342" i="7"/>
  <c r="U3427" i="7"/>
  <c r="T3427" i="7"/>
  <c r="V3516" i="7"/>
  <c r="U3535" i="7"/>
  <c r="V3535" i="7" s="1"/>
  <c r="T3535" i="7"/>
  <c r="V3624" i="7"/>
  <c r="V3635" i="7"/>
  <c r="U3654" i="7"/>
  <c r="T3654" i="7"/>
  <c r="S3654" i="7"/>
  <c r="V3660" i="7"/>
  <c r="U3703" i="7"/>
  <c r="T3703" i="7"/>
  <c r="U3798" i="7"/>
  <c r="T3798" i="7"/>
  <c r="S3798" i="7"/>
  <c r="V3798" i="7" s="1"/>
  <c r="V3804" i="7"/>
  <c r="U3835" i="7"/>
  <c r="T3835" i="7"/>
  <c r="U3846" i="7"/>
  <c r="T3846" i="7"/>
  <c r="S3846" i="7"/>
  <c r="S3942" i="7"/>
  <c r="V3942" i="7" s="1"/>
  <c r="U3942" i="7"/>
  <c r="S3976" i="7"/>
  <c r="U3976" i="7"/>
  <c r="T3976" i="7"/>
  <c r="V4029" i="7"/>
  <c r="V3299" i="7"/>
  <c r="V3311" i="7"/>
  <c r="V3335" i="7"/>
  <c r="V3407" i="7"/>
  <c r="U3426" i="7"/>
  <c r="T3426" i="7"/>
  <c r="S3426" i="7"/>
  <c r="V3426" i="7" s="1"/>
  <c r="U3475" i="7"/>
  <c r="T3475" i="7"/>
  <c r="U3583" i="7"/>
  <c r="T3583" i="7"/>
  <c r="U3702" i="7"/>
  <c r="T3702" i="7"/>
  <c r="S3702" i="7"/>
  <c r="U3727" i="7"/>
  <c r="T3727" i="7"/>
  <c r="U3738" i="7"/>
  <c r="T3738" i="7"/>
  <c r="S3738" i="7"/>
  <c r="V3738" i="7" s="1"/>
  <c r="U3763" i="7"/>
  <c r="T3763" i="7"/>
  <c r="U3834" i="7"/>
  <c r="T3834" i="7"/>
  <c r="S3834" i="7"/>
  <c r="S3931" i="7"/>
  <c r="U3931" i="7"/>
  <c r="S4012" i="7"/>
  <c r="U4012" i="7"/>
  <c r="T4012" i="7"/>
  <c r="U4200" i="7"/>
  <c r="T4200" i="7"/>
  <c r="S4200" i="7"/>
  <c r="V4200" i="7" s="1"/>
  <c r="B36" i="6"/>
  <c r="J34" i="6"/>
  <c r="L34" i="6" s="1"/>
  <c r="F12" i="3" s="1"/>
  <c r="J35" i="6"/>
  <c r="I34" i="6"/>
  <c r="I35" i="6"/>
  <c r="H34" i="6"/>
  <c r="D35" i="6"/>
  <c r="C35" i="6"/>
  <c r="B35" i="6"/>
  <c r="J36" i="6"/>
  <c r="G34" i="6"/>
  <c r="K34" i="6" s="1"/>
  <c r="F36" i="6"/>
  <c r="B7" i="6"/>
  <c r="D28" i="6"/>
  <c r="B28" i="6"/>
  <c r="C21" i="6"/>
  <c r="D14" i="6"/>
  <c r="S4303" i="7"/>
  <c r="U4303" i="7"/>
  <c r="T4303" i="7"/>
  <c r="S3266" i="7"/>
  <c r="V3266" i="7" s="1"/>
  <c r="S3269" i="7"/>
  <c r="V3269" i="7" s="1"/>
  <c r="S3271" i="7"/>
  <c r="V3271" i="7" s="1"/>
  <c r="S3272" i="7"/>
  <c r="V3272" i="7" s="1"/>
  <c r="S3273" i="7"/>
  <c r="V3273" i="7" s="1"/>
  <c r="S3274" i="7"/>
  <c r="V3274" i="7" s="1"/>
  <c r="S3276" i="7"/>
  <c r="V3276" i="7" s="1"/>
  <c r="S3277" i="7"/>
  <c r="V3277" i="7" s="1"/>
  <c r="S3278" i="7"/>
  <c r="V3278" i="7" s="1"/>
  <c r="S3279" i="7"/>
  <c r="V3279" i="7" s="1"/>
  <c r="S3280" i="7"/>
  <c r="V3280" i="7" s="1"/>
  <c r="S3281" i="7"/>
  <c r="V3281" i="7" s="1"/>
  <c r="S3283" i="7"/>
  <c r="V3283" i="7" s="1"/>
  <c r="S3284" i="7"/>
  <c r="V3284" i="7" s="1"/>
  <c r="S3285" i="7"/>
  <c r="V3285" i="7" s="1"/>
  <c r="S3286" i="7"/>
  <c r="V3286" i="7" s="1"/>
  <c r="S3287" i="7"/>
  <c r="V3287" i="7" s="1"/>
  <c r="S3289" i="7"/>
  <c r="V3289" i="7" s="1"/>
  <c r="S3290" i="7"/>
  <c r="V3290" i="7" s="1"/>
  <c r="S3291" i="7"/>
  <c r="V3291" i="7" s="1"/>
  <c r="S3292" i="7"/>
  <c r="V3292" i="7" s="1"/>
  <c r="S3295" i="7"/>
  <c r="V3295" i="7" s="1"/>
  <c r="S3296" i="7"/>
  <c r="V3296" i="7" s="1"/>
  <c r="V3298" i="7"/>
  <c r="V3310" i="7"/>
  <c r="V3321" i="7"/>
  <c r="V3334" i="7"/>
  <c r="S3358" i="7"/>
  <c r="V3358" i="7" s="1"/>
  <c r="S3370" i="7"/>
  <c r="V3370" i="7" s="1"/>
  <c r="V3380" i="7"/>
  <c r="S3406" i="7"/>
  <c r="V3406" i="7" s="1"/>
  <c r="U3415" i="7"/>
  <c r="T3415" i="7"/>
  <c r="V3465" i="7"/>
  <c r="V3475" i="7"/>
  <c r="S3548" i="7"/>
  <c r="V3548" i="7" s="1"/>
  <c r="S3573" i="7"/>
  <c r="V3573" i="7" s="1"/>
  <c r="S3583" i="7"/>
  <c r="U3594" i="7"/>
  <c r="T3594" i="7"/>
  <c r="S3594" i="7"/>
  <c r="V3600" i="7"/>
  <c r="U3642" i="7"/>
  <c r="T3642" i="7"/>
  <c r="S3642" i="7"/>
  <c r="V3642" i="7" s="1"/>
  <c r="S3682" i="7"/>
  <c r="V3682" i="7" s="1"/>
  <c r="U3691" i="7"/>
  <c r="T3691" i="7"/>
  <c r="S3717" i="7"/>
  <c r="V3717" i="7" s="1"/>
  <c r="S3727" i="7"/>
  <c r="V3727" i="7" s="1"/>
  <c r="S3753" i="7"/>
  <c r="V3753" i="7" s="1"/>
  <c r="S3763" i="7"/>
  <c r="V3763" i="7" s="1"/>
  <c r="U3786" i="7"/>
  <c r="T3786" i="7"/>
  <c r="S3786" i="7"/>
  <c r="S3814" i="7"/>
  <c r="V3814" i="7" s="1"/>
  <c r="U3823" i="7"/>
  <c r="T3823" i="7"/>
  <c r="V3849" i="7"/>
  <c r="S3884" i="7"/>
  <c r="V3884" i="7" s="1"/>
  <c r="S3909" i="7"/>
  <c r="V3909" i="7" s="1"/>
  <c r="T3931" i="7"/>
  <c r="T4041" i="7"/>
  <c r="S4050" i="7"/>
  <c r="V4050" i="7" s="1"/>
  <c r="U4050" i="7"/>
  <c r="T4050" i="7"/>
  <c r="T4150" i="7"/>
  <c r="U4150" i="7"/>
  <c r="S4150" i="7"/>
  <c r="U4193" i="7"/>
  <c r="T4193" i="7"/>
  <c r="S4193" i="7"/>
  <c r="T3266" i="7"/>
  <c r="T3269" i="7"/>
  <c r="T3271" i="7"/>
  <c r="T3272" i="7"/>
  <c r="T3273" i="7"/>
  <c r="T3274" i="7"/>
  <c r="T3276" i="7"/>
  <c r="T3277" i="7"/>
  <c r="T3278" i="7"/>
  <c r="T3279" i="7"/>
  <c r="T3280" i="7"/>
  <c r="T3281" i="7"/>
  <c r="T3283" i="7"/>
  <c r="T3284" i="7"/>
  <c r="T3285" i="7"/>
  <c r="T3286" i="7"/>
  <c r="T3287" i="7"/>
  <c r="T3289" i="7"/>
  <c r="T3290" i="7"/>
  <c r="T3291" i="7"/>
  <c r="T3292" i="7"/>
  <c r="T3295" i="7"/>
  <c r="T3296" i="7"/>
  <c r="T3297" i="7"/>
  <c r="T3298" i="7"/>
  <c r="S3309" i="7"/>
  <c r="V3309" i="7" s="1"/>
  <c r="T3310" i="7"/>
  <c r="S3320" i="7"/>
  <c r="V3320" i="7" s="1"/>
  <c r="T3321" i="7"/>
  <c r="S3333" i="7"/>
  <c r="V3333" i="7" s="1"/>
  <c r="S3346" i="7"/>
  <c r="V3346" i="7" s="1"/>
  <c r="S3357" i="7"/>
  <c r="V3357" i="7" s="1"/>
  <c r="T3358" i="7"/>
  <c r="V3369" i="7"/>
  <c r="T3370" i="7"/>
  <c r="U3390" i="7"/>
  <c r="T3390" i="7"/>
  <c r="S3390" i="7"/>
  <c r="V3390" i="7" s="1"/>
  <c r="V3396" i="7"/>
  <c r="V3415" i="7"/>
  <c r="V3431" i="7"/>
  <c r="T3440" i="7"/>
  <c r="U3450" i="7"/>
  <c r="T3450" i="7"/>
  <c r="S3450" i="7"/>
  <c r="V3456" i="7"/>
  <c r="V3492" i="7"/>
  <c r="S3502" i="7"/>
  <c r="V3502" i="7" s="1"/>
  <c r="S3512" i="7"/>
  <c r="V3512" i="7" s="1"/>
  <c r="V3539" i="7"/>
  <c r="T3548" i="7"/>
  <c r="U3558" i="7"/>
  <c r="T3558" i="7"/>
  <c r="S3558" i="7"/>
  <c r="V3564" i="7"/>
  <c r="T3573" i="7"/>
  <c r="S3610" i="7"/>
  <c r="V3610" i="7" s="1"/>
  <c r="S3620" i="7"/>
  <c r="V3620" i="7" s="1"/>
  <c r="U3631" i="7"/>
  <c r="V3631" i="7" s="1"/>
  <c r="T3631" i="7"/>
  <c r="S3656" i="7"/>
  <c r="V3656" i="7" s="1"/>
  <c r="S3681" i="7"/>
  <c r="V3681" i="7" s="1"/>
  <c r="T3682" i="7"/>
  <c r="S3691" i="7"/>
  <c r="V3691" i="7" s="1"/>
  <c r="V3707" i="7"/>
  <c r="T3717" i="7"/>
  <c r="V3744" i="7"/>
  <c r="T3753" i="7"/>
  <c r="S3800" i="7"/>
  <c r="V3800" i="7" s="1"/>
  <c r="S3813" i="7"/>
  <c r="V3813" i="7" s="1"/>
  <c r="T3814" i="7"/>
  <c r="S3823" i="7"/>
  <c r="V3839" i="7"/>
  <c r="T3849" i="7"/>
  <c r="S3874" i="7"/>
  <c r="V3874" i="7" s="1"/>
  <c r="T3884" i="7"/>
  <c r="U3894" i="7"/>
  <c r="T3894" i="7"/>
  <c r="S3894" i="7"/>
  <c r="V3894" i="7" s="1"/>
  <c r="V3900" i="7"/>
  <c r="T3909" i="7"/>
  <c r="U3919" i="7"/>
  <c r="T3919" i="7"/>
  <c r="S4000" i="7"/>
  <c r="U4000" i="7"/>
  <c r="T4000" i="7"/>
  <c r="V4040" i="7"/>
  <c r="U4041" i="7"/>
  <c r="T3309" i="7"/>
  <c r="T3320" i="7"/>
  <c r="T3333" i="7"/>
  <c r="U3379" i="7"/>
  <c r="V3379" i="7" s="1"/>
  <c r="T3379" i="7"/>
  <c r="V3430" i="7"/>
  <c r="U3439" i="7"/>
  <c r="V3439" i="7" s="1"/>
  <c r="T3439" i="7"/>
  <c r="V3501" i="7"/>
  <c r="T3502" i="7"/>
  <c r="T3512" i="7"/>
  <c r="U3522" i="7"/>
  <c r="T3522" i="7"/>
  <c r="S3522" i="7"/>
  <c r="V3528" i="7"/>
  <c r="V3538" i="7"/>
  <c r="U3547" i="7"/>
  <c r="T3547" i="7"/>
  <c r="V3599" i="7"/>
  <c r="V3609" i="7"/>
  <c r="T3610" i="7"/>
  <c r="T3620" i="7"/>
  <c r="V3647" i="7"/>
  <c r="T3656" i="7"/>
  <c r="U3666" i="7"/>
  <c r="T3666" i="7"/>
  <c r="S3666" i="7"/>
  <c r="V3666" i="7" s="1"/>
  <c r="V3672" i="7"/>
  <c r="V3706" i="7"/>
  <c r="U3774" i="7"/>
  <c r="T3774" i="7"/>
  <c r="S3774" i="7"/>
  <c r="V3780" i="7"/>
  <c r="V3791" i="7"/>
  <c r="T3800" i="7"/>
  <c r="T3813" i="7"/>
  <c r="U3858" i="7"/>
  <c r="T3858" i="7"/>
  <c r="S3858" i="7"/>
  <c r="V3858" i="7" s="1"/>
  <c r="V3864" i="7"/>
  <c r="T3874" i="7"/>
  <c r="S3908" i="7"/>
  <c r="V3908" i="7" s="1"/>
  <c r="S3919" i="7"/>
  <c r="V3919" i="7" s="1"/>
  <c r="V4003" i="7"/>
  <c r="S4027" i="7"/>
  <c r="U4027" i="7"/>
  <c r="T4027" i="7"/>
  <c r="U4189" i="7"/>
  <c r="T4189" i="7"/>
  <c r="S4189" i="7"/>
  <c r="U4219" i="7"/>
  <c r="T4219" i="7"/>
  <c r="S4219" i="7"/>
  <c r="V4219" i="7" s="1"/>
  <c r="U4222" i="7"/>
  <c r="T4222" i="7"/>
  <c r="V3344" i="7"/>
  <c r="V3395" i="7"/>
  <c r="V3429" i="7"/>
  <c r="V3455" i="7"/>
  <c r="U3474" i="7"/>
  <c r="T3474" i="7"/>
  <c r="S3474" i="7"/>
  <c r="V3474" i="7" s="1"/>
  <c r="V3480" i="7"/>
  <c r="V3491" i="7"/>
  <c r="U3511" i="7"/>
  <c r="V3511" i="7" s="1"/>
  <c r="T3511" i="7"/>
  <c r="S3547" i="7"/>
  <c r="V3547" i="7" s="1"/>
  <c r="V3563" i="7"/>
  <c r="U3582" i="7"/>
  <c r="T3582" i="7"/>
  <c r="S3582" i="7"/>
  <c r="V3582" i="7" s="1"/>
  <c r="V3588" i="7"/>
  <c r="U3619" i="7"/>
  <c r="V3619" i="7" s="1"/>
  <c r="T3619" i="7"/>
  <c r="V3646" i="7"/>
  <c r="U3655" i="7"/>
  <c r="V3655" i="7" s="1"/>
  <c r="T3655" i="7"/>
  <c r="V3705" i="7"/>
  <c r="U3726" i="7"/>
  <c r="T3726" i="7"/>
  <c r="S3726" i="7"/>
  <c r="V3732" i="7"/>
  <c r="V3743" i="7"/>
  <c r="U3762" i="7"/>
  <c r="T3762" i="7"/>
  <c r="S3762" i="7"/>
  <c r="V3762" i="7" s="1"/>
  <c r="V3768" i="7"/>
  <c r="V3790" i="7"/>
  <c r="U3799" i="7"/>
  <c r="T3799" i="7"/>
  <c r="V3837" i="7"/>
  <c r="U3847" i="7"/>
  <c r="T3847" i="7"/>
  <c r="V3899" i="7"/>
  <c r="U3930" i="7"/>
  <c r="T3930" i="7"/>
  <c r="S3930" i="7"/>
  <c r="V3930" i="7" s="1"/>
  <c r="U3954" i="7"/>
  <c r="V3954" i="7" s="1"/>
  <c r="V4023" i="7"/>
  <c r="U4090" i="7"/>
  <c r="V4090" i="7" s="1"/>
  <c r="S4222" i="7"/>
  <c r="P4302" i="7"/>
  <c r="U4302" i="7"/>
  <c r="T4302" i="7"/>
  <c r="Q4302" i="7"/>
  <c r="D13" i="5"/>
  <c r="E13" i="5" s="1"/>
  <c r="V4338" i="7"/>
  <c r="U4373" i="7"/>
  <c r="T4373" i="7"/>
  <c r="S4373" i="7"/>
  <c r="U4798" i="7"/>
  <c r="T4798" i="7"/>
  <c r="S4798" i="7"/>
  <c r="V4798" i="7" s="1"/>
  <c r="V5495" i="7"/>
  <c r="V5497" i="7"/>
  <c r="S3389" i="7"/>
  <c r="V3389" i="7" s="1"/>
  <c r="S3401" i="7"/>
  <c r="V3401" i="7" s="1"/>
  <c r="S3413" i="7"/>
  <c r="V3413" i="7" s="1"/>
  <c r="S3425" i="7"/>
  <c r="V3425" i="7" s="1"/>
  <c r="S3437" i="7"/>
  <c r="V3437" i="7" s="1"/>
  <c r="S3449" i="7"/>
  <c r="V3449" i="7" s="1"/>
  <c r="S3461" i="7"/>
  <c r="V3461" i="7" s="1"/>
  <c r="S3473" i="7"/>
  <c r="V3473" i="7" s="1"/>
  <c r="S3485" i="7"/>
  <c r="V3485" i="7" s="1"/>
  <c r="S3497" i="7"/>
  <c r="V3497" i="7" s="1"/>
  <c r="S3509" i="7"/>
  <c r="V3509" i="7" s="1"/>
  <c r="S3521" i="7"/>
  <c r="V3521" i="7" s="1"/>
  <c r="S3533" i="7"/>
  <c r="V3533" i="7" s="1"/>
  <c r="S3545" i="7"/>
  <c r="V3545" i="7" s="1"/>
  <c r="S3557" i="7"/>
  <c r="V3557" i="7" s="1"/>
  <c r="S3569" i="7"/>
  <c r="V3569" i="7" s="1"/>
  <c r="S3581" i="7"/>
  <c r="V3581" i="7" s="1"/>
  <c r="S3593" i="7"/>
  <c r="V3593" i="7" s="1"/>
  <c r="S3617" i="7"/>
  <c r="V3617" i="7" s="1"/>
  <c r="S3629" i="7"/>
  <c r="V3629" i="7" s="1"/>
  <c r="S3641" i="7"/>
  <c r="V3641" i="7" s="1"/>
  <c r="S3653" i="7"/>
  <c r="V3653" i="7" s="1"/>
  <c r="S3665" i="7"/>
  <c r="V3665" i="7" s="1"/>
  <c r="S3677" i="7"/>
  <c r="V3677" i="7" s="1"/>
  <c r="S3689" i="7"/>
  <c r="V3689" i="7" s="1"/>
  <c r="S3701" i="7"/>
  <c r="V3701" i="7" s="1"/>
  <c r="S3713" i="7"/>
  <c r="V3713" i="7" s="1"/>
  <c r="S3725" i="7"/>
  <c r="V3725" i="7" s="1"/>
  <c r="S3737" i="7"/>
  <c r="V3737" i="7" s="1"/>
  <c r="S3749" i="7"/>
  <c r="V3749" i="7" s="1"/>
  <c r="S3761" i="7"/>
  <c r="V3761" i="7" s="1"/>
  <c r="S3773" i="7"/>
  <c r="V3773" i="7" s="1"/>
  <c r="S3785" i="7"/>
  <c r="V3785" i="7" s="1"/>
  <c r="S3797" i="7"/>
  <c r="V3797" i="7" s="1"/>
  <c r="S3821" i="7"/>
  <c r="V3821" i="7" s="1"/>
  <c r="S3833" i="7"/>
  <c r="V3833" i="7" s="1"/>
  <c r="S3845" i="7"/>
  <c r="V3845" i="7" s="1"/>
  <c r="S3857" i="7"/>
  <c r="V3857" i="7" s="1"/>
  <c r="S3869" i="7"/>
  <c r="V3869" i="7" s="1"/>
  <c r="S3881" i="7"/>
  <c r="V3881" i="7" s="1"/>
  <c r="S3893" i="7"/>
  <c r="V3893" i="7" s="1"/>
  <c r="S3905" i="7"/>
  <c r="V3905" i="7" s="1"/>
  <c r="S3917" i="7"/>
  <c r="V3917" i="7" s="1"/>
  <c r="S3941" i="7"/>
  <c r="V3941" i="7" s="1"/>
  <c r="U3941" i="7"/>
  <c r="T3969" i="7"/>
  <c r="V3985" i="7"/>
  <c r="T4015" i="7"/>
  <c r="V4026" i="7"/>
  <c r="T4038" i="7"/>
  <c r="V4057" i="7"/>
  <c r="T4089" i="7"/>
  <c r="U4089" i="7"/>
  <c r="S4089" i="7"/>
  <c r="V4089" i="7" s="1"/>
  <c r="T4111" i="7"/>
  <c r="U4111" i="7"/>
  <c r="S4246" i="7"/>
  <c r="U4246" i="7"/>
  <c r="V4266" i="7"/>
  <c r="S4323" i="7"/>
  <c r="U4323" i="7"/>
  <c r="T4323" i="7"/>
  <c r="P4330" i="7"/>
  <c r="T4330" i="7"/>
  <c r="Q4330" i="7"/>
  <c r="U4330" i="7"/>
  <c r="V4330" i="7" s="1"/>
  <c r="S3304" i="7"/>
  <c r="V3304" i="7" s="1"/>
  <c r="S3316" i="7"/>
  <c r="V3316" i="7" s="1"/>
  <c r="S3328" i="7"/>
  <c r="V3328" i="7" s="1"/>
  <c r="S3340" i="7"/>
  <c r="V3340" i="7" s="1"/>
  <c r="S3352" i="7"/>
  <c r="V3352" i="7" s="1"/>
  <c r="S3364" i="7"/>
  <c r="V3364" i="7" s="1"/>
  <c r="S3376" i="7"/>
  <c r="V3376" i="7" s="1"/>
  <c r="S3388" i="7"/>
  <c r="V3388" i="7" s="1"/>
  <c r="T3389" i="7"/>
  <c r="S3400" i="7"/>
  <c r="V3400" i="7" s="1"/>
  <c r="T3401" i="7"/>
  <c r="S3412" i="7"/>
  <c r="V3412" i="7" s="1"/>
  <c r="T3413" i="7"/>
  <c r="S3424" i="7"/>
  <c r="V3424" i="7" s="1"/>
  <c r="T3425" i="7"/>
  <c r="S3436" i="7"/>
  <c r="V3436" i="7" s="1"/>
  <c r="T3437" i="7"/>
  <c r="S3448" i="7"/>
  <c r="V3448" i="7" s="1"/>
  <c r="T3449" i="7"/>
  <c r="S3460" i="7"/>
  <c r="V3460" i="7" s="1"/>
  <c r="T3461" i="7"/>
  <c r="S3472" i="7"/>
  <c r="V3472" i="7" s="1"/>
  <c r="T3473" i="7"/>
  <c r="S3484" i="7"/>
  <c r="V3484" i="7" s="1"/>
  <c r="T3485" i="7"/>
  <c r="S3496" i="7"/>
  <c r="V3496" i="7" s="1"/>
  <c r="T3497" i="7"/>
  <c r="S3508" i="7"/>
  <c r="V3508" i="7" s="1"/>
  <c r="T3509" i="7"/>
  <c r="S3520" i="7"/>
  <c r="V3520" i="7" s="1"/>
  <c r="T3521" i="7"/>
  <c r="S3532" i="7"/>
  <c r="V3532" i="7" s="1"/>
  <c r="T3533" i="7"/>
  <c r="S3544" i="7"/>
  <c r="V3544" i="7" s="1"/>
  <c r="T3545" i="7"/>
  <c r="S3556" i="7"/>
  <c r="V3556" i="7" s="1"/>
  <c r="T3557" i="7"/>
  <c r="S3568" i="7"/>
  <c r="V3568" i="7" s="1"/>
  <c r="T3569" i="7"/>
  <c r="S3580" i="7"/>
  <c r="V3580" i="7" s="1"/>
  <c r="T3581" i="7"/>
  <c r="T3593" i="7"/>
  <c r="S3604" i="7"/>
  <c r="V3604" i="7" s="1"/>
  <c r="S3616" i="7"/>
  <c r="V3616" i="7" s="1"/>
  <c r="T3617" i="7"/>
  <c r="T3629" i="7"/>
  <c r="S3640" i="7"/>
  <c r="V3640" i="7" s="1"/>
  <c r="T3641" i="7"/>
  <c r="S3652" i="7"/>
  <c r="V3652" i="7" s="1"/>
  <c r="T3653" i="7"/>
  <c r="S3664" i="7"/>
  <c r="V3664" i="7" s="1"/>
  <c r="T3665" i="7"/>
  <c r="S3676" i="7"/>
  <c r="V3676" i="7" s="1"/>
  <c r="T3677" i="7"/>
  <c r="S3688" i="7"/>
  <c r="V3688" i="7" s="1"/>
  <c r="T3689" i="7"/>
  <c r="S3700" i="7"/>
  <c r="V3700" i="7" s="1"/>
  <c r="T3701" i="7"/>
  <c r="T3713" i="7"/>
  <c r="S3724" i="7"/>
  <c r="V3724" i="7" s="1"/>
  <c r="T3725" i="7"/>
  <c r="S3736" i="7"/>
  <c r="V3736" i="7" s="1"/>
  <c r="T3737" i="7"/>
  <c r="S3748" i="7"/>
  <c r="V3748" i="7" s="1"/>
  <c r="T3749" i="7"/>
  <c r="S3760" i="7"/>
  <c r="V3760" i="7" s="1"/>
  <c r="T3761" i="7"/>
  <c r="T3773" i="7"/>
  <c r="T3785" i="7"/>
  <c r="S3796" i="7"/>
  <c r="V3796" i="7" s="1"/>
  <c r="T3797" i="7"/>
  <c r="S3820" i="7"/>
  <c r="V3820" i="7" s="1"/>
  <c r="T3821" i="7"/>
  <c r="S3832" i="7"/>
  <c r="V3832" i="7" s="1"/>
  <c r="T3833" i="7"/>
  <c r="T3845" i="7"/>
  <c r="S3856" i="7"/>
  <c r="V3856" i="7" s="1"/>
  <c r="T3857" i="7"/>
  <c r="T3869" i="7"/>
  <c r="S3880" i="7"/>
  <c r="V3880" i="7" s="1"/>
  <c r="T3881" i="7"/>
  <c r="S3892" i="7"/>
  <c r="V3892" i="7" s="1"/>
  <c r="T3893" i="7"/>
  <c r="S3904" i="7"/>
  <c r="V3904" i="7" s="1"/>
  <c r="T3905" i="7"/>
  <c r="T3917" i="7"/>
  <c r="S3928" i="7"/>
  <c r="V3928" i="7" s="1"/>
  <c r="T3941" i="7"/>
  <c r="T3968" i="7"/>
  <c r="U3969" i="7"/>
  <c r="V3969" i="7" s="1"/>
  <c r="T4004" i="7"/>
  <c r="V4014" i="7"/>
  <c r="U4015" i="7"/>
  <c r="V4015" i="7" s="1"/>
  <c r="T4026" i="7"/>
  <c r="U4038" i="7"/>
  <c r="V4038" i="7" s="1"/>
  <c r="S4049" i="7"/>
  <c r="U4049" i="7"/>
  <c r="T4102" i="7"/>
  <c r="U4102" i="7"/>
  <c r="S4111" i="7"/>
  <c r="V4111" i="7" s="1"/>
  <c r="S4130" i="7"/>
  <c r="V4130" i="7" s="1"/>
  <c r="S4138" i="7"/>
  <c r="V4138" i="7" s="1"/>
  <c r="U4178" i="7"/>
  <c r="T4178" i="7"/>
  <c r="U4202" i="7"/>
  <c r="T4202" i="7"/>
  <c r="U4206" i="7"/>
  <c r="T4206" i="7"/>
  <c r="S4206" i="7"/>
  <c r="V4206" i="7" s="1"/>
  <c r="T4246" i="7"/>
  <c r="P4278" i="7"/>
  <c r="U4278" i="7"/>
  <c r="V4278" i="7" s="1"/>
  <c r="T4278" i="7"/>
  <c r="Q4278" i="7"/>
  <c r="G21" i="5" s="1"/>
  <c r="C7" i="5"/>
  <c r="E7" i="5" s="1"/>
  <c r="E8" i="3" s="1"/>
  <c r="C20" i="6"/>
  <c r="T3304" i="7"/>
  <c r="S3315" i="7"/>
  <c r="V3315" i="7" s="1"/>
  <c r="T3316" i="7"/>
  <c r="S3327" i="7"/>
  <c r="V3327" i="7" s="1"/>
  <c r="T3328" i="7"/>
  <c r="S3339" i="7"/>
  <c r="V3339" i="7" s="1"/>
  <c r="T3340" i="7"/>
  <c r="S3351" i="7"/>
  <c r="V3351" i="7" s="1"/>
  <c r="T3352" i="7"/>
  <c r="S3363" i="7"/>
  <c r="V3363" i="7" s="1"/>
  <c r="T3364" i="7"/>
  <c r="S3375" i="7"/>
  <c r="V3375" i="7" s="1"/>
  <c r="T3376" i="7"/>
  <c r="S3387" i="7"/>
  <c r="V3387" i="7" s="1"/>
  <c r="T3388" i="7"/>
  <c r="S3399" i="7"/>
  <c r="V3399" i="7" s="1"/>
  <c r="T3400" i="7"/>
  <c r="S3411" i="7"/>
  <c r="V3411" i="7" s="1"/>
  <c r="T3412" i="7"/>
  <c r="S3423" i="7"/>
  <c r="V3423" i="7" s="1"/>
  <c r="T3424" i="7"/>
  <c r="S3435" i="7"/>
  <c r="V3435" i="7" s="1"/>
  <c r="T3436" i="7"/>
  <c r="S3447" i="7"/>
  <c r="V3447" i="7" s="1"/>
  <c r="T3448" i="7"/>
  <c r="S3459" i="7"/>
  <c r="V3459" i="7" s="1"/>
  <c r="T3460" i="7"/>
  <c r="S3471" i="7"/>
  <c r="V3471" i="7" s="1"/>
  <c r="T3472" i="7"/>
  <c r="S3483" i="7"/>
  <c r="V3483" i="7" s="1"/>
  <c r="T3484" i="7"/>
  <c r="T3496" i="7"/>
  <c r="S3507" i="7"/>
  <c r="V3507" i="7" s="1"/>
  <c r="T3508" i="7"/>
  <c r="S3519" i="7"/>
  <c r="V3519" i="7" s="1"/>
  <c r="T3520" i="7"/>
  <c r="S3531" i="7"/>
  <c r="V3531" i="7" s="1"/>
  <c r="T3532" i="7"/>
  <c r="S3543" i="7"/>
  <c r="V3543" i="7" s="1"/>
  <c r="T3544" i="7"/>
  <c r="S3555" i="7"/>
  <c r="V3555" i="7" s="1"/>
  <c r="T3556" i="7"/>
  <c r="S3567" i="7"/>
  <c r="V3567" i="7" s="1"/>
  <c r="T3568" i="7"/>
  <c r="S3579" i="7"/>
  <c r="V3579" i="7" s="1"/>
  <c r="T3580" i="7"/>
  <c r="S3591" i="7"/>
  <c r="V3591" i="7" s="1"/>
  <c r="S3603" i="7"/>
  <c r="V3603" i="7" s="1"/>
  <c r="T3604" i="7"/>
  <c r="S3615" i="7"/>
  <c r="V3615" i="7" s="1"/>
  <c r="T3616" i="7"/>
  <c r="S3627" i="7"/>
  <c r="V3627" i="7" s="1"/>
  <c r="S3639" i="7"/>
  <c r="V3639" i="7" s="1"/>
  <c r="T3640" i="7"/>
  <c r="S3651" i="7"/>
  <c r="V3651" i="7" s="1"/>
  <c r="T3652" i="7"/>
  <c r="S3663" i="7"/>
  <c r="V3663" i="7" s="1"/>
  <c r="T3664" i="7"/>
  <c r="S3675" i="7"/>
  <c r="V3675" i="7" s="1"/>
  <c r="T3676" i="7"/>
  <c r="S3687" i="7"/>
  <c r="V3687" i="7" s="1"/>
  <c r="T3688" i="7"/>
  <c r="S3699" i="7"/>
  <c r="V3699" i="7" s="1"/>
  <c r="T3700" i="7"/>
  <c r="S3711" i="7"/>
  <c r="V3711" i="7" s="1"/>
  <c r="S3723" i="7"/>
  <c r="V3723" i="7" s="1"/>
  <c r="T3724" i="7"/>
  <c r="S3735" i="7"/>
  <c r="V3735" i="7" s="1"/>
  <c r="T3736" i="7"/>
  <c r="S3747" i="7"/>
  <c r="V3747" i="7" s="1"/>
  <c r="T3748" i="7"/>
  <c r="S3759" i="7"/>
  <c r="V3759" i="7" s="1"/>
  <c r="T3760" i="7"/>
  <c r="S3783" i="7"/>
  <c r="V3783" i="7" s="1"/>
  <c r="S3795" i="7"/>
  <c r="V3795" i="7" s="1"/>
  <c r="T3796" i="7"/>
  <c r="S3807" i="7"/>
  <c r="V3807" i="7" s="1"/>
  <c r="S3819" i="7"/>
  <c r="V3819" i="7" s="1"/>
  <c r="T3820" i="7"/>
  <c r="S3831" i="7"/>
  <c r="V3831" i="7" s="1"/>
  <c r="T3832" i="7"/>
  <c r="S3843" i="7"/>
  <c r="V3843" i="7" s="1"/>
  <c r="S3855" i="7"/>
  <c r="V3855" i="7" s="1"/>
  <c r="T3856" i="7"/>
  <c r="S3867" i="7"/>
  <c r="V3867" i="7" s="1"/>
  <c r="S3879" i="7"/>
  <c r="V3879" i="7" s="1"/>
  <c r="T3880" i="7"/>
  <c r="S3891" i="7"/>
  <c r="V3891" i="7" s="1"/>
  <c r="T3892" i="7"/>
  <c r="S3903" i="7"/>
  <c r="V3903" i="7" s="1"/>
  <c r="T3904" i="7"/>
  <c r="S3915" i="7"/>
  <c r="V3915" i="7" s="1"/>
  <c r="S3927" i="7"/>
  <c r="V3927" i="7" s="1"/>
  <c r="T3928" i="7"/>
  <c r="V3937" i="7"/>
  <c r="S3952" i="7"/>
  <c r="U3952" i="7"/>
  <c r="T3952" i="7"/>
  <c r="U3968" i="7"/>
  <c r="V3968" i="7" s="1"/>
  <c r="S3977" i="7"/>
  <c r="U3977" i="7"/>
  <c r="S3988" i="7"/>
  <c r="U3988" i="7"/>
  <c r="T3988" i="7"/>
  <c r="V3999" i="7"/>
  <c r="T4003" i="7"/>
  <c r="U4004" i="7"/>
  <c r="T4014" i="7"/>
  <c r="U4026" i="7"/>
  <c r="S4037" i="7"/>
  <c r="U4037" i="7"/>
  <c r="T4049" i="7"/>
  <c r="T4060" i="7"/>
  <c r="S4060" i="7"/>
  <c r="U4060" i="7"/>
  <c r="T4084" i="7"/>
  <c r="U4084" i="7"/>
  <c r="S4084" i="7"/>
  <c r="S4102" i="7"/>
  <c r="T4129" i="7"/>
  <c r="U4129" i="7"/>
  <c r="U4130" i="7"/>
  <c r="U4138" i="7"/>
  <c r="S4156" i="7"/>
  <c r="V4161" i="7"/>
  <c r="U4164" i="7"/>
  <c r="T4164" i="7"/>
  <c r="S4164" i="7"/>
  <c r="V4164" i="7" s="1"/>
  <c r="S4178" i="7"/>
  <c r="V4178" i="7" s="1"/>
  <c r="U4188" i="7"/>
  <c r="T4188" i="7"/>
  <c r="S4188" i="7"/>
  <c r="V4188" i="7" s="1"/>
  <c r="S4202" i="7"/>
  <c r="V4202" i="7" s="1"/>
  <c r="U4209" i="7"/>
  <c r="T4209" i="7"/>
  <c r="S4209" i="7"/>
  <c r="V4209" i="7" s="1"/>
  <c r="U4227" i="7"/>
  <c r="T4227" i="7"/>
  <c r="S4227" i="7"/>
  <c r="V4227" i="7" s="1"/>
  <c r="B14" i="6"/>
  <c r="C29" i="6"/>
  <c r="D20" i="6"/>
  <c r="S3350" i="7"/>
  <c r="V3350" i="7" s="1"/>
  <c r="S3362" i="7"/>
  <c r="V3362" i="7" s="1"/>
  <c r="S3374" i="7"/>
  <c r="V3374" i="7" s="1"/>
  <c r="S3386" i="7"/>
  <c r="V3386" i="7" s="1"/>
  <c r="S3410" i="7"/>
  <c r="V3410" i="7" s="1"/>
  <c r="S3422" i="7"/>
  <c r="V3422" i="7" s="1"/>
  <c r="S3434" i="7"/>
  <c r="V3434" i="7" s="1"/>
  <c r="S3446" i="7"/>
  <c r="V3446" i="7" s="1"/>
  <c r="S3458" i="7"/>
  <c r="V3458" i="7" s="1"/>
  <c r="S3470" i="7"/>
  <c r="V3470" i="7" s="1"/>
  <c r="S3506" i="7"/>
  <c r="V3506" i="7" s="1"/>
  <c r="S3518" i="7"/>
  <c r="V3518" i="7" s="1"/>
  <c r="S3530" i="7"/>
  <c r="V3530" i="7" s="1"/>
  <c r="S3542" i="7"/>
  <c r="V3542" i="7" s="1"/>
  <c r="S3554" i="7"/>
  <c r="V3554" i="7" s="1"/>
  <c r="S3566" i="7"/>
  <c r="V3566" i="7" s="1"/>
  <c r="S3578" i="7"/>
  <c r="V3578" i="7" s="1"/>
  <c r="S3590" i="7"/>
  <c r="V3590" i="7" s="1"/>
  <c r="S3602" i="7"/>
  <c r="V3602" i="7" s="1"/>
  <c r="S3614" i="7"/>
  <c r="V3614" i="7" s="1"/>
  <c r="S3638" i="7"/>
  <c r="V3638" i="7" s="1"/>
  <c r="S3650" i="7"/>
  <c r="V3650" i="7" s="1"/>
  <c r="S3662" i="7"/>
  <c r="V3662" i="7" s="1"/>
  <c r="S3674" i="7"/>
  <c r="V3674" i="7" s="1"/>
  <c r="S3686" i="7"/>
  <c r="V3686" i="7" s="1"/>
  <c r="S3698" i="7"/>
  <c r="V3698" i="7" s="1"/>
  <c r="S3710" i="7"/>
  <c r="V3710" i="7" s="1"/>
  <c r="S3722" i="7"/>
  <c r="V3722" i="7" s="1"/>
  <c r="S3746" i="7"/>
  <c r="V3746" i="7" s="1"/>
  <c r="S3758" i="7"/>
  <c r="V3758" i="7" s="1"/>
  <c r="S3794" i="7"/>
  <c r="V3794" i="7" s="1"/>
  <c r="S3818" i="7"/>
  <c r="V3818" i="7" s="1"/>
  <c r="S3830" i="7"/>
  <c r="V3830" i="7" s="1"/>
  <c r="S3842" i="7"/>
  <c r="V3842" i="7" s="1"/>
  <c r="T3843" i="7"/>
  <c r="S3854" i="7"/>
  <c r="V3854" i="7" s="1"/>
  <c r="T3855" i="7"/>
  <c r="S3866" i="7"/>
  <c r="V3866" i="7" s="1"/>
  <c r="T3867" i="7"/>
  <c r="S3878" i="7"/>
  <c r="V3878" i="7" s="1"/>
  <c r="T3879" i="7"/>
  <c r="T3891" i="7"/>
  <c r="T3903" i="7"/>
  <c r="T3915" i="7"/>
  <c r="T3927" i="7"/>
  <c r="V3966" i="7"/>
  <c r="V4002" i="7"/>
  <c r="U4003" i="7"/>
  <c r="U4014" i="7"/>
  <c r="S4025" i="7"/>
  <c r="V4025" i="7" s="1"/>
  <c r="U4025" i="7"/>
  <c r="T4037" i="7"/>
  <c r="T4101" i="7"/>
  <c r="S4101" i="7"/>
  <c r="V4101" i="7" s="1"/>
  <c r="S4129" i="7"/>
  <c r="V4129" i="7" s="1"/>
  <c r="U4156" i="7"/>
  <c r="U4181" i="7"/>
  <c r="T4181" i="7"/>
  <c r="S4181" i="7"/>
  <c r="V3301" i="7"/>
  <c r="V3313" i="7"/>
  <c r="V3325" i="7"/>
  <c r="V3337" i="7"/>
  <c r="V3349" i="7"/>
  <c r="V3361" i="7"/>
  <c r="V3373" i="7"/>
  <c r="V3385" i="7"/>
  <c r="V3397" i="7"/>
  <c r="V3409" i="7"/>
  <c r="V3421" i="7"/>
  <c r="V3433" i="7"/>
  <c r="V3445" i="7"/>
  <c r="V3457" i="7"/>
  <c r="V3469" i="7"/>
  <c r="V3481" i="7"/>
  <c r="V3493" i="7"/>
  <c r="V3505" i="7"/>
  <c r="V3517" i="7"/>
  <c r="V3529" i="7"/>
  <c r="V3541" i="7"/>
  <c r="V3553" i="7"/>
  <c r="V3565" i="7"/>
  <c r="V3577" i="7"/>
  <c r="V3589" i="7"/>
  <c r="V3601" i="7"/>
  <c r="V3613" i="7"/>
  <c r="V3625" i="7"/>
  <c r="V3637" i="7"/>
  <c r="V3649" i="7"/>
  <c r="V3661" i="7"/>
  <c r="V3673" i="7"/>
  <c r="V3685" i="7"/>
  <c r="V3697" i="7"/>
  <c r="V3709" i="7"/>
  <c r="V3721" i="7"/>
  <c r="V3733" i="7"/>
  <c r="V3745" i="7"/>
  <c r="V3757" i="7"/>
  <c r="V3769" i="7"/>
  <c r="V3781" i="7"/>
  <c r="V3793" i="7"/>
  <c r="V3805" i="7"/>
  <c r="V3817" i="7"/>
  <c r="V3829" i="7"/>
  <c r="V3841" i="7"/>
  <c r="V3853" i="7"/>
  <c r="V3865" i="7"/>
  <c r="V3877" i="7"/>
  <c r="V3889" i="7"/>
  <c r="V3901" i="7"/>
  <c r="V3913" i="7"/>
  <c r="V3925" i="7"/>
  <c r="S3940" i="7"/>
  <c r="U3940" i="7"/>
  <c r="T3940" i="7"/>
  <c r="T3957" i="7"/>
  <c r="T3966" i="7"/>
  <c r="T3993" i="7"/>
  <c r="T4002" i="7"/>
  <c r="V4128" i="7"/>
  <c r="T4155" i="7"/>
  <c r="U4155" i="7"/>
  <c r="U4177" i="7"/>
  <c r="T4177" i="7"/>
  <c r="S4177" i="7"/>
  <c r="V4177" i="7" s="1"/>
  <c r="U4201" i="7"/>
  <c r="T4201" i="7"/>
  <c r="S4201" i="7"/>
  <c r="U4226" i="7"/>
  <c r="T4226" i="7"/>
  <c r="T3956" i="7"/>
  <c r="U3957" i="7"/>
  <c r="V3957" i="7" s="1"/>
  <c r="U3966" i="7"/>
  <c r="T3992" i="7"/>
  <c r="U3993" i="7"/>
  <c r="V3993" i="7" s="1"/>
  <c r="U4002" i="7"/>
  <c r="V4009" i="7"/>
  <c r="T4073" i="7"/>
  <c r="S4073" i="7"/>
  <c r="V4073" i="7" s="1"/>
  <c r="T4123" i="7"/>
  <c r="U4123" i="7"/>
  <c r="S4123" i="7"/>
  <c r="V4123" i="7" s="1"/>
  <c r="T4151" i="7"/>
  <c r="U4151" i="7"/>
  <c r="V4151" i="7" s="1"/>
  <c r="S4155" i="7"/>
  <c r="S4226" i="7"/>
  <c r="V4226" i="7" s="1"/>
  <c r="T4110" i="7"/>
  <c r="U4110" i="7"/>
  <c r="S4110" i="7"/>
  <c r="V4110" i="7" s="1"/>
  <c r="T4116" i="7"/>
  <c r="U4116" i="7"/>
  <c r="V4122" i="7"/>
  <c r="T4137" i="7"/>
  <c r="U4137" i="7"/>
  <c r="T4154" i="7"/>
  <c r="S4154" i="7"/>
  <c r="U4172" i="7"/>
  <c r="T4172" i="7"/>
  <c r="U4184" i="7"/>
  <c r="T4184" i="7"/>
  <c r="U4196" i="7"/>
  <c r="T4196" i="7"/>
  <c r="T4261" i="7"/>
  <c r="S4261" i="7"/>
  <c r="V4261" i="7" s="1"/>
  <c r="U4261" i="7"/>
  <c r="S4341" i="7"/>
  <c r="U4341" i="7"/>
  <c r="T4341" i="7"/>
  <c r="T3939" i="7"/>
  <c r="T3951" i="7"/>
  <c r="T3963" i="7"/>
  <c r="T3975" i="7"/>
  <c r="T3987" i="7"/>
  <c r="T3999" i="7"/>
  <c r="T4011" i="7"/>
  <c r="T4023" i="7"/>
  <c r="T4047" i="7"/>
  <c r="T4059" i="7"/>
  <c r="T4070" i="7"/>
  <c r="U4070" i="7"/>
  <c r="T4088" i="7"/>
  <c r="S4088" i="7"/>
  <c r="V4088" i="7" s="1"/>
  <c r="S4098" i="7"/>
  <c r="V4098" i="7" s="1"/>
  <c r="S4116" i="7"/>
  <c r="S4137" i="7"/>
  <c r="V4137" i="7" s="1"/>
  <c r="U4154" i="7"/>
  <c r="S4172" i="7"/>
  <c r="V4172" i="7" s="1"/>
  <c r="S4184" i="7"/>
  <c r="S4196" i="7"/>
  <c r="U4221" i="7"/>
  <c r="T4221" i="7"/>
  <c r="S4221" i="7"/>
  <c r="U4225" i="7"/>
  <c r="T4225" i="7"/>
  <c r="S4225" i="7"/>
  <c r="V4248" i="7"/>
  <c r="U4613" i="7"/>
  <c r="T4613" i="7"/>
  <c r="S4613" i="7"/>
  <c r="U3939" i="7"/>
  <c r="V3939" i="7" s="1"/>
  <c r="U3951" i="7"/>
  <c r="V3951" i="7" s="1"/>
  <c r="U3963" i="7"/>
  <c r="V3963" i="7" s="1"/>
  <c r="U3975" i="7"/>
  <c r="V3975" i="7" s="1"/>
  <c r="U3987" i="7"/>
  <c r="U3999" i="7"/>
  <c r="U4011" i="7"/>
  <c r="V4011" i="7" s="1"/>
  <c r="U4023" i="7"/>
  <c r="U4047" i="7"/>
  <c r="V4047" i="7" s="1"/>
  <c r="U4059" i="7"/>
  <c r="V4059" i="7" s="1"/>
  <c r="V4070" i="7"/>
  <c r="U4098" i="7"/>
  <c r="T4114" i="7"/>
  <c r="S4114" i="7"/>
  <c r="T4163" i="7"/>
  <c r="U4163" i="7"/>
  <c r="U4208" i="7"/>
  <c r="T4208" i="7"/>
  <c r="S4208" i="7"/>
  <c r="V4208" i="7" s="1"/>
  <c r="U4212" i="7"/>
  <c r="T4212" i="7"/>
  <c r="S4212" i="7"/>
  <c r="S4263" i="7"/>
  <c r="U4263" i="7"/>
  <c r="I36" i="6"/>
  <c r="H36" i="6"/>
  <c r="G36" i="6"/>
  <c r="S4273" i="7"/>
  <c r="U4273" i="7"/>
  <c r="T4273" i="7"/>
  <c r="V4307" i="7"/>
  <c r="P4342" i="7"/>
  <c r="T4342" i="7"/>
  <c r="Q4342" i="7"/>
  <c r="U4342" i="7"/>
  <c r="V4342" i="7" s="1"/>
  <c r="U4492" i="7"/>
  <c r="T4492" i="7"/>
  <c r="S4492" i="7"/>
  <c r="V4492" i="7" s="1"/>
  <c r="T3937" i="7"/>
  <c r="T3961" i="7"/>
  <c r="T3973" i="7"/>
  <c r="T3985" i="7"/>
  <c r="T3997" i="7"/>
  <c r="T4009" i="7"/>
  <c r="T4021" i="7"/>
  <c r="T4033" i="7"/>
  <c r="T4045" i="7"/>
  <c r="T4057" i="7"/>
  <c r="V4083" i="7"/>
  <c r="T4097" i="7"/>
  <c r="U4097" i="7"/>
  <c r="U4114" i="7"/>
  <c r="T4142" i="7"/>
  <c r="U4142" i="7"/>
  <c r="S4163" i="7"/>
  <c r="V4163" i="7" s="1"/>
  <c r="U4171" i="7"/>
  <c r="T4171" i="7"/>
  <c r="S4171" i="7"/>
  <c r="U4175" i="7"/>
  <c r="T4175" i="7"/>
  <c r="S4175" i="7"/>
  <c r="V4175" i="7" s="1"/>
  <c r="U4183" i="7"/>
  <c r="T4183" i="7"/>
  <c r="S4183" i="7"/>
  <c r="V4183" i="7" s="1"/>
  <c r="U4187" i="7"/>
  <c r="T4187" i="7"/>
  <c r="S4187" i="7"/>
  <c r="V4187" i="7" s="1"/>
  <c r="U4195" i="7"/>
  <c r="T4195" i="7"/>
  <c r="S4195" i="7"/>
  <c r="U4199" i="7"/>
  <c r="T4199" i="7"/>
  <c r="S4199" i="7"/>
  <c r="V4199" i="7" s="1"/>
  <c r="U4220" i="7"/>
  <c r="T4220" i="7"/>
  <c r="S4234" i="7"/>
  <c r="V4234" i="7" s="1"/>
  <c r="U4234" i="7"/>
  <c r="T4263" i="7"/>
  <c r="P4306" i="7"/>
  <c r="T4306" i="7"/>
  <c r="Q4306" i="7"/>
  <c r="U4306" i="7"/>
  <c r="V4306" i="7" s="1"/>
  <c r="U4538" i="7"/>
  <c r="T4538" i="7"/>
  <c r="S4538" i="7"/>
  <c r="V4538" i="7" s="1"/>
  <c r="C7" i="6"/>
  <c r="U3937" i="7"/>
  <c r="T3948" i="7"/>
  <c r="T3960" i="7"/>
  <c r="U3961" i="7"/>
  <c r="V3961" i="7" s="1"/>
  <c r="T3972" i="7"/>
  <c r="U3973" i="7"/>
  <c r="V3973" i="7" s="1"/>
  <c r="T3984" i="7"/>
  <c r="U3985" i="7"/>
  <c r="T3996" i="7"/>
  <c r="U3997" i="7"/>
  <c r="V3997" i="7" s="1"/>
  <c r="T4008" i="7"/>
  <c r="U4009" i="7"/>
  <c r="T4020" i="7"/>
  <c r="U4021" i="7"/>
  <c r="V4021" i="7" s="1"/>
  <c r="T4032" i="7"/>
  <c r="U4033" i="7"/>
  <c r="V4033" i="7" s="1"/>
  <c r="T4044" i="7"/>
  <c r="U4045" i="7"/>
  <c r="V4045" i="7" s="1"/>
  <c r="T4056" i="7"/>
  <c r="U4057" i="7"/>
  <c r="S4075" i="7"/>
  <c r="V4075" i="7" s="1"/>
  <c r="S4097" i="7"/>
  <c r="T4124" i="7"/>
  <c r="U4124" i="7"/>
  <c r="V4124" i="7" s="1"/>
  <c r="T4136" i="7"/>
  <c r="U4136" i="7"/>
  <c r="S4136" i="7"/>
  <c r="S4142" i="7"/>
  <c r="V4142" i="7" s="1"/>
  <c r="S4152" i="7"/>
  <c r="V4152" i="7" s="1"/>
  <c r="U4207" i="7"/>
  <c r="T4207" i="7"/>
  <c r="U4216" i="7"/>
  <c r="T4216" i="7"/>
  <c r="S4220" i="7"/>
  <c r="S4228" i="7"/>
  <c r="U4228" i="7"/>
  <c r="T4234" i="7"/>
  <c r="V4296" i="7"/>
  <c r="P4308" i="7"/>
  <c r="F25" i="5" s="1"/>
  <c r="U4308" i="7"/>
  <c r="V4308" i="7" s="1"/>
  <c r="T4308" i="7"/>
  <c r="S4309" i="7"/>
  <c r="V4309" i="7" s="1"/>
  <c r="U4309" i="7"/>
  <c r="T4309" i="7"/>
  <c r="D29" i="6"/>
  <c r="T3935" i="7"/>
  <c r="T3947" i="7"/>
  <c r="U3948" i="7"/>
  <c r="V3948" i="7" s="1"/>
  <c r="T3959" i="7"/>
  <c r="U3960" i="7"/>
  <c r="V3960" i="7" s="1"/>
  <c r="T3971" i="7"/>
  <c r="U3972" i="7"/>
  <c r="V3972" i="7" s="1"/>
  <c r="T3983" i="7"/>
  <c r="U3984" i="7"/>
  <c r="V3984" i="7" s="1"/>
  <c r="T3995" i="7"/>
  <c r="U3996" i="7"/>
  <c r="V3996" i="7" s="1"/>
  <c r="U4008" i="7"/>
  <c r="V4008" i="7" s="1"/>
  <c r="U4020" i="7"/>
  <c r="V4020" i="7" s="1"/>
  <c r="U4032" i="7"/>
  <c r="V4032" i="7" s="1"/>
  <c r="U4044" i="7"/>
  <c r="V4044" i="7" s="1"/>
  <c r="U4056" i="7"/>
  <c r="V4056" i="7" s="1"/>
  <c r="T4069" i="7"/>
  <c r="U4069" i="7"/>
  <c r="S4069" i="7"/>
  <c r="V4069" i="7" s="1"/>
  <c r="T4074" i="7"/>
  <c r="U4074" i="7"/>
  <c r="V4074" i="7" s="1"/>
  <c r="U4075" i="7"/>
  <c r="V4086" i="7"/>
  <c r="V4103" i="7"/>
  <c r="T4141" i="7"/>
  <c r="S4141" i="7"/>
  <c r="V4141" i="7" s="1"/>
  <c r="U4152" i="7"/>
  <c r="U4170" i="7"/>
  <c r="V4170" i="7" s="1"/>
  <c r="T4170" i="7"/>
  <c r="U4182" i="7"/>
  <c r="V4182" i="7" s="1"/>
  <c r="T4182" i="7"/>
  <c r="U4194" i="7"/>
  <c r="V4194" i="7" s="1"/>
  <c r="T4194" i="7"/>
  <c r="S4207" i="7"/>
  <c r="S4216" i="7"/>
  <c r="V4216" i="7" s="1"/>
  <c r="T4228" i="7"/>
  <c r="T4255" i="7"/>
  <c r="S4255" i="7"/>
  <c r="V4255" i="7" s="1"/>
  <c r="V4332" i="7"/>
  <c r="S4240" i="7"/>
  <c r="U4240" i="7"/>
  <c r="S4245" i="7"/>
  <c r="U4245" i="7"/>
  <c r="T4245" i="7"/>
  <c r="T4251" i="7"/>
  <c r="S4251" i="7"/>
  <c r="U4251" i="7"/>
  <c r="S4269" i="7"/>
  <c r="U4269" i="7"/>
  <c r="S4279" i="7"/>
  <c r="U4279" i="7"/>
  <c r="U4409" i="7"/>
  <c r="T4409" i="7"/>
  <c r="S4409" i="7"/>
  <c r="U4679" i="7"/>
  <c r="V4679" i="7" s="1"/>
  <c r="T4679" i="7"/>
  <c r="U4688" i="7"/>
  <c r="T4688" i="7"/>
  <c r="S4688" i="7"/>
  <c r="V4688" i="7" s="1"/>
  <c r="S4230" i="7"/>
  <c r="T4230" i="7"/>
  <c r="P4272" i="7"/>
  <c r="U4272" i="7"/>
  <c r="V4272" i="7" s="1"/>
  <c r="T4272" i="7"/>
  <c r="Q4272" i="7"/>
  <c r="P4296" i="7"/>
  <c r="U4296" i="7"/>
  <c r="T4296" i="7"/>
  <c r="S4311" i="7"/>
  <c r="U4311" i="7"/>
  <c r="T4311" i="7"/>
  <c r="U4647" i="7"/>
  <c r="T4647" i="7"/>
  <c r="U4168" i="7"/>
  <c r="T4168" i="7"/>
  <c r="U4174" i="7"/>
  <c r="T4174" i="7"/>
  <c r="U4180" i="7"/>
  <c r="T4180" i="7"/>
  <c r="U4186" i="7"/>
  <c r="T4186" i="7"/>
  <c r="U4192" i="7"/>
  <c r="T4192" i="7"/>
  <c r="U4198" i="7"/>
  <c r="T4198" i="7"/>
  <c r="U4205" i="7"/>
  <c r="T4205" i="7"/>
  <c r="U4211" i="7"/>
  <c r="T4211" i="7"/>
  <c r="U4218" i="7"/>
  <c r="T4218" i="7"/>
  <c r="U4224" i="7"/>
  <c r="T4224" i="7"/>
  <c r="U4230" i="7"/>
  <c r="T4248" i="7"/>
  <c r="S4281" i="7"/>
  <c r="V4281" i="7" s="1"/>
  <c r="U4281" i="7"/>
  <c r="T4281" i="7"/>
  <c r="P4288" i="7"/>
  <c r="T4288" i="7"/>
  <c r="Q4288" i="7"/>
  <c r="P4336" i="7"/>
  <c r="T4336" i="7"/>
  <c r="Q4336" i="7"/>
  <c r="U4336" i="7"/>
  <c r="V4336" i="7" s="1"/>
  <c r="S4647" i="7"/>
  <c r="V4647" i="7" s="1"/>
  <c r="U4722" i="7"/>
  <c r="T4722" i="7"/>
  <c r="S4722" i="7"/>
  <c r="V4722" i="7" s="1"/>
  <c r="S4067" i="7"/>
  <c r="V4067" i="7" s="1"/>
  <c r="U4068" i="7"/>
  <c r="V4068" i="7" s="1"/>
  <c r="S4082" i="7"/>
  <c r="U4083" i="7"/>
  <c r="S4094" i="7"/>
  <c r="V4094" i="7" s="1"/>
  <c r="U4095" i="7"/>
  <c r="V4095" i="7" s="1"/>
  <c r="S4107" i="7"/>
  <c r="U4108" i="7"/>
  <c r="V4108" i="7" s="1"/>
  <c r="S4121" i="7"/>
  <c r="U4122" i="7"/>
  <c r="S4134" i="7"/>
  <c r="U4135" i="7"/>
  <c r="V4135" i="7" s="1"/>
  <c r="S4148" i="7"/>
  <c r="V4148" i="7" s="1"/>
  <c r="U4149" i="7"/>
  <c r="V4149" i="7" s="1"/>
  <c r="S4160" i="7"/>
  <c r="U4161" i="7"/>
  <c r="S4168" i="7"/>
  <c r="S4174" i="7"/>
  <c r="S4180" i="7"/>
  <c r="V4180" i="7" s="1"/>
  <c r="S4186" i="7"/>
  <c r="V4186" i="7" s="1"/>
  <c r="S4192" i="7"/>
  <c r="V4192" i="7" s="1"/>
  <c r="S4198" i="7"/>
  <c r="S4205" i="7"/>
  <c r="V4205" i="7" s="1"/>
  <c r="S4211" i="7"/>
  <c r="S4218" i="7"/>
  <c r="V4218" i="7" s="1"/>
  <c r="S4224" i="7"/>
  <c r="V4224" i="7" s="1"/>
  <c r="T4236" i="7"/>
  <c r="V4247" i="7"/>
  <c r="U4248" i="7"/>
  <c r="P4266" i="7"/>
  <c r="U4266" i="7"/>
  <c r="T4266" i="7"/>
  <c r="Q4266" i="7"/>
  <c r="S4349" i="7"/>
  <c r="U4349" i="7"/>
  <c r="T4349" i="7"/>
  <c r="V4431" i="7"/>
  <c r="U4624" i="7"/>
  <c r="V4624" i="7" s="1"/>
  <c r="T4624" i="7"/>
  <c r="U4759" i="7"/>
  <c r="T4759" i="7"/>
  <c r="S4759" i="7"/>
  <c r="V4759" i="7" s="1"/>
  <c r="V4787" i="7"/>
  <c r="U4067" i="7"/>
  <c r="U4082" i="7"/>
  <c r="U4094" i="7"/>
  <c r="U4107" i="7"/>
  <c r="U4121" i="7"/>
  <c r="U4134" i="7"/>
  <c r="U4148" i="7"/>
  <c r="U4160" i="7"/>
  <c r="U4167" i="7"/>
  <c r="T4167" i="7"/>
  <c r="U4173" i="7"/>
  <c r="T4173" i="7"/>
  <c r="U4179" i="7"/>
  <c r="T4179" i="7"/>
  <c r="U4185" i="7"/>
  <c r="T4185" i="7"/>
  <c r="U4191" i="7"/>
  <c r="T4191" i="7"/>
  <c r="U4197" i="7"/>
  <c r="T4197" i="7"/>
  <c r="U4203" i="7"/>
  <c r="T4203" i="7"/>
  <c r="U4210" i="7"/>
  <c r="T4210" i="7"/>
  <c r="U4217" i="7"/>
  <c r="T4217" i="7"/>
  <c r="U4223" i="7"/>
  <c r="T4223" i="7"/>
  <c r="V4235" i="7"/>
  <c r="U4236" i="7"/>
  <c r="V4236" i="7" s="1"/>
  <c r="S4242" i="7"/>
  <c r="T4242" i="7"/>
  <c r="S4262" i="7"/>
  <c r="U4262" i="7"/>
  <c r="T4262" i="7"/>
  <c r="P4282" i="7"/>
  <c r="T4282" i="7"/>
  <c r="Q4282" i="7"/>
  <c r="V4344" i="7"/>
  <c r="U4470" i="7"/>
  <c r="T4470" i="7"/>
  <c r="S4470" i="7"/>
  <c r="U4518" i="7"/>
  <c r="T4518" i="7"/>
  <c r="S4518" i="7"/>
  <c r="V4518" i="7" s="1"/>
  <c r="U4553" i="7"/>
  <c r="T4553" i="7"/>
  <c r="U4686" i="7"/>
  <c r="T4686" i="7"/>
  <c r="S4686" i="7"/>
  <c r="V4686" i="7" s="1"/>
  <c r="S4065" i="7"/>
  <c r="V4065" i="7" s="1"/>
  <c r="U4066" i="7"/>
  <c r="V4066" i="7" s="1"/>
  <c r="S4079" i="7"/>
  <c r="V4079" i="7" s="1"/>
  <c r="U4081" i="7"/>
  <c r="V4081" i="7" s="1"/>
  <c r="S4092" i="7"/>
  <c r="V4092" i="7" s="1"/>
  <c r="U4093" i="7"/>
  <c r="V4093" i="7" s="1"/>
  <c r="S4105" i="7"/>
  <c r="V4105" i="7" s="1"/>
  <c r="U4106" i="7"/>
  <c r="V4106" i="7" s="1"/>
  <c r="S4119" i="7"/>
  <c r="V4119" i="7" s="1"/>
  <c r="U4120" i="7"/>
  <c r="V4120" i="7" s="1"/>
  <c r="S4132" i="7"/>
  <c r="V4132" i="7" s="1"/>
  <c r="U4133" i="7"/>
  <c r="V4133" i="7" s="1"/>
  <c r="S4145" i="7"/>
  <c r="V4145" i="7" s="1"/>
  <c r="U4146" i="7"/>
  <c r="V4146" i="7" s="1"/>
  <c r="S4158" i="7"/>
  <c r="V4158" i="7" s="1"/>
  <c r="U4159" i="7"/>
  <c r="V4159" i="7" s="1"/>
  <c r="S4167" i="7"/>
  <c r="V4167" i="7" s="1"/>
  <c r="S4173" i="7"/>
  <c r="S4179" i="7"/>
  <c r="S4185" i="7"/>
  <c r="V4185" i="7" s="1"/>
  <c r="S4191" i="7"/>
  <c r="S4197" i="7"/>
  <c r="V4197" i="7" s="1"/>
  <c r="S4203" i="7"/>
  <c r="V4203" i="7" s="1"/>
  <c r="S4210" i="7"/>
  <c r="V4210" i="7" s="1"/>
  <c r="S4217" i="7"/>
  <c r="V4217" i="7" s="1"/>
  <c r="S4223" i="7"/>
  <c r="V4223" i="7" s="1"/>
  <c r="U4242" i="7"/>
  <c r="U4247" i="7"/>
  <c r="T4258" i="7"/>
  <c r="S4258" i="7"/>
  <c r="U4258" i="7"/>
  <c r="Q4296" i="7"/>
  <c r="V4302" i="7"/>
  <c r="S4305" i="7"/>
  <c r="U4305" i="7"/>
  <c r="T4305" i="7"/>
  <c r="V4331" i="7"/>
  <c r="U4410" i="7"/>
  <c r="V4410" i="7" s="1"/>
  <c r="T4410" i="7"/>
  <c r="U4435" i="7"/>
  <c r="T4435" i="7"/>
  <c r="S4435" i="7"/>
  <c r="V4435" i="7" s="1"/>
  <c r="U4504" i="7"/>
  <c r="T4504" i="7"/>
  <c r="V4527" i="7"/>
  <c r="S4553" i="7"/>
  <c r="U4566" i="7"/>
  <c r="T4566" i="7"/>
  <c r="S4566" i="7"/>
  <c r="V4566" i="7" s="1"/>
  <c r="P4276" i="7"/>
  <c r="T4276" i="7"/>
  <c r="Q4276" i="7"/>
  <c r="P4290" i="7"/>
  <c r="U4290" i="7"/>
  <c r="V4290" i="7" s="1"/>
  <c r="T4290" i="7"/>
  <c r="S4291" i="7"/>
  <c r="V4291" i="7" s="1"/>
  <c r="U4291" i="7"/>
  <c r="V4314" i="7"/>
  <c r="P4324" i="7"/>
  <c r="B35" i="5" s="1"/>
  <c r="T4324" i="7"/>
  <c r="Q4324" i="7"/>
  <c r="S4333" i="7"/>
  <c r="U4333" i="7"/>
  <c r="U4374" i="7"/>
  <c r="T4374" i="7"/>
  <c r="U4398" i="7"/>
  <c r="T4398" i="7"/>
  <c r="U4528" i="7"/>
  <c r="T4528" i="7"/>
  <c r="S4528" i="7"/>
  <c r="V4528" i="7" s="1"/>
  <c r="V4625" i="7"/>
  <c r="T4238" i="7"/>
  <c r="T4250" i="7"/>
  <c r="T4257" i="7"/>
  <c r="S4257" i="7"/>
  <c r="V4257" i="7" s="1"/>
  <c r="P4264" i="7"/>
  <c r="B36" i="5" s="1"/>
  <c r="T4264" i="7"/>
  <c r="Q4264" i="7"/>
  <c r="P4270" i="7"/>
  <c r="T4270" i="7"/>
  <c r="Q4270" i="7"/>
  <c r="P4284" i="7"/>
  <c r="U4284" i="7"/>
  <c r="V4284" i="7" s="1"/>
  <c r="T4284" i="7"/>
  <c r="S4285" i="7"/>
  <c r="U4285" i="7"/>
  <c r="T4291" i="7"/>
  <c r="S4317" i="7"/>
  <c r="V4317" i="7" s="1"/>
  <c r="U4317" i="7"/>
  <c r="T4317" i="7"/>
  <c r="S4327" i="7"/>
  <c r="U4327" i="7"/>
  <c r="T4333" i="7"/>
  <c r="S4374" i="7"/>
  <c r="V4374" i="7" s="1"/>
  <c r="S4398" i="7"/>
  <c r="V4398" i="7" s="1"/>
  <c r="U4421" i="7"/>
  <c r="T4421" i="7"/>
  <c r="S4421" i="7"/>
  <c r="V4421" i="7" s="1"/>
  <c r="V4554" i="7"/>
  <c r="U4576" i="7"/>
  <c r="T4576" i="7"/>
  <c r="S4576" i="7"/>
  <c r="V4576" i="7" s="1"/>
  <c r="U4586" i="7"/>
  <c r="T4586" i="7"/>
  <c r="S4586" i="7"/>
  <c r="V4586" i="7" s="1"/>
  <c r="U4639" i="7"/>
  <c r="T4639" i="7"/>
  <c r="S4639" i="7"/>
  <c r="T4254" i="7"/>
  <c r="S4254" i="7"/>
  <c r="S4293" i="7"/>
  <c r="V4293" i="7" s="1"/>
  <c r="U4293" i="7"/>
  <c r="S4299" i="7"/>
  <c r="V4299" i="7" s="1"/>
  <c r="U4299" i="7"/>
  <c r="P4312" i="7"/>
  <c r="T4312" i="7"/>
  <c r="Q4312" i="7"/>
  <c r="V4326" i="7"/>
  <c r="S4335" i="7"/>
  <c r="U4335" i="7"/>
  <c r="T4335" i="7"/>
  <c r="S4345" i="7"/>
  <c r="U4345" i="7"/>
  <c r="U4386" i="7"/>
  <c r="T4386" i="7"/>
  <c r="U4490" i="7"/>
  <c r="T4490" i="7"/>
  <c r="S4490" i="7"/>
  <c r="V4490" i="7" s="1"/>
  <c r="U4614" i="7"/>
  <c r="T4614" i="7"/>
  <c r="V4637" i="7"/>
  <c r="T4244" i="7"/>
  <c r="U4254" i="7"/>
  <c r="T4260" i="7"/>
  <c r="S4260" i="7"/>
  <c r="V4260" i="7" s="1"/>
  <c r="S4287" i="7"/>
  <c r="U4287" i="7"/>
  <c r="T4293" i="7"/>
  <c r="T4299" i="7"/>
  <c r="S4315" i="7"/>
  <c r="V4315" i="7" s="1"/>
  <c r="U4315" i="7"/>
  <c r="T4345" i="7"/>
  <c r="S4386" i="7"/>
  <c r="V4423" i="7"/>
  <c r="V4493" i="7"/>
  <c r="U4539" i="7"/>
  <c r="T4539" i="7"/>
  <c r="S4539" i="7"/>
  <c r="V4539" i="7" s="1"/>
  <c r="S4614" i="7"/>
  <c r="U4627" i="7"/>
  <c r="T4627" i="7"/>
  <c r="S4627" i="7"/>
  <c r="U4786" i="7"/>
  <c r="T4786" i="7"/>
  <c r="S4786" i="7"/>
  <c r="V4786" i="7" s="1"/>
  <c r="U4839" i="7"/>
  <c r="V4839" i="7" s="1"/>
  <c r="T4839" i="7"/>
  <c r="Q4839" i="7"/>
  <c r="P4839" i="7"/>
  <c r="U4933" i="7"/>
  <c r="S4933" i="7"/>
  <c r="V4933" i="7" s="1"/>
  <c r="U4243" i="7"/>
  <c r="V4243" i="7" s="1"/>
  <c r="T4252" i="7"/>
  <c r="S4252" i="7"/>
  <c r="V4252" i="7" s="1"/>
  <c r="T4259" i="7"/>
  <c r="S4259" i="7"/>
  <c r="V4259" i="7" s="1"/>
  <c r="S4275" i="7"/>
  <c r="U4275" i="7"/>
  <c r="P4294" i="7"/>
  <c r="T4294" i="7"/>
  <c r="Q4294" i="7"/>
  <c r="V4295" i="7"/>
  <c r="P4300" i="7"/>
  <c r="T4300" i="7"/>
  <c r="Q4300" i="7"/>
  <c r="S4339" i="7"/>
  <c r="U4339" i="7"/>
  <c r="V4361" i="7"/>
  <c r="U4422" i="7"/>
  <c r="V4422" i="7" s="1"/>
  <c r="T4422" i="7"/>
  <c r="U4482" i="7"/>
  <c r="T4482" i="7"/>
  <c r="S4482" i="7"/>
  <c r="V4482" i="7" s="1"/>
  <c r="U4507" i="7"/>
  <c r="T4507" i="7"/>
  <c r="S4507" i="7"/>
  <c r="U4543" i="7"/>
  <c r="T4543" i="7"/>
  <c r="S4543" i="7"/>
  <c r="V4543" i="7" s="1"/>
  <c r="V4845" i="7"/>
  <c r="U4849" i="7"/>
  <c r="V4849" i="7" s="1"/>
  <c r="T4849" i="7"/>
  <c r="Q4849" i="7"/>
  <c r="P4849" i="7"/>
  <c r="V4850" i="7"/>
  <c r="S4920" i="7"/>
  <c r="V4920" i="7" s="1"/>
  <c r="U4920" i="7"/>
  <c r="T4920" i="7"/>
  <c r="U4949" i="7"/>
  <c r="T4949" i="7"/>
  <c r="S4949" i="7"/>
  <c r="V4949" i="7" s="1"/>
  <c r="T5027" i="7"/>
  <c r="S5027" i="7"/>
  <c r="U5027" i="7"/>
  <c r="U4550" i="7"/>
  <c r="T4550" i="7"/>
  <c r="S4550" i="7"/>
  <c r="V4550" i="7" s="1"/>
  <c r="U4587" i="7"/>
  <c r="T4587" i="7"/>
  <c r="U4599" i="7"/>
  <c r="T4599" i="7"/>
  <c r="U4794" i="7"/>
  <c r="T4794" i="7"/>
  <c r="S4794" i="7"/>
  <c r="V4794" i="7" s="1"/>
  <c r="T5028" i="7"/>
  <c r="S5028" i="7"/>
  <c r="T5032" i="7"/>
  <c r="S5032" i="7"/>
  <c r="U5032" i="7"/>
  <c r="U5071" i="7"/>
  <c r="S5071" i="7"/>
  <c r="U5095" i="7"/>
  <c r="T5095" i="7"/>
  <c r="S5095" i="7"/>
  <c r="V5095" i="7" s="1"/>
  <c r="U5099" i="7"/>
  <c r="T5099" i="7"/>
  <c r="S5099" i="7"/>
  <c r="V5099" i="7" s="1"/>
  <c r="S4363" i="7"/>
  <c r="V4363" i="7" s="1"/>
  <c r="U4382" i="7"/>
  <c r="T4382" i="7"/>
  <c r="S4382" i="7"/>
  <c r="V4382" i="7" s="1"/>
  <c r="U4394" i="7"/>
  <c r="T4394" i="7"/>
  <c r="S4394" i="7"/>
  <c r="U4406" i="7"/>
  <c r="T4406" i="7"/>
  <c r="S4406" i="7"/>
  <c r="V4406" i="7" s="1"/>
  <c r="U4418" i="7"/>
  <c r="T4418" i="7"/>
  <c r="S4418" i="7"/>
  <c r="U4443" i="7"/>
  <c r="T4443" i="7"/>
  <c r="U4455" i="7"/>
  <c r="V4455" i="7" s="1"/>
  <c r="T4455" i="7"/>
  <c r="S4469" i="7"/>
  <c r="V4469" i="7" s="1"/>
  <c r="S4481" i="7"/>
  <c r="V4481" i="7" s="1"/>
  <c r="S4495" i="7"/>
  <c r="V4495" i="7" s="1"/>
  <c r="S4506" i="7"/>
  <c r="V4506" i="7" s="1"/>
  <c r="S4517" i="7"/>
  <c r="V4517" i="7" s="1"/>
  <c r="V4556" i="7"/>
  <c r="S4565" i="7"/>
  <c r="V4565" i="7" s="1"/>
  <c r="S4587" i="7"/>
  <c r="S4599" i="7"/>
  <c r="V4599" i="7" s="1"/>
  <c r="U4610" i="7"/>
  <c r="T4610" i="7"/>
  <c r="S4610" i="7"/>
  <c r="S4626" i="7"/>
  <c r="V4626" i="7" s="1"/>
  <c r="S4638" i="7"/>
  <c r="V4638" i="7" s="1"/>
  <c r="S4648" i="7"/>
  <c r="V4648" i="7" s="1"/>
  <c r="S4689" i="7"/>
  <c r="V4689" i="7" s="1"/>
  <c r="U4699" i="7"/>
  <c r="T4699" i="7"/>
  <c r="S4699" i="7"/>
  <c r="V4699" i="7" s="1"/>
  <c r="S4739" i="7"/>
  <c r="V4739" i="7" s="1"/>
  <c r="S4748" i="7"/>
  <c r="V4748" i="7" s="1"/>
  <c r="U4774" i="7"/>
  <c r="V4774" i="7" s="1"/>
  <c r="T4774" i="7"/>
  <c r="T5024" i="7"/>
  <c r="U5024" i="7"/>
  <c r="S5024" i="7"/>
  <c r="V5024" i="7" s="1"/>
  <c r="U5028" i="7"/>
  <c r="S5051" i="7"/>
  <c r="V5051" i="7" s="1"/>
  <c r="T5071" i="7"/>
  <c r="U5132" i="7"/>
  <c r="T5132" i="7"/>
  <c r="S5132" i="7"/>
  <c r="V5132" i="7" s="1"/>
  <c r="V4362" i="7"/>
  <c r="V4376" i="7"/>
  <c r="V4388" i="7"/>
  <c r="V4400" i="7"/>
  <c r="V4412" i="7"/>
  <c r="V4424" i="7"/>
  <c r="U4430" i="7"/>
  <c r="T4430" i="7"/>
  <c r="S4430" i="7"/>
  <c r="V4430" i="7" s="1"/>
  <c r="V4437" i="7"/>
  <c r="V4443" i="7"/>
  <c r="V4494" i="7"/>
  <c r="V4505" i="7"/>
  <c r="U4527" i="7"/>
  <c r="T4527" i="7"/>
  <c r="V4545" i="7"/>
  <c r="U4575" i="7"/>
  <c r="V4575" i="7" s="1"/>
  <c r="T4575" i="7"/>
  <c r="V4616" i="7"/>
  <c r="T4648" i="7"/>
  <c r="V4680" i="7"/>
  <c r="T4689" i="7"/>
  <c r="U4734" i="7"/>
  <c r="T4734" i="7"/>
  <c r="S4734" i="7"/>
  <c r="T4748" i="7"/>
  <c r="V4788" i="7"/>
  <c r="V4797" i="7"/>
  <c r="V4818" i="7"/>
  <c r="V4848" i="7"/>
  <c r="U4852" i="7"/>
  <c r="T4852" i="7"/>
  <c r="Q4852" i="7"/>
  <c r="P4852" i="7"/>
  <c r="V4853" i="7"/>
  <c r="V4916" i="7"/>
  <c r="V5009" i="7"/>
  <c r="T5051" i="7"/>
  <c r="S5227" i="7"/>
  <c r="U5227" i="7"/>
  <c r="S5239" i="7"/>
  <c r="U5239" i="7"/>
  <c r="S5243" i="7"/>
  <c r="U5243" i="7"/>
  <c r="T5243" i="7"/>
  <c r="V5374" i="7"/>
  <c r="U4454" i="7"/>
  <c r="T4454" i="7"/>
  <c r="S4454" i="7"/>
  <c r="V4454" i="7" s="1"/>
  <c r="U4479" i="7"/>
  <c r="T4479" i="7"/>
  <c r="U4515" i="7"/>
  <c r="T4515" i="7"/>
  <c r="U4563" i="7"/>
  <c r="T4563" i="7"/>
  <c r="U4663" i="7"/>
  <c r="T4663" i="7"/>
  <c r="U4737" i="7"/>
  <c r="T4737" i="7"/>
  <c r="U4770" i="7"/>
  <c r="T4770" i="7"/>
  <c r="S4770" i="7"/>
  <c r="V4770" i="7" s="1"/>
  <c r="U4773" i="7"/>
  <c r="T4773" i="7"/>
  <c r="S4773" i="7"/>
  <c r="U4796" i="7"/>
  <c r="T4796" i="7"/>
  <c r="S4796" i="7"/>
  <c r="V4796" i="7" s="1"/>
  <c r="Q4265" i="7"/>
  <c r="I6" i="5" s="1"/>
  <c r="Q4271" i="7"/>
  <c r="Q4277" i="7"/>
  <c r="Q4283" i="7"/>
  <c r="Q4289" i="7"/>
  <c r="Q4295" i="7"/>
  <c r="Q4301" i="7"/>
  <c r="Q4307" i="7"/>
  <c r="Q4313" i="7"/>
  <c r="T4314" i="7"/>
  <c r="Q4319" i="7"/>
  <c r="T4320" i="7"/>
  <c r="Q4325" i="7"/>
  <c r="T4326" i="7"/>
  <c r="Q4331" i="7"/>
  <c r="T4332" i="7"/>
  <c r="Q4337" i="7"/>
  <c r="T4338" i="7"/>
  <c r="Q4343" i="7"/>
  <c r="T4344" i="7"/>
  <c r="U4359" i="7"/>
  <c r="T4359" i="7"/>
  <c r="V4448" i="7"/>
  <c r="V4460" i="7"/>
  <c r="S4479" i="7"/>
  <c r="V4479" i="7" s="1"/>
  <c r="U4503" i="7"/>
  <c r="T4503" i="7"/>
  <c r="S4515" i="7"/>
  <c r="U4526" i="7"/>
  <c r="T4526" i="7"/>
  <c r="S4526" i="7"/>
  <c r="V4526" i="7" s="1"/>
  <c r="S4552" i="7"/>
  <c r="V4552" i="7" s="1"/>
  <c r="S4563" i="7"/>
  <c r="U4574" i="7"/>
  <c r="T4574" i="7"/>
  <c r="S4574" i="7"/>
  <c r="V4574" i="7" s="1"/>
  <c r="S4603" i="7"/>
  <c r="V4603" i="7" s="1"/>
  <c r="U4623" i="7"/>
  <c r="T4623" i="7"/>
  <c r="S4663" i="7"/>
  <c r="U4678" i="7"/>
  <c r="T4678" i="7"/>
  <c r="S4737" i="7"/>
  <c r="V4737" i="7" s="1"/>
  <c r="U4831" i="7"/>
  <c r="V4831" i="7" s="1"/>
  <c r="T4831" i="7"/>
  <c r="Q4831" i="7"/>
  <c r="P4831" i="7"/>
  <c r="S4915" i="7"/>
  <c r="V4915" i="7" s="1"/>
  <c r="U4915" i="7"/>
  <c r="T4915" i="7"/>
  <c r="U4314" i="7"/>
  <c r="U4320" i="7"/>
  <c r="V4320" i="7" s="1"/>
  <c r="U4326" i="7"/>
  <c r="U4332" i="7"/>
  <c r="U4338" i="7"/>
  <c r="U4344" i="7"/>
  <c r="S4359" i="7"/>
  <c r="V4359" i="7" s="1"/>
  <c r="S4372" i="7"/>
  <c r="V4372" i="7" s="1"/>
  <c r="V4384" i="7"/>
  <c r="V4433" i="7"/>
  <c r="V4447" i="7"/>
  <c r="V4459" i="7"/>
  <c r="U4491" i="7"/>
  <c r="T4491" i="7"/>
  <c r="V4503" i="7"/>
  <c r="V4532" i="7"/>
  <c r="V4541" i="7"/>
  <c r="T4552" i="7"/>
  <c r="V4580" i="7"/>
  <c r="V4591" i="7"/>
  <c r="V4602" i="7"/>
  <c r="T4603" i="7"/>
  <c r="V4623" i="7"/>
  <c r="U4634" i="7"/>
  <c r="T4634" i="7"/>
  <c r="S4634" i="7"/>
  <c r="V4634" i="7" s="1"/>
  <c r="V4642" i="7"/>
  <c r="U4646" i="7"/>
  <c r="T4646" i="7"/>
  <c r="S4646" i="7"/>
  <c r="V4678" i="7"/>
  <c r="U4782" i="7"/>
  <c r="T4782" i="7"/>
  <c r="S4782" i="7"/>
  <c r="U4785" i="7"/>
  <c r="T4785" i="7"/>
  <c r="U4828" i="7"/>
  <c r="V4828" i="7" s="1"/>
  <c r="T4828" i="7"/>
  <c r="Q4828" i="7"/>
  <c r="P4828" i="7"/>
  <c r="T4265" i="7"/>
  <c r="T4271" i="7"/>
  <c r="T4277" i="7"/>
  <c r="T4283" i="7"/>
  <c r="T4289" i="7"/>
  <c r="T4295" i="7"/>
  <c r="T4301" i="7"/>
  <c r="T4307" i="7"/>
  <c r="T4313" i="7"/>
  <c r="T4319" i="7"/>
  <c r="T4325" i="7"/>
  <c r="T4331" i="7"/>
  <c r="T4337" i="7"/>
  <c r="T4343" i="7"/>
  <c r="T4372" i="7"/>
  <c r="T4384" i="7"/>
  <c r="T4396" i="7"/>
  <c r="T4408" i="7"/>
  <c r="T4420" i="7"/>
  <c r="V4473" i="7"/>
  <c r="V4485" i="7"/>
  <c r="S4491" i="7"/>
  <c r="V4491" i="7" s="1"/>
  <c r="V4521" i="7"/>
  <c r="S4531" i="7"/>
  <c r="V4531" i="7" s="1"/>
  <c r="U4551" i="7"/>
  <c r="V4551" i="7" s="1"/>
  <c r="T4551" i="7"/>
  <c r="V4569" i="7"/>
  <c r="S4579" i="7"/>
  <c r="V4579" i="7" s="1"/>
  <c r="S4590" i="7"/>
  <c r="V4590" i="7" s="1"/>
  <c r="S4601" i="7"/>
  <c r="V4601" i="7" s="1"/>
  <c r="T4612" i="7"/>
  <c r="V4652" i="7"/>
  <c r="S4701" i="7"/>
  <c r="V4701" i="7" s="1"/>
  <c r="U4711" i="7"/>
  <c r="T4711" i="7"/>
  <c r="S4785" i="7"/>
  <c r="V4785" i="7" s="1"/>
  <c r="P4263" i="7"/>
  <c r="U4265" i="7"/>
  <c r="V4265" i="7" s="1"/>
  <c r="U4271" i="7"/>
  <c r="V4271" i="7" s="1"/>
  <c r="U4277" i="7"/>
  <c r="V4277" i="7" s="1"/>
  <c r="U4283" i="7"/>
  <c r="V4283" i="7" s="1"/>
  <c r="U4289" i="7"/>
  <c r="V4289" i="7" s="1"/>
  <c r="U4295" i="7"/>
  <c r="U4301" i="7"/>
  <c r="V4301" i="7" s="1"/>
  <c r="U4307" i="7"/>
  <c r="U4313" i="7"/>
  <c r="V4313" i="7" s="1"/>
  <c r="U4319" i="7"/>
  <c r="V4319" i="7" s="1"/>
  <c r="U4325" i="7"/>
  <c r="V4325" i="7" s="1"/>
  <c r="U4331" i="7"/>
  <c r="U4337" i="7"/>
  <c r="V4337" i="7" s="1"/>
  <c r="U4343" i="7"/>
  <c r="V4343" i="7" s="1"/>
  <c r="U4383" i="7"/>
  <c r="T4383" i="7"/>
  <c r="U4395" i="7"/>
  <c r="T4395" i="7"/>
  <c r="U4407" i="7"/>
  <c r="T4407" i="7"/>
  <c r="U4419" i="7"/>
  <c r="T4419" i="7"/>
  <c r="V4445" i="7"/>
  <c r="V4457" i="7"/>
  <c r="U4478" i="7"/>
  <c r="T4478" i="7"/>
  <c r="S4478" i="7"/>
  <c r="V4478" i="7" s="1"/>
  <c r="V4509" i="7"/>
  <c r="U4514" i="7"/>
  <c r="T4514" i="7"/>
  <c r="S4514" i="7"/>
  <c r="V4514" i="7" s="1"/>
  <c r="V4530" i="7"/>
  <c r="U4562" i="7"/>
  <c r="T4562" i="7"/>
  <c r="S4562" i="7"/>
  <c r="V4578" i="7"/>
  <c r="V4589" i="7"/>
  <c r="U4611" i="7"/>
  <c r="T4611" i="7"/>
  <c r="V4629" i="7"/>
  <c r="V4641" i="7"/>
  <c r="V4651" i="7"/>
  <c r="U4662" i="7"/>
  <c r="T4662" i="7"/>
  <c r="S4662" i="7"/>
  <c r="V4662" i="7" s="1"/>
  <c r="V4692" i="7"/>
  <c r="T4701" i="7"/>
  <c r="V4711" i="7"/>
  <c r="V4751" i="7"/>
  <c r="V4776" i="7"/>
  <c r="V4365" i="7"/>
  <c r="S4383" i="7"/>
  <c r="S4395" i="7"/>
  <c r="V4395" i="7" s="1"/>
  <c r="S4407" i="7"/>
  <c r="V4407" i="7" s="1"/>
  <c r="S4419" i="7"/>
  <c r="U4431" i="7"/>
  <c r="T4431" i="7"/>
  <c r="V4472" i="7"/>
  <c r="V4484" i="7"/>
  <c r="V4497" i="7"/>
  <c r="U4502" i="7"/>
  <c r="T4502" i="7"/>
  <c r="S4502" i="7"/>
  <c r="V4520" i="7"/>
  <c r="V4568" i="7"/>
  <c r="S4600" i="7"/>
  <c r="V4600" i="7" s="1"/>
  <c r="S4611" i="7"/>
  <c r="U4622" i="7"/>
  <c r="T4622" i="7"/>
  <c r="S4622" i="7"/>
  <c r="V4622" i="7" s="1"/>
  <c r="U4674" i="7"/>
  <c r="T4674" i="7"/>
  <c r="S4674" i="7"/>
  <c r="V4674" i="7" s="1"/>
  <c r="U4677" i="7"/>
  <c r="T4677" i="7"/>
  <c r="S4677" i="7"/>
  <c r="S4700" i="7"/>
  <c r="V4700" i="7" s="1"/>
  <c r="U4727" i="7"/>
  <c r="T4727" i="7"/>
  <c r="S4727" i="7"/>
  <c r="V4727" i="7" s="1"/>
  <c r="V4741" i="7"/>
  <c r="V4800" i="7"/>
  <c r="U4710" i="7"/>
  <c r="T4710" i="7"/>
  <c r="S4710" i="7"/>
  <c r="V4710" i="7" s="1"/>
  <c r="U4747" i="7"/>
  <c r="T4747" i="7"/>
  <c r="U4758" i="7"/>
  <c r="T4758" i="7"/>
  <c r="S4758" i="7"/>
  <c r="V4758" i="7" s="1"/>
  <c r="S4357" i="7"/>
  <c r="V4357" i="7" s="1"/>
  <c r="S4369" i="7"/>
  <c r="V4369" i="7" s="1"/>
  <c r="S4381" i="7"/>
  <c r="V4381" i="7" s="1"/>
  <c r="S4393" i="7"/>
  <c r="V4393" i="7" s="1"/>
  <c r="S4405" i="7"/>
  <c r="V4405" i="7" s="1"/>
  <c r="S4417" i="7"/>
  <c r="V4417" i="7" s="1"/>
  <c r="S4429" i="7"/>
  <c r="V4429" i="7" s="1"/>
  <c r="S4441" i="7"/>
  <c r="V4441" i="7" s="1"/>
  <c r="S4453" i="7"/>
  <c r="V4453" i="7" s="1"/>
  <c r="S4465" i="7"/>
  <c r="V4465" i="7" s="1"/>
  <c r="S4477" i="7"/>
  <c r="V4477" i="7" s="1"/>
  <c r="S4501" i="7"/>
  <c r="V4501" i="7" s="1"/>
  <c r="S4513" i="7"/>
  <c r="V4513" i="7" s="1"/>
  <c r="S4525" i="7"/>
  <c r="V4525" i="7" s="1"/>
  <c r="S4537" i="7"/>
  <c r="V4537" i="7" s="1"/>
  <c r="S4549" i="7"/>
  <c r="V4549" i="7" s="1"/>
  <c r="S4561" i="7"/>
  <c r="V4561" i="7" s="1"/>
  <c r="S4573" i="7"/>
  <c r="V4573" i="7" s="1"/>
  <c r="S4585" i="7"/>
  <c r="V4585" i="7" s="1"/>
  <c r="S4597" i="7"/>
  <c r="V4597" i="7" s="1"/>
  <c r="S4609" i="7"/>
  <c r="V4609" i="7" s="1"/>
  <c r="S4621" i="7"/>
  <c r="V4621" i="7" s="1"/>
  <c r="S4633" i="7"/>
  <c r="V4633" i="7" s="1"/>
  <c r="S4645" i="7"/>
  <c r="V4645" i="7" s="1"/>
  <c r="S4667" i="7"/>
  <c r="V4667" i="7" s="1"/>
  <c r="S4726" i="7"/>
  <c r="V4726" i="7" s="1"/>
  <c r="S4747" i="7"/>
  <c r="S4784" i="7"/>
  <c r="V4784" i="7" s="1"/>
  <c r="T4357" i="7"/>
  <c r="T4369" i="7"/>
  <c r="T4381" i="7"/>
  <c r="T4393" i="7"/>
  <c r="T4405" i="7"/>
  <c r="T4417" i="7"/>
  <c r="T4429" i="7"/>
  <c r="T4441" i="7"/>
  <c r="T4453" i="7"/>
  <c r="T4465" i="7"/>
  <c r="T4477" i="7"/>
  <c r="T4501" i="7"/>
  <c r="T4513" i="7"/>
  <c r="S4524" i="7"/>
  <c r="V4524" i="7" s="1"/>
  <c r="T4525" i="7"/>
  <c r="S4536" i="7"/>
  <c r="V4536" i="7" s="1"/>
  <c r="T4537" i="7"/>
  <c r="S4548" i="7"/>
  <c r="V4548" i="7" s="1"/>
  <c r="T4549" i="7"/>
  <c r="S4560" i="7"/>
  <c r="V4560" i="7" s="1"/>
  <c r="T4561" i="7"/>
  <c r="S4572" i="7"/>
  <c r="V4572" i="7" s="1"/>
  <c r="T4573" i="7"/>
  <c r="S4584" i="7"/>
  <c r="V4584" i="7" s="1"/>
  <c r="T4585" i="7"/>
  <c r="S4596" i="7"/>
  <c r="V4596" i="7" s="1"/>
  <c r="T4597" i="7"/>
  <c r="S4608" i="7"/>
  <c r="V4608" i="7" s="1"/>
  <c r="T4609" i="7"/>
  <c r="S4620" i="7"/>
  <c r="V4620" i="7" s="1"/>
  <c r="T4621" i="7"/>
  <c r="S4632" i="7"/>
  <c r="V4632" i="7" s="1"/>
  <c r="T4633" i="7"/>
  <c r="S4644" i="7"/>
  <c r="V4644" i="7" s="1"/>
  <c r="T4645" i="7"/>
  <c r="V4656" i="7"/>
  <c r="S4666" i="7"/>
  <c r="V4666" i="7" s="1"/>
  <c r="T4667" i="7"/>
  <c r="S4676" i="7"/>
  <c r="V4676" i="7" s="1"/>
  <c r="U4687" i="7"/>
  <c r="T4687" i="7"/>
  <c r="V4705" i="7"/>
  <c r="S4725" i="7"/>
  <c r="V4725" i="7" s="1"/>
  <c r="T4726" i="7"/>
  <c r="U4735" i="7"/>
  <c r="T4735" i="7"/>
  <c r="S4763" i="7"/>
  <c r="V4763" i="7" s="1"/>
  <c r="S4772" i="7"/>
  <c r="V4772" i="7" s="1"/>
  <c r="T4784" i="7"/>
  <c r="U4795" i="7"/>
  <c r="V4795" i="7" s="1"/>
  <c r="T4795" i="7"/>
  <c r="U4882" i="7"/>
  <c r="T4882" i="7"/>
  <c r="Q4882" i="7"/>
  <c r="P4882" i="7"/>
  <c r="S4902" i="7"/>
  <c r="V4902" i="7" s="1"/>
  <c r="U4902" i="7"/>
  <c r="T4902" i="7"/>
  <c r="V4499" i="7"/>
  <c r="V4511" i="7"/>
  <c r="V4523" i="7"/>
  <c r="V4535" i="7"/>
  <c r="V4547" i="7"/>
  <c r="V4559" i="7"/>
  <c r="V4571" i="7"/>
  <c r="V4583" i="7"/>
  <c r="V4595" i="7"/>
  <c r="V4607" i="7"/>
  <c r="V4619" i="7"/>
  <c r="V4631" i="7"/>
  <c r="V4643" i="7"/>
  <c r="T4644" i="7"/>
  <c r="V4655" i="7"/>
  <c r="V4665" i="7"/>
  <c r="T4666" i="7"/>
  <c r="T4676" i="7"/>
  <c r="V4687" i="7"/>
  <c r="U4698" i="7"/>
  <c r="T4698" i="7"/>
  <c r="S4698" i="7"/>
  <c r="V4698" i="7" s="1"/>
  <c r="V4714" i="7"/>
  <c r="T4725" i="7"/>
  <c r="V4735" i="7"/>
  <c r="V4762" i="7"/>
  <c r="T4763" i="7"/>
  <c r="T4772" i="7"/>
  <c r="U4783" i="7"/>
  <c r="T4783" i="7"/>
  <c r="U4871" i="7"/>
  <c r="T4871" i="7"/>
  <c r="Q4871" i="7"/>
  <c r="P4871" i="7"/>
  <c r="V4872" i="7"/>
  <c r="S4875" i="7"/>
  <c r="V4875" i="7" s="1"/>
  <c r="V4354" i="7"/>
  <c r="V4366" i="7"/>
  <c r="V4378" i="7"/>
  <c r="V4390" i="7"/>
  <c r="V4402" i="7"/>
  <c r="V4414" i="7"/>
  <c r="V4426" i="7"/>
  <c r="V4438" i="7"/>
  <c r="V4450" i="7"/>
  <c r="V4462" i="7"/>
  <c r="V4474" i="7"/>
  <c r="V4486" i="7"/>
  <c r="V4498" i="7"/>
  <c r="V4510" i="7"/>
  <c r="S4522" i="7"/>
  <c r="V4522" i="7" s="1"/>
  <c r="S4534" i="7"/>
  <c r="V4534" i="7" s="1"/>
  <c r="S4546" i="7"/>
  <c r="V4546" i="7" s="1"/>
  <c r="S4558" i="7"/>
  <c r="V4558" i="7" s="1"/>
  <c r="S4570" i="7"/>
  <c r="V4570" i="7" s="1"/>
  <c r="S4594" i="7"/>
  <c r="V4594" i="7" s="1"/>
  <c r="S4606" i="7"/>
  <c r="V4606" i="7" s="1"/>
  <c r="S4618" i="7"/>
  <c r="V4618" i="7" s="1"/>
  <c r="S4630" i="7"/>
  <c r="V4630" i="7" s="1"/>
  <c r="S4654" i="7"/>
  <c r="V4654" i="7" s="1"/>
  <c r="U4675" i="7"/>
  <c r="T4675" i="7"/>
  <c r="V4704" i="7"/>
  <c r="S4713" i="7"/>
  <c r="V4713" i="7" s="1"/>
  <c r="S4724" i="7"/>
  <c r="V4724" i="7" s="1"/>
  <c r="U4746" i="7"/>
  <c r="T4746" i="7"/>
  <c r="S4746" i="7"/>
  <c r="V4746" i="7" s="1"/>
  <c r="S4761" i="7"/>
  <c r="V4761" i="7" s="1"/>
  <c r="U4771" i="7"/>
  <c r="T4771" i="7"/>
  <c r="S4783" i="7"/>
  <c r="V4783" i="7" s="1"/>
  <c r="U4808" i="7"/>
  <c r="V4808" i="7" s="1"/>
  <c r="T4808" i="7"/>
  <c r="Q4808" i="7"/>
  <c r="V4812" i="7"/>
  <c r="U4816" i="7"/>
  <c r="V4816" i="7" s="1"/>
  <c r="T4816" i="7"/>
  <c r="Q4816" i="7"/>
  <c r="P4816" i="7"/>
  <c r="U4819" i="7"/>
  <c r="V4819" i="7" s="1"/>
  <c r="T4819" i="7"/>
  <c r="Q4819" i="7"/>
  <c r="G28" i="5" s="1"/>
  <c r="P4819" i="7"/>
  <c r="U4824" i="7"/>
  <c r="V4824" i="7" s="1"/>
  <c r="T4824" i="7"/>
  <c r="Q4824" i="7"/>
  <c r="P4824" i="7"/>
  <c r="V4851" i="7"/>
  <c r="U4855" i="7"/>
  <c r="T4855" i="7"/>
  <c r="Q4855" i="7"/>
  <c r="P4855" i="7"/>
  <c r="V4856" i="7"/>
  <c r="S4897" i="7"/>
  <c r="U4897" i="7"/>
  <c r="T4897" i="7"/>
  <c r="S4664" i="7"/>
  <c r="V4664" i="7" s="1"/>
  <c r="S4675" i="7"/>
  <c r="V4693" i="7"/>
  <c r="T4724" i="7"/>
  <c r="V4752" i="7"/>
  <c r="S4771" i="7"/>
  <c r="V4771" i="7" s="1"/>
  <c r="U4803" i="7"/>
  <c r="V4803" i="7" s="1"/>
  <c r="T4803" i="7"/>
  <c r="Q4803" i="7"/>
  <c r="P4803" i="7"/>
  <c r="U4811" i="7"/>
  <c r="V4811" i="7" s="1"/>
  <c r="T4811" i="7"/>
  <c r="Q4811" i="7"/>
  <c r="P4811" i="7"/>
  <c r="U4873" i="7"/>
  <c r="T4873" i="7"/>
  <c r="Q4873" i="7"/>
  <c r="P4873" i="7"/>
  <c r="U4804" i="7"/>
  <c r="V4804" i="7" s="1"/>
  <c r="T4804" i="7"/>
  <c r="Q4804" i="7"/>
  <c r="U4827" i="7"/>
  <c r="V4827" i="7" s="1"/>
  <c r="T4827" i="7"/>
  <c r="Q4827" i="7"/>
  <c r="P4827" i="7"/>
  <c r="S4910" i="7"/>
  <c r="U4910" i="7"/>
  <c r="S4661" i="7"/>
  <c r="V4661" i="7" s="1"/>
  <c r="S4673" i="7"/>
  <c r="V4673" i="7" s="1"/>
  <c r="S4685" i="7"/>
  <c r="V4685" i="7" s="1"/>
  <c r="S4697" i="7"/>
  <c r="V4697" i="7" s="1"/>
  <c r="S4709" i="7"/>
  <c r="V4709" i="7" s="1"/>
  <c r="S4721" i="7"/>
  <c r="V4721" i="7" s="1"/>
  <c r="S4733" i="7"/>
  <c r="V4733" i="7" s="1"/>
  <c r="S4745" i="7"/>
  <c r="V4745" i="7" s="1"/>
  <c r="S4757" i="7"/>
  <c r="V4757" i="7" s="1"/>
  <c r="S4769" i="7"/>
  <c r="V4769" i="7" s="1"/>
  <c r="S4793" i="7"/>
  <c r="V4793" i="7" s="1"/>
  <c r="U4807" i="7"/>
  <c r="T4807" i="7"/>
  <c r="Q4807" i="7"/>
  <c r="P4807" i="7"/>
  <c r="U4832" i="7"/>
  <c r="V4832" i="7" s="1"/>
  <c r="T4832" i="7"/>
  <c r="Q4832" i="7"/>
  <c r="U4846" i="7"/>
  <c r="T4846" i="7"/>
  <c r="Q4846" i="7"/>
  <c r="P4846" i="7"/>
  <c r="V4860" i="7"/>
  <c r="V4868" i="7"/>
  <c r="T4870" i="7"/>
  <c r="Q4870" i="7"/>
  <c r="P4870" i="7"/>
  <c r="U4870" i="7"/>
  <c r="V4870" i="7" s="1"/>
  <c r="T4910" i="7"/>
  <c r="S4660" i="7"/>
  <c r="V4660" i="7" s="1"/>
  <c r="S4672" i="7"/>
  <c r="V4672" i="7" s="1"/>
  <c r="T4673" i="7"/>
  <c r="S4684" i="7"/>
  <c r="V4684" i="7" s="1"/>
  <c r="T4685" i="7"/>
  <c r="S4696" i="7"/>
  <c r="V4696" i="7" s="1"/>
  <c r="T4697" i="7"/>
  <c r="S4708" i="7"/>
  <c r="V4708" i="7" s="1"/>
  <c r="T4709" i="7"/>
  <c r="S4720" i="7"/>
  <c r="V4720" i="7" s="1"/>
  <c r="T4721" i="7"/>
  <c r="S4732" i="7"/>
  <c r="V4732" i="7" s="1"/>
  <c r="T4733" i="7"/>
  <c r="S4744" i="7"/>
  <c r="V4744" i="7" s="1"/>
  <c r="T4745" i="7"/>
  <c r="S4756" i="7"/>
  <c r="V4756" i="7" s="1"/>
  <c r="T4757" i="7"/>
  <c r="S4768" i="7"/>
  <c r="V4768" i="7" s="1"/>
  <c r="T4769" i="7"/>
  <c r="S4780" i="7"/>
  <c r="V4780" i="7" s="1"/>
  <c r="T4793" i="7"/>
  <c r="U4812" i="7"/>
  <c r="T4812" i="7"/>
  <c r="Q4812" i="7"/>
  <c r="U4835" i="7"/>
  <c r="V4835" i="7" s="1"/>
  <c r="T4835" i="7"/>
  <c r="Q4835" i="7"/>
  <c r="P4835" i="7"/>
  <c r="S4863" i="7"/>
  <c r="V4863" i="7" s="1"/>
  <c r="T4892" i="7"/>
  <c r="V4659" i="7"/>
  <c r="V4671" i="7"/>
  <c r="V4695" i="7"/>
  <c r="V4707" i="7"/>
  <c r="V4719" i="7"/>
  <c r="T4720" i="7"/>
  <c r="V4731" i="7"/>
  <c r="T4732" i="7"/>
  <c r="T4744" i="7"/>
  <c r="V4755" i="7"/>
  <c r="T4756" i="7"/>
  <c r="V4767" i="7"/>
  <c r="T4768" i="7"/>
  <c r="T4780" i="7"/>
  <c r="U4815" i="7"/>
  <c r="V4815" i="7" s="1"/>
  <c r="T4815" i="7"/>
  <c r="Q4815" i="7"/>
  <c r="P4815" i="7"/>
  <c r="U4840" i="7"/>
  <c r="V4840" i="7" s="1"/>
  <c r="T4840" i="7"/>
  <c r="Q4840" i="7"/>
  <c r="U4843" i="7"/>
  <c r="T4843" i="7"/>
  <c r="Q4843" i="7"/>
  <c r="P4843" i="7"/>
  <c r="U4892" i="7"/>
  <c r="V4892" i="7" s="1"/>
  <c r="S4896" i="7"/>
  <c r="U4896" i="7"/>
  <c r="T4896" i="7"/>
  <c r="S4658" i="7"/>
  <c r="V4658" i="7" s="1"/>
  <c r="S4670" i="7"/>
  <c r="V4670" i="7" s="1"/>
  <c r="S4682" i="7"/>
  <c r="V4682" i="7" s="1"/>
  <c r="S4694" i="7"/>
  <c r="V4694" i="7" s="1"/>
  <c r="S4706" i="7"/>
  <c r="V4706" i="7" s="1"/>
  <c r="S4718" i="7"/>
  <c r="V4718" i="7" s="1"/>
  <c r="S4730" i="7"/>
  <c r="V4730" i="7" s="1"/>
  <c r="S4742" i="7"/>
  <c r="V4742" i="7" s="1"/>
  <c r="S4754" i="7"/>
  <c r="V4754" i="7" s="1"/>
  <c r="S4766" i="7"/>
  <c r="V4766" i="7" s="1"/>
  <c r="S4778" i="7"/>
  <c r="V4778" i="7" s="1"/>
  <c r="S4790" i="7"/>
  <c r="V4790" i="7" s="1"/>
  <c r="P4804" i="7"/>
  <c r="U4820" i="7"/>
  <c r="V4820" i="7" s="1"/>
  <c r="T4820" i="7"/>
  <c r="Q4820" i="7"/>
  <c r="G25" i="5" s="1"/>
  <c r="S4891" i="7"/>
  <c r="U4891" i="7"/>
  <c r="U4973" i="7"/>
  <c r="T4973" i="7"/>
  <c r="S4973" i="7"/>
  <c r="T4801" i="7"/>
  <c r="V4807" i="7"/>
  <c r="U4823" i="7"/>
  <c r="V4823" i="7" s="1"/>
  <c r="T4823" i="7"/>
  <c r="Q4823" i="7"/>
  <c r="P4823" i="7"/>
  <c r="P4832" i="7"/>
  <c r="V4854" i="7"/>
  <c r="U4858" i="7"/>
  <c r="T4858" i="7"/>
  <c r="Q4858" i="7"/>
  <c r="P4858" i="7"/>
  <c r="V4862" i="7"/>
  <c r="T4891" i="7"/>
  <c r="S4962" i="7"/>
  <c r="V4962" i="7" s="1"/>
  <c r="U4802" i="7"/>
  <c r="V4802" i="7" s="1"/>
  <c r="U4884" i="7"/>
  <c r="V4884" i="7" s="1"/>
  <c r="V4886" i="7"/>
  <c r="V4904" i="7"/>
  <c r="V4909" i="7"/>
  <c r="S4914" i="7"/>
  <c r="U4914" i="7"/>
  <c r="T4914" i="7"/>
  <c r="V4927" i="7"/>
  <c r="S4932" i="7"/>
  <c r="V4932" i="7" s="1"/>
  <c r="U4932" i="7"/>
  <c r="T4932" i="7"/>
  <c r="U4806" i="7"/>
  <c r="V4806" i="7" s="1"/>
  <c r="T4806" i="7"/>
  <c r="U4810" i="7"/>
  <c r="V4810" i="7" s="1"/>
  <c r="T4810" i="7"/>
  <c r="U4814" i="7"/>
  <c r="V4814" i="7" s="1"/>
  <c r="T4814" i="7"/>
  <c r="U4818" i="7"/>
  <c r="T4818" i="7"/>
  <c r="U4822" i="7"/>
  <c r="V4822" i="7" s="1"/>
  <c r="T4822" i="7"/>
  <c r="U4826" i="7"/>
  <c r="V4826" i="7" s="1"/>
  <c r="T4826" i="7"/>
  <c r="U4830" i="7"/>
  <c r="V4830" i="7" s="1"/>
  <c r="T4830" i="7"/>
  <c r="U4834" i="7"/>
  <c r="V4834" i="7" s="1"/>
  <c r="T4834" i="7"/>
  <c r="U4838" i="7"/>
  <c r="V4838" i="7" s="1"/>
  <c r="T4838" i="7"/>
  <c r="U4842" i="7"/>
  <c r="V4842" i="7" s="1"/>
  <c r="T4842" i="7"/>
  <c r="U4845" i="7"/>
  <c r="T4845" i="7"/>
  <c r="U4848" i="7"/>
  <c r="T4848" i="7"/>
  <c r="U4851" i="7"/>
  <c r="T4851" i="7"/>
  <c r="U4854" i="7"/>
  <c r="T4854" i="7"/>
  <c r="U4857" i="7"/>
  <c r="V4857" i="7" s="1"/>
  <c r="T4857" i="7"/>
  <c r="U4860" i="7"/>
  <c r="T4863" i="7"/>
  <c r="S4867" i="7"/>
  <c r="V4867" i="7" s="1"/>
  <c r="U4872" i="7"/>
  <c r="T4872" i="7"/>
  <c r="Q4872" i="7"/>
  <c r="T4875" i="7"/>
  <c r="S4879" i="7"/>
  <c r="V4879" i="7" s="1"/>
  <c r="T4886" i="7"/>
  <c r="T4904" i="7"/>
  <c r="T4909" i="7"/>
  <c r="T4927" i="7"/>
  <c r="U4801" i="7"/>
  <c r="V4801" i="7" s="1"/>
  <c r="V4866" i="7"/>
  <c r="Q4869" i="7"/>
  <c r="P4869" i="7"/>
  <c r="Q4881" i="7"/>
  <c r="P4881" i="7"/>
  <c r="V4885" i="7"/>
  <c r="S4890" i="7"/>
  <c r="U4890" i="7"/>
  <c r="T4890" i="7"/>
  <c r="V4903" i="7"/>
  <c r="U4909" i="7"/>
  <c r="V4922" i="7"/>
  <c r="S5216" i="7"/>
  <c r="U5216" i="7"/>
  <c r="T5216" i="7"/>
  <c r="V4843" i="7"/>
  <c r="V4846" i="7"/>
  <c r="V4852" i="7"/>
  <c r="V4855" i="7"/>
  <c r="V4858" i="7"/>
  <c r="V4861" i="7"/>
  <c r="V4975" i="7"/>
  <c r="V4988" i="7"/>
  <c r="S4999" i="7"/>
  <c r="V4999" i="7" s="1"/>
  <c r="U4805" i="7"/>
  <c r="V4805" i="7" s="1"/>
  <c r="T4805" i="7"/>
  <c r="U4809" i="7"/>
  <c r="V4809" i="7" s="1"/>
  <c r="T4809" i="7"/>
  <c r="U4813" i="7"/>
  <c r="V4813" i="7" s="1"/>
  <c r="T4813" i="7"/>
  <c r="U4817" i="7"/>
  <c r="V4817" i="7" s="1"/>
  <c r="T4817" i="7"/>
  <c r="U4821" i="7"/>
  <c r="V4821" i="7" s="1"/>
  <c r="T4821" i="7"/>
  <c r="U4825" i="7"/>
  <c r="V4825" i="7" s="1"/>
  <c r="T4825" i="7"/>
  <c r="U4829" i="7"/>
  <c r="V4829" i="7" s="1"/>
  <c r="T4829" i="7"/>
  <c r="U4833" i="7"/>
  <c r="V4833" i="7" s="1"/>
  <c r="T4833" i="7"/>
  <c r="U4837" i="7"/>
  <c r="V4837" i="7" s="1"/>
  <c r="T4837" i="7"/>
  <c r="U4841" i="7"/>
  <c r="V4841" i="7" s="1"/>
  <c r="T4841" i="7"/>
  <c r="V4898" i="7"/>
  <c r="V4921" i="7"/>
  <c r="S4926" i="7"/>
  <c r="U4926" i="7"/>
  <c r="T4926" i="7"/>
  <c r="S4951" i="7"/>
  <c r="V4951" i="7" s="1"/>
  <c r="S4964" i="7"/>
  <c r="V4964" i="7" s="1"/>
  <c r="U4999" i="7"/>
  <c r="U4844" i="7"/>
  <c r="V4844" i="7" s="1"/>
  <c r="T4844" i="7"/>
  <c r="U4847" i="7"/>
  <c r="V4847" i="7" s="1"/>
  <c r="T4847" i="7"/>
  <c r="U4850" i="7"/>
  <c r="T4850" i="7"/>
  <c r="U4853" i="7"/>
  <c r="T4853" i="7"/>
  <c r="U4856" i="7"/>
  <c r="T4856" i="7"/>
  <c r="U4859" i="7"/>
  <c r="V4859" i="7" s="1"/>
  <c r="U4862" i="7"/>
  <c r="V4864" i="7"/>
  <c r="Q4868" i="7"/>
  <c r="P4868" i="7"/>
  <c r="U4874" i="7"/>
  <c r="V4874" i="7" s="1"/>
  <c r="V4876" i="7"/>
  <c r="Q4880" i="7"/>
  <c r="P4880" i="7"/>
  <c r="U4883" i="7"/>
  <c r="T4883" i="7"/>
  <c r="Q4883" i="7"/>
  <c r="U4934" i="7"/>
  <c r="S4934" i="7"/>
  <c r="V4963" i="7"/>
  <c r="T4998" i="7"/>
  <c r="U4998" i="7"/>
  <c r="V4998" i="7" s="1"/>
  <c r="V5053" i="7"/>
  <c r="V5072" i="7"/>
  <c r="U5144" i="7"/>
  <c r="V5144" i="7" s="1"/>
  <c r="T5144" i="7"/>
  <c r="T4884" i="7"/>
  <c r="U4936" i="7"/>
  <c r="S4936" i="7"/>
  <c r="V4980" i="7"/>
  <c r="U5050" i="7"/>
  <c r="T5050" i="7"/>
  <c r="S5050" i="7"/>
  <c r="V5050" i="7" s="1"/>
  <c r="U5185" i="7"/>
  <c r="T5185" i="7"/>
  <c r="T4859" i="7"/>
  <c r="T4860" i="7"/>
  <c r="T4861" i="7"/>
  <c r="T4862" i="7"/>
  <c r="V4873" i="7"/>
  <c r="T4874" i="7"/>
  <c r="V4883" i="7"/>
  <c r="V4889" i="7"/>
  <c r="V4895" i="7"/>
  <c r="V4901" i="7"/>
  <c r="V4907" i="7"/>
  <c r="V4913" i="7"/>
  <c r="V4919" i="7"/>
  <c r="V4925" i="7"/>
  <c r="V4931" i="7"/>
  <c r="T5041" i="7"/>
  <c r="S5041" i="7"/>
  <c r="V5041" i="7" s="1"/>
  <c r="S5185" i="7"/>
  <c r="T4889" i="7"/>
  <c r="T4895" i="7"/>
  <c r="T4901" i="7"/>
  <c r="T4907" i="7"/>
  <c r="T4913" i="7"/>
  <c r="T4919" i="7"/>
  <c r="T4925" i="7"/>
  <c r="T4931" i="7"/>
  <c r="V4955" i="7"/>
  <c r="V4979" i="7"/>
  <c r="U4984" i="7"/>
  <c r="T4984" i="7"/>
  <c r="S4984" i="7"/>
  <c r="V4984" i="7" s="1"/>
  <c r="U5041" i="7"/>
  <c r="S5180" i="7"/>
  <c r="V5180" i="7" s="1"/>
  <c r="V4871" i="7"/>
  <c r="V4882" i="7"/>
  <c r="V4888" i="7"/>
  <c r="V4894" i="7"/>
  <c r="V4900" i="7"/>
  <c r="V4906" i="7"/>
  <c r="V4912" i="7"/>
  <c r="V4918" i="7"/>
  <c r="V4924" i="7"/>
  <c r="V4930" i="7"/>
  <c r="U4935" i="7"/>
  <c r="S4935" i="7"/>
  <c r="V4935" i="7" s="1"/>
  <c r="V4967" i="7"/>
  <c r="U4972" i="7"/>
  <c r="T4972" i="7"/>
  <c r="S4972" i="7"/>
  <c r="T4996" i="7"/>
  <c r="U4996" i="7"/>
  <c r="S4996" i="7"/>
  <c r="V4996" i="7" s="1"/>
  <c r="T5013" i="7"/>
  <c r="U5013" i="7"/>
  <c r="T5180" i="7"/>
  <c r="T4888" i="7"/>
  <c r="T4894" i="7"/>
  <c r="T4900" i="7"/>
  <c r="T4906" i="7"/>
  <c r="T4912" i="7"/>
  <c r="T4918" i="7"/>
  <c r="T4924" i="7"/>
  <c r="T4930" i="7"/>
  <c r="T4935" i="7"/>
  <c r="V4954" i="7"/>
  <c r="V4978" i="7"/>
  <c r="S5003" i="7"/>
  <c r="V5003" i="7" s="1"/>
  <c r="S5013" i="7"/>
  <c r="U5083" i="7"/>
  <c r="T5083" i="7"/>
  <c r="S5083" i="7"/>
  <c r="V5083" i="7" s="1"/>
  <c r="U5100" i="7"/>
  <c r="T5100" i="7"/>
  <c r="S5145" i="7"/>
  <c r="V5145" i="7" s="1"/>
  <c r="V5167" i="7"/>
  <c r="S5175" i="7"/>
  <c r="V5175" i="7" s="1"/>
  <c r="V4869" i="7"/>
  <c r="V4881" i="7"/>
  <c r="V4887" i="7"/>
  <c r="V4893" i="7"/>
  <c r="V4899" i="7"/>
  <c r="V4905" i="7"/>
  <c r="V4911" i="7"/>
  <c r="V4917" i="7"/>
  <c r="V4923" i="7"/>
  <c r="V4929" i="7"/>
  <c r="V4953" i="7"/>
  <c r="V4966" i="7"/>
  <c r="V4977" i="7"/>
  <c r="V4990" i="7"/>
  <c r="U5003" i="7"/>
  <c r="T5067" i="7"/>
  <c r="S5067" i="7"/>
  <c r="V5067" i="7" s="1"/>
  <c r="V5096" i="7"/>
  <c r="V5100" i="7"/>
  <c r="V5114" i="7"/>
  <c r="T5145" i="7"/>
  <c r="T5175" i="7"/>
  <c r="U5179" i="7"/>
  <c r="T5179" i="7"/>
  <c r="S5179" i="7"/>
  <c r="V5179" i="7" s="1"/>
  <c r="S5205" i="7"/>
  <c r="V5205" i="7" s="1"/>
  <c r="U5205" i="7"/>
  <c r="T5205" i="7"/>
  <c r="T5012" i="7"/>
  <c r="U5012" i="7"/>
  <c r="S5012" i="7"/>
  <c r="T5040" i="7"/>
  <c r="S5040" i="7"/>
  <c r="V5040" i="7" s="1"/>
  <c r="U5112" i="7"/>
  <c r="T5112" i="7"/>
  <c r="S5112" i="7"/>
  <c r="V5112" i="7" s="1"/>
  <c r="U5174" i="7"/>
  <c r="T5174" i="7"/>
  <c r="S5174" i="7"/>
  <c r="S5215" i="7"/>
  <c r="U5215" i="7"/>
  <c r="T5215" i="7"/>
  <c r="S4947" i="7"/>
  <c r="V4947" i="7" s="1"/>
  <c r="S4959" i="7"/>
  <c r="V4959" i="7" s="1"/>
  <c r="S4971" i="7"/>
  <c r="V4971" i="7" s="1"/>
  <c r="U5045" i="7"/>
  <c r="S5045" i="7"/>
  <c r="V5045" i="7" s="1"/>
  <c r="U5064" i="7"/>
  <c r="T5064" i="7"/>
  <c r="U5161" i="7"/>
  <c r="T5161" i="7"/>
  <c r="T5305" i="7"/>
  <c r="U5305" i="7"/>
  <c r="S5305" i="7"/>
  <c r="S4937" i="7"/>
  <c r="V4937" i="7" s="1"/>
  <c r="S4938" i="7"/>
  <c r="V4938" i="7" s="1"/>
  <c r="S4939" i="7"/>
  <c r="V4939" i="7" s="1"/>
  <c r="S4940" i="7"/>
  <c r="V4940" i="7" s="1"/>
  <c r="S4941" i="7"/>
  <c r="V4941" i="7" s="1"/>
  <c r="S4943" i="7"/>
  <c r="V4943" i="7" s="1"/>
  <c r="S4944" i="7"/>
  <c r="V4944" i="7" s="1"/>
  <c r="S4945" i="7"/>
  <c r="V4945" i="7" s="1"/>
  <c r="S4946" i="7"/>
  <c r="V4946" i="7" s="1"/>
  <c r="S4958" i="7"/>
  <c r="V4958" i="7" s="1"/>
  <c r="S4970" i="7"/>
  <c r="V4970" i="7" s="1"/>
  <c r="S4982" i="7"/>
  <c r="V4982" i="7" s="1"/>
  <c r="S4994" i="7"/>
  <c r="V4994" i="7" s="1"/>
  <c r="S5017" i="7"/>
  <c r="V5017" i="7" s="1"/>
  <c r="T5026" i="7"/>
  <c r="U5026" i="7"/>
  <c r="V5026" i="7" s="1"/>
  <c r="T5045" i="7"/>
  <c r="S5064" i="7"/>
  <c r="V5064" i="7" s="1"/>
  <c r="U5084" i="7"/>
  <c r="V5084" i="7" s="1"/>
  <c r="T5084" i="7"/>
  <c r="U5107" i="7"/>
  <c r="T5107" i="7"/>
  <c r="S5107" i="7"/>
  <c r="V5107" i="7" s="1"/>
  <c r="S5161" i="7"/>
  <c r="V5161" i="7" s="1"/>
  <c r="V5284" i="7"/>
  <c r="T5297" i="7"/>
  <c r="U5297" i="7"/>
  <c r="V4957" i="7"/>
  <c r="V4981" i="7"/>
  <c r="V4993" i="7"/>
  <c r="T5034" i="7"/>
  <c r="S5034" i="7"/>
  <c r="T5039" i="7"/>
  <c r="S5039" i="7"/>
  <c r="U5088" i="7"/>
  <c r="T5088" i="7"/>
  <c r="S5088" i="7"/>
  <c r="V5088" i="7" s="1"/>
  <c r="U5131" i="7"/>
  <c r="T5131" i="7"/>
  <c r="S5131" i="7"/>
  <c r="V5131" i="7" s="1"/>
  <c r="S5204" i="7"/>
  <c r="U5204" i="7"/>
  <c r="T5204" i="7"/>
  <c r="V5249" i="7"/>
  <c r="T5293" i="7"/>
  <c r="U5293" i="7"/>
  <c r="S5297" i="7"/>
  <c r="S4956" i="7"/>
  <c r="V4956" i="7" s="1"/>
  <c r="T4957" i="7"/>
  <c r="S4968" i="7"/>
  <c r="V4968" i="7" s="1"/>
  <c r="T4981" i="7"/>
  <c r="S4992" i="7"/>
  <c r="V4992" i="7" s="1"/>
  <c r="T4993" i="7"/>
  <c r="S5015" i="7"/>
  <c r="U5016" i="7"/>
  <c r="V5016" i="7" s="1"/>
  <c r="U5034" i="7"/>
  <c r="U5039" i="7"/>
  <c r="V5054" i="7"/>
  <c r="U5059" i="7"/>
  <c r="S5059" i="7"/>
  <c r="V5059" i="7" s="1"/>
  <c r="V5146" i="7"/>
  <c r="U5156" i="7"/>
  <c r="T5156" i="7"/>
  <c r="T5283" i="7"/>
  <c r="U5283" i="7"/>
  <c r="S5293" i="7"/>
  <c r="V5293" i="7" s="1"/>
  <c r="U5015" i="7"/>
  <c r="T5033" i="7"/>
  <c r="S5033" i="7"/>
  <c r="V5033" i="7" s="1"/>
  <c r="T5059" i="7"/>
  <c r="U5063" i="7"/>
  <c r="T5063" i="7"/>
  <c r="S5063" i="7"/>
  <c r="V5063" i="7" s="1"/>
  <c r="U5120" i="7"/>
  <c r="V5120" i="7" s="1"/>
  <c r="T5120" i="7"/>
  <c r="S5156" i="7"/>
  <c r="V5156" i="7" s="1"/>
  <c r="S5181" i="7"/>
  <c r="V5181" i="7" s="1"/>
  <c r="S5283" i="7"/>
  <c r="V5283" i="7" s="1"/>
  <c r="T5038" i="7"/>
  <c r="S5038" i="7"/>
  <c r="V5038" i="7" s="1"/>
  <c r="U5057" i="7"/>
  <c r="S5057" i="7"/>
  <c r="V5070" i="7"/>
  <c r="V5077" i="7"/>
  <c r="V5125" i="7"/>
  <c r="V5137" i="7"/>
  <c r="V5150" i="7"/>
  <c r="S5011" i="7"/>
  <c r="S5023" i="7"/>
  <c r="T5031" i="7"/>
  <c r="S5031" i="7"/>
  <c r="V5031" i="7" s="1"/>
  <c r="V5062" i="7"/>
  <c r="V5076" i="7"/>
  <c r="V5087" i="7"/>
  <c r="V5098" i="7"/>
  <c r="V5111" i="7"/>
  <c r="V5124" i="7"/>
  <c r="V5136" i="7"/>
  <c r="T5310" i="7"/>
  <c r="S5310" i="7"/>
  <c r="S5010" i="7"/>
  <c r="V5010" i="7" s="1"/>
  <c r="U5011" i="7"/>
  <c r="S5022" i="7"/>
  <c r="V5022" i="7" s="1"/>
  <c r="U5023" i="7"/>
  <c r="U5031" i="7"/>
  <c r="T5037" i="7"/>
  <c r="S5037" i="7"/>
  <c r="V5037" i="7" s="1"/>
  <c r="T5043" i="7"/>
  <c r="S5043" i="7"/>
  <c r="V5043" i="7" s="1"/>
  <c r="T5049" i="7"/>
  <c r="U5069" i="7"/>
  <c r="S5069" i="7"/>
  <c r="S5075" i="7"/>
  <c r="V5075" i="7" s="1"/>
  <c r="S5086" i="7"/>
  <c r="V5086" i="7" s="1"/>
  <c r="S5123" i="7"/>
  <c r="V5123" i="7" s="1"/>
  <c r="S5135" i="7"/>
  <c r="V5135" i="7" s="1"/>
  <c r="U5154" i="7"/>
  <c r="T5154" i="7"/>
  <c r="T5169" i="7"/>
  <c r="U5173" i="7"/>
  <c r="T5173" i="7"/>
  <c r="U5193" i="7"/>
  <c r="V5193" i="7" s="1"/>
  <c r="S5238" i="7"/>
  <c r="V5238" i="7" s="1"/>
  <c r="U5238" i="7"/>
  <c r="T5238" i="7"/>
  <c r="U5310" i="7"/>
  <c r="T5314" i="7"/>
  <c r="U5314" i="7"/>
  <c r="S5314" i="7"/>
  <c r="T5352" i="7"/>
  <c r="Q5352" i="7"/>
  <c r="P5352" i="7"/>
  <c r="U5352" i="7"/>
  <c r="V5352" i="7" s="1"/>
  <c r="U5362" i="7"/>
  <c r="V5362" i="7" s="1"/>
  <c r="U5022" i="7"/>
  <c r="T5030" i="7"/>
  <c r="S5030" i="7"/>
  <c r="V5048" i="7"/>
  <c r="V5074" i="7"/>
  <c r="V5122" i="7"/>
  <c r="V5134" i="7"/>
  <c r="V5148" i="7"/>
  <c r="V5154" i="7"/>
  <c r="V5173" i="7"/>
  <c r="S5203" i="7"/>
  <c r="U5203" i="7"/>
  <c r="T5203" i="7"/>
  <c r="S5250" i="7"/>
  <c r="U5250" i="7"/>
  <c r="T5250" i="7"/>
  <c r="T5298" i="7"/>
  <c r="S5298" i="7"/>
  <c r="V5350" i="7"/>
  <c r="V5358" i="7"/>
  <c r="S5007" i="7"/>
  <c r="U5009" i="7"/>
  <c r="S5020" i="7"/>
  <c r="U5021" i="7"/>
  <c r="V5021" i="7" s="1"/>
  <c r="U5030" i="7"/>
  <c r="T5036" i="7"/>
  <c r="S5036" i="7"/>
  <c r="T5042" i="7"/>
  <c r="S5042" i="7"/>
  <c r="U5048" i="7"/>
  <c r="T5055" i="7"/>
  <c r="S5055" i="7"/>
  <c r="T5061" i="7"/>
  <c r="T5074" i="7"/>
  <c r="S5085" i="7"/>
  <c r="V5085" i="7" s="1"/>
  <c r="T5097" i="7"/>
  <c r="S5109" i="7"/>
  <c r="V5109" i="7" s="1"/>
  <c r="T5122" i="7"/>
  <c r="T5134" i="7"/>
  <c r="S5147" i="7"/>
  <c r="V5147" i="7" s="1"/>
  <c r="T5148" i="7"/>
  <c r="S5163" i="7"/>
  <c r="V5163" i="7" s="1"/>
  <c r="T5168" i="7"/>
  <c r="S5187" i="7"/>
  <c r="V5187" i="7" s="1"/>
  <c r="V5228" i="7"/>
  <c r="U5298" i="7"/>
  <c r="T5302" i="7"/>
  <c r="U5302" i="7"/>
  <c r="S5302" i="7"/>
  <c r="V5302" i="7" s="1"/>
  <c r="T5309" i="7"/>
  <c r="U5309" i="7"/>
  <c r="U5346" i="7"/>
  <c r="V5346" i="7" s="1"/>
  <c r="T5363" i="7"/>
  <c r="Q5363" i="7"/>
  <c r="P5363" i="7"/>
  <c r="U5363" i="7"/>
  <c r="V5363" i="7" s="1"/>
  <c r="S5005" i="7"/>
  <c r="V5005" i="7" s="1"/>
  <c r="U5007" i="7"/>
  <c r="S5019" i="7"/>
  <c r="V5019" i="7" s="1"/>
  <c r="U5020" i="7"/>
  <c r="T5029" i="7"/>
  <c r="S5029" i="7"/>
  <c r="V5029" i="7" s="1"/>
  <c r="U5036" i="7"/>
  <c r="U5042" i="7"/>
  <c r="U5047" i="7"/>
  <c r="S5047" i="7"/>
  <c r="V5047" i="7" s="1"/>
  <c r="U5055" i="7"/>
  <c r="S5060" i="7"/>
  <c r="V5060" i="7" s="1"/>
  <c r="S5073" i="7"/>
  <c r="V5073" i="7" s="1"/>
  <c r="T5085" i="7"/>
  <c r="U5096" i="7"/>
  <c r="T5096" i="7"/>
  <c r="T5109" i="7"/>
  <c r="S5121" i="7"/>
  <c r="V5121" i="7" s="1"/>
  <c r="T5163" i="7"/>
  <c r="U5167" i="7"/>
  <c r="T5167" i="7"/>
  <c r="T5187" i="7"/>
  <c r="U5191" i="7"/>
  <c r="V5191" i="7" s="1"/>
  <c r="T5191" i="7"/>
  <c r="T5228" i="7"/>
  <c r="S5309" i="7"/>
  <c r="V5309" i="7" s="1"/>
  <c r="U5342" i="7"/>
  <c r="T5342" i="7"/>
  <c r="S5342" i="7"/>
  <c r="T5356" i="7"/>
  <c r="U5356" i="7"/>
  <c r="Q5356" i="7"/>
  <c r="P5356" i="7"/>
  <c r="U5440" i="7"/>
  <c r="V5440" i="7" s="1"/>
  <c r="T5440" i="7"/>
  <c r="Q5440" i="7"/>
  <c r="P5440" i="7"/>
  <c r="U5442" i="7"/>
  <c r="V5442" i="7" s="1"/>
  <c r="T5442" i="7"/>
  <c r="Q5442" i="7"/>
  <c r="P5442" i="7"/>
  <c r="U5464" i="7"/>
  <c r="V5464" i="7" s="1"/>
  <c r="T5464" i="7"/>
  <c r="Q5464" i="7"/>
  <c r="P5464" i="7"/>
  <c r="U5466" i="7"/>
  <c r="V5466" i="7" s="1"/>
  <c r="T5466" i="7"/>
  <c r="Q5466" i="7"/>
  <c r="P5466" i="7"/>
  <c r="V5262" i="7"/>
  <c r="U5338" i="7"/>
  <c r="T5338" i="7"/>
  <c r="S5338" i="7"/>
  <c r="S5417" i="7"/>
  <c r="V5417" i="7" s="1"/>
  <c r="S5081" i="7"/>
  <c r="V5081" i="7" s="1"/>
  <c r="S5093" i="7"/>
  <c r="V5093" i="7" s="1"/>
  <c r="S5105" i="7"/>
  <c r="V5105" i="7" s="1"/>
  <c r="S5117" i="7"/>
  <c r="V5117" i="7" s="1"/>
  <c r="S5129" i="7"/>
  <c r="V5129" i="7" s="1"/>
  <c r="S5141" i="7"/>
  <c r="V5141" i="7" s="1"/>
  <c r="T5153" i="7"/>
  <c r="S5159" i="7"/>
  <c r="V5159" i="7" s="1"/>
  <c r="T5166" i="7"/>
  <c r="T5172" i="7"/>
  <c r="T5178" i="7"/>
  <c r="T5184" i="7"/>
  <c r="T5190" i="7"/>
  <c r="V5237" i="7"/>
  <c r="U5242" i="7"/>
  <c r="V5242" i="7" s="1"/>
  <c r="S5252" i="7"/>
  <c r="V5252" i="7" s="1"/>
  <c r="T5262" i="7"/>
  <c r="S5272" i="7"/>
  <c r="V5272" i="7" s="1"/>
  <c r="V5331" i="7"/>
  <c r="S5345" i="7"/>
  <c r="V5345" i="7" s="1"/>
  <c r="T5383" i="7"/>
  <c r="U5383" i="7"/>
  <c r="Q5383" i="7"/>
  <c r="V5385" i="7"/>
  <c r="T5081" i="7"/>
  <c r="T5093" i="7"/>
  <c r="T5105" i="7"/>
  <c r="T5117" i="7"/>
  <c r="T5129" i="7"/>
  <c r="T5141" i="7"/>
  <c r="T5159" i="7"/>
  <c r="V5225" i="7"/>
  <c r="V5240" i="7"/>
  <c r="T5252" i="7"/>
  <c r="U5262" i="7"/>
  <c r="T5272" i="7"/>
  <c r="U5334" i="7"/>
  <c r="T5334" i="7"/>
  <c r="S5334" i="7"/>
  <c r="V5334" i="7" s="1"/>
  <c r="U5341" i="7"/>
  <c r="T5341" i="7"/>
  <c r="S5341" i="7"/>
  <c r="V5341" i="7" s="1"/>
  <c r="S5079" i="7"/>
  <c r="V5079" i="7" s="1"/>
  <c r="S5091" i="7"/>
  <c r="V5091" i="7" s="1"/>
  <c r="S5103" i="7"/>
  <c r="V5103" i="7" s="1"/>
  <c r="S5115" i="7"/>
  <c r="V5115" i="7" s="1"/>
  <c r="S5127" i="7"/>
  <c r="V5127" i="7" s="1"/>
  <c r="S5139" i="7"/>
  <c r="V5139" i="7" s="1"/>
  <c r="S5151" i="7"/>
  <c r="V5151" i="7" s="1"/>
  <c r="S5158" i="7"/>
  <c r="V5158" i="7" s="1"/>
  <c r="V5213" i="7"/>
  <c r="T5219" i="7"/>
  <c r="T5230" i="7"/>
  <c r="T5240" i="7"/>
  <c r="S5251" i="7"/>
  <c r="V5251" i="7" s="1"/>
  <c r="V5327" i="7"/>
  <c r="V5396" i="7"/>
  <c r="V5450" i="7"/>
  <c r="T5158" i="7"/>
  <c r="S5164" i="7"/>
  <c r="V5164" i="7" s="1"/>
  <c r="S5170" i="7"/>
  <c r="V5170" i="7" s="1"/>
  <c r="S5176" i="7"/>
  <c r="V5176" i="7" s="1"/>
  <c r="S5182" i="7"/>
  <c r="V5182" i="7" s="1"/>
  <c r="S5188" i="7"/>
  <c r="V5188" i="7" s="1"/>
  <c r="T5195" i="7"/>
  <c r="V5201" i="7"/>
  <c r="T5207" i="7"/>
  <c r="U5219" i="7"/>
  <c r="V5219" i="7" s="1"/>
  <c r="T5229" i="7"/>
  <c r="U5230" i="7"/>
  <c r="V5230" i="7" s="1"/>
  <c r="U5240" i="7"/>
  <c r="U5251" i="7"/>
  <c r="V5311" i="7"/>
  <c r="V5315" i="7"/>
  <c r="U5330" i="7"/>
  <c r="T5330" i="7"/>
  <c r="S5330" i="7"/>
  <c r="V5330" i="7" s="1"/>
  <c r="S5392" i="7"/>
  <c r="V5392" i="7" s="1"/>
  <c r="U5396" i="7"/>
  <c r="S5416" i="7"/>
  <c r="U5416" i="7"/>
  <c r="U5271" i="7"/>
  <c r="T5271" i="7"/>
  <c r="U5282" i="7"/>
  <c r="T5282" i="7"/>
  <c r="S5282" i="7"/>
  <c r="T5296" i="7"/>
  <c r="U5296" i="7"/>
  <c r="S5296" i="7"/>
  <c r="V5296" i="7" s="1"/>
  <c r="U5326" i="7"/>
  <c r="T5326" i="7"/>
  <c r="S5326" i="7"/>
  <c r="U5337" i="7"/>
  <c r="T5337" i="7"/>
  <c r="T5375" i="7"/>
  <c r="Q5375" i="7"/>
  <c r="P5375" i="7"/>
  <c r="U5375" i="7"/>
  <c r="U5488" i="7"/>
  <c r="T5488" i="7"/>
  <c r="Q5488" i="7"/>
  <c r="P5488" i="7"/>
  <c r="U5490" i="7"/>
  <c r="V5490" i="7" s="1"/>
  <c r="T5490" i="7"/>
  <c r="Q5490" i="7"/>
  <c r="P5490" i="7"/>
  <c r="T5201" i="7"/>
  <c r="T5213" i="7"/>
  <c r="T5225" i="7"/>
  <c r="T5237" i="7"/>
  <c r="T5249" i="7"/>
  <c r="U5259" i="7"/>
  <c r="T5259" i="7"/>
  <c r="S5271" i="7"/>
  <c r="V5271" i="7" s="1"/>
  <c r="T5304" i="7"/>
  <c r="S5304" i="7"/>
  <c r="S5317" i="7"/>
  <c r="U5333" i="7"/>
  <c r="T5333" i="7"/>
  <c r="S5337" i="7"/>
  <c r="V5337" i="7" s="1"/>
  <c r="V5361" i="7"/>
  <c r="U5445" i="7"/>
  <c r="T5445" i="7"/>
  <c r="Q5445" i="7"/>
  <c r="P5445" i="7"/>
  <c r="T5200" i="7"/>
  <c r="U5201" i="7"/>
  <c r="T5212" i="7"/>
  <c r="U5213" i="7"/>
  <c r="T5224" i="7"/>
  <c r="U5225" i="7"/>
  <c r="T5236" i="7"/>
  <c r="U5237" i="7"/>
  <c r="T5248" i="7"/>
  <c r="U5249" i="7"/>
  <c r="S5259" i="7"/>
  <c r="V5259" i="7" s="1"/>
  <c r="U5304" i="7"/>
  <c r="T5308" i="7"/>
  <c r="U5308" i="7"/>
  <c r="S5308" i="7"/>
  <c r="V5308" i="7" s="1"/>
  <c r="U5317" i="7"/>
  <c r="U5320" i="7"/>
  <c r="T5320" i="7"/>
  <c r="U5329" i="7"/>
  <c r="T5329" i="7"/>
  <c r="S5333" i="7"/>
  <c r="V5333" i="7" s="1"/>
  <c r="T5350" i="7"/>
  <c r="Q5350" i="7"/>
  <c r="P5350" i="7"/>
  <c r="S5369" i="7"/>
  <c r="V5369" i="7" s="1"/>
  <c r="U5447" i="7"/>
  <c r="T5447" i="7"/>
  <c r="Q5447" i="7"/>
  <c r="P5447" i="7"/>
  <c r="T5199" i="7"/>
  <c r="U5200" i="7"/>
  <c r="V5200" i="7" s="1"/>
  <c r="T5211" i="7"/>
  <c r="U5212" i="7"/>
  <c r="V5212" i="7" s="1"/>
  <c r="T5223" i="7"/>
  <c r="U5224" i="7"/>
  <c r="V5224" i="7" s="1"/>
  <c r="T5235" i="7"/>
  <c r="U5236" i="7"/>
  <c r="V5236" i="7" s="1"/>
  <c r="T5247" i="7"/>
  <c r="U5248" i="7"/>
  <c r="V5248" i="7" s="1"/>
  <c r="V5266" i="7"/>
  <c r="S5276" i="7"/>
  <c r="V5276" i="7" s="1"/>
  <c r="T5285" i="7"/>
  <c r="U5285" i="7"/>
  <c r="V5285" i="7" s="1"/>
  <c r="T5289" i="7"/>
  <c r="U5289" i="7"/>
  <c r="V5289" i="7" s="1"/>
  <c r="T5316" i="7"/>
  <c r="S5316" i="7"/>
  <c r="V5316" i="7" s="1"/>
  <c r="S5320" i="7"/>
  <c r="V5320" i="7" s="1"/>
  <c r="U5325" i="7"/>
  <c r="T5325" i="7"/>
  <c r="S5329" i="7"/>
  <c r="V5351" i="7"/>
  <c r="T5355" i="7"/>
  <c r="U5355" i="7"/>
  <c r="V5355" i="7" s="1"/>
  <c r="Q5355" i="7"/>
  <c r="P5355" i="7"/>
  <c r="V5366" i="7"/>
  <c r="V5460" i="7"/>
  <c r="V5462" i="7"/>
  <c r="V5254" i="7"/>
  <c r="U5270" i="7"/>
  <c r="T5270" i="7"/>
  <c r="S5270" i="7"/>
  <c r="V5270" i="7" s="1"/>
  <c r="V5325" i="7"/>
  <c r="V5429" i="7"/>
  <c r="V5431" i="7"/>
  <c r="V5435" i="7"/>
  <c r="V5437" i="7"/>
  <c r="U5455" i="7"/>
  <c r="T5455" i="7"/>
  <c r="Q5455" i="7"/>
  <c r="P5455" i="7"/>
  <c r="F29" i="5" s="1"/>
  <c r="V5472" i="7"/>
  <c r="T5209" i="7"/>
  <c r="T5221" i="7"/>
  <c r="T5233" i="7"/>
  <c r="T5245" i="7"/>
  <c r="U5258" i="7"/>
  <c r="T5258" i="7"/>
  <c r="S5258" i="7"/>
  <c r="V5258" i="7" s="1"/>
  <c r="V5265" i="7"/>
  <c r="S5275" i="7"/>
  <c r="V5275" i="7" s="1"/>
  <c r="V5343" i="7"/>
  <c r="V5347" i="7"/>
  <c r="V5402" i="7"/>
  <c r="V5445" i="7"/>
  <c r="V5354" i="7"/>
  <c r="T5364" i="7"/>
  <c r="Q5364" i="7"/>
  <c r="P5364" i="7"/>
  <c r="T5367" i="7"/>
  <c r="U5367" i="7"/>
  <c r="V5367" i="7" s="1"/>
  <c r="V5393" i="7"/>
  <c r="U5319" i="7"/>
  <c r="T5319" i="7"/>
  <c r="V5356" i="7"/>
  <c r="P5367" i="7"/>
  <c r="V5419" i="7"/>
  <c r="U5469" i="7"/>
  <c r="V5469" i="7" s="1"/>
  <c r="T5469" i="7"/>
  <c r="Q5469" i="7"/>
  <c r="P5469" i="7"/>
  <c r="S5257" i="7"/>
  <c r="V5257" i="7" s="1"/>
  <c r="S5269" i="7"/>
  <c r="V5269" i="7" s="1"/>
  <c r="S5281" i="7"/>
  <c r="V5281" i="7" s="1"/>
  <c r="S5288" i="7"/>
  <c r="V5288" i="7" s="1"/>
  <c r="S5319" i="7"/>
  <c r="U5324" i="7"/>
  <c r="T5324" i="7"/>
  <c r="U5328" i="7"/>
  <c r="V5328" i="7" s="1"/>
  <c r="T5328" i="7"/>
  <c r="U5332" i="7"/>
  <c r="T5332" i="7"/>
  <c r="U5336" i="7"/>
  <c r="T5336" i="7"/>
  <c r="U5340" i="7"/>
  <c r="V5340" i="7" s="1"/>
  <c r="T5340" i="7"/>
  <c r="U5344" i="7"/>
  <c r="V5344" i="7" s="1"/>
  <c r="T5344" i="7"/>
  <c r="T5351" i="7"/>
  <c r="Q5351" i="7"/>
  <c r="P5351" i="7"/>
  <c r="U5364" i="7"/>
  <c r="V5364" i="7" s="1"/>
  <c r="T5366" i="7"/>
  <c r="U5366" i="7"/>
  <c r="Q5366" i="7"/>
  <c r="Q5367" i="7"/>
  <c r="U5372" i="7"/>
  <c r="V5372" i="7" s="1"/>
  <c r="T5374" i="7"/>
  <c r="Q5374" i="7"/>
  <c r="P5374" i="7"/>
  <c r="T5377" i="7"/>
  <c r="U5377" i="7"/>
  <c r="V5377" i="7" s="1"/>
  <c r="T5381" i="7"/>
  <c r="Q5381" i="7"/>
  <c r="P5381" i="7"/>
  <c r="V5387" i="7"/>
  <c r="V5391" i="7"/>
  <c r="U5427" i="7"/>
  <c r="V5427" i="7" s="1"/>
  <c r="T5427" i="7"/>
  <c r="Q5427" i="7"/>
  <c r="P5427" i="7"/>
  <c r="V5453" i="7"/>
  <c r="V5455" i="7"/>
  <c r="U5471" i="7"/>
  <c r="T5471" i="7"/>
  <c r="Q5471" i="7"/>
  <c r="P5471" i="7"/>
  <c r="V5256" i="7"/>
  <c r="V5268" i="7"/>
  <c r="V5280" i="7"/>
  <c r="V5324" i="7"/>
  <c r="V5332" i="7"/>
  <c r="V5336" i="7"/>
  <c r="V5375" i="7"/>
  <c r="T5420" i="7"/>
  <c r="P5420" i="7"/>
  <c r="Q5420" i="7"/>
  <c r="V5423" i="7"/>
  <c r="S5255" i="7"/>
  <c r="V5255" i="7" s="1"/>
  <c r="T5256" i="7"/>
  <c r="S5267" i="7"/>
  <c r="V5267" i="7" s="1"/>
  <c r="T5268" i="7"/>
  <c r="S5279" i="7"/>
  <c r="V5279" i="7" s="1"/>
  <c r="T5280" i="7"/>
  <c r="S5287" i="7"/>
  <c r="U5295" i="7"/>
  <c r="V5295" i="7" s="1"/>
  <c r="U5301" i="7"/>
  <c r="V5301" i="7" s="1"/>
  <c r="U5307" i="7"/>
  <c r="V5307" i="7" s="1"/>
  <c r="U5313" i="7"/>
  <c r="V5313" i="7" s="1"/>
  <c r="U5318" i="7"/>
  <c r="T5318" i="7"/>
  <c r="T5354" i="7"/>
  <c r="U5354" i="7"/>
  <c r="Q5354" i="7"/>
  <c r="T5362" i="7"/>
  <c r="Q5362" i="7"/>
  <c r="P5362" i="7"/>
  <c r="D34" i="5" s="1"/>
  <c r="V5382" i="7"/>
  <c r="U5431" i="7"/>
  <c r="T5431" i="7"/>
  <c r="Q5431" i="7"/>
  <c r="P5431" i="7"/>
  <c r="V5436" i="7"/>
  <c r="V5438" i="7"/>
  <c r="V5459" i="7"/>
  <c r="U5479" i="7"/>
  <c r="V5479" i="7" s="1"/>
  <c r="T5479" i="7"/>
  <c r="Q5479" i="7"/>
  <c r="P5479" i="7"/>
  <c r="V5486" i="7"/>
  <c r="U5287" i="7"/>
  <c r="S5294" i="7"/>
  <c r="V5294" i="7" s="1"/>
  <c r="S5300" i="7"/>
  <c r="V5300" i="7" s="1"/>
  <c r="S5306" i="7"/>
  <c r="V5306" i="7" s="1"/>
  <c r="S5312" i="7"/>
  <c r="V5312" i="7" s="1"/>
  <c r="S5318" i="7"/>
  <c r="U5323" i="7"/>
  <c r="V5323" i="7" s="1"/>
  <c r="T5323" i="7"/>
  <c r="U5327" i="7"/>
  <c r="T5327" i="7"/>
  <c r="U5331" i="7"/>
  <c r="T5331" i="7"/>
  <c r="U5335" i="7"/>
  <c r="V5335" i="7" s="1"/>
  <c r="T5335" i="7"/>
  <c r="U5339" i="7"/>
  <c r="V5339" i="7" s="1"/>
  <c r="T5339" i="7"/>
  <c r="U5343" i="7"/>
  <c r="T5343" i="7"/>
  <c r="T5368" i="7"/>
  <c r="U5368" i="7"/>
  <c r="V5368" i="7" s="1"/>
  <c r="U5373" i="7"/>
  <c r="V5373" i="7" s="1"/>
  <c r="S5386" i="7"/>
  <c r="V5386" i="7" s="1"/>
  <c r="S5390" i="7"/>
  <c r="V5390" i="7" s="1"/>
  <c r="U5422" i="7"/>
  <c r="V5422" i="7" s="1"/>
  <c r="T5422" i="7"/>
  <c r="Q5422" i="7"/>
  <c r="P5422" i="7"/>
  <c r="U5424" i="7"/>
  <c r="T5424" i="7"/>
  <c r="Q5424" i="7"/>
  <c r="P5424" i="7"/>
  <c r="T5365" i="7"/>
  <c r="T5376" i="7"/>
  <c r="T5382" i="7"/>
  <c r="T5388" i="7"/>
  <c r="T5394" i="7"/>
  <c r="V5430" i="7"/>
  <c r="U5449" i="7"/>
  <c r="T5449" i="7"/>
  <c r="Q5449" i="7"/>
  <c r="P5449" i="7"/>
  <c r="U5473" i="7"/>
  <c r="V5473" i="7" s="1"/>
  <c r="T5473" i="7"/>
  <c r="Q5473" i="7"/>
  <c r="P5473" i="7"/>
  <c r="T5349" i="7"/>
  <c r="T5361" i="7"/>
  <c r="T5373" i="7"/>
  <c r="T5380" i="7"/>
  <c r="T5386" i="7"/>
  <c r="T5392" i="7"/>
  <c r="V5395" i="7"/>
  <c r="V5399" i="7"/>
  <c r="T5421" i="7"/>
  <c r="Q5421" i="7"/>
  <c r="P5421" i="7"/>
  <c r="U5421" i="7"/>
  <c r="V5421" i="7" s="1"/>
  <c r="U5433" i="7"/>
  <c r="V5433" i="7" s="1"/>
  <c r="T5433" i="7"/>
  <c r="Q5433" i="7"/>
  <c r="P5433" i="7"/>
  <c r="V5449" i="7"/>
  <c r="U5457" i="7"/>
  <c r="T5457" i="7"/>
  <c r="Q5457" i="7"/>
  <c r="P5457" i="7"/>
  <c r="U5481" i="7"/>
  <c r="V5481" i="7" s="1"/>
  <c r="T5481" i="7"/>
  <c r="Q5481" i="7"/>
  <c r="P5481" i="7"/>
  <c r="T5348" i="7"/>
  <c r="T5372" i="7"/>
  <c r="V5383" i="7"/>
  <c r="V5389" i="7"/>
  <c r="U5428" i="7"/>
  <c r="V5428" i="7" s="1"/>
  <c r="T5428" i="7"/>
  <c r="Q5428" i="7"/>
  <c r="P5428" i="7"/>
  <c r="U5435" i="7"/>
  <c r="T5435" i="7"/>
  <c r="Q5435" i="7"/>
  <c r="P5435" i="7"/>
  <c r="U5459" i="7"/>
  <c r="T5459" i="7"/>
  <c r="Q5459" i="7"/>
  <c r="P5459" i="7"/>
  <c r="V5475" i="7"/>
  <c r="U5483" i="7"/>
  <c r="V5483" i="7" s="1"/>
  <c r="T5483" i="7"/>
  <c r="Q5483" i="7"/>
  <c r="P5483" i="7"/>
  <c r="V5488" i="7"/>
  <c r="T5385" i="7"/>
  <c r="T5391" i="7"/>
  <c r="U5419" i="7"/>
  <c r="V5424" i="7"/>
  <c r="U5437" i="7"/>
  <c r="T5437" i="7"/>
  <c r="Q5437" i="7"/>
  <c r="P5437" i="7"/>
  <c r="U5461" i="7"/>
  <c r="V5461" i="7" s="1"/>
  <c r="T5461" i="7"/>
  <c r="Q5461" i="7"/>
  <c r="P5461" i="7"/>
  <c r="U5485" i="7"/>
  <c r="V5485" i="7" s="1"/>
  <c r="T5485" i="7"/>
  <c r="Q5485" i="7"/>
  <c r="P5485" i="7"/>
  <c r="T5346" i="7"/>
  <c r="T5358" i="7"/>
  <c r="T5370" i="7"/>
  <c r="S5388" i="7"/>
  <c r="V5388" i="7" s="1"/>
  <c r="S5394" i="7"/>
  <c r="V5394" i="7" s="1"/>
  <c r="T5396" i="7"/>
  <c r="V5403" i="7"/>
  <c r="U5452" i="7"/>
  <c r="V5452" i="7" s="1"/>
  <c r="T5452" i="7"/>
  <c r="Q5452" i="7"/>
  <c r="P5452" i="7"/>
  <c r="U5476" i="7"/>
  <c r="V5476" i="7" s="1"/>
  <c r="T5476" i="7"/>
  <c r="Q5476" i="7"/>
  <c r="P5476" i="7"/>
  <c r="T5345" i="7"/>
  <c r="P5349" i="7"/>
  <c r="F19" i="5" s="1"/>
  <c r="U5353" i="7"/>
  <c r="V5353" i="7" s="1"/>
  <c r="T5357" i="7"/>
  <c r="P5361" i="7"/>
  <c r="U5365" i="7"/>
  <c r="V5365" i="7" s="1"/>
  <c r="T5369" i="7"/>
  <c r="P5373" i="7"/>
  <c r="U5376" i="7"/>
  <c r="V5376" i="7" s="1"/>
  <c r="T5378" i="7"/>
  <c r="P5380" i="7"/>
  <c r="U5382" i="7"/>
  <c r="T5384" i="7"/>
  <c r="T5390" i="7"/>
  <c r="U5398" i="7"/>
  <c r="V5398" i="7" s="1"/>
  <c r="U5425" i="7"/>
  <c r="V5425" i="7" s="1"/>
  <c r="T5425" i="7"/>
  <c r="Q5425" i="7"/>
  <c r="P5425" i="7"/>
  <c r="U5430" i="7"/>
  <c r="T5430" i="7"/>
  <c r="Q5430" i="7"/>
  <c r="P5430" i="7"/>
  <c r="U5443" i="7"/>
  <c r="V5443" i="7" s="1"/>
  <c r="T5443" i="7"/>
  <c r="Q5443" i="7"/>
  <c r="P5443" i="7"/>
  <c r="C36" i="5" s="1"/>
  <c r="U5454" i="7"/>
  <c r="V5454" i="7" s="1"/>
  <c r="T5454" i="7"/>
  <c r="Q5454" i="7"/>
  <c r="P5454" i="7"/>
  <c r="V5457" i="7"/>
  <c r="U5467" i="7"/>
  <c r="V5467" i="7" s="1"/>
  <c r="T5467" i="7"/>
  <c r="Q5467" i="7"/>
  <c r="P5467" i="7"/>
  <c r="U5478" i="7"/>
  <c r="V5478" i="7" s="1"/>
  <c r="T5478" i="7"/>
  <c r="Q5478" i="7"/>
  <c r="P5478" i="7"/>
  <c r="U5491" i="7"/>
  <c r="V5491" i="7" s="1"/>
  <c r="T5491" i="7"/>
  <c r="Q5491" i="7"/>
  <c r="P5491" i="7"/>
  <c r="V5494" i="7"/>
  <c r="V5496" i="7"/>
  <c r="V5498" i="7"/>
  <c r="U5423" i="7"/>
  <c r="T5423" i="7"/>
  <c r="Q5423" i="7"/>
  <c r="P5423" i="7"/>
  <c r="U5426" i="7"/>
  <c r="V5426" i="7" s="1"/>
  <c r="T5426" i="7"/>
  <c r="Q5426" i="7"/>
  <c r="P5426" i="7"/>
  <c r="U5429" i="7"/>
  <c r="T5429" i="7"/>
  <c r="Q5429" i="7"/>
  <c r="P5429" i="7"/>
  <c r="U5439" i="7"/>
  <c r="V5439" i="7" s="1"/>
  <c r="T5439" i="7"/>
  <c r="Q5439" i="7"/>
  <c r="P5439" i="7"/>
  <c r="U5451" i="7"/>
  <c r="V5451" i="7" s="1"/>
  <c r="T5451" i="7"/>
  <c r="Q5451" i="7"/>
  <c r="P5451" i="7"/>
  <c r="U5463" i="7"/>
  <c r="V5463" i="7" s="1"/>
  <c r="T5463" i="7"/>
  <c r="Q5463" i="7"/>
  <c r="P5463" i="7"/>
  <c r="U5475" i="7"/>
  <c r="T5475" i="7"/>
  <c r="Q5475" i="7"/>
  <c r="P5475" i="7"/>
  <c r="U5487" i="7"/>
  <c r="V5487" i="7" s="1"/>
  <c r="T5487" i="7"/>
  <c r="Q5487" i="7"/>
  <c r="P5487" i="7"/>
  <c r="U5499" i="7"/>
  <c r="V5499" i="7" s="1"/>
  <c r="T5499" i="7"/>
  <c r="Q5499" i="7"/>
  <c r="P5499" i="7"/>
  <c r="T5418" i="7"/>
  <c r="P5418" i="7"/>
  <c r="U5434" i="7"/>
  <c r="V5434" i="7" s="1"/>
  <c r="T5434" i="7"/>
  <c r="Q5434" i="7"/>
  <c r="P5434" i="7"/>
  <c r="U5446" i="7"/>
  <c r="V5446" i="7" s="1"/>
  <c r="T5446" i="7"/>
  <c r="Q5446" i="7"/>
  <c r="P5446" i="7"/>
  <c r="U5458" i="7"/>
  <c r="V5458" i="7" s="1"/>
  <c r="T5458" i="7"/>
  <c r="Q5458" i="7"/>
  <c r="P5458" i="7"/>
  <c r="U5470" i="7"/>
  <c r="V5470" i="7" s="1"/>
  <c r="T5470" i="7"/>
  <c r="Q5470" i="7"/>
  <c r="P5470" i="7"/>
  <c r="U5482" i="7"/>
  <c r="V5482" i="7" s="1"/>
  <c r="T5482" i="7"/>
  <c r="Q5482" i="7"/>
  <c r="P5482" i="7"/>
  <c r="U5494" i="7"/>
  <c r="T5494" i="7"/>
  <c r="Q5494" i="7"/>
  <c r="P5494" i="7"/>
  <c r="U5441" i="7"/>
  <c r="V5441" i="7" s="1"/>
  <c r="T5441" i="7"/>
  <c r="Q5441" i="7"/>
  <c r="P5441" i="7"/>
  <c r="U5453" i="7"/>
  <c r="T5453" i="7"/>
  <c r="Q5453" i="7"/>
  <c r="P5453" i="7"/>
  <c r="U5465" i="7"/>
  <c r="V5465" i="7" s="1"/>
  <c r="T5465" i="7"/>
  <c r="Q5465" i="7"/>
  <c r="P5465" i="7"/>
  <c r="U5477" i="7"/>
  <c r="V5477" i="7" s="1"/>
  <c r="T5477" i="7"/>
  <c r="Q5477" i="7"/>
  <c r="P5477" i="7"/>
  <c r="U5489" i="7"/>
  <c r="V5489" i="7" s="1"/>
  <c r="T5489" i="7"/>
  <c r="Q5489" i="7"/>
  <c r="P5489" i="7"/>
  <c r="T5417" i="7"/>
  <c r="P5417" i="7"/>
  <c r="U5436" i="7"/>
  <c r="T5436" i="7"/>
  <c r="Q5436" i="7"/>
  <c r="P5436" i="7"/>
  <c r="U5448" i="7"/>
  <c r="V5448" i="7" s="1"/>
  <c r="T5448" i="7"/>
  <c r="Q5448" i="7"/>
  <c r="P5448" i="7"/>
  <c r="U5460" i="7"/>
  <c r="T5460" i="7"/>
  <c r="Q5460" i="7"/>
  <c r="P5460" i="7"/>
  <c r="U5472" i="7"/>
  <c r="T5472" i="7"/>
  <c r="Q5472" i="7"/>
  <c r="P5472" i="7"/>
  <c r="U5484" i="7"/>
  <c r="V5484" i="7" s="1"/>
  <c r="T5484" i="7"/>
  <c r="Q5484" i="7"/>
  <c r="P5484" i="7"/>
  <c r="U5496" i="7"/>
  <c r="T5496" i="7"/>
  <c r="Q5496" i="7"/>
  <c r="P5496" i="7"/>
  <c r="T5416" i="7"/>
  <c r="P5416" i="7"/>
  <c r="U5438" i="7"/>
  <c r="T5438" i="7"/>
  <c r="Q5438" i="7"/>
  <c r="P5438" i="7"/>
  <c r="U5450" i="7"/>
  <c r="T5450" i="7"/>
  <c r="Q5450" i="7"/>
  <c r="P5450" i="7"/>
  <c r="U5462" i="7"/>
  <c r="T5462" i="7"/>
  <c r="Q5462" i="7"/>
  <c r="P5462" i="7"/>
  <c r="U5474" i="7"/>
  <c r="V5474" i="7" s="1"/>
  <c r="T5474" i="7"/>
  <c r="Q5474" i="7"/>
  <c r="P5474" i="7"/>
  <c r="U5486" i="7"/>
  <c r="T5486" i="7"/>
  <c r="Q5486" i="7"/>
  <c r="P5486" i="7"/>
  <c r="U5498" i="7"/>
  <c r="T5498" i="7"/>
  <c r="Q5498" i="7"/>
  <c r="P5498" i="7"/>
  <c r="U5493" i="7"/>
  <c r="V5493" i="7" s="1"/>
  <c r="T5493" i="7"/>
  <c r="Q5493" i="7"/>
  <c r="P5493" i="7"/>
  <c r="U5495" i="7"/>
  <c r="T5495" i="7"/>
  <c r="Q5495" i="7"/>
  <c r="P5495" i="7"/>
  <c r="U5497" i="7"/>
  <c r="T5497" i="7"/>
  <c r="Q5497" i="7"/>
  <c r="P5497" i="7"/>
  <c r="T5419" i="7"/>
  <c r="P5419" i="7"/>
  <c r="U5432" i="7"/>
  <c r="V5432" i="7" s="1"/>
  <c r="T5432" i="7"/>
  <c r="Q5432" i="7"/>
  <c r="P5432" i="7"/>
  <c r="U5444" i="7"/>
  <c r="V5444" i="7" s="1"/>
  <c r="T5444" i="7"/>
  <c r="Q5444" i="7"/>
  <c r="P5444" i="7"/>
  <c r="U5456" i="7"/>
  <c r="V5456" i="7" s="1"/>
  <c r="T5456" i="7"/>
  <c r="Q5456" i="7"/>
  <c r="P5456" i="7"/>
  <c r="U5468" i="7"/>
  <c r="V5468" i="7" s="1"/>
  <c r="T5468" i="7"/>
  <c r="Q5468" i="7"/>
  <c r="P5468" i="7"/>
  <c r="U5480" i="7"/>
  <c r="V5480" i="7" s="1"/>
  <c r="T5480" i="7"/>
  <c r="Q5480" i="7"/>
  <c r="P5480" i="7"/>
  <c r="U5492" i="7"/>
  <c r="V5492" i="7" s="1"/>
  <c r="T5492" i="7"/>
  <c r="Q5492" i="7"/>
  <c r="P5492" i="7"/>
  <c r="V5500" i="7"/>
  <c r="P5500" i="7"/>
  <c r="Q5500" i="7"/>
  <c r="T5500" i="7"/>
  <c r="D41" i="6" l="1"/>
  <c r="E41" i="6" s="1"/>
  <c r="D13" i="3" s="1"/>
  <c r="C7" i="3"/>
  <c r="K6" i="5"/>
  <c r="F7" i="3" s="1"/>
  <c r="J6" i="5"/>
  <c r="D7" i="3" s="1"/>
  <c r="E36" i="5"/>
  <c r="M34" i="6"/>
  <c r="G12" i="3" s="1"/>
  <c r="E12" i="3"/>
  <c r="F30" i="3"/>
  <c r="V1280" i="7"/>
  <c r="V5319" i="7"/>
  <c r="V5282" i="7"/>
  <c r="V5069" i="7"/>
  <c r="V5023" i="7"/>
  <c r="V5204" i="7"/>
  <c r="V5174" i="7"/>
  <c r="V5013" i="7"/>
  <c r="V4934" i="7"/>
  <c r="V4747" i="7"/>
  <c r="V4562" i="7"/>
  <c r="F24" i="5"/>
  <c r="C37" i="5"/>
  <c r="H6" i="5"/>
  <c r="V4646" i="7"/>
  <c r="V4563" i="7"/>
  <c r="G24" i="5"/>
  <c r="V4773" i="7"/>
  <c r="V5239" i="7"/>
  <c r="V4587" i="7"/>
  <c r="V4418" i="7"/>
  <c r="V5028" i="7"/>
  <c r="V4287" i="7"/>
  <c r="V4327" i="7"/>
  <c r="V4553" i="7"/>
  <c r="V4305" i="7"/>
  <c r="V4349" i="7"/>
  <c r="V4198" i="7"/>
  <c r="V4240" i="7"/>
  <c r="V4136" i="7"/>
  <c r="V4225" i="7"/>
  <c r="V3940" i="7"/>
  <c r="V3988" i="7"/>
  <c r="F21" i="5"/>
  <c r="D37" i="5"/>
  <c r="V4189" i="7"/>
  <c r="V3823" i="7"/>
  <c r="V4193" i="7"/>
  <c r="K35" i="6"/>
  <c r="L35" i="6"/>
  <c r="F13" i="3" s="1"/>
  <c r="V3546" i="7"/>
  <c r="V3402" i="7"/>
  <c r="V3715" i="7"/>
  <c r="V4096" i="7"/>
  <c r="V3585" i="7"/>
  <c r="V4117" i="7"/>
  <c r="V3632" i="7"/>
  <c r="V3220" i="7"/>
  <c r="V3166" i="7"/>
  <c r="V3964" i="7"/>
  <c r="V3694" i="7"/>
  <c r="V3718" i="7"/>
  <c r="V3561" i="7"/>
  <c r="V3442" i="7"/>
  <c r="V3012" i="7"/>
  <c r="V3045" i="7"/>
  <c r="V3032" i="7"/>
  <c r="V2625" i="7"/>
  <c r="V3020" i="7"/>
  <c r="V2769" i="7"/>
  <c r="V2020" i="7"/>
  <c r="V1982" i="7"/>
  <c r="V2774" i="7"/>
  <c r="V2643" i="7"/>
  <c r="V2002" i="7"/>
  <c r="V1891" i="7"/>
  <c r="V1813" i="7"/>
  <c r="V1731" i="7"/>
  <c r="V2437" i="7"/>
  <c r="V1932" i="7"/>
  <c r="V2842" i="7"/>
  <c r="V2733" i="7"/>
  <c r="V2377" i="7"/>
  <c r="V2478" i="7"/>
  <c r="V1780" i="7"/>
  <c r="V2018" i="7"/>
  <c r="V2378" i="7"/>
  <c r="V1910" i="7"/>
  <c r="V2019" i="7"/>
  <c r="V3669" i="7"/>
  <c r="V858" i="7"/>
  <c r="V2513" i="7"/>
  <c r="V750" i="7"/>
  <c r="V3000" i="7"/>
  <c r="V1817" i="7"/>
  <c r="V1611" i="7"/>
  <c r="V1722" i="7"/>
  <c r="V1589" i="7"/>
  <c r="V2602" i="7"/>
  <c r="V822" i="7"/>
  <c r="V719" i="7"/>
  <c r="V497" i="7"/>
  <c r="V2413" i="7"/>
  <c r="V1013" i="7"/>
  <c r="V938" i="7"/>
  <c r="V804" i="7"/>
  <c r="V621" i="7"/>
  <c r="V468" i="7"/>
  <c r="V1544" i="7"/>
  <c r="V540" i="7"/>
  <c r="V439" i="7"/>
  <c r="V2822" i="7"/>
  <c r="V686" i="7"/>
  <c r="V443" i="7"/>
  <c r="V1248" i="7"/>
  <c r="V1994" i="7"/>
  <c r="V649" i="7"/>
  <c r="V2383" i="7"/>
  <c r="V1081" i="7"/>
  <c r="V912" i="7"/>
  <c r="V874" i="7"/>
  <c r="V569" i="7"/>
  <c r="V772" i="7"/>
  <c r="V2702" i="7"/>
  <c r="V1467" i="7"/>
  <c r="V5055" i="7"/>
  <c r="V5203" i="7"/>
  <c r="V5185" i="7"/>
  <c r="V4936" i="7"/>
  <c r="V5227" i="7"/>
  <c r="V5027" i="7"/>
  <c r="V4191" i="7"/>
  <c r="V4230" i="7"/>
  <c r="V4279" i="7"/>
  <c r="V4273" i="7"/>
  <c r="V3977" i="7"/>
  <c r="V4246" i="7"/>
  <c r="V3259" i="7"/>
  <c r="V3989" i="7"/>
  <c r="V3730" i="7"/>
  <c r="V3245" i="7"/>
  <c r="V3090" i="7"/>
  <c r="V4028" i="7"/>
  <c r="V3596" i="7"/>
  <c r="V3155" i="7"/>
  <c r="V2961" i="7"/>
  <c r="V3897" i="7"/>
  <c r="V3224" i="7"/>
  <c r="V3150" i="7"/>
  <c r="V3021" i="7"/>
  <c r="V3498" i="7"/>
  <c r="V3010" i="7"/>
  <c r="V1975" i="7"/>
  <c r="V2638" i="7"/>
  <c r="V1996" i="7"/>
  <c r="V2607" i="7"/>
  <c r="V1990" i="7"/>
  <c r="V1919" i="7"/>
  <c r="V1698" i="7"/>
  <c r="V2549" i="7"/>
  <c r="V1277" i="7"/>
  <c r="V948" i="7"/>
  <c r="V1942" i="7"/>
  <c r="V2972" i="7"/>
  <c r="V1056" i="7"/>
  <c r="V2555" i="7"/>
  <c r="V1581" i="7"/>
  <c r="V895" i="7"/>
  <c r="V1999" i="7"/>
  <c r="V1123" i="7"/>
  <c r="V1235" i="7"/>
  <c r="V492" i="7"/>
  <c r="V1927" i="7"/>
  <c r="V597" i="7"/>
  <c r="C41" i="6"/>
  <c r="C13" i="3" s="1"/>
  <c r="D20" i="3"/>
  <c r="V2561" i="7"/>
  <c r="V1933" i="7"/>
  <c r="D36" i="5"/>
  <c r="F16" i="5"/>
  <c r="V4052" i="7"/>
  <c r="V4221" i="7"/>
  <c r="V4155" i="7"/>
  <c r="V4037" i="7"/>
  <c r="V4049" i="7"/>
  <c r="V3726" i="7"/>
  <c r="V3522" i="7"/>
  <c r="V3450" i="7"/>
  <c r="V4150" i="7"/>
  <c r="V4303" i="7"/>
  <c r="V4012" i="7"/>
  <c r="V3846" i="7"/>
  <c r="V3654" i="7"/>
  <c r="V4165" i="7"/>
  <c r="V4001" i="7"/>
  <c r="V3236" i="7"/>
  <c r="V4071" i="7"/>
  <c r="V3154" i="7"/>
  <c r="V3574" i="7"/>
  <c r="V3201" i="7"/>
  <c r="V3161" i="7"/>
  <c r="V3826" i="7"/>
  <c r="V3205" i="7"/>
  <c r="V3056" i="7"/>
  <c r="V2997" i="7"/>
  <c r="V3264" i="7"/>
  <c r="V2798" i="7"/>
  <c r="V3487" i="7"/>
  <c r="V2758" i="7"/>
  <c r="V2574" i="7"/>
  <c r="V1938" i="7"/>
  <c r="V2342" i="7"/>
  <c r="V1867" i="7"/>
  <c r="V1803" i="7"/>
  <c r="V1652" i="7"/>
  <c r="V1607" i="7"/>
  <c r="V1695" i="7"/>
  <c r="V2006" i="7"/>
  <c r="V2854" i="7"/>
  <c r="V789" i="7"/>
  <c r="V1239" i="7"/>
  <c r="V1533" i="7"/>
  <c r="V967" i="7"/>
  <c r="V1954" i="7"/>
  <c r="F21" i="6"/>
  <c r="V1841" i="7"/>
  <c r="V1853" i="7"/>
  <c r="V395" i="7"/>
  <c r="V739" i="7"/>
  <c r="F27" i="5"/>
  <c r="V2686" i="7"/>
  <c r="V3206" i="7"/>
  <c r="V1991" i="7"/>
  <c r="V2834" i="7"/>
  <c r="V2690" i="7"/>
  <c r="V1960" i="7"/>
  <c r="V2866" i="7"/>
  <c r="V1920" i="7"/>
  <c r="V1291" i="7"/>
  <c r="V1922" i="7"/>
  <c r="V5007" i="7"/>
  <c r="V5310" i="7"/>
  <c r="G22" i="5"/>
  <c r="V4121" i="7"/>
  <c r="V4156" i="7"/>
  <c r="V3230" i="7"/>
  <c r="V2007" i="7"/>
  <c r="V1863" i="7"/>
  <c r="V1786" i="7"/>
  <c r="V1705" i="7"/>
  <c r="V1934" i="7"/>
  <c r="V1647" i="7"/>
  <c r="V2691" i="7"/>
  <c r="V1871" i="7"/>
  <c r="V1476" i="7"/>
  <c r="V660" i="7"/>
  <c r="F14" i="6"/>
  <c r="V992" i="7"/>
  <c r="V1399" i="7"/>
  <c r="V543" i="7"/>
  <c r="H21" i="5"/>
  <c r="I21" i="5"/>
  <c r="V4211" i="7"/>
  <c r="V4245" i="7"/>
  <c r="V3212" i="7"/>
  <c r="V3232" i="7"/>
  <c r="V2996" i="7"/>
  <c r="V2858" i="7"/>
  <c r="V3134" i="7"/>
  <c r="V5020" i="7"/>
  <c r="V5250" i="7"/>
  <c r="V5015" i="7"/>
  <c r="V5215" i="7"/>
  <c r="V4890" i="7"/>
  <c r="F15" i="5"/>
  <c r="V4060" i="7"/>
  <c r="V3976" i="7"/>
  <c r="V3170" i="7"/>
  <c r="V2697" i="7"/>
  <c r="V4154" i="7"/>
  <c r="G18" i="5"/>
  <c r="V5329" i="7"/>
  <c r="V5317" i="7"/>
  <c r="V5042" i="7"/>
  <c r="V4926" i="7"/>
  <c r="V5216" i="7"/>
  <c r="V4896" i="7"/>
  <c r="V4663" i="7"/>
  <c r="V4515" i="7"/>
  <c r="V4339" i="7"/>
  <c r="V4254" i="7"/>
  <c r="F23" i="5"/>
  <c r="H5" i="5"/>
  <c r="V4258" i="7"/>
  <c r="V4173" i="7"/>
  <c r="V4168" i="7"/>
  <c r="V3354" i="7"/>
  <c r="V3195" i="7"/>
  <c r="V3142" i="7"/>
  <c r="V4016" i="7"/>
  <c r="V3156" i="7"/>
  <c r="V2722" i="7"/>
  <c r="V3049" i="7"/>
  <c r="V2642" i="7"/>
  <c r="V2738" i="7"/>
  <c r="V1983" i="7"/>
  <c r="V2661" i="7"/>
  <c r="V2426" i="7"/>
  <c r="V1792" i="7"/>
  <c r="V2509" i="7"/>
  <c r="V1543" i="7"/>
  <c r="V1042" i="7"/>
  <c r="V1638" i="7"/>
  <c r="V1599" i="7"/>
  <c r="V1408" i="7"/>
  <c r="V2568" i="7"/>
  <c r="V2522" i="7"/>
  <c r="V1434" i="7"/>
  <c r="V788" i="7"/>
  <c r="V2714" i="7"/>
  <c r="V1959" i="7"/>
  <c r="V1635" i="7"/>
  <c r="V768" i="7"/>
  <c r="V1073" i="7"/>
  <c r="V2514" i="7"/>
  <c r="V1215" i="7"/>
  <c r="V2859" i="7"/>
  <c r="V1332" i="7"/>
  <c r="V654" i="7"/>
  <c r="V1384" i="7"/>
  <c r="V705" i="7"/>
  <c r="V4053" i="7"/>
  <c r="V1318" i="7"/>
  <c r="V1612" i="7"/>
  <c r="V3621" i="7"/>
  <c r="V956" i="7"/>
  <c r="V676" i="7"/>
  <c r="V378" i="7"/>
  <c r="V1304" i="7"/>
  <c r="V548" i="7"/>
  <c r="V303" i="7"/>
  <c r="V2335" i="7"/>
  <c r="V458" i="7"/>
  <c r="B43" i="6"/>
  <c r="B12" i="3"/>
  <c r="V5030" i="7"/>
  <c r="V5034" i="7"/>
  <c r="V4891" i="7"/>
  <c r="V4897" i="7"/>
  <c r="V5243" i="7"/>
  <c r="V5032" i="7"/>
  <c r="V4614" i="7"/>
  <c r="V4323" i="7"/>
  <c r="V4000" i="7"/>
  <c r="V4039" i="7"/>
  <c r="V1958" i="7"/>
  <c r="V1778" i="7"/>
  <c r="I28" i="5"/>
  <c r="H28" i="5"/>
  <c r="G13" i="5"/>
  <c r="B29" i="3"/>
  <c r="I7" i="5"/>
  <c r="V4134" i="7"/>
  <c r="V4114" i="7"/>
  <c r="V4341" i="7"/>
  <c r="F14" i="5"/>
  <c r="V3702" i="7"/>
  <c r="V4169" i="7"/>
  <c r="V3965" i="7"/>
  <c r="V3306" i="7"/>
  <c r="V4214" i="7"/>
  <c r="V3667" i="7"/>
  <c r="V3200" i="7"/>
  <c r="V3242" i="7"/>
  <c r="V3365" i="7"/>
  <c r="V4190" i="7"/>
  <c r="V3008" i="7"/>
  <c r="V3261" i="7"/>
  <c r="V2948" i="7"/>
  <c r="V2734" i="7"/>
  <c r="V2793" i="7"/>
  <c r="V3069" i="7"/>
  <c r="V2449" i="7"/>
  <c r="V2001" i="7"/>
  <c r="V2021" i="7"/>
  <c r="V1925" i="7"/>
  <c r="V1851" i="7"/>
  <c r="V1771" i="7"/>
  <c r="V1691" i="7"/>
  <c r="V2786" i="7"/>
  <c r="V1970" i="7"/>
  <c r="V1844" i="7"/>
  <c r="V2818" i="7"/>
  <c r="V1897" i="7"/>
  <c r="V3222" i="7"/>
  <c r="V2430" i="7"/>
  <c r="V1829" i="7"/>
  <c r="V1953" i="7"/>
  <c r="V1758" i="7"/>
  <c r="V1745" i="7"/>
  <c r="V1396" i="7"/>
  <c r="V700" i="7"/>
  <c r="V1481" i="7"/>
  <c r="V1793" i="7"/>
  <c r="V607" i="7"/>
  <c r="V685" i="7"/>
  <c r="V2461" i="7"/>
  <c r="V3057" i="7"/>
  <c r="V1640" i="7"/>
  <c r="V2582" i="7"/>
  <c r="V834" i="7"/>
  <c r="V848" i="7"/>
  <c r="V2473" i="7"/>
  <c r="V1317" i="7"/>
  <c r="V1063" i="7"/>
  <c r="V828" i="7"/>
  <c r="V587" i="7"/>
  <c r="C8" i="5"/>
  <c r="E8" i="5" s="1"/>
  <c r="C4" i="1" s="1"/>
  <c r="V763" i="7"/>
  <c r="V1831" i="7"/>
  <c r="V925" i="7"/>
  <c r="V646" i="7"/>
  <c r="V796" i="7"/>
  <c r="V1659" i="7"/>
  <c r="V738" i="7"/>
  <c r="V743" i="7"/>
  <c r="V1131" i="7"/>
  <c r="F18" i="5"/>
  <c r="B41" i="3"/>
  <c r="V2630" i="7"/>
  <c r="V2674" i="7"/>
  <c r="V2650" i="7"/>
  <c r="V3009" i="7"/>
  <c r="V2806" i="7"/>
  <c r="V706" i="7"/>
  <c r="G15" i="5"/>
  <c r="D35" i="5"/>
  <c r="F13" i="5"/>
  <c r="H7" i="5"/>
  <c r="V1709" i="7"/>
  <c r="B37" i="5"/>
  <c r="E37" i="5" s="1"/>
  <c r="B27" i="3"/>
  <c r="B30" i="3" s="1"/>
  <c r="I5" i="5"/>
  <c r="G23" i="5"/>
  <c r="F26" i="5"/>
  <c r="V4107" i="7"/>
  <c r="V5287" i="7"/>
  <c r="F20" i="5"/>
  <c r="V4910" i="7"/>
  <c r="V4611" i="7"/>
  <c r="V4419" i="7"/>
  <c r="G29" i="5"/>
  <c r="V4275" i="7"/>
  <c r="V4386" i="7"/>
  <c r="V4345" i="7"/>
  <c r="F28" i="5"/>
  <c r="C35" i="5"/>
  <c r="E35" i="5" s="1"/>
  <c r="V4179" i="7"/>
  <c r="F22" i="5"/>
  <c r="B34" i="5"/>
  <c r="V4174" i="7"/>
  <c r="V4311" i="7"/>
  <c r="V4269" i="7"/>
  <c r="V4228" i="7"/>
  <c r="V5318" i="7"/>
  <c r="G20" i="5"/>
  <c r="V4220" i="7"/>
  <c r="V4097" i="7"/>
  <c r="V5304" i="7"/>
  <c r="V5326" i="7"/>
  <c r="V5416" i="7"/>
  <c r="V5297" i="7"/>
  <c r="V4973" i="7"/>
  <c r="V4675" i="7"/>
  <c r="G16" i="5"/>
  <c r="V4394" i="7"/>
  <c r="V4285" i="7"/>
  <c r="V4262" i="7"/>
  <c r="V4251" i="7"/>
  <c r="V4207" i="7"/>
  <c r="V4196" i="7"/>
  <c r="V4102" i="7"/>
  <c r="V3558" i="7"/>
  <c r="V3786" i="7"/>
  <c r="V5338" i="7"/>
  <c r="V5036" i="7"/>
  <c r="V5298" i="7"/>
  <c r="V5314" i="7"/>
  <c r="V5057" i="7"/>
  <c r="V4972" i="7"/>
  <c r="V4914" i="7"/>
  <c r="G14" i="5"/>
  <c r="V4677" i="7"/>
  <c r="V4383" i="7"/>
  <c r="G17" i="5"/>
  <c r="V5071" i="7"/>
  <c r="V4507" i="7"/>
  <c r="V4627" i="7"/>
  <c r="V4335" i="7"/>
  <c r="V4639" i="7"/>
  <c r="V4333" i="7"/>
  <c r="V4160" i="7"/>
  <c r="V4082" i="7"/>
  <c r="V4195" i="7"/>
  <c r="V4171" i="7"/>
  <c r="V4263" i="7"/>
  <c r="V4184" i="7"/>
  <c r="V4181" i="7"/>
  <c r="V4084" i="7"/>
  <c r="V3952" i="7"/>
  <c r="V4222" i="7"/>
  <c r="V4027" i="7"/>
  <c r="V3931" i="7"/>
  <c r="V3692" i="7"/>
  <c r="V3622" i="7"/>
  <c r="V3252" i="7"/>
  <c r="V3191" i="7"/>
  <c r="V3777" i="7"/>
  <c r="V3392" i="7"/>
  <c r="V3570" i="7"/>
  <c r="V3775" i="7"/>
  <c r="V3167" i="7"/>
  <c r="V3085" i="7"/>
  <c r="V3606" i="7"/>
  <c r="V3182" i="7"/>
  <c r="V3451" i="7"/>
  <c r="V3099" i="7"/>
  <c r="V3250" i="7"/>
  <c r="V3001" i="7"/>
  <c r="V3139" i="7"/>
  <c r="V3607" i="7"/>
  <c r="V2965" i="7"/>
  <c r="V2710" i="7"/>
  <c r="V2984" i="7"/>
  <c r="V3228" i="7"/>
  <c r="V2677" i="7"/>
  <c r="V2794" i="7"/>
  <c r="V2830" i="7"/>
  <c r="V3038" i="7"/>
  <c r="V3025" i="7"/>
  <c r="V2485" i="7"/>
  <c r="V1748" i="7"/>
  <c r="V1880" i="7"/>
  <c r="V1781" i="7"/>
  <c r="V1912" i="7"/>
  <c r="V2425" i="7"/>
  <c r="V1857" i="7"/>
  <c r="V883" i="7"/>
  <c r="V775" i="7"/>
  <c r="V414" i="7"/>
  <c r="V855" i="7"/>
  <c r="V1868" i="7"/>
  <c r="V1601" i="7"/>
  <c r="V669" i="7"/>
  <c r="V365" i="7"/>
  <c r="V1734" i="7"/>
  <c r="V1486" i="7"/>
  <c r="V962" i="7"/>
  <c r="V1790" i="7"/>
  <c r="V1596" i="7"/>
  <c r="V1138" i="7"/>
  <c r="V552" i="7"/>
  <c r="V513" i="7"/>
  <c r="V528" i="7"/>
  <c r="V1537" i="7"/>
  <c r="V695" i="7"/>
  <c r="V3322" i="7"/>
  <c r="V1263" i="7"/>
  <c r="V561" i="7"/>
  <c r="V464" i="7"/>
  <c r="V636" i="7"/>
  <c r="V1233" i="7"/>
  <c r="V926" i="7"/>
  <c r="V1491" i="7"/>
  <c r="V1322" i="7"/>
  <c r="V1184" i="7"/>
  <c r="V280" i="7"/>
  <c r="C28" i="3" s="1"/>
  <c r="D28" i="3" s="1"/>
  <c r="V231" i="7"/>
  <c r="C29" i="3" s="1"/>
  <c r="D29" i="3" s="1"/>
  <c r="V3143" i="7"/>
  <c r="I25" i="5"/>
  <c r="H25" i="5"/>
  <c r="V4116" i="7"/>
  <c r="V3583" i="7"/>
  <c r="V3068" i="7"/>
  <c r="V2977" i="7"/>
  <c r="V2662" i="7"/>
  <c r="V2853" i="7"/>
  <c r="V3080" i="7"/>
  <c r="V5011" i="7"/>
  <c r="G26" i="5"/>
  <c r="V5342" i="7"/>
  <c r="V5039" i="7"/>
  <c r="V5305" i="7"/>
  <c r="V5012" i="7"/>
  <c r="V4502" i="7"/>
  <c r="V4782" i="7"/>
  <c r="G19" i="5"/>
  <c r="B28" i="3"/>
  <c r="V4734" i="7"/>
  <c r="V4610" i="7"/>
  <c r="C34" i="5"/>
  <c r="F17" i="5"/>
  <c r="V4470" i="7"/>
  <c r="V4242" i="7"/>
  <c r="V4409" i="7"/>
  <c r="G27" i="5"/>
  <c r="V4212" i="7"/>
  <c r="V4613" i="7"/>
  <c r="V4201" i="7"/>
  <c r="V4373" i="7"/>
  <c r="V3774" i="7"/>
  <c r="V3594" i="7"/>
  <c r="K36" i="6"/>
  <c r="L36" i="6"/>
  <c r="F14" i="3" s="1"/>
  <c r="V3834" i="7"/>
  <c r="V3265" i="7"/>
  <c r="V3859" i="7"/>
  <c r="V3882" i="7"/>
  <c r="V3896" i="7"/>
  <c r="V3871" i="7"/>
  <c r="V3488" i="7"/>
  <c r="V3263" i="7"/>
  <c r="V3895" i="7"/>
  <c r="V3414" i="7"/>
  <c r="V2353" i="7"/>
  <c r="V1995" i="7"/>
  <c r="V1937" i="7"/>
  <c r="V1964" i="7"/>
  <c r="V1834" i="7"/>
  <c r="V1935" i="7"/>
  <c r="V1539" i="7"/>
  <c r="V1473" i="7"/>
  <c r="V1634" i="7"/>
  <c r="V1595" i="7"/>
  <c r="V1302" i="7"/>
  <c r="V2487" i="7"/>
  <c r="V1632" i="7"/>
  <c r="V1329" i="7"/>
  <c r="V1584" i="7"/>
  <c r="V1069" i="7"/>
  <c r="V1375" i="7"/>
  <c r="V1167" i="7"/>
  <c r="V712" i="7"/>
  <c r="V376" i="7"/>
  <c r="C27" i="3" s="1"/>
  <c r="V687" i="7"/>
  <c r="V2334" i="7"/>
  <c r="V595" i="7"/>
  <c r="V479" i="7"/>
  <c r="V944" i="7"/>
  <c r="V672" i="7"/>
  <c r="V537" i="7"/>
  <c r="V427" i="7"/>
  <c r="C40" i="6"/>
  <c r="C12" i="3" s="1"/>
  <c r="D19" i="3"/>
  <c r="V1268" i="7"/>
  <c r="V1575" i="7"/>
  <c r="V792" i="7"/>
  <c r="V1360" i="7"/>
  <c r="V4166" i="7"/>
  <c r="V508" i="7"/>
  <c r="E28" i="3" l="1"/>
  <c r="G28" i="3"/>
  <c r="D27" i="3"/>
  <c r="C30" i="3"/>
  <c r="E29" i="3"/>
  <c r="G29" i="3"/>
  <c r="L5" i="5"/>
  <c r="B6" i="3"/>
  <c r="H8" i="5"/>
  <c r="A4" i="1" s="1"/>
  <c r="H23" i="5"/>
  <c r="I23" i="5"/>
  <c r="J23" i="5"/>
  <c r="I13" i="5"/>
  <c r="H13" i="5"/>
  <c r="J13" i="5"/>
  <c r="H14" i="5"/>
  <c r="J14" i="5"/>
  <c r="I14" i="5"/>
  <c r="D40" i="6"/>
  <c r="K5" i="5"/>
  <c r="F6" i="3" s="1"/>
  <c r="J5" i="5"/>
  <c r="D6" i="3" s="1"/>
  <c r="I8" i="5"/>
  <c r="M5" i="5" s="1"/>
  <c r="C6" i="3"/>
  <c r="M36" i="6"/>
  <c r="G14" i="3" s="1"/>
  <c r="E14" i="3"/>
  <c r="J19" i="5"/>
  <c r="I19" i="5"/>
  <c r="H19" i="5"/>
  <c r="J28" i="5"/>
  <c r="I24" i="5"/>
  <c r="H24" i="5"/>
  <c r="J24" i="5"/>
  <c r="H20" i="5"/>
  <c r="I20" i="5"/>
  <c r="J20" i="5"/>
  <c r="J16" i="5"/>
  <c r="I16" i="5"/>
  <c r="H16" i="5"/>
  <c r="B8" i="3"/>
  <c r="M35" i="6"/>
  <c r="G13" i="3" s="1"/>
  <c r="B15" i="3" s="1"/>
  <c r="A5" i="1" s="1"/>
  <c r="E13" i="3"/>
  <c r="D42" i="6"/>
  <c r="E42" i="6" s="1"/>
  <c r="D14" i="3" s="1"/>
  <c r="J7" i="5"/>
  <c r="D8" i="3" s="1"/>
  <c r="M7" i="5"/>
  <c r="B21" i="3" s="1"/>
  <c r="K7" i="5"/>
  <c r="F8" i="3" s="1"/>
  <c r="C8" i="3"/>
  <c r="G8" i="3" s="1"/>
  <c r="J22" i="5"/>
  <c r="I22" i="5"/>
  <c r="H22" i="5"/>
  <c r="J27" i="5"/>
  <c r="I27" i="5"/>
  <c r="H27" i="5"/>
  <c r="L6" i="5"/>
  <c r="C20" i="3" s="1"/>
  <c r="B7" i="3"/>
  <c r="H29" i="5"/>
  <c r="J29" i="5"/>
  <c r="I29" i="5"/>
  <c r="J21" i="5"/>
  <c r="J18" i="5"/>
  <c r="I18" i="5"/>
  <c r="H18" i="5"/>
  <c r="J25" i="5"/>
  <c r="E34" i="5"/>
  <c r="J15" i="5"/>
  <c r="I15" i="5"/>
  <c r="H15" i="5"/>
  <c r="G7" i="3"/>
  <c r="H26" i="5"/>
  <c r="J26" i="5"/>
  <c r="I26" i="5"/>
  <c r="H17" i="5"/>
  <c r="J17" i="5"/>
  <c r="I17" i="5"/>
  <c r="B37" i="3"/>
  <c r="C37" i="3" s="1"/>
  <c r="B36" i="3"/>
  <c r="C36" i="3" s="1"/>
  <c r="A40" i="3"/>
  <c r="F4" i="1" s="1"/>
  <c r="B39" i="3"/>
  <c r="C39" i="3" s="1"/>
  <c r="B38" i="3"/>
  <c r="C38" i="3" s="1"/>
  <c r="B19" i="3" l="1"/>
  <c r="K8" i="5"/>
  <c r="B4" i="1"/>
  <c r="J8" i="5"/>
  <c r="M6" i="5"/>
  <c r="B20" i="3" s="1"/>
  <c r="B40" i="3"/>
  <c r="C40" i="3" s="1"/>
  <c r="C19" i="3"/>
  <c r="D43" i="6"/>
  <c r="E43" i="6" s="1"/>
  <c r="D4" i="1" s="1"/>
  <c r="E40" i="6"/>
  <c r="D12" i="3" s="1"/>
  <c r="L7" i="5"/>
  <c r="C21" i="3" s="1"/>
  <c r="D30" i="3"/>
  <c r="E27" i="3"/>
  <c r="G27" i="3"/>
  <c r="G30" i="3" s="1"/>
  <c r="G6" i="3"/>
  <c r="L8" i="5" l="1"/>
  <c r="C22" i="3"/>
  <c r="B22" i="3"/>
  <c r="E4" i="1"/>
  <c r="D31" i="3"/>
  <c r="E30" i="3"/>
  <c r="M8" i="5"/>
</calcChain>
</file>

<file path=xl/sharedStrings.xml><?xml version="1.0" encoding="utf-8"?>
<sst xmlns="http://schemas.openxmlformats.org/spreadsheetml/2006/main" count="22303" uniqueCount="983">
  <si>
    <t>Net Revenue (Rp juta)</t>
  </si>
  <si>
    <t>Profit Proxy (Rp juta)</t>
  </si>
  <si>
    <t>Return Rate (by value)</t>
  </si>
  <si>
    <t>Diskon % Gross Profit</t>
  </si>
  <si>
    <t>Δ Profit Skenario (Rp juta)</t>
  </si>
  <si>
    <t>Break-even Volume Loss</t>
  </si>
  <si>
    <t>Dokumentasi Analisis – DQLab Store Sales Performance 2009–2012</t>
  </si>
  <si>
    <t>Portofolio junior data analyst · dikerjakan 100% di Excel (formula hidup, bukan hardcode)</t>
  </si>
  <si>
    <t>1. Tujuan &amp; pertanyaan bisnis</t>
  </si>
  <si>
    <t>Master question</t>
  </si>
  <si>
    <t>Bagaimana DQLab Store mengalokasikan ulang resource ke kategori yang profitable dan mengoptimalkan strategi diskon untuk memaksimalkan profit?</t>
  </si>
  <si>
    <t>Sub-question</t>
  </si>
  <si>
    <t>(1) Kategori mana paling profitable (revenue, margin, return risk)? (2) Apakah diskon efektif atau menggerus margin? (3) Kategori mana paling sensitif terhadap diskon? (4) Rekomendasi: fokus kategori + diskon optimal per kategori.</t>
  </si>
  <si>
    <t>Output</t>
  </si>
  <si>
    <t>Alokasi budget marketing (%) per kategori · kebijakan diskon · estimasi dampak profit (Rp).</t>
  </si>
  <si>
    <t>2. Data</t>
  </si>
  <si>
    <t>Sumber</t>
  </si>
  <si>
    <t>dqlab_sales.xlsx: 5.499 baris × 10 kolom (order_id, order_status, customer, order_date, order_quantity, sales, discount, discount_value, product_category, product_sub_category). Periode 1 Jan 2009 – 30 Des 2012; 3 kategori, 17 sub-kategori. Mata uang IDR.</t>
  </si>
  <si>
    <t>Cek kualitas</t>
  </si>
  <si>
    <t>• Tidak ada nilai kosong. • discount_value = sales × discount (0 selisih di seluruh baris). • Status: 4.924 Finished, 572 Returned, 3 Cancelled (semua Office Supplies, total ±Rp39 juta) → Cancelled dikeluarkan dari analisis. • 3 order_id muncul ganda (pasangan Finished+Cancelled, dan 1 id beda sub-kategori) → bukan duplikat baris penuh, dibiarkan. • 3 order Furniture berdiskon 11%/16%/17% (di atas pola 0–10%) → dipertahankan, masuk bucket 7%+. • Diskon tersebar merata 0–10% (±500 order per level).</t>
  </si>
  <si>
    <t>KETERBATASAN UTAMA</t>
  </si>
  <si>
    <t>Dataset TIDAK memuat biaya (HPP/COGS) sehingga profit sebenarnya tidak bisa dihitung. Saya memakai "Profit Proxy" = Sales Finished × Gross Margin asumsi (30% flat, sel biru di sheet Asumsi) − Diskon. Ganti margin dengan data asli perusahaan; seluruh sheet akan menghitung ulang.</t>
  </si>
  <si>
    <t>3. Definisi metrik</t>
  </si>
  <si>
    <t>Gross Sales</t>
  </si>
  <si>
    <t>Σ sales order Finished + Returned.</t>
  </si>
  <si>
    <t>Net Revenue</t>
  </si>
  <si>
    <t>Σ (sales − discount_value) hanya Order Finished. Order Returned dianggap di-refund (revenue 0).</t>
  </si>
  <si>
    <t>Return Rate</t>
  </si>
  <si>
    <t>Returned Sales ÷ Gross Sales (by value). Sheet Diskon memakai by jumlah order.</t>
  </si>
  <si>
    <t>Profit Proxy</t>
  </si>
  <si>
    <t>Sales Finished × Gross Margin − discount_value (Finished). Returned/Cancelled = 0 (asumsi barang kembali ke stok, tanpa biaya logistik).</t>
  </si>
  <si>
    <t>Margin Proxy</t>
  </si>
  <si>
    <t>Profit Proxy ÷ Gross Sales → return ikut menekan margin.</t>
  </si>
  <si>
    <t>Sensitivitas diskon</t>
  </si>
  <si>
    <t>Korelasi Pearson antara % diskon vs qty/order dan vs sales/order per kategori; "Sensitif" bila |r| ≥ 0,10 (ambang di sheet Asumsi). Dilengkapi lift 7%+ vs 0%.</t>
  </si>
  <si>
    <t>4. Langkah kerja &amp; struktur workbook</t>
  </si>
  <si>
    <t>Dashboard</t>
  </si>
  <si>
    <t>Halaman depan: 6 KPI + 6 chart (ringkasan visual dari sheet lain).</t>
  </si>
  <si>
    <t>Data</t>
  </si>
  <si>
    <t>Data mentah (kolom A–J) + 12 kolom helper berformula (K–V): Year, flag Finished/Returned/Valid, bucket diskon, Net Revenue, Profit Proxy, diskon baru (setelah cap), flag terdampak, penghematan diskon, profit skenario.</t>
  </si>
  <si>
    <t>Asumsi</t>
  </si>
  <si>
    <t>Semua input: gross margin per kategori, cap diskon per kategori, volume loss, ambang sensitivitas (sel biru berlatar kuning).</t>
  </si>
  <si>
    <t>Kategori</t>
  </si>
  <si>
    <t>SUMIFS/COUNTIFS per kategori &amp; sub-kategori, tren tahunan + 3 chart.</t>
  </si>
  <si>
    <t>Diskon</t>
  </si>
  <si>
    <t>Qty, sales/order &amp; return rate per bucket diskon (AVERAGEIFS/COUNTIFS), korelasi manual via SUMPRODUCT, biaya diskon + 2 chart.</t>
  </si>
  <si>
    <t>Ringkasan</t>
  </si>
  <si>
    <t>Jawaban atas sub-question, alokasi marketing, cap diskon, dampak profit &amp; uji sensitivitas asumsi. Semua sel = link ke sheet analisis.</t>
  </si>
  <si>
    <t>Verifikasi</t>
  </si>
  <si>
    <t>Workbook di-recalc (0 error dari 66 ribu formula) dan angka kunci dicocokkan dengan perhitungan independen di pandas (profit baseline/skenario, penghematan, korelasi: selisih 0).</t>
  </si>
  <si>
    <t>5. Temuan utama (angka sesuai asumsi margin 30%; lihat sheet Ringkasan untuk nilai terkini)</t>
  </si>
  <si>
    <t>Q1 Kategori</t>
  </si>
  <si>
    <t>Technology paling profitable (profit proxy ±Rp1,65 miliar, 38% share), diikuti Furniture (±Rp1,51 miliar, 35%) dan Office Supplies (±Rp1,16 miliar, 27%). Office Supplies punya order terbanyak (±3.060) tapi profit per order hanya ±Rp0,38 juta vs ±Rp1,3 juta di dua kategori lain → volume tinggi ≠ profit tinggi. Return rate relatif seragam (10,5%–11,8%), tertinggi di Office Supplies. Margin proxy 21,9%–22,7% hampir sama karena margin asumsi flat – perbedaan nyata baru muncul bila HPP per kategori tersedia.</t>
  </si>
  <si>
    <t>Q2 Efektivitas diskon</t>
  </si>
  <si>
    <t>Diskon menghabiskan ±15–17% gross profit di setiap kategori (total ±Rp852 juta selama 4 tahun) tetapi qty/order dan sales/order praktis sama di semua level diskon (|r| ≤ 0,06). Artinya diskon saat ini tidak membeli volume tambahan → menggerus margin.</t>
  </si>
  <si>
    <t>Q3 Sensitivitas</t>
  </si>
  <si>
    <t>Tidak ada kategori yang "sensitif" (semua |r| &lt; 0,10). Furniture punya korelasi sales/order paling negatif (−0,059; sangat kecil), sedikit mengarah ke arah yang salah.</t>
  </si>
  <si>
    <t>Q4 Rekomendasi</t>
  </si>
  <si>
    <t>• Alokasi marketing ≈ Technology 38% · Furniture 35% · Office Supplies 27% (proporsional dengan share profit; Office Supplies perlu pendekatan hemat biaya/upsell bundling karena profit per order rendah). • Cap diskon: Furniture 3%, Technology 5%, Office Supplies 5% (dengan A/B test bertahap, mulai dari Furniture karena biaya diskon per order terbesar).</t>
  </si>
  <si>
    <t>Dampak profit</t>
  </si>
  <si>
    <t>Dengan cap di atas dan asumsi 5% volume hilang di pesanan terdampak: profit +±Rp181 juta (+4,2%) selama 4 tahun (≈Rp45 juta/tahun); tanpa volume loss +Rp293 juta (+6,8%). Break-even volume loss ±13%: profit tetap positif selama volume yang hilang &lt; 13%.</t>
  </si>
  <si>
    <t>6. Asumsi, risiko &amp; langkah lanjutan</t>
  </si>
  <si>
    <t>Kausalitas</t>
  </si>
  <si>
    <t>Analisis ini observasional. Diskon mungkin diberikan secara acak sehingga mendekati eksperimen alami, tapi tidak ada jaminan; belum memodelkan efek jangka panjang (loyalitas, kompetitor). Validasi lewat A/B test sebelum roll-out penuh.</t>
  </si>
  <si>
    <t>Return vs diskon</t>
  </si>
  <si>
    <t>Ada indikasi return rate lebih rendah pada diskon tinggi untuk Office Supplies &amp; Technology (mis. Office: 13,5% di 0% → 8,6% di 7%+). Efek ini tidak masuk skenario; jika nyata, ia mengurangi penghematan dari pemotongan diskon. Perlu diuji lebih lanjut (kemungkinan noise: sampel bucket 0% hanya 107–267 order).</t>
  </si>
  <si>
    <t>Skala &amp; tren</t>
  </si>
  <si>
    <t>Data berhenti 2012, jadi angka Rp adalah basis historis, bukan proyeksi. Net revenue tahunan relatif datar 2009–2012 (lihat chart tren).</t>
  </si>
  <si>
    <t>Lanjutan</t>
  </si>
  <si>
    <t>(1) Isi HPP/margin asli per kategori &amp; sub-kategori. (2) Analisis pelanggan (repeat vs one-time). (3) Dampak diskon per sub-kategori.</t>
  </si>
  <si>
    <t>DQLab Store – Ringkasan Eksekutif &amp; Rekomendasi</t>
  </si>
  <si>
    <t>Semua angka = formula yang terhubung ke sheet analisis. Rp juta kecuali dinyatakan lain. Profit = PROXY (asumsi margin di sheet Asumsi).</t>
  </si>
  <si>
    <t>1. Kategori mana paling profitable?</t>
  </si>
  <si>
    <t>Profit / Order (Rp juta)</t>
  </si>
  <si>
    <t>Peringkat Profit</t>
  </si>
  <si>
    <t>Furniture</t>
  </si>
  <si>
    <t>Office Supplies</t>
  </si>
  <si>
    <t>Technology</t>
  </si>
  <si>
    <t>2. Apakah diskon efektif? Kategori mana yang sensitif?</t>
  </si>
  <si>
    <t>Diskon Diberikan (Rp juta)</t>
  </si>
  <si>
    <t>% dari Sales</t>
  </si>
  <si>
    <t>% dari Gross Profit</t>
  </si>
  <si>
    <t>r (disc, qty)</t>
  </si>
  <si>
    <t>r (disc, sales/order)</t>
  </si>
  <si>
    <t>Sensitivitas</t>
  </si>
  <si>
    <t>Kesimpulan</t>
  </si>
  <si>
    <t>3. Rekomendasi: alokasi marketing &amp; kebijakan diskon</t>
  </si>
  <si>
    <t>Alokasi Marketing (% budget)</t>
  </si>
  <si>
    <t>Share Net Revenue</t>
  </si>
  <si>
    <t>Diskon rata-rata saat ini (% sales)</t>
  </si>
  <si>
    <t>Cap Diskon Rekomendasi</t>
  </si>
  <si>
    <t>Diskon Maks. Historis</t>
  </si>
  <si>
    <t>Total</t>
  </si>
  <si>
    <t>Alokasi marketing = share profit proxy tiap kategori (profit sudah net diskon &amp; return, jadi risiko return otomatis terhitung). Anggaran saat ini tidak ada di dataset, sehingga alokasi ini adalah target, bukan selisih dari kondisi sekarang.</t>
  </si>
  <si>
    <t>4. Expected profit impact (Order Finished, 2009–2012 sebagai basis historis)</t>
  </si>
  <si>
    <t>Profit Baseline (Rp juta)</t>
  </si>
  <si>
    <t>Profit Skenario (Rp juta)</t>
  </si>
  <si>
    <t>Δ Profit (Rp juta)</t>
  </si>
  <si>
    <t>Δ %</t>
  </si>
  <si>
    <t>Penghematan Diskon Gross (Rp juta)</t>
  </si>
  <si>
    <t>Biaya Volume Loss (Rp juta)</t>
  </si>
  <si>
    <t>Rata-rata per tahun (4 tahun)</t>
  </si>
  <si>
    <t>Asumsi skenario: diskon dipotong ke cap per kategori; pesanan yang diskonnya dipotong kehilangan volume sebesar parameter "volume loss" (sheet Asumsi).</t>
  </si>
  <si>
    <t>5. Uji sensitivitas asumsi volume loss</t>
  </si>
  <si>
    <t>Volume loss pada pesanan terdampak</t>
  </si>
  <si>
    <t>Δ Profit Total (Rp juta)</t>
  </si>
  <si>
    <t>Δ % vs Baseline</t>
  </si>
  <si>
    <t>Profit (harga baru) dari pesanan terdampak (Rp juta)</t>
  </si>
  <si>
    <t>Break-even = persentase volume yang boleh hilang pada pesanan terdampak sebelum penghematan diskon habis. Semakin tinggi, semakin aman kebijakan cap diskon.</t>
  </si>
  <si>
    <t>Asumsi &amp; Parameter (sel biru/kuning = bisa diubah)</t>
  </si>
  <si>
    <t>Seluruh analisis profit &amp; skenario mengacu ke sel-sel ini. Ubah nilai → semua sheet otomatis menghitung ulang.</t>
  </si>
  <si>
    <t>Gross margin % (ASUMSI)</t>
  </si>
  <si>
    <t>Cap diskon rekomendasi</t>
  </si>
  <si>
    <t>Parameter skenario</t>
  </si>
  <si>
    <t>Volume loss pada pesanan yang diskonnya dipotong</t>
  </si>
  <si>
    <t>Ambang |korelasi| untuk dianggap "sensitif" terhadap diskon</t>
  </si>
  <si>
    <t>CATATAN &amp; SUMBER ASUMSI</t>
  </si>
  <si>
    <t>1. Gross margin 30% flat untuk semua kategori adalah ASUMSI saya (dataset TIDAK memuat HPP/COGS). Ganti dengan angka margin asli perusahaan. Dengan margin sama, perbedaan profit antar kategori hanya berasal dari revenue, diskon &amp; return.</t>
  </si>
  <si>
    <t>2. Cap diskon (3% / 5% / 5%) adalah rekomendasi berbasis temuan di sheet Diskon (diskon tidak menaikkan qty/sales); bisa diubah untuk uji skenario lain.</t>
  </si>
  <si>
    <t>3. Volume loss 5% adalah haircut konservatif: data historis menunjukkan elastisitas ≈ 0, tapi pemotongan diskon di luar kisaran historis (&gt;0) tetap kita beri buffer risiko. Lihat sensitivitas 0%–20% &amp; break-even di sheet Ringkasan.</t>
  </si>
  <si>
    <t>4. Ambang korelasi 0,10 = aturan praktis (efek kecil secara praktis); bukan hasil uji formal.</t>
  </si>
  <si>
    <t>Analisis Kategori: Revenue, Margin, Return Risk</t>
  </si>
  <si>
    <t>Semua angka dalam Rp juta kecuali dinyatakan lain. Order Cancelled (3 baris) dikeluarkan. Net Revenue &amp; Profit Proxy hanya dari Order Finished (Returned dianggap refund).</t>
  </si>
  <si>
    <t>1. Ringkasan per kategori</t>
  </si>
  <si>
    <t>Orders (Finished+ Returned)</t>
  </si>
  <si>
    <t>Gross Sales (Rp juta)</t>
  </si>
  <si>
    <t>Returned Sales (Rp juta)</t>
  </si>
  <si>
    <t>Diskon % Sales Finished</t>
  </si>
  <si>
    <t>Margin Proxy (% Gross Sales)</t>
  </si>
  <si>
    <t>Share Profit</t>
  </si>
  <si>
    <t>Profit Proxy = Sales Finished × Gross Margin (sheet Asumsi) − Diskon. Margin Proxy = Profit Proxy ÷ Gross Sales (Finished+Returned), sehingga return ikut menurunkan margin.</t>
  </si>
  <si>
    <t>2. Sub-kategori (diurutkan berdasarkan profit proxy)</t>
  </si>
  <si>
    <t>Sub-kategori</t>
  </si>
  <si>
    <t>Orders</t>
  </si>
  <si>
    <t>Office Machines</t>
  </si>
  <si>
    <t>Chairs &amp; Chairmats</t>
  </si>
  <si>
    <t>Tables</t>
  </si>
  <si>
    <t>Telephones &amp; Communication</t>
  </si>
  <si>
    <t>Binders &amp; Binder Accessories</t>
  </si>
  <si>
    <t>Copiers &amp; Fax</t>
  </si>
  <si>
    <t>Storage &amp; Organization</t>
  </si>
  <si>
    <t>Appliances</t>
  </si>
  <si>
    <t>Computer Peripherals</t>
  </si>
  <si>
    <t>Bookcases</t>
  </si>
  <si>
    <t>Office Furnishings</t>
  </si>
  <si>
    <t>Paper</t>
  </si>
  <si>
    <t>Envelopes</t>
  </si>
  <si>
    <t>Pens &amp; Art Supplies</t>
  </si>
  <si>
    <t>Scissors, Rulers &amp; Trimmers</t>
  </si>
  <si>
    <t>Labels</t>
  </si>
  <si>
    <t>Rubber Bands</t>
  </si>
  <si>
    <t>3. Tren Net Revenue per tahun (Rp juta)</t>
  </si>
  <si>
    <t>Tahun</t>
  </si>
  <si>
    <t>Analisis Diskon: Efektivitas &amp; Sensitivitas</t>
  </si>
  <si>
    <t>Bucket diskon: A=0%, B=1–3%, C=4–6%, D=7%+ (termasuk 3 order Furniture &gt;10%). Hanya order valid (Finished+Returned).</t>
  </si>
  <si>
    <t>1. Jumlah order per bucket diskon</t>
  </si>
  <si>
    <t>A: 0%</t>
  </si>
  <si>
    <t>B: 1-3%</t>
  </si>
  <si>
    <t>C: 4-6%</t>
  </si>
  <si>
    <t>D: 7%+</t>
  </si>
  <si>
    <t>2. Rata-rata qty per order per bucket diskon</t>
  </si>
  <si>
    <t>Lift qty (7%+ vs 0%)</t>
  </si>
  <si>
    <t>3. Rata-rata sales per order per bucket diskon (Rp juta)</t>
  </si>
  <si>
    <t>Lift sales/order (7%+ vs 0%)</t>
  </si>
  <si>
    <t>4. Return rate (by jumlah order) per bucket diskon</t>
  </si>
  <si>
    <t>Δ return (7%+ − 0%)</t>
  </si>
  <si>
    <t>5. Korelasi Pearson (diskon vs qty &amp; sales per order) – dihitung manual dengan SUMPRODUCT</t>
  </si>
  <si>
    <t>n</t>
  </si>
  <si>
    <t>Σ disc</t>
  </si>
  <si>
    <t>Σ disc²</t>
  </si>
  <si>
    <t>Σ qty</t>
  </si>
  <si>
    <t>Σ qty²</t>
  </si>
  <si>
    <t>Σ disc·qty</t>
  </si>
  <si>
    <t>Σ sales</t>
  </si>
  <si>
    <t>Σ sales²</t>
  </si>
  <si>
    <t>Σ disc·sales</t>
  </si>
  <si>
    <t>6. Biaya diskon (Order Finished)</t>
  </si>
  <si>
    <t>Gross Profit sebelum Diskon (Rp juta)</t>
  </si>
  <si>
    <t>Diskon sebagai % Gross Profit</t>
  </si>
  <si>
    <t>Catatan: korelasi &amp; lift bersifat observasional. Karena diskon tersebar hampir merata 0–10% di semua kategori (±500 order per level), data ini mendekati "eksperimen alami", tetapi tetap bukan A/B test.</t>
  </si>
  <si>
    <t>order_id</t>
  </si>
  <si>
    <t>order_status</t>
  </si>
  <si>
    <t>customer</t>
  </si>
  <si>
    <t>order_date</t>
  </si>
  <si>
    <t>order_quantity</t>
  </si>
  <si>
    <t>sales</t>
  </si>
  <si>
    <t>discount</t>
  </si>
  <si>
    <t>discount_value</t>
  </si>
  <si>
    <t>product_category</t>
  </si>
  <si>
    <t>product_sub_category</t>
  </si>
  <si>
    <t>year</t>
  </si>
  <si>
    <t>is_finished</t>
  </si>
  <si>
    <t>is_returned</t>
  </si>
  <si>
    <t>is_valid</t>
  </si>
  <si>
    <t>disc_bucket</t>
  </si>
  <si>
    <t>net_revenue</t>
  </si>
  <si>
    <t>profit_proxy</t>
  </si>
  <si>
    <t>new_discount</t>
  </si>
  <si>
    <t>is_capped</t>
  </si>
  <si>
    <t>discount_saved</t>
  </si>
  <si>
    <t>profit_new</t>
  </si>
  <si>
    <t>profit_scenario</t>
  </si>
  <si>
    <t>Order Finished</t>
  </si>
  <si>
    <t>Muhammed Mac Intyre</t>
  </si>
  <si>
    <t>Barry French</t>
  </si>
  <si>
    <t>Clay Rozendal</t>
  </si>
  <si>
    <t>Carlos Soltero</t>
  </si>
  <si>
    <t>Carl Jackson</t>
  </si>
  <si>
    <t>Monica Federle</t>
  </si>
  <si>
    <t>Order Returned</t>
  </si>
  <si>
    <t>Dorothy Badders</t>
  </si>
  <si>
    <t>Neola Schneider</t>
  </si>
  <si>
    <t>Carlos Daly</t>
  </si>
  <si>
    <t>Claudia Miner</t>
  </si>
  <si>
    <t>Allen Rosenblatt</t>
  </si>
  <si>
    <t>Sylvia Foulston</t>
  </si>
  <si>
    <t>Jim Radford</t>
  </si>
  <si>
    <t>Carl Ludwig</t>
  </si>
  <si>
    <t>Don Miller</t>
  </si>
  <si>
    <t>Annie Cyprus</t>
  </si>
  <si>
    <t>Grant Carroll</t>
  </si>
  <si>
    <t>Alan Barnes</t>
  </si>
  <si>
    <t>Jack Garza</t>
  </si>
  <si>
    <t>Julia West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</si>
  <si>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</si>
  <si>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</si>
  <si>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</si>
  <si>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</si>
  <si>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</si>
  <si>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</si>
  <si>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</si>
  <si>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</si>
  <si>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</si>
  <si>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</si>
  <si>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</si>
  <si>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</si>
  <si>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</si>
  <si>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</si>
  <si>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Adrian Hane</t>
  </si>
  <si>
    <t>Andrew Gjertsen</t>
  </si>
  <si>
    <t>Ralph Knight</t>
  </si>
  <si>
    <t>Beth Paige</t>
  </si>
  <si>
    <t>Bryan Davis</t>
  </si>
  <si>
    <t>Delfina Latchford</t>
  </si>
  <si>
    <t>Doug Bickford</t>
  </si>
  <si>
    <t>Jamie Kunitz</t>
  </si>
  <si>
    <t>Anthony Johnson</t>
  </si>
  <si>
    <t>Brendan Dodson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</si>
  <si>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</si>
  <si>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</si>
  <si>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</si>
  <si>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</si>
  <si>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</si>
  <si>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</si>
  <si>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</si>
  <si>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</si>
  <si>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</si>
  <si>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</si>
  <si>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</si>
  <si>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 Crossin</t>
  </si>
  <si>
    <t>Charlotte Melton</t>
  </si>
  <si>
    <t>Henry Goldwyn</t>
  </si>
  <si>
    <t>Roy Skaria</t>
  </si>
  <si>
    <t>Jeremy Lonsdale</t>
  </si>
  <si>
    <t>Cindy Schnelling</t>
  </si>
  <si>
    <t>Order Cancelled</t>
  </si>
  <si>
    <t>Susan Vittorini</t>
  </si>
  <si>
    <t>Toby Braunhardt</t>
  </si>
  <si>
    <t>N UL L</t>
  </si>
  <si>
    <t>Ralph Arnett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</si>
  <si>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</si>
  <si>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</si>
  <si>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</si>
  <si>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</si>
  <si>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</si>
  <si>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</si>
  <si>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</si>
  <si>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</si>
  <si>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</si>
  <si>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</si>
  <si>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</si>
  <si>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</si>
  <si>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</si>
  <si>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</si>
  <si>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</si>
  <si>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 Adams</t>
  </si>
  <si>
    <t>Chuck Magee</t>
  </si>
  <si>
    <t>Frank Atkinson</t>
  </si>
  <si>
    <t>Philip Brown</t>
  </si>
  <si>
    <t>Jim Sink</t>
  </si>
  <si>
    <t>Logan Haushalter</t>
  </si>
  <si>
    <t>Noah Childs</t>
  </si>
  <si>
    <t>Brian Moss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</si>
  <si>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</si>
  <si>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</si>
  <si>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</si>
  <si>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</si>
  <si>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</si>
  <si>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</si>
  <si>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</si>
  <si>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</si>
  <si>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</si>
  <si>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</si>
  <si>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</si>
  <si>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</si>
  <si>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</si>
  <si>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</si>
  <si>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 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</si>
  <si>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</si>
  <si>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</si>
  <si>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</si>
  <si>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</si>
  <si>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</si>
  <si>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</si>
  <si>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</si>
  <si>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</si>
  <si>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</si>
  <si>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</si>
  <si>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</si>
  <si>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</si>
  <si>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</si>
  <si>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</si>
  <si>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 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</si>
  <si>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</si>
  <si>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</si>
  <si>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</si>
  <si>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</si>
  <si>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</si>
  <si>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</si>
  <si>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</si>
  <si>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</si>
  <si>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</si>
  <si>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</si>
  <si>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</si>
  <si>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</si>
  <si>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</si>
  <si>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</si>
  <si>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</si>
  <si>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</si>
  <si>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</si>
  <si>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</si>
  <si>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</si>
  <si>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</si>
  <si>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</si>
  <si>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</si>
  <si>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</si>
  <si>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</si>
  <si>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</si>
  <si>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</si>
  <si>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</si>
  <si>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</si>
  <si>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</si>
  <si>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</si>
  <si>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</si>
  <si>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</si>
  <si>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</si>
  <si>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</si>
  <si>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Tanja Norvell</t>
  </si>
  <si>
    <t>Paul Mac 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</si>
  <si>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</si>
  <si>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</si>
  <si>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</si>
  <si>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</si>
  <si>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</si>
  <si>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</si>
  <si>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</si>
  <si>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</si>
  <si>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</si>
  <si>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</si>
  <si>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</si>
  <si>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</si>
  <si>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</si>
  <si>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</si>
  <si>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</si>
  <si>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</si>
  <si>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</si>
  <si>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</si>
  <si>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</si>
  <si>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</si>
  <si>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</si>
  <si>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</si>
  <si>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</si>
  <si>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</si>
  <si>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</si>
  <si>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</si>
  <si>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</si>
  <si>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</si>
  <si>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</si>
  <si>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</si>
  <si>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</si>
  <si>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</si>
  <si>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</si>
  <si>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</si>
  <si>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</si>
  <si>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</si>
  <si>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</si>
  <si>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</si>
  <si>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</si>
  <si>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</si>
  <si>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</si>
  <si>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</si>
  <si>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</si>
  <si>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</si>
  <si>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</si>
  <si>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</si>
  <si>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</si>
  <si>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</si>
  <si>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</si>
  <si>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</si>
  <si>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</si>
  <si>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</si>
  <si>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</si>
  <si>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</si>
  <si>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</si>
  <si>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</si>
  <si>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</si>
  <si>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</si>
  <si>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 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</si>
  <si>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</si>
  <si>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</si>
  <si>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</si>
  <si>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</si>
  <si>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</si>
  <si>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</si>
  <si>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</si>
  <si>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</si>
  <si>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</si>
  <si>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</si>
  <si>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</si>
  <si>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</si>
  <si>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</si>
  <si>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</si>
  <si>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</si>
  <si>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</si>
  <si>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</si>
  <si>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</si>
  <si>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</si>
  <si>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</si>
  <si>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</si>
  <si>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</si>
  <si>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</si>
  <si>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</si>
  <si>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</si>
  <si>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</si>
  <si>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</si>
  <si>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</si>
  <si>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 Allister</t>
  </si>
  <si>
    <t>Candace Mc 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</si>
  <si>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</si>
  <si>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</si>
  <si>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</si>
  <si>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</si>
  <si>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</si>
  <si>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</si>
  <si>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</si>
  <si>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</si>
  <si>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</si>
  <si>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</si>
  <si>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</si>
  <si>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</si>
  <si>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</si>
  <si>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</si>
  <si>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</si>
  <si>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</si>
  <si>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</si>
  <si>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</si>
  <si>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</si>
  <si>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</si>
  <si>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</si>
  <si>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</si>
  <si>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</si>
  <si>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</si>
  <si>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</si>
  <si>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</si>
  <si>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</si>
  <si>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</si>
  <si>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</si>
  <si>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</si>
  <si>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</si>
  <si>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</si>
  <si>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</si>
  <si>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</si>
  <si>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</si>
  <si>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</si>
  <si>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</si>
  <si>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</si>
  <si>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</si>
  <si>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</si>
  <si>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</si>
  <si>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</si>
  <si>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</si>
  <si>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</si>
  <si>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</si>
  <si>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</si>
  <si>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</si>
  <si>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</si>
  <si>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</si>
  <si>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</si>
  <si>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</si>
  <si>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</si>
  <si>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</si>
  <si>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</si>
  <si>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</si>
  <si>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</si>
  <si>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 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</si>
  <si>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</si>
  <si>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</si>
  <si>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</si>
  <si>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</si>
  <si>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</si>
  <si>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</si>
  <si>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</si>
  <si>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</si>
  <si>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</si>
  <si>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</si>
  <si>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</si>
  <si>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</si>
  <si>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</si>
  <si>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</si>
  <si>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</si>
  <si>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</si>
  <si>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</si>
  <si>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</si>
  <si>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</si>
  <si>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</si>
  <si>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</si>
  <si>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</si>
  <si>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</si>
  <si>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</si>
  <si>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</si>
  <si>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</si>
  <si>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</si>
  <si>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</si>
  <si>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</si>
  <si>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</si>
  <si>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</si>
  <si>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</si>
  <si>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</si>
  <si>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</si>
  <si>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</si>
  <si>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</si>
  <si>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</si>
  <si>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</si>
  <si>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</si>
  <si>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</si>
  <si>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</si>
  <si>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</si>
  <si>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</si>
  <si>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</si>
  <si>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</si>
  <si>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</si>
  <si>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</si>
  <si>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</si>
  <si>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</si>
  <si>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</si>
  <si>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</si>
  <si>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 Crary</t>
  </si>
  <si>
    <t>Astrea Jones</t>
  </si>
  <si>
    <t>Giulietta Dortch</t>
  </si>
  <si>
    <t>Cathy Hwang</t>
  </si>
  <si>
    <t>Damala Kotsonis</t>
  </si>
  <si>
    <t>Dianna Arnett</t>
  </si>
  <si>
    <t>Fred Mc 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</si>
  <si>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</si>
  <si>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</si>
  <si>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</si>
  <si>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</si>
  <si>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</si>
  <si>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</si>
  <si>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</si>
  <si>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</si>
  <si>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</si>
  <si>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</si>
  <si>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</si>
  <si>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</si>
  <si>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</si>
  <si>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</si>
  <si>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</si>
  <si>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</si>
  <si>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</si>
  <si>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</si>
  <si>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</si>
  <si>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</si>
  <si>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</si>
  <si>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 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</si>
  <si>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</si>
  <si>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</si>
  <si>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</si>
  <si>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</si>
  <si>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</si>
  <si>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</si>
  <si>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</si>
  <si>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</si>
  <si>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</si>
  <si>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</si>
  <si>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</si>
  <si>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</si>
  <si>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</si>
  <si>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</si>
  <si>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</si>
  <si>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</si>
  <si>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</si>
  <si>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</si>
  <si>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</si>
  <si>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</si>
  <si>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</si>
  <si>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</si>
  <si>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</si>
  <si>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</si>
  <si>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</si>
  <si>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</si>
  <si>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</si>
  <si>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</si>
  <si>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</si>
  <si>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</si>
  <si>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</si>
  <si>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</si>
  <si>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</si>
  <si>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</si>
  <si>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</si>
  <si>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</si>
  <si>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</si>
  <si>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</si>
  <si>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</si>
  <si>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</si>
  <si>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</si>
  <si>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</si>
  <si>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</si>
  <si>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</si>
  <si>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</si>
  <si>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</si>
  <si>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</si>
  <si>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</si>
  <si>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</si>
  <si>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</si>
  <si>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</si>
  <si>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</si>
  <si>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</si>
  <si>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</si>
  <si>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</si>
  <si>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</si>
  <si>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</si>
  <si>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</si>
  <si>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 Clure</t>
  </si>
  <si>
    <t>Helen Wasserman</t>
  </si>
  <si>
    <t>Ross De Vincentis</t>
  </si>
  <si>
    <t>Valerie Mitchum</t>
  </si>
  <si>
    <t>Bart Pistole</t>
  </si>
  <si>
    <t>Chad Mc Guire</t>
  </si>
  <si>
    <t>Scott Cohen</t>
  </si>
  <si>
    <t>Vivek Sundaresam</t>
  </si>
  <si>
    <t>Natalie De Cherney</t>
  </si>
  <si>
    <t>Cynthia Delaney</t>
  </si>
  <si>
    <t>Tom Stivers</t>
  </si>
  <si>
    <t>Gary Mc 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</si>
  <si>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</si>
  <si>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</si>
  <si>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</si>
  <si>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</si>
  <si>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</si>
  <si>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</si>
  <si>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</si>
  <si>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</si>
  <si>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</si>
  <si>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</si>
  <si>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</si>
  <si>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</si>
  <si>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</si>
  <si>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</si>
  <si>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</si>
  <si>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</si>
  <si>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</si>
  <si>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</si>
  <si>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</si>
  <si>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</si>
  <si>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</si>
  <si>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</si>
  <si>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</si>
  <si>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</si>
  <si>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</si>
  <si>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</si>
  <si>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</si>
  <si>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</si>
  <si>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</si>
  <si>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</si>
  <si>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</si>
  <si>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</si>
  <si>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 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</si>
  <si>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</si>
  <si>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</si>
  <si>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</si>
  <si>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</si>
  <si>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</si>
  <si>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</si>
  <si>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</si>
  <si>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</si>
  <si>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</si>
  <si>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</si>
  <si>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</si>
  <si>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</si>
  <si>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</si>
  <si>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</si>
  <si>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</si>
  <si>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</si>
  <si>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</si>
  <si>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</si>
  <si>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</si>
  <si>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</si>
  <si>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</si>
  <si>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</si>
  <si>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</si>
  <si>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</si>
  <si>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</si>
  <si>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</si>
  <si>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</si>
  <si>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</si>
  <si>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</si>
  <si>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</si>
  <si>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</si>
  <si>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</si>
  <si>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</si>
  <si>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</si>
  <si>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</si>
  <si>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</si>
  <si>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</si>
  <si>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</si>
  <si>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</si>
  <si>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</si>
  <si>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</si>
  <si>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</si>
  <si>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</si>
  <si>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</si>
  <si>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</si>
  <si>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</si>
  <si>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</si>
  <si>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</si>
  <si>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</si>
  <si>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</si>
  <si>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</si>
  <si>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</si>
  <si>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</si>
  <si>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</si>
  <si>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</si>
  <si>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</si>
  <si>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</si>
  <si>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</si>
  <si>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</si>
  <si>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</si>
  <si>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</si>
  <si>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</si>
  <si>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</si>
  <si>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</si>
  <si>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</si>
  <si>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</si>
  <si>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</si>
  <si>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 Grath</t>
  </si>
  <si>
    <t>Lori Olson</t>
  </si>
  <si>
    <t>Quincy Jones</t>
  </si>
  <si>
    <t>Patrick Jones</t>
  </si>
  <si>
    <t>Karen Seio</t>
  </si>
  <si>
    <t>Patrick Gardner</t>
  </si>
  <si>
    <t>Nona Balk</t>
  </si>
  <si>
    <t>John Lee</t>
  </si>
  <si>
    <t>Erin Mull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</si>
  <si>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</si>
  <si>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</si>
  <si>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</si>
  <si>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</si>
  <si>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</si>
  <si>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</si>
  <si>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</si>
  <si>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</si>
  <si>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</si>
  <si>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</si>
  <si>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</si>
  <si>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</si>
  <si>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</si>
  <si>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</si>
  <si>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</si>
  <si>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 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</si>
  <si>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</si>
  <si>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</si>
  <si>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</si>
  <si>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</si>
  <si>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</si>
  <si>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</si>
  <si>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</si>
  <si>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</si>
  <si>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</si>
  <si>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</si>
  <si>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</si>
  <si>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</si>
  <si>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</si>
  <si>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</si>
  <si>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</si>
  <si>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</si>
  <si>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</si>
  <si>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</si>
  <si>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</si>
  <si>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</si>
  <si>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</si>
  <si>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</si>
  <si>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</si>
  <si>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</si>
  <si>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</si>
  <si>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</si>
  <si>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</si>
  <si>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</si>
  <si>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</si>
  <si>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</si>
  <si>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</si>
  <si>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</si>
  <si>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</si>
  <si>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</si>
  <si>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</si>
  <si>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</si>
  <si>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</si>
  <si>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</si>
  <si>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</si>
  <si>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</si>
  <si>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</si>
  <si>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</si>
  <si>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</si>
  <si>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</si>
  <si>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</si>
  <si>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</si>
  <si>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</si>
  <si>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</si>
  <si>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</si>
  <si>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Peter Fuller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</si>
  <si>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</si>
  <si>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</si>
  <si>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</si>
  <si>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</si>
  <si>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</si>
  <si>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</si>
  <si>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</si>
  <si>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</si>
  <si>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</si>
  <si>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</si>
  <si>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</si>
  <si>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</si>
  <si>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</si>
  <si>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</si>
  <si>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</si>
  <si>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</si>
  <si>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</si>
  <si>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</si>
  <si>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 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</si>
  <si>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</si>
  <si>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</si>
  <si>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</si>
  <si>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</si>
  <si>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</si>
  <si>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</si>
  <si>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</si>
  <si>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</si>
  <si>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</si>
  <si>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</si>
  <si>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</si>
  <si>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</si>
  <si>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</si>
  <si>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</si>
  <si>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</si>
  <si>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</si>
  <si>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</si>
  <si>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 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</si>
  <si>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</si>
  <si>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</si>
  <si>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</si>
  <si>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</si>
  <si>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</si>
  <si>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</si>
  <si>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</si>
  <si>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</si>
  <si>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</si>
  <si>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</si>
  <si>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</si>
  <si>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</si>
  <si>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</si>
  <si>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</si>
  <si>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</si>
  <si>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</si>
  <si>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</si>
  <si>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</si>
  <si>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</si>
  <si>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</si>
  <si>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</si>
  <si>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</si>
  <si>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</si>
  <si>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</si>
  <si>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</si>
  <si>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</si>
  <si>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</si>
  <si>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</si>
  <si>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</si>
  <si>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</si>
  <si>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</si>
  <si>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</si>
  <si>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</si>
  <si>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</si>
  <si>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</si>
  <si>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</si>
  <si>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</si>
  <si>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</si>
  <si>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</si>
  <si>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</si>
  <si>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</si>
  <si>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</si>
  <si>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</si>
  <si>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</si>
  <si>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</si>
  <si>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</si>
  <si>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</si>
  <si>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</si>
  <si>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</si>
  <si>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</si>
  <si>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</si>
  <si>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</si>
  <si>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Thea Hendricks</t>
  </si>
  <si>
    <t>Anne Mc 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</si>
  <si>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</si>
  <si>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</si>
  <si>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</si>
  <si>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</si>
  <si>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</si>
  <si>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</si>
  <si>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</si>
  <si>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</si>
  <si>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</si>
  <si>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</si>
  <si>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</si>
  <si>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</si>
  <si>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</si>
  <si>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 Ware</t>
  </si>
  <si>
    <t>Mick Brown</t>
  </si>
  <si>
    <t>Chris Mc 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</si>
  <si>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</si>
  <si>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</si>
  <si>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</si>
  <si>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</si>
  <si>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</si>
  <si>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</si>
  <si>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</si>
  <si>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</si>
  <si>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</si>
  <si>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</si>
  <si>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</si>
  <si>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</si>
  <si>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</si>
  <si>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</si>
  <si>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</si>
  <si>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</si>
  <si>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</si>
  <si>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</si>
  <si>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</si>
  <si>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</si>
  <si>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</si>
  <si>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</si>
  <si>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</si>
  <si>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</si>
  <si>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</si>
  <si>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</si>
  <si>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</si>
  <si>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</si>
  <si>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</si>
  <si>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</si>
  <si>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</si>
  <si>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</si>
  <si>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</si>
  <si>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</si>
  <si>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</si>
  <si>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</si>
  <si>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</si>
  <si>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</si>
  <si>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</si>
  <si>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</si>
  <si>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</si>
  <si>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</si>
  <si>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 Carthy</t>
  </si>
  <si>
    <t>Frank Merwin</t>
  </si>
  <si>
    <t>Bruce Money</t>
  </si>
  <si>
    <t>DQLab Store – Dashboard Sales Performance 2009-2012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</si>
</sst>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,,"/>
    <numFmt numFmtId="165" formatCode="0.0%"/>
    <numFmt numFmtId="166" formatCode="#,##0.00,,"/>
    <numFmt numFmtId="167" formatCode="0.000"/>
    <numFmt numFmtId="168" formatCode="0.0"/>
    <numFmt numFmtId="169" formatCode="\+0.0%;\-0.0%"/>
    <numFmt numFmtId="170" formatCode="0.0000"/>
    <numFmt numFmtId="171" formatCode="yyyy\-mm\-dd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6"/>
      <color rgb="FF1F3864"/>
      <name val="Arial"/>
      <charset val="1"/>
    </font>
    <font>
      <b/>
      <sz val="10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4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166" fontId="7" fillId="0" borderId="1" xfId="0" applyNumberFormat="1" applyFont="1" applyBorder="1"/>
    <xf numFmtId="3" fontId="5" fillId="3" borderId="1" xfId="0" applyNumberFormat="1" applyFont="1" applyFill="1" applyBorder="1"/>
    <xf numFmtId="167" fontId="7" fillId="0" borderId="1" xfId="0" applyNumberFormat="1" applyFont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9" fontId="5" fillId="3" borderId="1" xfId="0" applyNumberFormat="1" applyFont="1" applyFill="1" applyBorder="1"/>
    <xf numFmtId="9" fontId="7" fillId="0" borderId="1" xfId="0" applyNumberFormat="1" applyFont="1" applyBorder="1"/>
    <xf numFmtId="0" fontId="5" fillId="4" borderId="1" xfId="0" applyFont="1" applyFill="1" applyBorder="1"/>
    <xf numFmtId="165" fontId="5" fillId="4" borderId="1" xfId="0" applyNumberFormat="1" applyFont="1" applyFill="1" applyBorder="1"/>
    <xf numFmtId="164" fontId="5" fillId="3" borderId="1" xfId="0" applyNumberFormat="1" applyFont="1" applyFill="1" applyBorder="1"/>
    <xf numFmtId="164" fontId="5" fillId="4" borderId="1" xfId="0" applyNumberFormat="1" applyFont="1" applyFill="1" applyBorder="1"/>
    <xf numFmtId="164" fontId="5" fillId="0" borderId="1" xfId="0" applyNumberFormat="1" applyFont="1" applyBorder="1"/>
    <xf numFmtId="9" fontId="8" fillId="5" borderId="1" xfId="0" applyNumberFormat="1" applyFont="1" applyFill="1" applyBorder="1"/>
    <xf numFmtId="0" fontId="2" fillId="0" borderId="1" xfId="0" applyFont="1" applyBorder="1"/>
    <xf numFmtId="165" fontId="8" fillId="5" borderId="1" xfId="0" applyNumberFormat="1" applyFont="1" applyFill="1" applyBorder="1"/>
    <xf numFmtId="2" fontId="8" fillId="5" borderId="1" xfId="0" applyNumberFormat="1" applyFont="1" applyFill="1" applyBorder="1"/>
    <xf numFmtId="3" fontId="7" fillId="0" borderId="1" xfId="0" applyNumberFormat="1" applyFont="1" applyBorder="1"/>
    <xf numFmtId="3" fontId="5" fillId="4" borderId="1" xfId="0" applyNumberFormat="1" applyFont="1" applyFill="1" applyBorder="1"/>
    <xf numFmtId="166" fontId="5" fillId="4" borderId="1" xfId="0" applyNumberFormat="1" applyFont="1" applyFill="1" applyBorder="1"/>
    <xf numFmtId="0" fontId="7" fillId="0" borderId="1" xfId="0" applyFont="1" applyBorder="1"/>
    <xf numFmtId="1" fontId="5" fillId="0" borderId="1" xfId="0" applyNumberFormat="1" applyFont="1" applyBorder="1"/>
    <xf numFmtId="168" fontId="7" fillId="0" borderId="1" xfId="0" applyNumberFormat="1" applyFont="1" applyBorder="1"/>
    <xf numFmtId="169" fontId="5" fillId="3" borderId="1" xfId="0" applyNumberFormat="1" applyFont="1" applyFill="1" applyBorder="1"/>
    <xf numFmtId="2" fontId="7" fillId="0" borderId="1" xfId="0" applyNumberFormat="1" applyFont="1" applyBorder="1"/>
    <xf numFmtId="170" fontId="7" fillId="0" borderId="1" xfId="0" applyNumberFormat="1" applyFont="1" applyBorder="1"/>
    <xf numFmtId="11" fontId="7" fillId="0" borderId="1" xfId="0" applyNumberFormat="1" applyFont="1" applyBorder="1"/>
    <xf numFmtId="167" fontId="5" fillId="3" borderId="1" xfId="0" applyNumberFormat="1" applyFont="1" applyFill="1" applyBorder="1"/>
    <xf numFmtId="0" fontId="7" fillId="0" borderId="0" xfId="0" applyFont="1"/>
    <xf numFmtId="171" fontId="7" fillId="0" borderId="0" xfId="0" applyNumberFormat="1" applyFont="1"/>
    <xf numFmtId="3" fontId="7" fillId="0" borderId="0" xfId="0" applyNumberFormat="1" applyFont="1"/>
    <xf numFmtId="9" fontId="7" fillId="0" borderId="0" xfId="0" applyNumberFormat="1" applyFont="1"/>
    <xf numFmtId="0" fontId="9" fillId="6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Net Revenue vs Profit Proxy (Rp juta)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Kategori!$H$4</c:f>
              <c:strCache>
                <c:ptCount val="1"/>
                <c:pt idx="0">
                  <c:v>Net Revenue (Rp juta)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Kategori!$A$5:$A$7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Kategori!$H$5:$H$7</c:f>
              <c:numCache>
                <c:formatCode>#,##0,,</c:formatCode>
                <c:ptCount val="3"/>
                <c:pt idx="0">
                  <c:v>5667179940</c:v>
                </c:pt>
                <c:pt idx="1">
                  <c:v>4444296931</c:v>
                </c:pt>
                <c:pt idx="2">
                  <c:v>6304199297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B-4DA7-9771-ABEE8223D24F}"/>
            </c:ext>
          </c:extLst>
        </c:ser>
        <c:ser>
          <c:idx val="1"/>
          <c:order val="1"/>
          <c:tx>
            <c:strRef>
              <c:f>Kategori!$I$4</c:f>
              <c:strCache>
                <c:ptCount val="1"/>
                <c:pt idx="0">
                  <c:v>Profit Proxy (Rp juta)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Kategori!$A$5:$A$7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Kategori!$I$5:$I$7</c:f>
              <c:numCache>
                <c:formatCode>#,##0,,</c:formatCode>
                <c:ptCount val="3"/>
                <c:pt idx="0">
                  <c:v>1508841658</c:v>
                </c:pt>
                <c:pt idx="1">
                  <c:v>1164396937</c:v>
                </c:pt>
                <c:pt idx="2">
                  <c:v>1654842730.6000009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DB-4DA7-9771-ABEE8223D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09901"/>
        <c:axId val="96008925"/>
      </c:barChart>
      <c:catAx>
        <c:axId val="119099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008925"/>
        <c:crosses val="autoZero"/>
        <c:auto val="1"/>
        <c:lblAlgn val="ctr"/>
        <c:lblOffset val="100"/>
        <c:noMultiLvlLbl val="0"/>
      </c:catAx>
      <c:valAx>
        <c:axId val="960089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09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Alokasi Marketing Rekomendasi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Ringkasan!$B$18</c:f>
              <c:strCache>
                <c:ptCount val="1"/>
                <c:pt idx="0">
                  <c:v>Alokasi Marketing (% budget)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Ringkasan!$A$19:$A$21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Ringkasan!$B$19:$B$21</c:f>
              <c:numCache>
                <c:formatCode>0.0%</c:formatCode>
                <c:ptCount val="3"/>
                <c:pt idx="0">
                  <c:v>0.34861675289588739</c:v>
                </c:pt>
                <c:pt idx="1">
                  <c:v>0.26903305400311073</c:v>
                </c:pt>
                <c:pt idx="2">
                  <c:v>0.38235019310100199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9-44C1-94D5-6963AE1C6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905220"/>
        <c:axId val="56889521"/>
      </c:barChart>
      <c:catAx>
        <c:axId val="46905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889521"/>
        <c:crosses val="autoZero"/>
        <c:auto val="1"/>
        <c:lblAlgn val="ctr"/>
        <c:lblOffset val="100"/>
        <c:noMultiLvlLbl val="0"/>
      </c:catAx>
      <c:valAx>
        <c:axId val="568895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9052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Qty/Order vs Bucket Diskon (datar = diskon tak berefek)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Diskon!$A$13</c:f>
              <c:strCache>
                <c:ptCount val="1"/>
                <c:pt idx="0">
                  <c:v>Furniture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Diskon!$B$12:$E$12</c:f>
              <c:strCache>
                <c:ptCount val="4"/>
                <c:pt idx="0">
                  <c:v>A: 0%</c:v>
                </c:pt>
                <c:pt idx="1">
                  <c:v>B: 1-3%</c:v>
                </c:pt>
                <c:pt idx="2">
                  <c:v>C: 4-6%</c:v>
                </c:pt>
                <c:pt idx="3">
                  <c:v>D: 7%+</c:v>
                </c:pt>
              </c:strCache>
            </c:strRef>
          </c:cat>
          <c:val>
            <c:numRef>
              <c:f>Diskon!$B$13:$E$13</c:f>
              <c:numCache>
                <c:formatCode>0.0</c:formatCode>
                <c:ptCount val="4"/>
                <c:pt idx="0">
                  <c:v>28.242990654205606</c:v>
                </c:pt>
                <c:pt idx="1">
                  <c:v>25.37037037037037</c:v>
                </c:pt>
                <c:pt idx="2">
                  <c:v>24.332247557003257</c:v>
                </c:pt>
                <c:pt idx="3">
                  <c:v>25.537349397590361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FB-479A-B937-553FD1E3C1DF}"/>
            </c:ext>
          </c:extLst>
        </c:ser>
        <c:ser>
          <c:idx val="1"/>
          <c:order val="1"/>
          <c:tx>
            <c:strRef>
              <c:f>Diskon!$A$14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Diskon!$B$12:$E$12</c:f>
              <c:strCache>
                <c:ptCount val="4"/>
                <c:pt idx="0">
                  <c:v>A: 0%</c:v>
                </c:pt>
                <c:pt idx="1">
                  <c:v>B: 1-3%</c:v>
                </c:pt>
                <c:pt idx="2">
                  <c:v>C: 4-6%</c:v>
                </c:pt>
                <c:pt idx="3">
                  <c:v>D: 7%+</c:v>
                </c:pt>
              </c:strCache>
            </c:strRef>
          </c:cat>
          <c:val>
            <c:numRef>
              <c:f>Diskon!$B$14:$E$14</c:f>
              <c:numCache>
                <c:formatCode>0.0</c:formatCode>
                <c:ptCount val="4"/>
                <c:pt idx="0">
                  <c:v>25.741573033707866</c:v>
                </c:pt>
                <c:pt idx="1">
                  <c:v>25.457309941520467</c:v>
                </c:pt>
                <c:pt idx="2">
                  <c:v>25.211042944785277</c:v>
                </c:pt>
                <c:pt idx="3">
                  <c:v>25.877442273534637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FB-479A-B937-553FD1E3C1DF}"/>
            </c:ext>
          </c:extLst>
        </c:ser>
        <c:ser>
          <c:idx val="2"/>
          <c:order val="2"/>
          <c:tx>
            <c:strRef>
              <c:f>Diskon!$A$15</c:f>
              <c:strCache>
                <c:ptCount val="1"/>
                <c:pt idx="0">
                  <c:v>Technology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Diskon!$B$12:$E$12</c:f>
              <c:strCache>
                <c:ptCount val="4"/>
                <c:pt idx="0">
                  <c:v>A: 0%</c:v>
                </c:pt>
                <c:pt idx="1">
                  <c:v>B: 1-3%</c:v>
                </c:pt>
                <c:pt idx="2">
                  <c:v>C: 4-6%</c:v>
                </c:pt>
                <c:pt idx="3">
                  <c:v>D: 7%+</c:v>
                </c:pt>
              </c:strCache>
            </c:strRef>
          </c:cat>
          <c:val>
            <c:numRef>
              <c:f>Diskon!$B$15:$E$15</c:f>
              <c:numCache>
                <c:formatCode>0.0</c:formatCode>
                <c:ptCount val="4"/>
                <c:pt idx="0">
                  <c:v>26.161764705882351</c:v>
                </c:pt>
                <c:pt idx="1">
                  <c:v>26.021875000000001</c:v>
                </c:pt>
                <c:pt idx="2">
                  <c:v>24.628342245989305</c:v>
                </c:pt>
                <c:pt idx="3">
                  <c:v>25.588888888888889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DFB-479A-B937-553FD1E3C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331688"/>
        <c:axId val="87584471"/>
      </c:lineChart>
      <c:catAx>
        <c:axId val="1533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584471"/>
        <c:crosses val="autoZero"/>
        <c:auto val="1"/>
        <c:lblAlgn val="ctr"/>
        <c:lblOffset val="100"/>
        <c:noMultiLvlLbl val="0"/>
      </c:catAx>
      <c:valAx>
        <c:axId val="8758447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316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Profit: Baseline vs Skenario Cap Diskon (Rp juta)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Ringkasan!$B$26</c:f>
              <c:strCache>
                <c:ptCount val="1"/>
                <c:pt idx="0">
                  <c:v>Profit Baseline (Rp juta)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Ringkasan!$A$27:$A$29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Ringkasan!$B$27:$B$29</c:f>
              <c:numCache>
                <c:formatCode>#,##0,,</c:formatCode>
                <c:ptCount val="3"/>
                <c:pt idx="0">
                  <c:v>1508841658</c:v>
                </c:pt>
                <c:pt idx="1">
                  <c:v>1164396937</c:v>
                </c:pt>
                <c:pt idx="2">
                  <c:v>1654842730.6000009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B-45D8-8A1B-C5BD486A17DC}"/>
            </c:ext>
          </c:extLst>
        </c:ser>
        <c:ser>
          <c:idx val="1"/>
          <c:order val="1"/>
          <c:tx>
            <c:strRef>
              <c:f>Ringkasan!$C$26</c:f>
              <c:strCache>
                <c:ptCount val="1"/>
                <c:pt idx="0">
                  <c:v>Profit Skenario (Rp juta)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Ringkasan!$A$27:$A$29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Ringkasan!$C$27:$C$29</c:f>
              <c:numCache>
                <c:formatCode>#,##0,,</c:formatCode>
                <c:ptCount val="3"/>
                <c:pt idx="0">
                  <c:v>1596421375.4440007</c:v>
                </c:pt>
                <c:pt idx="1">
                  <c:v>1204722080.9999983</c:v>
                </c:pt>
                <c:pt idx="2">
                  <c:v>1708008207.8525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B-45D8-8A1B-C5BD486A1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986550"/>
        <c:axId val="6871176"/>
      </c:barChart>
      <c:catAx>
        <c:axId val="469865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71176"/>
        <c:crosses val="autoZero"/>
        <c:auto val="1"/>
        <c:lblAlgn val="ctr"/>
        <c:lblOffset val="100"/>
        <c:noMultiLvlLbl val="0"/>
      </c:catAx>
      <c:valAx>
        <c:axId val="6871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9865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Net Revenue per Tahun (Rp juta)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Kategori!$B$33</c:f>
              <c:strCache>
                <c:ptCount val="1"/>
                <c:pt idx="0">
                  <c:v>Furniture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Kategori!$A$34:$A$37</c:f>
              <c:numCache>
                <c:formatCode>0</c:formatCode>
                <c:ptCount val="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</c:numCache>
            </c:numRef>
          </c:cat>
          <c:val>
            <c:numRef>
              <c:f>Kategori!$B$34:$B$37</c:f>
              <c:numCache>
                <c:formatCode>#,##0,,</c:formatCode>
                <c:ptCount val="4"/>
                <c:pt idx="0">
                  <c:v>1666031409</c:v>
                </c:pt>
                <c:pt idx="1">
                  <c:v>1290937396</c:v>
                </c:pt>
                <c:pt idx="2">
                  <c:v>1389367236</c:v>
                </c:pt>
                <c:pt idx="3">
                  <c:v>1320843899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56-409E-8432-CB0C6C80C2E5}"/>
            </c:ext>
          </c:extLst>
        </c:ser>
        <c:ser>
          <c:idx val="1"/>
          <c:order val="1"/>
          <c:tx>
            <c:strRef>
              <c:f>Kategori!$C$33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Kategori!$A$34:$A$37</c:f>
              <c:numCache>
                <c:formatCode>0</c:formatCode>
                <c:ptCount val="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</c:numCache>
            </c:numRef>
          </c:cat>
          <c:val>
            <c:numRef>
              <c:f>Kategori!$C$34:$C$37</c:f>
              <c:numCache>
                <c:formatCode>#,##0,,</c:formatCode>
                <c:ptCount val="4"/>
                <c:pt idx="0">
                  <c:v>1167133407</c:v>
                </c:pt>
                <c:pt idx="1">
                  <c:v>1057498902</c:v>
                </c:pt>
                <c:pt idx="2">
                  <c:v>1022330753</c:v>
                </c:pt>
                <c:pt idx="3">
                  <c:v>1197333869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56-409E-8432-CB0C6C80C2E5}"/>
            </c:ext>
          </c:extLst>
        </c:ser>
        <c:ser>
          <c:idx val="2"/>
          <c:order val="2"/>
          <c:tx>
            <c:strRef>
              <c:f>Kategori!$D$33</c:f>
              <c:strCache>
                <c:ptCount val="1"/>
                <c:pt idx="0">
                  <c:v>Technology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Kategori!$A$34:$A$37</c:f>
              <c:numCache>
                <c:formatCode>0</c:formatCode>
                <c:ptCount val="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</c:numCache>
            </c:numRef>
          </c:cat>
          <c:val>
            <c:numRef>
              <c:f>Kategori!$D$34:$D$37</c:f>
              <c:numCache>
                <c:formatCode>#,##0,,</c:formatCode>
                <c:ptCount val="4"/>
                <c:pt idx="0">
                  <c:v>1566377538</c:v>
                </c:pt>
                <c:pt idx="1">
                  <c:v>1513157370</c:v>
                </c:pt>
                <c:pt idx="2">
                  <c:v>1485726641</c:v>
                </c:pt>
                <c:pt idx="3">
                  <c:v>1738937748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856-409E-8432-CB0C6C80C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965613"/>
        <c:axId val="44253119"/>
      </c:lineChart>
      <c:catAx>
        <c:axId val="6596561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253119"/>
        <c:crosses val="autoZero"/>
        <c:auto val="1"/>
        <c:lblAlgn val="ctr"/>
        <c:lblOffset val="100"/>
        <c:noMultiLvlLbl val="0"/>
      </c:catAx>
      <c:valAx>
        <c:axId val="44253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9656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Return Rate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Kategori!$E$4</c:f>
              <c:strCache>
                <c:ptCount val="1"/>
                <c:pt idx="0">
                  <c:v>Return Rate (by value)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Kategori!$A$5:$A$7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Kategori!$E$5:$E$7</c:f>
              <c:numCache>
                <c:formatCode>0.0%</c:formatCode>
                <c:ptCount val="3"/>
                <c:pt idx="0">
                  <c:v>0.10746619950323782</c:v>
                </c:pt>
                <c:pt idx="1">
                  <c:v>0.1174919333908622</c:v>
                </c:pt>
                <c:pt idx="2">
                  <c:v>0.10519281408911051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3-490F-8615-922589F72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497949"/>
        <c:axId val="94327262"/>
      </c:barChart>
      <c:catAx>
        <c:axId val="57497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327262"/>
        <c:crosses val="autoZero"/>
        <c:auto val="1"/>
        <c:lblAlgn val="ctr"/>
        <c:lblOffset val="100"/>
        <c:noMultiLvlLbl val="0"/>
      </c:catAx>
      <c:valAx>
        <c:axId val="9432726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4979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Alokasi Marketing Rekomendasi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Ringkasan!$B$18</c:f>
              <c:strCache>
                <c:ptCount val="1"/>
                <c:pt idx="0">
                  <c:v>Alokasi Marketing (% budget)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Ringkasan!$A$19:$A$21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Ringkasan!$B$19:$B$21</c:f>
              <c:numCache>
                <c:formatCode>0.0%</c:formatCode>
                <c:ptCount val="3"/>
                <c:pt idx="0">
                  <c:v>0.34861675289588739</c:v>
                </c:pt>
                <c:pt idx="1">
                  <c:v>0.26903305400311073</c:v>
                </c:pt>
                <c:pt idx="2">
                  <c:v>0.38235019310100199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1-42F7-9ABF-79FE08916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68980"/>
        <c:axId val="10884891"/>
      </c:barChart>
      <c:catAx>
        <c:axId val="475689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84891"/>
        <c:crosses val="autoZero"/>
        <c:auto val="1"/>
        <c:lblAlgn val="ctr"/>
        <c:lblOffset val="100"/>
        <c:noMultiLvlLbl val="0"/>
      </c:catAx>
      <c:valAx>
        <c:axId val="1088489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5689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Profit: Baseline vs Skenario (Rp juta)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Ringkasan!$B$26</c:f>
              <c:strCache>
                <c:ptCount val="1"/>
                <c:pt idx="0">
                  <c:v>Profit Baseline (Rp juta)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Ringkasan!$A$27:$A$29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Ringkasan!$B$27:$B$29</c:f>
              <c:numCache>
                <c:formatCode>#,##0,,</c:formatCode>
                <c:ptCount val="3"/>
                <c:pt idx="0">
                  <c:v>1508841658</c:v>
                </c:pt>
                <c:pt idx="1">
                  <c:v>1164396937</c:v>
                </c:pt>
                <c:pt idx="2">
                  <c:v>1654842730.6000009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8-42FA-A4EE-CC8F3D723FEE}"/>
            </c:ext>
          </c:extLst>
        </c:ser>
        <c:ser>
          <c:idx val="1"/>
          <c:order val="1"/>
          <c:tx>
            <c:strRef>
              <c:f>Ringkasan!$C$26</c:f>
              <c:strCache>
                <c:ptCount val="1"/>
                <c:pt idx="0">
                  <c:v>Profit Skenario (Rp juta)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Ringkasan!$A$27:$A$29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Ringkasan!$C$27:$C$29</c:f>
              <c:numCache>
                <c:formatCode>#,##0,,</c:formatCode>
                <c:ptCount val="3"/>
                <c:pt idx="0">
                  <c:v>1596421375.4440007</c:v>
                </c:pt>
                <c:pt idx="1">
                  <c:v>1204722080.9999983</c:v>
                </c:pt>
                <c:pt idx="2">
                  <c:v>1708008207.8525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58-42FA-A4EE-CC8F3D723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377084"/>
        <c:axId val="54782331"/>
      </c:barChart>
      <c:catAx>
        <c:axId val="723770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782331"/>
        <c:crosses val="autoZero"/>
        <c:auto val="1"/>
        <c:lblAlgn val="ctr"/>
        <c:lblOffset val="100"/>
        <c:noMultiLvlLbl val="0"/>
      </c:catAx>
      <c:valAx>
        <c:axId val="54782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770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Revenue vs Profit Proxy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Kategori!$H$4</c:f>
              <c:strCache>
                <c:ptCount val="1"/>
                <c:pt idx="0">
                  <c:v>Net Revenue (Rp juta)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Kategori!$A$5:$A$7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Kategori!$H$5:$H$7</c:f>
              <c:numCache>
                <c:formatCode>#,##0,,</c:formatCode>
                <c:ptCount val="3"/>
                <c:pt idx="0">
                  <c:v>5667179940</c:v>
                </c:pt>
                <c:pt idx="1">
                  <c:v>4444296931</c:v>
                </c:pt>
                <c:pt idx="2">
                  <c:v>6304199297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A-4A00-A426-E0EDAF44511F}"/>
            </c:ext>
          </c:extLst>
        </c:ser>
        <c:ser>
          <c:idx val="1"/>
          <c:order val="1"/>
          <c:tx>
            <c:strRef>
              <c:f>Kategori!$I$4</c:f>
              <c:strCache>
                <c:ptCount val="1"/>
                <c:pt idx="0">
                  <c:v>Profit Proxy (Rp juta)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Kategori!$A$5:$A$7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Kategori!$I$5:$I$7</c:f>
              <c:numCache>
                <c:formatCode>#,##0,,</c:formatCode>
                <c:ptCount val="3"/>
                <c:pt idx="0">
                  <c:v>1508841658</c:v>
                </c:pt>
                <c:pt idx="1">
                  <c:v>1164396937</c:v>
                </c:pt>
                <c:pt idx="2">
                  <c:v>1654842730.6000009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A-4A00-A426-E0EDAF445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88155"/>
        <c:axId val="52492395"/>
      </c:barChart>
      <c:catAx>
        <c:axId val="29881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492395"/>
        <c:crosses val="autoZero"/>
        <c:auto val="1"/>
        <c:lblAlgn val="ctr"/>
        <c:lblOffset val="100"/>
        <c:noMultiLvlLbl val="0"/>
      </c:catAx>
      <c:valAx>
        <c:axId val="52492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Rp juta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881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 Rate per Kategori (by value)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Kategori!$E$4</c:f>
              <c:strCache>
                <c:ptCount val="1"/>
                <c:pt idx="0">
                  <c:v>Return Rate (by value)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Kategori!$A$5:$A$7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Kategori!$E$5:$E$7</c:f>
              <c:numCache>
                <c:formatCode>0.0%</c:formatCode>
                <c:ptCount val="3"/>
                <c:pt idx="0">
                  <c:v>0.10746619950323782</c:v>
                </c:pt>
                <c:pt idx="1">
                  <c:v>0.1174919333908622</c:v>
                </c:pt>
                <c:pt idx="2">
                  <c:v>0.10519281408911051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6-47C2-B4DE-F8B4D8444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146276"/>
        <c:axId val="76030920"/>
      </c:barChart>
      <c:catAx>
        <c:axId val="711462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030920"/>
        <c:crosses val="autoZero"/>
        <c:auto val="1"/>
        <c:lblAlgn val="ctr"/>
        <c:lblOffset val="100"/>
        <c:noMultiLvlLbl val="0"/>
      </c:catAx>
      <c:valAx>
        <c:axId val="7603092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1462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Revenue per Tahun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Kategori!$B$33</c:f>
              <c:strCache>
                <c:ptCount val="1"/>
                <c:pt idx="0">
                  <c:v>Furniture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Kategori!$A$34:$A$37</c:f>
              <c:numCache>
                <c:formatCode>0</c:formatCode>
                <c:ptCount val="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</c:numCache>
            </c:numRef>
          </c:cat>
          <c:val>
            <c:numRef>
              <c:f>Kategori!$B$34:$B$37</c:f>
              <c:numCache>
                <c:formatCode>#,##0,,</c:formatCode>
                <c:ptCount val="4"/>
                <c:pt idx="0">
                  <c:v>1666031409</c:v>
                </c:pt>
                <c:pt idx="1">
                  <c:v>1290937396</c:v>
                </c:pt>
                <c:pt idx="2">
                  <c:v>1389367236</c:v>
                </c:pt>
                <c:pt idx="3">
                  <c:v>1320843899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5F-4383-80E9-AF9E05CA5AA3}"/>
            </c:ext>
          </c:extLst>
        </c:ser>
        <c:ser>
          <c:idx val="1"/>
          <c:order val="1"/>
          <c:tx>
            <c:strRef>
              <c:f>Kategori!$C$33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Kategori!$A$34:$A$37</c:f>
              <c:numCache>
                <c:formatCode>0</c:formatCode>
                <c:ptCount val="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</c:numCache>
            </c:numRef>
          </c:cat>
          <c:val>
            <c:numRef>
              <c:f>Kategori!$C$34:$C$37</c:f>
              <c:numCache>
                <c:formatCode>#,##0,,</c:formatCode>
                <c:ptCount val="4"/>
                <c:pt idx="0">
                  <c:v>1167133407</c:v>
                </c:pt>
                <c:pt idx="1">
                  <c:v>1057498902</c:v>
                </c:pt>
                <c:pt idx="2">
                  <c:v>1022330753</c:v>
                </c:pt>
                <c:pt idx="3">
                  <c:v>1197333869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45F-4383-80E9-AF9E05CA5AA3}"/>
            </c:ext>
          </c:extLst>
        </c:ser>
        <c:ser>
          <c:idx val="2"/>
          <c:order val="2"/>
          <c:tx>
            <c:strRef>
              <c:f>Kategori!$D$33</c:f>
              <c:strCache>
                <c:ptCount val="1"/>
                <c:pt idx="0">
                  <c:v>Technology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Kategori!$A$34:$A$37</c:f>
              <c:numCache>
                <c:formatCode>0</c:formatCode>
                <c:ptCount val="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</c:numCache>
            </c:numRef>
          </c:cat>
          <c:val>
            <c:numRef>
              <c:f>Kategori!$D$34:$D$37</c:f>
              <c:numCache>
                <c:formatCode>#,##0,,</c:formatCode>
                <c:ptCount val="4"/>
                <c:pt idx="0">
                  <c:v>1566377538</c:v>
                </c:pt>
                <c:pt idx="1">
                  <c:v>1513157370</c:v>
                </c:pt>
                <c:pt idx="2">
                  <c:v>1485726641</c:v>
                </c:pt>
                <c:pt idx="3">
                  <c:v>1738937748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45F-4383-80E9-AF9E05CA5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690152"/>
        <c:axId val="29434127"/>
      </c:lineChart>
      <c:catAx>
        <c:axId val="8969015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434127"/>
        <c:crosses val="autoZero"/>
        <c:auto val="1"/>
        <c:lblAlgn val="ctr"/>
        <c:lblOffset val="100"/>
        <c:noMultiLvlLbl val="0"/>
      </c:catAx>
      <c:valAx>
        <c:axId val="294341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Rp juta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6901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Rata-rata Qty per Order vs Bucket Diskon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Diskon!$A$13</c:f>
              <c:strCache>
                <c:ptCount val="1"/>
                <c:pt idx="0">
                  <c:v>Furniture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Diskon!$B$12:$E$12</c:f>
              <c:strCache>
                <c:ptCount val="4"/>
                <c:pt idx="0">
                  <c:v>A: 0%</c:v>
                </c:pt>
                <c:pt idx="1">
                  <c:v>B: 1-3%</c:v>
                </c:pt>
                <c:pt idx="2">
                  <c:v>C: 4-6%</c:v>
                </c:pt>
                <c:pt idx="3">
                  <c:v>D: 7%+</c:v>
                </c:pt>
              </c:strCache>
            </c:strRef>
          </c:cat>
          <c:val>
            <c:numRef>
              <c:f>Diskon!$B$13:$E$13</c:f>
              <c:numCache>
                <c:formatCode>0.0</c:formatCode>
                <c:ptCount val="4"/>
                <c:pt idx="0">
                  <c:v>28.242990654205606</c:v>
                </c:pt>
                <c:pt idx="1">
                  <c:v>25.37037037037037</c:v>
                </c:pt>
                <c:pt idx="2">
                  <c:v>24.332247557003257</c:v>
                </c:pt>
                <c:pt idx="3">
                  <c:v>25.537349397590361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F6-48CC-B9CA-6EAFE62EF943}"/>
            </c:ext>
          </c:extLst>
        </c:ser>
        <c:ser>
          <c:idx val="1"/>
          <c:order val="1"/>
          <c:tx>
            <c:strRef>
              <c:f>Diskon!$A$14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Diskon!$B$12:$E$12</c:f>
              <c:strCache>
                <c:ptCount val="4"/>
                <c:pt idx="0">
                  <c:v>A: 0%</c:v>
                </c:pt>
                <c:pt idx="1">
                  <c:v>B: 1-3%</c:v>
                </c:pt>
                <c:pt idx="2">
                  <c:v>C: 4-6%</c:v>
                </c:pt>
                <c:pt idx="3">
                  <c:v>D: 7%+</c:v>
                </c:pt>
              </c:strCache>
            </c:strRef>
          </c:cat>
          <c:val>
            <c:numRef>
              <c:f>Diskon!$B$14:$E$14</c:f>
              <c:numCache>
                <c:formatCode>0.0</c:formatCode>
                <c:ptCount val="4"/>
                <c:pt idx="0">
                  <c:v>25.741573033707866</c:v>
                </c:pt>
                <c:pt idx="1">
                  <c:v>25.457309941520467</c:v>
                </c:pt>
                <c:pt idx="2">
                  <c:v>25.211042944785277</c:v>
                </c:pt>
                <c:pt idx="3">
                  <c:v>25.877442273534637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F6-48CC-B9CA-6EAFE62EF943}"/>
            </c:ext>
          </c:extLst>
        </c:ser>
        <c:ser>
          <c:idx val="2"/>
          <c:order val="2"/>
          <c:tx>
            <c:strRef>
              <c:f>Diskon!$A$15</c:f>
              <c:strCache>
                <c:ptCount val="1"/>
                <c:pt idx="0">
                  <c:v>Technology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Diskon!$B$12:$E$12</c:f>
              <c:strCache>
                <c:ptCount val="4"/>
                <c:pt idx="0">
                  <c:v>A: 0%</c:v>
                </c:pt>
                <c:pt idx="1">
                  <c:v>B: 1-3%</c:v>
                </c:pt>
                <c:pt idx="2">
                  <c:v>C: 4-6%</c:v>
                </c:pt>
                <c:pt idx="3">
                  <c:v>D: 7%+</c:v>
                </c:pt>
              </c:strCache>
            </c:strRef>
          </c:cat>
          <c:val>
            <c:numRef>
              <c:f>Diskon!$B$15:$E$15</c:f>
              <c:numCache>
                <c:formatCode>0.0</c:formatCode>
                <c:ptCount val="4"/>
                <c:pt idx="0">
                  <c:v>26.161764705882351</c:v>
                </c:pt>
                <c:pt idx="1">
                  <c:v>26.021875000000001</c:v>
                </c:pt>
                <c:pt idx="2">
                  <c:v>24.628342245989305</c:v>
                </c:pt>
                <c:pt idx="3">
                  <c:v>25.588888888888889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BF6-48CC-B9CA-6EAFE62EF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284836"/>
        <c:axId val="70721505"/>
      </c:lineChart>
      <c:catAx>
        <c:axId val="972848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721505"/>
        <c:crosses val="autoZero"/>
        <c:auto val="1"/>
        <c:lblAlgn val="ctr"/>
        <c:lblOffset val="100"/>
        <c:noMultiLvlLbl val="0"/>
      </c:catAx>
      <c:valAx>
        <c:axId val="7072150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2848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 Rate vs Bucket Diskon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Diskon!$A$27</c:f>
              <c:strCache>
                <c:ptCount val="1"/>
                <c:pt idx="0">
                  <c:v>Furniture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Diskon!$B$26:$E$26</c:f>
              <c:strCache>
                <c:ptCount val="4"/>
                <c:pt idx="0">
                  <c:v>A: 0%</c:v>
                </c:pt>
                <c:pt idx="1">
                  <c:v>B: 1-3%</c:v>
                </c:pt>
                <c:pt idx="2">
                  <c:v>C: 4-6%</c:v>
                </c:pt>
                <c:pt idx="3">
                  <c:v>D: 7%+</c:v>
                </c:pt>
              </c:strCache>
            </c:strRef>
          </c:cat>
          <c:val>
            <c:numRef>
              <c:f>Diskon!$B$27:$E$27</c:f>
              <c:numCache>
                <c:formatCode>0.0%</c:formatCode>
                <c:ptCount val="4"/>
                <c:pt idx="0">
                  <c:v>0.11214953271028037</c:v>
                </c:pt>
                <c:pt idx="1">
                  <c:v>0.1111111111111111</c:v>
                </c:pt>
                <c:pt idx="2">
                  <c:v>9.4462540716612378E-2</c:v>
                </c:pt>
                <c:pt idx="3">
                  <c:v>0.1180722891566265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E5-4AA1-95DC-79207502627E}"/>
            </c:ext>
          </c:extLst>
        </c:ser>
        <c:ser>
          <c:idx val="1"/>
          <c:order val="1"/>
          <c:tx>
            <c:strRef>
              <c:f>Diskon!$A$28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Diskon!$B$26:$E$26</c:f>
              <c:strCache>
                <c:ptCount val="4"/>
                <c:pt idx="0">
                  <c:v>A: 0%</c:v>
                </c:pt>
                <c:pt idx="1">
                  <c:v>B: 1-3%</c:v>
                </c:pt>
                <c:pt idx="2">
                  <c:v>C: 4-6%</c:v>
                </c:pt>
                <c:pt idx="3">
                  <c:v>D: 7%+</c:v>
                </c:pt>
              </c:strCache>
            </c:strRef>
          </c:cat>
          <c:val>
            <c:numRef>
              <c:f>Diskon!$B$28:$E$28</c:f>
              <c:numCache>
                <c:formatCode>0.0%</c:formatCode>
                <c:ptCount val="4"/>
                <c:pt idx="0">
                  <c:v>0.1348314606741573</c:v>
                </c:pt>
                <c:pt idx="1">
                  <c:v>0.10526315789473684</c:v>
                </c:pt>
                <c:pt idx="2">
                  <c:v>0.10306748466257669</c:v>
                </c:pt>
                <c:pt idx="3">
                  <c:v>8.6145648312611012E-2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E5-4AA1-95DC-79207502627E}"/>
            </c:ext>
          </c:extLst>
        </c:ser>
        <c:ser>
          <c:idx val="2"/>
          <c:order val="2"/>
          <c:tx>
            <c:strRef>
              <c:f>Diskon!$A$29</c:f>
              <c:strCache>
                <c:ptCount val="1"/>
                <c:pt idx="0">
                  <c:v>Technology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Diskon!$B$26:$E$26</c:f>
              <c:strCache>
                <c:ptCount val="4"/>
                <c:pt idx="0">
                  <c:v>A: 0%</c:v>
                </c:pt>
                <c:pt idx="1">
                  <c:v>B: 1-3%</c:v>
                </c:pt>
                <c:pt idx="2">
                  <c:v>C: 4-6%</c:v>
                </c:pt>
                <c:pt idx="3">
                  <c:v>D: 7%+</c:v>
                </c:pt>
              </c:strCache>
            </c:strRef>
          </c:cat>
          <c:val>
            <c:numRef>
              <c:f>Diskon!$B$29:$E$29</c:f>
              <c:numCache>
                <c:formatCode>0.0%</c:formatCode>
                <c:ptCount val="4"/>
                <c:pt idx="0">
                  <c:v>0.125</c:v>
                </c:pt>
                <c:pt idx="1">
                  <c:v>0.12812499999999999</c:v>
                </c:pt>
                <c:pt idx="2">
                  <c:v>0.11497326203208556</c:v>
                </c:pt>
                <c:pt idx="3">
                  <c:v>8.4444444444444447E-2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1E5-4AA1-95DC-792075026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486314"/>
        <c:axId val="83658762"/>
      </c:lineChart>
      <c:catAx>
        <c:axId val="674863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658762"/>
        <c:crosses val="autoZero"/>
        <c:auto val="1"/>
        <c:lblAlgn val="ctr"/>
        <c:lblOffset val="100"/>
        <c:noMultiLvlLbl val="0"/>
      </c:catAx>
      <c:valAx>
        <c:axId val="8365876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4863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160560</xdr:rowOff>
    </xdr:from>
    <xdr:to>
      <xdr:col>2</xdr:col>
      <xdr:colOff>7471</xdr:colOff>
      <xdr:row>17</xdr:row>
      <xdr:rowOff>67235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14942</xdr:colOff>
      <xdr:row>5</xdr:row>
      <xdr:rowOff>167456</xdr:rowOff>
    </xdr:from>
    <xdr:to>
      <xdr:col>4</xdr:col>
      <xdr:colOff>9770</xdr:colOff>
      <xdr:row>17</xdr:row>
      <xdr:rowOff>70067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2930</xdr:colOff>
      <xdr:row>5</xdr:row>
      <xdr:rowOff>161326</xdr:rowOff>
    </xdr:from>
    <xdr:to>
      <xdr:col>6</xdr:col>
      <xdr:colOff>39077</xdr:colOff>
      <xdr:row>17</xdr:row>
      <xdr:rowOff>65687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17</xdr:row>
      <xdr:rowOff>76702</xdr:rowOff>
    </xdr:from>
    <xdr:to>
      <xdr:col>2</xdr:col>
      <xdr:colOff>4379</xdr:colOff>
      <xdr:row>30</xdr:row>
      <xdr:rowOff>70225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7476</xdr:colOff>
      <xdr:row>17</xdr:row>
      <xdr:rowOff>75077</xdr:rowOff>
    </xdr:from>
    <xdr:to>
      <xdr:col>4</xdr:col>
      <xdr:colOff>0</xdr:colOff>
      <xdr:row>30</xdr:row>
      <xdr:rowOff>78829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1535412</xdr:colOff>
      <xdr:row>17</xdr:row>
      <xdr:rowOff>65888</xdr:rowOff>
    </xdr:from>
    <xdr:to>
      <xdr:col>6</xdr:col>
      <xdr:colOff>48846</xdr:colOff>
      <xdr:row>30</xdr:row>
      <xdr:rowOff>87924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160920</xdr:rowOff>
    </xdr:from>
    <xdr:to>
      <xdr:col>16</xdr:col>
      <xdr:colOff>147600</xdr:colOff>
      <xdr:row>14</xdr:row>
      <xdr:rowOff>155520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160560</xdr:rowOff>
    </xdr:from>
    <xdr:to>
      <xdr:col>16</xdr:col>
      <xdr:colOff>147600</xdr:colOff>
      <xdr:row>31</xdr:row>
      <xdr:rowOff>174240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160560</xdr:rowOff>
    </xdr:from>
    <xdr:to>
      <xdr:col>23</xdr:col>
      <xdr:colOff>256320</xdr:colOff>
      <xdr:row>14</xdr:row>
      <xdr:rowOff>144720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19</xdr:row>
      <xdr:rowOff>160920</xdr:rowOff>
    </xdr:from>
    <xdr:to>
      <xdr:col>23</xdr:col>
      <xdr:colOff>256320</xdr:colOff>
      <xdr:row>33</xdr:row>
      <xdr:rowOff>163800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37</xdr:row>
      <xdr:rowOff>160920</xdr:rowOff>
    </xdr:from>
    <xdr:to>
      <xdr:col>23</xdr:col>
      <xdr:colOff>256320</xdr:colOff>
      <xdr:row>52</xdr:row>
      <xdr:rowOff>182880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160560</xdr:rowOff>
    </xdr:from>
    <xdr:to>
      <xdr:col>23</xdr:col>
      <xdr:colOff>255960</xdr:colOff>
      <xdr:row>14</xdr:row>
      <xdr:rowOff>144720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19</xdr:row>
      <xdr:rowOff>160920</xdr:rowOff>
    </xdr:from>
    <xdr:to>
      <xdr:col>23</xdr:col>
      <xdr:colOff>255960</xdr:colOff>
      <xdr:row>32</xdr:row>
      <xdr:rowOff>354240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"/>
  <sheetViews>
    <sheetView showGridLines="0" tabSelected="1" zoomScale="70" zoomScaleNormal="70" workbookViewId="0">
      <selection activeCell="I4" sqref="I4"/>
    </sheetView>
  </sheetViews>
  <sheetFormatPr defaultColWidth="8.6328125" defaultRowHeight="14.5" x14ac:dyDescent="0.35"/>
  <cols>
    <col min="1" max="6" width="22" customWidth="1"/>
  </cols>
  <sheetData>
    <row r="1" spans="1:6" ht="18" customHeight="1" x14ac:dyDescent="0.35">
      <c r="A1" s="47" t="s">
        <v>982</v>
      </c>
      <c r="B1" s="47"/>
      <c r="C1" s="47"/>
      <c r="D1" s="47"/>
      <c r="E1" s="47"/>
      <c r="F1" s="47"/>
    </row>
    <row r="2" spans="1:6" x14ac:dyDescent="0.35">
      <c r="A2" s="48"/>
      <c r="B2" s="48"/>
      <c r="C2" s="48"/>
      <c r="D2" s="48"/>
      <c r="E2" s="48"/>
      <c r="F2" s="48"/>
    </row>
    <row r="3" spans="1:6" ht="30" customHeight="1" x14ac:dyDescent="0.3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ht="33.75" customHeight="1" x14ac:dyDescent="0.35">
      <c r="A4" s="7">
        <f>Kategori!H8</f>
        <v>16415676168</v>
      </c>
      <c r="B4" s="7">
        <f>Kategori!I8</f>
        <v>4328081325.6000004</v>
      </c>
      <c r="C4" s="8">
        <f>Kategori!E8</f>
        <v>0.10934137237353397</v>
      </c>
      <c r="D4" s="8">
        <f>Diskon!E43</f>
        <v>0.16452722331692038</v>
      </c>
      <c r="E4" s="7">
        <f>Ringkasan!D30</f>
        <v>181070338.69649816</v>
      </c>
      <c r="F4" s="8">
        <f>Ringkasan!A40</f>
        <v>0.13059387161221281</v>
      </c>
    </row>
    <row r="5" spans="1:6" x14ac:dyDescent="0.35">
      <c r="A5" s="3" t="str">
        <f>Ringkasan!B15</f>
        <v>Diskon TIDAK menaikkan qty/sales di kategori manapun → diskon saat ini menggerus margin tanpa imbal volume.</v>
      </c>
      <c r="B5" s="3"/>
      <c r="C5" s="3"/>
      <c r="D5" s="3"/>
      <c r="E5" s="3"/>
      <c r="F5" s="3"/>
    </row>
  </sheetData>
  <mergeCells count="2">
    <mergeCell ref="A5:F5"/>
    <mergeCell ref="A1:F2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topLeftCell="A33" zoomScaleNormal="100" workbookViewId="0"/>
  </sheetViews>
  <sheetFormatPr defaultColWidth="8.6328125" defaultRowHeight="14.5" x14ac:dyDescent="0.35"/>
  <cols>
    <col min="1" max="1" width="22" customWidth="1"/>
    <col min="2" max="2" width="130" customWidth="1"/>
  </cols>
  <sheetData>
    <row r="1" spans="1:2" ht="18" x14ac:dyDescent="0.4">
      <c r="A1" s="4" t="s">
        <v>6</v>
      </c>
    </row>
    <row r="2" spans="1:2" x14ac:dyDescent="0.35">
      <c r="A2" s="5" t="s">
        <v>7</v>
      </c>
    </row>
    <row r="5" spans="1:2" x14ac:dyDescent="0.35">
      <c r="A5" s="10" t="s">
        <v>8</v>
      </c>
    </row>
    <row r="6" spans="1:2" ht="30" customHeight="1" x14ac:dyDescent="0.35">
      <c r="A6" s="11" t="s">
        <v>9</v>
      </c>
      <c r="B6" s="12" t="s">
        <v>10</v>
      </c>
    </row>
    <row r="7" spans="1:2" ht="30" customHeight="1" x14ac:dyDescent="0.35">
      <c r="A7" s="11" t="s">
        <v>11</v>
      </c>
      <c r="B7" s="12" t="s">
        <v>12</v>
      </c>
    </row>
    <row r="8" spans="1:2" ht="18" customHeight="1" x14ac:dyDescent="0.35">
      <c r="A8" s="11" t="s">
        <v>13</v>
      </c>
      <c r="B8" s="12" t="s">
        <v>14</v>
      </c>
    </row>
    <row r="10" spans="1:2" x14ac:dyDescent="0.35">
      <c r="A10" s="10" t="s">
        <v>15</v>
      </c>
    </row>
    <row r="11" spans="1:2" ht="45" customHeight="1" x14ac:dyDescent="0.35">
      <c r="A11" s="11" t="s">
        <v>16</v>
      </c>
      <c r="B11" s="12" t="s">
        <v>17</v>
      </c>
    </row>
    <row r="12" spans="1:2" ht="75" customHeight="1" x14ac:dyDescent="0.35">
      <c r="A12" s="11" t="s">
        <v>18</v>
      </c>
      <c r="B12" s="12" t="s">
        <v>19</v>
      </c>
    </row>
    <row r="13" spans="1:2" ht="45" customHeight="1" x14ac:dyDescent="0.35">
      <c r="A13" s="11" t="s">
        <v>20</v>
      </c>
      <c r="B13" s="12" t="s">
        <v>21</v>
      </c>
    </row>
    <row r="15" spans="1:2" x14ac:dyDescent="0.35">
      <c r="A15" s="10" t="s">
        <v>22</v>
      </c>
    </row>
    <row r="16" spans="1:2" ht="18" customHeight="1" x14ac:dyDescent="0.35">
      <c r="A16" s="11" t="s">
        <v>23</v>
      </c>
      <c r="B16" s="12" t="s">
        <v>24</v>
      </c>
    </row>
    <row r="17" spans="1:2" ht="18" customHeight="1" x14ac:dyDescent="0.35">
      <c r="A17" s="11" t="s">
        <v>25</v>
      </c>
      <c r="B17" s="12" t="s">
        <v>26</v>
      </c>
    </row>
    <row r="18" spans="1:2" ht="18" customHeight="1" x14ac:dyDescent="0.35">
      <c r="A18" s="11" t="s">
        <v>27</v>
      </c>
      <c r="B18" s="12" t="s">
        <v>28</v>
      </c>
    </row>
    <row r="19" spans="1:2" ht="30" customHeight="1" x14ac:dyDescent="0.35">
      <c r="A19" s="11" t="s">
        <v>29</v>
      </c>
      <c r="B19" s="12" t="s">
        <v>30</v>
      </c>
    </row>
    <row r="20" spans="1:2" ht="18" customHeight="1" x14ac:dyDescent="0.35">
      <c r="A20" s="11" t="s">
        <v>31</v>
      </c>
      <c r="B20" s="12" t="s">
        <v>32</v>
      </c>
    </row>
    <row r="21" spans="1:2" ht="30" customHeight="1" x14ac:dyDescent="0.35">
      <c r="A21" s="11" t="s">
        <v>33</v>
      </c>
      <c r="B21" s="12" t="s">
        <v>34</v>
      </c>
    </row>
    <row r="23" spans="1:2" x14ac:dyDescent="0.35">
      <c r="A23" s="10" t="s">
        <v>35</v>
      </c>
    </row>
    <row r="24" spans="1:2" ht="18" customHeight="1" x14ac:dyDescent="0.35">
      <c r="A24" s="11" t="s">
        <v>36</v>
      </c>
      <c r="B24" s="12" t="s">
        <v>37</v>
      </c>
    </row>
    <row r="25" spans="1:2" ht="30" customHeight="1" x14ac:dyDescent="0.35">
      <c r="A25" s="11" t="s">
        <v>38</v>
      </c>
      <c r="B25" s="12" t="s">
        <v>39</v>
      </c>
    </row>
    <row r="26" spans="1:2" ht="30" customHeight="1" x14ac:dyDescent="0.35">
      <c r="A26" s="11" t="s">
        <v>40</v>
      </c>
      <c r="B26" s="12" t="s">
        <v>41</v>
      </c>
    </row>
    <row r="27" spans="1:2" ht="18" customHeight="1" x14ac:dyDescent="0.35">
      <c r="A27" s="11" t="s">
        <v>42</v>
      </c>
      <c r="B27" s="12" t="s">
        <v>43</v>
      </c>
    </row>
    <row r="28" spans="1:2" ht="30" customHeight="1" x14ac:dyDescent="0.35">
      <c r="A28" s="11" t="s">
        <v>44</v>
      </c>
      <c r="B28" s="12" t="s">
        <v>45</v>
      </c>
    </row>
    <row r="29" spans="1:2" ht="30" customHeight="1" x14ac:dyDescent="0.35">
      <c r="A29" s="11" t="s">
        <v>46</v>
      </c>
      <c r="B29" s="12" t="s">
        <v>47</v>
      </c>
    </row>
    <row r="30" spans="1:2" ht="30" customHeight="1" x14ac:dyDescent="0.35">
      <c r="A30" s="11" t="s">
        <v>48</v>
      </c>
      <c r="B30" s="12" t="s">
        <v>49</v>
      </c>
    </row>
    <row r="32" spans="1:2" x14ac:dyDescent="0.35">
      <c r="A32" s="10" t="s">
        <v>50</v>
      </c>
    </row>
    <row r="33" spans="1:2" ht="75" customHeight="1" x14ac:dyDescent="0.35">
      <c r="A33" s="11" t="s">
        <v>51</v>
      </c>
      <c r="B33" s="12" t="s">
        <v>52</v>
      </c>
    </row>
    <row r="34" spans="1:2" ht="45" customHeight="1" x14ac:dyDescent="0.35">
      <c r="A34" s="11" t="s">
        <v>53</v>
      </c>
      <c r="B34" s="12" t="s">
        <v>54</v>
      </c>
    </row>
    <row r="35" spans="1:2" ht="30" customHeight="1" x14ac:dyDescent="0.35">
      <c r="A35" s="11" t="s">
        <v>55</v>
      </c>
      <c r="B35" s="12" t="s">
        <v>56</v>
      </c>
    </row>
    <row r="36" spans="1:2" ht="45" customHeight="1" x14ac:dyDescent="0.35">
      <c r="A36" s="11" t="s">
        <v>57</v>
      </c>
      <c r="B36" s="12" t="s">
        <v>58</v>
      </c>
    </row>
    <row r="37" spans="1:2" ht="45" customHeight="1" x14ac:dyDescent="0.35">
      <c r="A37" s="11" t="s">
        <v>59</v>
      </c>
      <c r="B37" s="12" t="s">
        <v>60</v>
      </c>
    </row>
    <row r="39" spans="1:2" x14ac:dyDescent="0.35">
      <c r="A39" s="10" t="s">
        <v>61</v>
      </c>
    </row>
    <row r="40" spans="1:2" ht="30" customHeight="1" x14ac:dyDescent="0.35">
      <c r="A40" s="11" t="s">
        <v>62</v>
      </c>
      <c r="B40" s="12" t="s">
        <v>63</v>
      </c>
    </row>
    <row r="41" spans="1:2" ht="45" customHeight="1" x14ac:dyDescent="0.35">
      <c r="A41" s="11" t="s">
        <v>64</v>
      </c>
      <c r="B41" s="12" t="s">
        <v>65</v>
      </c>
    </row>
    <row r="42" spans="1:2" ht="30" customHeight="1" x14ac:dyDescent="0.35">
      <c r="A42" s="11" t="s">
        <v>66</v>
      </c>
      <c r="B42" s="12" t="s">
        <v>67</v>
      </c>
    </row>
    <row r="43" spans="1:2" ht="30" customHeight="1" x14ac:dyDescent="0.35">
      <c r="A43" s="11" t="s">
        <v>68</v>
      </c>
      <c r="B43" s="12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zoomScaleNormal="100" workbookViewId="0"/>
  </sheetViews>
  <sheetFormatPr defaultColWidth="8.6328125" defaultRowHeight="14.5" x14ac:dyDescent="0.35"/>
  <cols>
    <col min="1" max="1" width="34" customWidth="1"/>
    <col min="2" max="2" width="22" customWidth="1"/>
    <col min="3" max="4" width="20" customWidth="1"/>
    <col min="5" max="5" width="18" customWidth="1"/>
    <col min="6" max="6" width="22" customWidth="1"/>
    <col min="7" max="7" width="20" customWidth="1"/>
  </cols>
  <sheetData>
    <row r="1" spans="1:7" ht="18" x14ac:dyDescent="0.4">
      <c r="A1" s="4" t="s">
        <v>70</v>
      </c>
    </row>
    <row r="2" spans="1:7" x14ac:dyDescent="0.35">
      <c r="A2" s="5" t="s">
        <v>71</v>
      </c>
    </row>
    <row r="4" spans="1:7" x14ac:dyDescent="0.35">
      <c r="A4" s="10" t="s">
        <v>72</v>
      </c>
    </row>
    <row r="5" spans="1:7" ht="31.5" customHeight="1" x14ac:dyDescent="0.35">
      <c r="A5" s="6" t="s">
        <v>42</v>
      </c>
      <c r="B5" s="6" t="s">
        <v>0</v>
      </c>
      <c r="C5" s="6" t="s">
        <v>1</v>
      </c>
      <c r="D5" s="6" t="s">
        <v>31</v>
      </c>
      <c r="E5" s="6" t="s">
        <v>27</v>
      </c>
      <c r="F5" s="6" t="s">
        <v>73</v>
      </c>
      <c r="G5" s="6" t="s">
        <v>74</v>
      </c>
    </row>
    <row r="6" spans="1:7" x14ac:dyDescent="0.35">
      <c r="A6" s="13" t="s">
        <v>75</v>
      </c>
      <c r="B6" s="14">
        <f>Kategori!H5</f>
        <v>5667179940</v>
      </c>
      <c r="C6" s="14">
        <f>Kategori!I5</f>
        <v>1508841658</v>
      </c>
      <c r="D6" s="15">
        <f>Kategori!J5</f>
        <v>0.22669741171235552</v>
      </c>
      <c r="E6" s="15">
        <f>Kategori!E5</f>
        <v>0.10746619950323782</v>
      </c>
      <c r="F6" s="16">
        <f>Kategori!K5</f>
        <v>1308622.4267129228</v>
      </c>
      <c r="G6" s="17">
        <f>RANK(C6,$C$6:$C$8)</f>
        <v>2</v>
      </c>
    </row>
    <row r="7" spans="1:7" x14ac:dyDescent="0.35">
      <c r="A7" s="13" t="s">
        <v>76</v>
      </c>
      <c r="B7" s="14">
        <f>Kategori!H6</f>
        <v>4444296931</v>
      </c>
      <c r="C7" s="14">
        <f>Kategori!I6</f>
        <v>1164396937</v>
      </c>
      <c r="D7" s="15">
        <f>Kategori!J6</f>
        <v>0.21930936432881692</v>
      </c>
      <c r="E7" s="15">
        <f>Kategori!E6</f>
        <v>0.1174919333908622</v>
      </c>
      <c r="F7" s="16">
        <f>Kategori!K6</f>
        <v>380149.17956252041</v>
      </c>
      <c r="G7" s="17">
        <f>RANK(C7,$C$6:$C$8)</f>
        <v>3</v>
      </c>
    </row>
    <row r="8" spans="1:7" x14ac:dyDescent="0.35">
      <c r="A8" s="13" t="s">
        <v>77</v>
      </c>
      <c r="B8" s="14">
        <f>Kategori!H7</f>
        <v>6304199297</v>
      </c>
      <c r="C8" s="14">
        <f>Kategori!I7</f>
        <v>1654842730.6000009</v>
      </c>
      <c r="D8" s="15">
        <f>Kategori!J7</f>
        <v>0.22294173441463655</v>
      </c>
      <c r="E8" s="15">
        <f>Kategori!E7</f>
        <v>0.10519281408911051</v>
      </c>
      <c r="F8" s="16">
        <f>Kategori!K7</f>
        <v>1292845.8832812507</v>
      </c>
      <c r="G8" s="17">
        <f>RANK(C8,$C$6:$C$8)</f>
        <v>1</v>
      </c>
    </row>
    <row r="10" spans="1:7" x14ac:dyDescent="0.35">
      <c r="A10" s="10" t="s">
        <v>78</v>
      </c>
    </row>
    <row r="11" spans="1:7" ht="31.5" customHeight="1" x14ac:dyDescent="0.35">
      <c r="A11" s="6" t="s">
        <v>42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</row>
    <row r="12" spans="1:7" x14ac:dyDescent="0.35">
      <c r="A12" s="13" t="s">
        <v>75</v>
      </c>
      <c r="B12" s="14">
        <f>Diskon!B40</f>
        <v>273303320</v>
      </c>
      <c r="C12" s="15">
        <f>Diskon!C40</f>
        <v>4.6006916952409695E-2</v>
      </c>
      <c r="D12" s="15">
        <f>Diskon!E40</f>
        <v>0.15335638984136565</v>
      </c>
      <c r="E12" s="18">
        <f>Diskon!K34</f>
        <v>-2.8256129655923837E-2</v>
      </c>
      <c r="F12" s="18">
        <f>Diskon!L34</f>
        <v>-5.899630889540107E-2</v>
      </c>
      <c r="G12" s="19" t="str">
        <f>Diskon!M34</f>
        <v>Tidak sensitif</v>
      </c>
    </row>
    <row r="13" spans="1:7" x14ac:dyDescent="0.35">
      <c r="A13" s="13" t="s">
        <v>76</v>
      </c>
      <c r="B13" s="14">
        <f>Diskon!B41</f>
        <v>241274489</v>
      </c>
      <c r="C13" s="15">
        <f>Diskon!C41</f>
        <v>5.1493076803853309E-2</v>
      </c>
      <c r="D13" s="15">
        <f>Diskon!E41</f>
        <v>0.17164358934617768</v>
      </c>
      <c r="E13" s="18">
        <f>Diskon!K35</f>
        <v>-6.6440997893216641E-3</v>
      </c>
      <c r="F13" s="18">
        <f>Diskon!L35</f>
        <v>3.3705513978527033E-3</v>
      </c>
      <c r="G13" s="19" t="str">
        <f>Diskon!M35</f>
        <v>Tidak sensitif</v>
      </c>
    </row>
    <row r="14" spans="1:7" x14ac:dyDescent="0.35">
      <c r="A14" s="13" t="s">
        <v>77</v>
      </c>
      <c r="B14" s="14">
        <f>Diskon!B42</f>
        <v>337738655</v>
      </c>
      <c r="C14" s="15">
        <f>Diskon!C42</f>
        <v>5.0849414348759635E-2</v>
      </c>
      <c r="D14" s="15">
        <f>Diskon!E42</f>
        <v>0.16949804782919872</v>
      </c>
      <c r="E14" s="18">
        <f>Diskon!K36</f>
        <v>-1.300772913531518E-2</v>
      </c>
      <c r="F14" s="18">
        <f>Diskon!L36</f>
        <v>1.0238091980299834E-2</v>
      </c>
      <c r="G14" s="19" t="str">
        <f>Diskon!M36</f>
        <v>Tidak sensitif</v>
      </c>
    </row>
    <row r="15" spans="1:7" x14ac:dyDescent="0.35">
      <c r="A15" s="13" t="s">
        <v>85</v>
      </c>
      <c r="B15" s="9" t="str">
        <f>IF(COUNTIF(G12:G14,"Tidak sensitif")=3,"Diskon TIDAK menaikkan qty/sales di kategori manapun → diskon saat ini menggerus margin tanpa imbal volume.","Ada kategori yang sensitif terhadap diskon – lihat sheet Diskon.")</f>
        <v>Diskon TIDAK menaikkan qty/sales di kategori manapun → diskon saat ini menggerus margin tanpa imbal volume.</v>
      </c>
    </row>
    <row r="17" spans="1:7" x14ac:dyDescent="0.35">
      <c r="A17" s="10" t="s">
        <v>86</v>
      </c>
    </row>
    <row r="18" spans="1:7" ht="31.5" customHeight="1" x14ac:dyDescent="0.35">
      <c r="A18" s="6" t="s">
        <v>42</v>
      </c>
      <c r="B18" s="6" t="s">
        <v>87</v>
      </c>
      <c r="C18" s="6" t="s">
        <v>88</v>
      </c>
      <c r="D18" s="6" t="s">
        <v>89</v>
      </c>
      <c r="E18" s="6" t="s">
        <v>90</v>
      </c>
      <c r="F18" s="6" t="s">
        <v>91</v>
      </c>
    </row>
    <row r="19" spans="1:7" x14ac:dyDescent="0.35">
      <c r="A19" s="13" t="s">
        <v>75</v>
      </c>
      <c r="B19" s="20">
        <f>Kategori!M5</f>
        <v>0.34861675289588739</v>
      </c>
      <c r="C19" s="15">
        <f>Kategori!L5</f>
        <v>0.34522975977360909</v>
      </c>
      <c r="D19" s="15">
        <f>Kategori!G5</f>
        <v>4.6006916952409695E-2</v>
      </c>
      <c r="E19" s="21">
        <f>Asumsi!C5</f>
        <v>0.03</v>
      </c>
      <c r="F19" s="22">
        <f>SUMPRODUCT(MAX((Data!$I$2:$I$5500=$A19)*Data!$G$2:$G$5500))</f>
        <v>0.17</v>
      </c>
    </row>
    <row r="20" spans="1:7" x14ac:dyDescent="0.35">
      <c r="A20" s="13" t="s">
        <v>76</v>
      </c>
      <c r="B20" s="20">
        <f>Kategori!M6</f>
        <v>0.26903305400311073</v>
      </c>
      <c r="C20" s="15">
        <f>Kategori!L6</f>
        <v>0.27073492955858364</v>
      </c>
      <c r="D20" s="15">
        <f>Kategori!G6</f>
        <v>5.1493076803853309E-2</v>
      </c>
      <c r="E20" s="21">
        <f>Asumsi!C6</f>
        <v>0.05</v>
      </c>
      <c r="F20" s="22">
        <f>SUMPRODUCT(MAX((Data!$I$2:$I$5500=$A20)*Data!$G$2:$G$5500))</f>
        <v>0.1</v>
      </c>
    </row>
    <row r="21" spans="1:7" x14ac:dyDescent="0.35">
      <c r="A21" s="13" t="s">
        <v>77</v>
      </c>
      <c r="B21" s="20">
        <f>Kategori!M7</f>
        <v>0.38235019310100199</v>
      </c>
      <c r="C21" s="15">
        <f>Kategori!L7</f>
        <v>0.38403531066780727</v>
      </c>
      <c r="D21" s="15">
        <f>Kategori!G7</f>
        <v>5.0849414348759635E-2</v>
      </c>
      <c r="E21" s="21">
        <f>Asumsi!C7</f>
        <v>0.05</v>
      </c>
      <c r="F21" s="22">
        <f>SUMPRODUCT(MAX((Data!$I$2:$I$5500=$A21)*Data!$G$2:$G$5500))</f>
        <v>0.1</v>
      </c>
    </row>
    <row r="22" spans="1:7" x14ac:dyDescent="0.35">
      <c r="A22" s="23" t="s">
        <v>92</v>
      </c>
      <c r="B22" s="24">
        <f>SUM(B19:B21)</f>
        <v>1.0000000000000002</v>
      </c>
      <c r="C22" s="24">
        <f>SUM(C19:C21)</f>
        <v>1</v>
      </c>
    </row>
    <row r="23" spans="1:7" x14ac:dyDescent="0.35">
      <c r="A23" s="5" t="s">
        <v>93</v>
      </c>
    </row>
    <row r="25" spans="1:7" x14ac:dyDescent="0.35">
      <c r="A25" s="10" t="s">
        <v>94</v>
      </c>
    </row>
    <row r="26" spans="1:7" ht="31.5" customHeight="1" x14ac:dyDescent="0.35">
      <c r="A26" s="6" t="s">
        <v>42</v>
      </c>
      <c r="B26" s="6" t="s">
        <v>95</v>
      </c>
      <c r="C26" s="6" t="s">
        <v>96</v>
      </c>
      <c r="D26" s="6" t="s">
        <v>97</v>
      </c>
      <c r="E26" s="6" t="s">
        <v>98</v>
      </c>
      <c r="F26" s="6" t="s">
        <v>99</v>
      </c>
      <c r="G26" s="6" t="s">
        <v>100</v>
      </c>
    </row>
    <row r="27" spans="1:7" x14ac:dyDescent="0.35">
      <c r="A27" s="13" t="s">
        <v>75</v>
      </c>
      <c r="B27" s="14">
        <f>SUMIFS(Data!$Q$2:$Q$5500,Data!$I$2:$I$5500,$A27)</f>
        <v>1508841658</v>
      </c>
      <c r="C27" s="14">
        <f>SUMIFS(Data!$V$2:$V$5500,Data!$I$2:$I$5500,$A27)</f>
        <v>1596421375.4440007</v>
      </c>
      <c r="D27" s="25">
        <f>C27-B27</f>
        <v>87579717.444000721</v>
      </c>
      <c r="E27" s="20">
        <f>D27/B27</f>
        <v>5.8044339496888891E-2</v>
      </c>
      <c r="F27" s="14">
        <f>SUMIFS(Data!$T$2:$T$5500,Data!$I$2:$I$5500,$A27)</f>
        <v>133059330.15999995</v>
      </c>
      <c r="G27" s="14">
        <f>F27-D27</f>
        <v>45479612.715999231</v>
      </c>
    </row>
    <row r="28" spans="1:7" x14ac:dyDescent="0.35">
      <c r="A28" s="13" t="s">
        <v>76</v>
      </c>
      <c r="B28" s="14">
        <f>SUMIFS(Data!$Q$2:$Q$5500,Data!$I$2:$I$5500,$A28)</f>
        <v>1164396937</v>
      </c>
      <c r="C28" s="14">
        <f>SUMIFS(Data!$V$2:$V$5500,Data!$I$2:$I$5500,$A28)</f>
        <v>1204722080.9999983</v>
      </c>
      <c r="D28" s="25">
        <f>C28-B28</f>
        <v>40325143.999998331</v>
      </c>
      <c r="E28" s="20">
        <f>D28/B28</f>
        <v>3.4631784676361042E-2</v>
      </c>
      <c r="F28" s="14">
        <f>SUMIFS(Data!$T$2:$T$5500,Data!$I$2:$I$5500,$A28)</f>
        <v>67322123.99999997</v>
      </c>
      <c r="G28" s="14">
        <f>F28-D28</f>
        <v>26996980.000001639</v>
      </c>
    </row>
    <row r="29" spans="1:7" x14ac:dyDescent="0.35">
      <c r="A29" s="13" t="s">
        <v>77</v>
      </c>
      <c r="B29" s="14">
        <f>SUMIFS(Data!$Q$2:$Q$5500,Data!$I$2:$I$5500,$A29)</f>
        <v>1654842730.6000009</v>
      </c>
      <c r="C29" s="14">
        <f>SUMIFS(Data!$V$2:$V$5500,Data!$I$2:$I$5500,$A29)</f>
        <v>1708008207.8525</v>
      </c>
      <c r="D29" s="25">
        <f>C29-B29</f>
        <v>53165477.252499104</v>
      </c>
      <c r="E29" s="20">
        <f>D29/B29</f>
        <v>3.2127208386275322E-2</v>
      </c>
      <c r="F29" s="14">
        <f>SUMIFS(Data!$T$2:$T$5500,Data!$I$2:$I$5500,$A29)</f>
        <v>93023964.700000018</v>
      </c>
      <c r="G29" s="14">
        <f>F29-D29</f>
        <v>39858487.447500914</v>
      </c>
    </row>
    <row r="30" spans="1:7" x14ac:dyDescent="0.35">
      <c r="A30" s="23" t="s">
        <v>92</v>
      </c>
      <c r="B30" s="26">
        <f>SUM(B27:B29)</f>
        <v>4328081325.6000004</v>
      </c>
      <c r="C30" s="26">
        <f>SUM(C27:C29)</f>
        <v>4509151664.2964993</v>
      </c>
      <c r="D30" s="26">
        <f>SUM(D27:D29)</f>
        <v>181070338.69649816</v>
      </c>
      <c r="E30" s="24">
        <f>D30/B30</f>
        <v>4.1836168286739951E-2</v>
      </c>
      <c r="F30" s="26">
        <f>SUM(F27:F29)</f>
        <v>293405418.8599999</v>
      </c>
      <c r="G30" s="26">
        <f>SUM(G27:G29)</f>
        <v>112335080.16350178</v>
      </c>
    </row>
    <row r="31" spans="1:7" x14ac:dyDescent="0.35">
      <c r="A31" s="13" t="s">
        <v>101</v>
      </c>
      <c r="D31" s="27">
        <f>D30/4</f>
        <v>45267584.674124539</v>
      </c>
    </row>
    <row r="32" spans="1:7" x14ac:dyDescent="0.35">
      <c r="A32" s="5" t="s">
        <v>102</v>
      </c>
    </row>
    <row r="34" spans="1:3" x14ac:dyDescent="0.35">
      <c r="A34" s="10" t="s">
        <v>103</v>
      </c>
    </row>
    <row r="35" spans="1:3" ht="31.5" customHeight="1" x14ac:dyDescent="0.35">
      <c r="A35" s="6" t="s">
        <v>104</v>
      </c>
      <c r="B35" s="6" t="s">
        <v>105</v>
      </c>
      <c r="C35" s="6" t="s">
        <v>106</v>
      </c>
    </row>
    <row r="36" spans="1:3" x14ac:dyDescent="0.35">
      <c r="A36" s="28">
        <v>0</v>
      </c>
      <c r="B36" s="14">
        <f>$F$30-A36*$B$41</f>
        <v>293405418.8599999</v>
      </c>
      <c r="C36" s="15">
        <f>B36/$B$30</f>
        <v>6.7791105755002232E-2</v>
      </c>
    </row>
    <row r="37" spans="1:3" x14ac:dyDescent="0.35">
      <c r="A37" s="28">
        <v>0.05</v>
      </c>
      <c r="B37" s="14">
        <f>$F$30-A37*$B$41</f>
        <v>181070354.72649986</v>
      </c>
      <c r="C37" s="15">
        <f>B37/$B$30</f>
        <v>4.1836171990460032E-2</v>
      </c>
    </row>
    <row r="38" spans="1:3" x14ac:dyDescent="0.35">
      <c r="A38" s="28">
        <v>0.1</v>
      </c>
      <c r="B38" s="14">
        <f>$F$30-A38*$B$41</f>
        <v>68735290.592999816</v>
      </c>
      <c r="C38" s="15">
        <f>B38/$B$30</f>
        <v>1.5881238225917825E-2</v>
      </c>
    </row>
    <row r="39" spans="1:3" x14ac:dyDescent="0.35">
      <c r="A39" s="28">
        <v>0.2</v>
      </c>
      <c r="B39" s="14">
        <f>$F$30-A39*$B$41</f>
        <v>-155934837.67400026</v>
      </c>
      <c r="C39" s="15">
        <f>B39/$B$30</f>
        <v>-3.6028629303166589E-2</v>
      </c>
    </row>
    <row r="40" spans="1:3" x14ac:dyDescent="0.35">
      <c r="A40" s="20">
        <f>F30/B41</f>
        <v>0.13059387161221281</v>
      </c>
      <c r="B40" s="14">
        <f>F30-A40*B41</f>
        <v>0</v>
      </c>
      <c r="C40" s="15">
        <f>B40/B30</f>
        <v>0</v>
      </c>
    </row>
    <row r="41" spans="1:3" x14ac:dyDescent="0.35">
      <c r="A41" s="29" t="s">
        <v>107</v>
      </c>
      <c r="B41" s="14">
        <f>SUMIFS(Data!$U$2:$U$5500,Data!$S$2:$S$5500,1)</f>
        <v>2246701282.6700006</v>
      </c>
    </row>
    <row r="42" spans="1:3" x14ac:dyDescent="0.35">
      <c r="A42" s="5" t="s">
        <v>108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topLeftCell="A8" zoomScaleNormal="100" workbookViewId="0">
      <selection activeCell="A17" sqref="A17:E17"/>
    </sheetView>
  </sheetViews>
  <sheetFormatPr defaultColWidth="8.6328125" defaultRowHeight="14.5" x14ac:dyDescent="0.35"/>
  <cols>
    <col min="1" max="1" width="58" customWidth="1"/>
    <col min="2" max="3" width="22" customWidth="1"/>
    <col min="4" max="4" width="10" customWidth="1"/>
    <col min="5" max="5" width="30" customWidth="1"/>
  </cols>
  <sheetData>
    <row r="1" spans="1:5" ht="18" x14ac:dyDescent="0.4">
      <c r="A1" s="4" t="s">
        <v>109</v>
      </c>
    </row>
    <row r="2" spans="1:5" x14ac:dyDescent="0.35">
      <c r="A2" s="5" t="s">
        <v>110</v>
      </c>
    </row>
    <row r="4" spans="1:5" ht="31.5" customHeight="1" x14ac:dyDescent="0.35">
      <c r="A4" s="6" t="s">
        <v>42</v>
      </c>
      <c r="B4" s="6" t="s">
        <v>111</v>
      </c>
      <c r="C4" s="6" t="s">
        <v>112</v>
      </c>
    </row>
    <row r="5" spans="1:5" x14ac:dyDescent="0.35">
      <c r="A5" s="13" t="s">
        <v>75</v>
      </c>
      <c r="B5" s="30">
        <v>0.3</v>
      </c>
      <c r="C5" s="28">
        <v>0.03</v>
      </c>
    </row>
    <row r="6" spans="1:5" x14ac:dyDescent="0.35">
      <c r="A6" s="13" t="s">
        <v>76</v>
      </c>
      <c r="B6" s="30">
        <v>0.3</v>
      </c>
      <c r="C6" s="28">
        <v>0.05</v>
      </c>
    </row>
    <row r="7" spans="1:5" x14ac:dyDescent="0.35">
      <c r="A7" s="13" t="s">
        <v>77</v>
      </c>
      <c r="B7" s="30">
        <v>0.3</v>
      </c>
      <c r="C7" s="28">
        <v>0.05</v>
      </c>
    </row>
    <row r="9" spans="1:5" x14ac:dyDescent="0.35">
      <c r="A9" s="10" t="s">
        <v>113</v>
      </c>
    </row>
    <row r="10" spans="1:5" x14ac:dyDescent="0.35">
      <c r="A10" s="13" t="s">
        <v>114</v>
      </c>
      <c r="B10" s="30">
        <v>0.05</v>
      </c>
    </row>
    <row r="11" spans="1:5" x14ac:dyDescent="0.35">
      <c r="A11" s="13" t="s">
        <v>115</v>
      </c>
      <c r="B11" s="31">
        <v>0.1</v>
      </c>
    </row>
    <row r="14" spans="1:5" ht="15" customHeight="1" x14ac:dyDescent="0.35">
      <c r="A14" s="2" t="s">
        <v>116</v>
      </c>
      <c r="B14" s="2"/>
      <c r="C14" s="2"/>
      <c r="D14" s="2"/>
      <c r="E14" s="2"/>
    </row>
    <row r="15" spans="1:5" ht="42" customHeight="1" x14ac:dyDescent="0.35">
      <c r="A15" s="1" t="s">
        <v>117</v>
      </c>
      <c r="B15" s="1"/>
      <c r="C15" s="1"/>
      <c r="D15" s="1"/>
      <c r="E15" s="1"/>
    </row>
    <row r="16" spans="1:5" ht="42" customHeight="1" x14ac:dyDescent="0.35">
      <c r="A16" s="1" t="s">
        <v>118</v>
      </c>
      <c r="B16" s="1"/>
      <c r="C16" s="1"/>
      <c r="D16" s="1"/>
      <c r="E16" s="1"/>
    </row>
    <row r="17" spans="1:5" ht="42" customHeight="1" x14ac:dyDescent="0.35">
      <c r="A17" s="1" t="s">
        <v>119</v>
      </c>
      <c r="B17" s="1"/>
      <c r="C17" s="1"/>
      <c r="D17" s="1"/>
      <c r="E17" s="1"/>
    </row>
    <row r="18" spans="1:5" ht="42" customHeight="1" x14ac:dyDescent="0.35">
      <c r="A18" s="1" t="s">
        <v>120</v>
      </c>
      <c r="B18" s="1"/>
      <c r="C18" s="1"/>
      <c r="D18" s="1"/>
      <c r="E18" s="1"/>
    </row>
  </sheetData>
  <mergeCells count="5">
    <mergeCell ref="A14:E14"/>
    <mergeCell ref="A15:E15"/>
    <mergeCell ref="A16:E16"/>
    <mergeCell ref="A17:E17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"/>
  <sheetViews>
    <sheetView zoomScaleNormal="100" workbookViewId="0"/>
  </sheetViews>
  <sheetFormatPr defaultColWidth="8.6328125" defaultRowHeight="14.5" x14ac:dyDescent="0.35"/>
  <cols>
    <col min="1" max="1" width="18" customWidth="1"/>
    <col min="2" max="2" width="26" customWidth="1"/>
    <col min="3" max="4" width="14" customWidth="1"/>
    <col min="5" max="5" width="13" customWidth="1"/>
    <col min="6" max="6" width="14" customWidth="1"/>
    <col min="7" max="7" width="13" customWidth="1"/>
    <col min="8" max="10" width="14" customWidth="1"/>
    <col min="11" max="11" width="13" customWidth="1"/>
    <col min="12" max="13" width="12" customWidth="1"/>
  </cols>
  <sheetData>
    <row r="1" spans="1:13" ht="18" x14ac:dyDescent="0.4">
      <c r="A1" s="4" t="s">
        <v>121</v>
      </c>
    </row>
    <row r="2" spans="1:13" x14ac:dyDescent="0.35">
      <c r="A2" s="5" t="s">
        <v>122</v>
      </c>
    </row>
    <row r="3" spans="1:13" x14ac:dyDescent="0.35">
      <c r="A3" s="10" t="s">
        <v>123</v>
      </c>
    </row>
    <row r="4" spans="1:13" ht="31.5" customHeight="1" x14ac:dyDescent="0.35">
      <c r="A4" s="6" t="s">
        <v>42</v>
      </c>
      <c r="B4" s="6" t="s">
        <v>124</v>
      </c>
      <c r="C4" s="6" t="s">
        <v>125</v>
      </c>
      <c r="D4" s="6" t="s">
        <v>126</v>
      </c>
      <c r="E4" s="6" t="s">
        <v>2</v>
      </c>
      <c r="F4" s="6" t="s">
        <v>79</v>
      </c>
      <c r="G4" s="6" t="s">
        <v>127</v>
      </c>
      <c r="H4" s="6" t="s">
        <v>0</v>
      </c>
      <c r="I4" s="6" t="s">
        <v>1</v>
      </c>
      <c r="J4" s="6" t="s">
        <v>128</v>
      </c>
      <c r="K4" s="6" t="s">
        <v>73</v>
      </c>
      <c r="L4" s="6" t="s">
        <v>88</v>
      </c>
      <c r="M4" s="6" t="s">
        <v>129</v>
      </c>
    </row>
    <row r="5" spans="1:13" x14ac:dyDescent="0.35">
      <c r="A5" s="13" t="s">
        <v>75</v>
      </c>
      <c r="B5" s="32">
        <f>COUNTIFS(Data!$I$2:$I$5500,$A5,Data!$L$2:$L$5500,1)+COUNTIFS(Data!$I$2:$I$5500,$A5,Data!$M$2:$M$5500,1)</f>
        <v>1153</v>
      </c>
      <c r="C5" s="14">
        <f>SUMIFS(Data!$F$2:$F$5500,Data!$I$2:$I$5500,$A5,Data!$L$2:$L$5500,1)+SUMIFS(Data!$F$2:$F$5500,Data!$I$2:$I$5500,$A5,Data!$M$2:$M$5500,1)</f>
        <v>6655751588</v>
      </c>
      <c r="D5" s="14">
        <f>SUMIFS(Data!$F$2:$F$5500,Data!$I$2:$I$5500,$A5,Data!$M$2:$M$5500,1)</f>
        <v>715268328</v>
      </c>
      <c r="E5" s="15">
        <f>IFERROR(D5/C5,0)</f>
        <v>0.10746619950323782</v>
      </c>
      <c r="F5" s="14">
        <f>SUMIFS(Data!$H$2:$H$5500,Data!$I$2:$I$5500,$A5,Data!$L$2:$L$5500,1)</f>
        <v>273303320</v>
      </c>
      <c r="G5" s="15">
        <f>IFERROR(F5/SUMIFS(Data!$F$2:$F$5500,Data!$I$2:$I$5500,$A5,Data!$L$2:$L$5500,1),0)</f>
        <v>4.6006916952409695E-2</v>
      </c>
      <c r="H5" s="14">
        <f>SUMIFS(Data!$P$2:$P$5500,Data!$I$2:$I$5500,$A5)</f>
        <v>5667179940</v>
      </c>
      <c r="I5" s="14">
        <f>SUMIFS(Data!$Q$2:$Q$5500,Data!$I$2:$I$5500,$A5)</f>
        <v>1508841658</v>
      </c>
      <c r="J5" s="15">
        <f>IFERROR(I5/C5,0)</f>
        <v>0.22669741171235552</v>
      </c>
      <c r="K5" s="16">
        <f>IFERROR(I5/B5,0)</f>
        <v>1308622.4267129228</v>
      </c>
      <c r="L5" s="15">
        <f t="shared" ref="L5:M7" si="0">H5/H$8</f>
        <v>0.34522975977360909</v>
      </c>
      <c r="M5" s="15">
        <f t="shared" si="0"/>
        <v>0.34861675289588739</v>
      </c>
    </row>
    <row r="6" spans="1:13" x14ac:dyDescent="0.35">
      <c r="A6" s="13" t="s">
        <v>76</v>
      </c>
      <c r="B6" s="32">
        <f>COUNTIFS(Data!$I$2:$I$5500,$A6,Data!$L$2:$L$5500,1)+COUNTIFS(Data!$I$2:$I$5500,$A6,Data!$M$2:$M$5500,1)</f>
        <v>3063</v>
      </c>
      <c r="C6" s="14">
        <f>SUMIFS(Data!$F$2:$F$5500,Data!$I$2:$I$5500,$A6,Data!$L$2:$L$5500,1)+SUMIFS(Data!$F$2:$F$5500,Data!$I$2:$I$5500,$A6,Data!$M$2:$M$5500,1)</f>
        <v>5309380840</v>
      </c>
      <c r="D6" s="14">
        <f>SUMIFS(Data!$F$2:$F$5500,Data!$I$2:$I$5500,$A6,Data!$M$2:$M$5500,1)</f>
        <v>623809420</v>
      </c>
      <c r="E6" s="15">
        <f>IFERROR(D6/C6,0)</f>
        <v>0.1174919333908622</v>
      </c>
      <c r="F6" s="14">
        <f>SUMIFS(Data!$H$2:$H$5500,Data!$I$2:$I$5500,$A6,Data!$L$2:$L$5500,1)</f>
        <v>241274489</v>
      </c>
      <c r="G6" s="15">
        <f>IFERROR(F6/SUMIFS(Data!$F$2:$F$5500,Data!$I$2:$I$5500,$A6,Data!$L$2:$L$5500,1),0)</f>
        <v>5.1493076803853309E-2</v>
      </c>
      <c r="H6" s="14">
        <f>SUMIFS(Data!$P$2:$P$5500,Data!$I$2:$I$5500,$A6)</f>
        <v>4444296931</v>
      </c>
      <c r="I6" s="14">
        <f>SUMIFS(Data!$Q$2:$Q$5500,Data!$I$2:$I$5500,$A6)</f>
        <v>1164396937</v>
      </c>
      <c r="J6" s="15">
        <f>IFERROR(I6/C6,0)</f>
        <v>0.21930936432881692</v>
      </c>
      <c r="K6" s="16">
        <f>IFERROR(I6/B6,0)</f>
        <v>380149.17956252041</v>
      </c>
      <c r="L6" s="15">
        <f t="shared" si="0"/>
        <v>0.27073492955858364</v>
      </c>
      <c r="M6" s="15">
        <f t="shared" si="0"/>
        <v>0.26903305400311073</v>
      </c>
    </row>
    <row r="7" spans="1:13" x14ac:dyDescent="0.35">
      <c r="A7" s="13" t="s">
        <v>77</v>
      </c>
      <c r="B7" s="32">
        <f>COUNTIFS(Data!$I$2:$I$5500,$A7,Data!$L$2:$L$5500,1)+COUNTIFS(Data!$I$2:$I$5500,$A7,Data!$M$2:$M$5500,1)</f>
        <v>1280</v>
      </c>
      <c r="C7" s="14">
        <f>SUMIFS(Data!$F$2:$F$5500,Data!$I$2:$I$5500,$A7,Data!$L$2:$L$5500,1)+SUMIFS(Data!$F$2:$F$5500,Data!$I$2:$I$5500,$A7,Data!$M$2:$M$5500,1)</f>
        <v>7422758843</v>
      </c>
      <c r="D7" s="14">
        <f>SUMIFS(Data!$F$2:$F$5500,Data!$I$2:$I$5500,$A7,Data!$M$2:$M$5500,1)</f>
        <v>780820891</v>
      </c>
      <c r="E7" s="15">
        <f>IFERROR(D7/C7,0)</f>
        <v>0.10519281408911051</v>
      </c>
      <c r="F7" s="14">
        <f>SUMIFS(Data!$H$2:$H$5500,Data!$I$2:$I$5500,$A7,Data!$L$2:$L$5500,1)</f>
        <v>337738655</v>
      </c>
      <c r="G7" s="15">
        <f>IFERROR(F7/SUMIFS(Data!$F$2:$F$5500,Data!$I$2:$I$5500,$A7,Data!$L$2:$L$5500,1),0)</f>
        <v>5.0849414348759635E-2</v>
      </c>
      <c r="H7" s="14">
        <f>SUMIFS(Data!$P$2:$P$5500,Data!$I$2:$I$5500,$A7)</f>
        <v>6304199297</v>
      </c>
      <c r="I7" s="14">
        <f>SUMIFS(Data!$Q$2:$Q$5500,Data!$I$2:$I$5500,$A7)</f>
        <v>1654842730.6000009</v>
      </c>
      <c r="J7" s="15">
        <f>IFERROR(I7/C7,0)</f>
        <v>0.22294173441463655</v>
      </c>
      <c r="K7" s="16">
        <f>IFERROR(I7/B7,0)</f>
        <v>1292845.8832812507</v>
      </c>
      <c r="L7" s="15">
        <f t="shared" si="0"/>
        <v>0.38403531066780727</v>
      </c>
      <c r="M7" s="15">
        <f t="shared" si="0"/>
        <v>0.38235019310100199</v>
      </c>
    </row>
    <row r="8" spans="1:13" x14ac:dyDescent="0.35">
      <c r="A8" s="23" t="s">
        <v>92</v>
      </c>
      <c r="B8" s="33">
        <f>SUM(B5:B7)</f>
        <v>5496</v>
      </c>
      <c r="C8" s="26">
        <f>SUM(C5:C7)</f>
        <v>19387891271</v>
      </c>
      <c r="D8" s="26">
        <f>SUM(D5:D7)</f>
        <v>2119898639</v>
      </c>
      <c r="E8" s="24">
        <f>D8/C8</f>
        <v>0.10934137237353397</v>
      </c>
      <c r="F8" s="26">
        <f>SUM(F5:F7)</f>
        <v>852316464</v>
      </c>
      <c r="G8" s="24">
        <f>F8/SUMIFS(Data!$F$2:$F$5500,Data!$L$2:$L$5500,1)</f>
        <v>4.9358166995076121E-2</v>
      </c>
      <c r="H8" s="26">
        <f>SUM(H5:H7)</f>
        <v>16415676168</v>
      </c>
      <c r="I8" s="26">
        <f>SUM(I5:I7)</f>
        <v>4328081325.6000004</v>
      </c>
      <c r="J8" s="24">
        <f>I8/C8</f>
        <v>0.2232363110099474</v>
      </c>
      <c r="K8" s="34">
        <f>I8/B8</f>
        <v>787496.60218340612</v>
      </c>
      <c r="L8" s="24">
        <f>SUM(L5:L7)</f>
        <v>1</v>
      </c>
      <c r="M8" s="24">
        <f>SUM(M5:M7)</f>
        <v>1.0000000000000002</v>
      </c>
    </row>
    <row r="9" spans="1:13" x14ac:dyDescent="0.35">
      <c r="A9" s="5" t="s">
        <v>130</v>
      </c>
    </row>
    <row r="11" spans="1:13" x14ac:dyDescent="0.35">
      <c r="A11" s="10" t="s">
        <v>131</v>
      </c>
    </row>
    <row r="12" spans="1:13" ht="31.5" customHeight="1" x14ac:dyDescent="0.35">
      <c r="A12" s="6" t="s">
        <v>42</v>
      </c>
      <c r="B12" s="6" t="s">
        <v>132</v>
      </c>
      <c r="C12" s="6" t="s">
        <v>133</v>
      </c>
      <c r="D12" s="6" t="s">
        <v>125</v>
      </c>
      <c r="E12" s="6" t="s">
        <v>2</v>
      </c>
      <c r="F12" s="6" t="s">
        <v>0</v>
      </c>
      <c r="G12" s="6" t="s">
        <v>1</v>
      </c>
      <c r="H12" s="6" t="s">
        <v>31</v>
      </c>
      <c r="I12" s="6" t="s">
        <v>73</v>
      </c>
      <c r="J12" s="6" t="s">
        <v>74</v>
      </c>
    </row>
    <row r="13" spans="1:13" x14ac:dyDescent="0.35">
      <c r="A13" s="35" t="s">
        <v>77</v>
      </c>
      <c r="B13" s="35" t="s">
        <v>134</v>
      </c>
      <c r="C13" s="32">
        <f>COUNTIFS(Data!$I$2:$I$5500,$A13,Data!$J$2:$J$5500,$B13,Data!$L$2:$L$5500,1)+COUNTIFS(Data!$I$2:$I$5500,$A13,Data!$J$2:$J$5500,$B13,Data!$M$2:$M$5500,1)</f>
        <v>234</v>
      </c>
      <c r="D13" s="14">
        <f>SUMIFS(Data!$F$2:$F$5500,Data!$I$2:$I$5500,$A13,Data!$J$2:$J$5500,$B13,Data!$L$2:$L$5500,1)+SUMIFS(Data!$F$2:$F$5500,Data!$I$2:$I$5500,$A13,Data!$J$2:$J$5500,$B13,Data!$M$2:$M$5500,1)</f>
        <v>2992042700</v>
      </c>
      <c r="E13" s="15">
        <f>IFERROR(SUMIFS(Data!$F$2:$F$5500,Data!$I$2:$I$5500,$A13,Data!$J$2:$J$5500,$B13,Data!$M$2:$M$5500,1)/D13,0)</f>
        <v>9.5164464063296955E-2</v>
      </c>
      <c r="F13" s="14">
        <f>SUMIFS(Data!$P$2:$P$5500,Data!$I$2:$I$5500,$A13,Data!$J$2:$J$5500,$B13)</f>
        <v>2576974017</v>
      </c>
      <c r="G13" s="14">
        <f>SUMIFS(Data!$Q$2:$Q$5500,Data!$I$2:$I$5500,$A13,Data!$J$2:$J$5500,$B13)</f>
        <v>681859425</v>
      </c>
      <c r="H13" s="15">
        <f t="shared" ref="H13:H29" si="1">IFERROR(G13/D13,0)</f>
        <v>0.22789094052701855</v>
      </c>
      <c r="I13" s="16">
        <f t="shared" ref="I13:I29" si="2">IFERROR(G13/C13,0)</f>
        <v>2913929.1666666665</v>
      </c>
      <c r="J13" s="32">
        <f t="shared" ref="J13:J29" si="3">RANK(G13,$G$13:$G$29)</f>
        <v>1</v>
      </c>
    </row>
    <row r="14" spans="1:13" x14ac:dyDescent="0.35">
      <c r="A14" s="35" t="s">
        <v>75</v>
      </c>
      <c r="B14" s="35" t="s">
        <v>135</v>
      </c>
      <c r="C14" s="32">
        <f>COUNTIFS(Data!$I$2:$I$5500,$A14,Data!$J$2:$J$5500,$B14,Data!$L$2:$L$5500,1)+COUNTIFS(Data!$I$2:$I$5500,$A14,Data!$J$2:$J$5500,$B14,Data!$M$2:$M$5500,1)</f>
        <v>301</v>
      </c>
      <c r="D14" s="14">
        <f>SUMIFS(Data!$F$2:$F$5500,Data!$I$2:$I$5500,$A14,Data!$J$2:$J$5500,$B14,Data!$L$2:$L$5500,1)+SUMIFS(Data!$F$2:$F$5500,Data!$I$2:$I$5500,$A14,Data!$J$2:$J$5500,$B14,Data!$M$2:$M$5500,1)</f>
        <v>2796723780</v>
      </c>
      <c r="E14" s="15">
        <f>IFERROR(SUMIFS(Data!$F$2:$F$5500,Data!$I$2:$I$5500,$A14,Data!$J$2:$J$5500,$B14,Data!$M$2:$M$5500,1)/D14,0)</f>
        <v>7.6948221178996801E-2</v>
      </c>
      <c r="F14" s="14">
        <f>SUMIFS(Data!$P$2:$P$5500,Data!$I$2:$I$5500,$A14,Data!$J$2:$J$5500,$B14)</f>
        <v>2461315072</v>
      </c>
      <c r="G14" s="14">
        <f>SUMIFS(Data!$Q$2:$Q$5500,Data!$I$2:$I$5500,$A14,Data!$J$2:$J$5500,$B14)</f>
        <v>654250470</v>
      </c>
      <c r="H14" s="15">
        <f t="shared" si="1"/>
        <v>0.23393460401012503</v>
      </c>
      <c r="I14" s="16">
        <f t="shared" si="2"/>
        <v>2173589.6013289038</v>
      </c>
      <c r="J14" s="32">
        <f t="shared" si="3"/>
        <v>2</v>
      </c>
    </row>
    <row r="15" spans="1:13" x14ac:dyDescent="0.35">
      <c r="A15" s="35" t="s">
        <v>75</v>
      </c>
      <c r="B15" s="35" t="s">
        <v>136</v>
      </c>
      <c r="C15" s="32">
        <f>COUNTIFS(Data!$I$2:$I$5500,$A15,Data!$J$2:$J$5500,$B15,Data!$L$2:$L$5500,1)+COUNTIFS(Data!$I$2:$I$5500,$A15,Data!$J$2:$J$5500,$B15,Data!$M$2:$M$5500,1)</f>
        <v>180</v>
      </c>
      <c r="D15" s="14">
        <f>SUMIFS(Data!$F$2:$F$5500,Data!$I$2:$I$5500,$A15,Data!$J$2:$J$5500,$B15,Data!$L$2:$L$5500,1)+SUMIFS(Data!$F$2:$F$5500,Data!$I$2:$I$5500,$A15,Data!$J$2:$J$5500,$B15,Data!$M$2:$M$5500,1)</f>
        <v>1823721028</v>
      </c>
      <c r="E15" s="15">
        <f>IFERROR(SUMIFS(Data!$F$2:$F$5500,Data!$I$2:$I$5500,$A15,Data!$J$2:$J$5500,$B15,Data!$M$2:$M$5500,1)/D15,0)</f>
        <v>0.11601210094727273</v>
      </c>
      <c r="F15" s="14">
        <f>SUMIFS(Data!$P$2:$P$5500,Data!$I$2:$I$5500,$A15,Data!$J$2:$J$5500,$B15)</f>
        <v>1533224864</v>
      </c>
      <c r="G15" s="14">
        <f>SUMIFS(Data!$Q$2:$Q$5500,Data!$I$2:$I$5500,$A15,Data!$J$2:$J$5500,$B15)</f>
        <v>404721740</v>
      </c>
      <c r="H15" s="15">
        <f t="shared" si="1"/>
        <v>0.22192086058460472</v>
      </c>
      <c r="I15" s="16">
        <f t="shared" si="2"/>
        <v>2248454.111111111</v>
      </c>
      <c r="J15" s="32">
        <f t="shared" si="3"/>
        <v>3</v>
      </c>
    </row>
    <row r="16" spans="1:13" x14ac:dyDescent="0.35">
      <c r="A16" s="35" t="s">
        <v>77</v>
      </c>
      <c r="B16" s="35" t="s">
        <v>137</v>
      </c>
      <c r="C16" s="32">
        <f>COUNTIFS(Data!$I$2:$I$5500,$A16,Data!$J$2:$J$5500,$B16,Data!$L$2:$L$5500,1)+COUNTIFS(Data!$I$2:$I$5500,$A16,Data!$J$2:$J$5500,$B16,Data!$M$2:$M$5500,1)</f>
        <v>429</v>
      </c>
      <c r="D16" s="14">
        <f>SUMIFS(Data!$F$2:$F$5500,Data!$I$2:$I$5500,$A16,Data!$J$2:$J$5500,$B16,Data!$L$2:$L$5500,1)+SUMIFS(Data!$F$2:$F$5500,Data!$I$2:$I$5500,$A16,Data!$J$2:$J$5500,$B16,Data!$M$2:$M$5500,1)</f>
        <v>1759096403</v>
      </c>
      <c r="E16" s="15">
        <f>IFERROR(SUMIFS(Data!$F$2:$F$5500,Data!$I$2:$I$5500,$A16,Data!$J$2:$J$5500,$B16,Data!$M$2:$M$5500,1)/D16,0)</f>
        <v>9.4788535020385686E-2</v>
      </c>
      <c r="F16" s="14">
        <f>SUMIFS(Data!$P$2:$P$5500,Data!$I$2:$I$5500,$A16,Data!$J$2:$J$5500,$B16)</f>
        <v>1512787907</v>
      </c>
      <c r="G16" s="14">
        <f>SUMIFS(Data!$Q$2:$Q$5500,Data!$I$2:$I$5500,$A16,Data!$J$2:$J$5500,$B16)</f>
        <v>398139944.59999985</v>
      </c>
      <c r="H16" s="15">
        <f t="shared" si="1"/>
        <v>0.22633207817434201</v>
      </c>
      <c r="I16" s="16">
        <f t="shared" si="2"/>
        <v>928065.13892773853</v>
      </c>
      <c r="J16" s="32">
        <f t="shared" si="3"/>
        <v>4</v>
      </c>
    </row>
    <row r="17" spans="1:10" x14ac:dyDescent="0.35">
      <c r="A17" s="35" t="s">
        <v>76</v>
      </c>
      <c r="B17" s="35" t="s">
        <v>138</v>
      </c>
      <c r="C17" s="32">
        <f>COUNTIFS(Data!$I$2:$I$5500,$A17,Data!$J$2:$J$5500,$B17,Data!$L$2:$L$5500,1)+COUNTIFS(Data!$I$2:$I$5500,$A17,Data!$J$2:$J$5500,$B17,Data!$M$2:$M$5500,1)</f>
        <v>765</v>
      </c>
      <c r="D17" s="14">
        <f>SUMIFS(Data!$F$2:$F$5500,Data!$I$2:$I$5500,$A17,Data!$J$2:$J$5500,$B17,Data!$L$2:$L$5500,1)+SUMIFS(Data!$F$2:$F$5500,Data!$I$2:$I$5500,$A17,Data!$J$2:$J$5500,$B17,Data!$M$2:$M$5500,1)</f>
        <v>1645264680</v>
      </c>
      <c r="E17" s="15">
        <f>IFERROR(SUMIFS(Data!$F$2:$F$5500,Data!$I$2:$I$5500,$A17,Data!$J$2:$J$5500,$B17,Data!$M$2:$M$5500,1)/D17,0)</f>
        <v>0.19635547029429939</v>
      </c>
      <c r="F17" s="14">
        <f>SUMIFS(Data!$P$2:$P$5500,Data!$I$2:$I$5500,$A17,Data!$J$2:$J$5500,$B17)</f>
        <v>1250652221</v>
      </c>
      <c r="G17" s="14">
        <f>SUMIFS(Data!$Q$2:$Q$5500,Data!$I$2:$I$5500,$A17,Data!$J$2:$J$5500,$B17)</f>
        <v>325106649</v>
      </c>
      <c r="H17" s="15">
        <f t="shared" si="1"/>
        <v>0.19760142726700972</v>
      </c>
      <c r="I17" s="16">
        <f t="shared" si="2"/>
        <v>424976.01176470588</v>
      </c>
      <c r="J17" s="32">
        <f t="shared" si="3"/>
        <v>5</v>
      </c>
    </row>
    <row r="18" spans="1:10" x14ac:dyDescent="0.35">
      <c r="A18" s="35" t="s">
        <v>77</v>
      </c>
      <c r="B18" s="35" t="s">
        <v>139</v>
      </c>
      <c r="C18" s="32">
        <f>COUNTIFS(Data!$I$2:$I$5500,$A18,Data!$J$2:$J$5500,$B18,Data!$L$2:$L$5500,1)+COUNTIFS(Data!$I$2:$I$5500,$A18,Data!$J$2:$J$5500,$B18,Data!$M$2:$M$5500,1)</f>
        <v>56</v>
      </c>
      <c r="D18" s="14">
        <f>SUMIFS(Data!$F$2:$F$5500,Data!$I$2:$I$5500,$A18,Data!$J$2:$J$5500,$B18,Data!$L$2:$L$5500,1)+SUMIFS(Data!$F$2:$F$5500,Data!$I$2:$I$5500,$A18,Data!$J$2:$J$5500,$B18,Data!$M$2:$M$5500,1)</f>
        <v>1469965760</v>
      </c>
      <c r="E18" s="15">
        <f>IFERROR(SUMIFS(Data!$F$2:$F$5500,Data!$I$2:$I$5500,$A18,Data!$J$2:$J$5500,$B18,Data!$M$2:$M$5500,1)/D18,0)</f>
        <v>0.14869931392143446</v>
      </c>
      <c r="F18" s="14">
        <f>SUMIFS(Data!$P$2:$P$5500,Data!$I$2:$I$5500,$A18,Data!$J$2:$J$5500,$B18)</f>
        <v>1178760231</v>
      </c>
      <c r="G18" s="14">
        <f>SUMIFS(Data!$Q$2:$Q$5500,Data!$I$2:$I$5500,$A18,Data!$J$2:$J$5500,$B18)</f>
        <v>302792229</v>
      </c>
      <c r="H18" s="15">
        <f t="shared" si="1"/>
        <v>0.20598590609348616</v>
      </c>
      <c r="I18" s="16">
        <f t="shared" si="2"/>
        <v>5407004.0892857146</v>
      </c>
      <c r="J18" s="32">
        <f t="shared" si="3"/>
        <v>6</v>
      </c>
    </row>
    <row r="19" spans="1:10" x14ac:dyDescent="0.35">
      <c r="A19" s="35" t="s">
        <v>76</v>
      </c>
      <c r="B19" s="35" t="s">
        <v>140</v>
      </c>
      <c r="C19" s="32">
        <f>COUNTIFS(Data!$I$2:$I$5500,$A19,Data!$J$2:$J$5500,$B19,Data!$L$2:$L$5500,1)+COUNTIFS(Data!$I$2:$I$5500,$A19,Data!$J$2:$J$5500,$B19,Data!$M$2:$M$5500,1)</f>
        <v>276</v>
      </c>
      <c r="D19" s="14">
        <f>SUMIFS(Data!$F$2:$F$5500,Data!$I$2:$I$5500,$A19,Data!$J$2:$J$5500,$B19,Data!$L$2:$L$5500,1)+SUMIFS(Data!$F$2:$F$5500,Data!$I$2:$I$5500,$A19,Data!$J$2:$J$5500,$B19,Data!$M$2:$M$5500,1)</f>
        <v>1317117740</v>
      </c>
      <c r="E19" s="15">
        <f>IFERROR(SUMIFS(Data!$F$2:$F$5500,Data!$I$2:$I$5500,$A19,Data!$J$2:$J$5500,$B19,Data!$M$2:$M$5500,1)/D19,0)</f>
        <v>8.6080307444648035E-2</v>
      </c>
      <c r="F19" s="14">
        <f>SUMIFS(Data!$P$2:$P$5500,Data!$I$2:$I$5500,$A19,Data!$J$2:$J$5500,$B19)</f>
        <v>1144054266</v>
      </c>
      <c r="G19" s="14">
        <f>SUMIFS(Data!$Q$2:$Q$5500,Data!$I$2:$I$5500,$A19,Data!$J$2:$J$5500,$B19)</f>
        <v>301436378</v>
      </c>
      <c r="H19" s="15">
        <f t="shared" si="1"/>
        <v>0.22886061651557438</v>
      </c>
      <c r="I19" s="16">
        <f t="shared" si="2"/>
        <v>1092160.7898550725</v>
      </c>
      <c r="J19" s="32">
        <f t="shared" si="3"/>
        <v>7</v>
      </c>
    </row>
    <row r="20" spans="1:10" x14ac:dyDescent="0.35">
      <c r="A20" s="35" t="s">
        <v>76</v>
      </c>
      <c r="B20" s="35" t="s">
        <v>141</v>
      </c>
      <c r="C20" s="32">
        <f>COUNTIFS(Data!$I$2:$I$5500,$A20,Data!$J$2:$J$5500,$B20,Data!$L$2:$L$5500,1)+COUNTIFS(Data!$I$2:$I$5500,$A20,Data!$J$2:$J$5500,$B20,Data!$M$2:$M$5500,1)</f>
        <v>375</v>
      </c>
      <c r="D20" s="14">
        <f>SUMIFS(Data!$F$2:$F$5500,Data!$I$2:$I$5500,$A20,Data!$J$2:$J$5500,$B20,Data!$L$2:$L$5500,1)+SUMIFS(Data!$F$2:$F$5500,Data!$I$2:$I$5500,$A20,Data!$J$2:$J$5500,$B20,Data!$M$2:$M$5500,1)</f>
        <v>1238552900</v>
      </c>
      <c r="E20" s="15">
        <f>IFERROR(SUMIFS(Data!$F$2:$F$5500,Data!$I$2:$I$5500,$A20,Data!$J$2:$J$5500,$B20,Data!$M$2:$M$5500,1)/D20,0)</f>
        <v>6.0004542397825718E-2</v>
      </c>
      <c r="F20" s="14">
        <f>SUMIFS(Data!$P$2:$P$5500,Data!$I$2:$I$5500,$A20,Data!$J$2:$J$5500,$B20)</f>
        <v>1101923304</v>
      </c>
      <c r="G20" s="14">
        <f>SUMIFS(Data!$Q$2:$Q$5500,Data!$I$2:$I$5500,$A20,Data!$J$2:$J$5500,$B20)</f>
        <v>286959434</v>
      </c>
      <c r="H20" s="15">
        <f t="shared" si="1"/>
        <v>0.23168928351788606</v>
      </c>
      <c r="I20" s="16">
        <f t="shared" si="2"/>
        <v>765225.15733333328</v>
      </c>
      <c r="J20" s="32">
        <f t="shared" si="3"/>
        <v>8</v>
      </c>
    </row>
    <row r="21" spans="1:10" x14ac:dyDescent="0.35">
      <c r="A21" s="35" t="s">
        <v>77</v>
      </c>
      <c r="B21" s="35" t="s">
        <v>142</v>
      </c>
      <c r="C21" s="32">
        <f>COUNTIFS(Data!$I$2:$I$5500,$A21,Data!$J$2:$J$5500,$B21,Data!$L$2:$L$5500,1)+COUNTIFS(Data!$I$2:$I$5500,$A21,Data!$J$2:$J$5500,$B21,Data!$M$2:$M$5500,1)</f>
        <v>561</v>
      </c>
      <c r="D21" s="14">
        <f>SUMIFS(Data!$F$2:$F$5500,Data!$I$2:$I$5500,$A21,Data!$J$2:$J$5500,$B21,Data!$L$2:$L$5500,1)+SUMIFS(Data!$F$2:$F$5500,Data!$I$2:$I$5500,$A21,Data!$J$2:$J$5500,$B21,Data!$M$2:$M$5500,1)</f>
        <v>1201653980</v>
      </c>
      <c r="E21" s="15">
        <f>IFERROR(SUMIFS(Data!$F$2:$F$5500,Data!$I$2:$I$5500,$A21,Data!$J$2:$J$5500,$B21,Data!$M$2:$M$5500,1)/D21,0)</f>
        <v>9.2172690178249153E-2</v>
      </c>
      <c r="F21" s="14">
        <f>SUMIFS(Data!$P$2:$P$5500,Data!$I$2:$I$5500,$A21,Data!$J$2:$J$5500,$B21)</f>
        <v>1035677142</v>
      </c>
      <c r="G21" s="14">
        <f>SUMIFS(Data!$Q$2:$Q$5500,Data!$I$2:$I$5500,$A21,Data!$J$2:$J$5500,$B21)</f>
        <v>272051132</v>
      </c>
      <c r="H21" s="15">
        <f t="shared" si="1"/>
        <v>0.22639722959183309</v>
      </c>
      <c r="I21" s="16">
        <f t="shared" si="2"/>
        <v>484939.62923351157</v>
      </c>
      <c r="J21" s="32">
        <f t="shared" si="3"/>
        <v>9</v>
      </c>
    </row>
    <row r="22" spans="1:10" x14ac:dyDescent="0.35">
      <c r="A22" s="35" t="s">
        <v>75</v>
      </c>
      <c r="B22" s="35" t="s">
        <v>143</v>
      </c>
      <c r="C22" s="32">
        <f>COUNTIFS(Data!$I$2:$I$5500,$A22,Data!$J$2:$J$5500,$B22,Data!$L$2:$L$5500,1)+COUNTIFS(Data!$I$2:$I$5500,$A22,Data!$J$2:$J$5500,$B22,Data!$M$2:$M$5500,1)</f>
        <v>142</v>
      </c>
      <c r="D22" s="14">
        <f>SUMIFS(Data!$F$2:$F$5500,Data!$I$2:$I$5500,$A22,Data!$J$2:$J$5500,$B22,Data!$L$2:$L$5500,1)+SUMIFS(Data!$F$2:$F$5500,Data!$I$2:$I$5500,$A22,Data!$J$2:$J$5500,$B22,Data!$M$2:$M$5500,1)</f>
        <v>1148115720</v>
      </c>
      <c r="E22" s="15">
        <f>IFERROR(SUMIFS(Data!$F$2:$F$5500,Data!$I$2:$I$5500,$A22,Data!$J$2:$J$5500,$B22,Data!$M$2:$M$5500,1)/D22,0)</f>
        <v>0.14804718465138689</v>
      </c>
      <c r="F22" s="14">
        <f>SUMIFS(Data!$P$2:$P$5500,Data!$I$2:$I$5500,$A22,Data!$J$2:$J$5500,$B22)</f>
        <v>941319471</v>
      </c>
      <c r="G22" s="14">
        <f>SUMIFS(Data!$Q$2:$Q$5500,Data!$I$2:$I$5500,$A22,Data!$J$2:$J$5500,$B22)</f>
        <v>256621177</v>
      </c>
      <c r="H22" s="15">
        <f t="shared" si="1"/>
        <v>0.22351507999559486</v>
      </c>
      <c r="I22" s="16">
        <f t="shared" si="2"/>
        <v>1807191.3873239437</v>
      </c>
      <c r="J22" s="32">
        <f t="shared" si="3"/>
        <v>10</v>
      </c>
    </row>
    <row r="23" spans="1:10" x14ac:dyDescent="0.35">
      <c r="A23" s="35" t="s">
        <v>75</v>
      </c>
      <c r="B23" s="35" t="s">
        <v>144</v>
      </c>
      <c r="C23" s="32">
        <f>COUNTIFS(Data!$I$2:$I$5500,$A23,Data!$J$2:$J$5500,$B23,Data!$L$2:$L$5500,1)+COUNTIFS(Data!$I$2:$I$5500,$A23,Data!$J$2:$J$5500,$B23,Data!$M$2:$M$5500,1)</f>
        <v>530</v>
      </c>
      <c r="D23" s="14">
        <f>SUMIFS(Data!$F$2:$F$5500,Data!$I$2:$I$5500,$A23,Data!$J$2:$J$5500,$B23,Data!$L$2:$L$5500,1)+SUMIFS(Data!$F$2:$F$5500,Data!$I$2:$I$5500,$A23,Data!$J$2:$J$5500,$B23,Data!$M$2:$M$5500,1)</f>
        <v>887191060</v>
      </c>
      <c r="E23" s="15">
        <f>IFERROR(SUMIFS(Data!$F$2:$F$5500,Data!$I$2:$I$5500,$A23,Data!$J$2:$J$5500,$B23,Data!$M$2:$M$5500,1)/D23,0)</f>
        <v>0.13358610714584973</v>
      </c>
      <c r="F23" s="14">
        <f>SUMIFS(Data!$P$2:$P$5500,Data!$I$2:$I$5500,$A23,Data!$J$2:$J$5500,$B23)</f>
        <v>731320533</v>
      </c>
      <c r="G23" s="14">
        <f>SUMIFS(Data!$Q$2:$Q$5500,Data!$I$2:$I$5500,$A23,Data!$J$2:$J$5500,$B23)</f>
        <v>193248271</v>
      </c>
      <c r="H23" s="15">
        <f t="shared" si="1"/>
        <v>0.21782035427633817</v>
      </c>
      <c r="I23" s="16">
        <f t="shared" si="2"/>
        <v>364619.37924528302</v>
      </c>
      <c r="J23" s="32">
        <f t="shared" si="3"/>
        <v>11</v>
      </c>
    </row>
    <row r="24" spans="1:10" x14ac:dyDescent="0.35">
      <c r="A24" s="35" t="s">
        <v>76</v>
      </c>
      <c r="B24" s="35" t="s">
        <v>145</v>
      </c>
      <c r="C24" s="32">
        <f>COUNTIFS(Data!$I$2:$I$5500,$A24,Data!$J$2:$J$5500,$B24,Data!$L$2:$L$5500,1)+COUNTIFS(Data!$I$2:$I$5500,$A24,Data!$J$2:$J$5500,$B24,Data!$M$2:$M$5500,1)</f>
        <v>736</v>
      </c>
      <c r="D24" s="14">
        <f>SUMIFS(Data!$F$2:$F$5500,Data!$I$2:$I$5500,$A24,Data!$J$2:$J$5500,$B24,Data!$L$2:$L$5500,1)+SUMIFS(Data!$F$2:$F$5500,Data!$I$2:$I$5500,$A24,Data!$J$2:$J$5500,$B24,Data!$M$2:$M$5500,1)</f>
        <v>515461960</v>
      </c>
      <c r="E24" s="15">
        <f>IFERROR(SUMIFS(Data!$F$2:$F$5500,Data!$I$2:$I$5500,$A24,Data!$J$2:$J$5500,$B24,Data!$M$2:$M$5500,1)/D24,0)</f>
        <v>8.9928226711433759E-2</v>
      </c>
      <c r="F24" s="14">
        <f>SUMIFS(Data!$P$2:$P$5500,Data!$I$2:$I$5500,$A24,Data!$J$2:$J$5500,$B24)</f>
        <v>446724894</v>
      </c>
      <c r="G24" s="14">
        <f>SUMIFS(Data!$Q$2:$Q$5500,Data!$I$2:$I$5500,$A24,Data!$J$2:$J$5500,$B24)</f>
        <v>118349728</v>
      </c>
      <c r="H24" s="15">
        <f t="shared" si="1"/>
        <v>0.22959934424646972</v>
      </c>
      <c r="I24" s="16">
        <f t="shared" si="2"/>
        <v>160801.26086956522</v>
      </c>
      <c r="J24" s="32">
        <f t="shared" si="3"/>
        <v>12</v>
      </c>
    </row>
    <row r="25" spans="1:10" x14ac:dyDescent="0.35">
      <c r="A25" s="35" t="s">
        <v>76</v>
      </c>
      <c r="B25" s="35" t="s">
        <v>146</v>
      </c>
      <c r="C25" s="32">
        <f>COUNTIFS(Data!$I$2:$I$5500,$A25,Data!$J$2:$J$5500,$B25,Data!$L$2:$L$5500,1)+COUNTIFS(Data!$I$2:$I$5500,$A25,Data!$J$2:$J$5500,$B25,Data!$M$2:$M$5500,1)</f>
        <v>174</v>
      </c>
      <c r="D25" s="14">
        <f>SUMIFS(Data!$F$2:$F$5500,Data!$I$2:$I$5500,$A25,Data!$J$2:$J$5500,$B25,Data!$L$2:$L$5500,1)+SUMIFS(Data!$F$2:$F$5500,Data!$I$2:$I$5500,$A25,Data!$J$2:$J$5500,$B25,Data!$M$2:$M$5500,1)</f>
        <v>242269680</v>
      </c>
      <c r="E25" s="15">
        <f>IFERROR(SUMIFS(Data!$F$2:$F$5500,Data!$I$2:$I$5500,$A25,Data!$J$2:$J$5500,$B25,Data!$M$2:$M$5500,1)/D25,0)</f>
        <v>0.11663531317662201</v>
      </c>
      <c r="F25" s="14">
        <f>SUMIFS(Data!$P$2:$P$5500,Data!$I$2:$I$5500,$A25,Data!$J$2:$J$5500,$B25)</f>
        <v>204459357</v>
      </c>
      <c r="G25" s="14">
        <f>SUMIFS(Data!$Q$2:$Q$5500,Data!$I$2:$I$5500,$A25,Data!$J$2:$J$5500,$B25)</f>
        <v>54650621</v>
      </c>
      <c r="H25" s="15">
        <f t="shared" si="1"/>
        <v>0.22557763315657164</v>
      </c>
      <c r="I25" s="16">
        <f t="shared" si="2"/>
        <v>314084.02873563219</v>
      </c>
      <c r="J25" s="32">
        <f t="shared" si="3"/>
        <v>13</v>
      </c>
    </row>
    <row r="26" spans="1:10" x14ac:dyDescent="0.35">
      <c r="A26" s="35" t="s">
        <v>76</v>
      </c>
      <c r="B26" s="35" t="s">
        <v>147</v>
      </c>
      <c r="C26" s="32">
        <f>COUNTIFS(Data!$I$2:$I$5500,$A26,Data!$J$2:$J$5500,$B26,Data!$L$2:$L$5500,1)+COUNTIFS(Data!$I$2:$I$5500,$A26,Data!$J$2:$J$5500,$B26,Data!$M$2:$M$5500,1)</f>
        <v>359</v>
      </c>
      <c r="D26" s="14">
        <f>SUMIFS(Data!$F$2:$F$5500,Data!$I$2:$I$5500,$A26,Data!$J$2:$J$5500,$B26,Data!$L$2:$L$5500,1)+SUMIFS(Data!$F$2:$F$5500,Data!$I$2:$I$5500,$A26,Data!$J$2:$J$5500,$B26,Data!$M$2:$M$5500,1)</f>
        <v>196486220</v>
      </c>
      <c r="E26" s="15">
        <f>IFERROR(SUMIFS(Data!$F$2:$F$5500,Data!$I$2:$I$5500,$A26,Data!$J$2:$J$5500,$B26,Data!$M$2:$M$5500,1)/D26,0)</f>
        <v>0.14744301152518483</v>
      </c>
      <c r="F26" s="14">
        <f>SUMIFS(Data!$P$2:$P$5500,Data!$I$2:$I$5500,$A26,Data!$J$2:$J$5500,$B26)</f>
        <v>158945308</v>
      </c>
      <c r="G26" s="14">
        <f>SUMIFS(Data!$Q$2:$Q$5500,Data!$I$2:$I$5500,$A26,Data!$J$2:$J$5500,$B26)</f>
        <v>41684318</v>
      </c>
      <c r="H26" s="15">
        <f t="shared" si="1"/>
        <v>0.21214881124996959</v>
      </c>
      <c r="I26" s="16">
        <f t="shared" si="2"/>
        <v>116112.30640668524</v>
      </c>
      <c r="J26" s="32">
        <f t="shared" si="3"/>
        <v>14</v>
      </c>
    </row>
    <row r="27" spans="1:10" x14ac:dyDescent="0.35">
      <c r="A27" s="35" t="s">
        <v>76</v>
      </c>
      <c r="B27" s="35" t="s">
        <v>148</v>
      </c>
      <c r="C27" s="32">
        <f>COUNTIFS(Data!$I$2:$I$5500,$A27,Data!$J$2:$J$5500,$B27,Data!$L$2:$L$5500,1)+COUNTIFS(Data!$I$2:$I$5500,$A27,Data!$J$2:$J$5500,$B27,Data!$M$2:$M$5500,1)</f>
        <v>75</v>
      </c>
      <c r="D27" s="14">
        <f>SUMIFS(Data!$F$2:$F$5500,Data!$I$2:$I$5500,$A27,Data!$J$2:$J$5500,$B27,Data!$L$2:$L$5500,1)+SUMIFS(Data!$F$2:$F$5500,Data!$I$2:$I$5500,$A27,Data!$J$2:$J$5500,$B27,Data!$M$2:$M$5500,1)</f>
        <v>83269460</v>
      </c>
      <c r="E27" s="15">
        <f>IFERROR(SUMIFS(Data!$F$2:$F$5500,Data!$I$2:$I$5500,$A27,Data!$J$2:$J$5500,$B27,Data!$M$2:$M$5500,1)/D27,0)</f>
        <v>3.0216600419889838E-2</v>
      </c>
      <c r="F27" s="14">
        <f>SUMIFS(Data!$P$2:$P$5500,Data!$I$2:$I$5500,$A27,Data!$J$2:$J$5500,$B27)</f>
        <v>76395978</v>
      </c>
      <c r="G27" s="14">
        <f>SUMIFS(Data!$Q$2:$Q$5500,Data!$I$2:$I$5500,$A27,Data!$J$2:$J$5500,$B27)</f>
        <v>19868640</v>
      </c>
      <c r="H27" s="15">
        <f t="shared" si="1"/>
        <v>0.23860656716159803</v>
      </c>
      <c r="I27" s="16">
        <f t="shared" si="2"/>
        <v>264915.20000000001</v>
      </c>
      <c r="J27" s="32">
        <f t="shared" si="3"/>
        <v>15</v>
      </c>
    </row>
    <row r="28" spans="1:10" x14ac:dyDescent="0.35">
      <c r="A28" s="35" t="s">
        <v>76</v>
      </c>
      <c r="B28" s="35" t="s">
        <v>149</v>
      </c>
      <c r="C28" s="32">
        <f>COUNTIFS(Data!$I$2:$I$5500,$A28,Data!$J$2:$J$5500,$B28,Data!$L$2:$L$5500,1)+COUNTIFS(Data!$I$2:$I$5500,$A28,Data!$J$2:$J$5500,$B28,Data!$M$2:$M$5500,1)</f>
        <v>206</v>
      </c>
      <c r="D28" s="14">
        <f>SUMIFS(Data!$F$2:$F$5500,Data!$I$2:$I$5500,$A28,Data!$J$2:$J$5500,$B28,Data!$L$2:$L$5500,1)+SUMIFS(Data!$F$2:$F$5500,Data!$I$2:$I$5500,$A28,Data!$J$2:$J$5500,$B28,Data!$M$2:$M$5500,1)</f>
        <v>54624320</v>
      </c>
      <c r="E28" s="15">
        <f>IFERROR(SUMIFS(Data!$F$2:$F$5500,Data!$I$2:$I$5500,$A28,Data!$J$2:$J$5500,$B28,Data!$M$2:$M$5500,1)/D28,0)</f>
        <v>7.2981045805238398E-2</v>
      </c>
      <c r="F28" s="14">
        <f>SUMIFS(Data!$P$2:$P$5500,Data!$I$2:$I$5500,$A28,Data!$J$2:$J$5500,$B28)</f>
        <v>48434644</v>
      </c>
      <c r="G28" s="14">
        <f>SUMIFS(Data!$Q$2:$Q$5500,Data!$I$2:$I$5500,$A28,Data!$J$2:$J$5500,$B28)</f>
        <v>12988198</v>
      </c>
      <c r="H28" s="15">
        <f t="shared" si="1"/>
        <v>0.23777317502533671</v>
      </c>
      <c r="I28" s="16">
        <f t="shared" si="2"/>
        <v>63049.504854368934</v>
      </c>
      <c r="J28" s="32">
        <f t="shared" si="3"/>
        <v>16</v>
      </c>
    </row>
    <row r="29" spans="1:10" x14ac:dyDescent="0.35">
      <c r="A29" s="35" t="s">
        <v>76</v>
      </c>
      <c r="B29" s="35" t="s">
        <v>150</v>
      </c>
      <c r="C29" s="32">
        <f>COUNTIFS(Data!$I$2:$I$5500,$A29,Data!$J$2:$J$5500,$B29,Data!$L$2:$L$5500,1)+COUNTIFS(Data!$I$2:$I$5500,$A29,Data!$J$2:$J$5500,$B29,Data!$M$2:$M$5500,1)</f>
        <v>97</v>
      </c>
      <c r="D29" s="14">
        <f>SUMIFS(Data!$F$2:$F$5500,Data!$I$2:$I$5500,$A29,Data!$J$2:$J$5500,$B29,Data!$L$2:$L$5500,1)+SUMIFS(Data!$F$2:$F$5500,Data!$I$2:$I$5500,$A29,Data!$J$2:$J$5500,$B29,Data!$M$2:$M$5500,1)</f>
        <v>16333880</v>
      </c>
      <c r="E29" s="15">
        <f>IFERROR(SUMIFS(Data!$F$2:$F$5500,Data!$I$2:$I$5500,$A29,Data!$J$2:$J$5500,$B29,Data!$M$2:$M$5500,1)/D29,0)</f>
        <v>0.18189432027172969</v>
      </c>
      <c r="F29" s="14">
        <f>SUMIFS(Data!$P$2:$P$5500,Data!$I$2:$I$5500,$A29,Data!$J$2:$J$5500,$B29)</f>
        <v>12706959</v>
      </c>
      <c r="G29" s="14">
        <f>SUMIFS(Data!$Q$2:$Q$5500,Data!$I$2:$I$5500,$A29,Data!$J$2:$J$5500,$B29)</f>
        <v>3352971</v>
      </c>
      <c r="H29" s="15">
        <f t="shared" si="1"/>
        <v>0.20527706827771477</v>
      </c>
      <c r="I29" s="16">
        <f t="shared" si="2"/>
        <v>34566.711340206188</v>
      </c>
      <c r="J29" s="32">
        <f t="shared" si="3"/>
        <v>17</v>
      </c>
    </row>
    <row r="32" spans="1:10" x14ac:dyDescent="0.35">
      <c r="A32" s="10" t="s">
        <v>151</v>
      </c>
    </row>
    <row r="33" spans="1:5" ht="31.5" customHeight="1" x14ac:dyDescent="0.35">
      <c r="A33" s="6" t="s">
        <v>152</v>
      </c>
      <c r="B33" s="6" t="s">
        <v>75</v>
      </c>
      <c r="C33" s="6" t="s">
        <v>76</v>
      </c>
      <c r="D33" s="6" t="s">
        <v>77</v>
      </c>
      <c r="E33" s="6" t="s">
        <v>92</v>
      </c>
    </row>
    <row r="34" spans="1:5" x14ac:dyDescent="0.35">
      <c r="A34" s="36">
        <v>2009</v>
      </c>
      <c r="B34" s="14">
        <f>SUMIFS(Data!$P$2:$P$5500,Data!$K$2:$K$5500,$A34,Data!$I$2:$I$5500,B$33)</f>
        <v>1666031409</v>
      </c>
      <c r="C34" s="14">
        <f>SUMIFS(Data!$P$2:$P$5500,Data!$K$2:$K$5500,$A34,Data!$I$2:$I$5500,C$33)</f>
        <v>1167133407</v>
      </c>
      <c r="D34" s="14">
        <f>SUMIFS(Data!$P$2:$P$5500,Data!$K$2:$K$5500,$A34,Data!$I$2:$I$5500,D$33)</f>
        <v>1566377538</v>
      </c>
      <c r="E34" s="26">
        <f>SUM(B34:D34)</f>
        <v>4399542354</v>
      </c>
    </row>
    <row r="35" spans="1:5" x14ac:dyDescent="0.35">
      <c r="A35" s="36">
        <v>2010</v>
      </c>
      <c r="B35" s="14">
        <f>SUMIFS(Data!$P$2:$P$5500,Data!$K$2:$K$5500,$A35,Data!$I$2:$I$5500,B$33)</f>
        <v>1290937396</v>
      </c>
      <c r="C35" s="14">
        <f>SUMIFS(Data!$P$2:$P$5500,Data!$K$2:$K$5500,$A35,Data!$I$2:$I$5500,C$33)</f>
        <v>1057498902</v>
      </c>
      <c r="D35" s="14">
        <f>SUMIFS(Data!$P$2:$P$5500,Data!$K$2:$K$5500,$A35,Data!$I$2:$I$5500,D$33)</f>
        <v>1513157370</v>
      </c>
      <c r="E35" s="26">
        <f>SUM(B35:D35)</f>
        <v>3861593668</v>
      </c>
    </row>
    <row r="36" spans="1:5" x14ac:dyDescent="0.35">
      <c r="A36" s="36">
        <v>2011</v>
      </c>
      <c r="B36" s="14">
        <f>SUMIFS(Data!$P$2:$P$5500,Data!$K$2:$K$5500,$A36,Data!$I$2:$I$5500,B$33)</f>
        <v>1389367236</v>
      </c>
      <c r="C36" s="14">
        <f>SUMIFS(Data!$P$2:$P$5500,Data!$K$2:$K$5500,$A36,Data!$I$2:$I$5500,C$33)</f>
        <v>1022330753</v>
      </c>
      <c r="D36" s="14">
        <f>SUMIFS(Data!$P$2:$P$5500,Data!$K$2:$K$5500,$A36,Data!$I$2:$I$5500,D$33)</f>
        <v>1485726641</v>
      </c>
      <c r="E36" s="26">
        <f>SUM(B36:D36)</f>
        <v>3897424630</v>
      </c>
    </row>
    <row r="37" spans="1:5" x14ac:dyDescent="0.35">
      <c r="A37" s="36">
        <v>2012</v>
      </c>
      <c r="B37" s="14">
        <f>SUMIFS(Data!$P$2:$P$5500,Data!$K$2:$K$5500,$A37,Data!$I$2:$I$5500,B$33)</f>
        <v>1320843899</v>
      </c>
      <c r="C37" s="14">
        <f>SUMIFS(Data!$P$2:$P$5500,Data!$K$2:$K$5500,$A37,Data!$I$2:$I$5500,C$33)</f>
        <v>1197333869</v>
      </c>
      <c r="D37" s="14">
        <f>SUMIFS(Data!$P$2:$P$5500,Data!$K$2:$K$5500,$A37,Data!$I$2:$I$5500,D$33)</f>
        <v>1738937748</v>
      </c>
      <c r="E37" s="26">
        <f>SUM(B37:D37)</f>
        <v>4257115516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zoomScaleNormal="100" workbookViewId="0"/>
  </sheetViews>
  <sheetFormatPr defaultColWidth="8.6328125" defaultRowHeight="14.5" x14ac:dyDescent="0.35"/>
  <cols>
    <col min="1" max="1" width="18" customWidth="1"/>
    <col min="2" max="2" width="14" customWidth="1"/>
    <col min="3" max="3" width="13" customWidth="1"/>
    <col min="4" max="4" width="14" customWidth="1"/>
    <col min="5" max="5" width="13" customWidth="1"/>
    <col min="6" max="6" width="14" customWidth="1"/>
    <col min="7" max="11" width="13" customWidth="1"/>
    <col min="12" max="12" width="14" customWidth="1"/>
    <col min="13" max="13" width="16" customWidth="1"/>
  </cols>
  <sheetData>
    <row r="1" spans="1:6" ht="18" x14ac:dyDescent="0.4">
      <c r="A1" s="4" t="s">
        <v>153</v>
      </c>
    </row>
    <row r="2" spans="1:6" x14ac:dyDescent="0.35">
      <c r="A2" s="5" t="s">
        <v>154</v>
      </c>
    </row>
    <row r="4" spans="1:6" x14ac:dyDescent="0.35">
      <c r="A4" s="10" t="s">
        <v>155</v>
      </c>
    </row>
    <row r="5" spans="1:6" ht="31.5" customHeight="1" x14ac:dyDescent="0.35">
      <c r="A5" s="6" t="s">
        <v>42</v>
      </c>
      <c r="B5" s="6" t="s">
        <v>156</v>
      </c>
      <c r="C5" s="6" t="s">
        <v>157</v>
      </c>
      <c r="D5" s="6" t="s">
        <v>158</v>
      </c>
      <c r="E5" s="6" t="s">
        <v>159</v>
      </c>
    </row>
    <row r="6" spans="1:6" x14ac:dyDescent="0.35">
      <c r="A6" s="13" t="s">
        <v>75</v>
      </c>
      <c r="B6" s="32">
        <f>COUNTIFS(Data!$I$2:$I$5500,$A6,Data!$O$2:$O$5500,B$5,Data!$N$2:$N$5500,1)</f>
        <v>107</v>
      </c>
      <c r="C6" s="32">
        <f>COUNTIFS(Data!$I$2:$I$5500,$A6,Data!$O$2:$O$5500,C$5,Data!$N$2:$N$5500,1)</f>
        <v>324</v>
      </c>
      <c r="D6" s="32">
        <f>COUNTIFS(Data!$I$2:$I$5500,$A6,Data!$O$2:$O$5500,D$5,Data!$N$2:$N$5500,1)</f>
        <v>307</v>
      </c>
      <c r="E6" s="32">
        <f>COUNTIFS(Data!$I$2:$I$5500,$A6,Data!$O$2:$O$5500,E$5,Data!$N$2:$N$5500,1)</f>
        <v>415</v>
      </c>
    </row>
    <row r="7" spans="1:6" x14ac:dyDescent="0.35">
      <c r="A7" s="13" t="s">
        <v>76</v>
      </c>
      <c r="B7" s="32">
        <f>COUNTIFS(Data!$I$2:$I$5500,$A7,Data!$O$2:$O$5500,B$5,Data!$N$2:$N$5500,1)</f>
        <v>267</v>
      </c>
      <c r="C7" s="32">
        <f>COUNTIFS(Data!$I$2:$I$5500,$A7,Data!$O$2:$O$5500,C$5,Data!$N$2:$N$5500,1)</f>
        <v>855</v>
      </c>
      <c r="D7" s="32">
        <f>COUNTIFS(Data!$I$2:$I$5500,$A7,Data!$O$2:$O$5500,D$5,Data!$N$2:$N$5500,1)</f>
        <v>815</v>
      </c>
      <c r="E7" s="32">
        <f>COUNTIFS(Data!$I$2:$I$5500,$A7,Data!$O$2:$O$5500,E$5,Data!$N$2:$N$5500,1)</f>
        <v>1126</v>
      </c>
    </row>
    <row r="8" spans="1:6" x14ac:dyDescent="0.35">
      <c r="A8" s="13" t="s">
        <v>77</v>
      </c>
      <c r="B8" s="32">
        <f>COUNTIFS(Data!$I$2:$I$5500,$A8,Data!$O$2:$O$5500,B$5,Data!$N$2:$N$5500,1)</f>
        <v>136</v>
      </c>
      <c r="C8" s="32">
        <f>COUNTIFS(Data!$I$2:$I$5500,$A8,Data!$O$2:$O$5500,C$5,Data!$N$2:$N$5500,1)</f>
        <v>320</v>
      </c>
      <c r="D8" s="32">
        <f>COUNTIFS(Data!$I$2:$I$5500,$A8,Data!$O$2:$O$5500,D$5,Data!$N$2:$N$5500,1)</f>
        <v>374</v>
      </c>
      <c r="E8" s="32">
        <f>COUNTIFS(Data!$I$2:$I$5500,$A8,Data!$O$2:$O$5500,E$5,Data!$N$2:$N$5500,1)</f>
        <v>450</v>
      </c>
    </row>
    <row r="11" spans="1:6" x14ac:dyDescent="0.35">
      <c r="A11" s="10" t="s">
        <v>160</v>
      </c>
    </row>
    <row r="12" spans="1:6" ht="31.5" customHeight="1" x14ac:dyDescent="0.35">
      <c r="A12" s="6" t="s">
        <v>42</v>
      </c>
      <c r="B12" s="6" t="s">
        <v>156</v>
      </c>
      <c r="C12" s="6" t="s">
        <v>157</v>
      </c>
      <c r="D12" s="6" t="s">
        <v>158</v>
      </c>
      <c r="E12" s="6" t="s">
        <v>159</v>
      </c>
      <c r="F12" s="6" t="s">
        <v>161</v>
      </c>
    </row>
    <row r="13" spans="1:6" x14ac:dyDescent="0.35">
      <c r="A13" s="13" t="s">
        <v>75</v>
      </c>
      <c r="B13" s="37">
        <f>AVERAGEIFS(Data!$E$2:$E$5500,Data!$I$2:$I$5500,$A13,Data!$O$2:$O$5500,B$12,Data!$N$2:$N$5500,1)</f>
        <v>28.242990654205606</v>
      </c>
      <c r="C13" s="37">
        <f>AVERAGEIFS(Data!$E$2:$E$5500,Data!$I$2:$I$5500,$A13,Data!$O$2:$O$5500,C$12,Data!$N$2:$N$5500,1)</f>
        <v>25.37037037037037</v>
      </c>
      <c r="D13" s="37">
        <f>AVERAGEIFS(Data!$E$2:$E$5500,Data!$I$2:$I$5500,$A13,Data!$O$2:$O$5500,D$12,Data!$N$2:$N$5500,1)</f>
        <v>24.332247557003257</v>
      </c>
      <c r="E13" s="37">
        <f>AVERAGEIFS(Data!$E$2:$E$5500,Data!$I$2:$I$5500,$A13,Data!$O$2:$O$5500,E$12,Data!$N$2:$N$5500,1)</f>
        <v>25.537349397590361</v>
      </c>
      <c r="F13" s="20">
        <f>E13/B13-1</f>
        <v>-9.5798681157455712E-2</v>
      </c>
    </row>
    <row r="14" spans="1:6" x14ac:dyDescent="0.35">
      <c r="A14" s="13" t="s">
        <v>76</v>
      </c>
      <c r="B14" s="37">
        <f>AVERAGEIFS(Data!$E$2:$E$5500,Data!$I$2:$I$5500,$A14,Data!$O$2:$O$5500,B$12,Data!$N$2:$N$5500,1)</f>
        <v>25.741573033707866</v>
      </c>
      <c r="C14" s="37">
        <f>AVERAGEIFS(Data!$E$2:$E$5500,Data!$I$2:$I$5500,$A14,Data!$O$2:$O$5500,C$12,Data!$N$2:$N$5500,1)</f>
        <v>25.457309941520467</v>
      </c>
      <c r="D14" s="37">
        <f>AVERAGEIFS(Data!$E$2:$E$5500,Data!$I$2:$I$5500,$A14,Data!$O$2:$O$5500,D$12,Data!$N$2:$N$5500,1)</f>
        <v>25.211042944785277</v>
      </c>
      <c r="E14" s="37">
        <f>AVERAGEIFS(Data!$E$2:$E$5500,Data!$I$2:$I$5500,$A14,Data!$O$2:$O$5500,E$12,Data!$N$2:$N$5500,1)</f>
        <v>25.877442273534637</v>
      </c>
      <c r="F14" s="20">
        <f>E14/B14-1</f>
        <v>5.2782026820525907E-3</v>
      </c>
    </row>
    <row r="15" spans="1:6" x14ac:dyDescent="0.35">
      <c r="A15" s="13" t="s">
        <v>77</v>
      </c>
      <c r="B15" s="37">
        <f>AVERAGEIFS(Data!$E$2:$E$5500,Data!$I$2:$I$5500,$A15,Data!$O$2:$O$5500,B$12,Data!$N$2:$N$5500,1)</f>
        <v>26.161764705882351</v>
      </c>
      <c r="C15" s="37">
        <f>AVERAGEIFS(Data!$E$2:$E$5500,Data!$I$2:$I$5500,$A15,Data!$O$2:$O$5500,C$12,Data!$N$2:$N$5500,1)</f>
        <v>26.021875000000001</v>
      </c>
      <c r="D15" s="37">
        <f>AVERAGEIFS(Data!$E$2:$E$5500,Data!$I$2:$I$5500,$A15,Data!$O$2:$O$5500,D$12,Data!$N$2:$N$5500,1)</f>
        <v>24.628342245989305</v>
      </c>
      <c r="E15" s="37">
        <f>AVERAGEIFS(Data!$E$2:$E$5500,Data!$I$2:$I$5500,$A15,Data!$O$2:$O$5500,E$12,Data!$N$2:$N$5500,1)</f>
        <v>25.588888888888889</v>
      </c>
      <c r="F15" s="20">
        <f>E15/B15-1</f>
        <v>-2.1897445506214419E-2</v>
      </c>
    </row>
    <row r="18" spans="1:6" x14ac:dyDescent="0.35">
      <c r="A18" s="10" t="s">
        <v>162</v>
      </c>
    </row>
    <row r="19" spans="1:6" ht="31.5" customHeight="1" x14ac:dyDescent="0.35">
      <c r="A19" s="6" t="s">
        <v>42</v>
      </c>
      <c r="B19" s="6" t="s">
        <v>156</v>
      </c>
      <c r="C19" s="6" t="s">
        <v>157</v>
      </c>
      <c r="D19" s="6" t="s">
        <v>158</v>
      </c>
      <c r="E19" s="6" t="s">
        <v>159</v>
      </c>
      <c r="F19" s="6" t="s">
        <v>163</v>
      </c>
    </row>
    <row r="20" spans="1:6" x14ac:dyDescent="0.35">
      <c r="A20" s="13" t="s">
        <v>75</v>
      </c>
      <c r="B20" s="35">
        <f>AVERAGEIFS(Data!$F$2:$F$5500,Data!$I$2:$I$5500,$A20,Data!$O$2:$O$5500,B$19,Data!$N$2:$N$5500,1)</f>
        <v>5392020.9345794395</v>
      </c>
      <c r="C20" s="35">
        <f>AVERAGEIFS(Data!$F$2:$F$5500,Data!$I$2:$I$5500,$A20,Data!$O$2:$O$5500,C$19,Data!$N$2:$N$5500,1)</f>
        <v>6786071.8765432099</v>
      </c>
      <c r="D20" s="35">
        <f>AVERAGEIFS(Data!$F$2:$F$5500,Data!$I$2:$I$5500,$A20,Data!$O$2:$O$5500,D$19,Data!$N$2:$N$5500,1)</f>
        <v>5376026.5667752447</v>
      </c>
      <c r="E20" s="35">
        <f>AVERAGEIFS(Data!$F$2:$F$5500,Data!$I$2:$I$5500,$A20,Data!$O$2:$O$5500,E$19,Data!$N$2:$N$5500,1)</f>
        <v>5372717.8409638554</v>
      </c>
      <c r="F20" s="20">
        <f>E20/B20-1</f>
        <v>-3.5799366971652757E-3</v>
      </c>
    </row>
    <row r="21" spans="1:6" x14ac:dyDescent="0.35">
      <c r="A21" s="13" t="s">
        <v>76</v>
      </c>
      <c r="B21" s="35">
        <f>AVERAGEIFS(Data!$F$2:$F$5500,Data!$I$2:$I$5500,$A21,Data!$O$2:$O$5500,B$19,Data!$N$2:$N$5500,1)</f>
        <v>1748880.3745318353</v>
      </c>
      <c r="C21" s="35">
        <f>AVERAGEIFS(Data!$F$2:$F$5500,Data!$I$2:$I$5500,$A21,Data!$O$2:$O$5500,C$19,Data!$N$2:$N$5500,1)</f>
        <v>1743192.9356725146</v>
      </c>
      <c r="D21" s="35">
        <f>AVERAGEIFS(Data!$F$2:$F$5500,Data!$I$2:$I$5500,$A21,Data!$O$2:$O$5500,D$19,Data!$N$2:$N$5500,1)</f>
        <v>1617719.9754601228</v>
      </c>
      <c r="E21" s="35">
        <f>AVERAGEIFS(Data!$F$2:$F$5500,Data!$I$2:$I$5500,$A21,Data!$O$2:$O$5500,E$19,Data!$N$2:$N$5500,1)</f>
        <v>1806001.8117229131</v>
      </c>
      <c r="F21" s="20">
        <f>E21/B21-1</f>
        <v>3.2661717761209852E-2</v>
      </c>
    </row>
    <row r="22" spans="1:6" x14ac:dyDescent="0.35">
      <c r="A22" s="13" t="s">
        <v>77</v>
      </c>
      <c r="B22" s="35">
        <f>AVERAGEIFS(Data!$F$2:$F$5500,Data!$I$2:$I$5500,$A22,Data!$O$2:$O$5500,B$19,Data!$N$2:$N$5500,1)</f>
        <v>7018954.3529411769</v>
      </c>
      <c r="C22" s="35">
        <f>AVERAGEIFS(Data!$F$2:$F$5500,Data!$I$2:$I$5500,$A22,Data!$O$2:$O$5500,C$19,Data!$N$2:$N$5500,1)</f>
        <v>4889168.828125</v>
      </c>
      <c r="D22" s="35">
        <f>AVERAGEIFS(Data!$F$2:$F$5500,Data!$I$2:$I$5500,$A22,Data!$O$2:$O$5500,D$19,Data!$N$2:$N$5500,1)</f>
        <v>5997368.1336898394</v>
      </c>
      <c r="E22" s="35">
        <f>AVERAGEIFS(Data!$F$2:$F$5500,Data!$I$2:$I$5500,$A22,Data!$O$2:$O$5500,E$19,Data!$N$2:$N$5500,1)</f>
        <v>5912514.0977777774</v>
      </c>
      <c r="F22" s="20">
        <f>E22/B22-1</f>
        <v>-0.15763605225609767</v>
      </c>
    </row>
    <row r="25" spans="1:6" x14ac:dyDescent="0.35">
      <c r="A25" s="10" t="s">
        <v>164</v>
      </c>
    </row>
    <row r="26" spans="1:6" ht="31.5" customHeight="1" x14ac:dyDescent="0.35">
      <c r="A26" s="6" t="s">
        <v>42</v>
      </c>
      <c r="B26" s="6" t="s">
        <v>156</v>
      </c>
      <c r="C26" s="6" t="s">
        <v>157</v>
      </c>
      <c r="D26" s="6" t="s">
        <v>158</v>
      </c>
      <c r="E26" s="6" t="s">
        <v>159</v>
      </c>
      <c r="F26" s="6" t="s">
        <v>165</v>
      </c>
    </row>
    <row r="27" spans="1:6" x14ac:dyDescent="0.35">
      <c r="A27" s="13" t="s">
        <v>75</v>
      </c>
      <c r="B27" s="15">
        <f>COUNTIFS(Data!$I$2:$I$5500,$A27,Data!$O$2:$O$5500,B$26,Data!$M$2:$M$5500,1)/COUNTIFS(Data!$I$2:$I$5500,$A27,Data!$O$2:$O$5500,B$26,Data!$N$2:$N$5500,1)</f>
        <v>0.11214953271028037</v>
      </c>
      <c r="C27" s="15">
        <f>COUNTIFS(Data!$I$2:$I$5500,$A27,Data!$O$2:$O$5500,C$26,Data!$M$2:$M$5500,1)/COUNTIFS(Data!$I$2:$I$5500,$A27,Data!$O$2:$O$5500,C$26,Data!$N$2:$N$5500,1)</f>
        <v>0.1111111111111111</v>
      </c>
      <c r="D27" s="15">
        <f>COUNTIFS(Data!$I$2:$I$5500,$A27,Data!$O$2:$O$5500,D$26,Data!$M$2:$M$5500,1)/COUNTIFS(Data!$I$2:$I$5500,$A27,Data!$O$2:$O$5500,D$26,Data!$N$2:$N$5500,1)</f>
        <v>9.4462540716612378E-2</v>
      </c>
      <c r="E27" s="15">
        <f>COUNTIFS(Data!$I$2:$I$5500,$A27,Data!$O$2:$O$5500,E$26,Data!$M$2:$M$5500,1)/COUNTIFS(Data!$I$2:$I$5500,$A27,Data!$O$2:$O$5500,E$26,Data!$N$2:$N$5500,1)</f>
        <v>0.1180722891566265</v>
      </c>
      <c r="F27" s="38">
        <f>E27-B27</f>
        <v>5.922756446346128E-3</v>
      </c>
    </row>
    <row r="28" spans="1:6" x14ac:dyDescent="0.35">
      <c r="A28" s="13" t="s">
        <v>76</v>
      </c>
      <c r="B28" s="15">
        <f>COUNTIFS(Data!$I$2:$I$5500,$A28,Data!$O$2:$O$5500,B$26,Data!$M$2:$M$5500,1)/COUNTIFS(Data!$I$2:$I$5500,$A28,Data!$O$2:$O$5500,B$26,Data!$N$2:$N$5500,1)</f>
        <v>0.1348314606741573</v>
      </c>
      <c r="C28" s="15">
        <f>COUNTIFS(Data!$I$2:$I$5500,$A28,Data!$O$2:$O$5500,C$26,Data!$M$2:$M$5500,1)/COUNTIFS(Data!$I$2:$I$5500,$A28,Data!$O$2:$O$5500,C$26,Data!$N$2:$N$5500,1)</f>
        <v>0.10526315789473684</v>
      </c>
      <c r="D28" s="15">
        <f>COUNTIFS(Data!$I$2:$I$5500,$A28,Data!$O$2:$O$5500,D$26,Data!$M$2:$M$5500,1)/COUNTIFS(Data!$I$2:$I$5500,$A28,Data!$O$2:$O$5500,D$26,Data!$N$2:$N$5500,1)</f>
        <v>0.10306748466257669</v>
      </c>
      <c r="E28" s="15">
        <f>COUNTIFS(Data!$I$2:$I$5500,$A28,Data!$O$2:$O$5500,E$26,Data!$M$2:$M$5500,1)/COUNTIFS(Data!$I$2:$I$5500,$A28,Data!$O$2:$O$5500,E$26,Data!$N$2:$N$5500,1)</f>
        <v>8.6145648312611012E-2</v>
      </c>
      <c r="F28" s="38">
        <f>E28-B28</f>
        <v>-4.8685812361546288E-2</v>
      </c>
    </row>
    <row r="29" spans="1:6" x14ac:dyDescent="0.35">
      <c r="A29" s="13" t="s">
        <v>77</v>
      </c>
      <c r="B29" s="15">
        <f>COUNTIFS(Data!$I$2:$I$5500,$A29,Data!$O$2:$O$5500,B$26,Data!$M$2:$M$5500,1)/COUNTIFS(Data!$I$2:$I$5500,$A29,Data!$O$2:$O$5500,B$26,Data!$N$2:$N$5500,1)</f>
        <v>0.125</v>
      </c>
      <c r="C29" s="15">
        <f>COUNTIFS(Data!$I$2:$I$5500,$A29,Data!$O$2:$O$5500,C$26,Data!$M$2:$M$5500,1)/COUNTIFS(Data!$I$2:$I$5500,$A29,Data!$O$2:$O$5500,C$26,Data!$N$2:$N$5500,1)</f>
        <v>0.12812499999999999</v>
      </c>
      <c r="D29" s="15">
        <f>COUNTIFS(Data!$I$2:$I$5500,$A29,Data!$O$2:$O$5500,D$26,Data!$M$2:$M$5500,1)/COUNTIFS(Data!$I$2:$I$5500,$A29,Data!$O$2:$O$5500,D$26,Data!$N$2:$N$5500,1)</f>
        <v>0.11497326203208556</v>
      </c>
      <c r="E29" s="15">
        <f>COUNTIFS(Data!$I$2:$I$5500,$A29,Data!$O$2:$O$5500,E$26,Data!$M$2:$M$5500,1)/COUNTIFS(Data!$I$2:$I$5500,$A29,Data!$O$2:$O$5500,E$26,Data!$N$2:$N$5500,1)</f>
        <v>8.4444444444444447E-2</v>
      </c>
      <c r="F29" s="38">
        <f>E29-B29</f>
        <v>-4.0555555555555553E-2</v>
      </c>
    </row>
    <row r="32" spans="1:6" x14ac:dyDescent="0.35">
      <c r="A32" s="10" t="s">
        <v>166</v>
      </c>
    </row>
    <row r="33" spans="1:13" ht="31.5" customHeight="1" x14ac:dyDescent="0.35">
      <c r="A33" s="6" t="s">
        <v>42</v>
      </c>
      <c r="B33" s="6" t="s">
        <v>167</v>
      </c>
      <c r="C33" s="6" t="s">
        <v>168</v>
      </c>
      <c r="D33" s="6" t="s">
        <v>169</v>
      </c>
      <c r="E33" s="6" t="s">
        <v>170</v>
      </c>
      <c r="F33" s="6" t="s">
        <v>171</v>
      </c>
      <c r="G33" s="6" t="s">
        <v>172</v>
      </c>
      <c r="H33" s="6" t="s">
        <v>173</v>
      </c>
      <c r="I33" s="6" t="s">
        <v>174</v>
      </c>
      <c r="J33" s="6" t="s">
        <v>175</v>
      </c>
      <c r="K33" s="6" t="s">
        <v>82</v>
      </c>
      <c r="L33" s="6" t="s">
        <v>83</v>
      </c>
      <c r="M33" s="6" t="s">
        <v>85</v>
      </c>
    </row>
    <row r="34" spans="1:13" x14ac:dyDescent="0.35">
      <c r="A34" s="13" t="s">
        <v>75</v>
      </c>
      <c r="B34" s="32">
        <f>SUMPRODUCT((Data!$I$2:$I$5500=$A34)*(Data!$N$2:$N$5500=1))</f>
        <v>1153</v>
      </c>
      <c r="C34" s="39">
        <f>SUMPRODUCT((Data!$I$2:$I$5500=$A34)*(Data!$N$2:$N$5500=1)*Data!$G$2:$G$5500)</f>
        <v>56.990000000000144</v>
      </c>
      <c r="D34" s="40">
        <f>SUMPRODUCT((Data!$I$2:$I$5500=$A34)*(Data!$N$2:$N$5500=1)*Data!$G$2:$G$5500^2)</f>
        <v>4.0063000000000217</v>
      </c>
      <c r="E34" s="32">
        <f>SUMPRODUCT((Data!$I$2:$I$5500=$A34)*(Data!$N$2:$N$5500=1)*Data!$E$2:$E$5500)</f>
        <v>29310</v>
      </c>
      <c r="F34" s="32">
        <f>SUMPRODUCT((Data!$I$2:$I$5500=$A34)*(Data!$N$2:$N$5500=1)*Data!$E$2:$E$5500^2)</f>
        <v>996516</v>
      </c>
      <c r="G34" s="37">
        <f>SUMPRODUCT((Data!$I$2:$I$5500=$A34)*(Data!$N$2:$N$5500=1)*Data!$G$2:$G$5500*Data!$E$2:$E$5500)</f>
        <v>1433.2700000000007</v>
      </c>
      <c r="H34" s="41">
        <f>SUMPRODUCT((Data!$I$2:$I$5500=$A34)*(Data!$N$2:$N$5500=1)*Data!$F$2:$F$5500)</f>
        <v>6655751588</v>
      </c>
      <c r="I34" s="41">
        <f>SUMPRODUCT((Data!$I$2:$I$5500=$A34)*(Data!$N$2:$N$5500=1)*Data!$F$2:$F$5500^2)</f>
        <v>1.0887596525053662E+17</v>
      </c>
      <c r="J34" s="41">
        <f>SUMPRODUCT((Data!$I$2:$I$5500=$A34)*(Data!$N$2:$N$5500=1)*Data!$G$2:$G$5500*Data!$F$2:$F$5500)</f>
        <v>311899196.91999978</v>
      </c>
      <c r="K34" s="42">
        <f>(B34*G34-C34*E34)/SQRT((B34*D34-C34^2)*(B34*F34-E34^2))</f>
        <v>-2.8256129655923837E-2</v>
      </c>
      <c r="L34" s="42">
        <f>(B34*J34-C34*H34)/SQRT((B34*D34-C34^2)*(B34*I34-H34^2))</f>
        <v>-5.899630889540107E-2</v>
      </c>
      <c r="M34" s="19" t="str">
        <f>IF(MAX(ABS(K34),ABS(L34))&lt;Asumsi!$B$11,"Tidak sensitif","Sensitif")</f>
        <v>Tidak sensitif</v>
      </c>
    </row>
    <row r="35" spans="1:13" x14ac:dyDescent="0.35">
      <c r="A35" s="13" t="s">
        <v>76</v>
      </c>
      <c r="B35" s="32">
        <f>SUMPRODUCT((Data!$I$2:$I$5500=$A35)*(Data!$N$2:$N$5500=1))</f>
        <v>3063</v>
      </c>
      <c r="C35" s="39">
        <f>SUMPRODUCT((Data!$I$2:$I$5500=$A35)*(Data!$N$2:$N$5500=1)*Data!$G$2:$G$5500)</f>
        <v>153.89000000000092</v>
      </c>
      <c r="D35" s="40">
        <f>SUMPRODUCT((Data!$I$2:$I$5500=$A35)*(Data!$N$2:$N$5500=1)*Data!$G$2:$G$5500^2)</f>
        <v>10.795099999999834</v>
      </c>
      <c r="E35" s="32">
        <f>SUMPRODUCT((Data!$I$2:$I$5500=$A35)*(Data!$N$2:$N$5500=1)*Data!$E$2:$E$5500)</f>
        <v>78324</v>
      </c>
      <c r="F35" s="32">
        <f>SUMPRODUCT((Data!$I$2:$I$5500=$A35)*(Data!$N$2:$N$5500=1)*Data!$E$2:$E$5500^2)</f>
        <v>2630420</v>
      </c>
      <c r="G35" s="37">
        <f>SUMPRODUCT((Data!$I$2:$I$5500=$A35)*(Data!$N$2:$N$5500=1)*Data!$G$2:$G$5500*Data!$E$2:$E$5500)</f>
        <v>3925.9099999999944</v>
      </c>
      <c r="H35" s="41">
        <f>SUMPRODUCT((Data!$I$2:$I$5500=$A35)*(Data!$N$2:$N$5500=1)*Data!$F$2:$F$5500)</f>
        <v>5309380840</v>
      </c>
      <c r="I35" s="41">
        <f>SUMPRODUCT((Data!$I$2:$I$5500=$A35)*(Data!$N$2:$N$5500=1)*Data!$F$2:$F$5500^2)</f>
        <v>6.63970820984416E+16</v>
      </c>
      <c r="J35" s="41">
        <f>SUMPRODUCT((Data!$I$2:$I$5500=$A35)*(Data!$N$2:$N$5500=1)*Data!$G$2:$G$5500*Data!$F$2:$F$5500)</f>
        <v>268162596.2000002</v>
      </c>
      <c r="K35" s="42">
        <f>(B35*G35-C35*E35)/SQRT((B35*D35-C35^2)*(B35*F35-E35^2))</f>
        <v>-6.6440997893216641E-3</v>
      </c>
      <c r="L35" s="42">
        <f>(B35*J35-C35*H35)/SQRT((B35*D35-C35^2)*(B35*I35-H35^2))</f>
        <v>3.3705513978527033E-3</v>
      </c>
      <c r="M35" s="19" t="str">
        <f>IF(MAX(ABS(K35),ABS(L35))&lt;Asumsi!$B$11,"Tidak sensitif","Sensitif")</f>
        <v>Tidak sensitif</v>
      </c>
    </row>
    <row r="36" spans="1:13" x14ac:dyDescent="0.35">
      <c r="A36" s="13" t="s">
        <v>77</v>
      </c>
      <c r="B36" s="32">
        <f>SUMPRODUCT((Data!$I$2:$I$5500=$A36)*(Data!$N$2:$N$5500=1))</f>
        <v>1280</v>
      </c>
      <c r="C36" s="39">
        <f>SUMPRODUCT((Data!$I$2:$I$5500=$A36)*(Data!$N$2:$N$5500=1)*Data!$G$2:$G$5500)</f>
        <v>63.400000000000261</v>
      </c>
      <c r="D36" s="40">
        <f>SUMPRODUCT((Data!$I$2:$I$5500=$A36)*(Data!$N$2:$N$5500=1)*Data!$G$2:$G$5500^2)</f>
        <v>4.4380000000000059</v>
      </c>
      <c r="E36" s="32">
        <f>SUMPRODUCT((Data!$I$2:$I$5500=$A36)*(Data!$N$2:$N$5500=1)*Data!$E$2:$E$5500)</f>
        <v>32611</v>
      </c>
      <c r="F36" s="32">
        <f>SUMPRODUCT((Data!$I$2:$I$5500=$A36)*(Data!$N$2:$N$5500=1)*Data!$E$2:$E$5500^2)</f>
        <v>1103929</v>
      </c>
      <c r="G36" s="37">
        <f>SUMPRODUCT((Data!$I$2:$I$5500=$A36)*(Data!$N$2:$N$5500=1)*Data!$G$2:$G$5500*Data!$E$2:$E$5500)</f>
        <v>1607.5199999999993</v>
      </c>
      <c r="H36" s="41">
        <f>SUMPRODUCT((Data!$I$2:$I$5500=$A36)*(Data!$N$2:$N$5500=1)*Data!$F$2:$F$5500)</f>
        <v>7422758843</v>
      </c>
      <c r="I36" s="41">
        <f>SUMPRODUCT((Data!$I$2:$I$5500=$A36)*(Data!$N$2:$N$5500=1)*Data!$F$2:$F$5500^2)</f>
        <v>1.8526514914413485E+17</v>
      </c>
      <c r="J36" s="41">
        <f>SUMPRODUCT((Data!$I$2:$I$5500=$A36)*(Data!$N$2:$N$5500=1)*Data!$G$2:$G$5500*Data!$F$2:$F$5500)</f>
        <v>372056877.95000005</v>
      </c>
      <c r="K36" s="42">
        <f>(B36*G36-C36*E36)/SQRT((B36*D36-C36^2)*(B36*F36-E36^2))</f>
        <v>-1.300772913531518E-2</v>
      </c>
      <c r="L36" s="42">
        <f>(B36*J36-C36*H36)/SQRT((B36*D36-C36^2)*(B36*I36-H36^2))</f>
        <v>1.0238091980299834E-2</v>
      </c>
      <c r="M36" s="19" t="str">
        <f>IF(MAX(ABS(K36),ABS(L36))&lt;Asumsi!$B$11,"Tidak sensitif","Sensitif")</f>
        <v>Tidak sensitif</v>
      </c>
    </row>
    <row r="38" spans="1:13" x14ac:dyDescent="0.35">
      <c r="A38" s="10" t="s">
        <v>176</v>
      </c>
    </row>
    <row r="39" spans="1:13" ht="31.5" customHeight="1" x14ac:dyDescent="0.35">
      <c r="A39" s="6" t="s">
        <v>42</v>
      </c>
      <c r="B39" s="6" t="s">
        <v>79</v>
      </c>
      <c r="C39" s="6" t="s">
        <v>80</v>
      </c>
      <c r="D39" s="6" t="s">
        <v>177</v>
      </c>
      <c r="E39" s="6" t="s">
        <v>178</v>
      </c>
    </row>
    <row r="40" spans="1:13" x14ac:dyDescent="0.35">
      <c r="A40" s="13" t="s">
        <v>75</v>
      </c>
      <c r="B40" s="14">
        <f>Kategori!F5</f>
        <v>273303320</v>
      </c>
      <c r="C40" s="15">
        <f>Kategori!G5</f>
        <v>4.6006916952409695E-2</v>
      </c>
      <c r="D40" s="14">
        <f>Kategori!I5+Kategori!F5</f>
        <v>1782144978</v>
      </c>
      <c r="E40" s="20">
        <f>B40/D40</f>
        <v>0.15335638984136565</v>
      </c>
    </row>
    <row r="41" spans="1:13" x14ac:dyDescent="0.35">
      <c r="A41" s="13" t="s">
        <v>76</v>
      </c>
      <c r="B41" s="14">
        <f>Kategori!F6</f>
        <v>241274489</v>
      </c>
      <c r="C41" s="15">
        <f>Kategori!G6</f>
        <v>5.1493076803853309E-2</v>
      </c>
      <c r="D41" s="14">
        <f>Kategori!I6+Kategori!F6</f>
        <v>1405671426</v>
      </c>
      <c r="E41" s="20">
        <f>B41/D41</f>
        <v>0.17164358934617768</v>
      </c>
    </row>
    <row r="42" spans="1:13" x14ac:dyDescent="0.35">
      <c r="A42" s="13" t="s">
        <v>77</v>
      </c>
      <c r="B42" s="14">
        <f>Kategori!F7</f>
        <v>337738655</v>
      </c>
      <c r="C42" s="15">
        <f>Kategori!G7</f>
        <v>5.0849414348759635E-2</v>
      </c>
      <c r="D42" s="14">
        <f>Kategori!I7+Kategori!F7</f>
        <v>1992581385.6000009</v>
      </c>
      <c r="E42" s="20">
        <f>B42/D42</f>
        <v>0.16949804782919872</v>
      </c>
    </row>
    <row r="43" spans="1:13" x14ac:dyDescent="0.35">
      <c r="A43" s="23" t="s">
        <v>92</v>
      </c>
      <c r="B43" s="26">
        <f>SUM(B40:B42)</f>
        <v>852316464</v>
      </c>
      <c r="C43" s="24">
        <f>Kategori!G8</f>
        <v>4.9358166995076121E-2</v>
      </c>
      <c r="D43" s="26">
        <f>SUM(D40:D42)</f>
        <v>5180397789.6000004</v>
      </c>
      <c r="E43" s="24">
        <f>B43/D43</f>
        <v>0.16452722331692038</v>
      </c>
    </row>
    <row r="45" spans="1:13" x14ac:dyDescent="0.35">
      <c r="A45" s="5" t="s">
        <v>179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5500"/>
  <sheetViews>
    <sheetView zoomScaleNormal="100" workbookViewId="0">
      <pane ySplit="1" topLeftCell="A5480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5" customWidth="1"/>
    <col min="3" max="3" width="24" customWidth="1"/>
    <col min="4" max="4" width="11" customWidth="1"/>
    <col min="5" max="5" width="9" customWidth="1"/>
    <col min="6" max="6" width="13" customWidth="1"/>
    <col min="7" max="7" width="9" customWidth="1"/>
    <col min="8" max="8" width="13" customWidth="1"/>
    <col min="9" max="9" width="16" customWidth="1"/>
    <col min="10" max="10" width="28" customWidth="1"/>
    <col min="11" max="11" width="7" customWidth="1"/>
    <col min="12" max="13" width="9" customWidth="1"/>
    <col min="14" max="14" width="8" customWidth="1"/>
    <col min="15" max="15" width="11" customWidth="1"/>
    <col min="16" max="17" width="13" customWidth="1"/>
    <col min="18" max="18" width="10" customWidth="1"/>
    <col min="19" max="19" width="9" customWidth="1"/>
    <col min="20" max="20" width="12" customWidth="1"/>
    <col min="21" max="21" width="13" customWidth="1"/>
    <col min="22" max="22" width="14" customWidth="1"/>
  </cols>
  <sheetData>
    <row r="1" spans="1:22" ht="31.5" customHeight="1" x14ac:dyDescent="0.35">
      <c r="A1" s="6" t="s">
        <v>180</v>
      </c>
      <c r="B1" s="6" t="s">
        <v>181</v>
      </c>
      <c r="C1" s="6" t="s">
        <v>182</v>
      </c>
      <c r="D1" s="6" t="s">
        <v>183</v>
      </c>
      <c r="E1" s="6" t="s">
        <v>184</v>
      </c>
      <c r="F1" s="6" t="s">
        <v>185</v>
      </c>
      <c r="G1" s="6" t="s">
        <v>186</v>
      </c>
      <c r="H1" s="6" t="s">
        <v>187</v>
      </c>
      <c r="I1" s="6" t="s">
        <v>188</v>
      </c>
      <c r="J1" s="6" t="s">
        <v>189</v>
      </c>
      <c r="K1" s="6" t="s">
        <v>190</v>
      </c>
      <c r="L1" s="6" t="s">
        <v>191</v>
      </c>
      <c r="M1" s="6" t="s">
        <v>192</v>
      </c>
      <c r="N1" s="6" t="s">
        <v>193</v>
      </c>
      <c r="O1" s="6" t="s">
        <v>194</v>
      </c>
      <c r="P1" s="6" t="s">
        <v>195</v>
      </c>
      <c r="Q1" s="6" t="s">
        <v>196</v>
      </c>
      <c r="R1" s="6" t="s">
        <v>197</v>
      </c>
      <c r="S1" s="6" t="s">
        <v>198</v>
      </c>
      <c r="T1" s="6" t="s">
        <v>199</v>
      </c>
      <c r="U1" s="6" t="s">
        <v>200</v>
      </c>
      <c r="V1" s="6" t="s">
        <v>201</v>
      </c>
    </row>
    <row r="2" spans="1:22" x14ac:dyDescent="0.35">
      <c r="A2" s="43">
        <v>3</v>
      </c>
      <c r="B2" s="43" t="s">
        <v>202</v>
      </c>
      <c r="C2" s="43" t="s">
        <v>203</v>
      </c>
      <c r="D2" s="44">
        <v>40464</v>
      </c>
      <c r="E2" s="43">
        <v>6</v>
      </c>
      <c r="F2" s="43">
        <v>523080</v>
      </c>
      <c r="G2" s="43">
        <v>0.04</v>
      </c>
      <c r="H2" s="43">
        <v>20923</v>
      </c>
      <c r="I2" s="43" t="s">
        <v>76</v>
      </c>
      <c r="J2" s="43" t="s">
        <v>140</v>
      </c>
      <c r="K2" s="43">
        <f t="shared" ref="K2:K65" si="0">YEAR(D2)</f>
        <v>2010</v>
      </c>
      <c r="L2" s="43">
        <f t="shared" ref="L2:L65" si="1">IF(B2="Order Finished",1,0)</f>
        <v>1</v>
      </c>
      <c r="M2" s="43">
        <f t="shared" ref="M2:M65" si="2">IF(B2="Order Returned",1,0)</f>
        <v>0</v>
      </c>
      <c r="N2" s="43">
        <f t="shared" ref="N2:N65" si="3">IF(B2="Order Cancelled",0,1)</f>
        <v>1</v>
      </c>
      <c r="O2" s="43" t="str">
        <f t="shared" ref="O2:O65" si="4">IF(G2=0,"A: 0%",IF(G2&lt;=0.03,"B: 1-3%",IF(G2&lt;=0.06,"C: 4-6%","D: 7%+")))</f>
        <v>C: 4-6%</v>
      </c>
      <c r="P2" s="45">
        <f t="shared" ref="P2:P65" si="5">IF(L2=1,F2-H2,0)</f>
        <v>502157</v>
      </c>
      <c r="Q2" s="45">
        <f>IF(L2=1,F2*INDEX(Asumsi!$B$5:$B$7,MATCH(I2,Asumsi!$A$5:$A$7,0))-H2,0)</f>
        <v>136001</v>
      </c>
      <c r="R2" s="46">
        <f>MIN(G2,INDEX(Asumsi!$C$5:$C$7,MATCH(I2,Asumsi!$A$5:$A$7,0)))</f>
        <v>0.04</v>
      </c>
      <c r="S2" s="43">
        <f t="shared" ref="S2:S65" si="6">IF(G2&gt;R2,1,0)</f>
        <v>0</v>
      </c>
      <c r="T2" s="45">
        <f t="shared" ref="T2:T65" si="7">IF(L2=1,F2*(G2-R2),0)</f>
        <v>0</v>
      </c>
      <c r="U2" s="45">
        <f>IF(L2=1,F2*INDEX(Asumsi!$B$5:$B$7,MATCH(I2,Asumsi!$A$5:$A$7,0))-F2*R2,0)</f>
        <v>136000.79999999999</v>
      </c>
      <c r="V2" s="45">
        <f>IF(S2=1,U2*(1-Asumsi!$B$10),U2)</f>
        <v>136000.79999999999</v>
      </c>
    </row>
    <row r="3" spans="1:22" x14ac:dyDescent="0.35">
      <c r="A3" s="43">
        <v>293</v>
      </c>
      <c r="B3" s="43" t="s">
        <v>202</v>
      </c>
      <c r="C3" s="43" t="s">
        <v>204</v>
      </c>
      <c r="D3" s="44">
        <v>41183</v>
      </c>
      <c r="E3" s="43">
        <v>49</v>
      </c>
      <c r="F3" s="43">
        <v>20246040</v>
      </c>
      <c r="G3" s="43">
        <v>7.0000000000000007E-2</v>
      </c>
      <c r="H3" s="43">
        <v>1417223</v>
      </c>
      <c r="I3" s="43" t="s">
        <v>76</v>
      </c>
      <c r="J3" s="43" t="s">
        <v>141</v>
      </c>
      <c r="K3" s="43">
        <f t="shared" si="0"/>
        <v>2012</v>
      </c>
      <c r="L3" s="43">
        <f t="shared" si="1"/>
        <v>1</v>
      </c>
      <c r="M3" s="43">
        <f t="shared" si="2"/>
        <v>0</v>
      </c>
      <c r="N3" s="43">
        <f t="shared" si="3"/>
        <v>1</v>
      </c>
      <c r="O3" s="43" t="str">
        <f t="shared" si="4"/>
        <v>D: 7%+</v>
      </c>
      <c r="P3" s="45">
        <f t="shared" si="5"/>
        <v>18828817</v>
      </c>
      <c r="Q3" s="45">
        <f>IF(L3=1,F3*INDEX(Asumsi!$B$5:$B$7,MATCH(I3,Asumsi!$A$5:$A$7,0))-H3,0)</f>
        <v>4656589</v>
      </c>
      <c r="R3" s="46">
        <f>MIN(G3,INDEX(Asumsi!$C$5:$C$7,MATCH(I3,Asumsi!$A$5:$A$7,0)))</f>
        <v>0.05</v>
      </c>
      <c r="S3" s="43">
        <f t="shared" si="6"/>
        <v>1</v>
      </c>
      <c r="T3" s="45">
        <f t="shared" si="7"/>
        <v>404920.8000000001</v>
      </c>
      <c r="U3" s="45">
        <f>IF(L3=1,F3*INDEX(Asumsi!$B$5:$B$7,MATCH(I3,Asumsi!$A$5:$A$7,0))-F3*R3,0)</f>
        <v>5061510</v>
      </c>
      <c r="V3" s="45">
        <f>IF(S3=1,U3*(1-Asumsi!$B$10),U3)</f>
        <v>4808434.5</v>
      </c>
    </row>
    <row r="4" spans="1:22" x14ac:dyDescent="0.35">
      <c r="A4" s="43">
        <v>483</v>
      </c>
      <c r="B4" s="43" t="s">
        <v>202</v>
      </c>
      <c r="C4" s="43" t="s">
        <v>205</v>
      </c>
      <c r="D4" s="44">
        <v>40734</v>
      </c>
      <c r="E4" s="43">
        <v>30</v>
      </c>
      <c r="F4" s="43">
        <v>9931519</v>
      </c>
      <c r="G4" s="43">
        <v>0.08</v>
      </c>
      <c r="H4" s="43">
        <v>794522</v>
      </c>
      <c r="I4" s="43" t="s">
        <v>77</v>
      </c>
      <c r="J4" s="43" t="s">
        <v>137</v>
      </c>
      <c r="K4" s="43">
        <f t="shared" si="0"/>
        <v>2011</v>
      </c>
      <c r="L4" s="43">
        <f t="shared" si="1"/>
        <v>1</v>
      </c>
      <c r="M4" s="43">
        <f t="shared" si="2"/>
        <v>0</v>
      </c>
      <c r="N4" s="43">
        <f t="shared" si="3"/>
        <v>1</v>
      </c>
      <c r="O4" s="43" t="str">
        <f t="shared" si="4"/>
        <v>D: 7%+</v>
      </c>
      <c r="P4" s="45">
        <f t="shared" si="5"/>
        <v>9136997</v>
      </c>
      <c r="Q4" s="45">
        <f>IF(L4=1,F4*INDEX(Asumsi!$B$5:$B$7,MATCH(I4,Asumsi!$A$5:$A$7,0))-H4,0)</f>
        <v>2184933.6999999997</v>
      </c>
      <c r="R4" s="46">
        <f>MIN(G4,INDEX(Asumsi!$C$5:$C$7,MATCH(I4,Asumsi!$A$5:$A$7,0)))</f>
        <v>0.05</v>
      </c>
      <c r="S4" s="43">
        <f t="shared" si="6"/>
        <v>1</v>
      </c>
      <c r="T4" s="45">
        <f t="shared" si="7"/>
        <v>297945.57</v>
      </c>
      <c r="U4" s="45">
        <f>IF(L4=1,F4*INDEX(Asumsi!$B$5:$B$7,MATCH(I4,Asumsi!$A$5:$A$7,0))-F4*R4,0)</f>
        <v>2482879.7499999995</v>
      </c>
      <c r="V4" s="45">
        <f>IF(S4=1,U4*(1-Asumsi!$B$10),U4)</f>
        <v>2358735.7624999993</v>
      </c>
    </row>
    <row r="5" spans="1:22" x14ac:dyDescent="0.35">
      <c r="A5" s="43">
        <v>515</v>
      </c>
      <c r="B5" s="43" t="s">
        <v>202</v>
      </c>
      <c r="C5" s="43" t="s">
        <v>206</v>
      </c>
      <c r="D5" s="44">
        <v>40418</v>
      </c>
      <c r="E5" s="43">
        <v>19</v>
      </c>
      <c r="F5" s="43">
        <v>788540</v>
      </c>
      <c r="G5" s="43">
        <v>0.08</v>
      </c>
      <c r="H5" s="43">
        <v>63083</v>
      </c>
      <c r="I5" s="43" t="s">
        <v>76</v>
      </c>
      <c r="J5" s="43" t="s">
        <v>141</v>
      </c>
      <c r="K5" s="43">
        <f t="shared" si="0"/>
        <v>2010</v>
      </c>
      <c r="L5" s="43">
        <f t="shared" si="1"/>
        <v>1</v>
      </c>
      <c r="M5" s="43">
        <f t="shared" si="2"/>
        <v>0</v>
      </c>
      <c r="N5" s="43">
        <f t="shared" si="3"/>
        <v>1</v>
      </c>
      <c r="O5" s="43" t="str">
        <f t="shared" si="4"/>
        <v>D: 7%+</v>
      </c>
      <c r="P5" s="45">
        <f t="shared" si="5"/>
        <v>725457</v>
      </c>
      <c r="Q5" s="45">
        <f>IF(L5=1,F5*INDEX(Asumsi!$B$5:$B$7,MATCH(I5,Asumsi!$A$5:$A$7,0))-H5,0)</f>
        <v>173479</v>
      </c>
      <c r="R5" s="46">
        <f>MIN(G5,INDEX(Asumsi!$C$5:$C$7,MATCH(I5,Asumsi!$A$5:$A$7,0)))</f>
        <v>0.05</v>
      </c>
      <c r="S5" s="43">
        <f t="shared" si="6"/>
        <v>1</v>
      </c>
      <c r="T5" s="45">
        <f t="shared" si="7"/>
        <v>23656.2</v>
      </c>
      <c r="U5" s="45">
        <f>IF(L5=1,F5*INDEX(Asumsi!$B$5:$B$7,MATCH(I5,Asumsi!$A$5:$A$7,0))-F5*R5,0)</f>
        <v>197135</v>
      </c>
      <c r="V5" s="45">
        <f>IF(S5=1,U5*(1-Asumsi!$B$10),U5)</f>
        <v>187278.25</v>
      </c>
    </row>
    <row r="6" spans="1:22" x14ac:dyDescent="0.35">
      <c r="A6" s="43">
        <v>613</v>
      </c>
      <c r="B6" s="43" t="s">
        <v>202</v>
      </c>
      <c r="C6" s="43" t="s">
        <v>207</v>
      </c>
      <c r="D6" s="44">
        <v>40711</v>
      </c>
      <c r="E6" s="43">
        <v>12</v>
      </c>
      <c r="F6" s="43">
        <v>187080</v>
      </c>
      <c r="G6" s="43">
        <v>0.03</v>
      </c>
      <c r="H6" s="43">
        <v>5612</v>
      </c>
      <c r="I6" s="43" t="s">
        <v>76</v>
      </c>
      <c r="J6" s="43" t="s">
        <v>138</v>
      </c>
      <c r="K6" s="43">
        <f t="shared" si="0"/>
        <v>2011</v>
      </c>
      <c r="L6" s="43">
        <f t="shared" si="1"/>
        <v>1</v>
      </c>
      <c r="M6" s="43">
        <f t="shared" si="2"/>
        <v>0</v>
      </c>
      <c r="N6" s="43">
        <f t="shared" si="3"/>
        <v>1</v>
      </c>
      <c r="O6" s="43" t="str">
        <f t="shared" si="4"/>
        <v>B: 1-3%</v>
      </c>
      <c r="P6" s="45">
        <f t="shared" si="5"/>
        <v>181468</v>
      </c>
      <c r="Q6" s="45">
        <f>IF(L6=1,F6*INDEX(Asumsi!$B$5:$B$7,MATCH(I6,Asumsi!$A$5:$A$7,0))-H6,0)</f>
        <v>50512</v>
      </c>
      <c r="R6" s="46">
        <f>MIN(G6,INDEX(Asumsi!$C$5:$C$7,MATCH(I6,Asumsi!$A$5:$A$7,0)))</f>
        <v>0.03</v>
      </c>
      <c r="S6" s="43">
        <f t="shared" si="6"/>
        <v>0</v>
      </c>
      <c r="T6" s="45">
        <f t="shared" si="7"/>
        <v>0</v>
      </c>
      <c r="U6" s="45">
        <f>IF(L6=1,F6*INDEX(Asumsi!$B$5:$B$7,MATCH(I6,Asumsi!$A$5:$A$7,0))-F6*R6,0)</f>
        <v>50511.6</v>
      </c>
      <c r="V6" s="45">
        <f>IF(S6=1,U6*(1-Asumsi!$B$10),U6)</f>
        <v>50511.6</v>
      </c>
    </row>
    <row r="7" spans="1:22" x14ac:dyDescent="0.35">
      <c r="A7" s="43">
        <v>643</v>
      </c>
      <c r="B7" s="43" t="s">
        <v>202</v>
      </c>
      <c r="C7" s="43" t="s">
        <v>208</v>
      </c>
      <c r="D7" s="44">
        <v>40626</v>
      </c>
      <c r="E7" s="43">
        <v>21</v>
      </c>
      <c r="F7" s="43">
        <v>5563640</v>
      </c>
      <c r="G7" s="43">
        <v>7.0000000000000007E-2</v>
      </c>
      <c r="H7" s="43">
        <v>389455</v>
      </c>
      <c r="I7" s="43" t="s">
        <v>76</v>
      </c>
      <c r="J7" s="43" t="s">
        <v>140</v>
      </c>
      <c r="K7" s="43">
        <f t="shared" si="0"/>
        <v>2011</v>
      </c>
      <c r="L7" s="43">
        <f t="shared" si="1"/>
        <v>1</v>
      </c>
      <c r="M7" s="43">
        <f t="shared" si="2"/>
        <v>0</v>
      </c>
      <c r="N7" s="43">
        <f t="shared" si="3"/>
        <v>1</v>
      </c>
      <c r="O7" s="43" t="str">
        <f t="shared" si="4"/>
        <v>D: 7%+</v>
      </c>
      <c r="P7" s="45">
        <f t="shared" si="5"/>
        <v>5174185</v>
      </c>
      <c r="Q7" s="45">
        <f>IF(L7=1,F7*INDEX(Asumsi!$B$5:$B$7,MATCH(I7,Asumsi!$A$5:$A$7,0))-H7,0)</f>
        <v>1279637</v>
      </c>
      <c r="R7" s="46">
        <f>MIN(G7,INDEX(Asumsi!$C$5:$C$7,MATCH(I7,Asumsi!$A$5:$A$7,0)))</f>
        <v>0.05</v>
      </c>
      <c r="S7" s="43">
        <f t="shared" si="6"/>
        <v>1</v>
      </c>
      <c r="T7" s="45">
        <f t="shared" si="7"/>
        <v>111272.80000000002</v>
      </c>
      <c r="U7" s="45">
        <f>IF(L7=1,F7*INDEX(Asumsi!$B$5:$B$7,MATCH(I7,Asumsi!$A$5:$A$7,0))-F7*R7,0)</f>
        <v>1390910</v>
      </c>
      <c r="V7" s="45">
        <f>IF(S7=1,U7*(1-Asumsi!$B$10),U7)</f>
        <v>1321364.5</v>
      </c>
    </row>
    <row r="8" spans="1:22" x14ac:dyDescent="0.35">
      <c r="A8" s="43">
        <v>678</v>
      </c>
      <c r="B8" s="43" t="s">
        <v>209</v>
      </c>
      <c r="C8" s="43" t="s">
        <v>210</v>
      </c>
      <c r="D8" s="44">
        <v>40235</v>
      </c>
      <c r="E8" s="43">
        <v>44</v>
      </c>
      <c r="F8" s="43">
        <v>456820</v>
      </c>
      <c r="G8" s="43">
        <v>7.0000000000000007E-2</v>
      </c>
      <c r="H8" s="43">
        <v>31977</v>
      </c>
      <c r="I8" s="43" t="s">
        <v>76</v>
      </c>
      <c r="J8" s="43" t="s">
        <v>145</v>
      </c>
      <c r="K8" s="43">
        <f t="shared" si="0"/>
        <v>2010</v>
      </c>
      <c r="L8" s="43">
        <f t="shared" si="1"/>
        <v>0</v>
      </c>
      <c r="M8" s="43">
        <f t="shared" si="2"/>
        <v>1</v>
      </c>
      <c r="N8" s="43">
        <f t="shared" si="3"/>
        <v>1</v>
      </c>
      <c r="O8" s="43" t="str">
        <f t="shared" si="4"/>
        <v>D: 7%+</v>
      </c>
      <c r="P8" s="45">
        <f t="shared" si="5"/>
        <v>0</v>
      </c>
      <c r="Q8" s="45">
        <f>IF(L8=1,F8*INDEX(Asumsi!$B$5:$B$7,MATCH(I8,Asumsi!$A$5:$A$7,0))-H8,0)</f>
        <v>0</v>
      </c>
      <c r="R8" s="46">
        <f>MIN(G8,INDEX(Asumsi!$C$5:$C$7,MATCH(I8,Asumsi!$A$5:$A$7,0)))</f>
        <v>0.05</v>
      </c>
      <c r="S8" s="43">
        <f t="shared" si="6"/>
        <v>1</v>
      </c>
      <c r="T8" s="45">
        <f t="shared" si="7"/>
        <v>0</v>
      </c>
      <c r="U8" s="45">
        <f>IF(L8=1,F8*INDEX(Asumsi!$B$5:$B$7,MATCH(I8,Asumsi!$A$5:$A$7,0))-F8*R8,0)</f>
        <v>0</v>
      </c>
      <c r="V8" s="45">
        <f>IF(S8=1,U8*(1-Asumsi!$B$10),U8)</f>
        <v>0</v>
      </c>
    </row>
    <row r="9" spans="1:22" x14ac:dyDescent="0.35">
      <c r="A9" s="43">
        <v>807</v>
      </c>
      <c r="B9" s="43" t="s">
        <v>202</v>
      </c>
      <c r="C9" s="43" t="s">
        <v>211</v>
      </c>
      <c r="D9" s="44">
        <v>40505</v>
      </c>
      <c r="E9" s="43">
        <v>45</v>
      </c>
      <c r="F9" s="43">
        <v>393700</v>
      </c>
      <c r="G9" s="43">
        <v>0.01</v>
      </c>
      <c r="H9" s="43">
        <v>3937</v>
      </c>
      <c r="I9" s="43" t="s">
        <v>76</v>
      </c>
      <c r="J9" s="43" t="s">
        <v>145</v>
      </c>
      <c r="K9" s="43">
        <f t="shared" si="0"/>
        <v>2010</v>
      </c>
      <c r="L9" s="43">
        <f t="shared" si="1"/>
        <v>1</v>
      </c>
      <c r="M9" s="43">
        <f t="shared" si="2"/>
        <v>0</v>
      </c>
      <c r="N9" s="43">
        <f t="shared" si="3"/>
        <v>1</v>
      </c>
      <c r="O9" s="43" t="str">
        <f t="shared" si="4"/>
        <v>B: 1-3%</v>
      </c>
      <c r="P9" s="45">
        <f t="shared" si="5"/>
        <v>389763</v>
      </c>
      <c r="Q9" s="45">
        <f>IF(L9=1,F9*INDEX(Asumsi!$B$5:$B$7,MATCH(I9,Asumsi!$A$5:$A$7,0))-H9,0)</f>
        <v>114173</v>
      </c>
      <c r="R9" s="46">
        <f>MIN(G9,INDEX(Asumsi!$C$5:$C$7,MATCH(I9,Asumsi!$A$5:$A$7,0)))</f>
        <v>0.01</v>
      </c>
      <c r="S9" s="43">
        <f t="shared" si="6"/>
        <v>0</v>
      </c>
      <c r="T9" s="45">
        <f t="shared" si="7"/>
        <v>0</v>
      </c>
      <c r="U9" s="45">
        <f>IF(L9=1,F9*INDEX(Asumsi!$B$5:$B$7,MATCH(I9,Asumsi!$A$5:$A$7,0))-F9*R9,0)</f>
        <v>114173</v>
      </c>
      <c r="V9" s="45">
        <f>IF(S9=1,U9*(1-Asumsi!$B$10),U9)</f>
        <v>114173</v>
      </c>
    </row>
    <row r="10" spans="1:22" x14ac:dyDescent="0.35">
      <c r="A10" s="43">
        <v>868</v>
      </c>
      <c r="B10" s="43" t="s">
        <v>202</v>
      </c>
      <c r="C10" s="43" t="s">
        <v>212</v>
      </c>
      <c r="D10" s="44">
        <v>41068</v>
      </c>
      <c r="E10" s="43">
        <v>32</v>
      </c>
      <c r="F10" s="43">
        <v>1433680</v>
      </c>
      <c r="G10" s="43">
        <v>0</v>
      </c>
      <c r="H10" s="43">
        <v>0</v>
      </c>
      <c r="I10" s="43" t="s">
        <v>76</v>
      </c>
      <c r="J10" s="43" t="s">
        <v>141</v>
      </c>
      <c r="K10" s="43">
        <f t="shared" si="0"/>
        <v>2012</v>
      </c>
      <c r="L10" s="43">
        <f t="shared" si="1"/>
        <v>1</v>
      </c>
      <c r="M10" s="43">
        <f t="shared" si="2"/>
        <v>0</v>
      </c>
      <c r="N10" s="43">
        <f t="shared" si="3"/>
        <v>1</v>
      </c>
      <c r="O10" s="43" t="str">
        <f t="shared" si="4"/>
        <v>A: 0%</v>
      </c>
      <c r="P10" s="45">
        <f t="shared" si="5"/>
        <v>1433680</v>
      </c>
      <c r="Q10" s="45">
        <f>IF(L10=1,F10*INDEX(Asumsi!$B$5:$B$7,MATCH(I10,Asumsi!$A$5:$A$7,0))-H10,0)</f>
        <v>430104</v>
      </c>
      <c r="R10" s="46">
        <f>MIN(G10,INDEX(Asumsi!$C$5:$C$7,MATCH(I10,Asumsi!$A$5:$A$7,0)))</f>
        <v>0</v>
      </c>
      <c r="S10" s="43">
        <f t="shared" si="6"/>
        <v>0</v>
      </c>
      <c r="T10" s="45">
        <f t="shared" si="7"/>
        <v>0</v>
      </c>
      <c r="U10" s="45">
        <f>IF(L10=1,F10*INDEX(Asumsi!$B$5:$B$7,MATCH(I10,Asumsi!$A$5:$A$7,0))-F10*R10,0)</f>
        <v>430104</v>
      </c>
      <c r="V10" s="45">
        <f>IF(S10=1,U10*(1-Asumsi!$B$10),U10)</f>
        <v>430104</v>
      </c>
    </row>
    <row r="11" spans="1:22" x14ac:dyDescent="0.35">
      <c r="A11" s="43">
        <v>933</v>
      </c>
      <c r="B11" s="43" t="s">
        <v>202</v>
      </c>
      <c r="C11" s="43" t="s">
        <v>213</v>
      </c>
      <c r="D11" s="44">
        <v>41125</v>
      </c>
      <c r="E11" s="43">
        <v>15</v>
      </c>
      <c r="F11" s="43">
        <v>161220</v>
      </c>
      <c r="G11" s="43">
        <v>0.02</v>
      </c>
      <c r="H11" s="43">
        <v>3224</v>
      </c>
      <c r="I11" s="43" t="s">
        <v>76</v>
      </c>
      <c r="J11" s="43" t="s">
        <v>138</v>
      </c>
      <c r="K11" s="43">
        <f t="shared" si="0"/>
        <v>2012</v>
      </c>
      <c r="L11" s="43">
        <f t="shared" si="1"/>
        <v>1</v>
      </c>
      <c r="M11" s="43">
        <f t="shared" si="2"/>
        <v>0</v>
      </c>
      <c r="N11" s="43">
        <f t="shared" si="3"/>
        <v>1</v>
      </c>
      <c r="O11" s="43" t="str">
        <f t="shared" si="4"/>
        <v>B: 1-3%</v>
      </c>
      <c r="P11" s="45">
        <f t="shared" si="5"/>
        <v>157996</v>
      </c>
      <c r="Q11" s="45">
        <f>IF(L11=1,F11*INDEX(Asumsi!$B$5:$B$7,MATCH(I11,Asumsi!$A$5:$A$7,0))-H11,0)</f>
        <v>45142</v>
      </c>
      <c r="R11" s="46">
        <f>MIN(G11,INDEX(Asumsi!$C$5:$C$7,MATCH(I11,Asumsi!$A$5:$A$7,0)))</f>
        <v>0.02</v>
      </c>
      <c r="S11" s="43">
        <f t="shared" si="6"/>
        <v>0</v>
      </c>
      <c r="T11" s="45">
        <f t="shared" si="7"/>
        <v>0</v>
      </c>
      <c r="U11" s="45">
        <f>IF(L11=1,F11*INDEX(Asumsi!$B$5:$B$7,MATCH(I11,Asumsi!$A$5:$A$7,0))-F11*R11,0)</f>
        <v>45141.599999999999</v>
      </c>
      <c r="V11" s="45">
        <f>IF(S11=1,U11*(1-Asumsi!$B$10),U11)</f>
        <v>45141.599999999999</v>
      </c>
    </row>
    <row r="12" spans="1:22" x14ac:dyDescent="0.35">
      <c r="A12" s="43">
        <v>995</v>
      </c>
      <c r="B12" s="43" t="s">
        <v>202</v>
      </c>
      <c r="C12" s="43" t="s">
        <v>211</v>
      </c>
      <c r="D12" s="44">
        <v>40693</v>
      </c>
      <c r="E12" s="43">
        <v>46</v>
      </c>
      <c r="F12" s="43">
        <v>3630980</v>
      </c>
      <c r="G12" s="43">
        <v>0.03</v>
      </c>
      <c r="H12" s="43">
        <v>108929</v>
      </c>
      <c r="I12" s="43" t="s">
        <v>75</v>
      </c>
      <c r="J12" s="43" t="s">
        <v>144</v>
      </c>
      <c r="K12" s="43">
        <f t="shared" si="0"/>
        <v>2011</v>
      </c>
      <c r="L12" s="43">
        <f t="shared" si="1"/>
        <v>1</v>
      </c>
      <c r="M12" s="43">
        <f t="shared" si="2"/>
        <v>0</v>
      </c>
      <c r="N12" s="43">
        <f t="shared" si="3"/>
        <v>1</v>
      </c>
      <c r="O12" s="43" t="str">
        <f t="shared" si="4"/>
        <v>B: 1-3%</v>
      </c>
      <c r="P12" s="45">
        <f t="shared" si="5"/>
        <v>3522051</v>
      </c>
      <c r="Q12" s="45">
        <f>IF(L12=1,F12*INDEX(Asumsi!$B$5:$B$7,MATCH(I12,Asumsi!$A$5:$A$7,0))-H12,0)</f>
        <v>980365</v>
      </c>
      <c r="R12" s="46">
        <f>MIN(G12,INDEX(Asumsi!$C$5:$C$7,MATCH(I12,Asumsi!$A$5:$A$7,0)))</f>
        <v>0.03</v>
      </c>
      <c r="S12" s="43">
        <f t="shared" si="6"/>
        <v>0</v>
      </c>
      <c r="T12" s="45">
        <f t="shared" si="7"/>
        <v>0</v>
      </c>
      <c r="U12" s="45">
        <f>IF(L12=1,F12*INDEX(Asumsi!$B$5:$B$7,MATCH(I12,Asumsi!$A$5:$A$7,0))-F12*R12,0)</f>
        <v>980364.6</v>
      </c>
      <c r="V12" s="45">
        <f>IF(S12=1,U12*(1-Asumsi!$B$10),U12)</f>
        <v>980364.6</v>
      </c>
    </row>
    <row r="13" spans="1:22" x14ac:dyDescent="0.35">
      <c r="A13" s="43">
        <v>998</v>
      </c>
      <c r="B13" s="43" t="s">
        <v>202</v>
      </c>
      <c r="C13" s="43" t="s">
        <v>214</v>
      </c>
      <c r="D13" s="44">
        <v>40142</v>
      </c>
      <c r="E13" s="43">
        <v>16</v>
      </c>
      <c r="F13" s="43">
        <v>496520</v>
      </c>
      <c r="G13" s="43">
        <v>7.0000000000000007E-2</v>
      </c>
      <c r="H13" s="43">
        <v>34756</v>
      </c>
      <c r="I13" s="43" t="s">
        <v>76</v>
      </c>
      <c r="J13" s="43" t="s">
        <v>146</v>
      </c>
      <c r="K13" s="43">
        <f t="shared" si="0"/>
        <v>2009</v>
      </c>
      <c r="L13" s="43">
        <f t="shared" si="1"/>
        <v>1</v>
      </c>
      <c r="M13" s="43">
        <f t="shared" si="2"/>
        <v>0</v>
      </c>
      <c r="N13" s="43">
        <f t="shared" si="3"/>
        <v>1</v>
      </c>
      <c r="O13" s="43" t="str">
        <f t="shared" si="4"/>
        <v>D: 7%+</v>
      </c>
      <c r="P13" s="45">
        <f t="shared" si="5"/>
        <v>461764</v>
      </c>
      <c r="Q13" s="45">
        <f>IF(L13=1,F13*INDEX(Asumsi!$B$5:$B$7,MATCH(I13,Asumsi!$A$5:$A$7,0))-H13,0)</f>
        <v>114200</v>
      </c>
      <c r="R13" s="46">
        <f>MIN(G13,INDEX(Asumsi!$C$5:$C$7,MATCH(I13,Asumsi!$A$5:$A$7,0)))</f>
        <v>0.05</v>
      </c>
      <c r="S13" s="43">
        <f t="shared" si="6"/>
        <v>1</v>
      </c>
      <c r="T13" s="45">
        <f t="shared" si="7"/>
        <v>9930.4000000000015</v>
      </c>
      <c r="U13" s="45">
        <f>IF(L13=1,F13*INDEX(Asumsi!$B$5:$B$7,MATCH(I13,Asumsi!$A$5:$A$7,0))-F13*R13,0)</f>
        <v>124130</v>
      </c>
      <c r="V13" s="45">
        <f>IF(S13=1,U13*(1-Asumsi!$B$10),U13)</f>
        <v>117923.5</v>
      </c>
    </row>
    <row r="14" spans="1:22" x14ac:dyDescent="0.35">
      <c r="A14" s="43">
        <v>1154</v>
      </c>
      <c r="B14" s="43" t="s">
        <v>202</v>
      </c>
      <c r="C14" s="43" t="s">
        <v>215</v>
      </c>
      <c r="D14" s="44">
        <v>40953</v>
      </c>
      <c r="E14" s="43">
        <v>44</v>
      </c>
      <c r="F14" s="43">
        <v>8924460</v>
      </c>
      <c r="G14" s="43">
        <v>0.04</v>
      </c>
      <c r="H14" s="43">
        <v>356978</v>
      </c>
      <c r="I14" s="43" t="s">
        <v>75</v>
      </c>
      <c r="J14" s="43" t="s">
        <v>143</v>
      </c>
      <c r="K14" s="43">
        <f t="shared" si="0"/>
        <v>2012</v>
      </c>
      <c r="L14" s="43">
        <f t="shared" si="1"/>
        <v>1</v>
      </c>
      <c r="M14" s="43">
        <f t="shared" si="2"/>
        <v>0</v>
      </c>
      <c r="N14" s="43">
        <f t="shared" si="3"/>
        <v>1</v>
      </c>
      <c r="O14" s="43" t="str">
        <f t="shared" si="4"/>
        <v>C: 4-6%</v>
      </c>
      <c r="P14" s="45">
        <f t="shared" si="5"/>
        <v>8567482</v>
      </c>
      <c r="Q14" s="45">
        <f>IF(L14=1,F14*INDEX(Asumsi!$B$5:$B$7,MATCH(I14,Asumsi!$A$5:$A$7,0))-H14,0)</f>
        <v>2320360</v>
      </c>
      <c r="R14" s="46">
        <f>MIN(G14,INDEX(Asumsi!$C$5:$C$7,MATCH(I14,Asumsi!$A$5:$A$7,0)))</f>
        <v>0.03</v>
      </c>
      <c r="S14" s="43">
        <f t="shared" si="6"/>
        <v>1</v>
      </c>
      <c r="T14" s="45">
        <f t="shared" si="7"/>
        <v>89244.60000000002</v>
      </c>
      <c r="U14" s="45">
        <f>IF(L14=1,F14*INDEX(Asumsi!$B$5:$B$7,MATCH(I14,Asumsi!$A$5:$A$7,0))-F14*R14,0)</f>
        <v>2409604.2000000002</v>
      </c>
      <c r="V14" s="45">
        <f>IF(S14=1,U14*(1-Asumsi!$B$10),U14)</f>
        <v>2289123.9900000002</v>
      </c>
    </row>
    <row r="15" spans="1:22" x14ac:dyDescent="0.35">
      <c r="A15" s="43">
        <v>1344</v>
      </c>
      <c r="B15" s="43" t="s">
        <v>202</v>
      </c>
      <c r="C15" s="43" t="s">
        <v>216</v>
      </c>
      <c r="D15" s="44">
        <v>41014</v>
      </c>
      <c r="E15" s="43">
        <v>15</v>
      </c>
      <c r="F15" s="43">
        <v>1669808</v>
      </c>
      <c r="G15" s="43">
        <v>0.06</v>
      </c>
      <c r="H15" s="43">
        <v>100188</v>
      </c>
      <c r="I15" s="43" t="s">
        <v>77</v>
      </c>
      <c r="J15" s="43" t="s">
        <v>137</v>
      </c>
      <c r="K15" s="43">
        <f t="shared" si="0"/>
        <v>2012</v>
      </c>
      <c r="L15" s="43">
        <f t="shared" si="1"/>
        <v>1</v>
      </c>
      <c r="M15" s="43">
        <f t="shared" si="2"/>
        <v>0</v>
      </c>
      <c r="N15" s="43">
        <f t="shared" si="3"/>
        <v>1</v>
      </c>
      <c r="O15" s="43" t="str">
        <f t="shared" si="4"/>
        <v>C: 4-6%</v>
      </c>
      <c r="P15" s="45">
        <f t="shared" si="5"/>
        <v>1569620</v>
      </c>
      <c r="Q15" s="45">
        <f>IF(L15=1,F15*INDEX(Asumsi!$B$5:$B$7,MATCH(I15,Asumsi!$A$5:$A$7,0))-H15,0)</f>
        <v>400754.39999999997</v>
      </c>
      <c r="R15" s="46">
        <f>MIN(G15,INDEX(Asumsi!$C$5:$C$7,MATCH(I15,Asumsi!$A$5:$A$7,0)))</f>
        <v>0.05</v>
      </c>
      <c r="S15" s="43">
        <f t="shared" si="6"/>
        <v>1</v>
      </c>
      <c r="T15" s="45">
        <f t="shared" si="7"/>
        <v>16698.079999999991</v>
      </c>
      <c r="U15" s="45">
        <f>IF(L15=1,F15*INDEX(Asumsi!$B$5:$B$7,MATCH(I15,Asumsi!$A$5:$A$7,0))-F15*R15,0)</f>
        <v>417451.99999999994</v>
      </c>
      <c r="V15" s="45">
        <f>IF(S15=1,U15*(1-Asumsi!$B$10),U15)</f>
        <v>396579.39999999991</v>
      </c>
    </row>
    <row r="16" spans="1:22" x14ac:dyDescent="0.35">
      <c r="A16" s="43">
        <v>1412</v>
      </c>
      <c r="B16" s="43" t="s">
        <v>202</v>
      </c>
      <c r="C16" s="43" t="s">
        <v>206</v>
      </c>
      <c r="D16" s="44">
        <v>40249</v>
      </c>
      <c r="E16" s="43">
        <v>13</v>
      </c>
      <c r="F16" s="43">
        <v>118060</v>
      </c>
      <c r="G16" s="43">
        <v>0.1</v>
      </c>
      <c r="H16" s="43">
        <v>11806</v>
      </c>
      <c r="I16" s="43" t="s">
        <v>76</v>
      </c>
      <c r="J16" s="43" t="s">
        <v>149</v>
      </c>
      <c r="K16" s="43">
        <f t="shared" si="0"/>
        <v>2010</v>
      </c>
      <c r="L16" s="43">
        <f t="shared" si="1"/>
        <v>1</v>
      </c>
      <c r="M16" s="43">
        <f t="shared" si="2"/>
        <v>0</v>
      </c>
      <c r="N16" s="43">
        <f t="shared" si="3"/>
        <v>1</v>
      </c>
      <c r="O16" s="43" t="str">
        <f t="shared" si="4"/>
        <v>D: 7%+</v>
      </c>
      <c r="P16" s="45">
        <f t="shared" si="5"/>
        <v>106254</v>
      </c>
      <c r="Q16" s="45">
        <f>IF(L16=1,F16*INDEX(Asumsi!$B$5:$B$7,MATCH(I16,Asumsi!$A$5:$A$7,0))-H16,0)</f>
        <v>23612</v>
      </c>
      <c r="R16" s="46">
        <f>MIN(G16,INDEX(Asumsi!$C$5:$C$7,MATCH(I16,Asumsi!$A$5:$A$7,0)))</f>
        <v>0.05</v>
      </c>
      <c r="S16" s="43">
        <f t="shared" si="6"/>
        <v>1</v>
      </c>
      <c r="T16" s="45">
        <f t="shared" si="7"/>
        <v>5903</v>
      </c>
      <c r="U16" s="45">
        <f>IF(L16=1,F16*INDEX(Asumsi!$B$5:$B$7,MATCH(I16,Asumsi!$A$5:$A$7,0))-F16*R16,0)</f>
        <v>29515</v>
      </c>
      <c r="V16" s="45">
        <f>IF(S16=1,U16*(1-Asumsi!$B$10),U16)</f>
        <v>28039.25</v>
      </c>
    </row>
    <row r="17" spans="1:22" x14ac:dyDescent="0.35">
      <c r="A17" s="43">
        <v>1539</v>
      </c>
      <c r="B17" s="43" t="s">
        <v>202</v>
      </c>
      <c r="C17" s="43" t="s">
        <v>217</v>
      </c>
      <c r="D17" s="44">
        <v>40611</v>
      </c>
      <c r="E17" s="43">
        <v>33</v>
      </c>
      <c r="F17" s="43">
        <v>1023660</v>
      </c>
      <c r="G17" s="43">
        <v>0.1</v>
      </c>
      <c r="H17" s="43">
        <v>102366</v>
      </c>
      <c r="I17" s="43" t="s">
        <v>76</v>
      </c>
      <c r="J17" s="43" t="s">
        <v>138</v>
      </c>
      <c r="K17" s="43">
        <f t="shared" si="0"/>
        <v>2011</v>
      </c>
      <c r="L17" s="43">
        <f t="shared" si="1"/>
        <v>1</v>
      </c>
      <c r="M17" s="43">
        <f t="shared" si="2"/>
        <v>0</v>
      </c>
      <c r="N17" s="43">
        <f t="shared" si="3"/>
        <v>1</v>
      </c>
      <c r="O17" s="43" t="str">
        <f t="shared" si="4"/>
        <v>D: 7%+</v>
      </c>
      <c r="P17" s="45">
        <f t="shared" si="5"/>
        <v>921294</v>
      </c>
      <c r="Q17" s="45">
        <f>IF(L17=1,F17*INDEX(Asumsi!$B$5:$B$7,MATCH(I17,Asumsi!$A$5:$A$7,0))-H17,0)</f>
        <v>204732</v>
      </c>
      <c r="R17" s="46">
        <f>MIN(G17,INDEX(Asumsi!$C$5:$C$7,MATCH(I17,Asumsi!$A$5:$A$7,0)))</f>
        <v>0.05</v>
      </c>
      <c r="S17" s="43">
        <f t="shared" si="6"/>
        <v>1</v>
      </c>
      <c r="T17" s="45">
        <f t="shared" si="7"/>
        <v>51183</v>
      </c>
      <c r="U17" s="45">
        <f>IF(L17=1,F17*INDEX(Asumsi!$B$5:$B$7,MATCH(I17,Asumsi!$A$5:$A$7,0))-F17*R17,0)</f>
        <v>255915</v>
      </c>
      <c r="V17" s="45">
        <f>IF(S17=1,U17*(1-Asumsi!$B$10),U17)</f>
        <v>243119.25</v>
      </c>
    </row>
    <row r="18" spans="1:22" x14ac:dyDescent="0.35">
      <c r="A18" s="43">
        <v>1540</v>
      </c>
      <c r="B18" s="43" t="s">
        <v>202</v>
      </c>
      <c r="C18" s="43" t="s">
        <v>218</v>
      </c>
      <c r="D18" s="44">
        <v>41125</v>
      </c>
      <c r="E18" s="43">
        <v>30</v>
      </c>
      <c r="F18" s="43">
        <v>161800</v>
      </c>
      <c r="G18" s="43">
        <v>0.09</v>
      </c>
      <c r="H18" s="43">
        <v>14562</v>
      </c>
      <c r="I18" s="43" t="s">
        <v>76</v>
      </c>
      <c r="J18" s="43" t="s">
        <v>147</v>
      </c>
      <c r="K18" s="43">
        <f t="shared" si="0"/>
        <v>2012</v>
      </c>
      <c r="L18" s="43">
        <f t="shared" si="1"/>
        <v>1</v>
      </c>
      <c r="M18" s="43">
        <f t="shared" si="2"/>
        <v>0</v>
      </c>
      <c r="N18" s="43">
        <f t="shared" si="3"/>
        <v>1</v>
      </c>
      <c r="O18" s="43" t="str">
        <f t="shared" si="4"/>
        <v>D: 7%+</v>
      </c>
      <c r="P18" s="45">
        <f t="shared" si="5"/>
        <v>147238</v>
      </c>
      <c r="Q18" s="45">
        <f>IF(L18=1,F18*INDEX(Asumsi!$B$5:$B$7,MATCH(I18,Asumsi!$A$5:$A$7,0))-H18,0)</f>
        <v>33978</v>
      </c>
      <c r="R18" s="46">
        <f>MIN(G18,INDEX(Asumsi!$C$5:$C$7,MATCH(I18,Asumsi!$A$5:$A$7,0)))</f>
        <v>0.05</v>
      </c>
      <c r="S18" s="43">
        <f t="shared" si="6"/>
        <v>1</v>
      </c>
      <c r="T18" s="45">
        <f t="shared" si="7"/>
        <v>6471.9999999999991</v>
      </c>
      <c r="U18" s="45">
        <f>IF(L18=1,F18*INDEX(Asumsi!$B$5:$B$7,MATCH(I18,Asumsi!$A$5:$A$7,0))-F18*R18,0)</f>
        <v>40450</v>
      </c>
      <c r="V18" s="45">
        <f>IF(S18=1,U18*(1-Asumsi!$B$10),U18)</f>
        <v>38427.5</v>
      </c>
    </row>
    <row r="19" spans="1:22" x14ac:dyDescent="0.35">
      <c r="A19" s="43">
        <v>1702</v>
      </c>
      <c r="B19" s="43" t="s">
        <v>202</v>
      </c>
      <c r="C19" s="43" t="s">
        <v>219</v>
      </c>
      <c r="D19" s="44">
        <v>40669</v>
      </c>
      <c r="E19" s="43">
        <v>23</v>
      </c>
      <c r="F19" s="43">
        <v>134480</v>
      </c>
      <c r="G19" s="43">
        <v>0.06</v>
      </c>
      <c r="H19" s="43">
        <v>8069</v>
      </c>
      <c r="I19" s="43" t="s">
        <v>76</v>
      </c>
      <c r="J19" s="43" t="s">
        <v>147</v>
      </c>
      <c r="K19" s="43">
        <f t="shared" si="0"/>
        <v>2011</v>
      </c>
      <c r="L19" s="43">
        <f t="shared" si="1"/>
        <v>1</v>
      </c>
      <c r="M19" s="43">
        <f t="shared" si="2"/>
        <v>0</v>
      </c>
      <c r="N19" s="43">
        <f t="shared" si="3"/>
        <v>1</v>
      </c>
      <c r="O19" s="43" t="str">
        <f t="shared" si="4"/>
        <v>C: 4-6%</v>
      </c>
      <c r="P19" s="45">
        <f t="shared" si="5"/>
        <v>126411</v>
      </c>
      <c r="Q19" s="45">
        <f>IF(L19=1,F19*INDEX(Asumsi!$B$5:$B$7,MATCH(I19,Asumsi!$A$5:$A$7,0))-H19,0)</f>
        <v>32275</v>
      </c>
      <c r="R19" s="46">
        <f>MIN(G19,INDEX(Asumsi!$C$5:$C$7,MATCH(I19,Asumsi!$A$5:$A$7,0)))</f>
        <v>0.05</v>
      </c>
      <c r="S19" s="43">
        <f t="shared" si="6"/>
        <v>1</v>
      </c>
      <c r="T19" s="45">
        <f t="shared" si="7"/>
        <v>1344.7999999999993</v>
      </c>
      <c r="U19" s="45">
        <f>IF(L19=1,F19*INDEX(Asumsi!$B$5:$B$7,MATCH(I19,Asumsi!$A$5:$A$7,0))-F19*R19,0)</f>
        <v>33620</v>
      </c>
      <c r="V19" s="45">
        <f>IF(S19=1,U19*(1-Asumsi!$B$10),U19)</f>
        <v>31939</v>
      </c>
    </row>
    <row r="20" spans="1:22" x14ac:dyDescent="0.35">
      <c r="A20" s="43">
        <v>1761</v>
      </c>
      <c r="B20" s="43" t="s">
        <v>202</v>
      </c>
      <c r="C20" s="43" t="s">
        <v>217</v>
      </c>
      <c r="D20" s="44">
        <v>40535</v>
      </c>
      <c r="E20" s="43">
        <v>25</v>
      </c>
      <c r="F20" s="43">
        <v>24056460</v>
      </c>
      <c r="G20" s="43">
        <v>0.01</v>
      </c>
      <c r="H20" s="43">
        <v>240565</v>
      </c>
      <c r="I20" s="43" t="s">
        <v>77</v>
      </c>
      <c r="J20" s="43" t="s">
        <v>139</v>
      </c>
      <c r="K20" s="43">
        <f t="shared" si="0"/>
        <v>2010</v>
      </c>
      <c r="L20" s="43">
        <f t="shared" si="1"/>
        <v>1</v>
      </c>
      <c r="M20" s="43">
        <f t="shared" si="2"/>
        <v>0</v>
      </c>
      <c r="N20" s="43">
        <f t="shared" si="3"/>
        <v>1</v>
      </c>
      <c r="O20" s="43" t="str">
        <f t="shared" si="4"/>
        <v>B: 1-3%</v>
      </c>
      <c r="P20" s="45">
        <f t="shared" si="5"/>
        <v>23815895</v>
      </c>
      <c r="Q20" s="45">
        <f>IF(L20=1,F20*INDEX(Asumsi!$B$5:$B$7,MATCH(I20,Asumsi!$A$5:$A$7,0))-H20,0)</f>
        <v>6976373</v>
      </c>
      <c r="R20" s="46">
        <f>MIN(G20,INDEX(Asumsi!$C$5:$C$7,MATCH(I20,Asumsi!$A$5:$A$7,0)))</f>
        <v>0.01</v>
      </c>
      <c r="S20" s="43">
        <f t="shared" si="6"/>
        <v>0</v>
      </c>
      <c r="T20" s="45">
        <f t="shared" si="7"/>
        <v>0</v>
      </c>
      <c r="U20" s="45">
        <f>IF(L20=1,F20*INDEX(Asumsi!$B$5:$B$7,MATCH(I20,Asumsi!$A$5:$A$7,0))-F20*R20,0)</f>
        <v>6976373.4000000004</v>
      </c>
      <c r="V20" s="45">
        <f>IF(S20=1,U20*(1-Asumsi!$B$10),U20)</f>
        <v>6976373.4000000004</v>
      </c>
    </row>
    <row r="21" spans="1:22" x14ac:dyDescent="0.35">
      <c r="A21" s="43">
        <v>1792</v>
      </c>
      <c r="B21" s="43" t="s">
        <v>202</v>
      </c>
      <c r="C21" s="43" t="s">
        <v>206</v>
      </c>
      <c r="D21" s="44">
        <v>40490</v>
      </c>
      <c r="E21" s="43">
        <v>28</v>
      </c>
      <c r="F21" s="43">
        <v>740960</v>
      </c>
      <c r="G21" s="43">
        <v>0.04</v>
      </c>
      <c r="H21" s="43">
        <v>29638</v>
      </c>
      <c r="I21" s="43" t="s">
        <v>76</v>
      </c>
      <c r="J21" s="43" t="s">
        <v>140</v>
      </c>
      <c r="K21" s="43">
        <f t="shared" si="0"/>
        <v>2010</v>
      </c>
      <c r="L21" s="43">
        <f t="shared" si="1"/>
        <v>1</v>
      </c>
      <c r="M21" s="43">
        <f t="shared" si="2"/>
        <v>0</v>
      </c>
      <c r="N21" s="43">
        <f t="shared" si="3"/>
        <v>1</v>
      </c>
      <c r="O21" s="43" t="str">
        <f t="shared" si="4"/>
        <v>C: 4-6%</v>
      </c>
      <c r="P21" s="45">
        <f t="shared" si="5"/>
        <v>711322</v>
      </c>
      <c r="Q21" s="45">
        <f>IF(L21=1,F21*INDEX(Asumsi!$B$5:$B$7,MATCH(I21,Asumsi!$A$5:$A$7,0))-H21,0)</f>
        <v>192650</v>
      </c>
      <c r="R21" s="46">
        <f>MIN(G21,INDEX(Asumsi!$C$5:$C$7,MATCH(I21,Asumsi!$A$5:$A$7,0)))</f>
        <v>0.04</v>
      </c>
      <c r="S21" s="43">
        <f t="shared" si="6"/>
        <v>0</v>
      </c>
      <c r="T21" s="45">
        <f t="shared" si="7"/>
        <v>0</v>
      </c>
      <c r="U21" s="45">
        <f>IF(L21=1,F21*INDEX(Asumsi!$B$5:$B$7,MATCH(I21,Asumsi!$A$5:$A$7,0))-F21*R21,0)</f>
        <v>192649.60000000001</v>
      </c>
      <c r="V21" s="45">
        <f>IF(S21=1,U21*(1-Asumsi!$B$10),U21)</f>
        <v>192649.60000000001</v>
      </c>
    </row>
    <row r="22" spans="1:22" x14ac:dyDescent="0.35">
      <c r="A22" s="43">
        <v>2275</v>
      </c>
      <c r="B22" s="43" t="s">
        <v>202</v>
      </c>
      <c r="C22" s="43" t="s">
        <v>220</v>
      </c>
      <c r="D22" s="44">
        <v>41203</v>
      </c>
      <c r="E22" s="43">
        <v>49</v>
      </c>
      <c r="F22" s="43">
        <v>556000</v>
      </c>
      <c r="G22" s="43">
        <v>0.08</v>
      </c>
      <c r="H22" s="43">
        <v>44480</v>
      </c>
      <c r="I22" s="43" t="s">
        <v>76</v>
      </c>
      <c r="J22" s="43" t="s">
        <v>147</v>
      </c>
      <c r="K22" s="43">
        <f t="shared" si="0"/>
        <v>2012</v>
      </c>
      <c r="L22" s="43">
        <f t="shared" si="1"/>
        <v>1</v>
      </c>
      <c r="M22" s="43">
        <f t="shared" si="2"/>
        <v>0</v>
      </c>
      <c r="N22" s="43">
        <f t="shared" si="3"/>
        <v>1</v>
      </c>
      <c r="O22" s="43" t="str">
        <f t="shared" si="4"/>
        <v>D: 7%+</v>
      </c>
      <c r="P22" s="45">
        <f t="shared" si="5"/>
        <v>511520</v>
      </c>
      <c r="Q22" s="45">
        <f>IF(L22=1,F22*INDEX(Asumsi!$B$5:$B$7,MATCH(I22,Asumsi!$A$5:$A$7,0))-H22,0)</f>
        <v>122320</v>
      </c>
      <c r="R22" s="46">
        <f>MIN(G22,INDEX(Asumsi!$C$5:$C$7,MATCH(I22,Asumsi!$A$5:$A$7,0)))</f>
        <v>0.05</v>
      </c>
      <c r="S22" s="43">
        <f t="shared" si="6"/>
        <v>1</v>
      </c>
      <c r="T22" s="45">
        <f t="shared" si="7"/>
        <v>16680</v>
      </c>
      <c r="U22" s="45">
        <f>IF(L22=1,F22*INDEX(Asumsi!$B$5:$B$7,MATCH(I22,Asumsi!$A$5:$A$7,0))-F22*R22,0)</f>
        <v>139000</v>
      </c>
      <c r="V22" s="45">
        <f>IF(S22=1,U22*(1-Asumsi!$B$10),U22)</f>
        <v>132050</v>
      </c>
    </row>
    <row r="23" spans="1:22" x14ac:dyDescent="0.35">
      <c r="A23" s="43">
        <v>2277</v>
      </c>
      <c r="B23" s="43" t="s">
        <v>202</v>
      </c>
      <c r="C23" s="43" t="s">
        <v>218</v>
      </c>
      <c r="D23" s="44">
        <v>40544</v>
      </c>
      <c r="E23" s="43">
        <v>10</v>
      </c>
      <c r="F23" s="43">
        <v>133080</v>
      </c>
      <c r="G23" s="43">
        <v>0.01</v>
      </c>
      <c r="H23" s="43">
        <v>1331</v>
      </c>
      <c r="I23" s="43" t="s">
        <v>77</v>
      </c>
      <c r="J23" s="43" t="s">
        <v>142</v>
      </c>
      <c r="K23" s="43">
        <f t="shared" si="0"/>
        <v>2011</v>
      </c>
      <c r="L23" s="43">
        <f t="shared" si="1"/>
        <v>1</v>
      </c>
      <c r="M23" s="43">
        <f t="shared" si="2"/>
        <v>0</v>
      </c>
      <c r="N23" s="43">
        <f t="shared" si="3"/>
        <v>1</v>
      </c>
      <c r="O23" s="43" t="str">
        <f t="shared" si="4"/>
        <v>B: 1-3%</v>
      </c>
      <c r="P23" s="45">
        <f t="shared" si="5"/>
        <v>131749</v>
      </c>
      <c r="Q23" s="45">
        <f>IF(L23=1,F23*INDEX(Asumsi!$B$5:$B$7,MATCH(I23,Asumsi!$A$5:$A$7,0))-H23,0)</f>
        <v>38593</v>
      </c>
      <c r="R23" s="46">
        <f>MIN(G23,INDEX(Asumsi!$C$5:$C$7,MATCH(I23,Asumsi!$A$5:$A$7,0)))</f>
        <v>0.01</v>
      </c>
      <c r="S23" s="43">
        <f t="shared" si="6"/>
        <v>0</v>
      </c>
      <c r="T23" s="45">
        <f t="shared" si="7"/>
        <v>0</v>
      </c>
      <c r="U23" s="45">
        <f>IF(L23=1,F23*INDEX(Asumsi!$B$5:$B$7,MATCH(I23,Asumsi!$A$5:$A$7,0))-F23*R23,0)</f>
        <v>38593.199999999997</v>
      </c>
      <c r="V23" s="45">
        <f>IF(S23=1,U23*(1-Asumsi!$B$10),U23)</f>
        <v>38593.199999999997</v>
      </c>
    </row>
    <row r="24" spans="1:22" x14ac:dyDescent="0.35">
      <c r="A24" s="43">
        <v>2532</v>
      </c>
      <c r="B24" s="43" t="s">
        <v>202</v>
      </c>
      <c r="C24" s="43" t="s">
        <v>221</v>
      </c>
      <c r="D24" s="44">
        <v>40826</v>
      </c>
      <c r="E24" s="43">
        <v>39</v>
      </c>
      <c r="F24" s="43">
        <v>564140</v>
      </c>
      <c r="G24" s="43">
        <v>0.03</v>
      </c>
      <c r="H24" s="43">
        <v>16924</v>
      </c>
      <c r="I24" s="43" t="s">
        <v>76</v>
      </c>
      <c r="J24" s="43" t="s">
        <v>149</v>
      </c>
      <c r="K24" s="43">
        <f t="shared" si="0"/>
        <v>2011</v>
      </c>
      <c r="L24" s="43">
        <f t="shared" si="1"/>
        <v>1</v>
      </c>
      <c r="M24" s="43">
        <f t="shared" si="2"/>
        <v>0</v>
      </c>
      <c r="N24" s="43">
        <f t="shared" si="3"/>
        <v>1</v>
      </c>
      <c r="O24" s="43" t="str">
        <f t="shared" si="4"/>
        <v>B: 1-3%</v>
      </c>
      <c r="P24" s="45">
        <f t="shared" si="5"/>
        <v>547216</v>
      </c>
      <c r="Q24" s="45">
        <f>IF(L24=1,F24*INDEX(Asumsi!$B$5:$B$7,MATCH(I24,Asumsi!$A$5:$A$7,0))-H24,0)</f>
        <v>152318</v>
      </c>
      <c r="R24" s="46">
        <f>MIN(G24,INDEX(Asumsi!$C$5:$C$7,MATCH(I24,Asumsi!$A$5:$A$7,0)))</f>
        <v>0.03</v>
      </c>
      <c r="S24" s="43">
        <f t="shared" si="6"/>
        <v>0</v>
      </c>
      <c r="T24" s="45">
        <f t="shared" si="7"/>
        <v>0</v>
      </c>
      <c r="U24" s="45">
        <f>IF(L24=1,F24*INDEX(Asumsi!$B$5:$B$7,MATCH(I24,Asumsi!$A$5:$A$7,0))-F24*R24,0)</f>
        <v>152317.79999999999</v>
      </c>
      <c r="V24" s="45">
        <f>IF(S24=1,U24*(1-Asumsi!$B$10),U24)</f>
        <v>152317.79999999999</v>
      </c>
    </row>
    <row r="25" spans="1:22" x14ac:dyDescent="0.35">
      <c r="A25" s="43">
        <v>2631</v>
      </c>
      <c r="B25" s="43" t="s">
        <v>202</v>
      </c>
      <c r="C25" s="43" t="s">
        <v>222</v>
      </c>
      <c r="D25" s="44">
        <v>40444</v>
      </c>
      <c r="E25" s="43">
        <v>27</v>
      </c>
      <c r="F25" s="43">
        <v>2156980</v>
      </c>
      <c r="G25" s="43">
        <v>0.08</v>
      </c>
      <c r="H25" s="43">
        <v>172558</v>
      </c>
      <c r="I25" s="43" t="s">
        <v>77</v>
      </c>
      <c r="J25" s="43" t="s">
        <v>142</v>
      </c>
      <c r="K25" s="43">
        <f t="shared" si="0"/>
        <v>2010</v>
      </c>
      <c r="L25" s="43">
        <f t="shared" si="1"/>
        <v>1</v>
      </c>
      <c r="M25" s="43">
        <f t="shared" si="2"/>
        <v>0</v>
      </c>
      <c r="N25" s="43">
        <f t="shared" si="3"/>
        <v>1</v>
      </c>
      <c r="O25" s="43" t="str">
        <f t="shared" si="4"/>
        <v>D: 7%+</v>
      </c>
      <c r="P25" s="45">
        <f t="shared" si="5"/>
        <v>1984422</v>
      </c>
      <c r="Q25" s="45">
        <f>IF(L25=1,F25*INDEX(Asumsi!$B$5:$B$7,MATCH(I25,Asumsi!$A$5:$A$7,0))-H25,0)</f>
        <v>474536</v>
      </c>
      <c r="R25" s="46">
        <f>MIN(G25,INDEX(Asumsi!$C$5:$C$7,MATCH(I25,Asumsi!$A$5:$A$7,0)))</f>
        <v>0.05</v>
      </c>
      <c r="S25" s="43">
        <f t="shared" si="6"/>
        <v>1</v>
      </c>
      <c r="T25" s="45">
        <f t="shared" si="7"/>
        <v>64709.399999999994</v>
      </c>
      <c r="U25" s="45">
        <f>IF(L25=1,F25*INDEX(Asumsi!$B$5:$B$7,MATCH(I25,Asumsi!$A$5:$A$7,0))-F25*R25,0)</f>
        <v>539245</v>
      </c>
      <c r="V25" s="45">
        <f>IF(S25=1,U25*(1-Asumsi!$B$10),U25)</f>
        <v>512282.75</v>
      </c>
    </row>
    <row r="26" spans="1:22" x14ac:dyDescent="0.35">
      <c r="A26" s="43">
        <v>2757</v>
      </c>
      <c r="B26" s="43" t="s">
        <v>202</v>
      </c>
      <c r="C26" s="43" t="s">
        <v>223</v>
      </c>
      <c r="D26" s="44">
        <v>40743</v>
      </c>
      <c r="E26" s="43">
        <v>39</v>
      </c>
      <c r="F26" s="43">
        <v>7108920</v>
      </c>
      <c r="G26" s="43">
        <v>7.0000000000000007E-2</v>
      </c>
      <c r="H26" s="43">
        <v>497624</v>
      </c>
      <c r="I26" s="43" t="s">
        <v>75</v>
      </c>
      <c r="J26" s="43" t="s">
        <v>135</v>
      </c>
      <c r="K26" s="43">
        <f t="shared" si="0"/>
        <v>2011</v>
      </c>
      <c r="L26" s="43">
        <f t="shared" si="1"/>
        <v>1</v>
      </c>
      <c r="M26" s="43">
        <f t="shared" si="2"/>
        <v>0</v>
      </c>
      <c r="N26" s="43">
        <f t="shared" si="3"/>
        <v>1</v>
      </c>
      <c r="O26" s="43" t="str">
        <f t="shared" si="4"/>
        <v>D: 7%+</v>
      </c>
      <c r="P26" s="45">
        <f t="shared" si="5"/>
        <v>6611296</v>
      </c>
      <c r="Q26" s="45">
        <f>IF(L26=1,F26*INDEX(Asumsi!$B$5:$B$7,MATCH(I26,Asumsi!$A$5:$A$7,0))-H26,0)</f>
        <v>1635052</v>
      </c>
      <c r="R26" s="46">
        <f>MIN(G26,INDEX(Asumsi!$C$5:$C$7,MATCH(I26,Asumsi!$A$5:$A$7,0)))</f>
        <v>0.03</v>
      </c>
      <c r="S26" s="43">
        <f t="shared" si="6"/>
        <v>1</v>
      </c>
      <c r="T26" s="45">
        <f t="shared" si="7"/>
        <v>284356.80000000005</v>
      </c>
      <c r="U26" s="45">
        <f>IF(L26=1,F26*INDEX(Asumsi!$B$5:$B$7,MATCH(I26,Asumsi!$A$5:$A$7,0))-F26*R26,0)</f>
        <v>1919408.4</v>
      </c>
      <c r="V26" s="45">
        <f>IF(S26=1,U26*(1-Asumsi!$B$10),U26)</f>
        <v>1823437.9799999997</v>
      </c>
    </row>
    <row r="27" spans="1:22" x14ac:dyDescent="0.35">
      <c r="A27" s="43">
        <v>2791</v>
      </c>
      <c r="B27" s="43" t="s">
        <v>202</v>
      </c>
      <c r="C27" s="43" t="s">
        <v>224</v>
      </c>
      <c r="D27" s="44">
        <v>40095</v>
      </c>
      <c r="E27" s="43">
        <v>47</v>
      </c>
      <c r="F27" s="43">
        <v>383340</v>
      </c>
      <c r="G27" s="43">
        <v>0</v>
      </c>
      <c r="H27" s="43">
        <v>0</v>
      </c>
      <c r="I27" s="43" t="s">
        <v>76</v>
      </c>
      <c r="J27" s="43" t="s">
        <v>138</v>
      </c>
      <c r="K27" s="43">
        <f t="shared" si="0"/>
        <v>2009</v>
      </c>
      <c r="L27" s="43">
        <f t="shared" si="1"/>
        <v>1</v>
      </c>
      <c r="M27" s="43">
        <f t="shared" si="2"/>
        <v>0</v>
      </c>
      <c r="N27" s="43">
        <f t="shared" si="3"/>
        <v>1</v>
      </c>
      <c r="O27" s="43" t="str">
        <f t="shared" si="4"/>
        <v>A: 0%</v>
      </c>
      <c r="P27" s="45">
        <f t="shared" si="5"/>
        <v>383340</v>
      </c>
      <c r="Q27" s="45">
        <f>IF(L27=1,F27*INDEX(Asumsi!$B$5:$B$7,MATCH(I27,Asumsi!$A$5:$A$7,0))-H27,0)</f>
        <v>115002</v>
      </c>
      <c r="R27" s="46">
        <f>MIN(G27,INDEX(Asumsi!$C$5:$C$7,MATCH(I27,Asumsi!$A$5:$A$7,0)))</f>
        <v>0</v>
      </c>
      <c r="S27" s="43">
        <f t="shared" si="6"/>
        <v>0</v>
      </c>
      <c r="T27" s="45">
        <f t="shared" si="7"/>
        <v>0</v>
      </c>
      <c r="U27" s="45">
        <f>IF(L27=1,F27*INDEX(Asumsi!$B$5:$B$7,MATCH(I27,Asumsi!$A$5:$A$7,0))-F27*R27,0)</f>
        <v>115002</v>
      </c>
      <c r="V27" s="45">
        <f>IF(S27=1,U27*(1-Asumsi!$B$10),U27)</f>
        <v>115002</v>
      </c>
    </row>
    <row r="28" spans="1:22" x14ac:dyDescent="0.35">
      <c r="A28" s="43">
        <v>2976</v>
      </c>
      <c r="B28" s="43" t="s">
        <v>202</v>
      </c>
      <c r="C28" s="43" t="s">
        <v>225</v>
      </c>
      <c r="D28" s="44">
        <v>40521</v>
      </c>
      <c r="E28" s="43">
        <v>30</v>
      </c>
      <c r="F28" s="43">
        <v>28447640</v>
      </c>
      <c r="G28" s="43">
        <v>0.09</v>
      </c>
      <c r="H28" s="43">
        <v>2560288</v>
      </c>
      <c r="I28" s="43" t="s">
        <v>75</v>
      </c>
      <c r="J28" s="43" t="s">
        <v>135</v>
      </c>
      <c r="K28" s="43">
        <f t="shared" si="0"/>
        <v>2010</v>
      </c>
      <c r="L28" s="43">
        <f t="shared" si="1"/>
        <v>1</v>
      </c>
      <c r="M28" s="43">
        <f t="shared" si="2"/>
        <v>0</v>
      </c>
      <c r="N28" s="43">
        <f t="shared" si="3"/>
        <v>1</v>
      </c>
      <c r="O28" s="43" t="str">
        <f t="shared" si="4"/>
        <v>D: 7%+</v>
      </c>
      <c r="P28" s="45">
        <f t="shared" si="5"/>
        <v>25887352</v>
      </c>
      <c r="Q28" s="45">
        <f>IF(L28=1,F28*INDEX(Asumsi!$B$5:$B$7,MATCH(I28,Asumsi!$A$5:$A$7,0))-H28,0)</f>
        <v>5974004</v>
      </c>
      <c r="R28" s="46">
        <f>MIN(G28,INDEX(Asumsi!$C$5:$C$7,MATCH(I28,Asumsi!$A$5:$A$7,0)))</f>
        <v>0.03</v>
      </c>
      <c r="S28" s="43">
        <f t="shared" si="6"/>
        <v>1</v>
      </c>
      <c r="T28" s="45">
        <f t="shared" si="7"/>
        <v>1706858.4</v>
      </c>
      <c r="U28" s="45">
        <f>IF(L28=1,F28*INDEX(Asumsi!$B$5:$B$7,MATCH(I28,Asumsi!$A$5:$A$7,0))-F28*R28,0)</f>
        <v>7680862.7999999998</v>
      </c>
      <c r="V28" s="45">
        <f>IF(S28=1,U28*(1-Asumsi!$B$10),U28)</f>
        <v>7296819.6599999992</v>
      </c>
    </row>
    <row r="29" spans="1:22" x14ac:dyDescent="0.35">
      <c r="A29" s="43">
        <v>3232</v>
      </c>
      <c r="B29" s="43" t="s">
        <v>202</v>
      </c>
      <c r="C29" s="43" t="s">
        <v>226</v>
      </c>
      <c r="D29" s="44">
        <v>41190</v>
      </c>
      <c r="E29" s="43">
        <v>5</v>
      </c>
      <c r="F29" s="43">
        <v>85320</v>
      </c>
      <c r="G29" s="43">
        <v>0.06</v>
      </c>
      <c r="H29" s="43">
        <v>5119</v>
      </c>
      <c r="I29" s="43" t="s">
        <v>76</v>
      </c>
      <c r="J29" s="43" t="s">
        <v>138</v>
      </c>
      <c r="K29" s="43">
        <f t="shared" si="0"/>
        <v>2012</v>
      </c>
      <c r="L29" s="43">
        <f t="shared" si="1"/>
        <v>1</v>
      </c>
      <c r="M29" s="43">
        <f t="shared" si="2"/>
        <v>0</v>
      </c>
      <c r="N29" s="43">
        <f t="shared" si="3"/>
        <v>1</v>
      </c>
      <c r="O29" s="43" t="str">
        <f t="shared" si="4"/>
        <v>C: 4-6%</v>
      </c>
      <c r="P29" s="45">
        <f t="shared" si="5"/>
        <v>80201</v>
      </c>
      <c r="Q29" s="45">
        <f>IF(L29=1,F29*INDEX(Asumsi!$B$5:$B$7,MATCH(I29,Asumsi!$A$5:$A$7,0))-H29,0)</f>
        <v>20477</v>
      </c>
      <c r="R29" s="46">
        <f>MIN(G29,INDEX(Asumsi!$C$5:$C$7,MATCH(I29,Asumsi!$A$5:$A$7,0)))</f>
        <v>0.05</v>
      </c>
      <c r="S29" s="43">
        <f t="shared" si="6"/>
        <v>1</v>
      </c>
      <c r="T29" s="45">
        <f t="shared" si="7"/>
        <v>853.19999999999959</v>
      </c>
      <c r="U29" s="45">
        <f>IF(L29=1,F29*INDEX(Asumsi!$B$5:$B$7,MATCH(I29,Asumsi!$A$5:$A$7,0))-F29*R29,0)</f>
        <v>21330</v>
      </c>
      <c r="V29" s="45">
        <f>IF(S29=1,U29*(1-Asumsi!$B$10),U29)</f>
        <v>20263.5</v>
      </c>
    </row>
    <row r="30" spans="1:22" x14ac:dyDescent="0.35">
      <c r="A30" s="43">
        <v>3524</v>
      </c>
      <c r="B30" s="43" t="s">
        <v>202</v>
      </c>
      <c r="C30" s="43" t="s">
        <v>227</v>
      </c>
      <c r="D30" s="44">
        <v>41031</v>
      </c>
      <c r="E30" s="43">
        <v>21</v>
      </c>
      <c r="F30" s="43">
        <v>854640</v>
      </c>
      <c r="G30" s="43">
        <v>0</v>
      </c>
      <c r="H30" s="43">
        <v>0</v>
      </c>
      <c r="I30" s="43" t="s">
        <v>76</v>
      </c>
      <c r="J30" s="43" t="s">
        <v>145</v>
      </c>
      <c r="K30" s="43">
        <f t="shared" si="0"/>
        <v>2012</v>
      </c>
      <c r="L30" s="43">
        <f t="shared" si="1"/>
        <v>1</v>
      </c>
      <c r="M30" s="43">
        <f t="shared" si="2"/>
        <v>0</v>
      </c>
      <c r="N30" s="43">
        <f t="shared" si="3"/>
        <v>1</v>
      </c>
      <c r="O30" s="43" t="str">
        <f t="shared" si="4"/>
        <v>A: 0%</v>
      </c>
      <c r="P30" s="45">
        <f t="shared" si="5"/>
        <v>854640</v>
      </c>
      <c r="Q30" s="45">
        <f>IF(L30=1,F30*INDEX(Asumsi!$B$5:$B$7,MATCH(I30,Asumsi!$A$5:$A$7,0))-H30,0)</f>
        <v>256392</v>
      </c>
      <c r="R30" s="46">
        <f>MIN(G30,INDEX(Asumsi!$C$5:$C$7,MATCH(I30,Asumsi!$A$5:$A$7,0)))</f>
        <v>0</v>
      </c>
      <c r="S30" s="43">
        <f t="shared" si="6"/>
        <v>0</v>
      </c>
      <c r="T30" s="45">
        <f t="shared" si="7"/>
        <v>0</v>
      </c>
      <c r="U30" s="45">
        <f>IF(L30=1,F30*INDEX(Asumsi!$B$5:$B$7,MATCH(I30,Asumsi!$A$5:$A$7,0))-F30*R30,0)</f>
        <v>256392</v>
      </c>
      <c r="V30" s="45">
        <f>IF(S30=1,U30*(1-Asumsi!$B$10),U30)</f>
        <v>256392</v>
      </c>
    </row>
    <row r="31" spans="1:22" x14ac:dyDescent="0.35">
      <c r="A31" s="43">
        <v>3908</v>
      </c>
      <c r="B31" s="43" t="s">
        <v>202</v>
      </c>
      <c r="C31" s="43" t="s">
        <v>228</v>
      </c>
      <c r="D31" s="44">
        <v>40245</v>
      </c>
      <c r="E31" s="43">
        <v>8</v>
      </c>
      <c r="F31" s="43">
        <v>1640568</v>
      </c>
      <c r="G31" s="43">
        <v>0</v>
      </c>
      <c r="H31" s="43">
        <v>0</v>
      </c>
      <c r="I31" s="43" t="s">
        <v>77</v>
      </c>
      <c r="J31" s="43" t="s">
        <v>137</v>
      </c>
      <c r="K31" s="43">
        <f t="shared" si="0"/>
        <v>2010</v>
      </c>
      <c r="L31" s="43">
        <f t="shared" si="1"/>
        <v>1</v>
      </c>
      <c r="M31" s="43">
        <f t="shared" si="2"/>
        <v>0</v>
      </c>
      <c r="N31" s="43">
        <f t="shared" si="3"/>
        <v>1</v>
      </c>
      <c r="O31" s="43" t="str">
        <f t="shared" si="4"/>
        <v>A: 0%</v>
      </c>
      <c r="P31" s="45">
        <f t="shared" si="5"/>
        <v>1640568</v>
      </c>
      <c r="Q31" s="45">
        <f>IF(L31=1,F31*INDEX(Asumsi!$B$5:$B$7,MATCH(I31,Asumsi!$A$5:$A$7,0))-H31,0)</f>
        <v>492170.39999999997</v>
      </c>
      <c r="R31" s="46">
        <f>MIN(G31,INDEX(Asumsi!$C$5:$C$7,MATCH(I31,Asumsi!$A$5:$A$7,0)))</f>
        <v>0</v>
      </c>
      <c r="S31" s="43">
        <f t="shared" si="6"/>
        <v>0</v>
      </c>
      <c r="T31" s="45">
        <f t="shared" si="7"/>
        <v>0</v>
      </c>
      <c r="U31" s="45">
        <f>IF(L31=1,F31*INDEX(Asumsi!$B$5:$B$7,MATCH(I31,Asumsi!$A$5:$A$7,0))-F31*R31,0)</f>
        <v>492170.39999999997</v>
      </c>
      <c r="V31" s="45">
        <f>IF(S31=1,U31*(1-Asumsi!$B$10),U31)</f>
        <v>492170.39999999997</v>
      </c>
    </row>
    <row r="32" spans="1:22" x14ac:dyDescent="0.35">
      <c r="A32" s="43">
        <v>4132</v>
      </c>
      <c r="B32" s="43" t="s">
        <v>202</v>
      </c>
      <c r="C32" s="43" t="s">
        <v>229</v>
      </c>
      <c r="D32" s="44">
        <v>40691</v>
      </c>
      <c r="E32" s="43">
        <v>5</v>
      </c>
      <c r="F32" s="43">
        <v>29520</v>
      </c>
      <c r="G32" s="43">
        <v>0.01</v>
      </c>
      <c r="H32" s="43">
        <v>295</v>
      </c>
      <c r="I32" s="43" t="s">
        <v>76</v>
      </c>
      <c r="J32" s="43" t="s">
        <v>149</v>
      </c>
      <c r="K32" s="43">
        <f t="shared" si="0"/>
        <v>2011</v>
      </c>
      <c r="L32" s="43">
        <f t="shared" si="1"/>
        <v>1</v>
      </c>
      <c r="M32" s="43">
        <f t="shared" si="2"/>
        <v>0</v>
      </c>
      <c r="N32" s="43">
        <f t="shared" si="3"/>
        <v>1</v>
      </c>
      <c r="O32" s="43" t="str">
        <f t="shared" si="4"/>
        <v>B: 1-3%</v>
      </c>
      <c r="P32" s="45">
        <f t="shared" si="5"/>
        <v>29225</v>
      </c>
      <c r="Q32" s="45">
        <f>IF(L32=1,F32*INDEX(Asumsi!$B$5:$B$7,MATCH(I32,Asumsi!$A$5:$A$7,0))-H32,0)</f>
        <v>8561</v>
      </c>
      <c r="R32" s="46">
        <f>MIN(G32,INDEX(Asumsi!$C$5:$C$7,MATCH(I32,Asumsi!$A$5:$A$7,0)))</f>
        <v>0.01</v>
      </c>
      <c r="S32" s="43">
        <f t="shared" si="6"/>
        <v>0</v>
      </c>
      <c r="T32" s="45">
        <f t="shared" si="7"/>
        <v>0</v>
      </c>
      <c r="U32" s="45">
        <f>IF(L32=1,F32*INDEX(Asumsi!$B$5:$B$7,MATCH(I32,Asumsi!$A$5:$A$7,0))-F32*R32,0)</f>
        <v>8560.7999999999993</v>
      </c>
      <c r="V32" s="45">
        <f>IF(S32=1,U32*(1-Asumsi!$B$10),U32)</f>
        <v>8560.7999999999993</v>
      </c>
    </row>
    <row r="33" spans="1:22" x14ac:dyDescent="0.35">
      <c r="A33" s="43">
        <v>4612</v>
      </c>
      <c r="B33" s="43" t="s">
        <v>202</v>
      </c>
      <c r="C33" s="43" t="s">
        <v>216</v>
      </c>
      <c r="D33" s="44">
        <v>40440</v>
      </c>
      <c r="E33" s="43">
        <v>9</v>
      </c>
      <c r="F33" s="43">
        <v>179100</v>
      </c>
      <c r="G33" s="43">
        <v>0.06</v>
      </c>
      <c r="H33" s="43">
        <v>10746</v>
      </c>
      <c r="I33" s="43" t="s">
        <v>76</v>
      </c>
      <c r="J33" s="43" t="s">
        <v>141</v>
      </c>
      <c r="K33" s="43">
        <f t="shared" si="0"/>
        <v>2010</v>
      </c>
      <c r="L33" s="43">
        <f t="shared" si="1"/>
        <v>1</v>
      </c>
      <c r="M33" s="43">
        <f t="shared" si="2"/>
        <v>0</v>
      </c>
      <c r="N33" s="43">
        <f t="shared" si="3"/>
        <v>1</v>
      </c>
      <c r="O33" s="43" t="str">
        <f t="shared" si="4"/>
        <v>C: 4-6%</v>
      </c>
      <c r="P33" s="45">
        <f t="shared" si="5"/>
        <v>168354</v>
      </c>
      <c r="Q33" s="45">
        <f>IF(L33=1,F33*INDEX(Asumsi!$B$5:$B$7,MATCH(I33,Asumsi!$A$5:$A$7,0))-H33,0)</f>
        <v>42984</v>
      </c>
      <c r="R33" s="46">
        <f>MIN(G33,INDEX(Asumsi!$C$5:$C$7,MATCH(I33,Asumsi!$A$5:$A$7,0)))</f>
        <v>0.05</v>
      </c>
      <c r="S33" s="43">
        <f t="shared" si="6"/>
        <v>1</v>
      </c>
      <c r="T33" s="45">
        <f t="shared" si="7"/>
        <v>1790.9999999999991</v>
      </c>
      <c r="U33" s="45">
        <f>IF(L33=1,F33*INDEX(Asumsi!$B$5:$B$7,MATCH(I33,Asumsi!$A$5:$A$7,0))-F33*R33,0)</f>
        <v>44775</v>
      </c>
      <c r="V33" s="45">
        <f>IF(S33=1,U33*(1-Asumsi!$B$10),U33)</f>
        <v>42536.25</v>
      </c>
    </row>
    <row r="34" spans="1:22" x14ac:dyDescent="0.35">
      <c r="A34" s="43">
        <v>4676</v>
      </c>
      <c r="B34" s="43" t="s">
        <v>202</v>
      </c>
      <c r="C34" s="43" t="s">
        <v>219</v>
      </c>
      <c r="D34" s="44">
        <v>40786</v>
      </c>
      <c r="E34" s="43">
        <v>11</v>
      </c>
      <c r="F34" s="43">
        <v>2420103</v>
      </c>
      <c r="G34" s="43">
        <v>0.04</v>
      </c>
      <c r="H34" s="43">
        <v>96804</v>
      </c>
      <c r="I34" s="43" t="s">
        <v>77</v>
      </c>
      <c r="J34" s="43" t="s">
        <v>137</v>
      </c>
      <c r="K34" s="43">
        <f t="shared" si="0"/>
        <v>2011</v>
      </c>
      <c r="L34" s="43">
        <f t="shared" si="1"/>
        <v>1</v>
      </c>
      <c r="M34" s="43">
        <f t="shared" si="2"/>
        <v>0</v>
      </c>
      <c r="N34" s="43">
        <f t="shared" si="3"/>
        <v>1</v>
      </c>
      <c r="O34" s="43" t="str">
        <f t="shared" si="4"/>
        <v>C: 4-6%</v>
      </c>
      <c r="P34" s="45">
        <f t="shared" si="5"/>
        <v>2323299</v>
      </c>
      <c r="Q34" s="45">
        <f>IF(L34=1,F34*INDEX(Asumsi!$B$5:$B$7,MATCH(I34,Asumsi!$A$5:$A$7,0))-H34,0)</f>
        <v>629226.9</v>
      </c>
      <c r="R34" s="46">
        <f>MIN(G34,INDEX(Asumsi!$C$5:$C$7,MATCH(I34,Asumsi!$A$5:$A$7,0)))</f>
        <v>0.04</v>
      </c>
      <c r="S34" s="43">
        <f t="shared" si="6"/>
        <v>0</v>
      </c>
      <c r="T34" s="45">
        <f t="shared" si="7"/>
        <v>0</v>
      </c>
      <c r="U34" s="45">
        <f>IF(L34=1,F34*INDEX(Asumsi!$B$5:$B$7,MATCH(I34,Asumsi!$A$5:$A$7,0))-F34*R34,0)</f>
        <v>629226.78</v>
      </c>
      <c r="V34" s="45">
        <f>IF(S34=1,U34*(1-Asumsi!$B$10),U34)</f>
        <v>629226.78</v>
      </c>
    </row>
    <row r="35" spans="1:22" x14ac:dyDescent="0.35">
      <c r="A35" s="43">
        <v>5284</v>
      </c>
      <c r="B35" s="43" t="s">
        <v>202</v>
      </c>
      <c r="C35" s="43" t="s">
        <v>219</v>
      </c>
      <c r="D35" s="44">
        <v>40732</v>
      </c>
      <c r="E35" s="43">
        <v>7</v>
      </c>
      <c r="F35" s="43">
        <v>118760</v>
      </c>
      <c r="G35" s="43">
        <v>0.1</v>
      </c>
      <c r="H35" s="43">
        <v>11876</v>
      </c>
      <c r="I35" s="43" t="s">
        <v>76</v>
      </c>
      <c r="J35" s="43" t="s">
        <v>138</v>
      </c>
      <c r="K35" s="43">
        <f t="shared" si="0"/>
        <v>2011</v>
      </c>
      <c r="L35" s="43">
        <f t="shared" si="1"/>
        <v>1</v>
      </c>
      <c r="M35" s="43">
        <f t="shared" si="2"/>
        <v>0</v>
      </c>
      <c r="N35" s="43">
        <f t="shared" si="3"/>
        <v>1</v>
      </c>
      <c r="O35" s="43" t="str">
        <f t="shared" si="4"/>
        <v>D: 7%+</v>
      </c>
      <c r="P35" s="45">
        <f t="shared" si="5"/>
        <v>106884</v>
      </c>
      <c r="Q35" s="45">
        <f>IF(L35=1,F35*INDEX(Asumsi!$B$5:$B$7,MATCH(I35,Asumsi!$A$5:$A$7,0))-H35,0)</f>
        <v>23752</v>
      </c>
      <c r="R35" s="46">
        <f>MIN(G35,INDEX(Asumsi!$C$5:$C$7,MATCH(I35,Asumsi!$A$5:$A$7,0)))</f>
        <v>0.05</v>
      </c>
      <c r="S35" s="43">
        <f t="shared" si="6"/>
        <v>1</v>
      </c>
      <c r="T35" s="45">
        <f t="shared" si="7"/>
        <v>5938</v>
      </c>
      <c r="U35" s="45">
        <f>IF(L35=1,F35*INDEX(Asumsi!$B$5:$B$7,MATCH(I35,Asumsi!$A$5:$A$7,0))-F35*R35,0)</f>
        <v>29690</v>
      </c>
      <c r="V35" s="45">
        <f>IF(S35=1,U35*(1-Asumsi!$B$10),U35)</f>
        <v>28205.5</v>
      </c>
    </row>
    <row r="36" spans="1:22" x14ac:dyDescent="0.35">
      <c r="A36" s="43">
        <v>5316</v>
      </c>
      <c r="B36" s="43" t="s">
        <v>202</v>
      </c>
      <c r="C36" s="43" t="s">
        <v>205</v>
      </c>
      <c r="D36" s="44">
        <v>39843</v>
      </c>
      <c r="E36" s="43">
        <v>42</v>
      </c>
      <c r="F36" s="43">
        <v>2570740</v>
      </c>
      <c r="G36" s="43">
        <v>0.1</v>
      </c>
      <c r="H36" s="43">
        <v>257074</v>
      </c>
      <c r="I36" s="43" t="s">
        <v>77</v>
      </c>
      <c r="J36" s="43" t="s">
        <v>142</v>
      </c>
      <c r="K36" s="43">
        <f t="shared" si="0"/>
        <v>2009</v>
      </c>
      <c r="L36" s="43">
        <f t="shared" si="1"/>
        <v>1</v>
      </c>
      <c r="M36" s="43">
        <f t="shared" si="2"/>
        <v>0</v>
      </c>
      <c r="N36" s="43">
        <f t="shared" si="3"/>
        <v>1</v>
      </c>
      <c r="O36" s="43" t="str">
        <f t="shared" si="4"/>
        <v>D: 7%+</v>
      </c>
      <c r="P36" s="45">
        <f t="shared" si="5"/>
        <v>2313666</v>
      </c>
      <c r="Q36" s="45">
        <f>IF(L36=1,F36*INDEX(Asumsi!$B$5:$B$7,MATCH(I36,Asumsi!$A$5:$A$7,0))-H36,0)</f>
        <v>514148</v>
      </c>
      <c r="R36" s="46">
        <f>MIN(G36,INDEX(Asumsi!$C$5:$C$7,MATCH(I36,Asumsi!$A$5:$A$7,0)))</f>
        <v>0.05</v>
      </c>
      <c r="S36" s="43">
        <f t="shared" si="6"/>
        <v>1</v>
      </c>
      <c r="T36" s="45">
        <f t="shared" si="7"/>
        <v>128537</v>
      </c>
      <c r="U36" s="45">
        <f>IF(L36=1,F36*INDEX(Asumsi!$B$5:$B$7,MATCH(I36,Asumsi!$A$5:$A$7,0))-F36*R36,0)</f>
        <v>642685</v>
      </c>
      <c r="V36" s="45">
        <f>IF(S36=1,U36*(1-Asumsi!$B$10),U36)</f>
        <v>610550.75</v>
      </c>
    </row>
    <row r="37" spans="1:22" x14ac:dyDescent="0.35">
      <c r="A37" s="43">
        <v>5409</v>
      </c>
      <c r="B37" s="43" t="s">
        <v>202</v>
      </c>
      <c r="C37" s="43" t="s">
        <v>230</v>
      </c>
      <c r="D37" s="44">
        <v>40916</v>
      </c>
      <c r="E37" s="43">
        <v>11</v>
      </c>
      <c r="F37" s="43">
        <v>97820</v>
      </c>
      <c r="G37" s="43">
        <v>0.01</v>
      </c>
      <c r="H37" s="43">
        <v>978</v>
      </c>
      <c r="I37" s="43" t="s">
        <v>76</v>
      </c>
      <c r="J37" s="43" t="s">
        <v>145</v>
      </c>
      <c r="K37" s="43">
        <f t="shared" si="0"/>
        <v>2012</v>
      </c>
      <c r="L37" s="43">
        <f t="shared" si="1"/>
        <v>1</v>
      </c>
      <c r="M37" s="43">
        <f t="shared" si="2"/>
        <v>0</v>
      </c>
      <c r="N37" s="43">
        <f t="shared" si="3"/>
        <v>1</v>
      </c>
      <c r="O37" s="43" t="str">
        <f t="shared" si="4"/>
        <v>B: 1-3%</v>
      </c>
      <c r="P37" s="45">
        <f t="shared" si="5"/>
        <v>96842</v>
      </c>
      <c r="Q37" s="45">
        <f>IF(L37=1,F37*INDEX(Asumsi!$B$5:$B$7,MATCH(I37,Asumsi!$A$5:$A$7,0))-H37,0)</f>
        <v>28368</v>
      </c>
      <c r="R37" s="46">
        <f>MIN(G37,INDEX(Asumsi!$C$5:$C$7,MATCH(I37,Asumsi!$A$5:$A$7,0)))</f>
        <v>0.01</v>
      </c>
      <c r="S37" s="43">
        <f t="shared" si="6"/>
        <v>0</v>
      </c>
      <c r="T37" s="45">
        <f t="shared" si="7"/>
        <v>0</v>
      </c>
      <c r="U37" s="45">
        <f>IF(L37=1,F37*INDEX(Asumsi!$B$5:$B$7,MATCH(I37,Asumsi!$A$5:$A$7,0))-F37*R37,0)</f>
        <v>28367.8</v>
      </c>
      <c r="V37" s="45">
        <f>IF(S37=1,U37*(1-Asumsi!$B$10),U37)</f>
        <v>28367.8</v>
      </c>
    </row>
    <row r="38" spans="1:22" x14ac:dyDescent="0.35">
      <c r="A38" s="43">
        <v>5506</v>
      </c>
      <c r="B38" s="43" t="s">
        <v>202</v>
      </c>
      <c r="C38" s="43" t="s">
        <v>231</v>
      </c>
      <c r="D38" s="44">
        <v>40489</v>
      </c>
      <c r="E38" s="43">
        <v>22</v>
      </c>
      <c r="F38" s="43">
        <v>259240</v>
      </c>
      <c r="G38" s="43">
        <v>0.05</v>
      </c>
      <c r="H38" s="43">
        <v>12962</v>
      </c>
      <c r="I38" s="43" t="s">
        <v>76</v>
      </c>
      <c r="J38" s="43" t="s">
        <v>145</v>
      </c>
      <c r="K38" s="43">
        <f t="shared" si="0"/>
        <v>2010</v>
      </c>
      <c r="L38" s="43">
        <f t="shared" si="1"/>
        <v>1</v>
      </c>
      <c r="M38" s="43">
        <f t="shared" si="2"/>
        <v>0</v>
      </c>
      <c r="N38" s="43">
        <f t="shared" si="3"/>
        <v>1</v>
      </c>
      <c r="O38" s="43" t="str">
        <f t="shared" si="4"/>
        <v>C: 4-6%</v>
      </c>
      <c r="P38" s="45">
        <f t="shared" si="5"/>
        <v>246278</v>
      </c>
      <c r="Q38" s="45">
        <f>IF(L38=1,F38*INDEX(Asumsi!$B$5:$B$7,MATCH(I38,Asumsi!$A$5:$A$7,0))-H38,0)</f>
        <v>64810</v>
      </c>
      <c r="R38" s="46">
        <f>MIN(G38,INDEX(Asumsi!$C$5:$C$7,MATCH(I38,Asumsi!$A$5:$A$7,0)))</f>
        <v>0.05</v>
      </c>
      <c r="S38" s="43">
        <f t="shared" si="6"/>
        <v>0</v>
      </c>
      <c r="T38" s="45">
        <f t="shared" si="7"/>
        <v>0</v>
      </c>
      <c r="U38" s="45">
        <f>IF(L38=1,F38*INDEX(Asumsi!$B$5:$B$7,MATCH(I38,Asumsi!$A$5:$A$7,0))-F38*R38,0)</f>
        <v>64810</v>
      </c>
      <c r="V38" s="45">
        <f>IF(S38=1,U38*(1-Asumsi!$B$10),U38)</f>
        <v>64810</v>
      </c>
    </row>
    <row r="39" spans="1:22" x14ac:dyDescent="0.35">
      <c r="A39" s="43">
        <v>5569</v>
      </c>
      <c r="B39" s="43" t="s">
        <v>202</v>
      </c>
      <c r="C39" s="43" t="s">
        <v>232</v>
      </c>
      <c r="D39" s="44">
        <v>40297</v>
      </c>
      <c r="E39" s="43">
        <v>12</v>
      </c>
      <c r="F39" s="43">
        <v>237940</v>
      </c>
      <c r="G39" s="43">
        <v>0.09</v>
      </c>
      <c r="H39" s="43">
        <v>21415</v>
      </c>
      <c r="I39" s="43" t="s">
        <v>75</v>
      </c>
      <c r="J39" s="43" t="s">
        <v>144</v>
      </c>
      <c r="K39" s="43">
        <f t="shared" si="0"/>
        <v>2010</v>
      </c>
      <c r="L39" s="43">
        <f t="shared" si="1"/>
        <v>1</v>
      </c>
      <c r="M39" s="43">
        <f t="shared" si="2"/>
        <v>0</v>
      </c>
      <c r="N39" s="43">
        <f t="shared" si="3"/>
        <v>1</v>
      </c>
      <c r="O39" s="43" t="str">
        <f t="shared" si="4"/>
        <v>D: 7%+</v>
      </c>
      <c r="P39" s="45">
        <f t="shared" si="5"/>
        <v>216525</v>
      </c>
      <c r="Q39" s="45">
        <f>IF(L39=1,F39*INDEX(Asumsi!$B$5:$B$7,MATCH(I39,Asumsi!$A$5:$A$7,0))-H39,0)</f>
        <v>49967</v>
      </c>
      <c r="R39" s="46">
        <f>MIN(G39,INDEX(Asumsi!$C$5:$C$7,MATCH(I39,Asumsi!$A$5:$A$7,0)))</f>
        <v>0.03</v>
      </c>
      <c r="S39" s="43">
        <f t="shared" si="6"/>
        <v>1</v>
      </c>
      <c r="T39" s="45">
        <f t="shared" si="7"/>
        <v>14276.4</v>
      </c>
      <c r="U39" s="45">
        <f>IF(L39=1,F39*INDEX(Asumsi!$B$5:$B$7,MATCH(I39,Asumsi!$A$5:$A$7,0))-F39*R39,0)</f>
        <v>64243.8</v>
      </c>
      <c r="V39" s="45">
        <f>IF(S39=1,U39*(1-Asumsi!$B$10),U39)</f>
        <v>61031.61</v>
      </c>
    </row>
    <row r="40" spans="1:22" x14ac:dyDescent="0.35">
      <c r="A40" s="43">
        <v>5607</v>
      </c>
      <c r="B40" s="43" t="s">
        <v>202</v>
      </c>
      <c r="C40" s="43" t="s">
        <v>233</v>
      </c>
      <c r="D40" s="44">
        <v>40908</v>
      </c>
      <c r="E40" s="43">
        <v>8</v>
      </c>
      <c r="F40" s="43">
        <v>123743</v>
      </c>
      <c r="G40" s="43">
        <v>0</v>
      </c>
      <c r="H40" s="43">
        <v>0</v>
      </c>
      <c r="I40" s="43" t="s">
        <v>77</v>
      </c>
      <c r="J40" s="43" t="s">
        <v>137</v>
      </c>
      <c r="K40" s="43">
        <f t="shared" si="0"/>
        <v>2011</v>
      </c>
      <c r="L40" s="43">
        <f t="shared" si="1"/>
        <v>1</v>
      </c>
      <c r="M40" s="43">
        <f t="shared" si="2"/>
        <v>0</v>
      </c>
      <c r="N40" s="43">
        <f t="shared" si="3"/>
        <v>1</v>
      </c>
      <c r="O40" s="43" t="str">
        <f t="shared" si="4"/>
        <v>A: 0%</v>
      </c>
      <c r="P40" s="45">
        <f t="shared" si="5"/>
        <v>123743</v>
      </c>
      <c r="Q40" s="45">
        <f>IF(L40=1,F40*INDEX(Asumsi!$B$5:$B$7,MATCH(I40,Asumsi!$A$5:$A$7,0))-H40,0)</f>
        <v>37122.9</v>
      </c>
      <c r="R40" s="46">
        <f>MIN(G40,INDEX(Asumsi!$C$5:$C$7,MATCH(I40,Asumsi!$A$5:$A$7,0)))</f>
        <v>0</v>
      </c>
      <c r="S40" s="43">
        <f t="shared" si="6"/>
        <v>0</v>
      </c>
      <c r="T40" s="45">
        <f t="shared" si="7"/>
        <v>0</v>
      </c>
      <c r="U40" s="45">
        <f>IF(L40=1,F40*INDEX(Asumsi!$B$5:$B$7,MATCH(I40,Asumsi!$A$5:$A$7,0))-F40*R40,0)</f>
        <v>37122.9</v>
      </c>
      <c r="V40" s="45">
        <f>IF(S40=1,U40*(1-Asumsi!$B$10),U40)</f>
        <v>37122.9</v>
      </c>
    </row>
    <row r="41" spans="1:22" x14ac:dyDescent="0.35">
      <c r="A41" s="43">
        <v>5894</v>
      </c>
      <c r="B41" s="43" t="s">
        <v>202</v>
      </c>
      <c r="C41" s="43" t="s">
        <v>234</v>
      </c>
      <c r="D41" s="44">
        <v>40037</v>
      </c>
      <c r="E41" s="43">
        <v>7</v>
      </c>
      <c r="F41" s="43">
        <v>768660</v>
      </c>
      <c r="G41" s="43">
        <v>0.1</v>
      </c>
      <c r="H41" s="43">
        <v>76866</v>
      </c>
      <c r="I41" s="43" t="s">
        <v>76</v>
      </c>
      <c r="J41" s="43" t="s">
        <v>138</v>
      </c>
      <c r="K41" s="43">
        <f t="shared" si="0"/>
        <v>2009</v>
      </c>
      <c r="L41" s="43">
        <f t="shared" si="1"/>
        <v>1</v>
      </c>
      <c r="M41" s="43">
        <f t="shared" si="2"/>
        <v>0</v>
      </c>
      <c r="N41" s="43">
        <f t="shared" si="3"/>
        <v>1</v>
      </c>
      <c r="O41" s="43" t="str">
        <f t="shared" si="4"/>
        <v>D: 7%+</v>
      </c>
      <c r="P41" s="45">
        <f t="shared" si="5"/>
        <v>691794</v>
      </c>
      <c r="Q41" s="45">
        <f>IF(L41=1,F41*INDEX(Asumsi!$B$5:$B$7,MATCH(I41,Asumsi!$A$5:$A$7,0))-H41,0)</f>
        <v>153732</v>
      </c>
      <c r="R41" s="46">
        <f>MIN(G41,INDEX(Asumsi!$C$5:$C$7,MATCH(I41,Asumsi!$A$5:$A$7,0)))</f>
        <v>0.05</v>
      </c>
      <c r="S41" s="43">
        <f t="shared" si="6"/>
        <v>1</v>
      </c>
      <c r="T41" s="45">
        <f t="shared" si="7"/>
        <v>38433</v>
      </c>
      <c r="U41" s="45">
        <f>IF(L41=1,F41*INDEX(Asumsi!$B$5:$B$7,MATCH(I41,Asumsi!$A$5:$A$7,0))-F41*R41,0)</f>
        <v>192165</v>
      </c>
      <c r="V41" s="45">
        <f>IF(S41=1,U41*(1-Asumsi!$B$10),U41)</f>
        <v>182556.75</v>
      </c>
    </row>
    <row r="42" spans="1:22" x14ac:dyDescent="0.35">
      <c r="A42" s="43">
        <v>5925</v>
      </c>
      <c r="B42" s="43" t="s">
        <v>202</v>
      </c>
      <c r="C42" s="43" t="s">
        <v>235</v>
      </c>
      <c r="D42" s="44">
        <v>40859</v>
      </c>
      <c r="E42" s="43">
        <v>44</v>
      </c>
      <c r="F42" s="43">
        <v>7844840</v>
      </c>
      <c r="G42" s="43">
        <v>0.08</v>
      </c>
      <c r="H42" s="43">
        <v>627587</v>
      </c>
      <c r="I42" s="43" t="s">
        <v>75</v>
      </c>
      <c r="J42" s="43" t="s">
        <v>144</v>
      </c>
      <c r="K42" s="43">
        <f t="shared" si="0"/>
        <v>2011</v>
      </c>
      <c r="L42" s="43">
        <f t="shared" si="1"/>
        <v>1</v>
      </c>
      <c r="M42" s="43">
        <f t="shared" si="2"/>
        <v>0</v>
      </c>
      <c r="N42" s="43">
        <f t="shared" si="3"/>
        <v>1</v>
      </c>
      <c r="O42" s="43" t="str">
        <f t="shared" si="4"/>
        <v>D: 7%+</v>
      </c>
      <c r="P42" s="45">
        <f t="shared" si="5"/>
        <v>7217253</v>
      </c>
      <c r="Q42" s="45">
        <f>IF(L42=1,F42*INDEX(Asumsi!$B$5:$B$7,MATCH(I42,Asumsi!$A$5:$A$7,0))-H42,0)</f>
        <v>1725865</v>
      </c>
      <c r="R42" s="46">
        <f>MIN(G42,INDEX(Asumsi!$C$5:$C$7,MATCH(I42,Asumsi!$A$5:$A$7,0)))</f>
        <v>0.03</v>
      </c>
      <c r="S42" s="43">
        <f t="shared" si="6"/>
        <v>1</v>
      </c>
      <c r="T42" s="45">
        <f t="shared" si="7"/>
        <v>392242</v>
      </c>
      <c r="U42" s="45">
        <f>IF(L42=1,F42*INDEX(Asumsi!$B$5:$B$7,MATCH(I42,Asumsi!$A$5:$A$7,0))-F42*R42,0)</f>
        <v>2118106.7999999998</v>
      </c>
      <c r="V42" s="45">
        <f>IF(S42=1,U42*(1-Asumsi!$B$10),U42)</f>
        <v>2012201.4599999997</v>
      </c>
    </row>
    <row r="43" spans="1:22" x14ac:dyDescent="0.35">
      <c r="A43" s="43">
        <v>6016</v>
      </c>
      <c r="B43" s="43" t="s">
        <v>202</v>
      </c>
      <c r="C43" s="43" t="s">
        <v>236</v>
      </c>
      <c r="D43" s="44">
        <v>40928</v>
      </c>
      <c r="E43" s="43">
        <v>19</v>
      </c>
      <c r="F43" s="43">
        <v>416560</v>
      </c>
      <c r="G43" s="43">
        <v>7.0000000000000007E-2</v>
      </c>
      <c r="H43" s="43">
        <v>29159</v>
      </c>
      <c r="I43" s="43" t="s">
        <v>76</v>
      </c>
      <c r="J43" s="43" t="s">
        <v>145</v>
      </c>
      <c r="K43" s="43">
        <f t="shared" si="0"/>
        <v>2012</v>
      </c>
      <c r="L43" s="43">
        <f t="shared" si="1"/>
        <v>1</v>
      </c>
      <c r="M43" s="43">
        <f t="shared" si="2"/>
        <v>0</v>
      </c>
      <c r="N43" s="43">
        <f t="shared" si="3"/>
        <v>1</v>
      </c>
      <c r="O43" s="43" t="str">
        <f t="shared" si="4"/>
        <v>D: 7%+</v>
      </c>
      <c r="P43" s="45">
        <f t="shared" si="5"/>
        <v>387401</v>
      </c>
      <c r="Q43" s="45">
        <f>IF(L43=1,F43*INDEX(Asumsi!$B$5:$B$7,MATCH(I43,Asumsi!$A$5:$A$7,0))-H43,0)</f>
        <v>95809</v>
      </c>
      <c r="R43" s="46">
        <f>MIN(G43,INDEX(Asumsi!$C$5:$C$7,MATCH(I43,Asumsi!$A$5:$A$7,0)))</f>
        <v>0.05</v>
      </c>
      <c r="S43" s="43">
        <f t="shared" si="6"/>
        <v>1</v>
      </c>
      <c r="T43" s="45">
        <f t="shared" si="7"/>
        <v>8331.2000000000007</v>
      </c>
      <c r="U43" s="45">
        <f>IF(L43=1,F43*INDEX(Asumsi!$B$5:$B$7,MATCH(I43,Asumsi!$A$5:$A$7,0))-F43*R43,0)</f>
        <v>104140</v>
      </c>
      <c r="V43" s="45">
        <f>IF(S43=1,U43*(1-Asumsi!$B$10),U43)</f>
        <v>98933</v>
      </c>
    </row>
    <row r="44" spans="1:22" x14ac:dyDescent="0.35">
      <c r="A44" s="43">
        <v>6116</v>
      </c>
      <c r="B44" s="43" t="s">
        <v>202</v>
      </c>
      <c r="C44" s="43" t="s">
        <v>237</v>
      </c>
      <c r="D44" s="44">
        <v>39892</v>
      </c>
      <c r="E44" s="43">
        <v>6</v>
      </c>
      <c r="F44" s="43">
        <v>19241640</v>
      </c>
      <c r="G44" s="43">
        <v>0.04</v>
      </c>
      <c r="H44" s="43">
        <v>769666</v>
      </c>
      <c r="I44" s="43" t="s">
        <v>76</v>
      </c>
      <c r="J44" s="43" t="s">
        <v>148</v>
      </c>
      <c r="K44" s="43">
        <f t="shared" si="0"/>
        <v>2009</v>
      </c>
      <c r="L44" s="43">
        <f t="shared" si="1"/>
        <v>1</v>
      </c>
      <c r="M44" s="43">
        <f t="shared" si="2"/>
        <v>0</v>
      </c>
      <c r="N44" s="43">
        <f t="shared" si="3"/>
        <v>1</v>
      </c>
      <c r="O44" s="43" t="str">
        <f t="shared" si="4"/>
        <v>C: 4-6%</v>
      </c>
      <c r="P44" s="45">
        <f t="shared" si="5"/>
        <v>18471974</v>
      </c>
      <c r="Q44" s="45">
        <f>IF(L44=1,F44*INDEX(Asumsi!$B$5:$B$7,MATCH(I44,Asumsi!$A$5:$A$7,0))-H44,0)</f>
        <v>5002826</v>
      </c>
      <c r="R44" s="46">
        <f>MIN(G44,INDEX(Asumsi!$C$5:$C$7,MATCH(I44,Asumsi!$A$5:$A$7,0)))</f>
        <v>0.04</v>
      </c>
      <c r="S44" s="43">
        <f t="shared" si="6"/>
        <v>0</v>
      </c>
      <c r="T44" s="45">
        <f t="shared" si="7"/>
        <v>0</v>
      </c>
      <c r="U44" s="45">
        <f>IF(L44=1,F44*INDEX(Asumsi!$B$5:$B$7,MATCH(I44,Asumsi!$A$5:$A$7,0))-F44*R44,0)</f>
        <v>5002826.4000000004</v>
      </c>
      <c r="V44" s="45">
        <f>IF(S44=1,U44*(1-Asumsi!$B$10),U44)</f>
        <v>5002826.4000000004</v>
      </c>
    </row>
    <row r="45" spans="1:22" x14ac:dyDescent="0.35">
      <c r="A45" s="43">
        <v>6182</v>
      </c>
      <c r="B45" s="43" t="s">
        <v>202</v>
      </c>
      <c r="C45" s="43" t="s">
        <v>220</v>
      </c>
      <c r="D45" s="44">
        <v>41111</v>
      </c>
      <c r="E45" s="43">
        <v>40</v>
      </c>
      <c r="F45" s="43">
        <v>510960</v>
      </c>
      <c r="G45" s="43">
        <v>0.04</v>
      </c>
      <c r="H45" s="43">
        <v>20438</v>
      </c>
      <c r="I45" s="43" t="s">
        <v>76</v>
      </c>
      <c r="J45" s="43" t="s">
        <v>145</v>
      </c>
      <c r="K45" s="43">
        <f t="shared" si="0"/>
        <v>2012</v>
      </c>
      <c r="L45" s="43">
        <f t="shared" si="1"/>
        <v>1</v>
      </c>
      <c r="M45" s="43">
        <f t="shared" si="2"/>
        <v>0</v>
      </c>
      <c r="N45" s="43">
        <f t="shared" si="3"/>
        <v>1</v>
      </c>
      <c r="O45" s="43" t="str">
        <f t="shared" si="4"/>
        <v>C: 4-6%</v>
      </c>
      <c r="P45" s="45">
        <f t="shared" si="5"/>
        <v>490522</v>
      </c>
      <c r="Q45" s="45">
        <f>IF(L45=1,F45*INDEX(Asumsi!$B$5:$B$7,MATCH(I45,Asumsi!$A$5:$A$7,0))-H45,0)</f>
        <v>132850</v>
      </c>
      <c r="R45" s="46">
        <f>MIN(G45,INDEX(Asumsi!$C$5:$C$7,MATCH(I45,Asumsi!$A$5:$A$7,0)))</f>
        <v>0.04</v>
      </c>
      <c r="S45" s="43">
        <f t="shared" si="6"/>
        <v>0</v>
      </c>
      <c r="T45" s="45">
        <f t="shared" si="7"/>
        <v>0</v>
      </c>
      <c r="U45" s="45">
        <f>IF(L45=1,F45*INDEX(Asumsi!$B$5:$B$7,MATCH(I45,Asumsi!$A$5:$A$7,0))-F45*R45,0)</f>
        <v>132849.60000000001</v>
      </c>
      <c r="V45" s="45">
        <f>IF(S45=1,U45*(1-Asumsi!$B$10),U45)</f>
        <v>132849.60000000001</v>
      </c>
    </row>
    <row r="46" spans="1:22" x14ac:dyDescent="0.35">
      <c r="A46" s="43">
        <v>6535</v>
      </c>
      <c r="B46" s="43" t="s">
        <v>202</v>
      </c>
      <c r="C46" s="43" t="s">
        <v>238</v>
      </c>
      <c r="D46" s="44">
        <v>41072</v>
      </c>
      <c r="E46" s="43">
        <v>11</v>
      </c>
      <c r="F46" s="43">
        <v>624720</v>
      </c>
      <c r="G46" s="43">
        <v>7.0000000000000007E-2</v>
      </c>
      <c r="H46" s="43">
        <v>43730</v>
      </c>
      <c r="I46" s="43" t="s">
        <v>76</v>
      </c>
      <c r="J46" s="43" t="s">
        <v>147</v>
      </c>
      <c r="K46" s="43">
        <f t="shared" si="0"/>
        <v>2012</v>
      </c>
      <c r="L46" s="43">
        <f t="shared" si="1"/>
        <v>1</v>
      </c>
      <c r="M46" s="43">
        <f t="shared" si="2"/>
        <v>0</v>
      </c>
      <c r="N46" s="43">
        <f t="shared" si="3"/>
        <v>1</v>
      </c>
      <c r="O46" s="43" t="str">
        <f t="shared" si="4"/>
        <v>D: 7%+</v>
      </c>
      <c r="P46" s="45">
        <f t="shared" si="5"/>
        <v>580990</v>
      </c>
      <c r="Q46" s="45">
        <f>IF(L46=1,F46*INDEX(Asumsi!$B$5:$B$7,MATCH(I46,Asumsi!$A$5:$A$7,0))-H46,0)</f>
        <v>143686</v>
      </c>
      <c r="R46" s="46">
        <f>MIN(G46,INDEX(Asumsi!$C$5:$C$7,MATCH(I46,Asumsi!$A$5:$A$7,0)))</f>
        <v>0.05</v>
      </c>
      <c r="S46" s="43">
        <f t="shared" si="6"/>
        <v>1</v>
      </c>
      <c r="T46" s="45">
        <f t="shared" si="7"/>
        <v>12494.400000000003</v>
      </c>
      <c r="U46" s="45">
        <f>IF(L46=1,F46*INDEX(Asumsi!$B$5:$B$7,MATCH(I46,Asumsi!$A$5:$A$7,0))-F46*R46,0)</f>
        <v>156180</v>
      </c>
      <c r="V46" s="45">
        <f>IF(S46=1,U46*(1-Asumsi!$B$10),U46)</f>
        <v>148371</v>
      </c>
    </row>
    <row r="47" spans="1:22" x14ac:dyDescent="0.35">
      <c r="A47" s="43">
        <v>6884</v>
      </c>
      <c r="B47" s="43" t="s">
        <v>202</v>
      </c>
      <c r="C47" s="43" t="s">
        <v>236</v>
      </c>
      <c r="D47" s="44">
        <v>39828</v>
      </c>
      <c r="E47" s="43">
        <v>41</v>
      </c>
      <c r="F47" s="43">
        <v>434000</v>
      </c>
      <c r="G47" s="43">
        <v>0.01</v>
      </c>
      <c r="H47" s="43">
        <v>4340</v>
      </c>
      <c r="I47" s="43" t="s">
        <v>76</v>
      </c>
      <c r="J47" s="43" t="s">
        <v>145</v>
      </c>
      <c r="K47" s="43">
        <f t="shared" si="0"/>
        <v>2009</v>
      </c>
      <c r="L47" s="43">
        <f t="shared" si="1"/>
        <v>1</v>
      </c>
      <c r="M47" s="43">
        <f t="shared" si="2"/>
        <v>0</v>
      </c>
      <c r="N47" s="43">
        <f t="shared" si="3"/>
        <v>1</v>
      </c>
      <c r="O47" s="43" t="str">
        <f t="shared" si="4"/>
        <v>B: 1-3%</v>
      </c>
      <c r="P47" s="45">
        <f t="shared" si="5"/>
        <v>429660</v>
      </c>
      <c r="Q47" s="45">
        <f>IF(L47=1,F47*INDEX(Asumsi!$B$5:$B$7,MATCH(I47,Asumsi!$A$5:$A$7,0))-H47,0)</f>
        <v>125860</v>
      </c>
      <c r="R47" s="46">
        <f>MIN(G47,INDEX(Asumsi!$C$5:$C$7,MATCH(I47,Asumsi!$A$5:$A$7,0)))</f>
        <v>0.01</v>
      </c>
      <c r="S47" s="43">
        <f t="shared" si="6"/>
        <v>0</v>
      </c>
      <c r="T47" s="45">
        <f t="shared" si="7"/>
        <v>0</v>
      </c>
      <c r="U47" s="45">
        <f>IF(L47=1,F47*INDEX(Asumsi!$B$5:$B$7,MATCH(I47,Asumsi!$A$5:$A$7,0))-F47*R47,0)</f>
        <v>125860</v>
      </c>
      <c r="V47" s="45">
        <f>IF(S47=1,U47*(1-Asumsi!$B$10),U47)</f>
        <v>125860</v>
      </c>
    </row>
    <row r="48" spans="1:22" x14ac:dyDescent="0.35">
      <c r="A48" s="43">
        <v>6916</v>
      </c>
      <c r="B48" s="43" t="s">
        <v>202</v>
      </c>
      <c r="C48" s="43" t="s">
        <v>239</v>
      </c>
      <c r="D48" s="44">
        <v>40333</v>
      </c>
      <c r="E48" s="43">
        <v>40</v>
      </c>
      <c r="F48" s="43">
        <v>872340</v>
      </c>
      <c r="G48" s="43">
        <v>0.08</v>
      </c>
      <c r="H48" s="43">
        <v>69787</v>
      </c>
      <c r="I48" s="43" t="s">
        <v>76</v>
      </c>
      <c r="J48" s="43" t="s">
        <v>140</v>
      </c>
      <c r="K48" s="43">
        <f t="shared" si="0"/>
        <v>2010</v>
      </c>
      <c r="L48" s="43">
        <f t="shared" si="1"/>
        <v>1</v>
      </c>
      <c r="M48" s="43">
        <f t="shared" si="2"/>
        <v>0</v>
      </c>
      <c r="N48" s="43">
        <f t="shared" si="3"/>
        <v>1</v>
      </c>
      <c r="O48" s="43" t="str">
        <f t="shared" si="4"/>
        <v>D: 7%+</v>
      </c>
      <c r="P48" s="45">
        <f t="shared" si="5"/>
        <v>802553</v>
      </c>
      <c r="Q48" s="45">
        <f>IF(L48=1,F48*INDEX(Asumsi!$B$5:$B$7,MATCH(I48,Asumsi!$A$5:$A$7,0))-H48,0)</f>
        <v>191915</v>
      </c>
      <c r="R48" s="46">
        <f>MIN(G48,INDEX(Asumsi!$C$5:$C$7,MATCH(I48,Asumsi!$A$5:$A$7,0)))</f>
        <v>0.05</v>
      </c>
      <c r="S48" s="43">
        <f t="shared" si="6"/>
        <v>1</v>
      </c>
      <c r="T48" s="45">
        <f t="shared" si="7"/>
        <v>26170.2</v>
      </c>
      <c r="U48" s="45">
        <f>IF(L48=1,F48*INDEX(Asumsi!$B$5:$B$7,MATCH(I48,Asumsi!$A$5:$A$7,0))-F48*R48,0)</f>
        <v>218085</v>
      </c>
      <c r="V48" s="45">
        <f>IF(S48=1,U48*(1-Asumsi!$B$10),U48)</f>
        <v>207180.75</v>
      </c>
    </row>
    <row r="49" spans="1:22" x14ac:dyDescent="0.35">
      <c r="A49" s="43">
        <v>6980</v>
      </c>
      <c r="B49" s="43" t="s">
        <v>202</v>
      </c>
      <c r="C49" s="43" t="s">
        <v>240</v>
      </c>
      <c r="D49" s="44">
        <v>40227</v>
      </c>
      <c r="E49" s="43">
        <v>18</v>
      </c>
      <c r="F49" s="43">
        <v>272580</v>
      </c>
      <c r="G49" s="43">
        <v>0.05</v>
      </c>
      <c r="H49" s="43">
        <v>13629</v>
      </c>
      <c r="I49" s="43" t="s">
        <v>76</v>
      </c>
      <c r="J49" s="43" t="s">
        <v>138</v>
      </c>
      <c r="K49" s="43">
        <f t="shared" si="0"/>
        <v>2010</v>
      </c>
      <c r="L49" s="43">
        <f t="shared" si="1"/>
        <v>1</v>
      </c>
      <c r="M49" s="43">
        <f t="shared" si="2"/>
        <v>0</v>
      </c>
      <c r="N49" s="43">
        <f t="shared" si="3"/>
        <v>1</v>
      </c>
      <c r="O49" s="43" t="str">
        <f t="shared" si="4"/>
        <v>C: 4-6%</v>
      </c>
      <c r="P49" s="45">
        <f t="shared" si="5"/>
        <v>258951</v>
      </c>
      <c r="Q49" s="45">
        <f>IF(L49=1,F49*INDEX(Asumsi!$B$5:$B$7,MATCH(I49,Asumsi!$A$5:$A$7,0))-H49,0)</f>
        <v>68145</v>
      </c>
      <c r="R49" s="46">
        <f>MIN(G49,INDEX(Asumsi!$C$5:$C$7,MATCH(I49,Asumsi!$A$5:$A$7,0)))</f>
        <v>0.05</v>
      </c>
      <c r="S49" s="43">
        <f t="shared" si="6"/>
        <v>0</v>
      </c>
      <c r="T49" s="45">
        <f t="shared" si="7"/>
        <v>0</v>
      </c>
      <c r="U49" s="45">
        <f>IF(L49=1,F49*INDEX(Asumsi!$B$5:$B$7,MATCH(I49,Asumsi!$A$5:$A$7,0))-F49*R49,0)</f>
        <v>68145</v>
      </c>
      <c r="V49" s="45">
        <f>IF(S49=1,U49*(1-Asumsi!$B$10),U49)</f>
        <v>68145</v>
      </c>
    </row>
    <row r="50" spans="1:22" x14ac:dyDescent="0.35">
      <c r="A50" s="43">
        <v>6982</v>
      </c>
      <c r="B50" s="43" t="s">
        <v>202</v>
      </c>
      <c r="C50" s="43" t="s">
        <v>228</v>
      </c>
      <c r="D50" s="44">
        <v>40863</v>
      </c>
      <c r="E50" s="43">
        <v>32</v>
      </c>
      <c r="F50" s="43">
        <v>2622500</v>
      </c>
      <c r="G50" s="43">
        <v>0</v>
      </c>
      <c r="H50" s="43">
        <v>0</v>
      </c>
      <c r="I50" s="43" t="s">
        <v>77</v>
      </c>
      <c r="J50" s="43" t="s">
        <v>142</v>
      </c>
      <c r="K50" s="43">
        <f t="shared" si="0"/>
        <v>2011</v>
      </c>
      <c r="L50" s="43">
        <f t="shared" si="1"/>
        <v>1</v>
      </c>
      <c r="M50" s="43">
        <f t="shared" si="2"/>
        <v>0</v>
      </c>
      <c r="N50" s="43">
        <f t="shared" si="3"/>
        <v>1</v>
      </c>
      <c r="O50" s="43" t="str">
        <f t="shared" si="4"/>
        <v>A: 0%</v>
      </c>
      <c r="P50" s="45">
        <f t="shared" si="5"/>
        <v>2622500</v>
      </c>
      <c r="Q50" s="45">
        <f>IF(L50=1,F50*INDEX(Asumsi!$B$5:$B$7,MATCH(I50,Asumsi!$A$5:$A$7,0))-H50,0)</f>
        <v>786750</v>
      </c>
      <c r="R50" s="46">
        <f>MIN(G50,INDEX(Asumsi!$C$5:$C$7,MATCH(I50,Asumsi!$A$5:$A$7,0)))</f>
        <v>0</v>
      </c>
      <c r="S50" s="43">
        <f t="shared" si="6"/>
        <v>0</v>
      </c>
      <c r="T50" s="45">
        <f t="shared" si="7"/>
        <v>0</v>
      </c>
      <c r="U50" s="45">
        <f>IF(L50=1,F50*INDEX(Asumsi!$B$5:$B$7,MATCH(I50,Asumsi!$A$5:$A$7,0))-F50*R50,0)</f>
        <v>786750</v>
      </c>
      <c r="V50" s="45">
        <f>IF(S50=1,U50*(1-Asumsi!$B$10),U50)</f>
        <v>786750</v>
      </c>
    </row>
    <row r="51" spans="1:22" x14ac:dyDescent="0.35">
      <c r="A51" s="43">
        <v>7110</v>
      </c>
      <c r="B51" s="43" t="s">
        <v>202</v>
      </c>
      <c r="C51" s="43" t="s">
        <v>220</v>
      </c>
      <c r="D51" s="44">
        <v>40762</v>
      </c>
      <c r="E51" s="43">
        <v>22</v>
      </c>
      <c r="F51" s="43">
        <v>12792400</v>
      </c>
      <c r="G51" s="43">
        <v>0.02</v>
      </c>
      <c r="H51" s="43">
        <v>255848</v>
      </c>
      <c r="I51" s="43" t="s">
        <v>75</v>
      </c>
      <c r="J51" s="43" t="s">
        <v>135</v>
      </c>
      <c r="K51" s="43">
        <f t="shared" si="0"/>
        <v>2011</v>
      </c>
      <c r="L51" s="43">
        <f t="shared" si="1"/>
        <v>1</v>
      </c>
      <c r="M51" s="43">
        <f t="shared" si="2"/>
        <v>0</v>
      </c>
      <c r="N51" s="43">
        <f t="shared" si="3"/>
        <v>1</v>
      </c>
      <c r="O51" s="43" t="str">
        <f t="shared" si="4"/>
        <v>B: 1-3%</v>
      </c>
      <c r="P51" s="45">
        <f t="shared" si="5"/>
        <v>12536552</v>
      </c>
      <c r="Q51" s="45">
        <f>IF(L51=1,F51*INDEX(Asumsi!$B$5:$B$7,MATCH(I51,Asumsi!$A$5:$A$7,0))-H51,0)</f>
        <v>3581872</v>
      </c>
      <c r="R51" s="46">
        <f>MIN(G51,INDEX(Asumsi!$C$5:$C$7,MATCH(I51,Asumsi!$A$5:$A$7,0)))</f>
        <v>0.02</v>
      </c>
      <c r="S51" s="43">
        <f t="shared" si="6"/>
        <v>0</v>
      </c>
      <c r="T51" s="45">
        <f t="shared" si="7"/>
        <v>0</v>
      </c>
      <c r="U51" s="45">
        <f>IF(L51=1,F51*INDEX(Asumsi!$B$5:$B$7,MATCH(I51,Asumsi!$A$5:$A$7,0))-F51*R51,0)</f>
        <v>3581872</v>
      </c>
      <c r="V51" s="45">
        <f>IF(S51=1,U51*(1-Asumsi!$B$10),U51)</f>
        <v>3581872</v>
      </c>
    </row>
    <row r="52" spans="1:22" x14ac:dyDescent="0.35">
      <c r="A52" s="43">
        <v>7430</v>
      </c>
      <c r="B52" s="43" t="s">
        <v>202</v>
      </c>
      <c r="C52" s="43" t="s">
        <v>237</v>
      </c>
      <c r="D52" s="44">
        <v>40337</v>
      </c>
      <c r="E52" s="43">
        <v>50</v>
      </c>
      <c r="F52" s="43">
        <v>1503540</v>
      </c>
      <c r="G52" s="43">
        <v>0.05</v>
      </c>
      <c r="H52" s="43">
        <v>75177</v>
      </c>
      <c r="I52" s="43" t="s">
        <v>76</v>
      </c>
      <c r="J52" s="43" t="s">
        <v>146</v>
      </c>
      <c r="K52" s="43">
        <f t="shared" si="0"/>
        <v>2010</v>
      </c>
      <c r="L52" s="43">
        <f t="shared" si="1"/>
        <v>1</v>
      </c>
      <c r="M52" s="43">
        <f t="shared" si="2"/>
        <v>0</v>
      </c>
      <c r="N52" s="43">
        <f t="shared" si="3"/>
        <v>1</v>
      </c>
      <c r="O52" s="43" t="str">
        <f t="shared" si="4"/>
        <v>C: 4-6%</v>
      </c>
      <c r="P52" s="45">
        <f t="shared" si="5"/>
        <v>1428363</v>
      </c>
      <c r="Q52" s="45">
        <f>IF(L52=1,F52*INDEX(Asumsi!$B$5:$B$7,MATCH(I52,Asumsi!$A$5:$A$7,0))-H52,0)</f>
        <v>375885</v>
      </c>
      <c r="R52" s="46">
        <f>MIN(G52,INDEX(Asumsi!$C$5:$C$7,MATCH(I52,Asumsi!$A$5:$A$7,0)))</f>
        <v>0.05</v>
      </c>
      <c r="S52" s="43">
        <f t="shared" si="6"/>
        <v>0</v>
      </c>
      <c r="T52" s="45">
        <f t="shared" si="7"/>
        <v>0</v>
      </c>
      <c r="U52" s="45">
        <f>IF(L52=1,F52*INDEX(Asumsi!$B$5:$B$7,MATCH(I52,Asumsi!$A$5:$A$7,0))-F52*R52,0)</f>
        <v>375885</v>
      </c>
      <c r="V52" s="45">
        <f>IF(S52=1,U52*(1-Asumsi!$B$10),U52)</f>
        <v>375885</v>
      </c>
    </row>
    <row r="53" spans="1:22" x14ac:dyDescent="0.35">
      <c r="A53" s="43">
        <v>7906</v>
      </c>
      <c r="B53" s="43" t="s">
        <v>202</v>
      </c>
      <c r="C53" s="43" t="s">
        <v>241</v>
      </c>
      <c r="D53" s="44">
        <v>40103</v>
      </c>
      <c r="E53" s="43">
        <v>37</v>
      </c>
      <c r="F53" s="43">
        <v>2006120</v>
      </c>
      <c r="G53" s="43">
        <v>0.03</v>
      </c>
      <c r="H53" s="43">
        <v>60184</v>
      </c>
      <c r="I53" s="43" t="s">
        <v>76</v>
      </c>
      <c r="J53" s="43" t="s">
        <v>141</v>
      </c>
      <c r="K53" s="43">
        <f t="shared" si="0"/>
        <v>2009</v>
      </c>
      <c r="L53" s="43">
        <f t="shared" si="1"/>
        <v>1</v>
      </c>
      <c r="M53" s="43">
        <f t="shared" si="2"/>
        <v>0</v>
      </c>
      <c r="N53" s="43">
        <f t="shared" si="3"/>
        <v>1</v>
      </c>
      <c r="O53" s="43" t="str">
        <f t="shared" si="4"/>
        <v>B: 1-3%</v>
      </c>
      <c r="P53" s="45">
        <f t="shared" si="5"/>
        <v>1945936</v>
      </c>
      <c r="Q53" s="45">
        <f>IF(L53=1,F53*INDEX(Asumsi!$B$5:$B$7,MATCH(I53,Asumsi!$A$5:$A$7,0))-H53,0)</f>
        <v>541652</v>
      </c>
      <c r="R53" s="46">
        <f>MIN(G53,INDEX(Asumsi!$C$5:$C$7,MATCH(I53,Asumsi!$A$5:$A$7,0)))</f>
        <v>0.03</v>
      </c>
      <c r="S53" s="43">
        <f t="shared" si="6"/>
        <v>0</v>
      </c>
      <c r="T53" s="45">
        <f t="shared" si="7"/>
        <v>0</v>
      </c>
      <c r="U53" s="45">
        <f>IF(L53=1,F53*INDEX(Asumsi!$B$5:$B$7,MATCH(I53,Asumsi!$A$5:$A$7,0))-F53*R53,0)</f>
        <v>541652.4</v>
      </c>
      <c r="V53" s="45">
        <f>IF(S53=1,U53*(1-Asumsi!$B$10),U53)</f>
        <v>541652.4</v>
      </c>
    </row>
    <row r="54" spans="1:22" x14ac:dyDescent="0.35">
      <c r="A54" s="43">
        <v>8391</v>
      </c>
      <c r="B54" s="43" t="s">
        <v>202</v>
      </c>
      <c r="C54" s="43" t="s">
        <v>215</v>
      </c>
      <c r="D54" s="44">
        <v>40783</v>
      </c>
      <c r="E54" s="43">
        <v>4</v>
      </c>
      <c r="F54" s="43">
        <v>2533440</v>
      </c>
      <c r="G54" s="43">
        <v>0.04</v>
      </c>
      <c r="H54" s="43">
        <v>101338</v>
      </c>
      <c r="I54" s="43" t="s">
        <v>75</v>
      </c>
      <c r="J54" s="43" t="s">
        <v>135</v>
      </c>
      <c r="K54" s="43">
        <f t="shared" si="0"/>
        <v>2011</v>
      </c>
      <c r="L54" s="43">
        <f t="shared" si="1"/>
        <v>1</v>
      </c>
      <c r="M54" s="43">
        <f t="shared" si="2"/>
        <v>0</v>
      </c>
      <c r="N54" s="43">
        <f t="shared" si="3"/>
        <v>1</v>
      </c>
      <c r="O54" s="43" t="str">
        <f t="shared" si="4"/>
        <v>C: 4-6%</v>
      </c>
      <c r="P54" s="45">
        <f t="shared" si="5"/>
        <v>2432102</v>
      </c>
      <c r="Q54" s="45">
        <f>IF(L54=1,F54*INDEX(Asumsi!$B$5:$B$7,MATCH(I54,Asumsi!$A$5:$A$7,0))-H54,0)</f>
        <v>658694</v>
      </c>
      <c r="R54" s="46">
        <f>MIN(G54,INDEX(Asumsi!$C$5:$C$7,MATCH(I54,Asumsi!$A$5:$A$7,0)))</f>
        <v>0.03</v>
      </c>
      <c r="S54" s="43">
        <f t="shared" si="6"/>
        <v>1</v>
      </c>
      <c r="T54" s="45">
        <f t="shared" si="7"/>
        <v>25334.400000000005</v>
      </c>
      <c r="U54" s="45">
        <f>IF(L54=1,F54*INDEX(Asumsi!$B$5:$B$7,MATCH(I54,Asumsi!$A$5:$A$7,0))-F54*R54,0)</f>
        <v>684028.8</v>
      </c>
      <c r="V54" s="45">
        <f>IF(S54=1,U54*(1-Asumsi!$B$10),U54)</f>
        <v>649827.36</v>
      </c>
    </row>
    <row r="55" spans="1:22" x14ac:dyDescent="0.35">
      <c r="A55" s="43">
        <v>8419</v>
      </c>
      <c r="B55" s="43" t="s">
        <v>202</v>
      </c>
      <c r="C55" s="43" t="s">
        <v>227</v>
      </c>
      <c r="D55" s="44">
        <v>40815</v>
      </c>
      <c r="E55" s="43">
        <v>19</v>
      </c>
      <c r="F55" s="43">
        <v>736080</v>
      </c>
      <c r="G55" s="43">
        <v>7.0000000000000007E-2</v>
      </c>
      <c r="H55" s="43">
        <v>51526</v>
      </c>
      <c r="I55" s="43" t="s">
        <v>76</v>
      </c>
      <c r="J55" s="43" t="s">
        <v>145</v>
      </c>
      <c r="K55" s="43">
        <f t="shared" si="0"/>
        <v>2011</v>
      </c>
      <c r="L55" s="43">
        <f t="shared" si="1"/>
        <v>1</v>
      </c>
      <c r="M55" s="43">
        <f t="shared" si="2"/>
        <v>0</v>
      </c>
      <c r="N55" s="43">
        <f t="shared" si="3"/>
        <v>1</v>
      </c>
      <c r="O55" s="43" t="str">
        <f t="shared" si="4"/>
        <v>D: 7%+</v>
      </c>
      <c r="P55" s="45">
        <f t="shared" si="5"/>
        <v>684554</v>
      </c>
      <c r="Q55" s="45">
        <f>IF(L55=1,F55*INDEX(Asumsi!$B$5:$B$7,MATCH(I55,Asumsi!$A$5:$A$7,0))-H55,0)</f>
        <v>169298</v>
      </c>
      <c r="R55" s="46">
        <f>MIN(G55,INDEX(Asumsi!$C$5:$C$7,MATCH(I55,Asumsi!$A$5:$A$7,0)))</f>
        <v>0.05</v>
      </c>
      <c r="S55" s="43">
        <f t="shared" si="6"/>
        <v>1</v>
      </c>
      <c r="T55" s="45">
        <f t="shared" si="7"/>
        <v>14721.600000000002</v>
      </c>
      <c r="U55" s="45">
        <f>IF(L55=1,F55*INDEX(Asumsi!$B$5:$B$7,MATCH(I55,Asumsi!$A$5:$A$7,0))-F55*R55,0)</f>
        <v>184020</v>
      </c>
      <c r="V55" s="45">
        <f>IF(S55=1,U55*(1-Asumsi!$B$10),U55)</f>
        <v>174819</v>
      </c>
    </row>
    <row r="56" spans="1:22" x14ac:dyDescent="0.35">
      <c r="A56" s="43">
        <v>8833</v>
      </c>
      <c r="B56" s="43" t="s">
        <v>202</v>
      </c>
      <c r="C56" s="43" t="s">
        <v>227</v>
      </c>
      <c r="D56" s="44">
        <v>41033</v>
      </c>
      <c r="E56" s="43">
        <v>40</v>
      </c>
      <c r="F56" s="43">
        <v>6677960</v>
      </c>
      <c r="G56" s="43">
        <v>0</v>
      </c>
      <c r="H56" s="43">
        <v>0</v>
      </c>
      <c r="I56" s="43" t="s">
        <v>76</v>
      </c>
      <c r="J56" s="43" t="s">
        <v>140</v>
      </c>
      <c r="K56" s="43">
        <f t="shared" si="0"/>
        <v>2012</v>
      </c>
      <c r="L56" s="43">
        <f t="shared" si="1"/>
        <v>1</v>
      </c>
      <c r="M56" s="43">
        <f t="shared" si="2"/>
        <v>0</v>
      </c>
      <c r="N56" s="43">
        <f t="shared" si="3"/>
        <v>1</v>
      </c>
      <c r="O56" s="43" t="str">
        <f t="shared" si="4"/>
        <v>A: 0%</v>
      </c>
      <c r="P56" s="45">
        <f t="shared" si="5"/>
        <v>6677960</v>
      </c>
      <c r="Q56" s="45">
        <f>IF(L56=1,F56*INDEX(Asumsi!$B$5:$B$7,MATCH(I56,Asumsi!$A$5:$A$7,0))-H56,0)</f>
        <v>2003388</v>
      </c>
      <c r="R56" s="46">
        <f>MIN(G56,INDEX(Asumsi!$C$5:$C$7,MATCH(I56,Asumsi!$A$5:$A$7,0)))</f>
        <v>0</v>
      </c>
      <c r="S56" s="43">
        <f t="shared" si="6"/>
        <v>0</v>
      </c>
      <c r="T56" s="45">
        <f t="shared" si="7"/>
        <v>0</v>
      </c>
      <c r="U56" s="45">
        <f>IF(L56=1,F56*INDEX(Asumsi!$B$5:$B$7,MATCH(I56,Asumsi!$A$5:$A$7,0))-F56*R56,0)</f>
        <v>2003388</v>
      </c>
      <c r="V56" s="45">
        <f>IF(S56=1,U56*(1-Asumsi!$B$10),U56)</f>
        <v>2003388</v>
      </c>
    </row>
    <row r="57" spans="1:22" x14ac:dyDescent="0.35">
      <c r="A57" s="43">
        <v>8995</v>
      </c>
      <c r="B57" s="43" t="s">
        <v>202</v>
      </c>
      <c r="C57" s="43" t="s">
        <v>241</v>
      </c>
      <c r="D57" s="44">
        <v>40680</v>
      </c>
      <c r="E57" s="43">
        <v>5</v>
      </c>
      <c r="F57" s="43">
        <v>48320</v>
      </c>
      <c r="G57" s="43">
        <v>0.08</v>
      </c>
      <c r="H57" s="43">
        <v>3866</v>
      </c>
      <c r="I57" s="43" t="s">
        <v>76</v>
      </c>
      <c r="J57" s="43" t="s">
        <v>138</v>
      </c>
      <c r="K57" s="43">
        <f t="shared" si="0"/>
        <v>2011</v>
      </c>
      <c r="L57" s="43">
        <f t="shared" si="1"/>
        <v>1</v>
      </c>
      <c r="M57" s="43">
        <f t="shared" si="2"/>
        <v>0</v>
      </c>
      <c r="N57" s="43">
        <f t="shared" si="3"/>
        <v>1</v>
      </c>
      <c r="O57" s="43" t="str">
        <f t="shared" si="4"/>
        <v>D: 7%+</v>
      </c>
      <c r="P57" s="45">
        <f t="shared" si="5"/>
        <v>44454</v>
      </c>
      <c r="Q57" s="45">
        <f>IF(L57=1,F57*INDEX(Asumsi!$B$5:$B$7,MATCH(I57,Asumsi!$A$5:$A$7,0))-H57,0)</f>
        <v>10630</v>
      </c>
      <c r="R57" s="46">
        <f>MIN(G57,INDEX(Asumsi!$C$5:$C$7,MATCH(I57,Asumsi!$A$5:$A$7,0)))</f>
        <v>0.05</v>
      </c>
      <c r="S57" s="43">
        <f t="shared" si="6"/>
        <v>1</v>
      </c>
      <c r="T57" s="45">
        <f t="shared" si="7"/>
        <v>1449.6</v>
      </c>
      <c r="U57" s="45">
        <f>IF(L57=1,F57*INDEX(Asumsi!$B$5:$B$7,MATCH(I57,Asumsi!$A$5:$A$7,0))-F57*R57,0)</f>
        <v>12080</v>
      </c>
      <c r="V57" s="45">
        <f>IF(S57=1,U57*(1-Asumsi!$B$10),U57)</f>
        <v>11476</v>
      </c>
    </row>
    <row r="58" spans="1:22" x14ac:dyDescent="0.35">
      <c r="A58" s="43">
        <v>9126</v>
      </c>
      <c r="B58" s="43" t="s">
        <v>202</v>
      </c>
      <c r="C58" s="43" t="s">
        <v>215</v>
      </c>
      <c r="D58" s="44">
        <v>40134</v>
      </c>
      <c r="E58" s="43">
        <v>47</v>
      </c>
      <c r="F58" s="43">
        <v>5599400</v>
      </c>
      <c r="G58" s="43">
        <v>0.04</v>
      </c>
      <c r="H58" s="43">
        <v>223976</v>
      </c>
      <c r="I58" s="43" t="s">
        <v>76</v>
      </c>
      <c r="J58" s="43" t="s">
        <v>141</v>
      </c>
      <c r="K58" s="43">
        <f t="shared" si="0"/>
        <v>2009</v>
      </c>
      <c r="L58" s="43">
        <f t="shared" si="1"/>
        <v>1</v>
      </c>
      <c r="M58" s="43">
        <f t="shared" si="2"/>
        <v>0</v>
      </c>
      <c r="N58" s="43">
        <f t="shared" si="3"/>
        <v>1</v>
      </c>
      <c r="O58" s="43" t="str">
        <f t="shared" si="4"/>
        <v>C: 4-6%</v>
      </c>
      <c r="P58" s="45">
        <f t="shared" si="5"/>
        <v>5375424</v>
      </c>
      <c r="Q58" s="45">
        <f>IF(L58=1,F58*INDEX(Asumsi!$B$5:$B$7,MATCH(I58,Asumsi!$A$5:$A$7,0))-H58,0)</f>
        <v>1455844</v>
      </c>
      <c r="R58" s="46">
        <f>MIN(G58,INDEX(Asumsi!$C$5:$C$7,MATCH(I58,Asumsi!$A$5:$A$7,0)))</f>
        <v>0.04</v>
      </c>
      <c r="S58" s="43">
        <f t="shared" si="6"/>
        <v>0</v>
      </c>
      <c r="T58" s="45">
        <f t="shared" si="7"/>
        <v>0</v>
      </c>
      <c r="U58" s="45">
        <f>IF(L58=1,F58*INDEX(Asumsi!$B$5:$B$7,MATCH(I58,Asumsi!$A$5:$A$7,0))-F58*R58,0)</f>
        <v>1455844</v>
      </c>
      <c r="V58" s="45">
        <f>IF(S58=1,U58*(1-Asumsi!$B$10),U58)</f>
        <v>1455844</v>
      </c>
    </row>
    <row r="59" spans="1:22" x14ac:dyDescent="0.35">
      <c r="A59" s="43">
        <v>9127</v>
      </c>
      <c r="B59" s="43" t="s">
        <v>202</v>
      </c>
      <c r="C59" s="43" t="s">
        <v>242</v>
      </c>
      <c r="D59" s="44">
        <v>40826</v>
      </c>
      <c r="E59" s="43">
        <v>7</v>
      </c>
      <c r="F59" s="43">
        <v>4079120</v>
      </c>
      <c r="G59" s="43">
        <v>0.04</v>
      </c>
      <c r="H59" s="43">
        <v>163165</v>
      </c>
      <c r="I59" s="43" t="s">
        <v>76</v>
      </c>
      <c r="J59" s="43" t="s">
        <v>140</v>
      </c>
      <c r="K59" s="43">
        <f t="shared" si="0"/>
        <v>2011</v>
      </c>
      <c r="L59" s="43">
        <f t="shared" si="1"/>
        <v>1</v>
      </c>
      <c r="M59" s="43">
        <f t="shared" si="2"/>
        <v>0</v>
      </c>
      <c r="N59" s="43">
        <f t="shared" si="3"/>
        <v>1</v>
      </c>
      <c r="O59" s="43" t="str">
        <f t="shared" si="4"/>
        <v>C: 4-6%</v>
      </c>
      <c r="P59" s="45">
        <f t="shared" si="5"/>
        <v>3915955</v>
      </c>
      <c r="Q59" s="45">
        <f>IF(L59=1,F59*INDEX(Asumsi!$B$5:$B$7,MATCH(I59,Asumsi!$A$5:$A$7,0))-H59,0)</f>
        <v>1060571</v>
      </c>
      <c r="R59" s="46">
        <f>MIN(G59,INDEX(Asumsi!$C$5:$C$7,MATCH(I59,Asumsi!$A$5:$A$7,0)))</f>
        <v>0.04</v>
      </c>
      <c r="S59" s="43">
        <f t="shared" si="6"/>
        <v>0</v>
      </c>
      <c r="T59" s="45">
        <f t="shared" si="7"/>
        <v>0</v>
      </c>
      <c r="U59" s="45">
        <f>IF(L59=1,F59*INDEX(Asumsi!$B$5:$B$7,MATCH(I59,Asumsi!$A$5:$A$7,0))-F59*R59,0)</f>
        <v>1060571.2</v>
      </c>
      <c r="V59" s="45">
        <f>IF(S59=1,U59*(1-Asumsi!$B$10),U59)</f>
        <v>1060571.2</v>
      </c>
    </row>
    <row r="60" spans="1:22" x14ac:dyDescent="0.35">
      <c r="A60" s="43">
        <v>9509</v>
      </c>
      <c r="B60" s="43" t="s">
        <v>202</v>
      </c>
      <c r="C60" s="43" t="s">
        <v>235</v>
      </c>
      <c r="D60" s="44">
        <v>41189</v>
      </c>
      <c r="E60" s="43">
        <v>36</v>
      </c>
      <c r="F60" s="43">
        <v>24351640</v>
      </c>
      <c r="G60" s="43">
        <v>0.02</v>
      </c>
      <c r="H60" s="43">
        <v>487033</v>
      </c>
      <c r="I60" s="43" t="s">
        <v>75</v>
      </c>
      <c r="J60" s="43" t="s">
        <v>135</v>
      </c>
      <c r="K60" s="43">
        <f t="shared" si="0"/>
        <v>2012</v>
      </c>
      <c r="L60" s="43">
        <f t="shared" si="1"/>
        <v>1</v>
      </c>
      <c r="M60" s="43">
        <f t="shared" si="2"/>
        <v>0</v>
      </c>
      <c r="N60" s="43">
        <f t="shared" si="3"/>
        <v>1</v>
      </c>
      <c r="O60" s="43" t="str">
        <f t="shared" si="4"/>
        <v>B: 1-3%</v>
      </c>
      <c r="P60" s="45">
        <f t="shared" si="5"/>
        <v>23864607</v>
      </c>
      <c r="Q60" s="45">
        <f>IF(L60=1,F60*INDEX(Asumsi!$B$5:$B$7,MATCH(I60,Asumsi!$A$5:$A$7,0))-H60,0)</f>
        <v>6818459</v>
      </c>
      <c r="R60" s="46">
        <f>MIN(G60,INDEX(Asumsi!$C$5:$C$7,MATCH(I60,Asumsi!$A$5:$A$7,0)))</f>
        <v>0.02</v>
      </c>
      <c r="S60" s="43">
        <f t="shared" si="6"/>
        <v>0</v>
      </c>
      <c r="T60" s="45">
        <f t="shared" si="7"/>
        <v>0</v>
      </c>
      <c r="U60" s="45">
        <f>IF(L60=1,F60*INDEX(Asumsi!$B$5:$B$7,MATCH(I60,Asumsi!$A$5:$A$7,0))-F60*R60,0)</f>
        <v>6818459.2000000002</v>
      </c>
      <c r="V60" s="45">
        <f>IF(S60=1,U60*(1-Asumsi!$B$10),U60)</f>
        <v>6818459.2000000002</v>
      </c>
    </row>
    <row r="61" spans="1:22" x14ac:dyDescent="0.35">
      <c r="A61" s="43">
        <v>9763</v>
      </c>
      <c r="B61" s="43" t="s">
        <v>202</v>
      </c>
      <c r="C61" s="43" t="s">
        <v>221</v>
      </c>
      <c r="D61" s="44">
        <v>40768</v>
      </c>
      <c r="E61" s="43">
        <v>44</v>
      </c>
      <c r="F61" s="43">
        <v>352520</v>
      </c>
      <c r="G61" s="43">
        <v>7.0000000000000007E-2</v>
      </c>
      <c r="H61" s="43">
        <v>24676</v>
      </c>
      <c r="I61" s="43" t="s">
        <v>76</v>
      </c>
      <c r="J61" s="43" t="s">
        <v>149</v>
      </c>
      <c r="K61" s="43">
        <f t="shared" si="0"/>
        <v>2011</v>
      </c>
      <c r="L61" s="43">
        <f t="shared" si="1"/>
        <v>1</v>
      </c>
      <c r="M61" s="43">
        <f t="shared" si="2"/>
        <v>0</v>
      </c>
      <c r="N61" s="43">
        <f t="shared" si="3"/>
        <v>1</v>
      </c>
      <c r="O61" s="43" t="str">
        <f t="shared" si="4"/>
        <v>D: 7%+</v>
      </c>
      <c r="P61" s="45">
        <f t="shared" si="5"/>
        <v>327844</v>
      </c>
      <c r="Q61" s="45">
        <f>IF(L61=1,F61*INDEX(Asumsi!$B$5:$B$7,MATCH(I61,Asumsi!$A$5:$A$7,0))-H61,0)</f>
        <v>81080</v>
      </c>
      <c r="R61" s="46">
        <f>MIN(G61,INDEX(Asumsi!$C$5:$C$7,MATCH(I61,Asumsi!$A$5:$A$7,0)))</f>
        <v>0.05</v>
      </c>
      <c r="S61" s="43">
        <f t="shared" si="6"/>
        <v>1</v>
      </c>
      <c r="T61" s="45">
        <f t="shared" si="7"/>
        <v>7050.4000000000015</v>
      </c>
      <c r="U61" s="45">
        <f>IF(L61=1,F61*INDEX(Asumsi!$B$5:$B$7,MATCH(I61,Asumsi!$A$5:$A$7,0))-F61*R61,0)</f>
        <v>88130</v>
      </c>
      <c r="V61" s="45">
        <f>IF(S61=1,U61*(1-Asumsi!$B$10),U61)</f>
        <v>83723.5</v>
      </c>
    </row>
    <row r="62" spans="1:22" x14ac:dyDescent="0.35">
      <c r="A62" s="43">
        <v>9927</v>
      </c>
      <c r="B62" s="43" t="s">
        <v>209</v>
      </c>
      <c r="C62" s="43" t="s">
        <v>220</v>
      </c>
      <c r="D62" s="44">
        <v>40771</v>
      </c>
      <c r="E62" s="43">
        <v>32</v>
      </c>
      <c r="F62" s="43">
        <v>9310140</v>
      </c>
      <c r="G62" s="43">
        <v>0</v>
      </c>
      <c r="H62" s="43">
        <v>0</v>
      </c>
      <c r="I62" s="43" t="s">
        <v>75</v>
      </c>
      <c r="J62" s="43" t="s">
        <v>143</v>
      </c>
      <c r="K62" s="43">
        <f t="shared" si="0"/>
        <v>2011</v>
      </c>
      <c r="L62" s="43">
        <f t="shared" si="1"/>
        <v>0</v>
      </c>
      <c r="M62" s="43">
        <f t="shared" si="2"/>
        <v>1</v>
      </c>
      <c r="N62" s="43">
        <f t="shared" si="3"/>
        <v>1</v>
      </c>
      <c r="O62" s="43" t="str">
        <f t="shared" si="4"/>
        <v>A: 0%</v>
      </c>
      <c r="P62" s="45">
        <f t="shared" si="5"/>
        <v>0</v>
      </c>
      <c r="Q62" s="45">
        <f>IF(L62=1,F62*INDEX(Asumsi!$B$5:$B$7,MATCH(I62,Asumsi!$A$5:$A$7,0))-H62,0)</f>
        <v>0</v>
      </c>
      <c r="R62" s="46">
        <f>MIN(G62,INDEX(Asumsi!$C$5:$C$7,MATCH(I62,Asumsi!$A$5:$A$7,0)))</f>
        <v>0</v>
      </c>
      <c r="S62" s="43">
        <f t="shared" si="6"/>
        <v>0</v>
      </c>
      <c r="T62" s="45">
        <f t="shared" si="7"/>
        <v>0</v>
      </c>
      <c r="U62" s="45">
        <f>IF(L62=1,F62*INDEX(Asumsi!$B$5:$B$7,MATCH(I62,Asumsi!$A$5:$A$7,0))-F62*R62,0)</f>
        <v>0</v>
      </c>
      <c r="V62" s="45">
        <f>IF(S62=1,U62*(1-Asumsi!$B$10),U62)</f>
        <v>0</v>
      </c>
    </row>
    <row r="63" spans="1:22" x14ac:dyDescent="0.35">
      <c r="A63" s="43">
        <v>10022</v>
      </c>
      <c r="B63" s="43" t="s">
        <v>202</v>
      </c>
      <c r="C63" s="43" t="s">
        <v>243</v>
      </c>
      <c r="D63" s="44">
        <v>39876</v>
      </c>
      <c r="E63" s="43">
        <v>1</v>
      </c>
      <c r="F63" s="43">
        <v>24360</v>
      </c>
      <c r="G63" s="43">
        <v>0.06</v>
      </c>
      <c r="H63" s="43">
        <v>1462</v>
      </c>
      <c r="I63" s="43" t="s">
        <v>76</v>
      </c>
      <c r="J63" s="43" t="s">
        <v>145</v>
      </c>
      <c r="K63" s="43">
        <f t="shared" si="0"/>
        <v>2009</v>
      </c>
      <c r="L63" s="43">
        <f t="shared" si="1"/>
        <v>1</v>
      </c>
      <c r="M63" s="43">
        <f t="shared" si="2"/>
        <v>0</v>
      </c>
      <c r="N63" s="43">
        <f t="shared" si="3"/>
        <v>1</v>
      </c>
      <c r="O63" s="43" t="str">
        <f t="shared" si="4"/>
        <v>C: 4-6%</v>
      </c>
      <c r="P63" s="45">
        <f t="shared" si="5"/>
        <v>22898</v>
      </c>
      <c r="Q63" s="45">
        <f>IF(L63=1,F63*INDEX(Asumsi!$B$5:$B$7,MATCH(I63,Asumsi!$A$5:$A$7,0))-H63,0)</f>
        <v>5846</v>
      </c>
      <c r="R63" s="46">
        <f>MIN(G63,INDEX(Asumsi!$C$5:$C$7,MATCH(I63,Asumsi!$A$5:$A$7,0)))</f>
        <v>0.05</v>
      </c>
      <c r="S63" s="43">
        <f t="shared" si="6"/>
        <v>1</v>
      </c>
      <c r="T63" s="45">
        <f t="shared" si="7"/>
        <v>243.59999999999988</v>
      </c>
      <c r="U63" s="45">
        <f>IF(L63=1,F63*INDEX(Asumsi!$B$5:$B$7,MATCH(I63,Asumsi!$A$5:$A$7,0))-F63*R63,0)</f>
        <v>6090</v>
      </c>
      <c r="V63" s="45">
        <f>IF(S63=1,U63*(1-Asumsi!$B$10),U63)</f>
        <v>5785.5</v>
      </c>
    </row>
    <row r="64" spans="1:22" x14ac:dyDescent="0.35">
      <c r="A64" s="43">
        <v>10437</v>
      </c>
      <c r="B64" s="43" t="s">
        <v>202</v>
      </c>
      <c r="C64" s="43" t="s">
        <v>230</v>
      </c>
      <c r="D64" s="44">
        <v>40043</v>
      </c>
      <c r="E64" s="43">
        <v>50</v>
      </c>
      <c r="F64" s="43">
        <v>1641040</v>
      </c>
      <c r="G64" s="43">
        <v>0.01</v>
      </c>
      <c r="H64" s="43">
        <v>16410</v>
      </c>
      <c r="I64" s="43" t="s">
        <v>76</v>
      </c>
      <c r="J64" s="43" t="s">
        <v>138</v>
      </c>
      <c r="K64" s="43">
        <f t="shared" si="0"/>
        <v>2009</v>
      </c>
      <c r="L64" s="43">
        <f t="shared" si="1"/>
        <v>1</v>
      </c>
      <c r="M64" s="43">
        <f t="shared" si="2"/>
        <v>0</v>
      </c>
      <c r="N64" s="43">
        <f t="shared" si="3"/>
        <v>1</v>
      </c>
      <c r="O64" s="43" t="str">
        <f t="shared" si="4"/>
        <v>B: 1-3%</v>
      </c>
      <c r="P64" s="45">
        <f t="shared" si="5"/>
        <v>1624630</v>
      </c>
      <c r="Q64" s="45">
        <f>IF(L64=1,F64*INDEX(Asumsi!$B$5:$B$7,MATCH(I64,Asumsi!$A$5:$A$7,0))-H64,0)</f>
        <v>475902</v>
      </c>
      <c r="R64" s="46">
        <f>MIN(G64,INDEX(Asumsi!$C$5:$C$7,MATCH(I64,Asumsi!$A$5:$A$7,0)))</f>
        <v>0.01</v>
      </c>
      <c r="S64" s="43">
        <f t="shared" si="6"/>
        <v>0</v>
      </c>
      <c r="T64" s="45">
        <f t="shared" si="7"/>
        <v>0</v>
      </c>
      <c r="U64" s="45">
        <f>IF(L64=1,F64*INDEX(Asumsi!$B$5:$B$7,MATCH(I64,Asumsi!$A$5:$A$7,0))-F64*R64,0)</f>
        <v>475901.6</v>
      </c>
      <c r="V64" s="45">
        <f>IF(S64=1,U64*(1-Asumsi!$B$10),U64)</f>
        <v>475901.6</v>
      </c>
    </row>
    <row r="65" spans="1:22" x14ac:dyDescent="0.35">
      <c r="A65" s="43">
        <v>10499</v>
      </c>
      <c r="B65" s="43" t="s">
        <v>202</v>
      </c>
      <c r="C65" s="43" t="s">
        <v>244</v>
      </c>
      <c r="D65" s="44">
        <v>40498</v>
      </c>
      <c r="E65" s="43">
        <v>29</v>
      </c>
      <c r="F65" s="43">
        <v>12501872</v>
      </c>
      <c r="G65" s="43">
        <v>0.01</v>
      </c>
      <c r="H65" s="43">
        <v>125019</v>
      </c>
      <c r="I65" s="43" t="s">
        <v>75</v>
      </c>
      <c r="J65" s="43" t="s">
        <v>136</v>
      </c>
      <c r="K65" s="43">
        <f t="shared" si="0"/>
        <v>2010</v>
      </c>
      <c r="L65" s="43">
        <f t="shared" si="1"/>
        <v>1</v>
      </c>
      <c r="M65" s="43">
        <f t="shared" si="2"/>
        <v>0</v>
      </c>
      <c r="N65" s="43">
        <f t="shared" si="3"/>
        <v>1</v>
      </c>
      <c r="O65" s="43" t="str">
        <f t="shared" si="4"/>
        <v>B: 1-3%</v>
      </c>
      <c r="P65" s="45">
        <f t="shared" si="5"/>
        <v>12376853</v>
      </c>
      <c r="Q65" s="45">
        <f>IF(L65=1,F65*INDEX(Asumsi!$B$5:$B$7,MATCH(I65,Asumsi!$A$5:$A$7,0))-H65,0)</f>
        <v>3625542.6</v>
      </c>
      <c r="R65" s="46">
        <f>MIN(G65,INDEX(Asumsi!$C$5:$C$7,MATCH(I65,Asumsi!$A$5:$A$7,0)))</f>
        <v>0.01</v>
      </c>
      <c r="S65" s="43">
        <f t="shared" si="6"/>
        <v>0</v>
      </c>
      <c r="T65" s="45">
        <f t="shared" si="7"/>
        <v>0</v>
      </c>
      <c r="U65" s="45">
        <f>IF(L65=1,F65*INDEX(Asumsi!$B$5:$B$7,MATCH(I65,Asumsi!$A$5:$A$7,0))-F65*R65,0)</f>
        <v>3625542.88</v>
      </c>
      <c r="V65" s="45">
        <f>IF(S65=1,U65*(1-Asumsi!$B$10),U65)</f>
        <v>3625542.88</v>
      </c>
    </row>
    <row r="66" spans="1:22" x14ac:dyDescent="0.35">
      <c r="A66" s="43">
        <v>10535</v>
      </c>
      <c r="B66" s="43" t="s">
        <v>202</v>
      </c>
      <c r="C66" s="43" t="s">
        <v>244</v>
      </c>
      <c r="D66" s="44">
        <v>40690</v>
      </c>
      <c r="E66" s="43">
        <v>25</v>
      </c>
      <c r="F66" s="43">
        <v>1709760</v>
      </c>
      <c r="G66" s="43">
        <v>0.09</v>
      </c>
      <c r="H66" s="43">
        <v>153878</v>
      </c>
      <c r="I66" s="43" t="s">
        <v>75</v>
      </c>
      <c r="J66" s="43" t="s">
        <v>144</v>
      </c>
      <c r="K66" s="43">
        <f t="shared" ref="K66:K129" si="8">YEAR(D66)</f>
        <v>2011</v>
      </c>
      <c r="L66" s="43">
        <f t="shared" ref="L66:L129" si="9">IF(B66="Order Finished",1,0)</f>
        <v>1</v>
      </c>
      <c r="M66" s="43">
        <f t="shared" ref="M66:M129" si="10">IF(B66="Order Returned",1,0)</f>
        <v>0</v>
      </c>
      <c r="N66" s="43">
        <f t="shared" ref="N66:N129" si="11">IF(B66="Order Cancelled",0,1)</f>
        <v>1</v>
      </c>
      <c r="O66" s="43" t="str">
        <f t="shared" ref="O66:O129" si="12">IF(G66=0,"A: 0%",IF(G66&lt;=0.03,"B: 1-3%",IF(G66&lt;=0.06,"C: 4-6%","D: 7%+")))</f>
        <v>D: 7%+</v>
      </c>
      <c r="P66" s="45">
        <f t="shared" ref="P66:P129" si="13">IF(L66=1,F66-H66,0)</f>
        <v>1555882</v>
      </c>
      <c r="Q66" s="45">
        <f>IF(L66=1,F66*INDEX(Asumsi!$B$5:$B$7,MATCH(I66,Asumsi!$A$5:$A$7,0))-H66,0)</f>
        <v>359050</v>
      </c>
      <c r="R66" s="46">
        <f>MIN(G66,INDEX(Asumsi!$C$5:$C$7,MATCH(I66,Asumsi!$A$5:$A$7,0)))</f>
        <v>0.03</v>
      </c>
      <c r="S66" s="43">
        <f t="shared" ref="S66:S129" si="14">IF(G66&gt;R66,1,0)</f>
        <v>1</v>
      </c>
      <c r="T66" s="45">
        <f t="shared" ref="T66:T129" si="15">IF(L66=1,F66*(G66-R66),0)</f>
        <v>102585.59999999999</v>
      </c>
      <c r="U66" s="45">
        <f>IF(L66=1,F66*INDEX(Asumsi!$B$5:$B$7,MATCH(I66,Asumsi!$A$5:$A$7,0))-F66*R66,0)</f>
        <v>461635.2</v>
      </c>
      <c r="V66" s="45">
        <f>IF(S66=1,U66*(1-Asumsi!$B$10),U66)</f>
        <v>438553.44</v>
      </c>
    </row>
    <row r="67" spans="1:22" x14ac:dyDescent="0.35">
      <c r="A67" s="43">
        <v>10789</v>
      </c>
      <c r="B67" s="43" t="s">
        <v>202</v>
      </c>
      <c r="C67" s="43" t="s">
        <v>245</v>
      </c>
      <c r="D67" s="44">
        <v>40413</v>
      </c>
      <c r="E67" s="43">
        <v>15</v>
      </c>
      <c r="F67" s="43">
        <v>617080</v>
      </c>
      <c r="G67" s="43">
        <v>0</v>
      </c>
      <c r="H67" s="43">
        <v>0</v>
      </c>
      <c r="I67" s="43" t="s">
        <v>76</v>
      </c>
      <c r="J67" s="43" t="s">
        <v>147</v>
      </c>
      <c r="K67" s="43">
        <f t="shared" si="8"/>
        <v>2010</v>
      </c>
      <c r="L67" s="43">
        <f t="shared" si="9"/>
        <v>1</v>
      </c>
      <c r="M67" s="43">
        <f t="shared" si="10"/>
        <v>0</v>
      </c>
      <c r="N67" s="43">
        <f t="shared" si="11"/>
        <v>1</v>
      </c>
      <c r="O67" s="43" t="str">
        <f t="shared" si="12"/>
        <v>A: 0%</v>
      </c>
      <c r="P67" s="45">
        <f t="shared" si="13"/>
        <v>617080</v>
      </c>
      <c r="Q67" s="45">
        <f>IF(L67=1,F67*INDEX(Asumsi!$B$5:$B$7,MATCH(I67,Asumsi!$A$5:$A$7,0))-H67,0)</f>
        <v>185124</v>
      </c>
      <c r="R67" s="46">
        <f>MIN(G67,INDEX(Asumsi!$C$5:$C$7,MATCH(I67,Asumsi!$A$5:$A$7,0)))</f>
        <v>0</v>
      </c>
      <c r="S67" s="43">
        <f t="shared" si="14"/>
        <v>0</v>
      </c>
      <c r="T67" s="45">
        <f t="shared" si="15"/>
        <v>0</v>
      </c>
      <c r="U67" s="45">
        <f>IF(L67=1,F67*INDEX(Asumsi!$B$5:$B$7,MATCH(I67,Asumsi!$A$5:$A$7,0))-F67*R67,0)</f>
        <v>185124</v>
      </c>
      <c r="V67" s="45">
        <f>IF(S67=1,U67*(1-Asumsi!$B$10),U67)</f>
        <v>185124</v>
      </c>
    </row>
    <row r="68" spans="1:22" x14ac:dyDescent="0.35">
      <c r="A68" s="43">
        <v>10791</v>
      </c>
      <c r="B68" s="43" t="s">
        <v>202</v>
      </c>
      <c r="C68" s="43" t="s">
        <v>246</v>
      </c>
      <c r="D68" s="44">
        <v>40774</v>
      </c>
      <c r="E68" s="43">
        <v>20</v>
      </c>
      <c r="F68" s="43">
        <v>801140</v>
      </c>
      <c r="G68" s="43">
        <v>0.05</v>
      </c>
      <c r="H68" s="43">
        <v>40057</v>
      </c>
      <c r="I68" s="43" t="s">
        <v>76</v>
      </c>
      <c r="J68" s="43" t="s">
        <v>145</v>
      </c>
      <c r="K68" s="43">
        <f t="shared" si="8"/>
        <v>2011</v>
      </c>
      <c r="L68" s="43">
        <f t="shared" si="9"/>
        <v>1</v>
      </c>
      <c r="M68" s="43">
        <f t="shared" si="10"/>
        <v>0</v>
      </c>
      <c r="N68" s="43">
        <f t="shared" si="11"/>
        <v>1</v>
      </c>
      <c r="O68" s="43" t="str">
        <f t="shared" si="12"/>
        <v>C: 4-6%</v>
      </c>
      <c r="P68" s="45">
        <f t="shared" si="13"/>
        <v>761083</v>
      </c>
      <c r="Q68" s="45">
        <f>IF(L68=1,F68*INDEX(Asumsi!$B$5:$B$7,MATCH(I68,Asumsi!$A$5:$A$7,0))-H68,0)</f>
        <v>200285</v>
      </c>
      <c r="R68" s="46">
        <f>MIN(G68,INDEX(Asumsi!$C$5:$C$7,MATCH(I68,Asumsi!$A$5:$A$7,0)))</f>
        <v>0.05</v>
      </c>
      <c r="S68" s="43">
        <f t="shared" si="14"/>
        <v>0</v>
      </c>
      <c r="T68" s="45">
        <f t="shared" si="15"/>
        <v>0</v>
      </c>
      <c r="U68" s="45">
        <f>IF(L68=1,F68*INDEX(Asumsi!$B$5:$B$7,MATCH(I68,Asumsi!$A$5:$A$7,0))-F68*R68,0)</f>
        <v>200285</v>
      </c>
      <c r="V68" s="45">
        <f>IF(S68=1,U68*(1-Asumsi!$B$10),U68)</f>
        <v>200285</v>
      </c>
    </row>
    <row r="69" spans="1:22" x14ac:dyDescent="0.35">
      <c r="A69" s="43">
        <v>10945</v>
      </c>
      <c r="B69" s="43" t="s">
        <v>202</v>
      </c>
      <c r="C69" s="43" t="s">
        <v>240</v>
      </c>
      <c r="D69" s="44">
        <v>40911</v>
      </c>
      <c r="E69" s="43">
        <v>14</v>
      </c>
      <c r="F69" s="43">
        <v>2340050</v>
      </c>
      <c r="G69" s="43">
        <v>0.04</v>
      </c>
      <c r="H69" s="43">
        <v>93602</v>
      </c>
      <c r="I69" s="43" t="s">
        <v>77</v>
      </c>
      <c r="J69" s="43" t="s">
        <v>137</v>
      </c>
      <c r="K69" s="43">
        <f t="shared" si="8"/>
        <v>2012</v>
      </c>
      <c r="L69" s="43">
        <f t="shared" si="9"/>
        <v>1</v>
      </c>
      <c r="M69" s="43">
        <f t="shared" si="10"/>
        <v>0</v>
      </c>
      <c r="N69" s="43">
        <f t="shared" si="11"/>
        <v>1</v>
      </c>
      <c r="O69" s="43" t="str">
        <f t="shared" si="12"/>
        <v>C: 4-6%</v>
      </c>
      <c r="P69" s="45">
        <f t="shared" si="13"/>
        <v>2246448</v>
      </c>
      <c r="Q69" s="45">
        <f>IF(L69=1,F69*INDEX(Asumsi!$B$5:$B$7,MATCH(I69,Asumsi!$A$5:$A$7,0))-H69,0)</f>
        <v>608413</v>
      </c>
      <c r="R69" s="46">
        <f>MIN(G69,INDEX(Asumsi!$C$5:$C$7,MATCH(I69,Asumsi!$A$5:$A$7,0)))</f>
        <v>0.04</v>
      </c>
      <c r="S69" s="43">
        <f t="shared" si="14"/>
        <v>0</v>
      </c>
      <c r="T69" s="45">
        <f t="shared" si="15"/>
        <v>0</v>
      </c>
      <c r="U69" s="45">
        <f>IF(L69=1,F69*INDEX(Asumsi!$B$5:$B$7,MATCH(I69,Asumsi!$A$5:$A$7,0))-F69*R69,0)</f>
        <v>608413</v>
      </c>
      <c r="V69" s="45">
        <f>IF(S69=1,U69*(1-Asumsi!$B$10),U69)</f>
        <v>608413</v>
      </c>
    </row>
    <row r="70" spans="1:22" x14ac:dyDescent="0.35">
      <c r="A70" s="43">
        <v>11137</v>
      </c>
      <c r="B70" s="43" t="s">
        <v>202</v>
      </c>
      <c r="C70" s="43" t="s">
        <v>214</v>
      </c>
      <c r="D70" s="44">
        <v>41242</v>
      </c>
      <c r="E70" s="43">
        <v>48</v>
      </c>
      <c r="F70" s="43">
        <v>10377720</v>
      </c>
      <c r="G70" s="43">
        <v>0.1</v>
      </c>
      <c r="H70" s="43">
        <v>1037772</v>
      </c>
      <c r="I70" s="43" t="s">
        <v>76</v>
      </c>
      <c r="J70" s="43" t="s">
        <v>140</v>
      </c>
      <c r="K70" s="43">
        <f t="shared" si="8"/>
        <v>2012</v>
      </c>
      <c r="L70" s="43">
        <f t="shared" si="9"/>
        <v>1</v>
      </c>
      <c r="M70" s="43">
        <f t="shared" si="10"/>
        <v>0</v>
      </c>
      <c r="N70" s="43">
        <f t="shared" si="11"/>
        <v>1</v>
      </c>
      <c r="O70" s="43" t="str">
        <f t="shared" si="12"/>
        <v>D: 7%+</v>
      </c>
      <c r="P70" s="45">
        <f t="shared" si="13"/>
        <v>9339948</v>
      </c>
      <c r="Q70" s="45">
        <f>IF(L70=1,F70*INDEX(Asumsi!$B$5:$B$7,MATCH(I70,Asumsi!$A$5:$A$7,0))-H70,0)</f>
        <v>2075544</v>
      </c>
      <c r="R70" s="46">
        <f>MIN(G70,INDEX(Asumsi!$C$5:$C$7,MATCH(I70,Asumsi!$A$5:$A$7,0)))</f>
        <v>0.05</v>
      </c>
      <c r="S70" s="43">
        <f t="shared" si="14"/>
        <v>1</v>
      </c>
      <c r="T70" s="45">
        <f t="shared" si="15"/>
        <v>518886</v>
      </c>
      <c r="U70" s="45">
        <f>IF(L70=1,F70*INDEX(Asumsi!$B$5:$B$7,MATCH(I70,Asumsi!$A$5:$A$7,0))-F70*R70,0)</f>
        <v>2594430</v>
      </c>
      <c r="V70" s="45">
        <f>IF(S70=1,U70*(1-Asumsi!$B$10),U70)</f>
        <v>2464708.5</v>
      </c>
    </row>
    <row r="71" spans="1:22" x14ac:dyDescent="0.35">
      <c r="A71" s="43">
        <v>11202</v>
      </c>
      <c r="B71" s="43" t="s">
        <v>202</v>
      </c>
      <c r="C71" s="43" t="s">
        <v>237</v>
      </c>
      <c r="D71" s="44">
        <v>40985</v>
      </c>
      <c r="E71" s="43">
        <v>8</v>
      </c>
      <c r="F71" s="43">
        <v>679620</v>
      </c>
      <c r="G71" s="43">
        <v>0.05</v>
      </c>
      <c r="H71" s="43">
        <v>33981</v>
      </c>
      <c r="I71" s="43" t="s">
        <v>76</v>
      </c>
      <c r="J71" s="43" t="s">
        <v>138</v>
      </c>
      <c r="K71" s="43">
        <f t="shared" si="8"/>
        <v>2012</v>
      </c>
      <c r="L71" s="43">
        <f t="shared" si="9"/>
        <v>1</v>
      </c>
      <c r="M71" s="43">
        <f t="shared" si="10"/>
        <v>0</v>
      </c>
      <c r="N71" s="43">
        <f t="shared" si="11"/>
        <v>1</v>
      </c>
      <c r="O71" s="43" t="str">
        <f t="shared" si="12"/>
        <v>C: 4-6%</v>
      </c>
      <c r="P71" s="45">
        <f t="shared" si="13"/>
        <v>645639</v>
      </c>
      <c r="Q71" s="45">
        <f>IF(L71=1,F71*INDEX(Asumsi!$B$5:$B$7,MATCH(I71,Asumsi!$A$5:$A$7,0))-H71,0)</f>
        <v>169905</v>
      </c>
      <c r="R71" s="46">
        <f>MIN(G71,INDEX(Asumsi!$C$5:$C$7,MATCH(I71,Asumsi!$A$5:$A$7,0)))</f>
        <v>0.05</v>
      </c>
      <c r="S71" s="43">
        <f t="shared" si="14"/>
        <v>0</v>
      </c>
      <c r="T71" s="45">
        <f t="shared" si="15"/>
        <v>0</v>
      </c>
      <c r="U71" s="45">
        <f>IF(L71=1,F71*INDEX(Asumsi!$B$5:$B$7,MATCH(I71,Asumsi!$A$5:$A$7,0))-F71*R71,0)</f>
        <v>169905</v>
      </c>
      <c r="V71" s="45">
        <f>IF(S71=1,U71*(1-Asumsi!$B$10),U71)</f>
        <v>169905</v>
      </c>
    </row>
    <row r="72" spans="1:22" x14ac:dyDescent="0.35">
      <c r="A72" s="43">
        <v>11456</v>
      </c>
      <c r="B72" s="43" t="s">
        <v>202</v>
      </c>
      <c r="C72" s="43" t="s">
        <v>244</v>
      </c>
      <c r="D72" s="44">
        <v>40280</v>
      </c>
      <c r="E72" s="43">
        <v>15</v>
      </c>
      <c r="F72" s="43">
        <v>3039800</v>
      </c>
      <c r="G72" s="43">
        <v>0.09</v>
      </c>
      <c r="H72" s="43">
        <v>273582</v>
      </c>
      <c r="I72" s="43" t="s">
        <v>75</v>
      </c>
      <c r="J72" s="43" t="s">
        <v>144</v>
      </c>
      <c r="K72" s="43">
        <f t="shared" si="8"/>
        <v>2010</v>
      </c>
      <c r="L72" s="43">
        <f t="shared" si="9"/>
        <v>1</v>
      </c>
      <c r="M72" s="43">
        <f t="shared" si="10"/>
        <v>0</v>
      </c>
      <c r="N72" s="43">
        <f t="shared" si="11"/>
        <v>1</v>
      </c>
      <c r="O72" s="43" t="str">
        <f t="shared" si="12"/>
        <v>D: 7%+</v>
      </c>
      <c r="P72" s="45">
        <f t="shared" si="13"/>
        <v>2766218</v>
      </c>
      <c r="Q72" s="45">
        <f>IF(L72=1,F72*INDEX(Asumsi!$B$5:$B$7,MATCH(I72,Asumsi!$A$5:$A$7,0))-H72,0)</f>
        <v>638358</v>
      </c>
      <c r="R72" s="46">
        <f>MIN(G72,INDEX(Asumsi!$C$5:$C$7,MATCH(I72,Asumsi!$A$5:$A$7,0)))</f>
        <v>0.03</v>
      </c>
      <c r="S72" s="43">
        <f t="shared" si="14"/>
        <v>1</v>
      </c>
      <c r="T72" s="45">
        <f t="shared" si="15"/>
        <v>182388</v>
      </c>
      <c r="U72" s="45">
        <f>IF(L72=1,F72*INDEX(Asumsi!$B$5:$B$7,MATCH(I72,Asumsi!$A$5:$A$7,0))-F72*R72,0)</f>
        <v>820746</v>
      </c>
      <c r="V72" s="45">
        <f>IF(S72=1,U72*(1-Asumsi!$B$10),U72)</f>
        <v>779708.7</v>
      </c>
    </row>
    <row r="73" spans="1:22" x14ac:dyDescent="0.35">
      <c r="A73" s="43">
        <v>11460</v>
      </c>
      <c r="B73" s="43" t="s">
        <v>202</v>
      </c>
      <c r="C73" s="43" t="s">
        <v>207</v>
      </c>
      <c r="D73" s="44">
        <v>40414</v>
      </c>
      <c r="E73" s="43">
        <v>30</v>
      </c>
      <c r="F73" s="43">
        <v>204480</v>
      </c>
      <c r="G73" s="43">
        <v>0.09</v>
      </c>
      <c r="H73" s="43">
        <v>18403</v>
      </c>
      <c r="I73" s="43" t="s">
        <v>76</v>
      </c>
      <c r="J73" s="43" t="s">
        <v>149</v>
      </c>
      <c r="K73" s="43">
        <f t="shared" si="8"/>
        <v>2010</v>
      </c>
      <c r="L73" s="43">
        <f t="shared" si="9"/>
        <v>1</v>
      </c>
      <c r="M73" s="43">
        <f t="shared" si="10"/>
        <v>0</v>
      </c>
      <c r="N73" s="43">
        <f t="shared" si="11"/>
        <v>1</v>
      </c>
      <c r="O73" s="43" t="str">
        <f t="shared" si="12"/>
        <v>D: 7%+</v>
      </c>
      <c r="P73" s="45">
        <f t="shared" si="13"/>
        <v>186077</v>
      </c>
      <c r="Q73" s="45">
        <f>IF(L73=1,F73*INDEX(Asumsi!$B$5:$B$7,MATCH(I73,Asumsi!$A$5:$A$7,0))-H73,0)</f>
        <v>42941</v>
      </c>
      <c r="R73" s="46">
        <f>MIN(G73,INDEX(Asumsi!$C$5:$C$7,MATCH(I73,Asumsi!$A$5:$A$7,0)))</f>
        <v>0.05</v>
      </c>
      <c r="S73" s="43">
        <f t="shared" si="14"/>
        <v>1</v>
      </c>
      <c r="T73" s="45">
        <f t="shared" si="15"/>
        <v>8179.1999999999989</v>
      </c>
      <c r="U73" s="45">
        <f>IF(L73=1,F73*INDEX(Asumsi!$B$5:$B$7,MATCH(I73,Asumsi!$A$5:$A$7,0))-F73*R73,0)</f>
        <v>51120</v>
      </c>
      <c r="V73" s="45">
        <f>IF(S73=1,U73*(1-Asumsi!$B$10),U73)</f>
        <v>48564</v>
      </c>
    </row>
    <row r="74" spans="1:22" x14ac:dyDescent="0.35">
      <c r="A74" s="43">
        <v>11495</v>
      </c>
      <c r="B74" s="43" t="s">
        <v>202</v>
      </c>
      <c r="C74" s="43" t="s">
        <v>247</v>
      </c>
      <c r="D74" s="44">
        <v>40728</v>
      </c>
      <c r="E74" s="43">
        <v>6</v>
      </c>
      <c r="F74" s="43">
        <v>1931380</v>
      </c>
      <c r="G74" s="43">
        <v>0</v>
      </c>
      <c r="H74" s="43">
        <v>0</v>
      </c>
      <c r="I74" s="43" t="s">
        <v>75</v>
      </c>
      <c r="J74" s="43" t="s">
        <v>136</v>
      </c>
      <c r="K74" s="43">
        <f t="shared" si="8"/>
        <v>2011</v>
      </c>
      <c r="L74" s="43">
        <f t="shared" si="9"/>
        <v>1</v>
      </c>
      <c r="M74" s="43">
        <f t="shared" si="10"/>
        <v>0</v>
      </c>
      <c r="N74" s="43">
        <f t="shared" si="11"/>
        <v>1</v>
      </c>
      <c r="O74" s="43" t="str">
        <f t="shared" si="12"/>
        <v>A: 0%</v>
      </c>
      <c r="P74" s="45">
        <f t="shared" si="13"/>
        <v>1931380</v>
      </c>
      <c r="Q74" s="45">
        <f>IF(L74=1,F74*INDEX(Asumsi!$B$5:$B$7,MATCH(I74,Asumsi!$A$5:$A$7,0))-H74,0)</f>
        <v>579414</v>
      </c>
      <c r="R74" s="46">
        <f>MIN(G74,INDEX(Asumsi!$C$5:$C$7,MATCH(I74,Asumsi!$A$5:$A$7,0)))</f>
        <v>0</v>
      </c>
      <c r="S74" s="43">
        <f t="shared" si="14"/>
        <v>0</v>
      </c>
      <c r="T74" s="45">
        <f t="shared" si="15"/>
        <v>0</v>
      </c>
      <c r="U74" s="45">
        <f>IF(L74=1,F74*INDEX(Asumsi!$B$5:$B$7,MATCH(I74,Asumsi!$A$5:$A$7,0))-F74*R74,0)</f>
        <v>579414</v>
      </c>
      <c r="V74" s="45">
        <f>IF(S74=1,U74*(1-Asumsi!$B$10),U74)</f>
        <v>579414</v>
      </c>
    </row>
    <row r="75" spans="1:22" x14ac:dyDescent="0.35">
      <c r="A75" s="43">
        <v>11911</v>
      </c>
      <c r="B75" s="43" t="s">
        <v>209</v>
      </c>
      <c r="C75" s="43" t="s">
        <v>225</v>
      </c>
      <c r="D75" s="44">
        <v>40492</v>
      </c>
      <c r="E75" s="43">
        <v>25</v>
      </c>
      <c r="F75" s="43">
        <v>795680</v>
      </c>
      <c r="G75" s="43">
        <v>0</v>
      </c>
      <c r="H75" s="43">
        <v>0</v>
      </c>
      <c r="I75" s="43" t="s">
        <v>76</v>
      </c>
      <c r="J75" s="43" t="s">
        <v>138</v>
      </c>
      <c r="K75" s="43">
        <f t="shared" si="8"/>
        <v>2010</v>
      </c>
      <c r="L75" s="43">
        <f t="shared" si="9"/>
        <v>0</v>
      </c>
      <c r="M75" s="43">
        <f t="shared" si="10"/>
        <v>1</v>
      </c>
      <c r="N75" s="43">
        <f t="shared" si="11"/>
        <v>1</v>
      </c>
      <c r="O75" s="43" t="str">
        <f t="shared" si="12"/>
        <v>A: 0%</v>
      </c>
      <c r="P75" s="45">
        <f t="shared" si="13"/>
        <v>0</v>
      </c>
      <c r="Q75" s="45">
        <f>IF(L75=1,F75*INDEX(Asumsi!$B$5:$B$7,MATCH(I75,Asumsi!$A$5:$A$7,0))-H75,0)</f>
        <v>0</v>
      </c>
      <c r="R75" s="46">
        <f>MIN(G75,INDEX(Asumsi!$C$5:$C$7,MATCH(I75,Asumsi!$A$5:$A$7,0)))</f>
        <v>0</v>
      </c>
      <c r="S75" s="43">
        <f t="shared" si="14"/>
        <v>0</v>
      </c>
      <c r="T75" s="45">
        <f t="shared" si="15"/>
        <v>0</v>
      </c>
      <c r="U75" s="45">
        <f>IF(L75=1,F75*INDEX(Asumsi!$B$5:$B$7,MATCH(I75,Asumsi!$A$5:$A$7,0))-F75*R75,0)</f>
        <v>0</v>
      </c>
      <c r="V75" s="45">
        <f>IF(S75=1,U75*(1-Asumsi!$B$10),U75)</f>
        <v>0</v>
      </c>
    </row>
    <row r="76" spans="1:22" x14ac:dyDescent="0.35">
      <c r="A76" s="43">
        <v>11941</v>
      </c>
      <c r="B76" s="43" t="s">
        <v>202</v>
      </c>
      <c r="C76" s="43" t="s">
        <v>245</v>
      </c>
      <c r="D76" s="44">
        <v>40353</v>
      </c>
      <c r="E76" s="43">
        <v>4</v>
      </c>
      <c r="F76" s="43">
        <v>146140</v>
      </c>
      <c r="G76" s="43">
        <v>0.08</v>
      </c>
      <c r="H76" s="43">
        <v>11691</v>
      </c>
      <c r="I76" s="43" t="s">
        <v>76</v>
      </c>
      <c r="J76" s="43" t="s">
        <v>140</v>
      </c>
      <c r="K76" s="43">
        <f t="shared" si="8"/>
        <v>2010</v>
      </c>
      <c r="L76" s="43">
        <f t="shared" si="9"/>
        <v>1</v>
      </c>
      <c r="M76" s="43">
        <f t="shared" si="10"/>
        <v>0</v>
      </c>
      <c r="N76" s="43">
        <f t="shared" si="11"/>
        <v>1</v>
      </c>
      <c r="O76" s="43" t="str">
        <f t="shared" si="12"/>
        <v>D: 7%+</v>
      </c>
      <c r="P76" s="45">
        <f t="shared" si="13"/>
        <v>134449</v>
      </c>
      <c r="Q76" s="45">
        <f>IF(L76=1,F76*INDEX(Asumsi!$B$5:$B$7,MATCH(I76,Asumsi!$A$5:$A$7,0))-H76,0)</f>
        <v>32151</v>
      </c>
      <c r="R76" s="46">
        <f>MIN(G76,INDEX(Asumsi!$C$5:$C$7,MATCH(I76,Asumsi!$A$5:$A$7,0)))</f>
        <v>0.05</v>
      </c>
      <c r="S76" s="43">
        <f t="shared" si="14"/>
        <v>1</v>
      </c>
      <c r="T76" s="45">
        <f t="shared" si="15"/>
        <v>4384.2</v>
      </c>
      <c r="U76" s="45">
        <f>IF(L76=1,F76*INDEX(Asumsi!$B$5:$B$7,MATCH(I76,Asumsi!$A$5:$A$7,0))-F76*R76,0)</f>
        <v>36535</v>
      </c>
      <c r="V76" s="45">
        <f>IF(S76=1,U76*(1-Asumsi!$B$10),U76)</f>
        <v>34708.25</v>
      </c>
    </row>
    <row r="77" spans="1:22" x14ac:dyDescent="0.35">
      <c r="A77" s="43">
        <v>12096</v>
      </c>
      <c r="B77" s="43" t="s">
        <v>209</v>
      </c>
      <c r="C77" s="43" t="s">
        <v>233</v>
      </c>
      <c r="D77" s="44">
        <v>41171</v>
      </c>
      <c r="E77" s="43">
        <v>46</v>
      </c>
      <c r="F77" s="43">
        <v>16019185</v>
      </c>
      <c r="G77" s="43">
        <v>0.02</v>
      </c>
      <c r="H77" s="43">
        <v>320384</v>
      </c>
      <c r="I77" s="43" t="s">
        <v>77</v>
      </c>
      <c r="J77" s="43" t="s">
        <v>137</v>
      </c>
      <c r="K77" s="43">
        <f t="shared" si="8"/>
        <v>2012</v>
      </c>
      <c r="L77" s="43">
        <f t="shared" si="9"/>
        <v>0</v>
      </c>
      <c r="M77" s="43">
        <f t="shared" si="10"/>
        <v>1</v>
      </c>
      <c r="N77" s="43">
        <f t="shared" si="11"/>
        <v>1</v>
      </c>
      <c r="O77" s="43" t="str">
        <f t="shared" si="12"/>
        <v>B: 1-3%</v>
      </c>
      <c r="P77" s="45">
        <f t="shared" si="13"/>
        <v>0</v>
      </c>
      <c r="Q77" s="45">
        <f>IF(L77=1,F77*INDEX(Asumsi!$B$5:$B$7,MATCH(I77,Asumsi!$A$5:$A$7,0))-H77,0)</f>
        <v>0</v>
      </c>
      <c r="R77" s="46">
        <f>MIN(G77,INDEX(Asumsi!$C$5:$C$7,MATCH(I77,Asumsi!$A$5:$A$7,0)))</f>
        <v>0.02</v>
      </c>
      <c r="S77" s="43">
        <f t="shared" si="14"/>
        <v>0</v>
      </c>
      <c r="T77" s="45">
        <f t="shared" si="15"/>
        <v>0</v>
      </c>
      <c r="U77" s="45">
        <f>IF(L77=1,F77*INDEX(Asumsi!$B$5:$B$7,MATCH(I77,Asumsi!$A$5:$A$7,0))-F77*R77,0)</f>
        <v>0</v>
      </c>
      <c r="V77" s="45">
        <f>IF(S77=1,U77*(1-Asumsi!$B$10),U77)</f>
        <v>0</v>
      </c>
    </row>
    <row r="78" spans="1:22" x14ac:dyDescent="0.35">
      <c r="A78" s="43">
        <v>12289</v>
      </c>
      <c r="B78" s="43" t="s">
        <v>202</v>
      </c>
      <c r="C78" s="43" t="s">
        <v>247</v>
      </c>
      <c r="D78" s="44">
        <v>40901</v>
      </c>
      <c r="E78" s="43">
        <v>25</v>
      </c>
      <c r="F78" s="43">
        <v>6038820</v>
      </c>
      <c r="G78" s="43">
        <v>0.04</v>
      </c>
      <c r="H78" s="43">
        <v>241553</v>
      </c>
      <c r="I78" s="43" t="s">
        <v>77</v>
      </c>
      <c r="J78" s="43" t="s">
        <v>134</v>
      </c>
      <c r="K78" s="43">
        <f t="shared" si="8"/>
        <v>2011</v>
      </c>
      <c r="L78" s="43">
        <f t="shared" si="9"/>
        <v>1</v>
      </c>
      <c r="M78" s="43">
        <f t="shared" si="10"/>
        <v>0</v>
      </c>
      <c r="N78" s="43">
        <f t="shared" si="11"/>
        <v>1</v>
      </c>
      <c r="O78" s="43" t="str">
        <f t="shared" si="12"/>
        <v>C: 4-6%</v>
      </c>
      <c r="P78" s="45">
        <f t="shared" si="13"/>
        <v>5797267</v>
      </c>
      <c r="Q78" s="45">
        <f>IF(L78=1,F78*INDEX(Asumsi!$B$5:$B$7,MATCH(I78,Asumsi!$A$5:$A$7,0))-H78,0)</f>
        <v>1570093</v>
      </c>
      <c r="R78" s="46">
        <f>MIN(G78,INDEX(Asumsi!$C$5:$C$7,MATCH(I78,Asumsi!$A$5:$A$7,0)))</f>
        <v>0.04</v>
      </c>
      <c r="S78" s="43">
        <f t="shared" si="14"/>
        <v>0</v>
      </c>
      <c r="T78" s="45">
        <f t="shared" si="15"/>
        <v>0</v>
      </c>
      <c r="U78" s="45">
        <f>IF(L78=1,F78*INDEX(Asumsi!$B$5:$B$7,MATCH(I78,Asumsi!$A$5:$A$7,0))-F78*R78,0)</f>
        <v>1570093.2</v>
      </c>
      <c r="V78" s="45">
        <f>IF(S78=1,U78*(1-Asumsi!$B$10),U78)</f>
        <v>1570093.2</v>
      </c>
    </row>
    <row r="79" spans="1:22" x14ac:dyDescent="0.35">
      <c r="A79" s="43">
        <v>12352</v>
      </c>
      <c r="B79" s="43" t="s">
        <v>202</v>
      </c>
      <c r="C79" s="43" t="s">
        <v>248</v>
      </c>
      <c r="D79" s="44">
        <v>40991</v>
      </c>
      <c r="E79" s="43">
        <v>5</v>
      </c>
      <c r="F79" s="43">
        <v>73720</v>
      </c>
      <c r="G79" s="43">
        <v>7.0000000000000007E-2</v>
      </c>
      <c r="H79" s="43">
        <v>5160</v>
      </c>
      <c r="I79" s="43" t="s">
        <v>76</v>
      </c>
      <c r="J79" s="43" t="s">
        <v>138</v>
      </c>
      <c r="K79" s="43">
        <f t="shared" si="8"/>
        <v>2012</v>
      </c>
      <c r="L79" s="43">
        <f t="shared" si="9"/>
        <v>1</v>
      </c>
      <c r="M79" s="43">
        <f t="shared" si="10"/>
        <v>0</v>
      </c>
      <c r="N79" s="43">
        <f t="shared" si="11"/>
        <v>1</v>
      </c>
      <c r="O79" s="43" t="str">
        <f t="shared" si="12"/>
        <v>D: 7%+</v>
      </c>
      <c r="P79" s="45">
        <f t="shared" si="13"/>
        <v>68560</v>
      </c>
      <c r="Q79" s="45">
        <f>IF(L79=1,F79*INDEX(Asumsi!$B$5:$B$7,MATCH(I79,Asumsi!$A$5:$A$7,0))-H79,0)</f>
        <v>16956</v>
      </c>
      <c r="R79" s="46">
        <f>MIN(G79,INDEX(Asumsi!$C$5:$C$7,MATCH(I79,Asumsi!$A$5:$A$7,0)))</f>
        <v>0.05</v>
      </c>
      <c r="S79" s="43">
        <f t="shared" si="14"/>
        <v>1</v>
      </c>
      <c r="T79" s="45">
        <f t="shared" si="15"/>
        <v>1474.4000000000003</v>
      </c>
      <c r="U79" s="45">
        <f>IF(L79=1,F79*INDEX(Asumsi!$B$5:$B$7,MATCH(I79,Asumsi!$A$5:$A$7,0))-F79*R79,0)</f>
        <v>18430</v>
      </c>
      <c r="V79" s="45">
        <f>IF(S79=1,U79*(1-Asumsi!$B$10),U79)</f>
        <v>17508.5</v>
      </c>
    </row>
    <row r="80" spans="1:22" x14ac:dyDescent="0.35">
      <c r="A80" s="43">
        <v>12419</v>
      </c>
      <c r="B80" s="43" t="s">
        <v>202</v>
      </c>
      <c r="C80" s="43" t="s">
        <v>215</v>
      </c>
      <c r="D80" s="44">
        <v>40831</v>
      </c>
      <c r="E80" s="43">
        <v>12</v>
      </c>
      <c r="F80" s="43">
        <v>44158940</v>
      </c>
      <c r="G80" s="43">
        <v>0.06</v>
      </c>
      <c r="H80" s="43">
        <v>2649536</v>
      </c>
      <c r="I80" s="43" t="s">
        <v>77</v>
      </c>
      <c r="J80" s="43" t="s">
        <v>134</v>
      </c>
      <c r="K80" s="43">
        <f t="shared" si="8"/>
        <v>2011</v>
      </c>
      <c r="L80" s="43">
        <f t="shared" si="9"/>
        <v>1</v>
      </c>
      <c r="M80" s="43">
        <f t="shared" si="10"/>
        <v>0</v>
      </c>
      <c r="N80" s="43">
        <f t="shared" si="11"/>
        <v>1</v>
      </c>
      <c r="O80" s="43" t="str">
        <f t="shared" si="12"/>
        <v>C: 4-6%</v>
      </c>
      <c r="P80" s="45">
        <f t="shared" si="13"/>
        <v>41509404</v>
      </c>
      <c r="Q80" s="45">
        <f>IF(L80=1,F80*INDEX(Asumsi!$B$5:$B$7,MATCH(I80,Asumsi!$A$5:$A$7,0))-H80,0)</f>
        <v>10598146</v>
      </c>
      <c r="R80" s="46">
        <f>MIN(G80,INDEX(Asumsi!$C$5:$C$7,MATCH(I80,Asumsi!$A$5:$A$7,0)))</f>
        <v>0.05</v>
      </c>
      <c r="S80" s="43">
        <f t="shared" si="14"/>
        <v>1</v>
      </c>
      <c r="T80" s="45">
        <f t="shared" si="15"/>
        <v>441589.39999999979</v>
      </c>
      <c r="U80" s="45">
        <f>IF(L80=1,F80*INDEX(Asumsi!$B$5:$B$7,MATCH(I80,Asumsi!$A$5:$A$7,0))-F80*R80,0)</f>
        <v>11039735</v>
      </c>
      <c r="V80" s="45">
        <f>IF(S80=1,U80*(1-Asumsi!$B$10),U80)</f>
        <v>10487748.25</v>
      </c>
    </row>
    <row r="81" spans="1:22" x14ac:dyDescent="0.35">
      <c r="A81" s="43">
        <v>12485</v>
      </c>
      <c r="B81" s="43" t="s">
        <v>202</v>
      </c>
      <c r="C81" s="43" t="s">
        <v>224</v>
      </c>
      <c r="D81" s="44">
        <v>40397</v>
      </c>
      <c r="E81" s="43">
        <v>24</v>
      </c>
      <c r="F81" s="43">
        <v>10814620</v>
      </c>
      <c r="G81" s="43">
        <v>0.04</v>
      </c>
      <c r="H81" s="43">
        <v>432585</v>
      </c>
      <c r="I81" s="43" t="s">
        <v>75</v>
      </c>
      <c r="J81" s="43" t="s">
        <v>135</v>
      </c>
      <c r="K81" s="43">
        <f t="shared" si="8"/>
        <v>2010</v>
      </c>
      <c r="L81" s="43">
        <f t="shared" si="9"/>
        <v>1</v>
      </c>
      <c r="M81" s="43">
        <f t="shared" si="10"/>
        <v>0</v>
      </c>
      <c r="N81" s="43">
        <f t="shared" si="11"/>
        <v>1</v>
      </c>
      <c r="O81" s="43" t="str">
        <f t="shared" si="12"/>
        <v>C: 4-6%</v>
      </c>
      <c r="P81" s="45">
        <f t="shared" si="13"/>
        <v>10382035</v>
      </c>
      <c r="Q81" s="45">
        <f>IF(L81=1,F81*INDEX(Asumsi!$B$5:$B$7,MATCH(I81,Asumsi!$A$5:$A$7,0))-H81,0)</f>
        <v>2811801</v>
      </c>
      <c r="R81" s="46">
        <f>MIN(G81,INDEX(Asumsi!$C$5:$C$7,MATCH(I81,Asumsi!$A$5:$A$7,0)))</f>
        <v>0.03</v>
      </c>
      <c r="S81" s="43">
        <f t="shared" si="14"/>
        <v>1</v>
      </c>
      <c r="T81" s="45">
        <f t="shared" si="15"/>
        <v>108146.20000000003</v>
      </c>
      <c r="U81" s="45">
        <f>IF(L81=1,F81*INDEX(Asumsi!$B$5:$B$7,MATCH(I81,Asumsi!$A$5:$A$7,0))-F81*R81,0)</f>
        <v>2919947.4</v>
      </c>
      <c r="V81" s="45">
        <f>IF(S81=1,U81*(1-Asumsi!$B$10),U81)</f>
        <v>2773950.03</v>
      </c>
    </row>
    <row r="82" spans="1:22" x14ac:dyDescent="0.35">
      <c r="A82" s="43">
        <v>12544</v>
      </c>
      <c r="B82" s="43" t="s">
        <v>202</v>
      </c>
      <c r="C82" s="43" t="s">
        <v>216</v>
      </c>
      <c r="D82" s="44">
        <v>39875</v>
      </c>
      <c r="E82" s="43">
        <v>34</v>
      </c>
      <c r="F82" s="43">
        <v>148600</v>
      </c>
      <c r="G82" s="43">
        <v>0.08</v>
      </c>
      <c r="H82" s="43">
        <v>11888</v>
      </c>
      <c r="I82" s="43" t="s">
        <v>75</v>
      </c>
      <c r="J82" s="43" t="s">
        <v>144</v>
      </c>
      <c r="K82" s="43">
        <f t="shared" si="8"/>
        <v>2009</v>
      </c>
      <c r="L82" s="43">
        <f t="shared" si="9"/>
        <v>1</v>
      </c>
      <c r="M82" s="43">
        <f t="shared" si="10"/>
        <v>0</v>
      </c>
      <c r="N82" s="43">
        <f t="shared" si="11"/>
        <v>1</v>
      </c>
      <c r="O82" s="43" t="str">
        <f t="shared" si="12"/>
        <v>D: 7%+</v>
      </c>
      <c r="P82" s="45">
        <f t="shared" si="13"/>
        <v>136712</v>
      </c>
      <c r="Q82" s="45">
        <f>IF(L82=1,F82*INDEX(Asumsi!$B$5:$B$7,MATCH(I82,Asumsi!$A$5:$A$7,0))-H82,0)</f>
        <v>32692</v>
      </c>
      <c r="R82" s="46">
        <f>MIN(G82,INDEX(Asumsi!$C$5:$C$7,MATCH(I82,Asumsi!$A$5:$A$7,0)))</f>
        <v>0.03</v>
      </c>
      <c r="S82" s="43">
        <f t="shared" si="14"/>
        <v>1</v>
      </c>
      <c r="T82" s="45">
        <f t="shared" si="15"/>
        <v>7430</v>
      </c>
      <c r="U82" s="45">
        <f>IF(L82=1,F82*INDEX(Asumsi!$B$5:$B$7,MATCH(I82,Asumsi!$A$5:$A$7,0))-F82*R82,0)</f>
        <v>40122</v>
      </c>
      <c r="V82" s="45">
        <f>IF(S82=1,U82*(1-Asumsi!$B$10),U82)</f>
        <v>38115.9</v>
      </c>
    </row>
    <row r="83" spans="1:22" x14ac:dyDescent="0.35">
      <c r="A83" s="43">
        <v>12704</v>
      </c>
      <c r="B83" s="43" t="s">
        <v>209</v>
      </c>
      <c r="C83" s="43" t="s">
        <v>206</v>
      </c>
      <c r="D83" s="44">
        <v>40218</v>
      </c>
      <c r="E83" s="43">
        <v>44</v>
      </c>
      <c r="F83" s="43">
        <v>43013540</v>
      </c>
      <c r="G83" s="43">
        <v>0.06</v>
      </c>
      <c r="H83" s="43">
        <v>2580812</v>
      </c>
      <c r="I83" s="43" t="s">
        <v>77</v>
      </c>
      <c r="J83" s="43" t="s">
        <v>139</v>
      </c>
      <c r="K83" s="43">
        <f t="shared" si="8"/>
        <v>2010</v>
      </c>
      <c r="L83" s="43">
        <f t="shared" si="9"/>
        <v>0</v>
      </c>
      <c r="M83" s="43">
        <f t="shared" si="10"/>
        <v>1</v>
      </c>
      <c r="N83" s="43">
        <f t="shared" si="11"/>
        <v>1</v>
      </c>
      <c r="O83" s="43" t="str">
        <f t="shared" si="12"/>
        <v>C: 4-6%</v>
      </c>
      <c r="P83" s="45">
        <f t="shared" si="13"/>
        <v>0</v>
      </c>
      <c r="Q83" s="45">
        <f>IF(L83=1,F83*INDEX(Asumsi!$B$5:$B$7,MATCH(I83,Asumsi!$A$5:$A$7,0))-H83,0)</f>
        <v>0</v>
      </c>
      <c r="R83" s="46">
        <f>MIN(G83,INDEX(Asumsi!$C$5:$C$7,MATCH(I83,Asumsi!$A$5:$A$7,0)))</f>
        <v>0.05</v>
      </c>
      <c r="S83" s="43">
        <f t="shared" si="14"/>
        <v>1</v>
      </c>
      <c r="T83" s="45">
        <f t="shared" si="15"/>
        <v>0</v>
      </c>
      <c r="U83" s="45">
        <f>IF(L83=1,F83*INDEX(Asumsi!$B$5:$B$7,MATCH(I83,Asumsi!$A$5:$A$7,0))-F83*R83,0)</f>
        <v>0</v>
      </c>
      <c r="V83" s="45">
        <f>IF(S83=1,U83*(1-Asumsi!$B$10),U83)</f>
        <v>0</v>
      </c>
    </row>
    <row r="84" spans="1:22" x14ac:dyDescent="0.35">
      <c r="A84" s="43">
        <v>12771</v>
      </c>
      <c r="B84" s="43" t="s">
        <v>202</v>
      </c>
      <c r="C84" s="43" t="s">
        <v>206</v>
      </c>
      <c r="D84" s="44">
        <v>39830</v>
      </c>
      <c r="E84" s="43">
        <v>40</v>
      </c>
      <c r="F84" s="43">
        <v>2286980</v>
      </c>
      <c r="G84" s="43">
        <v>0.08</v>
      </c>
      <c r="H84" s="43">
        <v>182958</v>
      </c>
      <c r="I84" s="43" t="s">
        <v>76</v>
      </c>
      <c r="J84" s="43" t="s">
        <v>149</v>
      </c>
      <c r="K84" s="43">
        <f t="shared" si="8"/>
        <v>2009</v>
      </c>
      <c r="L84" s="43">
        <f t="shared" si="9"/>
        <v>1</v>
      </c>
      <c r="M84" s="43">
        <f t="shared" si="10"/>
        <v>0</v>
      </c>
      <c r="N84" s="43">
        <f t="shared" si="11"/>
        <v>1</v>
      </c>
      <c r="O84" s="43" t="str">
        <f t="shared" si="12"/>
        <v>D: 7%+</v>
      </c>
      <c r="P84" s="45">
        <f t="shared" si="13"/>
        <v>2104022</v>
      </c>
      <c r="Q84" s="45">
        <f>IF(L84=1,F84*INDEX(Asumsi!$B$5:$B$7,MATCH(I84,Asumsi!$A$5:$A$7,0))-H84,0)</f>
        <v>503136</v>
      </c>
      <c r="R84" s="46">
        <f>MIN(G84,INDEX(Asumsi!$C$5:$C$7,MATCH(I84,Asumsi!$A$5:$A$7,0)))</f>
        <v>0.05</v>
      </c>
      <c r="S84" s="43">
        <f t="shared" si="14"/>
        <v>1</v>
      </c>
      <c r="T84" s="45">
        <f t="shared" si="15"/>
        <v>68609.399999999994</v>
      </c>
      <c r="U84" s="45">
        <f>IF(L84=1,F84*INDEX(Asumsi!$B$5:$B$7,MATCH(I84,Asumsi!$A$5:$A$7,0))-F84*R84,0)</f>
        <v>571745</v>
      </c>
      <c r="V84" s="45">
        <f>IF(S84=1,U84*(1-Asumsi!$B$10),U84)</f>
        <v>543157.75</v>
      </c>
    </row>
    <row r="85" spans="1:22" x14ac:dyDescent="0.35">
      <c r="A85" s="43">
        <v>12929</v>
      </c>
      <c r="B85" s="43" t="s">
        <v>202</v>
      </c>
      <c r="C85" s="43" t="s">
        <v>216</v>
      </c>
      <c r="D85" s="44">
        <v>40420</v>
      </c>
      <c r="E85" s="43">
        <v>19</v>
      </c>
      <c r="F85" s="43">
        <v>10594940</v>
      </c>
      <c r="G85" s="43">
        <v>0.02</v>
      </c>
      <c r="H85" s="43">
        <v>211899</v>
      </c>
      <c r="I85" s="43" t="s">
        <v>75</v>
      </c>
      <c r="J85" s="43" t="s">
        <v>135</v>
      </c>
      <c r="K85" s="43">
        <f t="shared" si="8"/>
        <v>2010</v>
      </c>
      <c r="L85" s="43">
        <f t="shared" si="9"/>
        <v>1</v>
      </c>
      <c r="M85" s="43">
        <f t="shared" si="10"/>
        <v>0</v>
      </c>
      <c r="N85" s="43">
        <f t="shared" si="11"/>
        <v>1</v>
      </c>
      <c r="O85" s="43" t="str">
        <f t="shared" si="12"/>
        <v>B: 1-3%</v>
      </c>
      <c r="P85" s="45">
        <f t="shared" si="13"/>
        <v>10383041</v>
      </c>
      <c r="Q85" s="45">
        <f>IF(L85=1,F85*INDEX(Asumsi!$B$5:$B$7,MATCH(I85,Asumsi!$A$5:$A$7,0))-H85,0)</f>
        <v>2966583</v>
      </c>
      <c r="R85" s="46">
        <f>MIN(G85,INDEX(Asumsi!$C$5:$C$7,MATCH(I85,Asumsi!$A$5:$A$7,0)))</f>
        <v>0.02</v>
      </c>
      <c r="S85" s="43">
        <f t="shared" si="14"/>
        <v>0</v>
      </c>
      <c r="T85" s="45">
        <f t="shared" si="15"/>
        <v>0</v>
      </c>
      <c r="U85" s="45">
        <f>IF(L85=1,F85*INDEX(Asumsi!$B$5:$B$7,MATCH(I85,Asumsi!$A$5:$A$7,0))-F85*R85,0)</f>
        <v>2966583.2</v>
      </c>
      <c r="V85" s="45">
        <f>IF(S85=1,U85*(1-Asumsi!$B$10),U85)</f>
        <v>2966583.2</v>
      </c>
    </row>
    <row r="86" spans="1:22" x14ac:dyDescent="0.35">
      <c r="A86" s="43">
        <v>13280</v>
      </c>
      <c r="B86" s="43" t="s">
        <v>202</v>
      </c>
      <c r="C86" s="43" t="s">
        <v>220</v>
      </c>
      <c r="D86" s="44">
        <v>40067</v>
      </c>
      <c r="E86" s="43">
        <v>40</v>
      </c>
      <c r="F86" s="43">
        <v>921360</v>
      </c>
      <c r="G86" s="43">
        <v>0.01</v>
      </c>
      <c r="H86" s="43">
        <v>9214</v>
      </c>
      <c r="I86" s="43" t="s">
        <v>76</v>
      </c>
      <c r="J86" s="43" t="s">
        <v>140</v>
      </c>
      <c r="K86" s="43">
        <f t="shared" si="8"/>
        <v>2009</v>
      </c>
      <c r="L86" s="43">
        <f t="shared" si="9"/>
        <v>1</v>
      </c>
      <c r="M86" s="43">
        <f t="shared" si="10"/>
        <v>0</v>
      </c>
      <c r="N86" s="43">
        <f t="shared" si="11"/>
        <v>1</v>
      </c>
      <c r="O86" s="43" t="str">
        <f t="shared" si="12"/>
        <v>B: 1-3%</v>
      </c>
      <c r="P86" s="45">
        <f t="shared" si="13"/>
        <v>912146</v>
      </c>
      <c r="Q86" s="45">
        <f>IF(L86=1,F86*INDEX(Asumsi!$B$5:$B$7,MATCH(I86,Asumsi!$A$5:$A$7,0))-H86,0)</f>
        <v>267194</v>
      </c>
      <c r="R86" s="46">
        <f>MIN(G86,INDEX(Asumsi!$C$5:$C$7,MATCH(I86,Asumsi!$A$5:$A$7,0)))</f>
        <v>0.01</v>
      </c>
      <c r="S86" s="43">
        <f t="shared" si="14"/>
        <v>0</v>
      </c>
      <c r="T86" s="45">
        <f t="shared" si="15"/>
        <v>0</v>
      </c>
      <c r="U86" s="45">
        <f>IF(L86=1,F86*INDEX(Asumsi!$B$5:$B$7,MATCH(I86,Asumsi!$A$5:$A$7,0))-F86*R86,0)</f>
        <v>267194.40000000002</v>
      </c>
      <c r="V86" s="45">
        <f>IF(S86=1,U86*(1-Asumsi!$B$10),U86)</f>
        <v>267194.40000000002</v>
      </c>
    </row>
    <row r="87" spans="1:22" x14ac:dyDescent="0.35">
      <c r="A87" s="43">
        <v>13313</v>
      </c>
      <c r="B87" s="43" t="s">
        <v>202</v>
      </c>
      <c r="C87" s="43" t="s">
        <v>236</v>
      </c>
      <c r="D87" s="44">
        <v>40010</v>
      </c>
      <c r="E87" s="43">
        <v>47</v>
      </c>
      <c r="F87" s="43">
        <v>2041220</v>
      </c>
      <c r="G87" s="43">
        <v>0.04</v>
      </c>
      <c r="H87" s="43">
        <v>81649</v>
      </c>
      <c r="I87" s="43" t="s">
        <v>76</v>
      </c>
      <c r="J87" s="43" t="s">
        <v>141</v>
      </c>
      <c r="K87" s="43">
        <f t="shared" si="8"/>
        <v>2009</v>
      </c>
      <c r="L87" s="43">
        <f t="shared" si="9"/>
        <v>1</v>
      </c>
      <c r="M87" s="43">
        <f t="shared" si="10"/>
        <v>0</v>
      </c>
      <c r="N87" s="43">
        <f t="shared" si="11"/>
        <v>1</v>
      </c>
      <c r="O87" s="43" t="str">
        <f t="shared" si="12"/>
        <v>C: 4-6%</v>
      </c>
      <c r="P87" s="45">
        <f t="shared" si="13"/>
        <v>1959571</v>
      </c>
      <c r="Q87" s="45">
        <f>IF(L87=1,F87*INDEX(Asumsi!$B$5:$B$7,MATCH(I87,Asumsi!$A$5:$A$7,0))-H87,0)</f>
        <v>530717</v>
      </c>
      <c r="R87" s="46">
        <f>MIN(G87,INDEX(Asumsi!$C$5:$C$7,MATCH(I87,Asumsi!$A$5:$A$7,0)))</f>
        <v>0.04</v>
      </c>
      <c r="S87" s="43">
        <f t="shared" si="14"/>
        <v>0</v>
      </c>
      <c r="T87" s="45">
        <f t="shared" si="15"/>
        <v>0</v>
      </c>
      <c r="U87" s="45">
        <f>IF(L87=1,F87*INDEX(Asumsi!$B$5:$B$7,MATCH(I87,Asumsi!$A$5:$A$7,0))-F87*R87,0)</f>
        <v>530717.19999999995</v>
      </c>
      <c r="V87" s="45">
        <f>IF(S87=1,U87*(1-Asumsi!$B$10),U87)</f>
        <v>530717.19999999995</v>
      </c>
    </row>
    <row r="88" spans="1:22" x14ac:dyDescent="0.35">
      <c r="A88" s="43">
        <v>13346</v>
      </c>
      <c r="B88" s="43" t="s">
        <v>202</v>
      </c>
      <c r="C88" s="43" t="s">
        <v>244</v>
      </c>
      <c r="D88" s="44">
        <v>41228</v>
      </c>
      <c r="E88" s="43">
        <v>44</v>
      </c>
      <c r="F88" s="43">
        <v>536680</v>
      </c>
      <c r="G88" s="43">
        <v>0.09</v>
      </c>
      <c r="H88" s="43">
        <v>48301</v>
      </c>
      <c r="I88" s="43" t="s">
        <v>76</v>
      </c>
      <c r="J88" s="43" t="s">
        <v>145</v>
      </c>
      <c r="K88" s="43">
        <f t="shared" si="8"/>
        <v>2012</v>
      </c>
      <c r="L88" s="43">
        <f t="shared" si="9"/>
        <v>1</v>
      </c>
      <c r="M88" s="43">
        <f t="shared" si="10"/>
        <v>0</v>
      </c>
      <c r="N88" s="43">
        <f t="shared" si="11"/>
        <v>1</v>
      </c>
      <c r="O88" s="43" t="str">
        <f t="shared" si="12"/>
        <v>D: 7%+</v>
      </c>
      <c r="P88" s="45">
        <f t="shared" si="13"/>
        <v>488379</v>
      </c>
      <c r="Q88" s="45">
        <f>IF(L88=1,F88*INDEX(Asumsi!$B$5:$B$7,MATCH(I88,Asumsi!$A$5:$A$7,0))-H88,0)</f>
        <v>112703</v>
      </c>
      <c r="R88" s="46">
        <f>MIN(G88,INDEX(Asumsi!$C$5:$C$7,MATCH(I88,Asumsi!$A$5:$A$7,0)))</f>
        <v>0.05</v>
      </c>
      <c r="S88" s="43">
        <f t="shared" si="14"/>
        <v>1</v>
      </c>
      <c r="T88" s="45">
        <f t="shared" si="15"/>
        <v>21467.199999999997</v>
      </c>
      <c r="U88" s="45">
        <f>IF(L88=1,F88*INDEX(Asumsi!$B$5:$B$7,MATCH(I88,Asumsi!$A$5:$A$7,0))-F88*R88,0)</f>
        <v>134170</v>
      </c>
      <c r="V88" s="45">
        <f>IF(S88=1,U88*(1-Asumsi!$B$10),U88)</f>
        <v>127461.5</v>
      </c>
    </row>
    <row r="89" spans="1:22" x14ac:dyDescent="0.35">
      <c r="A89" s="43">
        <v>13702</v>
      </c>
      <c r="B89" s="43" t="s">
        <v>202</v>
      </c>
      <c r="C89" s="43" t="s">
        <v>220</v>
      </c>
      <c r="D89" s="44">
        <v>40796</v>
      </c>
      <c r="E89" s="43">
        <v>6</v>
      </c>
      <c r="F89" s="43">
        <v>418000</v>
      </c>
      <c r="G89" s="43">
        <v>0.08</v>
      </c>
      <c r="H89" s="43">
        <v>33440</v>
      </c>
      <c r="I89" s="43" t="s">
        <v>76</v>
      </c>
      <c r="J89" s="43" t="s">
        <v>145</v>
      </c>
      <c r="K89" s="43">
        <f t="shared" si="8"/>
        <v>2011</v>
      </c>
      <c r="L89" s="43">
        <f t="shared" si="9"/>
        <v>1</v>
      </c>
      <c r="M89" s="43">
        <f t="shared" si="10"/>
        <v>0</v>
      </c>
      <c r="N89" s="43">
        <f t="shared" si="11"/>
        <v>1</v>
      </c>
      <c r="O89" s="43" t="str">
        <f t="shared" si="12"/>
        <v>D: 7%+</v>
      </c>
      <c r="P89" s="45">
        <f t="shared" si="13"/>
        <v>384560</v>
      </c>
      <c r="Q89" s="45">
        <f>IF(L89=1,F89*INDEX(Asumsi!$B$5:$B$7,MATCH(I89,Asumsi!$A$5:$A$7,0))-H89,0)</f>
        <v>91960</v>
      </c>
      <c r="R89" s="46">
        <f>MIN(G89,INDEX(Asumsi!$C$5:$C$7,MATCH(I89,Asumsi!$A$5:$A$7,0)))</f>
        <v>0.05</v>
      </c>
      <c r="S89" s="43">
        <f t="shared" si="14"/>
        <v>1</v>
      </c>
      <c r="T89" s="45">
        <f t="shared" si="15"/>
        <v>12540</v>
      </c>
      <c r="U89" s="45">
        <f>IF(L89=1,F89*INDEX(Asumsi!$B$5:$B$7,MATCH(I89,Asumsi!$A$5:$A$7,0))-F89*R89,0)</f>
        <v>104500</v>
      </c>
      <c r="V89" s="45">
        <f>IF(S89=1,U89*(1-Asumsi!$B$10),U89)</f>
        <v>99275</v>
      </c>
    </row>
    <row r="90" spans="1:22" x14ac:dyDescent="0.35">
      <c r="A90" s="43">
        <v>13795</v>
      </c>
      <c r="B90" s="43" t="s">
        <v>202</v>
      </c>
      <c r="C90" s="43" t="s">
        <v>203</v>
      </c>
      <c r="D90" s="44">
        <v>40643</v>
      </c>
      <c r="E90" s="43">
        <v>30</v>
      </c>
      <c r="F90" s="43">
        <v>1002640</v>
      </c>
      <c r="G90" s="43">
        <v>0.04</v>
      </c>
      <c r="H90" s="43">
        <v>40106</v>
      </c>
      <c r="I90" s="43" t="s">
        <v>76</v>
      </c>
      <c r="J90" s="43" t="s">
        <v>138</v>
      </c>
      <c r="K90" s="43">
        <f t="shared" si="8"/>
        <v>2011</v>
      </c>
      <c r="L90" s="43">
        <f t="shared" si="9"/>
        <v>1</v>
      </c>
      <c r="M90" s="43">
        <f t="shared" si="10"/>
        <v>0</v>
      </c>
      <c r="N90" s="43">
        <f t="shared" si="11"/>
        <v>1</v>
      </c>
      <c r="O90" s="43" t="str">
        <f t="shared" si="12"/>
        <v>C: 4-6%</v>
      </c>
      <c r="P90" s="45">
        <f t="shared" si="13"/>
        <v>962534</v>
      </c>
      <c r="Q90" s="45">
        <f>IF(L90=1,F90*INDEX(Asumsi!$B$5:$B$7,MATCH(I90,Asumsi!$A$5:$A$7,0))-H90,0)</f>
        <v>260686</v>
      </c>
      <c r="R90" s="46">
        <f>MIN(G90,INDEX(Asumsi!$C$5:$C$7,MATCH(I90,Asumsi!$A$5:$A$7,0)))</f>
        <v>0.04</v>
      </c>
      <c r="S90" s="43">
        <f t="shared" si="14"/>
        <v>0</v>
      </c>
      <c r="T90" s="45">
        <f t="shared" si="15"/>
        <v>0</v>
      </c>
      <c r="U90" s="45">
        <f>IF(L90=1,F90*INDEX(Asumsi!$B$5:$B$7,MATCH(I90,Asumsi!$A$5:$A$7,0))-F90*R90,0)</f>
        <v>260686.4</v>
      </c>
      <c r="V90" s="45">
        <f>IF(S90=1,U90*(1-Asumsi!$B$10),U90)</f>
        <v>260686.4</v>
      </c>
    </row>
    <row r="91" spans="1:22" x14ac:dyDescent="0.35">
      <c r="A91" s="43">
        <v>14116</v>
      </c>
      <c r="B91" s="43" t="s">
        <v>202</v>
      </c>
      <c r="C91" s="43" t="s">
        <v>244</v>
      </c>
      <c r="D91" s="44">
        <v>40825</v>
      </c>
      <c r="E91" s="43">
        <v>1</v>
      </c>
      <c r="F91" s="43">
        <v>80200</v>
      </c>
      <c r="G91" s="43">
        <v>0.09</v>
      </c>
      <c r="H91" s="43">
        <v>7218</v>
      </c>
      <c r="I91" s="43" t="s">
        <v>76</v>
      </c>
      <c r="J91" s="43" t="s">
        <v>138</v>
      </c>
      <c r="K91" s="43">
        <f t="shared" si="8"/>
        <v>2011</v>
      </c>
      <c r="L91" s="43">
        <f t="shared" si="9"/>
        <v>1</v>
      </c>
      <c r="M91" s="43">
        <f t="shared" si="10"/>
        <v>0</v>
      </c>
      <c r="N91" s="43">
        <f t="shared" si="11"/>
        <v>1</v>
      </c>
      <c r="O91" s="43" t="str">
        <f t="shared" si="12"/>
        <v>D: 7%+</v>
      </c>
      <c r="P91" s="45">
        <f t="shared" si="13"/>
        <v>72982</v>
      </c>
      <c r="Q91" s="45">
        <f>IF(L91=1,F91*INDEX(Asumsi!$B$5:$B$7,MATCH(I91,Asumsi!$A$5:$A$7,0))-H91,0)</f>
        <v>16842</v>
      </c>
      <c r="R91" s="46">
        <f>MIN(G91,INDEX(Asumsi!$C$5:$C$7,MATCH(I91,Asumsi!$A$5:$A$7,0)))</f>
        <v>0.05</v>
      </c>
      <c r="S91" s="43">
        <f t="shared" si="14"/>
        <v>1</v>
      </c>
      <c r="T91" s="45">
        <f t="shared" si="15"/>
        <v>3207.9999999999995</v>
      </c>
      <c r="U91" s="45">
        <f>IF(L91=1,F91*INDEX(Asumsi!$B$5:$B$7,MATCH(I91,Asumsi!$A$5:$A$7,0))-F91*R91,0)</f>
        <v>20050</v>
      </c>
      <c r="V91" s="45">
        <f>IF(S91=1,U91*(1-Asumsi!$B$10),U91)</f>
        <v>19047.5</v>
      </c>
    </row>
    <row r="92" spans="1:22" x14ac:dyDescent="0.35">
      <c r="A92" s="43">
        <v>14372</v>
      </c>
      <c r="B92" s="43" t="s">
        <v>202</v>
      </c>
      <c r="C92" s="43" t="s">
        <v>231</v>
      </c>
      <c r="D92" s="44">
        <v>41205</v>
      </c>
      <c r="E92" s="43">
        <v>34</v>
      </c>
      <c r="F92" s="43">
        <v>10701220</v>
      </c>
      <c r="G92" s="43">
        <v>0.09</v>
      </c>
      <c r="H92" s="43">
        <v>963110</v>
      </c>
      <c r="I92" s="43" t="s">
        <v>75</v>
      </c>
      <c r="J92" s="43" t="s">
        <v>143</v>
      </c>
      <c r="K92" s="43">
        <f t="shared" si="8"/>
        <v>2012</v>
      </c>
      <c r="L92" s="43">
        <f t="shared" si="9"/>
        <v>1</v>
      </c>
      <c r="M92" s="43">
        <f t="shared" si="10"/>
        <v>0</v>
      </c>
      <c r="N92" s="43">
        <f t="shared" si="11"/>
        <v>1</v>
      </c>
      <c r="O92" s="43" t="str">
        <f t="shared" si="12"/>
        <v>D: 7%+</v>
      </c>
      <c r="P92" s="45">
        <f t="shared" si="13"/>
        <v>9738110</v>
      </c>
      <c r="Q92" s="45">
        <f>IF(L92=1,F92*INDEX(Asumsi!$B$5:$B$7,MATCH(I92,Asumsi!$A$5:$A$7,0))-H92,0)</f>
        <v>2247256</v>
      </c>
      <c r="R92" s="46">
        <f>MIN(G92,INDEX(Asumsi!$C$5:$C$7,MATCH(I92,Asumsi!$A$5:$A$7,0)))</f>
        <v>0.03</v>
      </c>
      <c r="S92" s="43">
        <f t="shared" si="14"/>
        <v>1</v>
      </c>
      <c r="T92" s="45">
        <f t="shared" si="15"/>
        <v>642073.19999999995</v>
      </c>
      <c r="U92" s="45">
        <f>IF(L92=1,F92*INDEX(Asumsi!$B$5:$B$7,MATCH(I92,Asumsi!$A$5:$A$7,0))-F92*R92,0)</f>
        <v>2889329.4</v>
      </c>
      <c r="V92" s="45">
        <f>IF(S92=1,U92*(1-Asumsi!$B$10),U92)</f>
        <v>2744862.9299999997</v>
      </c>
    </row>
    <row r="93" spans="1:22" x14ac:dyDescent="0.35">
      <c r="A93" s="43">
        <v>14726</v>
      </c>
      <c r="B93" s="43" t="s">
        <v>202</v>
      </c>
      <c r="C93" s="43" t="s">
        <v>240</v>
      </c>
      <c r="D93" s="44">
        <v>40916</v>
      </c>
      <c r="E93" s="43">
        <v>15</v>
      </c>
      <c r="F93" s="43">
        <v>621740</v>
      </c>
      <c r="G93" s="43">
        <v>7.0000000000000007E-2</v>
      </c>
      <c r="H93" s="43">
        <v>43522</v>
      </c>
      <c r="I93" s="43" t="s">
        <v>77</v>
      </c>
      <c r="J93" s="43" t="s">
        <v>142</v>
      </c>
      <c r="K93" s="43">
        <f t="shared" si="8"/>
        <v>2012</v>
      </c>
      <c r="L93" s="43">
        <f t="shared" si="9"/>
        <v>1</v>
      </c>
      <c r="M93" s="43">
        <f t="shared" si="10"/>
        <v>0</v>
      </c>
      <c r="N93" s="43">
        <f t="shared" si="11"/>
        <v>1</v>
      </c>
      <c r="O93" s="43" t="str">
        <f t="shared" si="12"/>
        <v>D: 7%+</v>
      </c>
      <c r="P93" s="45">
        <f t="shared" si="13"/>
        <v>578218</v>
      </c>
      <c r="Q93" s="45">
        <f>IF(L93=1,F93*INDEX(Asumsi!$B$5:$B$7,MATCH(I93,Asumsi!$A$5:$A$7,0))-H93,0)</f>
        <v>143000</v>
      </c>
      <c r="R93" s="46">
        <f>MIN(G93,INDEX(Asumsi!$C$5:$C$7,MATCH(I93,Asumsi!$A$5:$A$7,0)))</f>
        <v>0.05</v>
      </c>
      <c r="S93" s="43">
        <f t="shared" si="14"/>
        <v>1</v>
      </c>
      <c r="T93" s="45">
        <f t="shared" si="15"/>
        <v>12434.800000000003</v>
      </c>
      <c r="U93" s="45">
        <f>IF(L93=1,F93*INDEX(Asumsi!$B$5:$B$7,MATCH(I93,Asumsi!$A$5:$A$7,0))-F93*R93,0)</f>
        <v>155435</v>
      </c>
      <c r="V93" s="45">
        <f>IF(S93=1,U93*(1-Asumsi!$B$10),U93)</f>
        <v>147663.25</v>
      </c>
    </row>
    <row r="94" spans="1:22" x14ac:dyDescent="0.35">
      <c r="A94" s="43">
        <v>14819</v>
      </c>
      <c r="B94" s="43" t="s">
        <v>202</v>
      </c>
      <c r="C94" s="43" t="s">
        <v>207</v>
      </c>
      <c r="D94" s="44">
        <v>40203</v>
      </c>
      <c r="E94" s="43">
        <v>48</v>
      </c>
      <c r="F94" s="43">
        <v>18125460</v>
      </c>
      <c r="G94" s="43">
        <v>0.09</v>
      </c>
      <c r="H94" s="43">
        <v>1631291</v>
      </c>
      <c r="I94" s="43" t="s">
        <v>76</v>
      </c>
      <c r="J94" s="43" t="s">
        <v>141</v>
      </c>
      <c r="K94" s="43">
        <f t="shared" si="8"/>
        <v>2010</v>
      </c>
      <c r="L94" s="43">
        <f t="shared" si="9"/>
        <v>1</v>
      </c>
      <c r="M94" s="43">
        <f t="shared" si="10"/>
        <v>0</v>
      </c>
      <c r="N94" s="43">
        <f t="shared" si="11"/>
        <v>1</v>
      </c>
      <c r="O94" s="43" t="str">
        <f t="shared" si="12"/>
        <v>D: 7%+</v>
      </c>
      <c r="P94" s="45">
        <f t="shared" si="13"/>
        <v>16494169</v>
      </c>
      <c r="Q94" s="45">
        <f>IF(L94=1,F94*INDEX(Asumsi!$B$5:$B$7,MATCH(I94,Asumsi!$A$5:$A$7,0))-H94,0)</f>
        <v>3806347</v>
      </c>
      <c r="R94" s="46">
        <f>MIN(G94,INDEX(Asumsi!$C$5:$C$7,MATCH(I94,Asumsi!$A$5:$A$7,0)))</f>
        <v>0.05</v>
      </c>
      <c r="S94" s="43">
        <f t="shared" si="14"/>
        <v>1</v>
      </c>
      <c r="T94" s="45">
        <f t="shared" si="15"/>
        <v>725018.39999999991</v>
      </c>
      <c r="U94" s="45">
        <f>IF(L94=1,F94*INDEX(Asumsi!$B$5:$B$7,MATCH(I94,Asumsi!$A$5:$A$7,0))-F94*R94,0)</f>
        <v>4531365</v>
      </c>
      <c r="V94" s="45">
        <f>IF(S94=1,U94*(1-Asumsi!$B$10),U94)</f>
        <v>4304796.75</v>
      </c>
    </row>
    <row r="95" spans="1:22" x14ac:dyDescent="0.35">
      <c r="A95" s="43">
        <v>15106</v>
      </c>
      <c r="B95" s="43" t="s">
        <v>209</v>
      </c>
      <c r="C95" s="43" t="s">
        <v>210</v>
      </c>
      <c r="D95" s="44">
        <v>40570</v>
      </c>
      <c r="E95" s="43">
        <v>42</v>
      </c>
      <c r="F95" s="43">
        <v>567160</v>
      </c>
      <c r="G95" s="43">
        <v>0.03</v>
      </c>
      <c r="H95" s="43">
        <v>17015</v>
      </c>
      <c r="I95" s="43" t="s">
        <v>75</v>
      </c>
      <c r="J95" s="43" t="s">
        <v>144</v>
      </c>
      <c r="K95" s="43">
        <f t="shared" si="8"/>
        <v>2011</v>
      </c>
      <c r="L95" s="43">
        <f t="shared" si="9"/>
        <v>0</v>
      </c>
      <c r="M95" s="43">
        <f t="shared" si="10"/>
        <v>1</v>
      </c>
      <c r="N95" s="43">
        <f t="shared" si="11"/>
        <v>1</v>
      </c>
      <c r="O95" s="43" t="str">
        <f t="shared" si="12"/>
        <v>B: 1-3%</v>
      </c>
      <c r="P95" s="45">
        <f t="shared" si="13"/>
        <v>0</v>
      </c>
      <c r="Q95" s="45">
        <f>IF(L95=1,F95*INDEX(Asumsi!$B$5:$B$7,MATCH(I95,Asumsi!$A$5:$A$7,0))-H95,0)</f>
        <v>0</v>
      </c>
      <c r="R95" s="46">
        <f>MIN(G95,INDEX(Asumsi!$C$5:$C$7,MATCH(I95,Asumsi!$A$5:$A$7,0)))</f>
        <v>0.03</v>
      </c>
      <c r="S95" s="43">
        <f t="shared" si="14"/>
        <v>0</v>
      </c>
      <c r="T95" s="45">
        <f t="shared" si="15"/>
        <v>0</v>
      </c>
      <c r="U95" s="45">
        <f>IF(L95=1,F95*INDEX(Asumsi!$B$5:$B$7,MATCH(I95,Asumsi!$A$5:$A$7,0))-F95*R95,0)</f>
        <v>0</v>
      </c>
      <c r="V95" s="45">
        <f>IF(S95=1,U95*(1-Asumsi!$B$10),U95)</f>
        <v>0</v>
      </c>
    </row>
    <row r="96" spans="1:22" x14ac:dyDescent="0.35">
      <c r="A96" s="43">
        <v>15108</v>
      </c>
      <c r="B96" s="43" t="s">
        <v>202</v>
      </c>
      <c r="C96" s="43" t="s">
        <v>243</v>
      </c>
      <c r="D96" s="44">
        <v>40052</v>
      </c>
      <c r="E96" s="43">
        <v>50</v>
      </c>
      <c r="F96" s="43">
        <v>4132320</v>
      </c>
      <c r="G96" s="43">
        <v>0.02</v>
      </c>
      <c r="H96" s="43">
        <v>82646</v>
      </c>
      <c r="I96" s="43" t="s">
        <v>76</v>
      </c>
      <c r="J96" s="43" t="s">
        <v>145</v>
      </c>
      <c r="K96" s="43">
        <f t="shared" si="8"/>
        <v>2009</v>
      </c>
      <c r="L96" s="43">
        <f t="shared" si="9"/>
        <v>1</v>
      </c>
      <c r="M96" s="43">
        <f t="shared" si="10"/>
        <v>0</v>
      </c>
      <c r="N96" s="43">
        <f t="shared" si="11"/>
        <v>1</v>
      </c>
      <c r="O96" s="43" t="str">
        <f t="shared" si="12"/>
        <v>B: 1-3%</v>
      </c>
      <c r="P96" s="45">
        <f t="shared" si="13"/>
        <v>4049674</v>
      </c>
      <c r="Q96" s="45">
        <f>IF(L96=1,F96*INDEX(Asumsi!$B$5:$B$7,MATCH(I96,Asumsi!$A$5:$A$7,0))-H96,0)</f>
        <v>1157050</v>
      </c>
      <c r="R96" s="46">
        <f>MIN(G96,INDEX(Asumsi!$C$5:$C$7,MATCH(I96,Asumsi!$A$5:$A$7,0)))</f>
        <v>0.02</v>
      </c>
      <c r="S96" s="43">
        <f t="shared" si="14"/>
        <v>0</v>
      </c>
      <c r="T96" s="45">
        <f t="shared" si="15"/>
        <v>0</v>
      </c>
      <c r="U96" s="45">
        <f>IF(L96=1,F96*INDEX(Asumsi!$B$5:$B$7,MATCH(I96,Asumsi!$A$5:$A$7,0))-F96*R96,0)</f>
        <v>1157049.6000000001</v>
      </c>
      <c r="V96" s="45">
        <f>IF(S96=1,U96*(1-Asumsi!$B$10),U96)</f>
        <v>1157049.6000000001</v>
      </c>
    </row>
    <row r="97" spans="1:22" x14ac:dyDescent="0.35">
      <c r="A97" s="43">
        <v>15205</v>
      </c>
      <c r="B97" s="43" t="s">
        <v>202</v>
      </c>
      <c r="C97" s="43" t="s">
        <v>223</v>
      </c>
      <c r="D97" s="44">
        <v>40619</v>
      </c>
      <c r="E97" s="43">
        <v>18</v>
      </c>
      <c r="F97" s="43">
        <v>9210720</v>
      </c>
      <c r="G97" s="43">
        <v>0.02</v>
      </c>
      <c r="H97" s="43">
        <v>184214</v>
      </c>
      <c r="I97" s="43" t="s">
        <v>75</v>
      </c>
      <c r="J97" s="43" t="s">
        <v>135</v>
      </c>
      <c r="K97" s="43">
        <f t="shared" si="8"/>
        <v>2011</v>
      </c>
      <c r="L97" s="43">
        <f t="shared" si="9"/>
        <v>1</v>
      </c>
      <c r="M97" s="43">
        <f t="shared" si="10"/>
        <v>0</v>
      </c>
      <c r="N97" s="43">
        <f t="shared" si="11"/>
        <v>1</v>
      </c>
      <c r="O97" s="43" t="str">
        <f t="shared" si="12"/>
        <v>B: 1-3%</v>
      </c>
      <c r="P97" s="45">
        <f t="shared" si="13"/>
        <v>9026506</v>
      </c>
      <c r="Q97" s="45">
        <f>IF(L97=1,F97*INDEX(Asumsi!$B$5:$B$7,MATCH(I97,Asumsi!$A$5:$A$7,0))-H97,0)</f>
        <v>2579002</v>
      </c>
      <c r="R97" s="46">
        <f>MIN(G97,INDEX(Asumsi!$C$5:$C$7,MATCH(I97,Asumsi!$A$5:$A$7,0)))</f>
        <v>0.02</v>
      </c>
      <c r="S97" s="43">
        <f t="shared" si="14"/>
        <v>0</v>
      </c>
      <c r="T97" s="45">
        <f t="shared" si="15"/>
        <v>0</v>
      </c>
      <c r="U97" s="45">
        <f>IF(L97=1,F97*INDEX(Asumsi!$B$5:$B$7,MATCH(I97,Asumsi!$A$5:$A$7,0))-F97*R97,0)</f>
        <v>2579001.6</v>
      </c>
      <c r="V97" s="45">
        <f>IF(S97=1,U97*(1-Asumsi!$B$10),U97)</f>
        <v>2579001.6</v>
      </c>
    </row>
    <row r="98" spans="1:22" x14ac:dyDescent="0.35">
      <c r="A98" s="43">
        <v>15591</v>
      </c>
      <c r="B98" s="43" t="s">
        <v>202</v>
      </c>
      <c r="C98" s="43" t="s">
        <v>226</v>
      </c>
      <c r="D98" s="44">
        <v>41066</v>
      </c>
      <c r="E98" s="43">
        <v>31</v>
      </c>
      <c r="F98" s="43">
        <v>852680</v>
      </c>
      <c r="G98" s="43">
        <v>0</v>
      </c>
      <c r="H98" s="43">
        <v>0</v>
      </c>
      <c r="I98" s="43" t="s">
        <v>75</v>
      </c>
      <c r="J98" s="43" t="s">
        <v>144</v>
      </c>
      <c r="K98" s="43">
        <f t="shared" si="8"/>
        <v>2012</v>
      </c>
      <c r="L98" s="43">
        <f t="shared" si="9"/>
        <v>1</v>
      </c>
      <c r="M98" s="43">
        <f t="shared" si="10"/>
        <v>0</v>
      </c>
      <c r="N98" s="43">
        <f t="shared" si="11"/>
        <v>1</v>
      </c>
      <c r="O98" s="43" t="str">
        <f t="shared" si="12"/>
        <v>A: 0%</v>
      </c>
      <c r="P98" s="45">
        <f t="shared" si="13"/>
        <v>852680</v>
      </c>
      <c r="Q98" s="45">
        <f>IF(L98=1,F98*INDEX(Asumsi!$B$5:$B$7,MATCH(I98,Asumsi!$A$5:$A$7,0))-H98,0)</f>
        <v>255804</v>
      </c>
      <c r="R98" s="46">
        <f>MIN(G98,INDEX(Asumsi!$C$5:$C$7,MATCH(I98,Asumsi!$A$5:$A$7,0)))</f>
        <v>0</v>
      </c>
      <c r="S98" s="43">
        <f t="shared" si="14"/>
        <v>0</v>
      </c>
      <c r="T98" s="45">
        <f t="shared" si="15"/>
        <v>0</v>
      </c>
      <c r="U98" s="45">
        <f>IF(L98=1,F98*INDEX(Asumsi!$B$5:$B$7,MATCH(I98,Asumsi!$A$5:$A$7,0))-F98*R98,0)</f>
        <v>255804</v>
      </c>
      <c r="V98" s="45">
        <f>IF(S98=1,U98*(1-Asumsi!$B$10),U98)</f>
        <v>255804</v>
      </c>
    </row>
    <row r="99" spans="1:22" x14ac:dyDescent="0.35">
      <c r="A99" s="43">
        <v>15907</v>
      </c>
      <c r="B99" s="43" t="s">
        <v>202</v>
      </c>
      <c r="C99" s="43" t="s">
        <v>249</v>
      </c>
      <c r="D99" s="44">
        <v>40644</v>
      </c>
      <c r="E99" s="43">
        <v>36</v>
      </c>
      <c r="F99" s="43">
        <v>3674880</v>
      </c>
      <c r="G99" s="43">
        <v>0.01</v>
      </c>
      <c r="H99" s="43">
        <v>36749</v>
      </c>
      <c r="I99" s="43" t="s">
        <v>75</v>
      </c>
      <c r="J99" s="43" t="s">
        <v>143</v>
      </c>
      <c r="K99" s="43">
        <f t="shared" si="8"/>
        <v>2011</v>
      </c>
      <c r="L99" s="43">
        <f t="shared" si="9"/>
        <v>1</v>
      </c>
      <c r="M99" s="43">
        <f t="shared" si="10"/>
        <v>0</v>
      </c>
      <c r="N99" s="43">
        <f t="shared" si="11"/>
        <v>1</v>
      </c>
      <c r="O99" s="43" t="str">
        <f t="shared" si="12"/>
        <v>B: 1-3%</v>
      </c>
      <c r="P99" s="45">
        <f t="shared" si="13"/>
        <v>3638131</v>
      </c>
      <c r="Q99" s="45">
        <f>IF(L99=1,F99*INDEX(Asumsi!$B$5:$B$7,MATCH(I99,Asumsi!$A$5:$A$7,0))-H99,0)</f>
        <v>1065715</v>
      </c>
      <c r="R99" s="46">
        <f>MIN(G99,INDEX(Asumsi!$C$5:$C$7,MATCH(I99,Asumsi!$A$5:$A$7,0)))</f>
        <v>0.01</v>
      </c>
      <c r="S99" s="43">
        <f t="shared" si="14"/>
        <v>0</v>
      </c>
      <c r="T99" s="45">
        <f t="shared" si="15"/>
        <v>0</v>
      </c>
      <c r="U99" s="45">
        <f>IF(L99=1,F99*INDEX(Asumsi!$B$5:$B$7,MATCH(I99,Asumsi!$A$5:$A$7,0))-F99*R99,0)</f>
        <v>1065715.2</v>
      </c>
      <c r="V99" s="45">
        <f>IF(S99=1,U99*(1-Asumsi!$B$10),U99)</f>
        <v>1065715.2</v>
      </c>
    </row>
    <row r="100" spans="1:22" x14ac:dyDescent="0.35">
      <c r="A100" s="43">
        <v>15937</v>
      </c>
      <c r="B100" s="43" t="s">
        <v>202</v>
      </c>
      <c r="C100" s="43" t="s">
        <v>208</v>
      </c>
      <c r="D100" s="44">
        <v>41219</v>
      </c>
      <c r="E100" s="43">
        <v>32</v>
      </c>
      <c r="F100" s="43">
        <v>622880</v>
      </c>
      <c r="G100" s="43">
        <v>0.04</v>
      </c>
      <c r="H100" s="43">
        <v>24915</v>
      </c>
      <c r="I100" s="43" t="s">
        <v>77</v>
      </c>
      <c r="J100" s="43" t="s">
        <v>142</v>
      </c>
      <c r="K100" s="43">
        <f t="shared" si="8"/>
        <v>2012</v>
      </c>
      <c r="L100" s="43">
        <f t="shared" si="9"/>
        <v>1</v>
      </c>
      <c r="M100" s="43">
        <f t="shared" si="10"/>
        <v>0</v>
      </c>
      <c r="N100" s="43">
        <f t="shared" si="11"/>
        <v>1</v>
      </c>
      <c r="O100" s="43" t="str">
        <f t="shared" si="12"/>
        <v>C: 4-6%</v>
      </c>
      <c r="P100" s="45">
        <f t="shared" si="13"/>
        <v>597965</v>
      </c>
      <c r="Q100" s="45">
        <f>IF(L100=1,F100*INDEX(Asumsi!$B$5:$B$7,MATCH(I100,Asumsi!$A$5:$A$7,0))-H100,0)</f>
        <v>161949</v>
      </c>
      <c r="R100" s="46">
        <f>MIN(G100,INDEX(Asumsi!$C$5:$C$7,MATCH(I100,Asumsi!$A$5:$A$7,0)))</f>
        <v>0.04</v>
      </c>
      <c r="S100" s="43">
        <f t="shared" si="14"/>
        <v>0</v>
      </c>
      <c r="T100" s="45">
        <f t="shared" si="15"/>
        <v>0</v>
      </c>
      <c r="U100" s="45">
        <f>IF(L100=1,F100*INDEX(Asumsi!$B$5:$B$7,MATCH(I100,Asumsi!$A$5:$A$7,0))-F100*R100,0)</f>
        <v>161948.79999999999</v>
      </c>
      <c r="V100" s="45">
        <f>IF(S100=1,U100*(1-Asumsi!$B$10),U100)</f>
        <v>161948.79999999999</v>
      </c>
    </row>
    <row r="101" spans="1:22" x14ac:dyDescent="0.35">
      <c r="A101" s="43">
        <v>16039</v>
      </c>
      <c r="B101" s="43" t="s">
        <v>202</v>
      </c>
      <c r="C101" s="43" t="s">
        <v>233</v>
      </c>
      <c r="D101" s="44">
        <v>41045</v>
      </c>
      <c r="E101" s="43">
        <v>3</v>
      </c>
      <c r="F101" s="43">
        <v>242240</v>
      </c>
      <c r="G101" s="43">
        <v>0.1</v>
      </c>
      <c r="H101" s="43">
        <v>24224</v>
      </c>
      <c r="I101" s="43" t="s">
        <v>77</v>
      </c>
      <c r="J101" s="43" t="s">
        <v>142</v>
      </c>
      <c r="K101" s="43">
        <f t="shared" si="8"/>
        <v>2012</v>
      </c>
      <c r="L101" s="43">
        <f t="shared" si="9"/>
        <v>1</v>
      </c>
      <c r="M101" s="43">
        <f t="shared" si="10"/>
        <v>0</v>
      </c>
      <c r="N101" s="43">
        <f t="shared" si="11"/>
        <v>1</v>
      </c>
      <c r="O101" s="43" t="str">
        <f t="shared" si="12"/>
        <v>D: 7%+</v>
      </c>
      <c r="P101" s="45">
        <f t="shared" si="13"/>
        <v>218016</v>
      </c>
      <c r="Q101" s="45">
        <f>IF(L101=1,F101*INDEX(Asumsi!$B$5:$B$7,MATCH(I101,Asumsi!$A$5:$A$7,0))-H101,0)</f>
        <v>48448</v>
      </c>
      <c r="R101" s="46">
        <f>MIN(G101,INDEX(Asumsi!$C$5:$C$7,MATCH(I101,Asumsi!$A$5:$A$7,0)))</f>
        <v>0.05</v>
      </c>
      <c r="S101" s="43">
        <f t="shared" si="14"/>
        <v>1</v>
      </c>
      <c r="T101" s="45">
        <f t="shared" si="15"/>
        <v>12112</v>
      </c>
      <c r="U101" s="45">
        <f>IF(L101=1,F101*INDEX(Asumsi!$B$5:$B$7,MATCH(I101,Asumsi!$A$5:$A$7,0))-F101*R101,0)</f>
        <v>60560</v>
      </c>
      <c r="V101" s="45">
        <f>IF(S101=1,U101*(1-Asumsi!$B$10),U101)</f>
        <v>57532</v>
      </c>
    </row>
    <row r="102" spans="1:22" x14ac:dyDescent="0.35">
      <c r="A102" s="43">
        <v>16193</v>
      </c>
      <c r="B102" s="43" t="s">
        <v>202</v>
      </c>
      <c r="C102" s="43" t="s">
        <v>232</v>
      </c>
      <c r="D102" s="44">
        <v>41008</v>
      </c>
      <c r="E102" s="43">
        <v>8</v>
      </c>
      <c r="F102" s="43">
        <v>600400</v>
      </c>
      <c r="G102" s="43">
        <v>0</v>
      </c>
      <c r="H102" s="43">
        <v>0</v>
      </c>
      <c r="I102" s="43" t="s">
        <v>76</v>
      </c>
      <c r="J102" s="43" t="s">
        <v>140</v>
      </c>
      <c r="K102" s="43">
        <f t="shared" si="8"/>
        <v>2012</v>
      </c>
      <c r="L102" s="43">
        <f t="shared" si="9"/>
        <v>1</v>
      </c>
      <c r="M102" s="43">
        <f t="shared" si="10"/>
        <v>0</v>
      </c>
      <c r="N102" s="43">
        <f t="shared" si="11"/>
        <v>1</v>
      </c>
      <c r="O102" s="43" t="str">
        <f t="shared" si="12"/>
        <v>A: 0%</v>
      </c>
      <c r="P102" s="45">
        <f t="shared" si="13"/>
        <v>600400</v>
      </c>
      <c r="Q102" s="45">
        <f>IF(L102=1,F102*INDEX(Asumsi!$B$5:$B$7,MATCH(I102,Asumsi!$A$5:$A$7,0))-H102,0)</f>
        <v>180120</v>
      </c>
      <c r="R102" s="46">
        <f>MIN(G102,INDEX(Asumsi!$C$5:$C$7,MATCH(I102,Asumsi!$A$5:$A$7,0)))</f>
        <v>0</v>
      </c>
      <c r="S102" s="43">
        <f t="shared" si="14"/>
        <v>0</v>
      </c>
      <c r="T102" s="45">
        <f t="shared" si="15"/>
        <v>0</v>
      </c>
      <c r="U102" s="45">
        <f>IF(L102=1,F102*INDEX(Asumsi!$B$5:$B$7,MATCH(I102,Asumsi!$A$5:$A$7,0))-F102*R102,0)</f>
        <v>180120</v>
      </c>
      <c r="V102" s="45">
        <f>IF(S102=1,U102*(1-Asumsi!$B$10),U102)</f>
        <v>180120</v>
      </c>
    </row>
    <row r="103" spans="1:22" x14ac:dyDescent="0.35">
      <c r="A103" s="43">
        <v>16423</v>
      </c>
      <c r="B103" s="43" t="s">
        <v>202</v>
      </c>
      <c r="C103" s="43" t="s">
        <v>242</v>
      </c>
      <c r="D103" s="44">
        <v>41126</v>
      </c>
      <c r="E103" s="43">
        <v>19</v>
      </c>
      <c r="F103" s="43">
        <v>256420</v>
      </c>
      <c r="G103" s="43">
        <v>0.05</v>
      </c>
      <c r="H103" s="43">
        <v>12821</v>
      </c>
      <c r="I103" s="43" t="s">
        <v>76</v>
      </c>
      <c r="J103" s="43" t="s">
        <v>145</v>
      </c>
      <c r="K103" s="43">
        <f t="shared" si="8"/>
        <v>2012</v>
      </c>
      <c r="L103" s="43">
        <f t="shared" si="9"/>
        <v>1</v>
      </c>
      <c r="M103" s="43">
        <f t="shared" si="10"/>
        <v>0</v>
      </c>
      <c r="N103" s="43">
        <f t="shared" si="11"/>
        <v>1</v>
      </c>
      <c r="O103" s="43" t="str">
        <f t="shared" si="12"/>
        <v>C: 4-6%</v>
      </c>
      <c r="P103" s="45">
        <f t="shared" si="13"/>
        <v>243599</v>
      </c>
      <c r="Q103" s="45">
        <f>IF(L103=1,F103*INDEX(Asumsi!$B$5:$B$7,MATCH(I103,Asumsi!$A$5:$A$7,0))-H103,0)</f>
        <v>64105</v>
      </c>
      <c r="R103" s="46">
        <f>MIN(G103,INDEX(Asumsi!$C$5:$C$7,MATCH(I103,Asumsi!$A$5:$A$7,0)))</f>
        <v>0.05</v>
      </c>
      <c r="S103" s="43">
        <f t="shared" si="14"/>
        <v>0</v>
      </c>
      <c r="T103" s="45">
        <f t="shared" si="15"/>
        <v>0</v>
      </c>
      <c r="U103" s="45">
        <f>IF(L103=1,F103*INDEX(Asumsi!$B$5:$B$7,MATCH(I103,Asumsi!$A$5:$A$7,0))-F103*R103,0)</f>
        <v>64105</v>
      </c>
      <c r="V103" s="45">
        <f>IF(S103=1,U103*(1-Asumsi!$B$10),U103)</f>
        <v>64105</v>
      </c>
    </row>
    <row r="104" spans="1:22" x14ac:dyDescent="0.35">
      <c r="A104" s="43">
        <v>16451</v>
      </c>
      <c r="B104" s="43" t="s">
        <v>202</v>
      </c>
      <c r="C104" s="43" t="s">
        <v>230</v>
      </c>
      <c r="D104" s="44">
        <v>40016</v>
      </c>
      <c r="E104" s="43">
        <v>9</v>
      </c>
      <c r="F104" s="43">
        <v>505580</v>
      </c>
      <c r="G104" s="43">
        <v>0.09</v>
      </c>
      <c r="H104" s="43">
        <v>45502</v>
      </c>
      <c r="I104" s="43" t="s">
        <v>76</v>
      </c>
      <c r="J104" s="43" t="s">
        <v>138</v>
      </c>
      <c r="K104" s="43">
        <f t="shared" si="8"/>
        <v>2009</v>
      </c>
      <c r="L104" s="43">
        <f t="shared" si="9"/>
        <v>1</v>
      </c>
      <c r="M104" s="43">
        <f t="shared" si="10"/>
        <v>0</v>
      </c>
      <c r="N104" s="43">
        <f t="shared" si="11"/>
        <v>1</v>
      </c>
      <c r="O104" s="43" t="str">
        <f t="shared" si="12"/>
        <v>D: 7%+</v>
      </c>
      <c r="P104" s="45">
        <f t="shared" si="13"/>
        <v>460078</v>
      </c>
      <c r="Q104" s="45">
        <f>IF(L104=1,F104*INDEX(Asumsi!$B$5:$B$7,MATCH(I104,Asumsi!$A$5:$A$7,0))-H104,0)</f>
        <v>106172</v>
      </c>
      <c r="R104" s="46">
        <f>MIN(G104,INDEX(Asumsi!$C$5:$C$7,MATCH(I104,Asumsi!$A$5:$A$7,0)))</f>
        <v>0.05</v>
      </c>
      <c r="S104" s="43">
        <f t="shared" si="14"/>
        <v>1</v>
      </c>
      <c r="T104" s="45">
        <f t="shared" si="15"/>
        <v>20223.199999999997</v>
      </c>
      <c r="U104" s="45">
        <f>IF(L104=1,F104*INDEX(Asumsi!$B$5:$B$7,MATCH(I104,Asumsi!$A$5:$A$7,0))-F104*R104,0)</f>
        <v>126395</v>
      </c>
      <c r="V104" s="45">
        <f>IF(S104=1,U104*(1-Asumsi!$B$10),U104)</f>
        <v>120075.25</v>
      </c>
    </row>
    <row r="105" spans="1:22" x14ac:dyDescent="0.35">
      <c r="A105" s="43">
        <v>16545</v>
      </c>
      <c r="B105" s="43" t="s">
        <v>202</v>
      </c>
      <c r="C105" s="43" t="s">
        <v>206</v>
      </c>
      <c r="D105" s="44">
        <v>40307</v>
      </c>
      <c r="E105" s="43">
        <v>10</v>
      </c>
      <c r="F105" s="43">
        <v>101940</v>
      </c>
      <c r="G105" s="43">
        <v>0.09</v>
      </c>
      <c r="H105" s="43">
        <v>9175</v>
      </c>
      <c r="I105" s="43" t="s">
        <v>76</v>
      </c>
      <c r="J105" s="43" t="s">
        <v>147</v>
      </c>
      <c r="K105" s="43">
        <f t="shared" si="8"/>
        <v>2010</v>
      </c>
      <c r="L105" s="43">
        <f t="shared" si="9"/>
        <v>1</v>
      </c>
      <c r="M105" s="43">
        <f t="shared" si="10"/>
        <v>0</v>
      </c>
      <c r="N105" s="43">
        <f t="shared" si="11"/>
        <v>1</v>
      </c>
      <c r="O105" s="43" t="str">
        <f t="shared" si="12"/>
        <v>D: 7%+</v>
      </c>
      <c r="P105" s="45">
        <f t="shared" si="13"/>
        <v>92765</v>
      </c>
      <c r="Q105" s="45">
        <f>IF(L105=1,F105*INDEX(Asumsi!$B$5:$B$7,MATCH(I105,Asumsi!$A$5:$A$7,0))-H105,0)</f>
        <v>21407</v>
      </c>
      <c r="R105" s="46">
        <f>MIN(G105,INDEX(Asumsi!$C$5:$C$7,MATCH(I105,Asumsi!$A$5:$A$7,0)))</f>
        <v>0.05</v>
      </c>
      <c r="S105" s="43">
        <f t="shared" si="14"/>
        <v>1</v>
      </c>
      <c r="T105" s="45">
        <f t="shared" si="15"/>
        <v>4077.5999999999995</v>
      </c>
      <c r="U105" s="45">
        <f>IF(L105=1,F105*INDEX(Asumsi!$B$5:$B$7,MATCH(I105,Asumsi!$A$5:$A$7,0))-F105*R105,0)</f>
        <v>25485</v>
      </c>
      <c r="V105" s="45">
        <f>IF(S105=1,U105*(1-Asumsi!$B$10),U105)</f>
        <v>24210.75</v>
      </c>
    </row>
    <row r="106" spans="1:22" x14ac:dyDescent="0.35">
      <c r="A106" s="43">
        <v>16547</v>
      </c>
      <c r="B106" s="43" t="s">
        <v>202</v>
      </c>
      <c r="C106" s="43" t="s">
        <v>227</v>
      </c>
      <c r="D106" s="44">
        <v>39862</v>
      </c>
      <c r="E106" s="43">
        <v>30</v>
      </c>
      <c r="F106" s="43">
        <v>21109260</v>
      </c>
      <c r="G106" s="43">
        <v>0.09</v>
      </c>
      <c r="H106" s="43">
        <v>1899833</v>
      </c>
      <c r="I106" s="43" t="s">
        <v>75</v>
      </c>
      <c r="J106" s="43" t="s">
        <v>135</v>
      </c>
      <c r="K106" s="43">
        <f t="shared" si="8"/>
        <v>2009</v>
      </c>
      <c r="L106" s="43">
        <f t="shared" si="9"/>
        <v>1</v>
      </c>
      <c r="M106" s="43">
        <f t="shared" si="10"/>
        <v>0</v>
      </c>
      <c r="N106" s="43">
        <f t="shared" si="11"/>
        <v>1</v>
      </c>
      <c r="O106" s="43" t="str">
        <f t="shared" si="12"/>
        <v>D: 7%+</v>
      </c>
      <c r="P106" s="45">
        <f t="shared" si="13"/>
        <v>19209427</v>
      </c>
      <c r="Q106" s="45">
        <f>IF(L106=1,F106*INDEX(Asumsi!$B$5:$B$7,MATCH(I106,Asumsi!$A$5:$A$7,0))-H106,0)</f>
        <v>4432945</v>
      </c>
      <c r="R106" s="46">
        <f>MIN(G106,INDEX(Asumsi!$C$5:$C$7,MATCH(I106,Asumsi!$A$5:$A$7,0)))</f>
        <v>0.03</v>
      </c>
      <c r="S106" s="43">
        <f t="shared" si="14"/>
        <v>1</v>
      </c>
      <c r="T106" s="45">
        <f t="shared" si="15"/>
        <v>1266555.5999999999</v>
      </c>
      <c r="U106" s="45">
        <f>IF(L106=1,F106*INDEX(Asumsi!$B$5:$B$7,MATCH(I106,Asumsi!$A$5:$A$7,0))-F106*R106,0)</f>
        <v>5699500.2000000002</v>
      </c>
      <c r="V106" s="45">
        <f>IF(S106=1,U106*(1-Asumsi!$B$10),U106)</f>
        <v>5414525.1899999995</v>
      </c>
    </row>
    <row r="107" spans="1:22" x14ac:dyDescent="0.35">
      <c r="A107" s="43">
        <v>16706</v>
      </c>
      <c r="B107" s="43" t="s">
        <v>202</v>
      </c>
      <c r="C107" s="43" t="s">
        <v>231</v>
      </c>
      <c r="D107" s="44">
        <v>41087</v>
      </c>
      <c r="E107" s="43">
        <v>47</v>
      </c>
      <c r="F107" s="43">
        <v>3887440</v>
      </c>
      <c r="G107" s="43">
        <v>0.03</v>
      </c>
      <c r="H107" s="43">
        <v>116623</v>
      </c>
      <c r="I107" s="43" t="s">
        <v>75</v>
      </c>
      <c r="J107" s="43" t="s">
        <v>144</v>
      </c>
      <c r="K107" s="43">
        <f t="shared" si="8"/>
        <v>2012</v>
      </c>
      <c r="L107" s="43">
        <f t="shared" si="9"/>
        <v>1</v>
      </c>
      <c r="M107" s="43">
        <f t="shared" si="10"/>
        <v>0</v>
      </c>
      <c r="N107" s="43">
        <f t="shared" si="11"/>
        <v>1</v>
      </c>
      <c r="O107" s="43" t="str">
        <f t="shared" si="12"/>
        <v>B: 1-3%</v>
      </c>
      <c r="P107" s="45">
        <f t="shared" si="13"/>
        <v>3770817</v>
      </c>
      <c r="Q107" s="45">
        <f>IF(L107=1,F107*INDEX(Asumsi!$B$5:$B$7,MATCH(I107,Asumsi!$A$5:$A$7,0))-H107,0)</f>
        <v>1049609</v>
      </c>
      <c r="R107" s="46">
        <f>MIN(G107,INDEX(Asumsi!$C$5:$C$7,MATCH(I107,Asumsi!$A$5:$A$7,0)))</f>
        <v>0.03</v>
      </c>
      <c r="S107" s="43">
        <f t="shared" si="14"/>
        <v>0</v>
      </c>
      <c r="T107" s="45">
        <f t="shared" si="15"/>
        <v>0</v>
      </c>
      <c r="U107" s="45">
        <f>IF(L107=1,F107*INDEX(Asumsi!$B$5:$B$7,MATCH(I107,Asumsi!$A$5:$A$7,0))-F107*R107,0)</f>
        <v>1049608.8</v>
      </c>
      <c r="V107" s="45">
        <f>IF(S107=1,U107*(1-Asumsi!$B$10),U107)</f>
        <v>1049608.8</v>
      </c>
    </row>
    <row r="108" spans="1:22" x14ac:dyDescent="0.35">
      <c r="A108" s="43">
        <v>16741</v>
      </c>
      <c r="B108" s="43" t="s">
        <v>202</v>
      </c>
      <c r="C108" s="43" t="s">
        <v>227</v>
      </c>
      <c r="D108" s="44">
        <v>40451</v>
      </c>
      <c r="E108" s="43">
        <v>6</v>
      </c>
      <c r="F108" s="43">
        <v>315940</v>
      </c>
      <c r="G108" s="43">
        <v>0.01</v>
      </c>
      <c r="H108" s="43">
        <v>3159</v>
      </c>
      <c r="I108" s="43" t="s">
        <v>76</v>
      </c>
      <c r="J108" s="43" t="s">
        <v>145</v>
      </c>
      <c r="K108" s="43">
        <f t="shared" si="8"/>
        <v>2010</v>
      </c>
      <c r="L108" s="43">
        <f t="shared" si="9"/>
        <v>1</v>
      </c>
      <c r="M108" s="43">
        <f t="shared" si="10"/>
        <v>0</v>
      </c>
      <c r="N108" s="43">
        <f t="shared" si="11"/>
        <v>1</v>
      </c>
      <c r="O108" s="43" t="str">
        <f t="shared" si="12"/>
        <v>B: 1-3%</v>
      </c>
      <c r="P108" s="45">
        <f t="shared" si="13"/>
        <v>312781</v>
      </c>
      <c r="Q108" s="45">
        <f>IF(L108=1,F108*INDEX(Asumsi!$B$5:$B$7,MATCH(I108,Asumsi!$A$5:$A$7,0))-H108,0)</f>
        <v>91623</v>
      </c>
      <c r="R108" s="46">
        <f>MIN(G108,INDEX(Asumsi!$C$5:$C$7,MATCH(I108,Asumsi!$A$5:$A$7,0)))</f>
        <v>0.01</v>
      </c>
      <c r="S108" s="43">
        <f t="shared" si="14"/>
        <v>0</v>
      </c>
      <c r="T108" s="45">
        <f t="shared" si="15"/>
        <v>0</v>
      </c>
      <c r="U108" s="45">
        <f>IF(L108=1,F108*INDEX(Asumsi!$B$5:$B$7,MATCH(I108,Asumsi!$A$5:$A$7,0))-F108*R108,0)</f>
        <v>91622.6</v>
      </c>
      <c r="V108" s="45">
        <f>IF(S108=1,U108*(1-Asumsi!$B$10),U108)</f>
        <v>91622.6</v>
      </c>
    </row>
    <row r="109" spans="1:22" x14ac:dyDescent="0.35">
      <c r="A109" s="43">
        <v>16932</v>
      </c>
      <c r="B109" s="43" t="s">
        <v>202</v>
      </c>
      <c r="C109" s="43" t="s">
        <v>206</v>
      </c>
      <c r="D109" s="44">
        <v>40283</v>
      </c>
      <c r="E109" s="43">
        <v>25</v>
      </c>
      <c r="F109" s="43">
        <v>289680</v>
      </c>
      <c r="G109" s="43">
        <v>0.09</v>
      </c>
      <c r="H109" s="43">
        <v>26071</v>
      </c>
      <c r="I109" s="43" t="s">
        <v>76</v>
      </c>
      <c r="J109" s="43" t="s">
        <v>145</v>
      </c>
      <c r="K109" s="43">
        <f t="shared" si="8"/>
        <v>2010</v>
      </c>
      <c r="L109" s="43">
        <f t="shared" si="9"/>
        <v>1</v>
      </c>
      <c r="M109" s="43">
        <f t="shared" si="10"/>
        <v>0</v>
      </c>
      <c r="N109" s="43">
        <f t="shared" si="11"/>
        <v>1</v>
      </c>
      <c r="O109" s="43" t="str">
        <f t="shared" si="12"/>
        <v>D: 7%+</v>
      </c>
      <c r="P109" s="45">
        <f t="shared" si="13"/>
        <v>263609</v>
      </c>
      <c r="Q109" s="45">
        <f>IF(L109=1,F109*INDEX(Asumsi!$B$5:$B$7,MATCH(I109,Asumsi!$A$5:$A$7,0))-H109,0)</f>
        <v>60833</v>
      </c>
      <c r="R109" s="46">
        <f>MIN(G109,INDEX(Asumsi!$C$5:$C$7,MATCH(I109,Asumsi!$A$5:$A$7,0)))</f>
        <v>0.05</v>
      </c>
      <c r="S109" s="43">
        <f t="shared" si="14"/>
        <v>1</v>
      </c>
      <c r="T109" s="45">
        <f t="shared" si="15"/>
        <v>11587.199999999999</v>
      </c>
      <c r="U109" s="45">
        <f>IF(L109=1,F109*INDEX(Asumsi!$B$5:$B$7,MATCH(I109,Asumsi!$A$5:$A$7,0))-F109*R109,0)</f>
        <v>72420</v>
      </c>
      <c r="V109" s="45">
        <f>IF(S109=1,U109*(1-Asumsi!$B$10),U109)</f>
        <v>68799</v>
      </c>
    </row>
    <row r="110" spans="1:22" x14ac:dyDescent="0.35">
      <c r="A110" s="43">
        <v>17283</v>
      </c>
      <c r="B110" s="43" t="s">
        <v>202</v>
      </c>
      <c r="C110" s="43" t="s">
        <v>210</v>
      </c>
      <c r="D110" s="44">
        <v>40800</v>
      </c>
      <c r="E110" s="43">
        <v>4</v>
      </c>
      <c r="F110" s="43">
        <v>10944240</v>
      </c>
      <c r="G110" s="43">
        <v>0.06</v>
      </c>
      <c r="H110" s="43">
        <v>656654</v>
      </c>
      <c r="I110" s="43" t="s">
        <v>77</v>
      </c>
      <c r="J110" s="43" t="s">
        <v>134</v>
      </c>
      <c r="K110" s="43">
        <f t="shared" si="8"/>
        <v>2011</v>
      </c>
      <c r="L110" s="43">
        <f t="shared" si="9"/>
        <v>1</v>
      </c>
      <c r="M110" s="43">
        <f t="shared" si="10"/>
        <v>0</v>
      </c>
      <c r="N110" s="43">
        <f t="shared" si="11"/>
        <v>1</v>
      </c>
      <c r="O110" s="43" t="str">
        <f t="shared" si="12"/>
        <v>C: 4-6%</v>
      </c>
      <c r="P110" s="45">
        <f t="shared" si="13"/>
        <v>10287586</v>
      </c>
      <c r="Q110" s="45">
        <f>IF(L110=1,F110*INDEX(Asumsi!$B$5:$B$7,MATCH(I110,Asumsi!$A$5:$A$7,0))-H110,0)</f>
        <v>2626618</v>
      </c>
      <c r="R110" s="46">
        <f>MIN(G110,INDEX(Asumsi!$C$5:$C$7,MATCH(I110,Asumsi!$A$5:$A$7,0)))</f>
        <v>0.05</v>
      </c>
      <c r="S110" s="43">
        <f t="shared" si="14"/>
        <v>1</v>
      </c>
      <c r="T110" s="45">
        <f t="shared" si="15"/>
        <v>109442.39999999995</v>
      </c>
      <c r="U110" s="45">
        <f>IF(L110=1,F110*INDEX(Asumsi!$B$5:$B$7,MATCH(I110,Asumsi!$A$5:$A$7,0))-F110*R110,0)</f>
        <v>2736060</v>
      </c>
      <c r="V110" s="45">
        <f>IF(S110=1,U110*(1-Asumsi!$B$10),U110)</f>
        <v>2599257</v>
      </c>
    </row>
    <row r="111" spans="1:22" x14ac:dyDescent="0.35">
      <c r="A111" s="43">
        <v>17286</v>
      </c>
      <c r="B111" s="43" t="s">
        <v>202</v>
      </c>
      <c r="C111" s="43" t="s">
        <v>203</v>
      </c>
      <c r="D111" s="44">
        <v>40442</v>
      </c>
      <c r="E111" s="43">
        <v>7</v>
      </c>
      <c r="F111" s="43">
        <v>3621340</v>
      </c>
      <c r="G111" s="43">
        <v>0.09</v>
      </c>
      <c r="H111" s="43">
        <v>325921</v>
      </c>
      <c r="I111" s="43" t="s">
        <v>75</v>
      </c>
      <c r="J111" s="43" t="s">
        <v>135</v>
      </c>
      <c r="K111" s="43">
        <f t="shared" si="8"/>
        <v>2010</v>
      </c>
      <c r="L111" s="43">
        <f t="shared" si="9"/>
        <v>1</v>
      </c>
      <c r="M111" s="43">
        <f t="shared" si="10"/>
        <v>0</v>
      </c>
      <c r="N111" s="43">
        <f t="shared" si="11"/>
        <v>1</v>
      </c>
      <c r="O111" s="43" t="str">
        <f t="shared" si="12"/>
        <v>D: 7%+</v>
      </c>
      <c r="P111" s="45">
        <f t="shared" si="13"/>
        <v>3295419</v>
      </c>
      <c r="Q111" s="45">
        <f>IF(L111=1,F111*INDEX(Asumsi!$B$5:$B$7,MATCH(I111,Asumsi!$A$5:$A$7,0))-H111,0)</f>
        <v>760481</v>
      </c>
      <c r="R111" s="46">
        <f>MIN(G111,INDEX(Asumsi!$C$5:$C$7,MATCH(I111,Asumsi!$A$5:$A$7,0)))</f>
        <v>0.03</v>
      </c>
      <c r="S111" s="43">
        <f t="shared" si="14"/>
        <v>1</v>
      </c>
      <c r="T111" s="45">
        <f t="shared" si="15"/>
        <v>217280.4</v>
      </c>
      <c r="U111" s="45">
        <f>IF(L111=1,F111*INDEX(Asumsi!$B$5:$B$7,MATCH(I111,Asumsi!$A$5:$A$7,0))-F111*R111,0)</f>
        <v>977761.8</v>
      </c>
      <c r="V111" s="45">
        <f>IF(S111=1,U111*(1-Asumsi!$B$10),U111)</f>
        <v>928873.71</v>
      </c>
    </row>
    <row r="112" spans="1:22" x14ac:dyDescent="0.35">
      <c r="A112" s="43">
        <v>17409</v>
      </c>
      <c r="B112" s="43" t="s">
        <v>202</v>
      </c>
      <c r="C112" s="43" t="s">
        <v>203</v>
      </c>
      <c r="D112" s="44">
        <v>40407</v>
      </c>
      <c r="E112" s="43">
        <v>31</v>
      </c>
      <c r="F112" s="43">
        <v>1267120</v>
      </c>
      <c r="G112" s="43">
        <v>0.09</v>
      </c>
      <c r="H112" s="43">
        <v>114041</v>
      </c>
      <c r="I112" s="43" t="s">
        <v>77</v>
      </c>
      <c r="J112" s="43" t="s">
        <v>142</v>
      </c>
      <c r="K112" s="43">
        <f t="shared" si="8"/>
        <v>2010</v>
      </c>
      <c r="L112" s="43">
        <f t="shared" si="9"/>
        <v>1</v>
      </c>
      <c r="M112" s="43">
        <f t="shared" si="10"/>
        <v>0</v>
      </c>
      <c r="N112" s="43">
        <f t="shared" si="11"/>
        <v>1</v>
      </c>
      <c r="O112" s="43" t="str">
        <f t="shared" si="12"/>
        <v>D: 7%+</v>
      </c>
      <c r="P112" s="45">
        <f t="shared" si="13"/>
        <v>1153079</v>
      </c>
      <c r="Q112" s="45">
        <f>IF(L112=1,F112*INDEX(Asumsi!$B$5:$B$7,MATCH(I112,Asumsi!$A$5:$A$7,0))-H112,0)</f>
        <v>266095</v>
      </c>
      <c r="R112" s="46">
        <f>MIN(G112,INDEX(Asumsi!$C$5:$C$7,MATCH(I112,Asumsi!$A$5:$A$7,0)))</f>
        <v>0.05</v>
      </c>
      <c r="S112" s="43">
        <f t="shared" si="14"/>
        <v>1</v>
      </c>
      <c r="T112" s="45">
        <f t="shared" si="15"/>
        <v>50684.799999999996</v>
      </c>
      <c r="U112" s="45">
        <f>IF(L112=1,F112*INDEX(Asumsi!$B$5:$B$7,MATCH(I112,Asumsi!$A$5:$A$7,0))-F112*R112,0)</f>
        <v>316780</v>
      </c>
      <c r="V112" s="45">
        <f>IF(S112=1,U112*(1-Asumsi!$B$10),U112)</f>
        <v>300941</v>
      </c>
    </row>
    <row r="113" spans="1:22" x14ac:dyDescent="0.35">
      <c r="A113" s="43">
        <v>17764</v>
      </c>
      <c r="B113" s="43" t="s">
        <v>202</v>
      </c>
      <c r="C113" s="43" t="s">
        <v>218</v>
      </c>
      <c r="D113" s="44">
        <v>40072</v>
      </c>
      <c r="E113" s="43">
        <v>27</v>
      </c>
      <c r="F113" s="43">
        <v>1288800</v>
      </c>
      <c r="G113" s="43">
        <v>0.04</v>
      </c>
      <c r="H113" s="43">
        <v>51552</v>
      </c>
      <c r="I113" s="43" t="s">
        <v>76</v>
      </c>
      <c r="J113" s="43" t="s">
        <v>145</v>
      </c>
      <c r="K113" s="43">
        <f t="shared" si="8"/>
        <v>2009</v>
      </c>
      <c r="L113" s="43">
        <f t="shared" si="9"/>
        <v>1</v>
      </c>
      <c r="M113" s="43">
        <f t="shared" si="10"/>
        <v>0</v>
      </c>
      <c r="N113" s="43">
        <f t="shared" si="11"/>
        <v>1</v>
      </c>
      <c r="O113" s="43" t="str">
        <f t="shared" si="12"/>
        <v>C: 4-6%</v>
      </c>
      <c r="P113" s="45">
        <f t="shared" si="13"/>
        <v>1237248</v>
      </c>
      <c r="Q113" s="45">
        <f>IF(L113=1,F113*INDEX(Asumsi!$B$5:$B$7,MATCH(I113,Asumsi!$A$5:$A$7,0))-H113,0)</f>
        <v>335088</v>
      </c>
      <c r="R113" s="46">
        <f>MIN(G113,INDEX(Asumsi!$C$5:$C$7,MATCH(I113,Asumsi!$A$5:$A$7,0)))</f>
        <v>0.04</v>
      </c>
      <c r="S113" s="43">
        <f t="shared" si="14"/>
        <v>0</v>
      </c>
      <c r="T113" s="45">
        <f t="shared" si="15"/>
        <v>0</v>
      </c>
      <c r="U113" s="45">
        <f>IF(L113=1,F113*INDEX(Asumsi!$B$5:$B$7,MATCH(I113,Asumsi!$A$5:$A$7,0))-F113*R113,0)</f>
        <v>335088</v>
      </c>
      <c r="V113" s="45">
        <f>IF(S113=1,U113*(1-Asumsi!$B$10),U113)</f>
        <v>335088</v>
      </c>
    </row>
    <row r="114" spans="1:22" x14ac:dyDescent="0.35">
      <c r="A114" s="43">
        <v>18080</v>
      </c>
      <c r="B114" s="43" t="s">
        <v>202</v>
      </c>
      <c r="C114" s="43" t="s">
        <v>215</v>
      </c>
      <c r="D114" s="44">
        <v>39986</v>
      </c>
      <c r="E114" s="43">
        <v>7</v>
      </c>
      <c r="F114" s="43">
        <v>2423960</v>
      </c>
      <c r="G114" s="43">
        <v>0.1</v>
      </c>
      <c r="H114" s="43">
        <v>242396</v>
      </c>
      <c r="I114" s="43" t="s">
        <v>75</v>
      </c>
      <c r="J114" s="43" t="s">
        <v>135</v>
      </c>
      <c r="K114" s="43">
        <f t="shared" si="8"/>
        <v>2009</v>
      </c>
      <c r="L114" s="43">
        <f t="shared" si="9"/>
        <v>1</v>
      </c>
      <c r="M114" s="43">
        <f t="shared" si="10"/>
        <v>0</v>
      </c>
      <c r="N114" s="43">
        <f t="shared" si="11"/>
        <v>1</v>
      </c>
      <c r="O114" s="43" t="str">
        <f t="shared" si="12"/>
        <v>D: 7%+</v>
      </c>
      <c r="P114" s="45">
        <f t="shared" si="13"/>
        <v>2181564</v>
      </c>
      <c r="Q114" s="45">
        <f>IF(L114=1,F114*INDEX(Asumsi!$B$5:$B$7,MATCH(I114,Asumsi!$A$5:$A$7,0))-H114,0)</f>
        <v>484792</v>
      </c>
      <c r="R114" s="46">
        <f>MIN(G114,INDEX(Asumsi!$C$5:$C$7,MATCH(I114,Asumsi!$A$5:$A$7,0)))</f>
        <v>0.03</v>
      </c>
      <c r="S114" s="43">
        <f t="shared" si="14"/>
        <v>1</v>
      </c>
      <c r="T114" s="45">
        <f t="shared" si="15"/>
        <v>169677.2</v>
      </c>
      <c r="U114" s="45">
        <f>IF(L114=1,F114*INDEX(Asumsi!$B$5:$B$7,MATCH(I114,Asumsi!$A$5:$A$7,0))-F114*R114,0)</f>
        <v>654469.19999999995</v>
      </c>
      <c r="V114" s="45">
        <f>IF(S114=1,U114*(1-Asumsi!$B$10),U114)</f>
        <v>621745.73999999987</v>
      </c>
    </row>
    <row r="115" spans="1:22" x14ac:dyDescent="0.35">
      <c r="A115" s="43">
        <v>18113</v>
      </c>
      <c r="B115" s="43" t="s">
        <v>202</v>
      </c>
      <c r="C115" s="43" t="s">
        <v>250</v>
      </c>
      <c r="D115" s="44">
        <v>41149</v>
      </c>
      <c r="E115" s="43">
        <v>27</v>
      </c>
      <c r="F115" s="43">
        <v>6632160</v>
      </c>
      <c r="G115" s="43">
        <v>0.08</v>
      </c>
      <c r="H115" s="43">
        <v>530573</v>
      </c>
      <c r="I115" s="43" t="s">
        <v>75</v>
      </c>
      <c r="J115" s="43" t="s">
        <v>135</v>
      </c>
      <c r="K115" s="43">
        <f t="shared" si="8"/>
        <v>2012</v>
      </c>
      <c r="L115" s="43">
        <f t="shared" si="9"/>
        <v>1</v>
      </c>
      <c r="M115" s="43">
        <f t="shared" si="10"/>
        <v>0</v>
      </c>
      <c r="N115" s="43">
        <f t="shared" si="11"/>
        <v>1</v>
      </c>
      <c r="O115" s="43" t="str">
        <f t="shared" si="12"/>
        <v>D: 7%+</v>
      </c>
      <c r="P115" s="45">
        <f t="shared" si="13"/>
        <v>6101587</v>
      </c>
      <c r="Q115" s="45">
        <f>IF(L115=1,F115*INDEX(Asumsi!$B$5:$B$7,MATCH(I115,Asumsi!$A$5:$A$7,0))-H115,0)</f>
        <v>1459075</v>
      </c>
      <c r="R115" s="46">
        <f>MIN(G115,INDEX(Asumsi!$C$5:$C$7,MATCH(I115,Asumsi!$A$5:$A$7,0)))</f>
        <v>0.03</v>
      </c>
      <c r="S115" s="43">
        <f t="shared" si="14"/>
        <v>1</v>
      </c>
      <c r="T115" s="45">
        <f t="shared" si="15"/>
        <v>331608</v>
      </c>
      <c r="U115" s="45">
        <f>IF(L115=1,F115*INDEX(Asumsi!$B$5:$B$7,MATCH(I115,Asumsi!$A$5:$A$7,0))-F115*R115,0)</f>
        <v>1790683.2</v>
      </c>
      <c r="V115" s="45">
        <f>IF(S115=1,U115*(1-Asumsi!$B$10),U115)</f>
        <v>1701149.0399999998</v>
      </c>
    </row>
    <row r="116" spans="1:22" x14ac:dyDescent="0.35">
      <c r="A116" s="43">
        <v>18144</v>
      </c>
      <c r="B116" s="43" t="s">
        <v>202</v>
      </c>
      <c r="C116" s="43" t="s">
        <v>228</v>
      </c>
      <c r="D116" s="44">
        <v>40701</v>
      </c>
      <c r="E116" s="43">
        <v>48</v>
      </c>
      <c r="F116" s="43">
        <v>414160</v>
      </c>
      <c r="G116" s="43">
        <v>0.09</v>
      </c>
      <c r="H116" s="43">
        <v>37274</v>
      </c>
      <c r="I116" s="43" t="s">
        <v>76</v>
      </c>
      <c r="J116" s="43" t="s">
        <v>145</v>
      </c>
      <c r="K116" s="43">
        <f t="shared" si="8"/>
        <v>2011</v>
      </c>
      <c r="L116" s="43">
        <f t="shared" si="9"/>
        <v>1</v>
      </c>
      <c r="M116" s="43">
        <f t="shared" si="10"/>
        <v>0</v>
      </c>
      <c r="N116" s="43">
        <f t="shared" si="11"/>
        <v>1</v>
      </c>
      <c r="O116" s="43" t="str">
        <f t="shared" si="12"/>
        <v>D: 7%+</v>
      </c>
      <c r="P116" s="45">
        <f t="shared" si="13"/>
        <v>376886</v>
      </c>
      <c r="Q116" s="45">
        <f>IF(L116=1,F116*INDEX(Asumsi!$B$5:$B$7,MATCH(I116,Asumsi!$A$5:$A$7,0))-H116,0)</f>
        <v>86974</v>
      </c>
      <c r="R116" s="46">
        <f>MIN(G116,INDEX(Asumsi!$C$5:$C$7,MATCH(I116,Asumsi!$A$5:$A$7,0)))</f>
        <v>0.05</v>
      </c>
      <c r="S116" s="43">
        <f t="shared" si="14"/>
        <v>1</v>
      </c>
      <c r="T116" s="45">
        <f t="shared" si="15"/>
        <v>16566.399999999998</v>
      </c>
      <c r="U116" s="45">
        <f>IF(L116=1,F116*INDEX(Asumsi!$B$5:$B$7,MATCH(I116,Asumsi!$A$5:$A$7,0))-F116*R116,0)</f>
        <v>103540</v>
      </c>
      <c r="V116" s="45">
        <f>IF(S116=1,U116*(1-Asumsi!$B$10),U116)</f>
        <v>98363</v>
      </c>
    </row>
    <row r="117" spans="1:22" x14ac:dyDescent="0.35">
      <c r="A117" s="43">
        <v>18308</v>
      </c>
      <c r="B117" s="43" t="s">
        <v>202</v>
      </c>
      <c r="C117" s="43" t="s">
        <v>234</v>
      </c>
      <c r="D117" s="44">
        <v>40095</v>
      </c>
      <c r="E117" s="43">
        <v>30</v>
      </c>
      <c r="F117" s="43">
        <v>228240</v>
      </c>
      <c r="G117" s="43">
        <v>0.05</v>
      </c>
      <c r="H117" s="43">
        <v>11412</v>
      </c>
      <c r="I117" s="43" t="s">
        <v>76</v>
      </c>
      <c r="J117" s="43" t="s">
        <v>138</v>
      </c>
      <c r="K117" s="43">
        <f t="shared" si="8"/>
        <v>2009</v>
      </c>
      <c r="L117" s="43">
        <f t="shared" si="9"/>
        <v>1</v>
      </c>
      <c r="M117" s="43">
        <f t="shared" si="10"/>
        <v>0</v>
      </c>
      <c r="N117" s="43">
        <f t="shared" si="11"/>
        <v>1</v>
      </c>
      <c r="O117" s="43" t="str">
        <f t="shared" si="12"/>
        <v>C: 4-6%</v>
      </c>
      <c r="P117" s="45">
        <f t="shared" si="13"/>
        <v>216828</v>
      </c>
      <c r="Q117" s="45">
        <f>IF(L117=1,F117*INDEX(Asumsi!$B$5:$B$7,MATCH(I117,Asumsi!$A$5:$A$7,0))-H117,0)</f>
        <v>57060</v>
      </c>
      <c r="R117" s="46">
        <f>MIN(G117,INDEX(Asumsi!$C$5:$C$7,MATCH(I117,Asumsi!$A$5:$A$7,0)))</f>
        <v>0.05</v>
      </c>
      <c r="S117" s="43">
        <f t="shared" si="14"/>
        <v>0</v>
      </c>
      <c r="T117" s="45">
        <f t="shared" si="15"/>
        <v>0</v>
      </c>
      <c r="U117" s="45">
        <f>IF(L117=1,F117*INDEX(Asumsi!$B$5:$B$7,MATCH(I117,Asumsi!$A$5:$A$7,0))-F117*R117,0)</f>
        <v>57060</v>
      </c>
      <c r="V117" s="45">
        <f>IF(S117=1,U117*(1-Asumsi!$B$10),U117)</f>
        <v>57060</v>
      </c>
    </row>
    <row r="118" spans="1:22" x14ac:dyDescent="0.35">
      <c r="A118" s="43">
        <v>18887</v>
      </c>
      <c r="B118" s="43" t="s">
        <v>202</v>
      </c>
      <c r="C118" s="43" t="s">
        <v>205</v>
      </c>
      <c r="D118" s="44">
        <v>40517</v>
      </c>
      <c r="E118" s="43">
        <v>9</v>
      </c>
      <c r="F118" s="43">
        <v>346834</v>
      </c>
      <c r="G118" s="43">
        <v>0</v>
      </c>
      <c r="H118" s="43">
        <v>0</v>
      </c>
      <c r="I118" s="43" t="s">
        <v>77</v>
      </c>
      <c r="J118" s="43" t="s">
        <v>137</v>
      </c>
      <c r="K118" s="43">
        <f t="shared" si="8"/>
        <v>2010</v>
      </c>
      <c r="L118" s="43">
        <f t="shared" si="9"/>
        <v>1</v>
      </c>
      <c r="M118" s="43">
        <f t="shared" si="10"/>
        <v>0</v>
      </c>
      <c r="N118" s="43">
        <f t="shared" si="11"/>
        <v>1</v>
      </c>
      <c r="O118" s="43" t="str">
        <f t="shared" si="12"/>
        <v>A: 0%</v>
      </c>
      <c r="P118" s="45">
        <f t="shared" si="13"/>
        <v>346834</v>
      </c>
      <c r="Q118" s="45">
        <f>IF(L118=1,F118*INDEX(Asumsi!$B$5:$B$7,MATCH(I118,Asumsi!$A$5:$A$7,0))-H118,0)</f>
        <v>104050.2</v>
      </c>
      <c r="R118" s="46">
        <f>MIN(G118,INDEX(Asumsi!$C$5:$C$7,MATCH(I118,Asumsi!$A$5:$A$7,0)))</f>
        <v>0</v>
      </c>
      <c r="S118" s="43">
        <f t="shared" si="14"/>
        <v>0</v>
      </c>
      <c r="T118" s="45">
        <f t="shared" si="15"/>
        <v>0</v>
      </c>
      <c r="U118" s="45">
        <f>IF(L118=1,F118*INDEX(Asumsi!$B$5:$B$7,MATCH(I118,Asumsi!$A$5:$A$7,0))-F118*R118,0)</f>
        <v>104050.2</v>
      </c>
      <c r="V118" s="45">
        <f>IF(S118=1,U118*(1-Asumsi!$B$10),U118)</f>
        <v>104050.2</v>
      </c>
    </row>
    <row r="119" spans="1:22" x14ac:dyDescent="0.35">
      <c r="A119" s="43">
        <v>19010</v>
      </c>
      <c r="B119" s="43" t="s">
        <v>209</v>
      </c>
      <c r="C119" s="43" t="s">
        <v>220</v>
      </c>
      <c r="D119" s="44">
        <v>39971</v>
      </c>
      <c r="E119" s="43">
        <v>18</v>
      </c>
      <c r="F119" s="43">
        <v>47585860</v>
      </c>
      <c r="G119" s="43">
        <v>0</v>
      </c>
      <c r="H119" s="43">
        <v>0</v>
      </c>
      <c r="I119" s="43" t="s">
        <v>76</v>
      </c>
      <c r="J119" s="43" t="s">
        <v>138</v>
      </c>
      <c r="K119" s="43">
        <f t="shared" si="8"/>
        <v>2009</v>
      </c>
      <c r="L119" s="43">
        <f t="shared" si="9"/>
        <v>0</v>
      </c>
      <c r="M119" s="43">
        <f t="shared" si="10"/>
        <v>1</v>
      </c>
      <c r="N119" s="43">
        <f t="shared" si="11"/>
        <v>1</v>
      </c>
      <c r="O119" s="43" t="str">
        <f t="shared" si="12"/>
        <v>A: 0%</v>
      </c>
      <c r="P119" s="45">
        <f t="shared" si="13"/>
        <v>0</v>
      </c>
      <c r="Q119" s="45">
        <f>IF(L119=1,F119*INDEX(Asumsi!$B$5:$B$7,MATCH(I119,Asumsi!$A$5:$A$7,0))-H119,0)</f>
        <v>0</v>
      </c>
      <c r="R119" s="46">
        <f>MIN(G119,INDEX(Asumsi!$C$5:$C$7,MATCH(I119,Asumsi!$A$5:$A$7,0)))</f>
        <v>0</v>
      </c>
      <c r="S119" s="43">
        <f t="shared" si="14"/>
        <v>0</v>
      </c>
      <c r="T119" s="45">
        <f t="shared" si="15"/>
        <v>0</v>
      </c>
      <c r="U119" s="45">
        <f>IF(L119=1,F119*INDEX(Asumsi!$B$5:$B$7,MATCH(I119,Asumsi!$A$5:$A$7,0))-F119*R119,0)</f>
        <v>0</v>
      </c>
      <c r="V119" s="45">
        <f>IF(S119=1,U119*(1-Asumsi!$B$10),U119)</f>
        <v>0</v>
      </c>
    </row>
    <row r="120" spans="1:22" x14ac:dyDescent="0.35">
      <c r="A120" s="43">
        <v>19078</v>
      </c>
      <c r="B120" s="43" t="s">
        <v>209</v>
      </c>
      <c r="C120" s="43" t="s">
        <v>247</v>
      </c>
      <c r="D120" s="44">
        <v>40021</v>
      </c>
      <c r="E120" s="43">
        <v>21</v>
      </c>
      <c r="F120" s="43">
        <v>512240</v>
      </c>
      <c r="G120" s="43">
        <v>0.03</v>
      </c>
      <c r="H120" s="43">
        <v>15367</v>
      </c>
      <c r="I120" s="43" t="s">
        <v>76</v>
      </c>
      <c r="J120" s="43" t="s">
        <v>141</v>
      </c>
      <c r="K120" s="43">
        <f t="shared" si="8"/>
        <v>2009</v>
      </c>
      <c r="L120" s="43">
        <f t="shared" si="9"/>
        <v>0</v>
      </c>
      <c r="M120" s="43">
        <f t="shared" si="10"/>
        <v>1</v>
      </c>
      <c r="N120" s="43">
        <f t="shared" si="11"/>
        <v>1</v>
      </c>
      <c r="O120" s="43" t="str">
        <f t="shared" si="12"/>
        <v>B: 1-3%</v>
      </c>
      <c r="P120" s="45">
        <f t="shared" si="13"/>
        <v>0</v>
      </c>
      <c r="Q120" s="45">
        <f>IF(L120=1,F120*INDEX(Asumsi!$B$5:$B$7,MATCH(I120,Asumsi!$A$5:$A$7,0))-H120,0)</f>
        <v>0</v>
      </c>
      <c r="R120" s="46">
        <f>MIN(G120,INDEX(Asumsi!$C$5:$C$7,MATCH(I120,Asumsi!$A$5:$A$7,0)))</f>
        <v>0.03</v>
      </c>
      <c r="S120" s="43">
        <f t="shared" si="14"/>
        <v>0</v>
      </c>
      <c r="T120" s="45">
        <f t="shared" si="15"/>
        <v>0</v>
      </c>
      <c r="U120" s="45">
        <f>IF(L120=1,F120*INDEX(Asumsi!$B$5:$B$7,MATCH(I120,Asumsi!$A$5:$A$7,0))-F120*R120,0)</f>
        <v>0</v>
      </c>
      <c r="V120" s="45">
        <f>IF(S120=1,U120*(1-Asumsi!$B$10),U120)</f>
        <v>0</v>
      </c>
    </row>
    <row r="121" spans="1:22" x14ac:dyDescent="0.35">
      <c r="A121" s="43">
        <v>19138</v>
      </c>
      <c r="B121" s="43" t="s">
        <v>209</v>
      </c>
      <c r="C121" s="43" t="s">
        <v>212</v>
      </c>
      <c r="D121" s="44">
        <v>40791</v>
      </c>
      <c r="E121" s="43">
        <v>30</v>
      </c>
      <c r="F121" s="43">
        <v>774000</v>
      </c>
      <c r="G121" s="43">
        <v>0.01</v>
      </c>
      <c r="H121" s="43">
        <v>7740</v>
      </c>
      <c r="I121" s="43" t="s">
        <v>76</v>
      </c>
      <c r="J121" s="43" t="s">
        <v>140</v>
      </c>
      <c r="K121" s="43">
        <f t="shared" si="8"/>
        <v>2011</v>
      </c>
      <c r="L121" s="43">
        <f t="shared" si="9"/>
        <v>0</v>
      </c>
      <c r="M121" s="43">
        <f t="shared" si="10"/>
        <v>1</v>
      </c>
      <c r="N121" s="43">
        <f t="shared" si="11"/>
        <v>1</v>
      </c>
      <c r="O121" s="43" t="str">
        <f t="shared" si="12"/>
        <v>B: 1-3%</v>
      </c>
      <c r="P121" s="45">
        <f t="shared" si="13"/>
        <v>0</v>
      </c>
      <c r="Q121" s="45">
        <f>IF(L121=1,F121*INDEX(Asumsi!$B$5:$B$7,MATCH(I121,Asumsi!$A$5:$A$7,0))-H121,0)</f>
        <v>0</v>
      </c>
      <c r="R121" s="46">
        <f>MIN(G121,INDEX(Asumsi!$C$5:$C$7,MATCH(I121,Asumsi!$A$5:$A$7,0)))</f>
        <v>0.01</v>
      </c>
      <c r="S121" s="43">
        <f t="shared" si="14"/>
        <v>0</v>
      </c>
      <c r="T121" s="45">
        <f t="shared" si="15"/>
        <v>0</v>
      </c>
      <c r="U121" s="45">
        <f>IF(L121=1,F121*INDEX(Asumsi!$B$5:$B$7,MATCH(I121,Asumsi!$A$5:$A$7,0))-F121*R121,0)</f>
        <v>0</v>
      </c>
      <c r="V121" s="45">
        <f>IF(S121=1,U121*(1-Asumsi!$B$10),U121)</f>
        <v>0</v>
      </c>
    </row>
    <row r="122" spans="1:22" x14ac:dyDescent="0.35">
      <c r="A122" s="43">
        <v>19655</v>
      </c>
      <c r="B122" s="43" t="s">
        <v>202</v>
      </c>
      <c r="C122" s="43" t="s">
        <v>221</v>
      </c>
      <c r="D122" s="44">
        <v>39824</v>
      </c>
      <c r="E122" s="43">
        <v>31</v>
      </c>
      <c r="F122" s="43">
        <v>2286900</v>
      </c>
      <c r="G122" s="43">
        <v>0.06</v>
      </c>
      <c r="H122" s="43">
        <v>137214</v>
      </c>
      <c r="I122" s="43" t="s">
        <v>77</v>
      </c>
      <c r="J122" s="43" t="s">
        <v>142</v>
      </c>
      <c r="K122" s="43">
        <f t="shared" si="8"/>
        <v>2009</v>
      </c>
      <c r="L122" s="43">
        <f t="shared" si="9"/>
        <v>1</v>
      </c>
      <c r="M122" s="43">
        <f t="shared" si="10"/>
        <v>0</v>
      </c>
      <c r="N122" s="43">
        <f t="shared" si="11"/>
        <v>1</v>
      </c>
      <c r="O122" s="43" t="str">
        <f t="shared" si="12"/>
        <v>C: 4-6%</v>
      </c>
      <c r="P122" s="45">
        <f t="shared" si="13"/>
        <v>2149686</v>
      </c>
      <c r="Q122" s="45">
        <f>IF(L122=1,F122*INDEX(Asumsi!$B$5:$B$7,MATCH(I122,Asumsi!$A$5:$A$7,0))-H122,0)</f>
        <v>548856</v>
      </c>
      <c r="R122" s="46">
        <f>MIN(G122,INDEX(Asumsi!$C$5:$C$7,MATCH(I122,Asumsi!$A$5:$A$7,0)))</f>
        <v>0.05</v>
      </c>
      <c r="S122" s="43">
        <f t="shared" si="14"/>
        <v>1</v>
      </c>
      <c r="T122" s="45">
        <f t="shared" si="15"/>
        <v>22868.999999999989</v>
      </c>
      <c r="U122" s="45">
        <f>IF(L122=1,F122*INDEX(Asumsi!$B$5:$B$7,MATCH(I122,Asumsi!$A$5:$A$7,0))-F122*R122,0)</f>
        <v>571725</v>
      </c>
      <c r="V122" s="45">
        <f>IF(S122=1,U122*(1-Asumsi!$B$10),U122)</f>
        <v>543138.75</v>
      </c>
    </row>
    <row r="123" spans="1:22" x14ac:dyDescent="0.35">
      <c r="A123" s="43">
        <v>19686</v>
      </c>
      <c r="B123" s="43" t="s">
        <v>202</v>
      </c>
      <c r="C123" s="43" t="s">
        <v>221</v>
      </c>
      <c r="D123" s="44">
        <v>40405</v>
      </c>
      <c r="E123" s="43">
        <v>2</v>
      </c>
      <c r="F123" s="43">
        <v>84620</v>
      </c>
      <c r="G123" s="43">
        <v>0.06</v>
      </c>
      <c r="H123" s="43">
        <v>5077</v>
      </c>
      <c r="I123" s="43" t="s">
        <v>77</v>
      </c>
      <c r="J123" s="43" t="s">
        <v>134</v>
      </c>
      <c r="K123" s="43">
        <f t="shared" si="8"/>
        <v>2010</v>
      </c>
      <c r="L123" s="43">
        <f t="shared" si="9"/>
        <v>1</v>
      </c>
      <c r="M123" s="43">
        <f t="shared" si="10"/>
        <v>0</v>
      </c>
      <c r="N123" s="43">
        <f t="shared" si="11"/>
        <v>1</v>
      </c>
      <c r="O123" s="43" t="str">
        <f t="shared" si="12"/>
        <v>C: 4-6%</v>
      </c>
      <c r="P123" s="45">
        <f t="shared" si="13"/>
        <v>79543</v>
      </c>
      <c r="Q123" s="45">
        <f>IF(L123=1,F123*INDEX(Asumsi!$B$5:$B$7,MATCH(I123,Asumsi!$A$5:$A$7,0))-H123,0)</f>
        <v>20309</v>
      </c>
      <c r="R123" s="46">
        <f>MIN(G123,INDEX(Asumsi!$C$5:$C$7,MATCH(I123,Asumsi!$A$5:$A$7,0)))</f>
        <v>0.05</v>
      </c>
      <c r="S123" s="43">
        <f t="shared" si="14"/>
        <v>1</v>
      </c>
      <c r="T123" s="45">
        <f t="shared" si="15"/>
        <v>846.19999999999959</v>
      </c>
      <c r="U123" s="45">
        <f>IF(L123=1,F123*INDEX(Asumsi!$B$5:$B$7,MATCH(I123,Asumsi!$A$5:$A$7,0))-F123*R123,0)</f>
        <v>21155</v>
      </c>
      <c r="V123" s="45">
        <f>IF(S123=1,U123*(1-Asumsi!$B$10),U123)</f>
        <v>20097.25</v>
      </c>
    </row>
    <row r="124" spans="1:22" x14ac:dyDescent="0.35">
      <c r="A124" s="43">
        <v>20007</v>
      </c>
      <c r="B124" s="43" t="s">
        <v>202</v>
      </c>
      <c r="C124" s="43" t="s">
        <v>227</v>
      </c>
      <c r="D124" s="44">
        <v>40030</v>
      </c>
      <c r="E124" s="43">
        <v>49</v>
      </c>
      <c r="F124" s="43">
        <v>165220</v>
      </c>
      <c r="G124" s="43">
        <v>0.08</v>
      </c>
      <c r="H124" s="43">
        <v>13218</v>
      </c>
      <c r="I124" s="43" t="s">
        <v>76</v>
      </c>
      <c r="J124" s="43" t="s">
        <v>147</v>
      </c>
      <c r="K124" s="43">
        <f t="shared" si="8"/>
        <v>2009</v>
      </c>
      <c r="L124" s="43">
        <f t="shared" si="9"/>
        <v>1</v>
      </c>
      <c r="M124" s="43">
        <f t="shared" si="10"/>
        <v>0</v>
      </c>
      <c r="N124" s="43">
        <f t="shared" si="11"/>
        <v>1</v>
      </c>
      <c r="O124" s="43" t="str">
        <f t="shared" si="12"/>
        <v>D: 7%+</v>
      </c>
      <c r="P124" s="45">
        <f t="shared" si="13"/>
        <v>152002</v>
      </c>
      <c r="Q124" s="45">
        <f>IF(L124=1,F124*INDEX(Asumsi!$B$5:$B$7,MATCH(I124,Asumsi!$A$5:$A$7,0))-H124,0)</f>
        <v>36348</v>
      </c>
      <c r="R124" s="46">
        <f>MIN(G124,INDEX(Asumsi!$C$5:$C$7,MATCH(I124,Asumsi!$A$5:$A$7,0)))</f>
        <v>0.05</v>
      </c>
      <c r="S124" s="43">
        <f t="shared" si="14"/>
        <v>1</v>
      </c>
      <c r="T124" s="45">
        <f t="shared" si="15"/>
        <v>4956.5999999999995</v>
      </c>
      <c r="U124" s="45">
        <f>IF(L124=1,F124*INDEX(Asumsi!$B$5:$B$7,MATCH(I124,Asumsi!$A$5:$A$7,0))-F124*R124,0)</f>
        <v>41305</v>
      </c>
      <c r="V124" s="45">
        <f>IF(S124=1,U124*(1-Asumsi!$B$10),U124)</f>
        <v>39239.75</v>
      </c>
    </row>
    <row r="125" spans="1:22" x14ac:dyDescent="0.35">
      <c r="A125" s="43">
        <v>20071</v>
      </c>
      <c r="B125" s="43" t="s">
        <v>202</v>
      </c>
      <c r="C125" s="43" t="s">
        <v>251</v>
      </c>
      <c r="D125" s="44">
        <v>40803</v>
      </c>
      <c r="E125" s="43">
        <v>31</v>
      </c>
      <c r="F125" s="43">
        <v>1579880</v>
      </c>
      <c r="G125" s="43">
        <v>0.1</v>
      </c>
      <c r="H125" s="43">
        <v>157988</v>
      </c>
      <c r="I125" s="43" t="s">
        <v>75</v>
      </c>
      <c r="J125" s="43" t="s">
        <v>135</v>
      </c>
      <c r="K125" s="43">
        <f t="shared" si="8"/>
        <v>2011</v>
      </c>
      <c r="L125" s="43">
        <f t="shared" si="9"/>
        <v>1</v>
      </c>
      <c r="M125" s="43">
        <f t="shared" si="10"/>
        <v>0</v>
      </c>
      <c r="N125" s="43">
        <f t="shared" si="11"/>
        <v>1</v>
      </c>
      <c r="O125" s="43" t="str">
        <f t="shared" si="12"/>
        <v>D: 7%+</v>
      </c>
      <c r="P125" s="45">
        <f t="shared" si="13"/>
        <v>1421892</v>
      </c>
      <c r="Q125" s="45">
        <f>IF(L125=1,F125*INDEX(Asumsi!$B$5:$B$7,MATCH(I125,Asumsi!$A$5:$A$7,0))-H125,0)</f>
        <v>315976</v>
      </c>
      <c r="R125" s="46">
        <f>MIN(G125,INDEX(Asumsi!$C$5:$C$7,MATCH(I125,Asumsi!$A$5:$A$7,0)))</f>
        <v>0.03</v>
      </c>
      <c r="S125" s="43">
        <f t="shared" si="14"/>
        <v>1</v>
      </c>
      <c r="T125" s="45">
        <f t="shared" si="15"/>
        <v>110591.6</v>
      </c>
      <c r="U125" s="45">
        <f>IF(L125=1,F125*INDEX(Asumsi!$B$5:$B$7,MATCH(I125,Asumsi!$A$5:$A$7,0))-F125*R125,0)</f>
        <v>426567.6</v>
      </c>
      <c r="V125" s="45">
        <f>IF(S125=1,U125*(1-Asumsi!$B$10),U125)</f>
        <v>405239.22</v>
      </c>
    </row>
    <row r="126" spans="1:22" x14ac:dyDescent="0.35">
      <c r="A126" s="43">
        <v>20160</v>
      </c>
      <c r="B126" s="43" t="s">
        <v>202</v>
      </c>
      <c r="C126" s="43" t="s">
        <v>252</v>
      </c>
      <c r="D126" s="44">
        <v>40838</v>
      </c>
      <c r="E126" s="43">
        <v>42</v>
      </c>
      <c r="F126" s="43">
        <v>870480</v>
      </c>
      <c r="G126" s="43">
        <v>0.08</v>
      </c>
      <c r="H126" s="43">
        <v>69638</v>
      </c>
      <c r="I126" s="43" t="s">
        <v>76</v>
      </c>
      <c r="J126" s="43" t="s">
        <v>145</v>
      </c>
      <c r="K126" s="43">
        <f t="shared" si="8"/>
        <v>2011</v>
      </c>
      <c r="L126" s="43">
        <f t="shared" si="9"/>
        <v>1</v>
      </c>
      <c r="M126" s="43">
        <f t="shared" si="10"/>
        <v>0</v>
      </c>
      <c r="N126" s="43">
        <f t="shared" si="11"/>
        <v>1</v>
      </c>
      <c r="O126" s="43" t="str">
        <f t="shared" si="12"/>
        <v>D: 7%+</v>
      </c>
      <c r="P126" s="45">
        <f t="shared" si="13"/>
        <v>800842</v>
      </c>
      <c r="Q126" s="45">
        <f>IF(L126=1,F126*INDEX(Asumsi!$B$5:$B$7,MATCH(I126,Asumsi!$A$5:$A$7,0))-H126,0)</f>
        <v>191506</v>
      </c>
      <c r="R126" s="46">
        <f>MIN(G126,INDEX(Asumsi!$C$5:$C$7,MATCH(I126,Asumsi!$A$5:$A$7,0)))</f>
        <v>0.05</v>
      </c>
      <c r="S126" s="43">
        <f t="shared" si="14"/>
        <v>1</v>
      </c>
      <c r="T126" s="45">
        <f t="shared" si="15"/>
        <v>26114.399999999998</v>
      </c>
      <c r="U126" s="45">
        <f>IF(L126=1,F126*INDEX(Asumsi!$B$5:$B$7,MATCH(I126,Asumsi!$A$5:$A$7,0))-F126*R126,0)</f>
        <v>217620</v>
      </c>
      <c r="V126" s="45">
        <f>IF(S126=1,U126*(1-Asumsi!$B$10),U126)</f>
        <v>206739</v>
      </c>
    </row>
    <row r="127" spans="1:22" x14ac:dyDescent="0.35">
      <c r="A127" s="43">
        <v>20263</v>
      </c>
      <c r="B127" s="43" t="s">
        <v>202</v>
      </c>
      <c r="C127" s="43" t="s">
        <v>253</v>
      </c>
      <c r="D127" s="44">
        <v>40131</v>
      </c>
      <c r="E127" s="43">
        <v>8</v>
      </c>
      <c r="F127" s="43">
        <v>947400</v>
      </c>
      <c r="G127" s="43">
        <v>0.05</v>
      </c>
      <c r="H127" s="43">
        <v>47370</v>
      </c>
      <c r="I127" s="43" t="s">
        <v>76</v>
      </c>
      <c r="J127" s="43" t="s">
        <v>138</v>
      </c>
      <c r="K127" s="43">
        <f t="shared" si="8"/>
        <v>2009</v>
      </c>
      <c r="L127" s="43">
        <f t="shared" si="9"/>
        <v>1</v>
      </c>
      <c r="M127" s="43">
        <f t="shared" si="10"/>
        <v>0</v>
      </c>
      <c r="N127" s="43">
        <f t="shared" si="11"/>
        <v>1</v>
      </c>
      <c r="O127" s="43" t="str">
        <f t="shared" si="12"/>
        <v>C: 4-6%</v>
      </c>
      <c r="P127" s="45">
        <f t="shared" si="13"/>
        <v>900030</v>
      </c>
      <c r="Q127" s="45">
        <f>IF(L127=1,F127*INDEX(Asumsi!$B$5:$B$7,MATCH(I127,Asumsi!$A$5:$A$7,0))-H127,0)</f>
        <v>236850</v>
      </c>
      <c r="R127" s="46">
        <f>MIN(G127,INDEX(Asumsi!$C$5:$C$7,MATCH(I127,Asumsi!$A$5:$A$7,0)))</f>
        <v>0.05</v>
      </c>
      <c r="S127" s="43">
        <f t="shared" si="14"/>
        <v>0</v>
      </c>
      <c r="T127" s="45">
        <f t="shared" si="15"/>
        <v>0</v>
      </c>
      <c r="U127" s="45">
        <f>IF(L127=1,F127*INDEX(Asumsi!$B$5:$B$7,MATCH(I127,Asumsi!$A$5:$A$7,0))-F127*R127,0)</f>
        <v>236850</v>
      </c>
      <c r="V127" s="45">
        <f>IF(S127=1,U127*(1-Asumsi!$B$10),U127)</f>
        <v>236850</v>
      </c>
    </row>
    <row r="128" spans="1:22" x14ac:dyDescent="0.35">
      <c r="A128" s="43">
        <v>21285</v>
      </c>
      <c r="B128" s="43" t="s">
        <v>202</v>
      </c>
      <c r="C128" s="43" t="s">
        <v>238</v>
      </c>
      <c r="D128" s="44">
        <v>40362</v>
      </c>
      <c r="E128" s="43">
        <v>32</v>
      </c>
      <c r="F128" s="43">
        <v>109560</v>
      </c>
      <c r="G128" s="43">
        <v>0.02</v>
      </c>
      <c r="H128" s="43">
        <v>2191</v>
      </c>
      <c r="I128" s="43" t="s">
        <v>76</v>
      </c>
      <c r="J128" s="43" t="s">
        <v>147</v>
      </c>
      <c r="K128" s="43">
        <f t="shared" si="8"/>
        <v>2010</v>
      </c>
      <c r="L128" s="43">
        <f t="shared" si="9"/>
        <v>1</v>
      </c>
      <c r="M128" s="43">
        <f t="shared" si="10"/>
        <v>0</v>
      </c>
      <c r="N128" s="43">
        <f t="shared" si="11"/>
        <v>1</v>
      </c>
      <c r="O128" s="43" t="str">
        <f t="shared" si="12"/>
        <v>B: 1-3%</v>
      </c>
      <c r="P128" s="45">
        <f t="shared" si="13"/>
        <v>107369</v>
      </c>
      <c r="Q128" s="45">
        <f>IF(L128=1,F128*INDEX(Asumsi!$B$5:$B$7,MATCH(I128,Asumsi!$A$5:$A$7,0))-H128,0)</f>
        <v>30677</v>
      </c>
      <c r="R128" s="46">
        <f>MIN(G128,INDEX(Asumsi!$C$5:$C$7,MATCH(I128,Asumsi!$A$5:$A$7,0)))</f>
        <v>0.02</v>
      </c>
      <c r="S128" s="43">
        <f t="shared" si="14"/>
        <v>0</v>
      </c>
      <c r="T128" s="45">
        <f t="shared" si="15"/>
        <v>0</v>
      </c>
      <c r="U128" s="45">
        <f>IF(L128=1,F128*INDEX(Asumsi!$B$5:$B$7,MATCH(I128,Asumsi!$A$5:$A$7,0))-F128*R128,0)</f>
        <v>30676.799999999999</v>
      </c>
      <c r="V128" s="45">
        <f>IF(S128=1,U128*(1-Asumsi!$B$10),U128)</f>
        <v>30676.799999999999</v>
      </c>
    </row>
    <row r="129" spans="1:22" x14ac:dyDescent="0.35">
      <c r="A129" s="43">
        <v>21383</v>
      </c>
      <c r="B129" s="43" t="s">
        <v>209</v>
      </c>
      <c r="C129" s="43" t="s">
        <v>254</v>
      </c>
      <c r="D129" s="44">
        <v>39843</v>
      </c>
      <c r="E129" s="43">
        <v>31</v>
      </c>
      <c r="F129" s="43">
        <v>32133700</v>
      </c>
      <c r="G129" s="43">
        <v>7.0000000000000007E-2</v>
      </c>
      <c r="H129" s="43">
        <v>2249359</v>
      </c>
      <c r="I129" s="43" t="s">
        <v>77</v>
      </c>
      <c r="J129" s="43" t="s">
        <v>134</v>
      </c>
      <c r="K129" s="43">
        <f t="shared" si="8"/>
        <v>2009</v>
      </c>
      <c r="L129" s="43">
        <f t="shared" si="9"/>
        <v>0</v>
      </c>
      <c r="M129" s="43">
        <f t="shared" si="10"/>
        <v>1</v>
      </c>
      <c r="N129" s="43">
        <f t="shared" si="11"/>
        <v>1</v>
      </c>
      <c r="O129" s="43" t="str">
        <f t="shared" si="12"/>
        <v>D: 7%+</v>
      </c>
      <c r="P129" s="45">
        <f t="shared" si="13"/>
        <v>0</v>
      </c>
      <c r="Q129" s="45">
        <f>IF(L129=1,F129*INDEX(Asumsi!$B$5:$B$7,MATCH(I129,Asumsi!$A$5:$A$7,0))-H129,0)</f>
        <v>0</v>
      </c>
      <c r="R129" s="46">
        <f>MIN(G129,INDEX(Asumsi!$C$5:$C$7,MATCH(I129,Asumsi!$A$5:$A$7,0)))</f>
        <v>0.05</v>
      </c>
      <c r="S129" s="43">
        <f t="shared" si="14"/>
        <v>1</v>
      </c>
      <c r="T129" s="45">
        <f t="shared" si="15"/>
        <v>0</v>
      </c>
      <c r="U129" s="45">
        <f>IF(L129=1,F129*INDEX(Asumsi!$B$5:$B$7,MATCH(I129,Asumsi!$A$5:$A$7,0))-F129*R129,0)</f>
        <v>0</v>
      </c>
      <c r="V129" s="45">
        <f>IF(S129=1,U129*(1-Asumsi!$B$10),U129)</f>
        <v>0</v>
      </c>
    </row>
    <row r="130" spans="1:22" x14ac:dyDescent="0.35">
      <c r="A130" s="43">
        <v>21607</v>
      </c>
      <c r="B130" s="43" t="s">
        <v>202</v>
      </c>
      <c r="C130" s="43" t="s">
        <v>255</v>
      </c>
      <c r="D130" s="44">
        <v>40983</v>
      </c>
      <c r="E130" s="43">
        <v>17</v>
      </c>
      <c r="F130" s="43">
        <v>1237800</v>
      </c>
      <c r="G130" s="43">
        <v>0.09</v>
      </c>
      <c r="H130" s="43">
        <v>111402</v>
      </c>
      <c r="I130" s="43" t="s">
        <v>76</v>
      </c>
      <c r="J130" s="43" t="s">
        <v>147</v>
      </c>
      <c r="K130" s="43">
        <f t="shared" ref="K130:K193" si="16">YEAR(D130)</f>
        <v>2012</v>
      </c>
      <c r="L130" s="43">
        <f t="shared" ref="L130:L193" si="17">IF(B130="Order Finished",1,0)</f>
        <v>1</v>
      </c>
      <c r="M130" s="43">
        <f t="shared" ref="M130:M193" si="18">IF(B130="Order Returned",1,0)</f>
        <v>0</v>
      </c>
      <c r="N130" s="43">
        <f t="shared" ref="N130:N193" si="19">IF(B130="Order Cancelled",0,1)</f>
        <v>1</v>
      </c>
      <c r="O130" s="43" t="str">
        <f t="shared" ref="O130:O193" si="20">IF(G130=0,"A: 0%",IF(G130&lt;=0.03,"B: 1-3%",IF(G130&lt;=0.06,"C: 4-6%","D: 7%+")))</f>
        <v>D: 7%+</v>
      </c>
      <c r="P130" s="45">
        <f t="shared" ref="P130:P193" si="21">IF(L130=1,F130-H130,0)</f>
        <v>1126398</v>
      </c>
      <c r="Q130" s="45">
        <f>IF(L130=1,F130*INDEX(Asumsi!$B$5:$B$7,MATCH(I130,Asumsi!$A$5:$A$7,0))-H130,0)</f>
        <v>259938</v>
      </c>
      <c r="R130" s="46">
        <f>MIN(G130,INDEX(Asumsi!$C$5:$C$7,MATCH(I130,Asumsi!$A$5:$A$7,0)))</f>
        <v>0.05</v>
      </c>
      <c r="S130" s="43">
        <f t="shared" ref="S130:S193" si="22">IF(G130&gt;R130,1,0)</f>
        <v>1</v>
      </c>
      <c r="T130" s="45">
        <f t="shared" ref="T130:T193" si="23">IF(L130=1,F130*(G130-R130),0)</f>
        <v>49511.999999999993</v>
      </c>
      <c r="U130" s="45">
        <f>IF(L130=1,F130*INDEX(Asumsi!$B$5:$B$7,MATCH(I130,Asumsi!$A$5:$A$7,0))-F130*R130,0)</f>
        <v>309450</v>
      </c>
      <c r="V130" s="45">
        <f>IF(S130=1,U130*(1-Asumsi!$B$10),U130)</f>
        <v>293977.5</v>
      </c>
    </row>
    <row r="131" spans="1:22" x14ac:dyDescent="0.35">
      <c r="A131" s="43">
        <v>21636</v>
      </c>
      <c r="B131" s="43" t="s">
        <v>202</v>
      </c>
      <c r="C131" s="43" t="s">
        <v>256</v>
      </c>
      <c r="D131" s="44">
        <v>40035</v>
      </c>
      <c r="E131" s="43">
        <v>35</v>
      </c>
      <c r="F131" s="43">
        <v>3330079</v>
      </c>
      <c r="G131" s="43">
        <v>0.02</v>
      </c>
      <c r="H131" s="43">
        <v>66602</v>
      </c>
      <c r="I131" s="43" t="s">
        <v>77</v>
      </c>
      <c r="J131" s="43" t="s">
        <v>137</v>
      </c>
      <c r="K131" s="43">
        <f t="shared" si="16"/>
        <v>2009</v>
      </c>
      <c r="L131" s="43">
        <f t="shared" si="17"/>
        <v>1</v>
      </c>
      <c r="M131" s="43">
        <f t="shared" si="18"/>
        <v>0</v>
      </c>
      <c r="N131" s="43">
        <f t="shared" si="19"/>
        <v>1</v>
      </c>
      <c r="O131" s="43" t="str">
        <f t="shared" si="20"/>
        <v>B: 1-3%</v>
      </c>
      <c r="P131" s="45">
        <f t="shared" si="21"/>
        <v>3263477</v>
      </c>
      <c r="Q131" s="45">
        <f>IF(L131=1,F131*INDEX(Asumsi!$B$5:$B$7,MATCH(I131,Asumsi!$A$5:$A$7,0))-H131,0)</f>
        <v>932421.7</v>
      </c>
      <c r="R131" s="46">
        <f>MIN(G131,INDEX(Asumsi!$C$5:$C$7,MATCH(I131,Asumsi!$A$5:$A$7,0)))</f>
        <v>0.02</v>
      </c>
      <c r="S131" s="43">
        <f t="shared" si="22"/>
        <v>0</v>
      </c>
      <c r="T131" s="45">
        <f t="shared" si="23"/>
        <v>0</v>
      </c>
      <c r="U131" s="45">
        <f>IF(L131=1,F131*INDEX(Asumsi!$B$5:$B$7,MATCH(I131,Asumsi!$A$5:$A$7,0))-F131*R131,0)</f>
        <v>932422.12</v>
      </c>
      <c r="V131" s="45">
        <f>IF(S131=1,U131*(1-Asumsi!$B$10),U131)</f>
        <v>932422.12</v>
      </c>
    </row>
    <row r="132" spans="1:22" x14ac:dyDescent="0.35">
      <c r="A132" s="43">
        <v>21889</v>
      </c>
      <c r="B132" s="43" t="s">
        <v>202</v>
      </c>
      <c r="C132" s="43" t="s">
        <v>250</v>
      </c>
      <c r="D132" s="44">
        <v>40269</v>
      </c>
      <c r="E132" s="43">
        <v>21</v>
      </c>
      <c r="F132" s="43">
        <v>2099580</v>
      </c>
      <c r="G132" s="43">
        <v>0.08</v>
      </c>
      <c r="H132" s="43">
        <v>167966</v>
      </c>
      <c r="I132" s="43" t="s">
        <v>75</v>
      </c>
      <c r="J132" s="43" t="s">
        <v>144</v>
      </c>
      <c r="K132" s="43">
        <f t="shared" si="16"/>
        <v>2010</v>
      </c>
      <c r="L132" s="43">
        <f t="shared" si="17"/>
        <v>1</v>
      </c>
      <c r="M132" s="43">
        <f t="shared" si="18"/>
        <v>0</v>
      </c>
      <c r="N132" s="43">
        <f t="shared" si="19"/>
        <v>1</v>
      </c>
      <c r="O132" s="43" t="str">
        <f t="shared" si="20"/>
        <v>D: 7%+</v>
      </c>
      <c r="P132" s="45">
        <f t="shared" si="21"/>
        <v>1931614</v>
      </c>
      <c r="Q132" s="45">
        <f>IF(L132=1,F132*INDEX(Asumsi!$B$5:$B$7,MATCH(I132,Asumsi!$A$5:$A$7,0))-H132,0)</f>
        <v>461908</v>
      </c>
      <c r="R132" s="46">
        <f>MIN(G132,INDEX(Asumsi!$C$5:$C$7,MATCH(I132,Asumsi!$A$5:$A$7,0)))</f>
        <v>0.03</v>
      </c>
      <c r="S132" s="43">
        <f t="shared" si="22"/>
        <v>1</v>
      </c>
      <c r="T132" s="45">
        <f t="shared" si="23"/>
        <v>104979</v>
      </c>
      <c r="U132" s="45">
        <f>IF(L132=1,F132*INDEX(Asumsi!$B$5:$B$7,MATCH(I132,Asumsi!$A$5:$A$7,0))-F132*R132,0)</f>
        <v>566886.6</v>
      </c>
      <c r="V132" s="45">
        <f>IF(S132=1,U132*(1-Asumsi!$B$10),U132)</f>
        <v>538542.2699999999</v>
      </c>
    </row>
    <row r="133" spans="1:22" x14ac:dyDescent="0.35">
      <c r="A133" s="43">
        <v>22151</v>
      </c>
      <c r="B133" s="43" t="s">
        <v>202</v>
      </c>
      <c r="C133" s="43" t="s">
        <v>231</v>
      </c>
      <c r="D133" s="44">
        <v>40390</v>
      </c>
      <c r="E133" s="43">
        <v>49</v>
      </c>
      <c r="F133" s="43">
        <v>931660</v>
      </c>
      <c r="G133" s="43">
        <v>0.1</v>
      </c>
      <c r="H133" s="43">
        <v>93166</v>
      </c>
      <c r="I133" s="43" t="s">
        <v>75</v>
      </c>
      <c r="J133" s="43" t="s">
        <v>144</v>
      </c>
      <c r="K133" s="43">
        <f t="shared" si="16"/>
        <v>2010</v>
      </c>
      <c r="L133" s="43">
        <f t="shared" si="17"/>
        <v>1</v>
      </c>
      <c r="M133" s="43">
        <f t="shared" si="18"/>
        <v>0</v>
      </c>
      <c r="N133" s="43">
        <f t="shared" si="19"/>
        <v>1</v>
      </c>
      <c r="O133" s="43" t="str">
        <f t="shared" si="20"/>
        <v>D: 7%+</v>
      </c>
      <c r="P133" s="45">
        <f t="shared" si="21"/>
        <v>838494</v>
      </c>
      <c r="Q133" s="45">
        <f>IF(L133=1,F133*INDEX(Asumsi!$B$5:$B$7,MATCH(I133,Asumsi!$A$5:$A$7,0))-H133,0)</f>
        <v>186332</v>
      </c>
      <c r="R133" s="46">
        <f>MIN(G133,INDEX(Asumsi!$C$5:$C$7,MATCH(I133,Asumsi!$A$5:$A$7,0)))</f>
        <v>0.03</v>
      </c>
      <c r="S133" s="43">
        <f t="shared" si="22"/>
        <v>1</v>
      </c>
      <c r="T133" s="45">
        <f t="shared" si="23"/>
        <v>65216.200000000004</v>
      </c>
      <c r="U133" s="45">
        <f>IF(L133=1,F133*INDEX(Asumsi!$B$5:$B$7,MATCH(I133,Asumsi!$A$5:$A$7,0))-F133*R133,0)</f>
        <v>251548.2</v>
      </c>
      <c r="V133" s="45">
        <f>IF(S133=1,U133*(1-Asumsi!$B$10),U133)</f>
        <v>238970.79</v>
      </c>
    </row>
    <row r="134" spans="1:22" x14ac:dyDescent="0.35">
      <c r="A134" s="43">
        <v>22342</v>
      </c>
      <c r="B134" s="43" t="s">
        <v>202</v>
      </c>
      <c r="C134" s="43" t="s">
        <v>213</v>
      </c>
      <c r="D134" s="44">
        <v>39962</v>
      </c>
      <c r="E134" s="43">
        <v>13</v>
      </c>
      <c r="F134" s="43">
        <v>483412</v>
      </c>
      <c r="G134" s="43">
        <v>0</v>
      </c>
      <c r="H134" s="43">
        <v>0</v>
      </c>
      <c r="I134" s="43" t="s">
        <v>77</v>
      </c>
      <c r="J134" s="43" t="s">
        <v>137</v>
      </c>
      <c r="K134" s="43">
        <f t="shared" si="16"/>
        <v>2009</v>
      </c>
      <c r="L134" s="43">
        <f t="shared" si="17"/>
        <v>1</v>
      </c>
      <c r="M134" s="43">
        <f t="shared" si="18"/>
        <v>0</v>
      </c>
      <c r="N134" s="43">
        <f t="shared" si="19"/>
        <v>1</v>
      </c>
      <c r="O134" s="43" t="str">
        <f t="shared" si="20"/>
        <v>A: 0%</v>
      </c>
      <c r="P134" s="45">
        <f t="shared" si="21"/>
        <v>483412</v>
      </c>
      <c r="Q134" s="45">
        <f>IF(L134=1,F134*INDEX(Asumsi!$B$5:$B$7,MATCH(I134,Asumsi!$A$5:$A$7,0))-H134,0)</f>
        <v>145023.6</v>
      </c>
      <c r="R134" s="46">
        <f>MIN(G134,INDEX(Asumsi!$C$5:$C$7,MATCH(I134,Asumsi!$A$5:$A$7,0)))</f>
        <v>0</v>
      </c>
      <c r="S134" s="43">
        <f t="shared" si="22"/>
        <v>0</v>
      </c>
      <c r="T134" s="45">
        <f t="shared" si="23"/>
        <v>0</v>
      </c>
      <c r="U134" s="45">
        <f>IF(L134=1,F134*INDEX(Asumsi!$B$5:$B$7,MATCH(I134,Asumsi!$A$5:$A$7,0))-F134*R134,0)</f>
        <v>145023.6</v>
      </c>
      <c r="V134" s="45">
        <f>IF(S134=1,U134*(1-Asumsi!$B$10),U134)</f>
        <v>145023.6</v>
      </c>
    </row>
    <row r="135" spans="1:22" x14ac:dyDescent="0.35">
      <c r="A135" s="43">
        <v>22469</v>
      </c>
      <c r="B135" s="43" t="s">
        <v>202</v>
      </c>
      <c r="C135" s="43" t="s">
        <v>257</v>
      </c>
      <c r="D135" s="44">
        <v>40462</v>
      </c>
      <c r="E135" s="43">
        <v>44</v>
      </c>
      <c r="F135" s="43">
        <v>551820</v>
      </c>
      <c r="G135" s="43">
        <v>0.1</v>
      </c>
      <c r="H135" s="43">
        <v>55182</v>
      </c>
      <c r="I135" s="43" t="s">
        <v>77</v>
      </c>
      <c r="J135" s="43" t="s">
        <v>137</v>
      </c>
      <c r="K135" s="43">
        <f t="shared" si="16"/>
        <v>2010</v>
      </c>
      <c r="L135" s="43">
        <f t="shared" si="17"/>
        <v>1</v>
      </c>
      <c r="M135" s="43">
        <f t="shared" si="18"/>
        <v>0</v>
      </c>
      <c r="N135" s="43">
        <f t="shared" si="19"/>
        <v>1</v>
      </c>
      <c r="O135" s="43" t="str">
        <f t="shared" si="20"/>
        <v>D: 7%+</v>
      </c>
      <c r="P135" s="45">
        <f t="shared" si="21"/>
        <v>496638</v>
      </c>
      <c r="Q135" s="45">
        <f>IF(L135=1,F135*INDEX(Asumsi!$B$5:$B$7,MATCH(I135,Asumsi!$A$5:$A$7,0))-H135,0)</f>
        <v>110364</v>
      </c>
      <c r="R135" s="46">
        <f>MIN(G135,INDEX(Asumsi!$C$5:$C$7,MATCH(I135,Asumsi!$A$5:$A$7,0)))</f>
        <v>0.05</v>
      </c>
      <c r="S135" s="43">
        <f t="shared" si="22"/>
        <v>1</v>
      </c>
      <c r="T135" s="45">
        <f t="shared" si="23"/>
        <v>27591</v>
      </c>
      <c r="U135" s="45">
        <f>IF(L135=1,F135*INDEX(Asumsi!$B$5:$B$7,MATCH(I135,Asumsi!$A$5:$A$7,0))-F135*R135,0)</f>
        <v>137955</v>
      </c>
      <c r="V135" s="45">
        <f>IF(S135=1,U135*(1-Asumsi!$B$10),U135)</f>
        <v>131057.25</v>
      </c>
    </row>
    <row r="136" spans="1:22" x14ac:dyDescent="0.35">
      <c r="A136" s="43">
        <v>22501</v>
      </c>
      <c r="B136" s="43" t="s">
        <v>202</v>
      </c>
      <c r="C136" s="43" t="s">
        <v>221</v>
      </c>
      <c r="D136" s="44">
        <v>40316</v>
      </c>
      <c r="E136" s="43">
        <v>2</v>
      </c>
      <c r="F136" s="43">
        <v>61660</v>
      </c>
      <c r="G136" s="43">
        <v>0.04</v>
      </c>
      <c r="H136" s="43">
        <v>2466</v>
      </c>
      <c r="I136" s="43" t="s">
        <v>76</v>
      </c>
      <c r="J136" s="43" t="s">
        <v>146</v>
      </c>
      <c r="K136" s="43">
        <f t="shared" si="16"/>
        <v>2010</v>
      </c>
      <c r="L136" s="43">
        <f t="shared" si="17"/>
        <v>1</v>
      </c>
      <c r="M136" s="43">
        <f t="shared" si="18"/>
        <v>0</v>
      </c>
      <c r="N136" s="43">
        <f t="shared" si="19"/>
        <v>1</v>
      </c>
      <c r="O136" s="43" t="str">
        <f t="shared" si="20"/>
        <v>C: 4-6%</v>
      </c>
      <c r="P136" s="45">
        <f t="shared" si="21"/>
        <v>59194</v>
      </c>
      <c r="Q136" s="45">
        <f>IF(L136=1,F136*INDEX(Asumsi!$B$5:$B$7,MATCH(I136,Asumsi!$A$5:$A$7,0))-H136,0)</f>
        <v>16032</v>
      </c>
      <c r="R136" s="46">
        <f>MIN(G136,INDEX(Asumsi!$C$5:$C$7,MATCH(I136,Asumsi!$A$5:$A$7,0)))</f>
        <v>0.04</v>
      </c>
      <c r="S136" s="43">
        <f t="shared" si="22"/>
        <v>0</v>
      </c>
      <c r="T136" s="45">
        <f t="shared" si="23"/>
        <v>0</v>
      </c>
      <c r="U136" s="45">
        <f>IF(L136=1,F136*INDEX(Asumsi!$B$5:$B$7,MATCH(I136,Asumsi!$A$5:$A$7,0))-F136*R136,0)</f>
        <v>16031.6</v>
      </c>
      <c r="V136" s="45">
        <f>IF(S136=1,U136*(1-Asumsi!$B$10),U136)</f>
        <v>16031.6</v>
      </c>
    </row>
    <row r="137" spans="1:22" x14ac:dyDescent="0.35">
      <c r="A137" s="43">
        <v>22532</v>
      </c>
      <c r="B137" s="43" t="s">
        <v>202</v>
      </c>
      <c r="C137" s="43" t="s">
        <v>206</v>
      </c>
      <c r="D137" s="44">
        <v>40582</v>
      </c>
      <c r="E137" s="43">
        <v>13</v>
      </c>
      <c r="F137" s="43">
        <v>243320</v>
      </c>
      <c r="G137" s="43">
        <v>0.03</v>
      </c>
      <c r="H137" s="43">
        <v>7300</v>
      </c>
      <c r="I137" s="43" t="s">
        <v>76</v>
      </c>
      <c r="J137" s="43" t="s">
        <v>138</v>
      </c>
      <c r="K137" s="43">
        <f t="shared" si="16"/>
        <v>2011</v>
      </c>
      <c r="L137" s="43">
        <f t="shared" si="17"/>
        <v>1</v>
      </c>
      <c r="M137" s="43">
        <f t="shared" si="18"/>
        <v>0</v>
      </c>
      <c r="N137" s="43">
        <f t="shared" si="19"/>
        <v>1</v>
      </c>
      <c r="O137" s="43" t="str">
        <f t="shared" si="20"/>
        <v>B: 1-3%</v>
      </c>
      <c r="P137" s="45">
        <f t="shared" si="21"/>
        <v>236020</v>
      </c>
      <c r="Q137" s="45">
        <f>IF(L137=1,F137*INDEX(Asumsi!$B$5:$B$7,MATCH(I137,Asumsi!$A$5:$A$7,0))-H137,0)</f>
        <v>65696</v>
      </c>
      <c r="R137" s="46">
        <f>MIN(G137,INDEX(Asumsi!$C$5:$C$7,MATCH(I137,Asumsi!$A$5:$A$7,0)))</f>
        <v>0.03</v>
      </c>
      <c r="S137" s="43">
        <f t="shared" si="22"/>
        <v>0</v>
      </c>
      <c r="T137" s="45">
        <f t="shared" si="23"/>
        <v>0</v>
      </c>
      <c r="U137" s="45">
        <f>IF(L137=1,F137*INDEX(Asumsi!$B$5:$B$7,MATCH(I137,Asumsi!$A$5:$A$7,0))-F137*R137,0)</f>
        <v>65696.399999999994</v>
      </c>
      <c r="V137" s="45">
        <f>IF(S137=1,U137*(1-Asumsi!$B$10),U137)</f>
        <v>65696.399999999994</v>
      </c>
    </row>
    <row r="138" spans="1:22" x14ac:dyDescent="0.35">
      <c r="A138" s="43">
        <v>23264</v>
      </c>
      <c r="B138" s="43" t="s">
        <v>202</v>
      </c>
      <c r="C138" s="43" t="s">
        <v>205</v>
      </c>
      <c r="D138" s="44">
        <v>40519</v>
      </c>
      <c r="E138" s="43">
        <v>16</v>
      </c>
      <c r="F138" s="43">
        <v>216840</v>
      </c>
      <c r="G138" s="43">
        <v>0.02</v>
      </c>
      <c r="H138" s="43">
        <v>4337</v>
      </c>
      <c r="I138" s="43" t="s">
        <v>76</v>
      </c>
      <c r="J138" s="43" t="s">
        <v>145</v>
      </c>
      <c r="K138" s="43">
        <f t="shared" si="16"/>
        <v>2010</v>
      </c>
      <c r="L138" s="43">
        <f t="shared" si="17"/>
        <v>1</v>
      </c>
      <c r="M138" s="43">
        <f t="shared" si="18"/>
        <v>0</v>
      </c>
      <c r="N138" s="43">
        <f t="shared" si="19"/>
        <v>1</v>
      </c>
      <c r="O138" s="43" t="str">
        <f t="shared" si="20"/>
        <v>B: 1-3%</v>
      </c>
      <c r="P138" s="45">
        <f t="shared" si="21"/>
        <v>212503</v>
      </c>
      <c r="Q138" s="45">
        <f>IF(L138=1,F138*INDEX(Asumsi!$B$5:$B$7,MATCH(I138,Asumsi!$A$5:$A$7,0))-H138,0)</f>
        <v>60715</v>
      </c>
      <c r="R138" s="46">
        <f>MIN(G138,INDEX(Asumsi!$C$5:$C$7,MATCH(I138,Asumsi!$A$5:$A$7,0)))</f>
        <v>0.02</v>
      </c>
      <c r="S138" s="43">
        <f t="shared" si="22"/>
        <v>0</v>
      </c>
      <c r="T138" s="45">
        <f t="shared" si="23"/>
        <v>0</v>
      </c>
      <c r="U138" s="45">
        <f>IF(L138=1,F138*INDEX(Asumsi!$B$5:$B$7,MATCH(I138,Asumsi!$A$5:$A$7,0))-F138*R138,0)</f>
        <v>60715.199999999997</v>
      </c>
      <c r="V138" s="45">
        <f>IF(S138=1,U138*(1-Asumsi!$B$10),U138)</f>
        <v>60715.199999999997</v>
      </c>
    </row>
    <row r="139" spans="1:22" x14ac:dyDescent="0.35">
      <c r="A139" s="43">
        <v>23488</v>
      </c>
      <c r="B139" s="43" t="s">
        <v>209</v>
      </c>
      <c r="C139" s="43" t="s">
        <v>223</v>
      </c>
      <c r="D139" s="44">
        <v>39819</v>
      </c>
      <c r="E139" s="43">
        <v>30</v>
      </c>
      <c r="F139" s="43">
        <v>52266780</v>
      </c>
      <c r="G139" s="43">
        <v>0.04</v>
      </c>
      <c r="H139" s="43">
        <v>2090671</v>
      </c>
      <c r="I139" s="43" t="s">
        <v>75</v>
      </c>
      <c r="J139" s="43" t="s">
        <v>143</v>
      </c>
      <c r="K139" s="43">
        <f t="shared" si="16"/>
        <v>2009</v>
      </c>
      <c r="L139" s="43">
        <f t="shared" si="17"/>
        <v>0</v>
      </c>
      <c r="M139" s="43">
        <f t="shared" si="18"/>
        <v>1</v>
      </c>
      <c r="N139" s="43">
        <f t="shared" si="19"/>
        <v>1</v>
      </c>
      <c r="O139" s="43" t="str">
        <f t="shared" si="20"/>
        <v>C: 4-6%</v>
      </c>
      <c r="P139" s="45">
        <f t="shared" si="21"/>
        <v>0</v>
      </c>
      <c r="Q139" s="45">
        <f>IF(L139=1,F139*INDEX(Asumsi!$B$5:$B$7,MATCH(I139,Asumsi!$A$5:$A$7,0))-H139,0)</f>
        <v>0</v>
      </c>
      <c r="R139" s="46">
        <f>MIN(G139,INDEX(Asumsi!$C$5:$C$7,MATCH(I139,Asumsi!$A$5:$A$7,0)))</f>
        <v>0.03</v>
      </c>
      <c r="S139" s="43">
        <f t="shared" si="22"/>
        <v>1</v>
      </c>
      <c r="T139" s="45">
        <f t="shared" si="23"/>
        <v>0</v>
      </c>
      <c r="U139" s="45">
        <f>IF(L139=1,F139*INDEX(Asumsi!$B$5:$B$7,MATCH(I139,Asumsi!$A$5:$A$7,0))-F139*R139,0)</f>
        <v>0</v>
      </c>
      <c r="V139" s="45">
        <f>IF(S139=1,U139*(1-Asumsi!$B$10),U139)</f>
        <v>0</v>
      </c>
    </row>
    <row r="140" spans="1:22" x14ac:dyDescent="0.35">
      <c r="A140" s="43">
        <v>23584</v>
      </c>
      <c r="B140" s="43" t="s">
        <v>202</v>
      </c>
      <c r="C140" s="43" t="s">
        <v>221</v>
      </c>
      <c r="D140" s="44">
        <v>40980</v>
      </c>
      <c r="E140" s="43">
        <v>14</v>
      </c>
      <c r="F140" s="43">
        <v>5342420</v>
      </c>
      <c r="G140" s="43">
        <v>0.06</v>
      </c>
      <c r="H140" s="43">
        <v>320545</v>
      </c>
      <c r="I140" s="43" t="s">
        <v>77</v>
      </c>
      <c r="J140" s="43" t="s">
        <v>134</v>
      </c>
      <c r="K140" s="43">
        <f t="shared" si="16"/>
        <v>2012</v>
      </c>
      <c r="L140" s="43">
        <f t="shared" si="17"/>
        <v>1</v>
      </c>
      <c r="M140" s="43">
        <f t="shared" si="18"/>
        <v>0</v>
      </c>
      <c r="N140" s="43">
        <f t="shared" si="19"/>
        <v>1</v>
      </c>
      <c r="O140" s="43" t="str">
        <f t="shared" si="20"/>
        <v>C: 4-6%</v>
      </c>
      <c r="P140" s="45">
        <f t="shared" si="21"/>
        <v>5021875</v>
      </c>
      <c r="Q140" s="45">
        <f>IF(L140=1,F140*INDEX(Asumsi!$B$5:$B$7,MATCH(I140,Asumsi!$A$5:$A$7,0))-H140,0)</f>
        <v>1282181</v>
      </c>
      <c r="R140" s="46">
        <f>MIN(G140,INDEX(Asumsi!$C$5:$C$7,MATCH(I140,Asumsi!$A$5:$A$7,0)))</f>
        <v>0.05</v>
      </c>
      <c r="S140" s="43">
        <f t="shared" si="22"/>
        <v>1</v>
      </c>
      <c r="T140" s="45">
        <f t="shared" si="23"/>
        <v>53424.199999999975</v>
      </c>
      <c r="U140" s="45">
        <f>IF(L140=1,F140*INDEX(Asumsi!$B$5:$B$7,MATCH(I140,Asumsi!$A$5:$A$7,0))-F140*R140,0)</f>
        <v>1335605</v>
      </c>
      <c r="V140" s="45">
        <f>IF(S140=1,U140*(1-Asumsi!$B$10),U140)</f>
        <v>1268824.75</v>
      </c>
    </row>
    <row r="141" spans="1:22" x14ac:dyDescent="0.35">
      <c r="A141" s="43">
        <v>24007</v>
      </c>
      <c r="B141" s="43" t="s">
        <v>202</v>
      </c>
      <c r="C141" s="43" t="s">
        <v>235</v>
      </c>
      <c r="D141" s="44">
        <v>40416</v>
      </c>
      <c r="E141" s="43">
        <v>26</v>
      </c>
      <c r="F141" s="43">
        <v>1063320</v>
      </c>
      <c r="G141" s="43">
        <v>0.08</v>
      </c>
      <c r="H141" s="43">
        <v>85066</v>
      </c>
      <c r="I141" s="43" t="s">
        <v>77</v>
      </c>
      <c r="J141" s="43" t="s">
        <v>142</v>
      </c>
      <c r="K141" s="43">
        <f t="shared" si="16"/>
        <v>2010</v>
      </c>
      <c r="L141" s="43">
        <f t="shared" si="17"/>
        <v>1</v>
      </c>
      <c r="M141" s="43">
        <f t="shared" si="18"/>
        <v>0</v>
      </c>
      <c r="N141" s="43">
        <f t="shared" si="19"/>
        <v>1</v>
      </c>
      <c r="O141" s="43" t="str">
        <f t="shared" si="20"/>
        <v>D: 7%+</v>
      </c>
      <c r="P141" s="45">
        <f t="shared" si="21"/>
        <v>978254</v>
      </c>
      <c r="Q141" s="45">
        <f>IF(L141=1,F141*INDEX(Asumsi!$B$5:$B$7,MATCH(I141,Asumsi!$A$5:$A$7,0))-H141,0)</f>
        <v>233930</v>
      </c>
      <c r="R141" s="46">
        <f>MIN(G141,INDEX(Asumsi!$C$5:$C$7,MATCH(I141,Asumsi!$A$5:$A$7,0)))</f>
        <v>0.05</v>
      </c>
      <c r="S141" s="43">
        <f t="shared" si="22"/>
        <v>1</v>
      </c>
      <c r="T141" s="45">
        <f t="shared" si="23"/>
        <v>31899.599999999999</v>
      </c>
      <c r="U141" s="45">
        <f>IF(L141=1,F141*INDEX(Asumsi!$B$5:$B$7,MATCH(I141,Asumsi!$A$5:$A$7,0))-F141*R141,0)</f>
        <v>265830</v>
      </c>
      <c r="V141" s="45">
        <f>IF(S141=1,U141*(1-Asumsi!$B$10),U141)</f>
        <v>252538.5</v>
      </c>
    </row>
    <row r="142" spans="1:22" x14ac:dyDescent="0.35">
      <c r="A142" s="43">
        <v>24038</v>
      </c>
      <c r="B142" s="43" t="s">
        <v>202</v>
      </c>
      <c r="C142" s="43" t="s">
        <v>257</v>
      </c>
      <c r="D142" s="44">
        <v>40714</v>
      </c>
      <c r="E142" s="43">
        <v>38</v>
      </c>
      <c r="F142" s="43">
        <v>206140</v>
      </c>
      <c r="G142" s="43">
        <v>0.1</v>
      </c>
      <c r="H142" s="43">
        <v>20614</v>
      </c>
      <c r="I142" s="43" t="s">
        <v>76</v>
      </c>
      <c r="J142" s="43" t="s">
        <v>147</v>
      </c>
      <c r="K142" s="43">
        <f t="shared" si="16"/>
        <v>2011</v>
      </c>
      <c r="L142" s="43">
        <f t="shared" si="17"/>
        <v>1</v>
      </c>
      <c r="M142" s="43">
        <f t="shared" si="18"/>
        <v>0</v>
      </c>
      <c r="N142" s="43">
        <f t="shared" si="19"/>
        <v>1</v>
      </c>
      <c r="O142" s="43" t="str">
        <f t="shared" si="20"/>
        <v>D: 7%+</v>
      </c>
      <c r="P142" s="45">
        <f t="shared" si="21"/>
        <v>185526</v>
      </c>
      <c r="Q142" s="45">
        <f>IF(L142=1,F142*INDEX(Asumsi!$B$5:$B$7,MATCH(I142,Asumsi!$A$5:$A$7,0))-H142,0)</f>
        <v>41228</v>
      </c>
      <c r="R142" s="46">
        <f>MIN(G142,INDEX(Asumsi!$C$5:$C$7,MATCH(I142,Asumsi!$A$5:$A$7,0)))</f>
        <v>0.05</v>
      </c>
      <c r="S142" s="43">
        <f t="shared" si="22"/>
        <v>1</v>
      </c>
      <c r="T142" s="45">
        <f t="shared" si="23"/>
        <v>10307</v>
      </c>
      <c r="U142" s="45">
        <f>IF(L142=1,F142*INDEX(Asumsi!$B$5:$B$7,MATCH(I142,Asumsi!$A$5:$A$7,0))-F142*R142,0)</f>
        <v>51535</v>
      </c>
      <c r="V142" s="45">
        <f>IF(S142=1,U142*(1-Asumsi!$B$10),U142)</f>
        <v>48958.25</v>
      </c>
    </row>
    <row r="143" spans="1:22" x14ac:dyDescent="0.35">
      <c r="A143" s="43">
        <v>24097</v>
      </c>
      <c r="B143" s="43" t="s">
        <v>202</v>
      </c>
      <c r="C143" s="43" t="s">
        <v>246</v>
      </c>
      <c r="D143" s="44">
        <v>40394</v>
      </c>
      <c r="E143" s="43">
        <v>1</v>
      </c>
      <c r="F143" s="43">
        <v>34380</v>
      </c>
      <c r="G143" s="43">
        <v>0</v>
      </c>
      <c r="H143" s="43">
        <v>0</v>
      </c>
      <c r="I143" s="43" t="s">
        <v>77</v>
      </c>
      <c r="J143" s="43" t="s">
        <v>142</v>
      </c>
      <c r="K143" s="43">
        <f t="shared" si="16"/>
        <v>2010</v>
      </c>
      <c r="L143" s="43">
        <f t="shared" si="17"/>
        <v>1</v>
      </c>
      <c r="M143" s="43">
        <f t="shared" si="18"/>
        <v>0</v>
      </c>
      <c r="N143" s="43">
        <f t="shared" si="19"/>
        <v>1</v>
      </c>
      <c r="O143" s="43" t="str">
        <f t="shared" si="20"/>
        <v>A: 0%</v>
      </c>
      <c r="P143" s="45">
        <f t="shared" si="21"/>
        <v>34380</v>
      </c>
      <c r="Q143" s="45">
        <f>IF(L143=1,F143*INDEX(Asumsi!$B$5:$B$7,MATCH(I143,Asumsi!$A$5:$A$7,0))-H143,0)</f>
        <v>10314</v>
      </c>
      <c r="R143" s="46">
        <f>MIN(G143,INDEX(Asumsi!$C$5:$C$7,MATCH(I143,Asumsi!$A$5:$A$7,0)))</f>
        <v>0</v>
      </c>
      <c r="S143" s="43">
        <f t="shared" si="22"/>
        <v>0</v>
      </c>
      <c r="T143" s="45">
        <f t="shared" si="23"/>
        <v>0</v>
      </c>
      <c r="U143" s="45">
        <f>IF(L143=1,F143*INDEX(Asumsi!$B$5:$B$7,MATCH(I143,Asumsi!$A$5:$A$7,0))-F143*R143,0)</f>
        <v>10314</v>
      </c>
      <c r="V143" s="45">
        <f>IF(S143=1,U143*(1-Asumsi!$B$10),U143)</f>
        <v>10314</v>
      </c>
    </row>
    <row r="144" spans="1:22" x14ac:dyDescent="0.35">
      <c r="A144" s="43">
        <v>24128</v>
      </c>
      <c r="B144" s="43" t="s">
        <v>202</v>
      </c>
      <c r="C144" s="43" t="s">
        <v>224</v>
      </c>
      <c r="D144" s="44">
        <v>40505</v>
      </c>
      <c r="E144" s="43">
        <v>13</v>
      </c>
      <c r="F144" s="43">
        <v>541260</v>
      </c>
      <c r="G144" s="43">
        <v>0.1</v>
      </c>
      <c r="H144" s="43">
        <v>54126</v>
      </c>
      <c r="I144" s="43" t="s">
        <v>76</v>
      </c>
      <c r="J144" s="43" t="s">
        <v>145</v>
      </c>
      <c r="K144" s="43">
        <f t="shared" si="16"/>
        <v>2010</v>
      </c>
      <c r="L144" s="43">
        <f t="shared" si="17"/>
        <v>1</v>
      </c>
      <c r="M144" s="43">
        <f t="shared" si="18"/>
        <v>0</v>
      </c>
      <c r="N144" s="43">
        <f t="shared" si="19"/>
        <v>1</v>
      </c>
      <c r="O144" s="43" t="str">
        <f t="shared" si="20"/>
        <v>D: 7%+</v>
      </c>
      <c r="P144" s="45">
        <f t="shared" si="21"/>
        <v>487134</v>
      </c>
      <c r="Q144" s="45">
        <f>IF(L144=1,F144*INDEX(Asumsi!$B$5:$B$7,MATCH(I144,Asumsi!$A$5:$A$7,0))-H144,0)</f>
        <v>108252</v>
      </c>
      <c r="R144" s="46">
        <f>MIN(G144,INDEX(Asumsi!$C$5:$C$7,MATCH(I144,Asumsi!$A$5:$A$7,0)))</f>
        <v>0.05</v>
      </c>
      <c r="S144" s="43">
        <f t="shared" si="22"/>
        <v>1</v>
      </c>
      <c r="T144" s="45">
        <f t="shared" si="23"/>
        <v>27063</v>
      </c>
      <c r="U144" s="45">
        <f>IF(L144=1,F144*INDEX(Asumsi!$B$5:$B$7,MATCH(I144,Asumsi!$A$5:$A$7,0))-F144*R144,0)</f>
        <v>135315</v>
      </c>
      <c r="V144" s="45">
        <f>IF(S144=1,U144*(1-Asumsi!$B$10),U144)</f>
        <v>128549.25</v>
      </c>
    </row>
    <row r="145" spans="1:22" x14ac:dyDescent="0.35">
      <c r="A145" s="43">
        <v>24294</v>
      </c>
      <c r="B145" s="43" t="s">
        <v>202</v>
      </c>
      <c r="C145" s="43" t="s">
        <v>249</v>
      </c>
      <c r="D145" s="44">
        <v>40027</v>
      </c>
      <c r="E145" s="43">
        <v>24</v>
      </c>
      <c r="F145" s="43">
        <v>9731440</v>
      </c>
      <c r="G145" s="43">
        <v>0.03</v>
      </c>
      <c r="H145" s="43">
        <v>291943</v>
      </c>
      <c r="I145" s="43" t="s">
        <v>77</v>
      </c>
      <c r="J145" s="43" t="s">
        <v>134</v>
      </c>
      <c r="K145" s="43">
        <f t="shared" si="16"/>
        <v>2009</v>
      </c>
      <c r="L145" s="43">
        <f t="shared" si="17"/>
        <v>1</v>
      </c>
      <c r="M145" s="43">
        <f t="shared" si="18"/>
        <v>0</v>
      </c>
      <c r="N145" s="43">
        <f t="shared" si="19"/>
        <v>1</v>
      </c>
      <c r="O145" s="43" t="str">
        <f t="shared" si="20"/>
        <v>B: 1-3%</v>
      </c>
      <c r="P145" s="45">
        <f t="shared" si="21"/>
        <v>9439497</v>
      </c>
      <c r="Q145" s="45">
        <f>IF(L145=1,F145*INDEX(Asumsi!$B$5:$B$7,MATCH(I145,Asumsi!$A$5:$A$7,0))-H145,0)</f>
        <v>2627489</v>
      </c>
      <c r="R145" s="46">
        <f>MIN(G145,INDEX(Asumsi!$C$5:$C$7,MATCH(I145,Asumsi!$A$5:$A$7,0)))</f>
        <v>0.03</v>
      </c>
      <c r="S145" s="43">
        <f t="shared" si="22"/>
        <v>0</v>
      </c>
      <c r="T145" s="45">
        <f t="shared" si="23"/>
        <v>0</v>
      </c>
      <c r="U145" s="45">
        <f>IF(L145=1,F145*INDEX(Asumsi!$B$5:$B$7,MATCH(I145,Asumsi!$A$5:$A$7,0))-F145*R145,0)</f>
        <v>2627488.7999999998</v>
      </c>
      <c r="V145" s="45">
        <f>IF(S145=1,U145*(1-Asumsi!$B$10),U145)</f>
        <v>2627488.7999999998</v>
      </c>
    </row>
    <row r="146" spans="1:22" x14ac:dyDescent="0.35">
      <c r="A146" s="43">
        <v>24387</v>
      </c>
      <c r="B146" s="43" t="s">
        <v>202</v>
      </c>
      <c r="C146" s="43" t="s">
        <v>253</v>
      </c>
      <c r="D146" s="44">
        <v>40765</v>
      </c>
      <c r="E146" s="43">
        <v>23</v>
      </c>
      <c r="F146" s="43">
        <v>2006620</v>
      </c>
      <c r="G146" s="43">
        <v>0.01</v>
      </c>
      <c r="H146" s="43">
        <v>20066</v>
      </c>
      <c r="I146" s="43" t="s">
        <v>75</v>
      </c>
      <c r="J146" s="43" t="s">
        <v>144</v>
      </c>
      <c r="K146" s="43">
        <f t="shared" si="16"/>
        <v>2011</v>
      </c>
      <c r="L146" s="43">
        <f t="shared" si="17"/>
        <v>1</v>
      </c>
      <c r="M146" s="43">
        <f t="shared" si="18"/>
        <v>0</v>
      </c>
      <c r="N146" s="43">
        <f t="shared" si="19"/>
        <v>1</v>
      </c>
      <c r="O146" s="43" t="str">
        <f t="shared" si="20"/>
        <v>B: 1-3%</v>
      </c>
      <c r="P146" s="45">
        <f t="shared" si="21"/>
        <v>1986554</v>
      </c>
      <c r="Q146" s="45">
        <f>IF(L146=1,F146*INDEX(Asumsi!$B$5:$B$7,MATCH(I146,Asumsi!$A$5:$A$7,0))-H146,0)</f>
        <v>581920</v>
      </c>
      <c r="R146" s="46">
        <f>MIN(G146,INDEX(Asumsi!$C$5:$C$7,MATCH(I146,Asumsi!$A$5:$A$7,0)))</f>
        <v>0.01</v>
      </c>
      <c r="S146" s="43">
        <f t="shared" si="22"/>
        <v>0</v>
      </c>
      <c r="T146" s="45">
        <f t="shared" si="23"/>
        <v>0</v>
      </c>
      <c r="U146" s="45">
        <f>IF(L146=1,F146*INDEX(Asumsi!$B$5:$B$7,MATCH(I146,Asumsi!$A$5:$A$7,0))-F146*R146,0)</f>
        <v>581919.80000000005</v>
      </c>
      <c r="V146" s="45">
        <f>IF(S146=1,U146*(1-Asumsi!$B$10),U146)</f>
        <v>581919.80000000005</v>
      </c>
    </row>
    <row r="147" spans="1:22" x14ac:dyDescent="0.35">
      <c r="A147" s="43">
        <v>24515</v>
      </c>
      <c r="B147" s="43" t="s">
        <v>202</v>
      </c>
      <c r="C147" s="43" t="s">
        <v>224</v>
      </c>
      <c r="D147" s="44">
        <v>40304</v>
      </c>
      <c r="E147" s="43">
        <v>41</v>
      </c>
      <c r="F147" s="43">
        <v>6102540</v>
      </c>
      <c r="G147" s="43">
        <v>0.1</v>
      </c>
      <c r="H147" s="43">
        <v>610254</v>
      </c>
      <c r="I147" s="43" t="s">
        <v>77</v>
      </c>
      <c r="J147" s="43" t="s">
        <v>134</v>
      </c>
      <c r="K147" s="43">
        <f t="shared" si="16"/>
        <v>2010</v>
      </c>
      <c r="L147" s="43">
        <f t="shared" si="17"/>
        <v>1</v>
      </c>
      <c r="M147" s="43">
        <f t="shared" si="18"/>
        <v>0</v>
      </c>
      <c r="N147" s="43">
        <f t="shared" si="19"/>
        <v>1</v>
      </c>
      <c r="O147" s="43" t="str">
        <f t="shared" si="20"/>
        <v>D: 7%+</v>
      </c>
      <c r="P147" s="45">
        <f t="shared" si="21"/>
        <v>5492286</v>
      </c>
      <c r="Q147" s="45">
        <f>IF(L147=1,F147*INDEX(Asumsi!$B$5:$B$7,MATCH(I147,Asumsi!$A$5:$A$7,0))-H147,0)</f>
        <v>1220508</v>
      </c>
      <c r="R147" s="46">
        <f>MIN(G147,INDEX(Asumsi!$C$5:$C$7,MATCH(I147,Asumsi!$A$5:$A$7,0)))</f>
        <v>0.05</v>
      </c>
      <c r="S147" s="43">
        <f t="shared" si="22"/>
        <v>1</v>
      </c>
      <c r="T147" s="45">
        <f t="shared" si="23"/>
        <v>305127</v>
      </c>
      <c r="U147" s="45">
        <f>IF(L147=1,F147*INDEX(Asumsi!$B$5:$B$7,MATCH(I147,Asumsi!$A$5:$A$7,0))-F147*R147,0)</f>
        <v>1525635</v>
      </c>
      <c r="V147" s="45">
        <f>IF(S147=1,U147*(1-Asumsi!$B$10),U147)</f>
        <v>1449353.25</v>
      </c>
    </row>
    <row r="148" spans="1:22" x14ac:dyDescent="0.35">
      <c r="A148" s="43">
        <v>24743</v>
      </c>
      <c r="B148" s="43" t="s">
        <v>202</v>
      </c>
      <c r="C148" s="43" t="s">
        <v>215</v>
      </c>
      <c r="D148" s="44">
        <v>41088</v>
      </c>
      <c r="E148" s="43">
        <v>47</v>
      </c>
      <c r="F148" s="43">
        <v>19267180</v>
      </c>
      <c r="G148" s="43">
        <v>0.06</v>
      </c>
      <c r="H148" s="43">
        <v>1156031</v>
      </c>
      <c r="I148" s="43" t="s">
        <v>75</v>
      </c>
      <c r="J148" s="43" t="s">
        <v>135</v>
      </c>
      <c r="K148" s="43">
        <f t="shared" si="16"/>
        <v>2012</v>
      </c>
      <c r="L148" s="43">
        <f t="shared" si="17"/>
        <v>1</v>
      </c>
      <c r="M148" s="43">
        <f t="shared" si="18"/>
        <v>0</v>
      </c>
      <c r="N148" s="43">
        <f t="shared" si="19"/>
        <v>1</v>
      </c>
      <c r="O148" s="43" t="str">
        <f t="shared" si="20"/>
        <v>C: 4-6%</v>
      </c>
      <c r="P148" s="45">
        <f t="shared" si="21"/>
        <v>18111149</v>
      </c>
      <c r="Q148" s="45">
        <f>IF(L148=1,F148*INDEX(Asumsi!$B$5:$B$7,MATCH(I148,Asumsi!$A$5:$A$7,0))-H148,0)</f>
        <v>4624123</v>
      </c>
      <c r="R148" s="46">
        <f>MIN(G148,INDEX(Asumsi!$C$5:$C$7,MATCH(I148,Asumsi!$A$5:$A$7,0)))</f>
        <v>0.03</v>
      </c>
      <c r="S148" s="43">
        <f t="shared" si="22"/>
        <v>1</v>
      </c>
      <c r="T148" s="45">
        <f t="shared" si="23"/>
        <v>578015.4</v>
      </c>
      <c r="U148" s="45">
        <f>IF(L148=1,F148*INDEX(Asumsi!$B$5:$B$7,MATCH(I148,Asumsi!$A$5:$A$7,0))-F148*R148,0)</f>
        <v>5202138.5999999996</v>
      </c>
      <c r="V148" s="45">
        <f>IF(S148=1,U148*(1-Asumsi!$B$10),U148)</f>
        <v>4942031.669999999</v>
      </c>
    </row>
    <row r="149" spans="1:22" x14ac:dyDescent="0.35">
      <c r="A149" s="43">
        <v>24871</v>
      </c>
      <c r="B149" s="43" t="s">
        <v>202</v>
      </c>
      <c r="C149" s="43" t="s">
        <v>217</v>
      </c>
      <c r="D149" s="44">
        <v>40625</v>
      </c>
      <c r="E149" s="43">
        <v>6</v>
      </c>
      <c r="F149" s="43">
        <v>287560</v>
      </c>
      <c r="G149" s="43">
        <v>0.04</v>
      </c>
      <c r="H149" s="43">
        <v>11502</v>
      </c>
      <c r="I149" s="43" t="s">
        <v>75</v>
      </c>
      <c r="J149" s="43" t="s">
        <v>144</v>
      </c>
      <c r="K149" s="43">
        <f t="shared" si="16"/>
        <v>2011</v>
      </c>
      <c r="L149" s="43">
        <f t="shared" si="17"/>
        <v>1</v>
      </c>
      <c r="M149" s="43">
        <f t="shared" si="18"/>
        <v>0</v>
      </c>
      <c r="N149" s="43">
        <f t="shared" si="19"/>
        <v>1</v>
      </c>
      <c r="O149" s="43" t="str">
        <f t="shared" si="20"/>
        <v>C: 4-6%</v>
      </c>
      <c r="P149" s="45">
        <f t="shared" si="21"/>
        <v>276058</v>
      </c>
      <c r="Q149" s="45">
        <f>IF(L149=1,F149*INDEX(Asumsi!$B$5:$B$7,MATCH(I149,Asumsi!$A$5:$A$7,0))-H149,0)</f>
        <v>74766</v>
      </c>
      <c r="R149" s="46">
        <f>MIN(G149,INDEX(Asumsi!$C$5:$C$7,MATCH(I149,Asumsi!$A$5:$A$7,0)))</f>
        <v>0.03</v>
      </c>
      <c r="S149" s="43">
        <f t="shared" si="22"/>
        <v>1</v>
      </c>
      <c r="T149" s="45">
        <f t="shared" si="23"/>
        <v>2875.6000000000004</v>
      </c>
      <c r="U149" s="45">
        <f>IF(L149=1,F149*INDEX(Asumsi!$B$5:$B$7,MATCH(I149,Asumsi!$A$5:$A$7,0))-F149*R149,0)</f>
        <v>77641.2</v>
      </c>
      <c r="V149" s="45">
        <f>IF(S149=1,U149*(1-Asumsi!$B$10),U149)</f>
        <v>73759.14</v>
      </c>
    </row>
    <row r="150" spans="1:22" x14ac:dyDescent="0.35">
      <c r="A150" s="43">
        <v>25318</v>
      </c>
      <c r="B150" s="43" t="s">
        <v>202</v>
      </c>
      <c r="C150" s="43" t="s">
        <v>223</v>
      </c>
      <c r="D150" s="44">
        <v>40866</v>
      </c>
      <c r="E150" s="43">
        <v>22</v>
      </c>
      <c r="F150" s="43">
        <v>881840</v>
      </c>
      <c r="G150" s="43">
        <v>0.05</v>
      </c>
      <c r="H150" s="43">
        <v>44092</v>
      </c>
      <c r="I150" s="43" t="s">
        <v>75</v>
      </c>
      <c r="J150" s="43" t="s">
        <v>144</v>
      </c>
      <c r="K150" s="43">
        <f t="shared" si="16"/>
        <v>2011</v>
      </c>
      <c r="L150" s="43">
        <f t="shared" si="17"/>
        <v>1</v>
      </c>
      <c r="M150" s="43">
        <f t="shared" si="18"/>
        <v>0</v>
      </c>
      <c r="N150" s="43">
        <f t="shared" si="19"/>
        <v>1</v>
      </c>
      <c r="O150" s="43" t="str">
        <f t="shared" si="20"/>
        <v>C: 4-6%</v>
      </c>
      <c r="P150" s="45">
        <f t="shared" si="21"/>
        <v>837748</v>
      </c>
      <c r="Q150" s="45">
        <f>IF(L150=1,F150*INDEX(Asumsi!$B$5:$B$7,MATCH(I150,Asumsi!$A$5:$A$7,0))-H150,0)</f>
        <v>220460</v>
      </c>
      <c r="R150" s="46">
        <f>MIN(G150,INDEX(Asumsi!$C$5:$C$7,MATCH(I150,Asumsi!$A$5:$A$7,0)))</f>
        <v>0.03</v>
      </c>
      <c r="S150" s="43">
        <f t="shared" si="22"/>
        <v>1</v>
      </c>
      <c r="T150" s="45">
        <f t="shared" si="23"/>
        <v>17636.800000000003</v>
      </c>
      <c r="U150" s="45">
        <f>IF(L150=1,F150*INDEX(Asumsi!$B$5:$B$7,MATCH(I150,Asumsi!$A$5:$A$7,0))-F150*R150,0)</f>
        <v>238096.8</v>
      </c>
      <c r="V150" s="45">
        <f>IF(S150=1,U150*(1-Asumsi!$B$10),U150)</f>
        <v>226191.96</v>
      </c>
    </row>
    <row r="151" spans="1:22" x14ac:dyDescent="0.35">
      <c r="A151" s="43">
        <v>25377</v>
      </c>
      <c r="B151" s="43" t="s">
        <v>202</v>
      </c>
      <c r="C151" s="43" t="s">
        <v>230</v>
      </c>
      <c r="D151" s="44">
        <v>41239</v>
      </c>
      <c r="E151" s="43">
        <v>3</v>
      </c>
      <c r="F151" s="43">
        <v>8687020</v>
      </c>
      <c r="G151" s="43">
        <v>0.09</v>
      </c>
      <c r="H151" s="43">
        <v>781832</v>
      </c>
      <c r="I151" s="43" t="s">
        <v>77</v>
      </c>
      <c r="J151" s="43" t="s">
        <v>134</v>
      </c>
      <c r="K151" s="43">
        <f t="shared" si="16"/>
        <v>2012</v>
      </c>
      <c r="L151" s="43">
        <f t="shared" si="17"/>
        <v>1</v>
      </c>
      <c r="M151" s="43">
        <f t="shared" si="18"/>
        <v>0</v>
      </c>
      <c r="N151" s="43">
        <f t="shared" si="19"/>
        <v>1</v>
      </c>
      <c r="O151" s="43" t="str">
        <f t="shared" si="20"/>
        <v>D: 7%+</v>
      </c>
      <c r="P151" s="45">
        <f t="shared" si="21"/>
        <v>7905188</v>
      </c>
      <c r="Q151" s="45">
        <f>IF(L151=1,F151*INDEX(Asumsi!$B$5:$B$7,MATCH(I151,Asumsi!$A$5:$A$7,0))-H151,0)</f>
        <v>1824274</v>
      </c>
      <c r="R151" s="46">
        <f>MIN(G151,INDEX(Asumsi!$C$5:$C$7,MATCH(I151,Asumsi!$A$5:$A$7,0)))</f>
        <v>0.05</v>
      </c>
      <c r="S151" s="43">
        <f t="shared" si="22"/>
        <v>1</v>
      </c>
      <c r="T151" s="45">
        <f t="shared" si="23"/>
        <v>347480.79999999993</v>
      </c>
      <c r="U151" s="45">
        <f>IF(L151=1,F151*INDEX(Asumsi!$B$5:$B$7,MATCH(I151,Asumsi!$A$5:$A$7,0))-F151*R151,0)</f>
        <v>2171755</v>
      </c>
      <c r="V151" s="45">
        <f>IF(S151=1,U151*(1-Asumsi!$B$10),U151)</f>
        <v>2063167.25</v>
      </c>
    </row>
    <row r="152" spans="1:22" x14ac:dyDescent="0.35">
      <c r="A152" s="43">
        <v>25634</v>
      </c>
      <c r="B152" s="43" t="s">
        <v>202</v>
      </c>
      <c r="C152" s="43" t="s">
        <v>258</v>
      </c>
      <c r="D152" s="44">
        <v>40388</v>
      </c>
      <c r="E152" s="43">
        <v>29</v>
      </c>
      <c r="F152" s="43">
        <v>1186640</v>
      </c>
      <c r="G152" s="43">
        <v>0.03</v>
      </c>
      <c r="H152" s="43">
        <v>35599</v>
      </c>
      <c r="I152" s="43" t="s">
        <v>77</v>
      </c>
      <c r="J152" s="43" t="s">
        <v>142</v>
      </c>
      <c r="K152" s="43">
        <f t="shared" si="16"/>
        <v>2010</v>
      </c>
      <c r="L152" s="43">
        <f t="shared" si="17"/>
        <v>1</v>
      </c>
      <c r="M152" s="43">
        <f t="shared" si="18"/>
        <v>0</v>
      </c>
      <c r="N152" s="43">
        <f t="shared" si="19"/>
        <v>1</v>
      </c>
      <c r="O152" s="43" t="str">
        <f t="shared" si="20"/>
        <v>B: 1-3%</v>
      </c>
      <c r="P152" s="45">
        <f t="shared" si="21"/>
        <v>1151041</v>
      </c>
      <c r="Q152" s="45">
        <f>IF(L152=1,F152*INDEX(Asumsi!$B$5:$B$7,MATCH(I152,Asumsi!$A$5:$A$7,0))-H152,0)</f>
        <v>320393</v>
      </c>
      <c r="R152" s="46">
        <f>MIN(G152,INDEX(Asumsi!$C$5:$C$7,MATCH(I152,Asumsi!$A$5:$A$7,0)))</f>
        <v>0.03</v>
      </c>
      <c r="S152" s="43">
        <f t="shared" si="22"/>
        <v>0</v>
      </c>
      <c r="T152" s="45">
        <f t="shared" si="23"/>
        <v>0</v>
      </c>
      <c r="U152" s="45">
        <f>IF(L152=1,F152*INDEX(Asumsi!$B$5:$B$7,MATCH(I152,Asumsi!$A$5:$A$7,0))-F152*R152,0)</f>
        <v>320392.8</v>
      </c>
      <c r="V152" s="45">
        <f>IF(S152=1,U152*(1-Asumsi!$B$10),U152)</f>
        <v>320392.8</v>
      </c>
    </row>
    <row r="153" spans="1:22" x14ac:dyDescent="0.35">
      <c r="A153" s="43">
        <v>25733</v>
      </c>
      <c r="B153" s="43" t="s">
        <v>202</v>
      </c>
      <c r="C153" s="43" t="s">
        <v>224</v>
      </c>
      <c r="D153" s="44">
        <v>41041</v>
      </c>
      <c r="E153" s="43">
        <v>24</v>
      </c>
      <c r="F153" s="43">
        <v>1114460</v>
      </c>
      <c r="G153" s="43">
        <v>0.09</v>
      </c>
      <c r="H153" s="43">
        <v>100301</v>
      </c>
      <c r="I153" s="43" t="s">
        <v>76</v>
      </c>
      <c r="J153" s="43" t="s">
        <v>138</v>
      </c>
      <c r="K153" s="43">
        <f t="shared" si="16"/>
        <v>2012</v>
      </c>
      <c r="L153" s="43">
        <f t="shared" si="17"/>
        <v>1</v>
      </c>
      <c r="M153" s="43">
        <f t="shared" si="18"/>
        <v>0</v>
      </c>
      <c r="N153" s="43">
        <f t="shared" si="19"/>
        <v>1</v>
      </c>
      <c r="O153" s="43" t="str">
        <f t="shared" si="20"/>
        <v>D: 7%+</v>
      </c>
      <c r="P153" s="45">
        <f t="shared" si="21"/>
        <v>1014159</v>
      </c>
      <c r="Q153" s="45">
        <f>IF(L153=1,F153*INDEX(Asumsi!$B$5:$B$7,MATCH(I153,Asumsi!$A$5:$A$7,0))-H153,0)</f>
        <v>234037</v>
      </c>
      <c r="R153" s="46">
        <f>MIN(G153,INDEX(Asumsi!$C$5:$C$7,MATCH(I153,Asumsi!$A$5:$A$7,0)))</f>
        <v>0.05</v>
      </c>
      <c r="S153" s="43">
        <f t="shared" si="22"/>
        <v>1</v>
      </c>
      <c r="T153" s="45">
        <f t="shared" si="23"/>
        <v>44578.399999999994</v>
      </c>
      <c r="U153" s="45">
        <f>IF(L153=1,F153*INDEX(Asumsi!$B$5:$B$7,MATCH(I153,Asumsi!$A$5:$A$7,0))-F153*R153,0)</f>
        <v>278615</v>
      </c>
      <c r="V153" s="45">
        <f>IF(S153=1,U153*(1-Asumsi!$B$10),U153)</f>
        <v>264684.25</v>
      </c>
    </row>
    <row r="154" spans="1:22" x14ac:dyDescent="0.35">
      <c r="A154" s="43">
        <v>25767</v>
      </c>
      <c r="B154" s="43" t="s">
        <v>202</v>
      </c>
      <c r="C154" s="43" t="s">
        <v>234</v>
      </c>
      <c r="D154" s="44">
        <v>40971</v>
      </c>
      <c r="E154" s="43">
        <v>7</v>
      </c>
      <c r="F154" s="43">
        <v>523760</v>
      </c>
      <c r="G154" s="43">
        <v>0.08</v>
      </c>
      <c r="H154" s="43">
        <v>41901</v>
      </c>
      <c r="I154" s="43" t="s">
        <v>77</v>
      </c>
      <c r="J154" s="43" t="s">
        <v>142</v>
      </c>
      <c r="K154" s="43">
        <f t="shared" si="16"/>
        <v>2012</v>
      </c>
      <c r="L154" s="43">
        <f t="shared" si="17"/>
        <v>1</v>
      </c>
      <c r="M154" s="43">
        <f t="shared" si="18"/>
        <v>0</v>
      </c>
      <c r="N154" s="43">
        <f t="shared" si="19"/>
        <v>1</v>
      </c>
      <c r="O154" s="43" t="str">
        <f t="shared" si="20"/>
        <v>D: 7%+</v>
      </c>
      <c r="P154" s="45">
        <f t="shared" si="21"/>
        <v>481859</v>
      </c>
      <c r="Q154" s="45">
        <f>IF(L154=1,F154*INDEX(Asumsi!$B$5:$B$7,MATCH(I154,Asumsi!$A$5:$A$7,0))-H154,0)</f>
        <v>115227</v>
      </c>
      <c r="R154" s="46">
        <f>MIN(G154,INDEX(Asumsi!$C$5:$C$7,MATCH(I154,Asumsi!$A$5:$A$7,0)))</f>
        <v>0.05</v>
      </c>
      <c r="S154" s="43">
        <f t="shared" si="22"/>
        <v>1</v>
      </c>
      <c r="T154" s="45">
        <f t="shared" si="23"/>
        <v>15712.8</v>
      </c>
      <c r="U154" s="45">
        <f>IF(L154=1,F154*INDEX(Asumsi!$B$5:$B$7,MATCH(I154,Asumsi!$A$5:$A$7,0))-F154*R154,0)</f>
        <v>130940</v>
      </c>
      <c r="V154" s="45">
        <f>IF(S154=1,U154*(1-Asumsi!$B$10),U154)</f>
        <v>124393</v>
      </c>
    </row>
    <row r="155" spans="1:22" x14ac:dyDescent="0.35">
      <c r="A155" s="43">
        <v>26023</v>
      </c>
      <c r="B155" s="43" t="s">
        <v>202</v>
      </c>
      <c r="C155" s="43" t="s">
        <v>259</v>
      </c>
      <c r="D155" s="44">
        <v>40410</v>
      </c>
      <c r="E155" s="43">
        <v>49</v>
      </c>
      <c r="F155" s="43">
        <v>241540</v>
      </c>
      <c r="G155" s="43">
        <v>0.03</v>
      </c>
      <c r="H155" s="43">
        <v>7246</v>
      </c>
      <c r="I155" s="43" t="s">
        <v>76</v>
      </c>
      <c r="J155" s="43" t="s">
        <v>150</v>
      </c>
      <c r="K155" s="43">
        <f t="shared" si="16"/>
        <v>2010</v>
      </c>
      <c r="L155" s="43">
        <f t="shared" si="17"/>
        <v>1</v>
      </c>
      <c r="M155" s="43">
        <f t="shared" si="18"/>
        <v>0</v>
      </c>
      <c r="N155" s="43">
        <f t="shared" si="19"/>
        <v>1</v>
      </c>
      <c r="O155" s="43" t="str">
        <f t="shared" si="20"/>
        <v>B: 1-3%</v>
      </c>
      <c r="P155" s="45">
        <f t="shared" si="21"/>
        <v>234294</v>
      </c>
      <c r="Q155" s="45">
        <f>IF(L155=1,F155*INDEX(Asumsi!$B$5:$B$7,MATCH(I155,Asumsi!$A$5:$A$7,0))-H155,0)</f>
        <v>65216</v>
      </c>
      <c r="R155" s="46">
        <f>MIN(G155,INDEX(Asumsi!$C$5:$C$7,MATCH(I155,Asumsi!$A$5:$A$7,0)))</f>
        <v>0.03</v>
      </c>
      <c r="S155" s="43">
        <f t="shared" si="22"/>
        <v>0</v>
      </c>
      <c r="T155" s="45">
        <f t="shared" si="23"/>
        <v>0</v>
      </c>
      <c r="U155" s="45">
        <f>IF(L155=1,F155*INDEX(Asumsi!$B$5:$B$7,MATCH(I155,Asumsi!$A$5:$A$7,0))-F155*R155,0)</f>
        <v>65215.8</v>
      </c>
      <c r="V155" s="45">
        <f>IF(S155=1,U155*(1-Asumsi!$B$10),U155)</f>
        <v>65215.8</v>
      </c>
    </row>
    <row r="156" spans="1:22" x14ac:dyDescent="0.35">
      <c r="A156" s="43">
        <v>26051</v>
      </c>
      <c r="B156" s="43" t="s">
        <v>202</v>
      </c>
      <c r="C156" s="43" t="s">
        <v>219</v>
      </c>
      <c r="D156" s="44">
        <v>40356</v>
      </c>
      <c r="E156" s="43">
        <v>22</v>
      </c>
      <c r="F156" s="43">
        <v>1591480</v>
      </c>
      <c r="G156" s="43">
        <v>0</v>
      </c>
      <c r="H156" s="43">
        <v>0</v>
      </c>
      <c r="I156" s="43" t="s">
        <v>75</v>
      </c>
      <c r="J156" s="43" t="s">
        <v>135</v>
      </c>
      <c r="K156" s="43">
        <f t="shared" si="16"/>
        <v>2010</v>
      </c>
      <c r="L156" s="43">
        <f t="shared" si="17"/>
        <v>1</v>
      </c>
      <c r="M156" s="43">
        <f t="shared" si="18"/>
        <v>0</v>
      </c>
      <c r="N156" s="43">
        <f t="shared" si="19"/>
        <v>1</v>
      </c>
      <c r="O156" s="43" t="str">
        <f t="shared" si="20"/>
        <v>A: 0%</v>
      </c>
      <c r="P156" s="45">
        <f t="shared" si="21"/>
        <v>1591480</v>
      </c>
      <c r="Q156" s="45">
        <f>IF(L156=1,F156*INDEX(Asumsi!$B$5:$B$7,MATCH(I156,Asumsi!$A$5:$A$7,0))-H156,0)</f>
        <v>477444</v>
      </c>
      <c r="R156" s="46">
        <f>MIN(G156,INDEX(Asumsi!$C$5:$C$7,MATCH(I156,Asumsi!$A$5:$A$7,0)))</f>
        <v>0</v>
      </c>
      <c r="S156" s="43">
        <f t="shared" si="22"/>
        <v>0</v>
      </c>
      <c r="T156" s="45">
        <f t="shared" si="23"/>
        <v>0</v>
      </c>
      <c r="U156" s="45">
        <f>IF(L156=1,F156*INDEX(Asumsi!$B$5:$B$7,MATCH(I156,Asumsi!$A$5:$A$7,0))-F156*R156,0)</f>
        <v>477444</v>
      </c>
      <c r="V156" s="45">
        <f>IF(S156=1,U156*(1-Asumsi!$B$10),U156)</f>
        <v>477444</v>
      </c>
    </row>
    <row r="157" spans="1:22" x14ac:dyDescent="0.35">
      <c r="A157" s="43">
        <v>26116</v>
      </c>
      <c r="B157" s="43" t="s">
        <v>202</v>
      </c>
      <c r="C157" s="43" t="s">
        <v>206</v>
      </c>
      <c r="D157" s="44">
        <v>41211</v>
      </c>
      <c r="E157" s="43">
        <v>36</v>
      </c>
      <c r="F157" s="43">
        <v>1394820</v>
      </c>
      <c r="G157" s="43">
        <v>0.04</v>
      </c>
      <c r="H157" s="43">
        <v>55793</v>
      </c>
      <c r="I157" s="43" t="s">
        <v>76</v>
      </c>
      <c r="J157" s="43" t="s">
        <v>145</v>
      </c>
      <c r="K157" s="43">
        <f t="shared" si="16"/>
        <v>2012</v>
      </c>
      <c r="L157" s="43">
        <f t="shared" si="17"/>
        <v>1</v>
      </c>
      <c r="M157" s="43">
        <f t="shared" si="18"/>
        <v>0</v>
      </c>
      <c r="N157" s="43">
        <f t="shared" si="19"/>
        <v>1</v>
      </c>
      <c r="O157" s="43" t="str">
        <f t="shared" si="20"/>
        <v>C: 4-6%</v>
      </c>
      <c r="P157" s="45">
        <f t="shared" si="21"/>
        <v>1339027</v>
      </c>
      <c r="Q157" s="45">
        <f>IF(L157=1,F157*INDEX(Asumsi!$B$5:$B$7,MATCH(I157,Asumsi!$A$5:$A$7,0))-H157,0)</f>
        <v>362653</v>
      </c>
      <c r="R157" s="46">
        <f>MIN(G157,INDEX(Asumsi!$C$5:$C$7,MATCH(I157,Asumsi!$A$5:$A$7,0)))</f>
        <v>0.04</v>
      </c>
      <c r="S157" s="43">
        <f t="shared" si="22"/>
        <v>0</v>
      </c>
      <c r="T157" s="45">
        <f t="shared" si="23"/>
        <v>0</v>
      </c>
      <c r="U157" s="45">
        <f>IF(L157=1,F157*INDEX(Asumsi!$B$5:$B$7,MATCH(I157,Asumsi!$A$5:$A$7,0))-F157*R157,0)</f>
        <v>362653.2</v>
      </c>
      <c r="V157" s="45">
        <f>IF(S157=1,U157*(1-Asumsi!$B$10),U157)</f>
        <v>362653.2</v>
      </c>
    </row>
    <row r="158" spans="1:22" x14ac:dyDescent="0.35">
      <c r="A158" s="43">
        <v>26182</v>
      </c>
      <c r="B158" s="43" t="s">
        <v>202</v>
      </c>
      <c r="C158" s="43" t="s">
        <v>244</v>
      </c>
      <c r="D158" s="44">
        <v>40194</v>
      </c>
      <c r="E158" s="43">
        <v>30</v>
      </c>
      <c r="F158" s="43">
        <v>9369800</v>
      </c>
      <c r="G158" s="43">
        <v>0.01</v>
      </c>
      <c r="H158" s="43">
        <v>93698</v>
      </c>
      <c r="I158" s="43" t="s">
        <v>75</v>
      </c>
      <c r="J158" s="43" t="s">
        <v>143</v>
      </c>
      <c r="K158" s="43">
        <f t="shared" si="16"/>
        <v>2010</v>
      </c>
      <c r="L158" s="43">
        <f t="shared" si="17"/>
        <v>1</v>
      </c>
      <c r="M158" s="43">
        <f t="shared" si="18"/>
        <v>0</v>
      </c>
      <c r="N158" s="43">
        <f t="shared" si="19"/>
        <v>1</v>
      </c>
      <c r="O158" s="43" t="str">
        <f t="shared" si="20"/>
        <v>B: 1-3%</v>
      </c>
      <c r="P158" s="45">
        <f t="shared" si="21"/>
        <v>9276102</v>
      </c>
      <c r="Q158" s="45">
        <f>IF(L158=1,F158*INDEX(Asumsi!$B$5:$B$7,MATCH(I158,Asumsi!$A$5:$A$7,0))-H158,0)</f>
        <v>2717242</v>
      </c>
      <c r="R158" s="46">
        <f>MIN(G158,INDEX(Asumsi!$C$5:$C$7,MATCH(I158,Asumsi!$A$5:$A$7,0)))</f>
        <v>0.01</v>
      </c>
      <c r="S158" s="43">
        <f t="shared" si="22"/>
        <v>0</v>
      </c>
      <c r="T158" s="45">
        <f t="shared" si="23"/>
        <v>0</v>
      </c>
      <c r="U158" s="45">
        <f>IF(L158=1,F158*INDEX(Asumsi!$B$5:$B$7,MATCH(I158,Asumsi!$A$5:$A$7,0))-F158*R158,0)</f>
        <v>2717242</v>
      </c>
      <c r="V158" s="45">
        <f>IF(S158=1,U158*(1-Asumsi!$B$10),U158)</f>
        <v>2717242</v>
      </c>
    </row>
    <row r="159" spans="1:22" x14ac:dyDescent="0.35">
      <c r="A159" s="43">
        <v>26272</v>
      </c>
      <c r="B159" s="43" t="s">
        <v>202</v>
      </c>
      <c r="C159" s="43" t="s">
        <v>212</v>
      </c>
      <c r="D159" s="44">
        <v>41089</v>
      </c>
      <c r="E159" s="43">
        <v>6</v>
      </c>
      <c r="F159" s="43">
        <v>1811880</v>
      </c>
      <c r="G159" s="43">
        <v>0.04</v>
      </c>
      <c r="H159" s="43">
        <v>72475</v>
      </c>
      <c r="I159" s="43" t="s">
        <v>75</v>
      </c>
      <c r="J159" s="43" t="s">
        <v>135</v>
      </c>
      <c r="K159" s="43">
        <f t="shared" si="16"/>
        <v>2012</v>
      </c>
      <c r="L159" s="43">
        <f t="shared" si="17"/>
        <v>1</v>
      </c>
      <c r="M159" s="43">
        <f t="shared" si="18"/>
        <v>0</v>
      </c>
      <c r="N159" s="43">
        <f t="shared" si="19"/>
        <v>1</v>
      </c>
      <c r="O159" s="43" t="str">
        <f t="shared" si="20"/>
        <v>C: 4-6%</v>
      </c>
      <c r="P159" s="45">
        <f t="shared" si="21"/>
        <v>1739405</v>
      </c>
      <c r="Q159" s="45">
        <f>IF(L159=1,F159*INDEX(Asumsi!$B$5:$B$7,MATCH(I159,Asumsi!$A$5:$A$7,0))-H159,0)</f>
        <v>471089</v>
      </c>
      <c r="R159" s="46">
        <f>MIN(G159,INDEX(Asumsi!$C$5:$C$7,MATCH(I159,Asumsi!$A$5:$A$7,0)))</f>
        <v>0.03</v>
      </c>
      <c r="S159" s="43">
        <f t="shared" si="22"/>
        <v>1</v>
      </c>
      <c r="T159" s="45">
        <f t="shared" si="23"/>
        <v>18118.800000000003</v>
      </c>
      <c r="U159" s="45">
        <f>IF(L159=1,F159*INDEX(Asumsi!$B$5:$B$7,MATCH(I159,Asumsi!$A$5:$A$7,0))-F159*R159,0)</f>
        <v>489207.6</v>
      </c>
      <c r="V159" s="45">
        <f>IF(S159=1,U159*(1-Asumsi!$B$10),U159)</f>
        <v>464747.22</v>
      </c>
    </row>
    <row r="160" spans="1:22" x14ac:dyDescent="0.35">
      <c r="A160" s="43">
        <v>26370</v>
      </c>
      <c r="B160" s="43" t="s">
        <v>202</v>
      </c>
      <c r="C160" s="43" t="s">
        <v>256</v>
      </c>
      <c r="D160" s="44">
        <v>40763</v>
      </c>
      <c r="E160" s="43">
        <v>12</v>
      </c>
      <c r="F160" s="43">
        <v>540460</v>
      </c>
      <c r="G160" s="43">
        <v>0.08</v>
      </c>
      <c r="H160" s="43">
        <v>43237</v>
      </c>
      <c r="I160" s="43" t="s">
        <v>76</v>
      </c>
      <c r="J160" s="43" t="s">
        <v>145</v>
      </c>
      <c r="K160" s="43">
        <f t="shared" si="16"/>
        <v>2011</v>
      </c>
      <c r="L160" s="43">
        <f t="shared" si="17"/>
        <v>1</v>
      </c>
      <c r="M160" s="43">
        <f t="shared" si="18"/>
        <v>0</v>
      </c>
      <c r="N160" s="43">
        <f t="shared" si="19"/>
        <v>1</v>
      </c>
      <c r="O160" s="43" t="str">
        <f t="shared" si="20"/>
        <v>D: 7%+</v>
      </c>
      <c r="P160" s="45">
        <f t="shared" si="21"/>
        <v>497223</v>
      </c>
      <c r="Q160" s="45">
        <f>IF(L160=1,F160*INDEX(Asumsi!$B$5:$B$7,MATCH(I160,Asumsi!$A$5:$A$7,0))-H160,0)</f>
        <v>118901</v>
      </c>
      <c r="R160" s="46">
        <f>MIN(G160,INDEX(Asumsi!$C$5:$C$7,MATCH(I160,Asumsi!$A$5:$A$7,0)))</f>
        <v>0.05</v>
      </c>
      <c r="S160" s="43">
        <f t="shared" si="22"/>
        <v>1</v>
      </c>
      <c r="T160" s="45">
        <f t="shared" si="23"/>
        <v>16213.8</v>
      </c>
      <c r="U160" s="45">
        <f>IF(L160=1,F160*INDEX(Asumsi!$B$5:$B$7,MATCH(I160,Asumsi!$A$5:$A$7,0))-F160*R160,0)</f>
        <v>135115</v>
      </c>
      <c r="V160" s="45">
        <f>IF(S160=1,U160*(1-Asumsi!$B$10),U160)</f>
        <v>128359.25</v>
      </c>
    </row>
    <row r="161" spans="1:22" x14ac:dyDescent="0.35">
      <c r="A161" s="43">
        <v>26499</v>
      </c>
      <c r="B161" s="43" t="s">
        <v>202</v>
      </c>
      <c r="C161" s="43" t="s">
        <v>215</v>
      </c>
      <c r="D161" s="44">
        <v>40230</v>
      </c>
      <c r="E161" s="43">
        <v>11</v>
      </c>
      <c r="F161" s="43">
        <v>64800</v>
      </c>
      <c r="G161" s="43">
        <v>0.05</v>
      </c>
      <c r="H161" s="43">
        <v>3240</v>
      </c>
      <c r="I161" s="43" t="s">
        <v>76</v>
      </c>
      <c r="J161" s="43" t="s">
        <v>149</v>
      </c>
      <c r="K161" s="43">
        <f t="shared" si="16"/>
        <v>2010</v>
      </c>
      <c r="L161" s="43">
        <f t="shared" si="17"/>
        <v>1</v>
      </c>
      <c r="M161" s="43">
        <f t="shared" si="18"/>
        <v>0</v>
      </c>
      <c r="N161" s="43">
        <f t="shared" si="19"/>
        <v>1</v>
      </c>
      <c r="O161" s="43" t="str">
        <f t="shared" si="20"/>
        <v>C: 4-6%</v>
      </c>
      <c r="P161" s="45">
        <f t="shared" si="21"/>
        <v>61560</v>
      </c>
      <c r="Q161" s="45">
        <f>IF(L161=1,F161*INDEX(Asumsi!$B$5:$B$7,MATCH(I161,Asumsi!$A$5:$A$7,0))-H161,0)</f>
        <v>16200</v>
      </c>
      <c r="R161" s="46">
        <f>MIN(G161,INDEX(Asumsi!$C$5:$C$7,MATCH(I161,Asumsi!$A$5:$A$7,0)))</f>
        <v>0.05</v>
      </c>
      <c r="S161" s="43">
        <f t="shared" si="22"/>
        <v>0</v>
      </c>
      <c r="T161" s="45">
        <f t="shared" si="23"/>
        <v>0</v>
      </c>
      <c r="U161" s="45">
        <f>IF(L161=1,F161*INDEX(Asumsi!$B$5:$B$7,MATCH(I161,Asumsi!$A$5:$A$7,0))-F161*R161,0)</f>
        <v>16200</v>
      </c>
      <c r="V161" s="45">
        <f>IF(S161=1,U161*(1-Asumsi!$B$10),U161)</f>
        <v>16200</v>
      </c>
    </row>
    <row r="162" spans="1:22" x14ac:dyDescent="0.35">
      <c r="A162" s="43">
        <v>26531</v>
      </c>
      <c r="B162" s="43" t="s">
        <v>202</v>
      </c>
      <c r="C162" s="43" t="s">
        <v>233</v>
      </c>
      <c r="D162" s="44">
        <v>40714</v>
      </c>
      <c r="E162" s="43">
        <v>26</v>
      </c>
      <c r="F162" s="43">
        <v>9377897</v>
      </c>
      <c r="G162" s="43">
        <v>0</v>
      </c>
      <c r="H162" s="43">
        <v>0</v>
      </c>
      <c r="I162" s="43" t="s">
        <v>77</v>
      </c>
      <c r="J162" s="43" t="s">
        <v>137</v>
      </c>
      <c r="K162" s="43">
        <f t="shared" si="16"/>
        <v>2011</v>
      </c>
      <c r="L162" s="43">
        <f t="shared" si="17"/>
        <v>1</v>
      </c>
      <c r="M162" s="43">
        <f t="shared" si="18"/>
        <v>0</v>
      </c>
      <c r="N162" s="43">
        <f t="shared" si="19"/>
        <v>1</v>
      </c>
      <c r="O162" s="43" t="str">
        <f t="shared" si="20"/>
        <v>A: 0%</v>
      </c>
      <c r="P162" s="45">
        <f t="shared" si="21"/>
        <v>9377897</v>
      </c>
      <c r="Q162" s="45">
        <f>IF(L162=1,F162*INDEX(Asumsi!$B$5:$B$7,MATCH(I162,Asumsi!$A$5:$A$7,0))-H162,0)</f>
        <v>2813369.1</v>
      </c>
      <c r="R162" s="46">
        <f>MIN(G162,INDEX(Asumsi!$C$5:$C$7,MATCH(I162,Asumsi!$A$5:$A$7,0)))</f>
        <v>0</v>
      </c>
      <c r="S162" s="43">
        <f t="shared" si="22"/>
        <v>0</v>
      </c>
      <c r="T162" s="45">
        <f t="shared" si="23"/>
        <v>0</v>
      </c>
      <c r="U162" s="45">
        <f>IF(L162=1,F162*INDEX(Asumsi!$B$5:$B$7,MATCH(I162,Asumsi!$A$5:$A$7,0))-F162*R162,0)</f>
        <v>2813369.1</v>
      </c>
      <c r="V162" s="45">
        <f>IF(S162=1,U162*(1-Asumsi!$B$10),U162)</f>
        <v>2813369.1</v>
      </c>
    </row>
    <row r="163" spans="1:22" x14ac:dyDescent="0.35">
      <c r="A163" s="43">
        <v>26567</v>
      </c>
      <c r="B163" s="43" t="s">
        <v>202</v>
      </c>
      <c r="C163" s="43" t="s">
        <v>215</v>
      </c>
      <c r="D163" s="44">
        <v>40060</v>
      </c>
      <c r="E163" s="43">
        <v>8</v>
      </c>
      <c r="F163" s="43">
        <v>101400</v>
      </c>
      <c r="G163" s="43">
        <v>0.08</v>
      </c>
      <c r="H163" s="43">
        <v>8112</v>
      </c>
      <c r="I163" s="43" t="s">
        <v>76</v>
      </c>
      <c r="J163" s="43" t="s">
        <v>138</v>
      </c>
      <c r="K163" s="43">
        <f t="shared" si="16"/>
        <v>2009</v>
      </c>
      <c r="L163" s="43">
        <f t="shared" si="17"/>
        <v>1</v>
      </c>
      <c r="M163" s="43">
        <f t="shared" si="18"/>
        <v>0</v>
      </c>
      <c r="N163" s="43">
        <f t="shared" si="19"/>
        <v>1</v>
      </c>
      <c r="O163" s="43" t="str">
        <f t="shared" si="20"/>
        <v>D: 7%+</v>
      </c>
      <c r="P163" s="45">
        <f t="shared" si="21"/>
        <v>93288</v>
      </c>
      <c r="Q163" s="45">
        <f>IF(L163=1,F163*INDEX(Asumsi!$B$5:$B$7,MATCH(I163,Asumsi!$A$5:$A$7,0))-H163,0)</f>
        <v>22308</v>
      </c>
      <c r="R163" s="46">
        <f>MIN(G163,INDEX(Asumsi!$C$5:$C$7,MATCH(I163,Asumsi!$A$5:$A$7,0)))</f>
        <v>0.05</v>
      </c>
      <c r="S163" s="43">
        <f t="shared" si="22"/>
        <v>1</v>
      </c>
      <c r="T163" s="45">
        <f t="shared" si="23"/>
        <v>3042</v>
      </c>
      <c r="U163" s="45">
        <f>IF(L163=1,F163*INDEX(Asumsi!$B$5:$B$7,MATCH(I163,Asumsi!$A$5:$A$7,0))-F163*R163,0)</f>
        <v>25350</v>
      </c>
      <c r="V163" s="45">
        <f>IF(S163=1,U163*(1-Asumsi!$B$10),U163)</f>
        <v>24082.5</v>
      </c>
    </row>
    <row r="164" spans="1:22" x14ac:dyDescent="0.35">
      <c r="A164" s="43">
        <v>26854</v>
      </c>
      <c r="B164" s="43" t="s">
        <v>202</v>
      </c>
      <c r="C164" s="43" t="s">
        <v>260</v>
      </c>
      <c r="D164" s="44">
        <v>39985</v>
      </c>
      <c r="E164" s="43">
        <v>1</v>
      </c>
      <c r="F164" s="43">
        <v>68220</v>
      </c>
      <c r="G164" s="43">
        <v>0.02</v>
      </c>
      <c r="H164" s="43">
        <v>1364</v>
      </c>
      <c r="I164" s="43" t="s">
        <v>75</v>
      </c>
      <c r="J164" s="43" t="s">
        <v>144</v>
      </c>
      <c r="K164" s="43">
        <f t="shared" si="16"/>
        <v>2009</v>
      </c>
      <c r="L164" s="43">
        <f t="shared" si="17"/>
        <v>1</v>
      </c>
      <c r="M164" s="43">
        <f t="shared" si="18"/>
        <v>0</v>
      </c>
      <c r="N164" s="43">
        <f t="shared" si="19"/>
        <v>1</v>
      </c>
      <c r="O164" s="43" t="str">
        <f t="shared" si="20"/>
        <v>B: 1-3%</v>
      </c>
      <c r="P164" s="45">
        <f t="shared" si="21"/>
        <v>66856</v>
      </c>
      <c r="Q164" s="45">
        <f>IF(L164=1,F164*INDEX(Asumsi!$B$5:$B$7,MATCH(I164,Asumsi!$A$5:$A$7,0))-H164,0)</f>
        <v>19102</v>
      </c>
      <c r="R164" s="46">
        <f>MIN(G164,INDEX(Asumsi!$C$5:$C$7,MATCH(I164,Asumsi!$A$5:$A$7,0)))</f>
        <v>0.02</v>
      </c>
      <c r="S164" s="43">
        <f t="shared" si="22"/>
        <v>0</v>
      </c>
      <c r="T164" s="45">
        <f t="shared" si="23"/>
        <v>0</v>
      </c>
      <c r="U164" s="45">
        <f>IF(L164=1,F164*INDEX(Asumsi!$B$5:$B$7,MATCH(I164,Asumsi!$A$5:$A$7,0))-F164*R164,0)</f>
        <v>19101.599999999999</v>
      </c>
      <c r="V164" s="45">
        <f>IF(S164=1,U164*(1-Asumsi!$B$10),U164)</f>
        <v>19101.599999999999</v>
      </c>
    </row>
    <row r="165" spans="1:22" x14ac:dyDescent="0.35">
      <c r="A165" s="43">
        <v>27109</v>
      </c>
      <c r="B165" s="43" t="s">
        <v>202</v>
      </c>
      <c r="C165" s="43" t="s">
        <v>204</v>
      </c>
      <c r="D165" s="44">
        <v>40947</v>
      </c>
      <c r="E165" s="43">
        <v>48</v>
      </c>
      <c r="F165" s="43">
        <v>1076440</v>
      </c>
      <c r="G165" s="43">
        <v>0.01</v>
      </c>
      <c r="H165" s="43">
        <v>10764</v>
      </c>
      <c r="I165" s="43" t="s">
        <v>77</v>
      </c>
      <c r="J165" s="43" t="s">
        <v>142</v>
      </c>
      <c r="K165" s="43">
        <f t="shared" si="16"/>
        <v>2012</v>
      </c>
      <c r="L165" s="43">
        <f t="shared" si="17"/>
        <v>1</v>
      </c>
      <c r="M165" s="43">
        <f t="shared" si="18"/>
        <v>0</v>
      </c>
      <c r="N165" s="43">
        <f t="shared" si="19"/>
        <v>1</v>
      </c>
      <c r="O165" s="43" t="str">
        <f t="shared" si="20"/>
        <v>B: 1-3%</v>
      </c>
      <c r="P165" s="45">
        <f t="shared" si="21"/>
        <v>1065676</v>
      </c>
      <c r="Q165" s="45">
        <f>IF(L165=1,F165*INDEX(Asumsi!$B$5:$B$7,MATCH(I165,Asumsi!$A$5:$A$7,0))-H165,0)</f>
        <v>312168</v>
      </c>
      <c r="R165" s="46">
        <f>MIN(G165,INDEX(Asumsi!$C$5:$C$7,MATCH(I165,Asumsi!$A$5:$A$7,0)))</f>
        <v>0.01</v>
      </c>
      <c r="S165" s="43">
        <f t="shared" si="22"/>
        <v>0</v>
      </c>
      <c r="T165" s="45">
        <f t="shared" si="23"/>
        <v>0</v>
      </c>
      <c r="U165" s="45">
        <f>IF(L165=1,F165*INDEX(Asumsi!$B$5:$B$7,MATCH(I165,Asumsi!$A$5:$A$7,0))-F165*R165,0)</f>
        <v>312167.59999999998</v>
      </c>
      <c r="V165" s="45">
        <f>IF(S165=1,U165*(1-Asumsi!$B$10),U165)</f>
        <v>312167.59999999998</v>
      </c>
    </row>
    <row r="166" spans="1:22" x14ac:dyDescent="0.35">
      <c r="A166" s="43">
        <v>27111</v>
      </c>
      <c r="B166" s="43" t="s">
        <v>202</v>
      </c>
      <c r="C166" s="43" t="s">
        <v>255</v>
      </c>
      <c r="D166" s="44">
        <v>39883</v>
      </c>
      <c r="E166" s="43">
        <v>11</v>
      </c>
      <c r="F166" s="43">
        <v>2128460</v>
      </c>
      <c r="G166" s="43">
        <v>0.06</v>
      </c>
      <c r="H166" s="43">
        <v>127708</v>
      </c>
      <c r="I166" s="43" t="s">
        <v>77</v>
      </c>
      <c r="J166" s="43" t="s">
        <v>142</v>
      </c>
      <c r="K166" s="43">
        <f t="shared" si="16"/>
        <v>2009</v>
      </c>
      <c r="L166" s="43">
        <f t="shared" si="17"/>
        <v>1</v>
      </c>
      <c r="M166" s="43">
        <f t="shared" si="18"/>
        <v>0</v>
      </c>
      <c r="N166" s="43">
        <f t="shared" si="19"/>
        <v>1</v>
      </c>
      <c r="O166" s="43" t="str">
        <f t="shared" si="20"/>
        <v>C: 4-6%</v>
      </c>
      <c r="P166" s="45">
        <f t="shared" si="21"/>
        <v>2000752</v>
      </c>
      <c r="Q166" s="45">
        <f>IF(L166=1,F166*INDEX(Asumsi!$B$5:$B$7,MATCH(I166,Asumsi!$A$5:$A$7,0))-H166,0)</f>
        <v>510830</v>
      </c>
      <c r="R166" s="46">
        <f>MIN(G166,INDEX(Asumsi!$C$5:$C$7,MATCH(I166,Asumsi!$A$5:$A$7,0)))</f>
        <v>0.05</v>
      </c>
      <c r="S166" s="43">
        <f t="shared" si="22"/>
        <v>1</v>
      </c>
      <c r="T166" s="45">
        <f t="shared" si="23"/>
        <v>21284.599999999988</v>
      </c>
      <c r="U166" s="45">
        <f>IF(L166=1,F166*INDEX(Asumsi!$B$5:$B$7,MATCH(I166,Asumsi!$A$5:$A$7,0))-F166*R166,0)</f>
        <v>532115</v>
      </c>
      <c r="V166" s="45">
        <f>IF(S166=1,U166*(1-Asumsi!$B$10),U166)</f>
        <v>505509.25</v>
      </c>
    </row>
    <row r="167" spans="1:22" x14ac:dyDescent="0.35">
      <c r="A167" s="43">
        <v>27264</v>
      </c>
      <c r="B167" s="43" t="s">
        <v>202</v>
      </c>
      <c r="C167" s="43" t="s">
        <v>261</v>
      </c>
      <c r="D167" s="44">
        <v>40698</v>
      </c>
      <c r="E167" s="43">
        <v>3</v>
      </c>
      <c r="F167" s="43">
        <v>148100</v>
      </c>
      <c r="G167" s="43">
        <v>0.02</v>
      </c>
      <c r="H167" s="43">
        <v>2962</v>
      </c>
      <c r="I167" s="43" t="s">
        <v>75</v>
      </c>
      <c r="J167" s="43" t="s">
        <v>144</v>
      </c>
      <c r="K167" s="43">
        <f t="shared" si="16"/>
        <v>2011</v>
      </c>
      <c r="L167" s="43">
        <f t="shared" si="17"/>
        <v>1</v>
      </c>
      <c r="M167" s="43">
        <f t="shared" si="18"/>
        <v>0</v>
      </c>
      <c r="N167" s="43">
        <f t="shared" si="19"/>
        <v>1</v>
      </c>
      <c r="O167" s="43" t="str">
        <f t="shared" si="20"/>
        <v>B: 1-3%</v>
      </c>
      <c r="P167" s="45">
        <f t="shared" si="21"/>
        <v>145138</v>
      </c>
      <c r="Q167" s="45">
        <f>IF(L167=1,F167*INDEX(Asumsi!$B$5:$B$7,MATCH(I167,Asumsi!$A$5:$A$7,0))-H167,0)</f>
        <v>41468</v>
      </c>
      <c r="R167" s="46">
        <f>MIN(G167,INDEX(Asumsi!$C$5:$C$7,MATCH(I167,Asumsi!$A$5:$A$7,0)))</f>
        <v>0.02</v>
      </c>
      <c r="S167" s="43">
        <f t="shared" si="22"/>
        <v>0</v>
      </c>
      <c r="T167" s="45">
        <f t="shared" si="23"/>
        <v>0</v>
      </c>
      <c r="U167" s="45">
        <f>IF(L167=1,F167*INDEX(Asumsi!$B$5:$B$7,MATCH(I167,Asumsi!$A$5:$A$7,0))-F167*R167,0)</f>
        <v>41468</v>
      </c>
      <c r="V167" s="45">
        <f>IF(S167=1,U167*(1-Asumsi!$B$10),U167)</f>
        <v>41468</v>
      </c>
    </row>
    <row r="168" spans="1:22" x14ac:dyDescent="0.35">
      <c r="A168" s="43">
        <v>27392</v>
      </c>
      <c r="B168" s="43" t="s">
        <v>202</v>
      </c>
      <c r="C168" s="43" t="s">
        <v>232</v>
      </c>
      <c r="D168" s="44">
        <v>40970</v>
      </c>
      <c r="E168" s="43">
        <v>37</v>
      </c>
      <c r="F168" s="43">
        <v>11507700</v>
      </c>
      <c r="G168" s="43">
        <v>0</v>
      </c>
      <c r="H168" s="43">
        <v>0</v>
      </c>
      <c r="I168" s="43" t="s">
        <v>77</v>
      </c>
      <c r="J168" s="43" t="s">
        <v>134</v>
      </c>
      <c r="K168" s="43">
        <f t="shared" si="16"/>
        <v>2012</v>
      </c>
      <c r="L168" s="43">
        <f t="shared" si="17"/>
        <v>1</v>
      </c>
      <c r="M168" s="43">
        <f t="shared" si="18"/>
        <v>0</v>
      </c>
      <c r="N168" s="43">
        <f t="shared" si="19"/>
        <v>1</v>
      </c>
      <c r="O168" s="43" t="str">
        <f t="shared" si="20"/>
        <v>A: 0%</v>
      </c>
      <c r="P168" s="45">
        <f t="shared" si="21"/>
        <v>11507700</v>
      </c>
      <c r="Q168" s="45">
        <f>IF(L168=1,F168*INDEX(Asumsi!$B$5:$B$7,MATCH(I168,Asumsi!$A$5:$A$7,0))-H168,0)</f>
        <v>3452310</v>
      </c>
      <c r="R168" s="46">
        <f>MIN(G168,INDEX(Asumsi!$C$5:$C$7,MATCH(I168,Asumsi!$A$5:$A$7,0)))</f>
        <v>0</v>
      </c>
      <c r="S168" s="43">
        <f t="shared" si="22"/>
        <v>0</v>
      </c>
      <c r="T168" s="45">
        <f t="shared" si="23"/>
        <v>0</v>
      </c>
      <c r="U168" s="45">
        <f>IF(L168=1,F168*INDEX(Asumsi!$B$5:$B$7,MATCH(I168,Asumsi!$A$5:$A$7,0))-F168*R168,0)</f>
        <v>3452310</v>
      </c>
      <c r="V168" s="45">
        <f>IF(S168=1,U168*(1-Asumsi!$B$10),U168)</f>
        <v>3452310</v>
      </c>
    </row>
    <row r="169" spans="1:22" x14ac:dyDescent="0.35">
      <c r="A169" s="43">
        <v>27553</v>
      </c>
      <c r="B169" s="43" t="s">
        <v>202</v>
      </c>
      <c r="C169" s="43" t="s">
        <v>216</v>
      </c>
      <c r="D169" s="44">
        <v>40767</v>
      </c>
      <c r="E169" s="43">
        <v>48</v>
      </c>
      <c r="F169" s="43">
        <v>36470940</v>
      </c>
      <c r="G169" s="43">
        <v>0.03</v>
      </c>
      <c r="H169" s="43">
        <v>1094128</v>
      </c>
      <c r="I169" s="43" t="s">
        <v>76</v>
      </c>
      <c r="J169" s="43" t="s">
        <v>140</v>
      </c>
      <c r="K169" s="43">
        <f t="shared" si="16"/>
        <v>2011</v>
      </c>
      <c r="L169" s="43">
        <f t="shared" si="17"/>
        <v>1</v>
      </c>
      <c r="M169" s="43">
        <f t="shared" si="18"/>
        <v>0</v>
      </c>
      <c r="N169" s="43">
        <f t="shared" si="19"/>
        <v>1</v>
      </c>
      <c r="O169" s="43" t="str">
        <f t="shared" si="20"/>
        <v>B: 1-3%</v>
      </c>
      <c r="P169" s="45">
        <f t="shared" si="21"/>
        <v>35376812</v>
      </c>
      <c r="Q169" s="45">
        <f>IF(L169=1,F169*INDEX(Asumsi!$B$5:$B$7,MATCH(I169,Asumsi!$A$5:$A$7,0))-H169,0)</f>
        <v>9847154</v>
      </c>
      <c r="R169" s="46">
        <f>MIN(G169,INDEX(Asumsi!$C$5:$C$7,MATCH(I169,Asumsi!$A$5:$A$7,0)))</f>
        <v>0.03</v>
      </c>
      <c r="S169" s="43">
        <f t="shared" si="22"/>
        <v>0</v>
      </c>
      <c r="T169" s="45">
        <f t="shared" si="23"/>
        <v>0</v>
      </c>
      <c r="U169" s="45">
        <f>IF(L169=1,F169*INDEX(Asumsi!$B$5:$B$7,MATCH(I169,Asumsi!$A$5:$A$7,0))-F169*R169,0)</f>
        <v>9847153.8000000007</v>
      </c>
      <c r="V169" s="45">
        <f>IF(S169=1,U169*(1-Asumsi!$B$10),U169)</f>
        <v>9847153.8000000007</v>
      </c>
    </row>
    <row r="170" spans="1:22" x14ac:dyDescent="0.35">
      <c r="A170" s="43">
        <v>27555</v>
      </c>
      <c r="B170" s="43" t="s">
        <v>202</v>
      </c>
      <c r="C170" s="43" t="s">
        <v>240</v>
      </c>
      <c r="D170" s="44">
        <v>40057</v>
      </c>
      <c r="E170" s="43">
        <v>32</v>
      </c>
      <c r="F170" s="43">
        <v>418840</v>
      </c>
      <c r="G170" s="43">
        <v>0.1</v>
      </c>
      <c r="H170" s="43">
        <v>41884</v>
      </c>
      <c r="I170" s="43" t="s">
        <v>76</v>
      </c>
      <c r="J170" s="43" t="s">
        <v>145</v>
      </c>
      <c r="K170" s="43">
        <f t="shared" si="16"/>
        <v>2009</v>
      </c>
      <c r="L170" s="43">
        <f t="shared" si="17"/>
        <v>1</v>
      </c>
      <c r="M170" s="43">
        <f t="shared" si="18"/>
        <v>0</v>
      </c>
      <c r="N170" s="43">
        <f t="shared" si="19"/>
        <v>1</v>
      </c>
      <c r="O170" s="43" t="str">
        <f t="shared" si="20"/>
        <v>D: 7%+</v>
      </c>
      <c r="P170" s="45">
        <f t="shared" si="21"/>
        <v>376956</v>
      </c>
      <c r="Q170" s="45">
        <f>IF(L170=1,F170*INDEX(Asumsi!$B$5:$B$7,MATCH(I170,Asumsi!$A$5:$A$7,0))-H170,0)</f>
        <v>83768</v>
      </c>
      <c r="R170" s="46">
        <f>MIN(G170,INDEX(Asumsi!$C$5:$C$7,MATCH(I170,Asumsi!$A$5:$A$7,0)))</f>
        <v>0.05</v>
      </c>
      <c r="S170" s="43">
        <f t="shared" si="22"/>
        <v>1</v>
      </c>
      <c r="T170" s="45">
        <f t="shared" si="23"/>
        <v>20942</v>
      </c>
      <c r="U170" s="45">
        <f>IF(L170=1,F170*INDEX(Asumsi!$B$5:$B$7,MATCH(I170,Asumsi!$A$5:$A$7,0))-F170*R170,0)</f>
        <v>104710</v>
      </c>
      <c r="V170" s="45">
        <f>IF(S170=1,U170*(1-Asumsi!$B$10),U170)</f>
        <v>99474.5</v>
      </c>
    </row>
    <row r="171" spans="1:22" x14ac:dyDescent="0.35">
      <c r="A171" s="43">
        <v>27680</v>
      </c>
      <c r="B171" s="43" t="s">
        <v>202</v>
      </c>
      <c r="C171" s="43" t="s">
        <v>243</v>
      </c>
      <c r="D171" s="44">
        <v>40204</v>
      </c>
      <c r="E171" s="43">
        <v>32</v>
      </c>
      <c r="F171" s="43">
        <v>648800</v>
      </c>
      <c r="G171" s="43">
        <v>0.1</v>
      </c>
      <c r="H171" s="43">
        <v>64880</v>
      </c>
      <c r="I171" s="43" t="s">
        <v>76</v>
      </c>
      <c r="J171" s="43" t="s">
        <v>141</v>
      </c>
      <c r="K171" s="43">
        <f t="shared" si="16"/>
        <v>2010</v>
      </c>
      <c r="L171" s="43">
        <f t="shared" si="17"/>
        <v>1</v>
      </c>
      <c r="M171" s="43">
        <f t="shared" si="18"/>
        <v>0</v>
      </c>
      <c r="N171" s="43">
        <f t="shared" si="19"/>
        <v>1</v>
      </c>
      <c r="O171" s="43" t="str">
        <f t="shared" si="20"/>
        <v>D: 7%+</v>
      </c>
      <c r="P171" s="45">
        <f t="shared" si="21"/>
        <v>583920</v>
      </c>
      <c r="Q171" s="45">
        <f>IF(L171=1,F171*INDEX(Asumsi!$B$5:$B$7,MATCH(I171,Asumsi!$A$5:$A$7,0))-H171,0)</f>
        <v>129760</v>
      </c>
      <c r="R171" s="46">
        <f>MIN(G171,INDEX(Asumsi!$C$5:$C$7,MATCH(I171,Asumsi!$A$5:$A$7,0)))</f>
        <v>0.05</v>
      </c>
      <c r="S171" s="43">
        <f t="shared" si="22"/>
        <v>1</v>
      </c>
      <c r="T171" s="45">
        <f t="shared" si="23"/>
        <v>32440</v>
      </c>
      <c r="U171" s="45">
        <f>IF(L171=1,F171*INDEX(Asumsi!$B$5:$B$7,MATCH(I171,Asumsi!$A$5:$A$7,0))-F171*R171,0)</f>
        <v>162200</v>
      </c>
      <c r="V171" s="45">
        <f>IF(S171=1,U171*(1-Asumsi!$B$10),U171)</f>
        <v>154090</v>
      </c>
    </row>
    <row r="172" spans="1:22" x14ac:dyDescent="0.35">
      <c r="A172" s="43">
        <v>27778</v>
      </c>
      <c r="B172" s="43" t="s">
        <v>202</v>
      </c>
      <c r="C172" s="43" t="s">
        <v>262</v>
      </c>
      <c r="D172" s="44">
        <v>40788</v>
      </c>
      <c r="E172" s="43">
        <v>1</v>
      </c>
      <c r="F172" s="43">
        <v>465340</v>
      </c>
      <c r="G172" s="43">
        <v>0.02</v>
      </c>
      <c r="H172" s="43">
        <v>9307</v>
      </c>
      <c r="I172" s="43" t="s">
        <v>76</v>
      </c>
      <c r="J172" s="43" t="s">
        <v>138</v>
      </c>
      <c r="K172" s="43">
        <f t="shared" si="16"/>
        <v>2011</v>
      </c>
      <c r="L172" s="43">
        <f t="shared" si="17"/>
        <v>1</v>
      </c>
      <c r="M172" s="43">
        <f t="shared" si="18"/>
        <v>0</v>
      </c>
      <c r="N172" s="43">
        <f t="shared" si="19"/>
        <v>1</v>
      </c>
      <c r="O172" s="43" t="str">
        <f t="shared" si="20"/>
        <v>B: 1-3%</v>
      </c>
      <c r="P172" s="45">
        <f t="shared" si="21"/>
        <v>456033</v>
      </c>
      <c r="Q172" s="45">
        <f>IF(L172=1,F172*INDEX(Asumsi!$B$5:$B$7,MATCH(I172,Asumsi!$A$5:$A$7,0))-H172,0)</f>
        <v>130295</v>
      </c>
      <c r="R172" s="46">
        <f>MIN(G172,INDEX(Asumsi!$C$5:$C$7,MATCH(I172,Asumsi!$A$5:$A$7,0)))</f>
        <v>0.02</v>
      </c>
      <c r="S172" s="43">
        <f t="shared" si="22"/>
        <v>0</v>
      </c>
      <c r="T172" s="45">
        <f t="shared" si="23"/>
        <v>0</v>
      </c>
      <c r="U172" s="45">
        <f>IF(L172=1,F172*INDEX(Asumsi!$B$5:$B$7,MATCH(I172,Asumsi!$A$5:$A$7,0))-F172*R172,0)</f>
        <v>130295.2</v>
      </c>
      <c r="V172" s="45">
        <f>IF(S172=1,U172*(1-Asumsi!$B$10),U172)</f>
        <v>130295.2</v>
      </c>
    </row>
    <row r="173" spans="1:22" x14ac:dyDescent="0.35">
      <c r="A173" s="43">
        <v>27909</v>
      </c>
      <c r="B173" s="43" t="s">
        <v>202</v>
      </c>
      <c r="C173" s="43" t="s">
        <v>208</v>
      </c>
      <c r="D173" s="44">
        <v>40946</v>
      </c>
      <c r="E173" s="43">
        <v>1</v>
      </c>
      <c r="F173" s="43">
        <v>124520</v>
      </c>
      <c r="G173" s="43">
        <v>0.09</v>
      </c>
      <c r="H173" s="43">
        <v>11207</v>
      </c>
      <c r="I173" s="43" t="s">
        <v>76</v>
      </c>
      <c r="J173" s="43" t="s">
        <v>145</v>
      </c>
      <c r="K173" s="43">
        <f t="shared" si="16"/>
        <v>2012</v>
      </c>
      <c r="L173" s="43">
        <f t="shared" si="17"/>
        <v>1</v>
      </c>
      <c r="M173" s="43">
        <f t="shared" si="18"/>
        <v>0</v>
      </c>
      <c r="N173" s="43">
        <f t="shared" si="19"/>
        <v>1</v>
      </c>
      <c r="O173" s="43" t="str">
        <f t="shared" si="20"/>
        <v>D: 7%+</v>
      </c>
      <c r="P173" s="45">
        <f t="shared" si="21"/>
        <v>113313</v>
      </c>
      <c r="Q173" s="45">
        <f>IF(L173=1,F173*INDEX(Asumsi!$B$5:$B$7,MATCH(I173,Asumsi!$A$5:$A$7,0))-H173,0)</f>
        <v>26149</v>
      </c>
      <c r="R173" s="46">
        <f>MIN(G173,INDEX(Asumsi!$C$5:$C$7,MATCH(I173,Asumsi!$A$5:$A$7,0)))</f>
        <v>0.05</v>
      </c>
      <c r="S173" s="43">
        <f t="shared" si="22"/>
        <v>1</v>
      </c>
      <c r="T173" s="45">
        <f t="shared" si="23"/>
        <v>4980.7999999999993</v>
      </c>
      <c r="U173" s="45">
        <f>IF(L173=1,F173*INDEX(Asumsi!$B$5:$B$7,MATCH(I173,Asumsi!$A$5:$A$7,0))-F173*R173,0)</f>
        <v>31130</v>
      </c>
      <c r="V173" s="45">
        <f>IF(S173=1,U173*(1-Asumsi!$B$10),U173)</f>
        <v>29573.5</v>
      </c>
    </row>
    <row r="174" spans="1:22" x14ac:dyDescent="0.35">
      <c r="A174" s="43">
        <v>28003</v>
      </c>
      <c r="B174" s="43" t="s">
        <v>209</v>
      </c>
      <c r="C174" s="43" t="s">
        <v>259</v>
      </c>
      <c r="D174" s="44">
        <v>40621</v>
      </c>
      <c r="E174" s="43">
        <v>31</v>
      </c>
      <c r="F174" s="43">
        <v>315580</v>
      </c>
      <c r="G174" s="43">
        <v>0.09</v>
      </c>
      <c r="H174" s="43">
        <v>28402</v>
      </c>
      <c r="I174" s="43" t="s">
        <v>76</v>
      </c>
      <c r="J174" s="43" t="s">
        <v>145</v>
      </c>
      <c r="K174" s="43">
        <f t="shared" si="16"/>
        <v>2011</v>
      </c>
      <c r="L174" s="43">
        <f t="shared" si="17"/>
        <v>0</v>
      </c>
      <c r="M174" s="43">
        <f t="shared" si="18"/>
        <v>1</v>
      </c>
      <c r="N174" s="43">
        <f t="shared" si="19"/>
        <v>1</v>
      </c>
      <c r="O174" s="43" t="str">
        <f t="shared" si="20"/>
        <v>D: 7%+</v>
      </c>
      <c r="P174" s="45">
        <f t="shared" si="21"/>
        <v>0</v>
      </c>
      <c r="Q174" s="45">
        <f>IF(L174=1,F174*INDEX(Asumsi!$B$5:$B$7,MATCH(I174,Asumsi!$A$5:$A$7,0))-H174,0)</f>
        <v>0</v>
      </c>
      <c r="R174" s="46">
        <f>MIN(G174,INDEX(Asumsi!$C$5:$C$7,MATCH(I174,Asumsi!$A$5:$A$7,0)))</f>
        <v>0.05</v>
      </c>
      <c r="S174" s="43">
        <f t="shared" si="22"/>
        <v>1</v>
      </c>
      <c r="T174" s="45">
        <f t="shared" si="23"/>
        <v>0</v>
      </c>
      <c r="U174" s="45">
        <f>IF(L174=1,F174*INDEX(Asumsi!$B$5:$B$7,MATCH(I174,Asumsi!$A$5:$A$7,0))-F174*R174,0)</f>
        <v>0</v>
      </c>
      <c r="V174" s="45">
        <f>IF(S174=1,U174*(1-Asumsi!$B$10),U174)</f>
        <v>0</v>
      </c>
    </row>
    <row r="175" spans="1:22" x14ac:dyDescent="0.35">
      <c r="A175" s="43">
        <v>28035</v>
      </c>
      <c r="B175" s="43" t="s">
        <v>202</v>
      </c>
      <c r="C175" s="43" t="s">
        <v>218</v>
      </c>
      <c r="D175" s="44">
        <v>40671</v>
      </c>
      <c r="E175" s="43">
        <v>19</v>
      </c>
      <c r="F175" s="43">
        <v>752420</v>
      </c>
      <c r="G175" s="43">
        <v>0.03</v>
      </c>
      <c r="H175" s="43">
        <v>22573</v>
      </c>
      <c r="I175" s="43" t="s">
        <v>76</v>
      </c>
      <c r="J175" s="43" t="s">
        <v>138</v>
      </c>
      <c r="K175" s="43">
        <f t="shared" si="16"/>
        <v>2011</v>
      </c>
      <c r="L175" s="43">
        <f t="shared" si="17"/>
        <v>1</v>
      </c>
      <c r="M175" s="43">
        <f t="shared" si="18"/>
        <v>0</v>
      </c>
      <c r="N175" s="43">
        <f t="shared" si="19"/>
        <v>1</v>
      </c>
      <c r="O175" s="43" t="str">
        <f t="shared" si="20"/>
        <v>B: 1-3%</v>
      </c>
      <c r="P175" s="45">
        <f t="shared" si="21"/>
        <v>729847</v>
      </c>
      <c r="Q175" s="45">
        <f>IF(L175=1,F175*INDEX(Asumsi!$B$5:$B$7,MATCH(I175,Asumsi!$A$5:$A$7,0))-H175,0)</f>
        <v>203153</v>
      </c>
      <c r="R175" s="46">
        <f>MIN(G175,INDEX(Asumsi!$C$5:$C$7,MATCH(I175,Asumsi!$A$5:$A$7,0)))</f>
        <v>0.03</v>
      </c>
      <c r="S175" s="43">
        <f t="shared" si="22"/>
        <v>0</v>
      </c>
      <c r="T175" s="45">
        <f t="shared" si="23"/>
        <v>0</v>
      </c>
      <c r="U175" s="45">
        <f>IF(L175=1,F175*INDEX(Asumsi!$B$5:$B$7,MATCH(I175,Asumsi!$A$5:$A$7,0))-F175*R175,0)</f>
        <v>203153.4</v>
      </c>
      <c r="V175" s="45">
        <f>IF(S175=1,U175*(1-Asumsi!$B$10),U175)</f>
        <v>203153.4</v>
      </c>
    </row>
    <row r="176" spans="1:22" x14ac:dyDescent="0.35">
      <c r="A176" s="43">
        <v>28135</v>
      </c>
      <c r="B176" s="43" t="s">
        <v>202</v>
      </c>
      <c r="C176" s="43" t="s">
        <v>263</v>
      </c>
      <c r="D176" s="44">
        <v>40081</v>
      </c>
      <c r="E176" s="43">
        <v>37</v>
      </c>
      <c r="F176" s="43">
        <v>3202480</v>
      </c>
      <c r="G176" s="43">
        <v>0.08</v>
      </c>
      <c r="H176" s="43">
        <v>256198</v>
      </c>
      <c r="I176" s="43" t="s">
        <v>76</v>
      </c>
      <c r="J176" s="43" t="s">
        <v>141</v>
      </c>
      <c r="K176" s="43">
        <f t="shared" si="16"/>
        <v>2009</v>
      </c>
      <c r="L176" s="43">
        <f t="shared" si="17"/>
        <v>1</v>
      </c>
      <c r="M176" s="43">
        <f t="shared" si="18"/>
        <v>0</v>
      </c>
      <c r="N176" s="43">
        <f t="shared" si="19"/>
        <v>1</v>
      </c>
      <c r="O176" s="43" t="str">
        <f t="shared" si="20"/>
        <v>D: 7%+</v>
      </c>
      <c r="P176" s="45">
        <f t="shared" si="21"/>
        <v>2946282</v>
      </c>
      <c r="Q176" s="45">
        <f>IF(L176=1,F176*INDEX(Asumsi!$B$5:$B$7,MATCH(I176,Asumsi!$A$5:$A$7,0))-H176,0)</f>
        <v>704546</v>
      </c>
      <c r="R176" s="46">
        <f>MIN(G176,INDEX(Asumsi!$C$5:$C$7,MATCH(I176,Asumsi!$A$5:$A$7,0)))</f>
        <v>0.05</v>
      </c>
      <c r="S176" s="43">
        <f t="shared" si="22"/>
        <v>1</v>
      </c>
      <c r="T176" s="45">
        <f t="shared" si="23"/>
        <v>96074.4</v>
      </c>
      <c r="U176" s="45">
        <f>IF(L176=1,F176*INDEX(Asumsi!$B$5:$B$7,MATCH(I176,Asumsi!$A$5:$A$7,0))-F176*R176,0)</f>
        <v>800620</v>
      </c>
      <c r="V176" s="45">
        <f>IF(S176=1,U176*(1-Asumsi!$B$10),U176)</f>
        <v>760589</v>
      </c>
    </row>
    <row r="177" spans="1:22" x14ac:dyDescent="0.35">
      <c r="A177" s="43">
        <v>28165</v>
      </c>
      <c r="B177" s="43" t="s">
        <v>202</v>
      </c>
      <c r="C177" s="43" t="s">
        <v>220</v>
      </c>
      <c r="D177" s="44">
        <v>41099</v>
      </c>
      <c r="E177" s="43">
        <v>2</v>
      </c>
      <c r="F177" s="43">
        <v>49920</v>
      </c>
      <c r="G177" s="43">
        <v>0.05</v>
      </c>
      <c r="H177" s="43">
        <v>2496</v>
      </c>
      <c r="I177" s="43" t="s">
        <v>76</v>
      </c>
      <c r="J177" s="43" t="s">
        <v>138</v>
      </c>
      <c r="K177" s="43">
        <f t="shared" si="16"/>
        <v>2012</v>
      </c>
      <c r="L177" s="43">
        <f t="shared" si="17"/>
        <v>1</v>
      </c>
      <c r="M177" s="43">
        <f t="shared" si="18"/>
        <v>0</v>
      </c>
      <c r="N177" s="43">
        <f t="shared" si="19"/>
        <v>1</v>
      </c>
      <c r="O177" s="43" t="str">
        <f t="shared" si="20"/>
        <v>C: 4-6%</v>
      </c>
      <c r="P177" s="45">
        <f t="shared" si="21"/>
        <v>47424</v>
      </c>
      <c r="Q177" s="45">
        <f>IF(L177=1,F177*INDEX(Asumsi!$B$5:$B$7,MATCH(I177,Asumsi!$A$5:$A$7,0))-H177,0)</f>
        <v>12480</v>
      </c>
      <c r="R177" s="46">
        <f>MIN(G177,INDEX(Asumsi!$C$5:$C$7,MATCH(I177,Asumsi!$A$5:$A$7,0)))</f>
        <v>0.05</v>
      </c>
      <c r="S177" s="43">
        <f t="shared" si="22"/>
        <v>0</v>
      </c>
      <c r="T177" s="45">
        <f t="shared" si="23"/>
        <v>0</v>
      </c>
      <c r="U177" s="45">
        <f>IF(L177=1,F177*INDEX(Asumsi!$B$5:$B$7,MATCH(I177,Asumsi!$A$5:$A$7,0))-F177*R177,0)</f>
        <v>12480</v>
      </c>
      <c r="V177" s="45">
        <f>IF(S177=1,U177*(1-Asumsi!$B$10),U177)</f>
        <v>12480</v>
      </c>
    </row>
    <row r="178" spans="1:22" x14ac:dyDescent="0.35">
      <c r="A178" s="43">
        <v>28289</v>
      </c>
      <c r="B178" s="43" t="s">
        <v>202</v>
      </c>
      <c r="C178" s="43" t="s">
        <v>217</v>
      </c>
      <c r="D178" s="44">
        <v>40192</v>
      </c>
      <c r="E178" s="43">
        <v>31</v>
      </c>
      <c r="F178" s="43">
        <v>333520</v>
      </c>
      <c r="G178" s="43">
        <v>0.01</v>
      </c>
      <c r="H178" s="43">
        <v>3335</v>
      </c>
      <c r="I178" s="43" t="s">
        <v>76</v>
      </c>
      <c r="J178" s="43" t="s">
        <v>145</v>
      </c>
      <c r="K178" s="43">
        <f t="shared" si="16"/>
        <v>2010</v>
      </c>
      <c r="L178" s="43">
        <f t="shared" si="17"/>
        <v>1</v>
      </c>
      <c r="M178" s="43">
        <f t="shared" si="18"/>
        <v>0</v>
      </c>
      <c r="N178" s="43">
        <f t="shared" si="19"/>
        <v>1</v>
      </c>
      <c r="O178" s="43" t="str">
        <f t="shared" si="20"/>
        <v>B: 1-3%</v>
      </c>
      <c r="P178" s="45">
        <f t="shared" si="21"/>
        <v>330185</v>
      </c>
      <c r="Q178" s="45">
        <f>IF(L178=1,F178*INDEX(Asumsi!$B$5:$B$7,MATCH(I178,Asumsi!$A$5:$A$7,0))-H178,0)</f>
        <v>96721</v>
      </c>
      <c r="R178" s="46">
        <f>MIN(G178,INDEX(Asumsi!$C$5:$C$7,MATCH(I178,Asumsi!$A$5:$A$7,0)))</f>
        <v>0.01</v>
      </c>
      <c r="S178" s="43">
        <f t="shared" si="22"/>
        <v>0</v>
      </c>
      <c r="T178" s="45">
        <f t="shared" si="23"/>
        <v>0</v>
      </c>
      <c r="U178" s="45">
        <f>IF(L178=1,F178*INDEX(Asumsi!$B$5:$B$7,MATCH(I178,Asumsi!$A$5:$A$7,0))-F178*R178,0)</f>
        <v>96720.8</v>
      </c>
      <c r="V178" s="45">
        <f>IF(S178=1,U178*(1-Asumsi!$B$10),U178)</f>
        <v>96720.8</v>
      </c>
    </row>
    <row r="179" spans="1:22" x14ac:dyDescent="0.35">
      <c r="A179" s="43">
        <v>28486</v>
      </c>
      <c r="B179" s="43" t="s">
        <v>202</v>
      </c>
      <c r="C179" s="43" t="s">
        <v>212</v>
      </c>
      <c r="D179" s="44">
        <v>40051</v>
      </c>
      <c r="E179" s="43">
        <v>2</v>
      </c>
      <c r="F179" s="43">
        <v>1622260</v>
      </c>
      <c r="G179" s="43">
        <v>0.08</v>
      </c>
      <c r="H179" s="43">
        <v>129781</v>
      </c>
      <c r="I179" s="43" t="s">
        <v>76</v>
      </c>
      <c r="J179" s="43" t="s">
        <v>140</v>
      </c>
      <c r="K179" s="43">
        <f t="shared" si="16"/>
        <v>2009</v>
      </c>
      <c r="L179" s="43">
        <f t="shared" si="17"/>
        <v>1</v>
      </c>
      <c r="M179" s="43">
        <f t="shared" si="18"/>
        <v>0</v>
      </c>
      <c r="N179" s="43">
        <f t="shared" si="19"/>
        <v>1</v>
      </c>
      <c r="O179" s="43" t="str">
        <f t="shared" si="20"/>
        <v>D: 7%+</v>
      </c>
      <c r="P179" s="45">
        <f t="shared" si="21"/>
        <v>1492479</v>
      </c>
      <c r="Q179" s="45">
        <f>IF(L179=1,F179*INDEX(Asumsi!$B$5:$B$7,MATCH(I179,Asumsi!$A$5:$A$7,0))-H179,0)</f>
        <v>356897</v>
      </c>
      <c r="R179" s="46">
        <f>MIN(G179,INDEX(Asumsi!$C$5:$C$7,MATCH(I179,Asumsi!$A$5:$A$7,0)))</f>
        <v>0.05</v>
      </c>
      <c r="S179" s="43">
        <f t="shared" si="22"/>
        <v>1</v>
      </c>
      <c r="T179" s="45">
        <f t="shared" si="23"/>
        <v>48667.799999999996</v>
      </c>
      <c r="U179" s="45">
        <f>IF(L179=1,F179*INDEX(Asumsi!$B$5:$B$7,MATCH(I179,Asumsi!$A$5:$A$7,0))-F179*R179,0)</f>
        <v>405565</v>
      </c>
      <c r="V179" s="45">
        <f>IF(S179=1,U179*(1-Asumsi!$B$10),U179)</f>
        <v>385286.75</v>
      </c>
    </row>
    <row r="180" spans="1:22" x14ac:dyDescent="0.35">
      <c r="A180" s="43">
        <v>28675</v>
      </c>
      <c r="B180" s="43" t="s">
        <v>202</v>
      </c>
      <c r="C180" s="43" t="s">
        <v>240</v>
      </c>
      <c r="D180" s="44">
        <v>40094</v>
      </c>
      <c r="E180" s="43">
        <v>15</v>
      </c>
      <c r="F180" s="43">
        <v>1645685</v>
      </c>
      <c r="G180" s="43">
        <v>0.1</v>
      </c>
      <c r="H180" s="43">
        <v>164569</v>
      </c>
      <c r="I180" s="43" t="s">
        <v>77</v>
      </c>
      <c r="J180" s="43" t="s">
        <v>137</v>
      </c>
      <c r="K180" s="43">
        <f t="shared" si="16"/>
        <v>2009</v>
      </c>
      <c r="L180" s="43">
        <f t="shared" si="17"/>
        <v>1</v>
      </c>
      <c r="M180" s="43">
        <f t="shared" si="18"/>
        <v>0</v>
      </c>
      <c r="N180" s="43">
        <f t="shared" si="19"/>
        <v>1</v>
      </c>
      <c r="O180" s="43" t="str">
        <f t="shared" si="20"/>
        <v>D: 7%+</v>
      </c>
      <c r="P180" s="45">
        <f t="shared" si="21"/>
        <v>1481116</v>
      </c>
      <c r="Q180" s="45">
        <f>IF(L180=1,F180*INDEX(Asumsi!$B$5:$B$7,MATCH(I180,Asumsi!$A$5:$A$7,0))-H180,0)</f>
        <v>329136.5</v>
      </c>
      <c r="R180" s="46">
        <f>MIN(G180,INDEX(Asumsi!$C$5:$C$7,MATCH(I180,Asumsi!$A$5:$A$7,0)))</f>
        <v>0.05</v>
      </c>
      <c r="S180" s="43">
        <f t="shared" si="22"/>
        <v>1</v>
      </c>
      <c r="T180" s="45">
        <f t="shared" si="23"/>
        <v>82284.25</v>
      </c>
      <c r="U180" s="45">
        <f>IF(L180=1,F180*INDEX(Asumsi!$B$5:$B$7,MATCH(I180,Asumsi!$A$5:$A$7,0))-F180*R180,0)</f>
        <v>411421.25</v>
      </c>
      <c r="V180" s="45">
        <f>IF(S180=1,U180*(1-Asumsi!$B$10),U180)</f>
        <v>390850.1875</v>
      </c>
    </row>
    <row r="181" spans="1:22" x14ac:dyDescent="0.35">
      <c r="A181" s="43">
        <v>28870</v>
      </c>
      <c r="B181" s="43" t="s">
        <v>202</v>
      </c>
      <c r="C181" s="43" t="s">
        <v>264</v>
      </c>
      <c r="D181" s="44">
        <v>40857</v>
      </c>
      <c r="E181" s="43">
        <v>35</v>
      </c>
      <c r="F181" s="43">
        <v>6621891</v>
      </c>
      <c r="G181" s="43">
        <v>0.05</v>
      </c>
      <c r="H181" s="43">
        <v>331095</v>
      </c>
      <c r="I181" s="43" t="s">
        <v>77</v>
      </c>
      <c r="J181" s="43" t="s">
        <v>137</v>
      </c>
      <c r="K181" s="43">
        <f t="shared" si="16"/>
        <v>2011</v>
      </c>
      <c r="L181" s="43">
        <f t="shared" si="17"/>
        <v>1</v>
      </c>
      <c r="M181" s="43">
        <f t="shared" si="18"/>
        <v>0</v>
      </c>
      <c r="N181" s="43">
        <f t="shared" si="19"/>
        <v>1</v>
      </c>
      <c r="O181" s="43" t="str">
        <f t="shared" si="20"/>
        <v>C: 4-6%</v>
      </c>
      <c r="P181" s="45">
        <f t="shared" si="21"/>
        <v>6290796</v>
      </c>
      <c r="Q181" s="45">
        <f>IF(L181=1,F181*INDEX(Asumsi!$B$5:$B$7,MATCH(I181,Asumsi!$A$5:$A$7,0))-H181,0)</f>
        <v>1655472.2999999998</v>
      </c>
      <c r="R181" s="46">
        <f>MIN(G181,INDEX(Asumsi!$C$5:$C$7,MATCH(I181,Asumsi!$A$5:$A$7,0)))</f>
        <v>0.05</v>
      </c>
      <c r="S181" s="43">
        <f t="shared" si="22"/>
        <v>0</v>
      </c>
      <c r="T181" s="45">
        <f t="shared" si="23"/>
        <v>0</v>
      </c>
      <c r="U181" s="45">
        <f>IF(L181=1,F181*INDEX(Asumsi!$B$5:$B$7,MATCH(I181,Asumsi!$A$5:$A$7,0))-F181*R181,0)</f>
        <v>1655472.7499999998</v>
      </c>
      <c r="V181" s="45">
        <f>IF(S181=1,U181*(1-Asumsi!$B$10),U181)</f>
        <v>1655472.7499999998</v>
      </c>
    </row>
    <row r="182" spans="1:22" x14ac:dyDescent="0.35">
      <c r="A182" s="43">
        <v>28871</v>
      </c>
      <c r="B182" s="43" t="s">
        <v>202</v>
      </c>
      <c r="C182" s="43" t="s">
        <v>213</v>
      </c>
      <c r="D182" s="44">
        <v>41014</v>
      </c>
      <c r="E182" s="43">
        <v>10</v>
      </c>
      <c r="F182" s="43">
        <v>110040</v>
      </c>
      <c r="G182" s="43">
        <v>0.08</v>
      </c>
      <c r="H182" s="43">
        <v>8803</v>
      </c>
      <c r="I182" s="43" t="s">
        <v>77</v>
      </c>
      <c r="J182" s="43" t="s">
        <v>142</v>
      </c>
      <c r="K182" s="43">
        <f t="shared" si="16"/>
        <v>2012</v>
      </c>
      <c r="L182" s="43">
        <f t="shared" si="17"/>
        <v>1</v>
      </c>
      <c r="M182" s="43">
        <f t="shared" si="18"/>
        <v>0</v>
      </c>
      <c r="N182" s="43">
        <f t="shared" si="19"/>
        <v>1</v>
      </c>
      <c r="O182" s="43" t="str">
        <f t="shared" si="20"/>
        <v>D: 7%+</v>
      </c>
      <c r="P182" s="45">
        <f t="shared" si="21"/>
        <v>101237</v>
      </c>
      <c r="Q182" s="45">
        <f>IF(L182=1,F182*INDEX(Asumsi!$B$5:$B$7,MATCH(I182,Asumsi!$A$5:$A$7,0))-H182,0)</f>
        <v>24209</v>
      </c>
      <c r="R182" s="46">
        <f>MIN(G182,INDEX(Asumsi!$C$5:$C$7,MATCH(I182,Asumsi!$A$5:$A$7,0)))</f>
        <v>0.05</v>
      </c>
      <c r="S182" s="43">
        <f t="shared" si="22"/>
        <v>1</v>
      </c>
      <c r="T182" s="45">
        <f t="shared" si="23"/>
        <v>3301.2</v>
      </c>
      <c r="U182" s="45">
        <f>IF(L182=1,F182*INDEX(Asumsi!$B$5:$B$7,MATCH(I182,Asumsi!$A$5:$A$7,0))-F182*R182,0)</f>
        <v>27510</v>
      </c>
      <c r="V182" s="45">
        <f>IF(S182=1,U182*(1-Asumsi!$B$10),U182)</f>
        <v>26134.5</v>
      </c>
    </row>
    <row r="183" spans="1:22" x14ac:dyDescent="0.35">
      <c r="A183" s="43">
        <v>29030</v>
      </c>
      <c r="B183" s="43" t="s">
        <v>202</v>
      </c>
      <c r="C183" s="43" t="s">
        <v>262</v>
      </c>
      <c r="D183" s="44">
        <v>40910</v>
      </c>
      <c r="E183" s="43">
        <v>10</v>
      </c>
      <c r="F183" s="43">
        <v>385160</v>
      </c>
      <c r="G183" s="43">
        <v>0.05</v>
      </c>
      <c r="H183" s="43">
        <v>19258</v>
      </c>
      <c r="I183" s="43" t="s">
        <v>76</v>
      </c>
      <c r="J183" s="43" t="s">
        <v>147</v>
      </c>
      <c r="K183" s="43">
        <f t="shared" si="16"/>
        <v>2012</v>
      </c>
      <c r="L183" s="43">
        <f t="shared" si="17"/>
        <v>1</v>
      </c>
      <c r="M183" s="43">
        <f t="shared" si="18"/>
        <v>0</v>
      </c>
      <c r="N183" s="43">
        <f t="shared" si="19"/>
        <v>1</v>
      </c>
      <c r="O183" s="43" t="str">
        <f t="shared" si="20"/>
        <v>C: 4-6%</v>
      </c>
      <c r="P183" s="45">
        <f t="shared" si="21"/>
        <v>365902</v>
      </c>
      <c r="Q183" s="45">
        <f>IF(L183=1,F183*INDEX(Asumsi!$B$5:$B$7,MATCH(I183,Asumsi!$A$5:$A$7,0))-H183,0)</f>
        <v>96290</v>
      </c>
      <c r="R183" s="46">
        <f>MIN(G183,INDEX(Asumsi!$C$5:$C$7,MATCH(I183,Asumsi!$A$5:$A$7,0)))</f>
        <v>0.05</v>
      </c>
      <c r="S183" s="43">
        <f t="shared" si="22"/>
        <v>0</v>
      </c>
      <c r="T183" s="45">
        <f t="shared" si="23"/>
        <v>0</v>
      </c>
      <c r="U183" s="45">
        <f>IF(L183=1,F183*INDEX(Asumsi!$B$5:$B$7,MATCH(I183,Asumsi!$A$5:$A$7,0))-F183*R183,0)</f>
        <v>96290</v>
      </c>
      <c r="V183" s="45">
        <f>IF(S183=1,U183*(1-Asumsi!$B$10),U183)</f>
        <v>96290</v>
      </c>
    </row>
    <row r="184" spans="1:22" x14ac:dyDescent="0.35">
      <c r="A184" s="43">
        <v>29095</v>
      </c>
      <c r="B184" s="43" t="s">
        <v>209</v>
      </c>
      <c r="C184" s="43" t="s">
        <v>243</v>
      </c>
      <c r="D184" s="44">
        <v>40610</v>
      </c>
      <c r="E184" s="43">
        <v>40</v>
      </c>
      <c r="F184" s="43">
        <v>583340</v>
      </c>
      <c r="G184" s="43">
        <v>0.01</v>
      </c>
      <c r="H184" s="43">
        <v>5833</v>
      </c>
      <c r="I184" s="43" t="s">
        <v>76</v>
      </c>
      <c r="J184" s="43" t="s">
        <v>138</v>
      </c>
      <c r="K184" s="43">
        <f t="shared" si="16"/>
        <v>2011</v>
      </c>
      <c r="L184" s="43">
        <f t="shared" si="17"/>
        <v>0</v>
      </c>
      <c r="M184" s="43">
        <f t="shared" si="18"/>
        <v>1</v>
      </c>
      <c r="N184" s="43">
        <f t="shared" si="19"/>
        <v>1</v>
      </c>
      <c r="O184" s="43" t="str">
        <f t="shared" si="20"/>
        <v>B: 1-3%</v>
      </c>
      <c r="P184" s="45">
        <f t="shared" si="21"/>
        <v>0</v>
      </c>
      <c r="Q184" s="45">
        <f>IF(L184=1,F184*INDEX(Asumsi!$B$5:$B$7,MATCH(I184,Asumsi!$A$5:$A$7,0))-H184,0)</f>
        <v>0</v>
      </c>
      <c r="R184" s="46">
        <f>MIN(G184,INDEX(Asumsi!$C$5:$C$7,MATCH(I184,Asumsi!$A$5:$A$7,0)))</f>
        <v>0.01</v>
      </c>
      <c r="S184" s="43">
        <f t="shared" si="22"/>
        <v>0</v>
      </c>
      <c r="T184" s="45">
        <f t="shared" si="23"/>
        <v>0</v>
      </c>
      <c r="U184" s="45">
        <f>IF(L184=1,F184*INDEX(Asumsi!$B$5:$B$7,MATCH(I184,Asumsi!$A$5:$A$7,0))-F184*R184,0)</f>
        <v>0</v>
      </c>
      <c r="V184" s="45">
        <f>IF(S184=1,U184*(1-Asumsi!$B$10),U184)</f>
        <v>0</v>
      </c>
    </row>
    <row r="185" spans="1:22" x14ac:dyDescent="0.35">
      <c r="A185" s="43">
        <v>29287</v>
      </c>
      <c r="B185" s="43" t="s">
        <v>202</v>
      </c>
      <c r="C185" s="43" t="s">
        <v>225</v>
      </c>
      <c r="D185" s="44">
        <v>39996</v>
      </c>
      <c r="E185" s="43">
        <v>50</v>
      </c>
      <c r="F185" s="43">
        <v>562780</v>
      </c>
      <c r="G185" s="43">
        <v>0.1</v>
      </c>
      <c r="H185" s="43">
        <v>56278</v>
      </c>
      <c r="I185" s="43" t="s">
        <v>76</v>
      </c>
      <c r="J185" s="43" t="s">
        <v>138</v>
      </c>
      <c r="K185" s="43">
        <f t="shared" si="16"/>
        <v>2009</v>
      </c>
      <c r="L185" s="43">
        <f t="shared" si="17"/>
        <v>1</v>
      </c>
      <c r="M185" s="43">
        <f t="shared" si="18"/>
        <v>0</v>
      </c>
      <c r="N185" s="43">
        <f t="shared" si="19"/>
        <v>1</v>
      </c>
      <c r="O185" s="43" t="str">
        <f t="shared" si="20"/>
        <v>D: 7%+</v>
      </c>
      <c r="P185" s="45">
        <f t="shared" si="21"/>
        <v>506502</v>
      </c>
      <c r="Q185" s="45">
        <f>IF(L185=1,F185*INDEX(Asumsi!$B$5:$B$7,MATCH(I185,Asumsi!$A$5:$A$7,0))-H185,0)</f>
        <v>112556</v>
      </c>
      <c r="R185" s="46">
        <f>MIN(G185,INDEX(Asumsi!$C$5:$C$7,MATCH(I185,Asumsi!$A$5:$A$7,0)))</f>
        <v>0.05</v>
      </c>
      <c r="S185" s="43">
        <f t="shared" si="22"/>
        <v>1</v>
      </c>
      <c r="T185" s="45">
        <f t="shared" si="23"/>
        <v>28139</v>
      </c>
      <c r="U185" s="45">
        <f>IF(L185=1,F185*INDEX(Asumsi!$B$5:$B$7,MATCH(I185,Asumsi!$A$5:$A$7,0))-F185*R185,0)</f>
        <v>140695</v>
      </c>
      <c r="V185" s="45">
        <f>IF(S185=1,U185*(1-Asumsi!$B$10),U185)</f>
        <v>133660.25</v>
      </c>
    </row>
    <row r="186" spans="1:22" x14ac:dyDescent="0.35">
      <c r="A186" s="43">
        <v>29510</v>
      </c>
      <c r="B186" s="43" t="s">
        <v>202</v>
      </c>
      <c r="C186" s="43" t="s">
        <v>218</v>
      </c>
      <c r="D186" s="44">
        <v>40648</v>
      </c>
      <c r="E186" s="43">
        <v>22</v>
      </c>
      <c r="F186" s="43">
        <v>12247880</v>
      </c>
      <c r="G186" s="43">
        <v>0.01</v>
      </c>
      <c r="H186" s="43">
        <v>122479</v>
      </c>
      <c r="I186" s="43" t="s">
        <v>75</v>
      </c>
      <c r="J186" s="43" t="s">
        <v>143</v>
      </c>
      <c r="K186" s="43">
        <f t="shared" si="16"/>
        <v>2011</v>
      </c>
      <c r="L186" s="43">
        <f t="shared" si="17"/>
        <v>1</v>
      </c>
      <c r="M186" s="43">
        <f t="shared" si="18"/>
        <v>0</v>
      </c>
      <c r="N186" s="43">
        <f t="shared" si="19"/>
        <v>1</v>
      </c>
      <c r="O186" s="43" t="str">
        <f t="shared" si="20"/>
        <v>B: 1-3%</v>
      </c>
      <c r="P186" s="45">
        <f t="shared" si="21"/>
        <v>12125401</v>
      </c>
      <c r="Q186" s="45">
        <f>IF(L186=1,F186*INDEX(Asumsi!$B$5:$B$7,MATCH(I186,Asumsi!$A$5:$A$7,0))-H186,0)</f>
        <v>3551885</v>
      </c>
      <c r="R186" s="46">
        <f>MIN(G186,INDEX(Asumsi!$C$5:$C$7,MATCH(I186,Asumsi!$A$5:$A$7,0)))</f>
        <v>0.01</v>
      </c>
      <c r="S186" s="43">
        <f t="shared" si="22"/>
        <v>0</v>
      </c>
      <c r="T186" s="45">
        <f t="shared" si="23"/>
        <v>0</v>
      </c>
      <c r="U186" s="45">
        <f>IF(L186=1,F186*INDEX(Asumsi!$B$5:$B$7,MATCH(I186,Asumsi!$A$5:$A$7,0))-F186*R186,0)</f>
        <v>3551885.2</v>
      </c>
      <c r="V186" s="45">
        <f>IF(S186=1,U186*(1-Asumsi!$B$10),U186)</f>
        <v>3551885.2</v>
      </c>
    </row>
    <row r="187" spans="1:22" x14ac:dyDescent="0.35">
      <c r="A187" s="43">
        <v>29795</v>
      </c>
      <c r="B187" s="43" t="s">
        <v>202</v>
      </c>
      <c r="C187" s="43" t="s">
        <v>220</v>
      </c>
      <c r="D187" s="44">
        <v>40872</v>
      </c>
      <c r="E187" s="43">
        <v>49</v>
      </c>
      <c r="F187" s="43">
        <v>38650400</v>
      </c>
      <c r="G187" s="43">
        <v>0.05</v>
      </c>
      <c r="H187" s="43">
        <v>1932520</v>
      </c>
      <c r="I187" s="43" t="s">
        <v>76</v>
      </c>
      <c r="J187" s="43" t="s">
        <v>138</v>
      </c>
      <c r="K187" s="43">
        <f t="shared" si="16"/>
        <v>2011</v>
      </c>
      <c r="L187" s="43">
        <f t="shared" si="17"/>
        <v>1</v>
      </c>
      <c r="M187" s="43">
        <f t="shared" si="18"/>
        <v>0</v>
      </c>
      <c r="N187" s="43">
        <f t="shared" si="19"/>
        <v>1</v>
      </c>
      <c r="O187" s="43" t="str">
        <f t="shared" si="20"/>
        <v>C: 4-6%</v>
      </c>
      <c r="P187" s="45">
        <f t="shared" si="21"/>
        <v>36717880</v>
      </c>
      <c r="Q187" s="45">
        <f>IF(L187=1,F187*INDEX(Asumsi!$B$5:$B$7,MATCH(I187,Asumsi!$A$5:$A$7,0))-H187,0)</f>
        <v>9662600</v>
      </c>
      <c r="R187" s="46">
        <f>MIN(G187,INDEX(Asumsi!$C$5:$C$7,MATCH(I187,Asumsi!$A$5:$A$7,0)))</f>
        <v>0.05</v>
      </c>
      <c r="S187" s="43">
        <f t="shared" si="22"/>
        <v>0</v>
      </c>
      <c r="T187" s="45">
        <f t="shared" si="23"/>
        <v>0</v>
      </c>
      <c r="U187" s="45">
        <f>IF(L187=1,F187*INDEX(Asumsi!$B$5:$B$7,MATCH(I187,Asumsi!$A$5:$A$7,0))-F187*R187,0)</f>
        <v>9662600</v>
      </c>
      <c r="V187" s="45">
        <f>IF(S187=1,U187*(1-Asumsi!$B$10),U187)</f>
        <v>9662600</v>
      </c>
    </row>
    <row r="188" spans="1:22" x14ac:dyDescent="0.35">
      <c r="A188" s="43">
        <v>29795</v>
      </c>
      <c r="B188" s="43" t="s">
        <v>265</v>
      </c>
      <c r="C188" s="43" t="s">
        <v>220</v>
      </c>
      <c r="D188" s="44">
        <v>40872</v>
      </c>
      <c r="E188" s="43">
        <v>49</v>
      </c>
      <c r="F188" s="43">
        <v>38650400</v>
      </c>
      <c r="G188" s="43">
        <v>0.05</v>
      </c>
      <c r="H188" s="43">
        <v>1932520</v>
      </c>
      <c r="I188" s="43" t="s">
        <v>76</v>
      </c>
      <c r="J188" s="43" t="s">
        <v>138</v>
      </c>
      <c r="K188" s="43">
        <f t="shared" si="16"/>
        <v>2011</v>
      </c>
      <c r="L188" s="43">
        <f t="shared" si="17"/>
        <v>0</v>
      </c>
      <c r="M188" s="43">
        <f t="shared" si="18"/>
        <v>0</v>
      </c>
      <c r="N188" s="43">
        <f t="shared" si="19"/>
        <v>0</v>
      </c>
      <c r="O188" s="43" t="str">
        <f t="shared" si="20"/>
        <v>C: 4-6%</v>
      </c>
      <c r="P188" s="45">
        <f t="shared" si="21"/>
        <v>0</v>
      </c>
      <c r="Q188" s="45">
        <f>IF(L188=1,F188*INDEX(Asumsi!$B$5:$B$7,MATCH(I188,Asumsi!$A$5:$A$7,0))-H188,0)</f>
        <v>0</v>
      </c>
      <c r="R188" s="46">
        <f>MIN(G188,INDEX(Asumsi!$C$5:$C$7,MATCH(I188,Asumsi!$A$5:$A$7,0)))</f>
        <v>0.05</v>
      </c>
      <c r="S188" s="43">
        <f t="shared" si="22"/>
        <v>0</v>
      </c>
      <c r="T188" s="45">
        <f t="shared" si="23"/>
        <v>0</v>
      </c>
      <c r="U188" s="45">
        <f>IF(L188=1,F188*INDEX(Asumsi!$B$5:$B$7,MATCH(I188,Asumsi!$A$5:$A$7,0))-F188*R188,0)</f>
        <v>0</v>
      </c>
      <c r="V188" s="45">
        <f>IF(S188=1,U188*(1-Asumsi!$B$10),U188)</f>
        <v>0</v>
      </c>
    </row>
    <row r="189" spans="1:22" x14ac:dyDescent="0.35">
      <c r="A189" s="43">
        <v>29861</v>
      </c>
      <c r="B189" s="43" t="s">
        <v>209</v>
      </c>
      <c r="C189" s="43" t="s">
        <v>226</v>
      </c>
      <c r="D189" s="44">
        <v>41024</v>
      </c>
      <c r="E189" s="43">
        <v>11</v>
      </c>
      <c r="F189" s="43">
        <v>70340</v>
      </c>
      <c r="G189" s="43">
        <v>0.03</v>
      </c>
      <c r="H189" s="43">
        <v>2110</v>
      </c>
      <c r="I189" s="43" t="s">
        <v>76</v>
      </c>
      <c r="J189" s="43" t="s">
        <v>149</v>
      </c>
      <c r="K189" s="43">
        <f t="shared" si="16"/>
        <v>2012</v>
      </c>
      <c r="L189" s="43">
        <f t="shared" si="17"/>
        <v>0</v>
      </c>
      <c r="M189" s="43">
        <f t="shared" si="18"/>
        <v>1</v>
      </c>
      <c r="N189" s="43">
        <f t="shared" si="19"/>
        <v>1</v>
      </c>
      <c r="O189" s="43" t="str">
        <f t="shared" si="20"/>
        <v>B: 1-3%</v>
      </c>
      <c r="P189" s="45">
        <f t="shared" si="21"/>
        <v>0</v>
      </c>
      <c r="Q189" s="45">
        <f>IF(L189=1,F189*INDEX(Asumsi!$B$5:$B$7,MATCH(I189,Asumsi!$A$5:$A$7,0))-H189,0)</f>
        <v>0</v>
      </c>
      <c r="R189" s="46">
        <f>MIN(G189,INDEX(Asumsi!$C$5:$C$7,MATCH(I189,Asumsi!$A$5:$A$7,0)))</f>
        <v>0.03</v>
      </c>
      <c r="S189" s="43">
        <f t="shared" si="22"/>
        <v>0</v>
      </c>
      <c r="T189" s="45">
        <f t="shared" si="23"/>
        <v>0</v>
      </c>
      <c r="U189" s="45">
        <f>IF(L189=1,F189*INDEX(Asumsi!$B$5:$B$7,MATCH(I189,Asumsi!$A$5:$A$7,0))-F189*R189,0)</f>
        <v>0</v>
      </c>
      <c r="V189" s="45">
        <f>IF(S189=1,U189*(1-Asumsi!$B$10),U189)</f>
        <v>0</v>
      </c>
    </row>
    <row r="190" spans="1:22" x14ac:dyDescent="0.35">
      <c r="A190" s="43">
        <v>30658</v>
      </c>
      <c r="B190" s="43" t="s">
        <v>202</v>
      </c>
      <c r="C190" s="43" t="s">
        <v>259</v>
      </c>
      <c r="D190" s="44">
        <v>40628</v>
      </c>
      <c r="E190" s="43">
        <v>35</v>
      </c>
      <c r="F190" s="43">
        <v>34775300</v>
      </c>
      <c r="G190" s="43">
        <v>0.08</v>
      </c>
      <c r="H190" s="43">
        <v>2782024</v>
      </c>
      <c r="I190" s="43" t="s">
        <v>77</v>
      </c>
      <c r="J190" s="43" t="s">
        <v>139</v>
      </c>
      <c r="K190" s="43">
        <f t="shared" si="16"/>
        <v>2011</v>
      </c>
      <c r="L190" s="43">
        <f t="shared" si="17"/>
        <v>1</v>
      </c>
      <c r="M190" s="43">
        <f t="shared" si="18"/>
        <v>0</v>
      </c>
      <c r="N190" s="43">
        <f t="shared" si="19"/>
        <v>1</v>
      </c>
      <c r="O190" s="43" t="str">
        <f t="shared" si="20"/>
        <v>D: 7%+</v>
      </c>
      <c r="P190" s="45">
        <f t="shared" si="21"/>
        <v>31993276</v>
      </c>
      <c r="Q190" s="45">
        <f>IF(L190=1,F190*INDEX(Asumsi!$B$5:$B$7,MATCH(I190,Asumsi!$A$5:$A$7,0))-H190,0)</f>
        <v>7650566</v>
      </c>
      <c r="R190" s="46">
        <f>MIN(G190,INDEX(Asumsi!$C$5:$C$7,MATCH(I190,Asumsi!$A$5:$A$7,0)))</f>
        <v>0.05</v>
      </c>
      <c r="S190" s="43">
        <f t="shared" si="22"/>
        <v>1</v>
      </c>
      <c r="T190" s="45">
        <f t="shared" si="23"/>
        <v>1043259</v>
      </c>
      <c r="U190" s="45">
        <f>IF(L190=1,F190*INDEX(Asumsi!$B$5:$B$7,MATCH(I190,Asumsi!$A$5:$A$7,0))-F190*R190,0)</f>
        <v>8693825</v>
      </c>
      <c r="V190" s="45">
        <f>IF(S190=1,U190*(1-Asumsi!$B$10),U190)</f>
        <v>8259133.75</v>
      </c>
    </row>
    <row r="191" spans="1:22" x14ac:dyDescent="0.35">
      <c r="A191" s="43">
        <v>30947</v>
      </c>
      <c r="B191" s="43" t="s">
        <v>202</v>
      </c>
      <c r="C191" s="43" t="s">
        <v>259</v>
      </c>
      <c r="D191" s="44">
        <v>40373</v>
      </c>
      <c r="E191" s="43">
        <v>17</v>
      </c>
      <c r="F191" s="43">
        <v>1383180</v>
      </c>
      <c r="G191" s="43">
        <v>0.03</v>
      </c>
      <c r="H191" s="43">
        <v>41495</v>
      </c>
      <c r="I191" s="43" t="s">
        <v>76</v>
      </c>
      <c r="J191" s="43" t="s">
        <v>138</v>
      </c>
      <c r="K191" s="43">
        <f t="shared" si="16"/>
        <v>2010</v>
      </c>
      <c r="L191" s="43">
        <f t="shared" si="17"/>
        <v>1</v>
      </c>
      <c r="M191" s="43">
        <f t="shared" si="18"/>
        <v>0</v>
      </c>
      <c r="N191" s="43">
        <f t="shared" si="19"/>
        <v>1</v>
      </c>
      <c r="O191" s="43" t="str">
        <f t="shared" si="20"/>
        <v>B: 1-3%</v>
      </c>
      <c r="P191" s="45">
        <f t="shared" si="21"/>
        <v>1341685</v>
      </c>
      <c r="Q191" s="45">
        <f>IF(L191=1,F191*INDEX(Asumsi!$B$5:$B$7,MATCH(I191,Asumsi!$A$5:$A$7,0))-H191,0)</f>
        <v>373459</v>
      </c>
      <c r="R191" s="46">
        <f>MIN(G191,INDEX(Asumsi!$C$5:$C$7,MATCH(I191,Asumsi!$A$5:$A$7,0)))</f>
        <v>0.03</v>
      </c>
      <c r="S191" s="43">
        <f t="shared" si="22"/>
        <v>0</v>
      </c>
      <c r="T191" s="45">
        <f t="shared" si="23"/>
        <v>0</v>
      </c>
      <c r="U191" s="45">
        <f>IF(L191=1,F191*INDEX(Asumsi!$B$5:$B$7,MATCH(I191,Asumsi!$A$5:$A$7,0))-F191*R191,0)</f>
        <v>373458.6</v>
      </c>
      <c r="V191" s="45">
        <f>IF(S191=1,U191*(1-Asumsi!$B$10),U191)</f>
        <v>373458.6</v>
      </c>
    </row>
    <row r="192" spans="1:22" x14ac:dyDescent="0.35">
      <c r="A192" s="43">
        <v>31077</v>
      </c>
      <c r="B192" s="43" t="s">
        <v>202</v>
      </c>
      <c r="C192" s="43" t="s">
        <v>253</v>
      </c>
      <c r="D192" s="44">
        <v>40474</v>
      </c>
      <c r="E192" s="43">
        <v>36</v>
      </c>
      <c r="F192" s="43">
        <v>3910153</v>
      </c>
      <c r="G192" s="43">
        <v>0.06</v>
      </c>
      <c r="H192" s="43">
        <v>234609</v>
      </c>
      <c r="I192" s="43" t="s">
        <v>77</v>
      </c>
      <c r="J192" s="43" t="s">
        <v>137</v>
      </c>
      <c r="K192" s="43">
        <f t="shared" si="16"/>
        <v>2010</v>
      </c>
      <c r="L192" s="43">
        <f t="shared" si="17"/>
        <v>1</v>
      </c>
      <c r="M192" s="43">
        <f t="shared" si="18"/>
        <v>0</v>
      </c>
      <c r="N192" s="43">
        <f t="shared" si="19"/>
        <v>1</v>
      </c>
      <c r="O192" s="43" t="str">
        <f t="shared" si="20"/>
        <v>C: 4-6%</v>
      </c>
      <c r="P192" s="45">
        <f t="shared" si="21"/>
        <v>3675544</v>
      </c>
      <c r="Q192" s="45">
        <f>IF(L192=1,F192*INDEX(Asumsi!$B$5:$B$7,MATCH(I192,Asumsi!$A$5:$A$7,0))-H192,0)</f>
        <v>938436.89999999991</v>
      </c>
      <c r="R192" s="46">
        <f>MIN(G192,INDEX(Asumsi!$C$5:$C$7,MATCH(I192,Asumsi!$A$5:$A$7,0)))</f>
        <v>0.05</v>
      </c>
      <c r="S192" s="43">
        <f t="shared" si="22"/>
        <v>1</v>
      </c>
      <c r="T192" s="45">
        <f t="shared" si="23"/>
        <v>39101.529999999977</v>
      </c>
      <c r="U192" s="45">
        <f>IF(L192=1,F192*INDEX(Asumsi!$B$5:$B$7,MATCH(I192,Asumsi!$A$5:$A$7,0))-F192*R192,0)</f>
        <v>977538.24999999988</v>
      </c>
      <c r="V192" s="45">
        <f>IF(S192=1,U192*(1-Asumsi!$B$10),U192)</f>
        <v>928661.33749999979</v>
      </c>
    </row>
    <row r="193" spans="1:22" x14ac:dyDescent="0.35">
      <c r="A193" s="43">
        <v>31111</v>
      </c>
      <c r="B193" s="43" t="s">
        <v>202</v>
      </c>
      <c r="C193" s="43" t="s">
        <v>208</v>
      </c>
      <c r="D193" s="44">
        <v>40049</v>
      </c>
      <c r="E193" s="43">
        <v>27</v>
      </c>
      <c r="F193" s="43">
        <v>435860</v>
      </c>
      <c r="G193" s="43">
        <v>0.03</v>
      </c>
      <c r="H193" s="43">
        <v>13076</v>
      </c>
      <c r="I193" s="43" t="s">
        <v>76</v>
      </c>
      <c r="J193" s="43" t="s">
        <v>145</v>
      </c>
      <c r="K193" s="43">
        <f t="shared" si="16"/>
        <v>2009</v>
      </c>
      <c r="L193" s="43">
        <f t="shared" si="17"/>
        <v>1</v>
      </c>
      <c r="M193" s="43">
        <f t="shared" si="18"/>
        <v>0</v>
      </c>
      <c r="N193" s="43">
        <f t="shared" si="19"/>
        <v>1</v>
      </c>
      <c r="O193" s="43" t="str">
        <f t="shared" si="20"/>
        <v>B: 1-3%</v>
      </c>
      <c r="P193" s="45">
        <f t="shared" si="21"/>
        <v>422784</v>
      </c>
      <c r="Q193" s="45">
        <f>IF(L193=1,F193*INDEX(Asumsi!$B$5:$B$7,MATCH(I193,Asumsi!$A$5:$A$7,0))-H193,0)</f>
        <v>117682</v>
      </c>
      <c r="R193" s="46">
        <f>MIN(G193,INDEX(Asumsi!$C$5:$C$7,MATCH(I193,Asumsi!$A$5:$A$7,0)))</f>
        <v>0.03</v>
      </c>
      <c r="S193" s="43">
        <f t="shared" si="22"/>
        <v>0</v>
      </c>
      <c r="T193" s="45">
        <f t="shared" si="23"/>
        <v>0</v>
      </c>
      <c r="U193" s="45">
        <f>IF(L193=1,F193*INDEX(Asumsi!$B$5:$B$7,MATCH(I193,Asumsi!$A$5:$A$7,0))-F193*R193,0)</f>
        <v>117682.2</v>
      </c>
      <c r="V193" s="45">
        <f>IF(S193=1,U193*(1-Asumsi!$B$10),U193)</f>
        <v>117682.2</v>
      </c>
    </row>
    <row r="194" spans="1:22" x14ac:dyDescent="0.35">
      <c r="A194" s="43">
        <v>31169</v>
      </c>
      <c r="B194" s="43" t="s">
        <v>202</v>
      </c>
      <c r="C194" s="43" t="s">
        <v>233</v>
      </c>
      <c r="D194" s="44">
        <v>40703</v>
      </c>
      <c r="E194" s="43">
        <v>6</v>
      </c>
      <c r="F194" s="43">
        <v>509520</v>
      </c>
      <c r="G194" s="43">
        <v>0.06</v>
      </c>
      <c r="H194" s="43">
        <v>30571</v>
      </c>
      <c r="I194" s="43" t="s">
        <v>75</v>
      </c>
      <c r="J194" s="43" t="s">
        <v>144</v>
      </c>
      <c r="K194" s="43">
        <f t="shared" ref="K194:K257" si="24">YEAR(D194)</f>
        <v>2011</v>
      </c>
      <c r="L194" s="43">
        <f t="shared" ref="L194:L257" si="25">IF(B194="Order Finished",1,0)</f>
        <v>1</v>
      </c>
      <c r="M194" s="43">
        <f t="shared" ref="M194:M257" si="26">IF(B194="Order Returned",1,0)</f>
        <v>0</v>
      </c>
      <c r="N194" s="43">
        <f t="shared" ref="N194:N257" si="27">IF(B194="Order Cancelled",0,1)</f>
        <v>1</v>
      </c>
      <c r="O194" s="43" t="str">
        <f t="shared" ref="O194:O257" si="28">IF(G194=0,"A: 0%",IF(G194&lt;=0.03,"B: 1-3%",IF(G194&lt;=0.06,"C: 4-6%","D: 7%+")))</f>
        <v>C: 4-6%</v>
      </c>
      <c r="P194" s="45">
        <f t="shared" ref="P194:P257" si="29">IF(L194=1,F194-H194,0)</f>
        <v>478949</v>
      </c>
      <c r="Q194" s="45">
        <f>IF(L194=1,F194*INDEX(Asumsi!$B$5:$B$7,MATCH(I194,Asumsi!$A$5:$A$7,0))-H194,0)</f>
        <v>122285</v>
      </c>
      <c r="R194" s="46">
        <f>MIN(G194,INDEX(Asumsi!$C$5:$C$7,MATCH(I194,Asumsi!$A$5:$A$7,0)))</f>
        <v>0.03</v>
      </c>
      <c r="S194" s="43">
        <f t="shared" ref="S194:S257" si="30">IF(G194&gt;R194,1,0)</f>
        <v>1</v>
      </c>
      <c r="T194" s="45">
        <f t="shared" ref="T194:T257" si="31">IF(L194=1,F194*(G194-R194),0)</f>
        <v>15285.599999999999</v>
      </c>
      <c r="U194" s="45">
        <f>IF(L194=1,F194*INDEX(Asumsi!$B$5:$B$7,MATCH(I194,Asumsi!$A$5:$A$7,0))-F194*R194,0)</f>
        <v>137570.4</v>
      </c>
      <c r="V194" s="45">
        <f>IF(S194=1,U194*(1-Asumsi!$B$10),U194)</f>
        <v>130691.87999999999</v>
      </c>
    </row>
    <row r="195" spans="1:22" x14ac:dyDescent="0.35">
      <c r="A195" s="43">
        <v>31270</v>
      </c>
      <c r="B195" s="43" t="s">
        <v>202</v>
      </c>
      <c r="C195" s="43" t="s">
        <v>233</v>
      </c>
      <c r="D195" s="44">
        <v>41236</v>
      </c>
      <c r="E195" s="43">
        <v>21</v>
      </c>
      <c r="F195" s="43">
        <v>13613320</v>
      </c>
      <c r="G195" s="43">
        <v>0</v>
      </c>
      <c r="H195" s="43">
        <v>0</v>
      </c>
      <c r="I195" s="43" t="s">
        <v>75</v>
      </c>
      <c r="J195" s="43" t="s">
        <v>135</v>
      </c>
      <c r="K195" s="43">
        <f t="shared" si="24"/>
        <v>2012</v>
      </c>
      <c r="L195" s="43">
        <f t="shared" si="25"/>
        <v>1</v>
      </c>
      <c r="M195" s="43">
        <f t="shared" si="26"/>
        <v>0</v>
      </c>
      <c r="N195" s="43">
        <f t="shared" si="27"/>
        <v>1</v>
      </c>
      <c r="O195" s="43" t="str">
        <f t="shared" si="28"/>
        <v>A: 0%</v>
      </c>
      <c r="P195" s="45">
        <f t="shared" si="29"/>
        <v>13613320</v>
      </c>
      <c r="Q195" s="45">
        <f>IF(L195=1,F195*INDEX(Asumsi!$B$5:$B$7,MATCH(I195,Asumsi!$A$5:$A$7,0))-H195,0)</f>
        <v>4083996</v>
      </c>
      <c r="R195" s="46">
        <f>MIN(G195,INDEX(Asumsi!$C$5:$C$7,MATCH(I195,Asumsi!$A$5:$A$7,0)))</f>
        <v>0</v>
      </c>
      <c r="S195" s="43">
        <f t="shared" si="30"/>
        <v>0</v>
      </c>
      <c r="T195" s="45">
        <f t="shared" si="31"/>
        <v>0</v>
      </c>
      <c r="U195" s="45">
        <f>IF(L195=1,F195*INDEX(Asumsi!$B$5:$B$7,MATCH(I195,Asumsi!$A$5:$A$7,0))-F195*R195,0)</f>
        <v>4083996</v>
      </c>
      <c r="V195" s="45">
        <f>IF(S195=1,U195*(1-Asumsi!$B$10),U195)</f>
        <v>4083996</v>
      </c>
    </row>
    <row r="196" spans="1:22" x14ac:dyDescent="0.35">
      <c r="A196" s="43">
        <v>31364</v>
      </c>
      <c r="B196" s="43" t="s">
        <v>202</v>
      </c>
      <c r="C196" s="43" t="s">
        <v>231</v>
      </c>
      <c r="D196" s="44">
        <v>39934</v>
      </c>
      <c r="E196" s="43">
        <v>2</v>
      </c>
      <c r="F196" s="43">
        <v>1578020</v>
      </c>
      <c r="G196" s="43">
        <v>7.0000000000000007E-2</v>
      </c>
      <c r="H196" s="43">
        <v>110461</v>
      </c>
      <c r="I196" s="43" t="s">
        <v>76</v>
      </c>
      <c r="J196" s="43" t="s">
        <v>140</v>
      </c>
      <c r="K196" s="43">
        <f t="shared" si="24"/>
        <v>2009</v>
      </c>
      <c r="L196" s="43">
        <f t="shared" si="25"/>
        <v>1</v>
      </c>
      <c r="M196" s="43">
        <f t="shared" si="26"/>
        <v>0</v>
      </c>
      <c r="N196" s="43">
        <f t="shared" si="27"/>
        <v>1</v>
      </c>
      <c r="O196" s="43" t="str">
        <f t="shared" si="28"/>
        <v>D: 7%+</v>
      </c>
      <c r="P196" s="45">
        <f t="shared" si="29"/>
        <v>1467559</v>
      </c>
      <c r="Q196" s="45">
        <f>IF(L196=1,F196*INDEX(Asumsi!$B$5:$B$7,MATCH(I196,Asumsi!$A$5:$A$7,0))-H196,0)</f>
        <v>362945</v>
      </c>
      <c r="R196" s="46">
        <f>MIN(G196,INDEX(Asumsi!$C$5:$C$7,MATCH(I196,Asumsi!$A$5:$A$7,0)))</f>
        <v>0.05</v>
      </c>
      <c r="S196" s="43">
        <f t="shared" si="30"/>
        <v>1</v>
      </c>
      <c r="T196" s="45">
        <f t="shared" si="31"/>
        <v>31560.400000000005</v>
      </c>
      <c r="U196" s="45">
        <f>IF(L196=1,F196*INDEX(Asumsi!$B$5:$B$7,MATCH(I196,Asumsi!$A$5:$A$7,0))-F196*R196,0)</f>
        <v>394505</v>
      </c>
      <c r="V196" s="45">
        <f>IF(S196=1,U196*(1-Asumsi!$B$10),U196)</f>
        <v>374779.75</v>
      </c>
    </row>
    <row r="197" spans="1:22" x14ac:dyDescent="0.35">
      <c r="A197" s="43">
        <v>31393</v>
      </c>
      <c r="B197" s="43" t="s">
        <v>202</v>
      </c>
      <c r="C197" s="43" t="s">
        <v>264</v>
      </c>
      <c r="D197" s="44">
        <v>41040</v>
      </c>
      <c r="E197" s="43">
        <v>4</v>
      </c>
      <c r="F197" s="43">
        <v>195140</v>
      </c>
      <c r="G197" s="43">
        <v>0.04</v>
      </c>
      <c r="H197" s="43">
        <v>7806</v>
      </c>
      <c r="I197" s="43" t="s">
        <v>75</v>
      </c>
      <c r="J197" s="43" t="s">
        <v>144</v>
      </c>
      <c r="K197" s="43">
        <f t="shared" si="24"/>
        <v>2012</v>
      </c>
      <c r="L197" s="43">
        <f t="shared" si="25"/>
        <v>1</v>
      </c>
      <c r="M197" s="43">
        <f t="shared" si="26"/>
        <v>0</v>
      </c>
      <c r="N197" s="43">
        <f t="shared" si="27"/>
        <v>1</v>
      </c>
      <c r="O197" s="43" t="str">
        <f t="shared" si="28"/>
        <v>C: 4-6%</v>
      </c>
      <c r="P197" s="45">
        <f t="shared" si="29"/>
        <v>187334</v>
      </c>
      <c r="Q197" s="45">
        <f>IF(L197=1,F197*INDEX(Asumsi!$B$5:$B$7,MATCH(I197,Asumsi!$A$5:$A$7,0))-H197,0)</f>
        <v>50736</v>
      </c>
      <c r="R197" s="46">
        <f>MIN(G197,INDEX(Asumsi!$C$5:$C$7,MATCH(I197,Asumsi!$A$5:$A$7,0)))</f>
        <v>0.03</v>
      </c>
      <c r="S197" s="43">
        <f t="shared" si="30"/>
        <v>1</v>
      </c>
      <c r="T197" s="45">
        <f t="shared" si="31"/>
        <v>1951.4000000000003</v>
      </c>
      <c r="U197" s="45">
        <f>IF(L197=1,F197*INDEX(Asumsi!$B$5:$B$7,MATCH(I197,Asumsi!$A$5:$A$7,0))-F197*R197,0)</f>
        <v>52687.8</v>
      </c>
      <c r="V197" s="45">
        <f>IF(S197=1,U197*(1-Asumsi!$B$10),U197)</f>
        <v>50053.41</v>
      </c>
    </row>
    <row r="198" spans="1:22" x14ac:dyDescent="0.35">
      <c r="A198" s="43">
        <v>31492</v>
      </c>
      <c r="B198" s="43" t="s">
        <v>202</v>
      </c>
      <c r="C198" s="43" t="s">
        <v>227</v>
      </c>
      <c r="D198" s="44">
        <v>40466</v>
      </c>
      <c r="E198" s="43">
        <v>26</v>
      </c>
      <c r="F198" s="43">
        <v>643360</v>
      </c>
      <c r="G198" s="43">
        <v>0.04</v>
      </c>
      <c r="H198" s="43">
        <v>25734</v>
      </c>
      <c r="I198" s="43" t="s">
        <v>76</v>
      </c>
      <c r="J198" s="43" t="s">
        <v>141</v>
      </c>
      <c r="K198" s="43">
        <f t="shared" si="24"/>
        <v>2010</v>
      </c>
      <c r="L198" s="43">
        <f t="shared" si="25"/>
        <v>1</v>
      </c>
      <c r="M198" s="43">
        <f t="shared" si="26"/>
        <v>0</v>
      </c>
      <c r="N198" s="43">
        <f t="shared" si="27"/>
        <v>1</v>
      </c>
      <c r="O198" s="43" t="str">
        <f t="shared" si="28"/>
        <v>C: 4-6%</v>
      </c>
      <c r="P198" s="45">
        <f t="shared" si="29"/>
        <v>617626</v>
      </c>
      <c r="Q198" s="45">
        <f>IF(L198=1,F198*INDEX(Asumsi!$B$5:$B$7,MATCH(I198,Asumsi!$A$5:$A$7,0))-H198,0)</f>
        <v>167274</v>
      </c>
      <c r="R198" s="46">
        <f>MIN(G198,INDEX(Asumsi!$C$5:$C$7,MATCH(I198,Asumsi!$A$5:$A$7,0)))</f>
        <v>0.04</v>
      </c>
      <c r="S198" s="43">
        <f t="shared" si="30"/>
        <v>0</v>
      </c>
      <c r="T198" s="45">
        <f t="shared" si="31"/>
        <v>0</v>
      </c>
      <c r="U198" s="45">
        <f>IF(L198=1,F198*INDEX(Asumsi!$B$5:$B$7,MATCH(I198,Asumsi!$A$5:$A$7,0))-F198*R198,0)</f>
        <v>167273.60000000001</v>
      </c>
      <c r="V198" s="45">
        <f>IF(S198=1,U198*(1-Asumsi!$B$10),U198)</f>
        <v>167273.60000000001</v>
      </c>
    </row>
    <row r="199" spans="1:22" x14ac:dyDescent="0.35">
      <c r="A199" s="43">
        <v>31558</v>
      </c>
      <c r="B199" s="43" t="s">
        <v>202</v>
      </c>
      <c r="C199" s="43" t="s">
        <v>251</v>
      </c>
      <c r="D199" s="44">
        <v>40747</v>
      </c>
      <c r="E199" s="43">
        <v>12</v>
      </c>
      <c r="F199" s="43">
        <v>7342600</v>
      </c>
      <c r="G199" s="43">
        <v>0.04</v>
      </c>
      <c r="H199" s="43">
        <v>293704</v>
      </c>
      <c r="I199" s="43" t="s">
        <v>76</v>
      </c>
      <c r="J199" s="43" t="s">
        <v>141</v>
      </c>
      <c r="K199" s="43">
        <f t="shared" si="24"/>
        <v>2011</v>
      </c>
      <c r="L199" s="43">
        <f t="shared" si="25"/>
        <v>1</v>
      </c>
      <c r="M199" s="43">
        <f t="shared" si="26"/>
        <v>0</v>
      </c>
      <c r="N199" s="43">
        <f t="shared" si="27"/>
        <v>1</v>
      </c>
      <c r="O199" s="43" t="str">
        <f t="shared" si="28"/>
        <v>C: 4-6%</v>
      </c>
      <c r="P199" s="45">
        <f t="shared" si="29"/>
        <v>7048896</v>
      </c>
      <c r="Q199" s="45">
        <f>IF(L199=1,F199*INDEX(Asumsi!$B$5:$B$7,MATCH(I199,Asumsi!$A$5:$A$7,0))-H199,0)</f>
        <v>1909076</v>
      </c>
      <c r="R199" s="46">
        <f>MIN(G199,INDEX(Asumsi!$C$5:$C$7,MATCH(I199,Asumsi!$A$5:$A$7,0)))</f>
        <v>0.04</v>
      </c>
      <c r="S199" s="43">
        <f t="shared" si="30"/>
        <v>0</v>
      </c>
      <c r="T199" s="45">
        <f t="shared" si="31"/>
        <v>0</v>
      </c>
      <c r="U199" s="45">
        <f>IF(L199=1,F199*INDEX(Asumsi!$B$5:$B$7,MATCH(I199,Asumsi!$A$5:$A$7,0))-F199*R199,0)</f>
        <v>1909076</v>
      </c>
      <c r="V199" s="45">
        <f>IF(S199=1,U199*(1-Asumsi!$B$10),U199)</f>
        <v>1909076</v>
      </c>
    </row>
    <row r="200" spans="1:22" x14ac:dyDescent="0.35">
      <c r="A200" s="43">
        <v>31618</v>
      </c>
      <c r="B200" s="43" t="s">
        <v>202</v>
      </c>
      <c r="C200" s="43" t="s">
        <v>262</v>
      </c>
      <c r="D200" s="44">
        <v>40735</v>
      </c>
      <c r="E200" s="43">
        <v>14</v>
      </c>
      <c r="F200" s="43">
        <v>806340</v>
      </c>
      <c r="G200" s="43">
        <v>0.02</v>
      </c>
      <c r="H200" s="43">
        <v>16127</v>
      </c>
      <c r="I200" s="43" t="s">
        <v>76</v>
      </c>
      <c r="J200" s="43" t="s">
        <v>138</v>
      </c>
      <c r="K200" s="43">
        <f t="shared" si="24"/>
        <v>2011</v>
      </c>
      <c r="L200" s="43">
        <f t="shared" si="25"/>
        <v>1</v>
      </c>
      <c r="M200" s="43">
        <f t="shared" si="26"/>
        <v>0</v>
      </c>
      <c r="N200" s="43">
        <f t="shared" si="27"/>
        <v>1</v>
      </c>
      <c r="O200" s="43" t="str">
        <f t="shared" si="28"/>
        <v>B: 1-3%</v>
      </c>
      <c r="P200" s="45">
        <f t="shared" si="29"/>
        <v>790213</v>
      </c>
      <c r="Q200" s="45">
        <f>IF(L200=1,F200*INDEX(Asumsi!$B$5:$B$7,MATCH(I200,Asumsi!$A$5:$A$7,0))-H200,0)</f>
        <v>225775</v>
      </c>
      <c r="R200" s="46">
        <f>MIN(G200,INDEX(Asumsi!$C$5:$C$7,MATCH(I200,Asumsi!$A$5:$A$7,0)))</f>
        <v>0.02</v>
      </c>
      <c r="S200" s="43">
        <f t="shared" si="30"/>
        <v>0</v>
      </c>
      <c r="T200" s="45">
        <f t="shared" si="31"/>
        <v>0</v>
      </c>
      <c r="U200" s="45">
        <f>IF(L200=1,F200*INDEX(Asumsi!$B$5:$B$7,MATCH(I200,Asumsi!$A$5:$A$7,0))-F200*R200,0)</f>
        <v>225775.2</v>
      </c>
      <c r="V200" s="45">
        <f>IF(S200=1,U200*(1-Asumsi!$B$10),U200)</f>
        <v>225775.2</v>
      </c>
    </row>
    <row r="201" spans="1:22" x14ac:dyDescent="0.35">
      <c r="A201" s="43">
        <v>31684</v>
      </c>
      <c r="B201" s="43" t="s">
        <v>202</v>
      </c>
      <c r="C201" s="43" t="s">
        <v>266</v>
      </c>
      <c r="D201" s="44">
        <v>41168</v>
      </c>
      <c r="E201" s="43">
        <v>15</v>
      </c>
      <c r="F201" s="43">
        <v>179940</v>
      </c>
      <c r="G201" s="43">
        <v>0.02</v>
      </c>
      <c r="H201" s="43">
        <v>3599</v>
      </c>
      <c r="I201" s="43" t="s">
        <v>76</v>
      </c>
      <c r="J201" s="43" t="s">
        <v>145</v>
      </c>
      <c r="K201" s="43">
        <f t="shared" si="24"/>
        <v>2012</v>
      </c>
      <c r="L201" s="43">
        <f t="shared" si="25"/>
        <v>1</v>
      </c>
      <c r="M201" s="43">
        <f t="shared" si="26"/>
        <v>0</v>
      </c>
      <c r="N201" s="43">
        <f t="shared" si="27"/>
        <v>1</v>
      </c>
      <c r="O201" s="43" t="str">
        <f t="shared" si="28"/>
        <v>B: 1-3%</v>
      </c>
      <c r="P201" s="45">
        <f t="shared" si="29"/>
        <v>176341</v>
      </c>
      <c r="Q201" s="45">
        <f>IF(L201=1,F201*INDEX(Asumsi!$B$5:$B$7,MATCH(I201,Asumsi!$A$5:$A$7,0))-H201,0)</f>
        <v>50383</v>
      </c>
      <c r="R201" s="46">
        <f>MIN(G201,INDEX(Asumsi!$C$5:$C$7,MATCH(I201,Asumsi!$A$5:$A$7,0)))</f>
        <v>0.02</v>
      </c>
      <c r="S201" s="43">
        <f t="shared" si="30"/>
        <v>0</v>
      </c>
      <c r="T201" s="45">
        <f t="shared" si="31"/>
        <v>0</v>
      </c>
      <c r="U201" s="45">
        <f>IF(L201=1,F201*INDEX(Asumsi!$B$5:$B$7,MATCH(I201,Asumsi!$A$5:$A$7,0))-F201*R201,0)</f>
        <v>50383.199999999997</v>
      </c>
      <c r="V201" s="45">
        <f>IF(S201=1,U201*(1-Asumsi!$B$10),U201)</f>
        <v>50383.199999999997</v>
      </c>
    </row>
    <row r="202" spans="1:22" x14ac:dyDescent="0.35">
      <c r="A202" s="43">
        <v>31781</v>
      </c>
      <c r="B202" s="43" t="s">
        <v>202</v>
      </c>
      <c r="C202" s="43" t="s">
        <v>215</v>
      </c>
      <c r="D202" s="44">
        <v>39829</v>
      </c>
      <c r="E202" s="43">
        <v>46</v>
      </c>
      <c r="F202" s="43">
        <v>498040</v>
      </c>
      <c r="G202" s="43">
        <v>0.1</v>
      </c>
      <c r="H202" s="43">
        <v>49804</v>
      </c>
      <c r="I202" s="43" t="s">
        <v>76</v>
      </c>
      <c r="J202" s="43" t="s">
        <v>138</v>
      </c>
      <c r="K202" s="43">
        <f t="shared" si="24"/>
        <v>2009</v>
      </c>
      <c r="L202" s="43">
        <f t="shared" si="25"/>
        <v>1</v>
      </c>
      <c r="M202" s="43">
        <f t="shared" si="26"/>
        <v>0</v>
      </c>
      <c r="N202" s="43">
        <f t="shared" si="27"/>
        <v>1</v>
      </c>
      <c r="O202" s="43" t="str">
        <f t="shared" si="28"/>
        <v>D: 7%+</v>
      </c>
      <c r="P202" s="45">
        <f t="shared" si="29"/>
        <v>448236</v>
      </c>
      <c r="Q202" s="45">
        <f>IF(L202=1,F202*INDEX(Asumsi!$B$5:$B$7,MATCH(I202,Asumsi!$A$5:$A$7,0))-H202,0)</f>
        <v>99608</v>
      </c>
      <c r="R202" s="46">
        <f>MIN(G202,INDEX(Asumsi!$C$5:$C$7,MATCH(I202,Asumsi!$A$5:$A$7,0)))</f>
        <v>0.05</v>
      </c>
      <c r="S202" s="43">
        <f t="shared" si="30"/>
        <v>1</v>
      </c>
      <c r="T202" s="45">
        <f t="shared" si="31"/>
        <v>24902</v>
      </c>
      <c r="U202" s="45">
        <f>IF(L202=1,F202*INDEX(Asumsi!$B$5:$B$7,MATCH(I202,Asumsi!$A$5:$A$7,0))-F202*R202,0)</f>
        <v>124510</v>
      </c>
      <c r="V202" s="45">
        <f>IF(S202=1,U202*(1-Asumsi!$B$10),U202)</f>
        <v>118284.5</v>
      </c>
    </row>
    <row r="203" spans="1:22" x14ac:dyDescent="0.35">
      <c r="A203" s="43">
        <v>31781</v>
      </c>
      <c r="B203" s="43" t="s">
        <v>265</v>
      </c>
      <c r="C203" s="43" t="s">
        <v>215</v>
      </c>
      <c r="D203" s="44">
        <v>39829</v>
      </c>
      <c r="E203" s="43">
        <v>46</v>
      </c>
      <c r="F203" s="43">
        <v>498040</v>
      </c>
      <c r="G203" s="43">
        <v>0.1</v>
      </c>
      <c r="H203" s="43">
        <v>49804</v>
      </c>
      <c r="I203" s="43" t="s">
        <v>76</v>
      </c>
      <c r="J203" s="43" t="s">
        <v>138</v>
      </c>
      <c r="K203" s="43">
        <f t="shared" si="24"/>
        <v>2009</v>
      </c>
      <c r="L203" s="43">
        <f t="shared" si="25"/>
        <v>0</v>
      </c>
      <c r="M203" s="43">
        <f t="shared" si="26"/>
        <v>0</v>
      </c>
      <c r="N203" s="43">
        <f t="shared" si="27"/>
        <v>0</v>
      </c>
      <c r="O203" s="43" t="str">
        <f t="shared" si="28"/>
        <v>D: 7%+</v>
      </c>
      <c r="P203" s="45">
        <f t="shared" si="29"/>
        <v>0</v>
      </c>
      <c r="Q203" s="45">
        <f>IF(L203=1,F203*INDEX(Asumsi!$B$5:$B$7,MATCH(I203,Asumsi!$A$5:$A$7,0))-H203,0)</f>
        <v>0</v>
      </c>
      <c r="R203" s="46">
        <f>MIN(G203,INDEX(Asumsi!$C$5:$C$7,MATCH(I203,Asumsi!$A$5:$A$7,0)))</f>
        <v>0.05</v>
      </c>
      <c r="S203" s="43">
        <f t="shared" si="30"/>
        <v>1</v>
      </c>
      <c r="T203" s="45">
        <f t="shared" si="31"/>
        <v>0</v>
      </c>
      <c r="U203" s="45">
        <f>IF(L203=1,F203*INDEX(Asumsi!$B$5:$B$7,MATCH(I203,Asumsi!$A$5:$A$7,0))-F203*R203,0)</f>
        <v>0</v>
      </c>
      <c r="V203" s="45">
        <f>IF(S203=1,U203*(1-Asumsi!$B$10),U203)</f>
        <v>0</v>
      </c>
    </row>
    <row r="204" spans="1:22" x14ac:dyDescent="0.35">
      <c r="A204" s="43">
        <v>32193</v>
      </c>
      <c r="B204" s="43" t="s">
        <v>202</v>
      </c>
      <c r="C204" s="43" t="s">
        <v>252</v>
      </c>
      <c r="D204" s="44">
        <v>40471</v>
      </c>
      <c r="E204" s="43">
        <v>4</v>
      </c>
      <c r="F204" s="43">
        <v>81440</v>
      </c>
      <c r="G204" s="43">
        <v>0.1</v>
      </c>
      <c r="H204" s="43">
        <v>8144</v>
      </c>
      <c r="I204" s="43" t="s">
        <v>76</v>
      </c>
      <c r="J204" s="43" t="s">
        <v>145</v>
      </c>
      <c r="K204" s="43">
        <f t="shared" si="24"/>
        <v>2010</v>
      </c>
      <c r="L204" s="43">
        <f t="shared" si="25"/>
        <v>1</v>
      </c>
      <c r="M204" s="43">
        <f t="shared" si="26"/>
        <v>0</v>
      </c>
      <c r="N204" s="43">
        <f t="shared" si="27"/>
        <v>1</v>
      </c>
      <c r="O204" s="43" t="str">
        <f t="shared" si="28"/>
        <v>D: 7%+</v>
      </c>
      <c r="P204" s="45">
        <f t="shared" si="29"/>
        <v>73296</v>
      </c>
      <c r="Q204" s="45">
        <f>IF(L204=1,F204*INDEX(Asumsi!$B$5:$B$7,MATCH(I204,Asumsi!$A$5:$A$7,0))-H204,0)</f>
        <v>16288</v>
      </c>
      <c r="R204" s="46">
        <f>MIN(G204,INDEX(Asumsi!$C$5:$C$7,MATCH(I204,Asumsi!$A$5:$A$7,0)))</f>
        <v>0.05</v>
      </c>
      <c r="S204" s="43">
        <f t="shared" si="30"/>
        <v>1</v>
      </c>
      <c r="T204" s="45">
        <f t="shared" si="31"/>
        <v>4072</v>
      </c>
      <c r="U204" s="45">
        <f>IF(L204=1,F204*INDEX(Asumsi!$B$5:$B$7,MATCH(I204,Asumsi!$A$5:$A$7,0))-F204*R204,0)</f>
        <v>20360</v>
      </c>
      <c r="V204" s="45">
        <f>IF(S204=1,U204*(1-Asumsi!$B$10),U204)</f>
        <v>19342</v>
      </c>
    </row>
    <row r="205" spans="1:22" x14ac:dyDescent="0.35">
      <c r="A205" s="43">
        <v>32229</v>
      </c>
      <c r="B205" s="43" t="s">
        <v>202</v>
      </c>
      <c r="C205" s="43" t="s">
        <v>212</v>
      </c>
      <c r="D205" s="44">
        <v>40420</v>
      </c>
      <c r="E205" s="43">
        <v>8</v>
      </c>
      <c r="F205" s="43">
        <v>2438380</v>
      </c>
      <c r="G205" s="43">
        <v>0.02</v>
      </c>
      <c r="H205" s="43">
        <v>48768</v>
      </c>
      <c r="I205" s="43" t="s">
        <v>77</v>
      </c>
      <c r="J205" s="43" t="s">
        <v>134</v>
      </c>
      <c r="K205" s="43">
        <f t="shared" si="24"/>
        <v>2010</v>
      </c>
      <c r="L205" s="43">
        <f t="shared" si="25"/>
        <v>1</v>
      </c>
      <c r="M205" s="43">
        <f t="shared" si="26"/>
        <v>0</v>
      </c>
      <c r="N205" s="43">
        <f t="shared" si="27"/>
        <v>1</v>
      </c>
      <c r="O205" s="43" t="str">
        <f t="shared" si="28"/>
        <v>B: 1-3%</v>
      </c>
      <c r="P205" s="45">
        <f t="shared" si="29"/>
        <v>2389612</v>
      </c>
      <c r="Q205" s="45">
        <f>IF(L205=1,F205*INDEX(Asumsi!$B$5:$B$7,MATCH(I205,Asumsi!$A$5:$A$7,0))-H205,0)</f>
        <v>682746</v>
      </c>
      <c r="R205" s="46">
        <f>MIN(G205,INDEX(Asumsi!$C$5:$C$7,MATCH(I205,Asumsi!$A$5:$A$7,0)))</f>
        <v>0.02</v>
      </c>
      <c r="S205" s="43">
        <f t="shared" si="30"/>
        <v>0</v>
      </c>
      <c r="T205" s="45">
        <f t="shared" si="31"/>
        <v>0</v>
      </c>
      <c r="U205" s="45">
        <f>IF(L205=1,F205*INDEX(Asumsi!$B$5:$B$7,MATCH(I205,Asumsi!$A$5:$A$7,0))-F205*R205,0)</f>
        <v>682746.4</v>
      </c>
      <c r="V205" s="45">
        <f>IF(S205=1,U205*(1-Asumsi!$B$10),U205)</f>
        <v>682746.4</v>
      </c>
    </row>
    <row r="206" spans="1:22" x14ac:dyDescent="0.35">
      <c r="A206" s="43">
        <v>32743</v>
      </c>
      <c r="B206" s="43" t="s">
        <v>202</v>
      </c>
      <c r="C206" s="43" t="s">
        <v>220</v>
      </c>
      <c r="D206" s="44">
        <v>40305</v>
      </c>
      <c r="E206" s="43">
        <v>19</v>
      </c>
      <c r="F206" s="43">
        <v>7097340</v>
      </c>
      <c r="G206" s="43">
        <v>0.01</v>
      </c>
      <c r="H206" s="43">
        <v>70973</v>
      </c>
      <c r="I206" s="43" t="s">
        <v>76</v>
      </c>
      <c r="J206" s="43" t="s">
        <v>141</v>
      </c>
      <c r="K206" s="43">
        <f t="shared" si="24"/>
        <v>2010</v>
      </c>
      <c r="L206" s="43">
        <f t="shared" si="25"/>
        <v>1</v>
      </c>
      <c r="M206" s="43">
        <f t="shared" si="26"/>
        <v>0</v>
      </c>
      <c r="N206" s="43">
        <f t="shared" si="27"/>
        <v>1</v>
      </c>
      <c r="O206" s="43" t="str">
        <f t="shared" si="28"/>
        <v>B: 1-3%</v>
      </c>
      <c r="P206" s="45">
        <f t="shared" si="29"/>
        <v>7026367</v>
      </c>
      <c r="Q206" s="45">
        <f>IF(L206=1,F206*INDEX(Asumsi!$B$5:$B$7,MATCH(I206,Asumsi!$A$5:$A$7,0))-H206,0)</f>
        <v>2058229</v>
      </c>
      <c r="R206" s="46">
        <f>MIN(G206,INDEX(Asumsi!$C$5:$C$7,MATCH(I206,Asumsi!$A$5:$A$7,0)))</f>
        <v>0.01</v>
      </c>
      <c r="S206" s="43">
        <f t="shared" si="30"/>
        <v>0</v>
      </c>
      <c r="T206" s="45">
        <f t="shared" si="31"/>
        <v>0</v>
      </c>
      <c r="U206" s="45">
        <f>IF(L206=1,F206*INDEX(Asumsi!$B$5:$B$7,MATCH(I206,Asumsi!$A$5:$A$7,0))-F206*R206,0)</f>
        <v>2058228.6</v>
      </c>
      <c r="V206" s="45">
        <f>IF(S206=1,U206*(1-Asumsi!$B$10),U206)</f>
        <v>2058228.6</v>
      </c>
    </row>
    <row r="207" spans="1:22" x14ac:dyDescent="0.35">
      <c r="A207" s="43">
        <v>32806</v>
      </c>
      <c r="B207" s="43" t="s">
        <v>202</v>
      </c>
      <c r="C207" s="43" t="s">
        <v>223</v>
      </c>
      <c r="D207" s="44">
        <v>40715</v>
      </c>
      <c r="E207" s="43">
        <v>8</v>
      </c>
      <c r="F207" s="43">
        <v>357560</v>
      </c>
      <c r="G207" s="43">
        <v>0.02</v>
      </c>
      <c r="H207" s="43">
        <v>7151</v>
      </c>
      <c r="I207" s="43" t="s">
        <v>75</v>
      </c>
      <c r="J207" s="43" t="s">
        <v>144</v>
      </c>
      <c r="K207" s="43">
        <f t="shared" si="24"/>
        <v>2011</v>
      </c>
      <c r="L207" s="43">
        <f t="shared" si="25"/>
        <v>1</v>
      </c>
      <c r="M207" s="43">
        <f t="shared" si="26"/>
        <v>0</v>
      </c>
      <c r="N207" s="43">
        <f t="shared" si="27"/>
        <v>1</v>
      </c>
      <c r="O207" s="43" t="str">
        <f t="shared" si="28"/>
        <v>B: 1-3%</v>
      </c>
      <c r="P207" s="45">
        <f t="shared" si="29"/>
        <v>350409</v>
      </c>
      <c r="Q207" s="45">
        <f>IF(L207=1,F207*INDEX(Asumsi!$B$5:$B$7,MATCH(I207,Asumsi!$A$5:$A$7,0))-H207,0)</f>
        <v>100117</v>
      </c>
      <c r="R207" s="46">
        <f>MIN(G207,INDEX(Asumsi!$C$5:$C$7,MATCH(I207,Asumsi!$A$5:$A$7,0)))</f>
        <v>0.02</v>
      </c>
      <c r="S207" s="43">
        <f t="shared" si="30"/>
        <v>0</v>
      </c>
      <c r="T207" s="45">
        <f t="shared" si="31"/>
        <v>0</v>
      </c>
      <c r="U207" s="45">
        <f>IF(L207=1,F207*INDEX(Asumsi!$B$5:$B$7,MATCH(I207,Asumsi!$A$5:$A$7,0))-F207*R207,0)</f>
        <v>100116.8</v>
      </c>
      <c r="V207" s="45">
        <f>IF(S207=1,U207*(1-Asumsi!$B$10),U207)</f>
        <v>100116.8</v>
      </c>
    </row>
    <row r="208" spans="1:22" x14ac:dyDescent="0.35">
      <c r="A208" s="43">
        <v>33123</v>
      </c>
      <c r="B208" s="43" t="s">
        <v>202</v>
      </c>
      <c r="C208" s="43" t="s">
        <v>262</v>
      </c>
      <c r="D208" s="44">
        <v>40506</v>
      </c>
      <c r="E208" s="43">
        <v>41</v>
      </c>
      <c r="F208" s="43">
        <v>12091960</v>
      </c>
      <c r="G208" s="43">
        <v>0.08</v>
      </c>
      <c r="H208" s="43">
        <v>967357</v>
      </c>
      <c r="I208" s="43" t="s">
        <v>75</v>
      </c>
      <c r="J208" s="43" t="s">
        <v>143</v>
      </c>
      <c r="K208" s="43">
        <f t="shared" si="24"/>
        <v>2010</v>
      </c>
      <c r="L208" s="43">
        <f t="shared" si="25"/>
        <v>1</v>
      </c>
      <c r="M208" s="43">
        <f t="shared" si="26"/>
        <v>0</v>
      </c>
      <c r="N208" s="43">
        <f t="shared" si="27"/>
        <v>1</v>
      </c>
      <c r="O208" s="43" t="str">
        <f t="shared" si="28"/>
        <v>D: 7%+</v>
      </c>
      <c r="P208" s="45">
        <f t="shared" si="29"/>
        <v>11124603</v>
      </c>
      <c r="Q208" s="45">
        <f>IF(L208=1,F208*INDEX(Asumsi!$B$5:$B$7,MATCH(I208,Asumsi!$A$5:$A$7,0))-H208,0)</f>
        <v>2660231</v>
      </c>
      <c r="R208" s="46">
        <f>MIN(G208,INDEX(Asumsi!$C$5:$C$7,MATCH(I208,Asumsi!$A$5:$A$7,0)))</f>
        <v>0.03</v>
      </c>
      <c r="S208" s="43">
        <f t="shared" si="30"/>
        <v>1</v>
      </c>
      <c r="T208" s="45">
        <f t="shared" si="31"/>
        <v>604598</v>
      </c>
      <c r="U208" s="45">
        <f>IF(L208=1,F208*INDEX(Asumsi!$B$5:$B$7,MATCH(I208,Asumsi!$A$5:$A$7,0))-F208*R208,0)</f>
        <v>3264829.2</v>
      </c>
      <c r="V208" s="45">
        <f>IF(S208=1,U208*(1-Asumsi!$B$10),U208)</f>
        <v>3101587.74</v>
      </c>
    </row>
    <row r="209" spans="1:22" x14ac:dyDescent="0.35">
      <c r="A209" s="43">
        <v>33159</v>
      </c>
      <c r="B209" s="43" t="s">
        <v>202</v>
      </c>
      <c r="C209" s="43" t="s">
        <v>264</v>
      </c>
      <c r="D209" s="44">
        <v>41026</v>
      </c>
      <c r="E209" s="43">
        <v>3</v>
      </c>
      <c r="F209" s="43">
        <v>113390</v>
      </c>
      <c r="G209" s="43">
        <v>0.01</v>
      </c>
      <c r="H209" s="43">
        <v>1134</v>
      </c>
      <c r="I209" s="43" t="s">
        <v>77</v>
      </c>
      <c r="J209" s="43" t="s">
        <v>137</v>
      </c>
      <c r="K209" s="43">
        <f t="shared" si="24"/>
        <v>2012</v>
      </c>
      <c r="L209" s="43">
        <f t="shared" si="25"/>
        <v>1</v>
      </c>
      <c r="M209" s="43">
        <f t="shared" si="26"/>
        <v>0</v>
      </c>
      <c r="N209" s="43">
        <f t="shared" si="27"/>
        <v>1</v>
      </c>
      <c r="O209" s="43" t="str">
        <f t="shared" si="28"/>
        <v>B: 1-3%</v>
      </c>
      <c r="P209" s="45">
        <f t="shared" si="29"/>
        <v>112256</v>
      </c>
      <c r="Q209" s="45">
        <f>IF(L209=1,F209*INDEX(Asumsi!$B$5:$B$7,MATCH(I209,Asumsi!$A$5:$A$7,0))-H209,0)</f>
        <v>32883</v>
      </c>
      <c r="R209" s="46">
        <f>MIN(G209,INDEX(Asumsi!$C$5:$C$7,MATCH(I209,Asumsi!$A$5:$A$7,0)))</f>
        <v>0.01</v>
      </c>
      <c r="S209" s="43">
        <f t="shared" si="30"/>
        <v>0</v>
      </c>
      <c r="T209" s="45">
        <f t="shared" si="31"/>
        <v>0</v>
      </c>
      <c r="U209" s="45">
        <f>IF(L209=1,F209*INDEX(Asumsi!$B$5:$B$7,MATCH(I209,Asumsi!$A$5:$A$7,0))-F209*R209,0)</f>
        <v>32883.1</v>
      </c>
      <c r="V209" s="45">
        <f>IF(S209=1,U209*(1-Asumsi!$B$10),U209)</f>
        <v>32883.1</v>
      </c>
    </row>
    <row r="210" spans="1:22" x14ac:dyDescent="0.35">
      <c r="A210" s="43">
        <v>33186</v>
      </c>
      <c r="B210" s="43" t="s">
        <v>202</v>
      </c>
      <c r="C210" s="43" t="s">
        <v>230</v>
      </c>
      <c r="D210" s="44">
        <v>41149</v>
      </c>
      <c r="E210" s="43">
        <v>24</v>
      </c>
      <c r="F210" s="43">
        <v>2701062</v>
      </c>
      <c r="G210" s="43">
        <v>0.01</v>
      </c>
      <c r="H210" s="43">
        <v>27011</v>
      </c>
      <c r="I210" s="43" t="s">
        <v>77</v>
      </c>
      <c r="J210" s="43" t="s">
        <v>137</v>
      </c>
      <c r="K210" s="43">
        <f t="shared" si="24"/>
        <v>2012</v>
      </c>
      <c r="L210" s="43">
        <f t="shared" si="25"/>
        <v>1</v>
      </c>
      <c r="M210" s="43">
        <f t="shared" si="26"/>
        <v>0</v>
      </c>
      <c r="N210" s="43">
        <f t="shared" si="27"/>
        <v>1</v>
      </c>
      <c r="O210" s="43" t="str">
        <f t="shared" si="28"/>
        <v>B: 1-3%</v>
      </c>
      <c r="P210" s="45">
        <f t="shared" si="29"/>
        <v>2674051</v>
      </c>
      <c r="Q210" s="45">
        <f>IF(L210=1,F210*INDEX(Asumsi!$B$5:$B$7,MATCH(I210,Asumsi!$A$5:$A$7,0))-H210,0)</f>
        <v>783307.6</v>
      </c>
      <c r="R210" s="46">
        <f>MIN(G210,INDEX(Asumsi!$C$5:$C$7,MATCH(I210,Asumsi!$A$5:$A$7,0)))</f>
        <v>0.01</v>
      </c>
      <c r="S210" s="43">
        <f t="shared" si="30"/>
        <v>0</v>
      </c>
      <c r="T210" s="45">
        <f t="shared" si="31"/>
        <v>0</v>
      </c>
      <c r="U210" s="45">
        <f>IF(L210=1,F210*INDEX(Asumsi!$B$5:$B$7,MATCH(I210,Asumsi!$A$5:$A$7,0))-F210*R210,0)</f>
        <v>783307.98</v>
      </c>
      <c r="V210" s="45">
        <f>IF(S210=1,U210*(1-Asumsi!$B$10),U210)</f>
        <v>783307.98</v>
      </c>
    </row>
    <row r="211" spans="1:22" x14ac:dyDescent="0.35">
      <c r="A211" s="43">
        <v>33377</v>
      </c>
      <c r="B211" s="43" t="s">
        <v>202</v>
      </c>
      <c r="C211" s="43" t="s">
        <v>231</v>
      </c>
      <c r="D211" s="44">
        <v>40755</v>
      </c>
      <c r="E211" s="43">
        <v>20</v>
      </c>
      <c r="F211" s="43">
        <v>200800</v>
      </c>
      <c r="G211" s="43">
        <v>0.06</v>
      </c>
      <c r="H211" s="43">
        <v>12048</v>
      </c>
      <c r="I211" s="43" t="s">
        <v>76</v>
      </c>
      <c r="J211" s="43" t="s">
        <v>145</v>
      </c>
      <c r="K211" s="43">
        <f t="shared" si="24"/>
        <v>2011</v>
      </c>
      <c r="L211" s="43">
        <f t="shared" si="25"/>
        <v>1</v>
      </c>
      <c r="M211" s="43">
        <f t="shared" si="26"/>
        <v>0</v>
      </c>
      <c r="N211" s="43">
        <f t="shared" si="27"/>
        <v>1</v>
      </c>
      <c r="O211" s="43" t="str">
        <f t="shared" si="28"/>
        <v>C: 4-6%</v>
      </c>
      <c r="P211" s="45">
        <f t="shared" si="29"/>
        <v>188752</v>
      </c>
      <c r="Q211" s="45">
        <f>IF(L211=1,F211*INDEX(Asumsi!$B$5:$B$7,MATCH(I211,Asumsi!$A$5:$A$7,0))-H211,0)</f>
        <v>48192</v>
      </c>
      <c r="R211" s="46">
        <f>MIN(G211,INDEX(Asumsi!$C$5:$C$7,MATCH(I211,Asumsi!$A$5:$A$7,0)))</f>
        <v>0.05</v>
      </c>
      <c r="S211" s="43">
        <f t="shared" si="30"/>
        <v>1</v>
      </c>
      <c r="T211" s="45">
        <f t="shared" si="31"/>
        <v>2007.9999999999991</v>
      </c>
      <c r="U211" s="45">
        <f>IF(L211=1,F211*INDEX(Asumsi!$B$5:$B$7,MATCH(I211,Asumsi!$A$5:$A$7,0))-F211*R211,0)</f>
        <v>50200</v>
      </c>
      <c r="V211" s="45">
        <f>IF(S211=1,U211*(1-Asumsi!$B$10),U211)</f>
        <v>47690</v>
      </c>
    </row>
    <row r="212" spans="1:22" x14ac:dyDescent="0.35">
      <c r="A212" s="43">
        <v>33444</v>
      </c>
      <c r="B212" s="43" t="s">
        <v>202</v>
      </c>
      <c r="C212" s="43" t="s">
        <v>221</v>
      </c>
      <c r="D212" s="44">
        <v>41188</v>
      </c>
      <c r="E212" s="43">
        <v>11</v>
      </c>
      <c r="F212" s="43">
        <v>61020</v>
      </c>
      <c r="G212" s="43">
        <v>0.09</v>
      </c>
      <c r="H212" s="43">
        <v>5492</v>
      </c>
      <c r="I212" s="43" t="s">
        <v>76</v>
      </c>
      <c r="J212" s="43" t="s">
        <v>147</v>
      </c>
      <c r="K212" s="43">
        <f t="shared" si="24"/>
        <v>2012</v>
      </c>
      <c r="L212" s="43">
        <f t="shared" si="25"/>
        <v>1</v>
      </c>
      <c r="M212" s="43">
        <f t="shared" si="26"/>
        <v>0</v>
      </c>
      <c r="N212" s="43">
        <f t="shared" si="27"/>
        <v>1</v>
      </c>
      <c r="O212" s="43" t="str">
        <f t="shared" si="28"/>
        <v>D: 7%+</v>
      </c>
      <c r="P212" s="45">
        <f t="shared" si="29"/>
        <v>55528</v>
      </c>
      <c r="Q212" s="45">
        <f>IF(L212=1,F212*INDEX(Asumsi!$B$5:$B$7,MATCH(I212,Asumsi!$A$5:$A$7,0))-H212,0)</f>
        <v>12814</v>
      </c>
      <c r="R212" s="46">
        <f>MIN(G212,INDEX(Asumsi!$C$5:$C$7,MATCH(I212,Asumsi!$A$5:$A$7,0)))</f>
        <v>0.05</v>
      </c>
      <c r="S212" s="43">
        <f t="shared" si="30"/>
        <v>1</v>
      </c>
      <c r="T212" s="45">
        <f t="shared" si="31"/>
        <v>2440.7999999999997</v>
      </c>
      <c r="U212" s="45">
        <f>IF(L212=1,F212*INDEX(Asumsi!$B$5:$B$7,MATCH(I212,Asumsi!$A$5:$A$7,0))-F212*R212,0)</f>
        <v>15255</v>
      </c>
      <c r="V212" s="45">
        <f>IF(S212=1,U212*(1-Asumsi!$B$10),U212)</f>
        <v>14492.25</v>
      </c>
    </row>
    <row r="213" spans="1:22" x14ac:dyDescent="0.35">
      <c r="A213" s="43">
        <v>33703</v>
      </c>
      <c r="B213" s="43" t="s">
        <v>202</v>
      </c>
      <c r="C213" s="43" t="s">
        <v>217</v>
      </c>
      <c r="D213" s="44">
        <v>40215</v>
      </c>
      <c r="E213" s="43">
        <v>4</v>
      </c>
      <c r="F213" s="43">
        <v>484720</v>
      </c>
      <c r="G213" s="43">
        <v>0.08</v>
      </c>
      <c r="H213" s="43">
        <v>38778</v>
      </c>
      <c r="I213" s="43" t="s">
        <v>77</v>
      </c>
      <c r="J213" s="43" t="s">
        <v>142</v>
      </c>
      <c r="K213" s="43">
        <f t="shared" si="24"/>
        <v>2010</v>
      </c>
      <c r="L213" s="43">
        <f t="shared" si="25"/>
        <v>1</v>
      </c>
      <c r="M213" s="43">
        <f t="shared" si="26"/>
        <v>0</v>
      </c>
      <c r="N213" s="43">
        <f t="shared" si="27"/>
        <v>1</v>
      </c>
      <c r="O213" s="43" t="str">
        <f t="shared" si="28"/>
        <v>D: 7%+</v>
      </c>
      <c r="P213" s="45">
        <f t="shared" si="29"/>
        <v>445942</v>
      </c>
      <c r="Q213" s="45">
        <f>IF(L213=1,F213*INDEX(Asumsi!$B$5:$B$7,MATCH(I213,Asumsi!$A$5:$A$7,0))-H213,0)</f>
        <v>106638</v>
      </c>
      <c r="R213" s="46">
        <f>MIN(G213,INDEX(Asumsi!$C$5:$C$7,MATCH(I213,Asumsi!$A$5:$A$7,0)))</f>
        <v>0.05</v>
      </c>
      <c r="S213" s="43">
        <f t="shared" si="30"/>
        <v>1</v>
      </c>
      <c r="T213" s="45">
        <f t="shared" si="31"/>
        <v>14541.6</v>
      </c>
      <c r="U213" s="45">
        <f>IF(L213=1,F213*INDEX(Asumsi!$B$5:$B$7,MATCH(I213,Asumsi!$A$5:$A$7,0))-F213*R213,0)</f>
        <v>121180</v>
      </c>
      <c r="V213" s="45">
        <f>IF(S213=1,U213*(1-Asumsi!$B$10),U213)</f>
        <v>115121</v>
      </c>
    </row>
    <row r="214" spans="1:22" x14ac:dyDescent="0.35">
      <c r="A214" s="43">
        <v>33734</v>
      </c>
      <c r="B214" s="43" t="s">
        <v>202</v>
      </c>
      <c r="C214" s="43" t="s">
        <v>245</v>
      </c>
      <c r="D214" s="44">
        <v>40833</v>
      </c>
      <c r="E214" s="43">
        <v>13</v>
      </c>
      <c r="F214" s="43">
        <v>743880</v>
      </c>
      <c r="G214" s="43">
        <v>0.05</v>
      </c>
      <c r="H214" s="43">
        <v>37194</v>
      </c>
      <c r="I214" s="43" t="s">
        <v>76</v>
      </c>
      <c r="J214" s="43" t="s">
        <v>145</v>
      </c>
      <c r="K214" s="43">
        <f t="shared" si="24"/>
        <v>2011</v>
      </c>
      <c r="L214" s="43">
        <f t="shared" si="25"/>
        <v>1</v>
      </c>
      <c r="M214" s="43">
        <f t="shared" si="26"/>
        <v>0</v>
      </c>
      <c r="N214" s="43">
        <f t="shared" si="27"/>
        <v>1</v>
      </c>
      <c r="O214" s="43" t="str">
        <f t="shared" si="28"/>
        <v>C: 4-6%</v>
      </c>
      <c r="P214" s="45">
        <f t="shared" si="29"/>
        <v>706686</v>
      </c>
      <c r="Q214" s="45">
        <f>IF(L214=1,F214*INDEX(Asumsi!$B$5:$B$7,MATCH(I214,Asumsi!$A$5:$A$7,0))-H214,0)</f>
        <v>185970</v>
      </c>
      <c r="R214" s="46">
        <f>MIN(G214,INDEX(Asumsi!$C$5:$C$7,MATCH(I214,Asumsi!$A$5:$A$7,0)))</f>
        <v>0.05</v>
      </c>
      <c r="S214" s="43">
        <f t="shared" si="30"/>
        <v>0</v>
      </c>
      <c r="T214" s="45">
        <f t="shared" si="31"/>
        <v>0</v>
      </c>
      <c r="U214" s="45">
        <f>IF(L214=1,F214*INDEX(Asumsi!$B$5:$B$7,MATCH(I214,Asumsi!$A$5:$A$7,0))-F214*R214,0)</f>
        <v>185970</v>
      </c>
      <c r="V214" s="45">
        <f>IF(S214=1,U214*(1-Asumsi!$B$10),U214)</f>
        <v>185970</v>
      </c>
    </row>
    <row r="215" spans="1:22" x14ac:dyDescent="0.35">
      <c r="A215" s="43">
        <v>33888</v>
      </c>
      <c r="B215" s="43" t="s">
        <v>202</v>
      </c>
      <c r="C215" s="43" t="s">
        <v>255</v>
      </c>
      <c r="D215" s="44">
        <v>40045</v>
      </c>
      <c r="E215" s="43">
        <v>31</v>
      </c>
      <c r="F215" s="43">
        <v>698860</v>
      </c>
      <c r="G215" s="43">
        <v>0.04</v>
      </c>
      <c r="H215" s="43">
        <v>27954</v>
      </c>
      <c r="I215" s="43" t="s">
        <v>76</v>
      </c>
      <c r="J215" s="43" t="s">
        <v>138</v>
      </c>
      <c r="K215" s="43">
        <f t="shared" si="24"/>
        <v>2009</v>
      </c>
      <c r="L215" s="43">
        <f t="shared" si="25"/>
        <v>1</v>
      </c>
      <c r="M215" s="43">
        <f t="shared" si="26"/>
        <v>0</v>
      </c>
      <c r="N215" s="43">
        <f t="shared" si="27"/>
        <v>1</v>
      </c>
      <c r="O215" s="43" t="str">
        <f t="shared" si="28"/>
        <v>C: 4-6%</v>
      </c>
      <c r="P215" s="45">
        <f t="shared" si="29"/>
        <v>670906</v>
      </c>
      <c r="Q215" s="45">
        <f>IF(L215=1,F215*INDEX(Asumsi!$B$5:$B$7,MATCH(I215,Asumsi!$A$5:$A$7,0))-H215,0)</f>
        <v>181704</v>
      </c>
      <c r="R215" s="46">
        <f>MIN(G215,INDEX(Asumsi!$C$5:$C$7,MATCH(I215,Asumsi!$A$5:$A$7,0)))</f>
        <v>0.04</v>
      </c>
      <c r="S215" s="43">
        <f t="shared" si="30"/>
        <v>0</v>
      </c>
      <c r="T215" s="45">
        <f t="shared" si="31"/>
        <v>0</v>
      </c>
      <c r="U215" s="45">
        <f>IF(L215=1,F215*INDEX(Asumsi!$B$5:$B$7,MATCH(I215,Asumsi!$A$5:$A$7,0))-F215*R215,0)</f>
        <v>181703.6</v>
      </c>
      <c r="V215" s="45">
        <f>IF(S215=1,U215*(1-Asumsi!$B$10),U215)</f>
        <v>181703.6</v>
      </c>
    </row>
    <row r="216" spans="1:22" x14ac:dyDescent="0.35">
      <c r="A216" s="43">
        <v>33894</v>
      </c>
      <c r="B216" s="43" t="s">
        <v>202</v>
      </c>
      <c r="C216" s="43" t="s">
        <v>244</v>
      </c>
      <c r="D216" s="44">
        <v>40343</v>
      </c>
      <c r="E216" s="43">
        <v>14</v>
      </c>
      <c r="F216" s="43">
        <v>281320</v>
      </c>
      <c r="G216" s="43">
        <v>0</v>
      </c>
      <c r="H216" s="43">
        <v>0</v>
      </c>
      <c r="I216" s="43" t="s">
        <v>76</v>
      </c>
      <c r="J216" s="43" t="s">
        <v>145</v>
      </c>
      <c r="K216" s="43">
        <f t="shared" si="24"/>
        <v>2010</v>
      </c>
      <c r="L216" s="43">
        <f t="shared" si="25"/>
        <v>1</v>
      </c>
      <c r="M216" s="43">
        <f t="shared" si="26"/>
        <v>0</v>
      </c>
      <c r="N216" s="43">
        <f t="shared" si="27"/>
        <v>1</v>
      </c>
      <c r="O216" s="43" t="str">
        <f t="shared" si="28"/>
        <v>A: 0%</v>
      </c>
      <c r="P216" s="45">
        <f t="shared" si="29"/>
        <v>281320</v>
      </c>
      <c r="Q216" s="45">
        <f>IF(L216=1,F216*INDEX(Asumsi!$B$5:$B$7,MATCH(I216,Asumsi!$A$5:$A$7,0))-H216,0)</f>
        <v>84396</v>
      </c>
      <c r="R216" s="46">
        <f>MIN(G216,INDEX(Asumsi!$C$5:$C$7,MATCH(I216,Asumsi!$A$5:$A$7,0)))</f>
        <v>0</v>
      </c>
      <c r="S216" s="43">
        <f t="shared" si="30"/>
        <v>0</v>
      </c>
      <c r="T216" s="45">
        <f t="shared" si="31"/>
        <v>0</v>
      </c>
      <c r="U216" s="45">
        <f>IF(L216=1,F216*INDEX(Asumsi!$B$5:$B$7,MATCH(I216,Asumsi!$A$5:$A$7,0))-F216*R216,0)</f>
        <v>84396</v>
      </c>
      <c r="V216" s="45">
        <f>IF(S216=1,U216*(1-Asumsi!$B$10),U216)</f>
        <v>84396</v>
      </c>
    </row>
    <row r="217" spans="1:22" x14ac:dyDescent="0.35">
      <c r="A217" s="43">
        <v>33922</v>
      </c>
      <c r="B217" s="43" t="s">
        <v>202</v>
      </c>
      <c r="C217" s="43" t="s">
        <v>212</v>
      </c>
      <c r="D217" s="44">
        <v>40236</v>
      </c>
      <c r="E217" s="43">
        <v>31</v>
      </c>
      <c r="F217" s="43">
        <v>30503000</v>
      </c>
      <c r="G217" s="43">
        <v>0.06</v>
      </c>
      <c r="H217" s="43">
        <v>1830180</v>
      </c>
      <c r="I217" s="43" t="s">
        <v>77</v>
      </c>
      <c r="J217" s="43" t="s">
        <v>134</v>
      </c>
      <c r="K217" s="43">
        <f t="shared" si="24"/>
        <v>2010</v>
      </c>
      <c r="L217" s="43">
        <f t="shared" si="25"/>
        <v>1</v>
      </c>
      <c r="M217" s="43">
        <f t="shared" si="26"/>
        <v>0</v>
      </c>
      <c r="N217" s="43">
        <f t="shared" si="27"/>
        <v>1</v>
      </c>
      <c r="O217" s="43" t="str">
        <f t="shared" si="28"/>
        <v>C: 4-6%</v>
      </c>
      <c r="P217" s="45">
        <f t="shared" si="29"/>
        <v>28672820</v>
      </c>
      <c r="Q217" s="45">
        <f>IF(L217=1,F217*INDEX(Asumsi!$B$5:$B$7,MATCH(I217,Asumsi!$A$5:$A$7,0))-H217,0)</f>
        <v>7320720</v>
      </c>
      <c r="R217" s="46">
        <f>MIN(G217,INDEX(Asumsi!$C$5:$C$7,MATCH(I217,Asumsi!$A$5:$A$7,0)))</f>
        <v>0.05</v>
      </c>
      <c r="S217" s="43">
        <f t="shared" si="30"/>
        <v>1</v>
      </c>
      <c r="T217" s="45">
        <f t="shared" si="31"/>
        <v>305029.99999999983</v>
      </c>
      <c r="U217" s="45">
        <f>IF(L217=1,F217*INDEX(Asumsi!$B$5:$B$7,MATCH(I217,Asumsi!$A$5:$A$7,0))-F217*R217,0)</f>
        <v>7625750</v>
      </c>
      <c r="V217" s="45">
        <f>IF(S217=1,U217*(1-Asumsi!$B$10),U217)</f>
        <v>7244462.5</v>
      </c>
    </row>
    <row r="218" spans="1:22" x14ac:dyDescent="0.35">
      <c r="A218" s="43">
        <v>34177</v>
      </c>
      <c r="B218" s="43" t="s">
        <v>202</v>
      </c>
      <c r="C218" s="43" t="s">
        <v>267</v>
      </c>
      <c r="D218" s="44">
        <v>40040</v>
      </c>
      <c r="E218" s="43">
        <v>13</v>
      </c>
      <c r="F218" s="43">
        <v>68840</v>
      </c>
      <c r="G218" s="43">
        <v>0.02</v>
      </c>
      <c r="H218" s="43">
        <v>1377</v>
      </c>
      <c r="I218" s="43" t="s">
        <v>76</v>
      </c>
      <c r="J218" s="43" t="s">
        <v>149</v>
      </c>
      <c r="K218" s="43">
        <f t="shared" si="24"/>
        <v>2009</v>
      </c>
      <c r="L218" s="43">
        <f t="shared" si="25"/>
        <v>1</v>
      </c>
      <c r="M218" s="43">
        <f t="shared" si="26"/>
        <v>0</v>
      </c>
      <c r="N218" s="43">
        <f t="shared" si="27"/>
        <v>1</v>
      </c>
      <c r="O218" s="43" t="str">
        <f t="shared" si="28"/>
        <v>B: 1-3%</v>
      </c>
      <c r="P218" s="45">
        <f t="shared" si="29"/>
        <v>67463</v>
      </c>
      <c r="Q218" s="45">
        <f>IF(L218=1,F218*INDEX(Asumsi!$B$5:$B$7,MATCH(I218,Asumsi!$A$5:$A$7,0))-H218,0)</f>
        <v>19275</v>
      </c>
      <c r="R218" s="46">
        <f>MIN(G218,INDEX(Asumsi!$C$5:$C$7,MATCH(I218,Asumsi!$A$5:$A$7,0)))</f>
        <v>0.02</v>
      </c>
      <c r="S218" s="43">
        <f t="shared" si="30"/>
        <v>0</v>
      </c>
      <c r="T218" s="45">
        <f t="shared" si="31"/>
        <v>0</v>
      </c>
      <c r="U218" s="45">
        <f>IF(L218=1,F218*INDEX(Asumsi!$B$5:$B$7,MATCH(I218,Asumsi!$A$5:$A$7,0))-F218*R218,0)</f>
        <v>19275.2</v>
      </c>
      <c r="V218" s="45">
        <f>IF(S218=1,U218*(1-Asumsi!$B$10),U218)</f>
        <v>19275.2</v>
      </c>
    </row>
    <row r="219" spans="1:22" x14ac:dyDescent="0.35">
      <c r="A219" s="43">
        <v>34215</v>
      </c>
      <c r="B219" s="43" t="s">
        <v>202</v>
      </c>
      <c r="C219" s="43" t="s">
        <v>251</v>
      </c>
      <c r="D219" s="44">
        <v>40677</v>
      </c>
      <c r="E219" s="43">
        <v>6</v>
      </c>
      <c r="F219" s="43">
        <v>71300</v>
      </c>
      <c r="G219" s="43">
        <v>0.02</v>
      </c>
      <c r="H219" s="43">
        <v>1426</v>
      </c>
      <c r="I219" s="43" t="s">
        <v>76</v>
      </c>
      <c r="J219" s="43" t="s">
        <v>138</v>
      </c>
      <c r="K219" s="43">
        <f t="shared" si="24"/>
        <v>2011</v>
      </c>
      <c r="L219" s="43">
        <f t="shared" si="25"/>
        <v>1</v>
      </c>
      <c r="M219" s="43">
        <f t="shared" si="26"/>
        <v>0</v>
      </c>
      <c r="N219" s="43">
        <f t="shared" si="27"/>
        <v>1</v>
      </c>
      <c r="O219" s="43" t="str">
        <f t="shared" si="28"/>
        <v>B: 1-3%</v>
      </c>
      <c r="P219" s="45">
        <f t="shared" si="29"/>
        <v>69874</v>
      </c>
      <c r="Q219" s="45">
        <f>IF(L219=1,F219*INDEX(Asumsi!$B$5:$B$7,MATCH(I219,Asumsi!$A$5:$A$7,0))-H219,0)</f>
        <v>19964</v>
      </c>
      <c r="R219" s="46">
        <f>MIN(G219,INDEX(Asumsi!$C$5:$C$7,MATCH(I219,Asumsi!$A$5:$A$7,0)))</f>
        <v>0.02</v>
      </c>
      <c r="S219" s="43">
        <f t="shared" si="30"/>
        <v>0</v>
      </c>
      <c r="T219" s="45">
        <f t="shared" si="31"/>
        <v>0</v>
      </c>
      <c r="U219" s="45">
        <f>IF(L219=1,F219*INDEX(Asumsi!$B$5:$B$7,MATCH(I219,Asumsi!$A$5:$A$7,0))-F219*R219,0)</f>
        <v>19964</v>
      </c>
      <c r="V219" s="45">
        <f>IF(S219=1,U219*(1-Asumsi!$B$10),U219)</f>
        <v>19964</v>
      </c>
    </row>
    <row r="220" spans="1:22" x14ac:dyDescent="0.35">
      <c r="A220" s="43">
        <v>34246</v>
      </c>
      <c r="B220" s="43" t="s">
        <v>202</v>
      </c>
      <c r="C220" s="43" t="s">
        <v>249</v>
      </c>
      <c r="D220" s="44">
        <v>40458</v>
      </c>
      <c r="E220" s="43">
        <v>49</v>
      </c>
      <c r="F220" s="43">
        <v>399720</v>
      </c>
      <c r="G220" s="43">
        <v>0.03</v>
      </c>
      <c r="H220" s="43">
        <v>11992</v>
      </c>
      <c r="I220" s="43" t="s">
        <v>76</v>
      </c>
      <c r="J220" s="43" t="s">
        <v>141</v>
      </c>
      <c r="K220" s="43">
        <f t="shared" si="24"/>
        <v>2010</v>
      </c>
      <c r="L220" s="43">
        <f t="shared" si="25"/>
        <v>1</v>
      </c>
      <c r="M220" s="43">
        <f t="shared" si="26"/>
        <v>0</v>
      </c>
      <c r="N220" s="43">
        <f t="shared" si="27"/>
        <v>1</v>
      </c>
      <c r="O220" s="43" t="str">
        <f t="shared" si="28"/>
        <v>B: 1-3%</v>
      </c>
      <c r="P220" s="45">
        <f t="shared" si="29"/>
        <v>387728</v>
      </c>
      <c r="Q220" s="45">
        <f>IF(L220=1,F220*INDEX(Asumsi!$B$5:$B$7,MATCH(I220,Asumsi!$A$5:$A$7,0))-H220,0)</f>
        <v>107924</v>
      </c>
      <c r="R220" s="46">
        <f>MIN(G220,INDEX(Asumsi!$C$5:$C$7,MATCH(I220,Asumsi!$A$5:$A$7,0)))</f>
        <v>0.03</v>
      </c>
      <c r="S220" s="43">
        <f t="shared" si="30"/>
        <v>0</v>
      </c>
      <c r="T220" s="45">
        <f t="shared" si="31"/>
        <v>0</v>
      </c>
      <c r="U220" s="45">
        <f>IF(L220=1,F220*INDEX(Asumsi!$B$5:$B$7,MATCH(I220,Asumsi!$A$5:$A$7,0))-F220*R220,0)</f>
        <v>107924.4</v>
      </c>
      <c r="V220" s="45">
        <f>IF(S220=1,U220*(1-Asumsi!$B$10),U220)</f>
        <v>107924.4</v>
      </c>
    </row>
    <row r="221" spans="1:22" x14ac:dyDescent="0.35">
      <c r="A221" s="43">
        <v>34631</v>
      </c>
      <c r="B221" s="43" t="s">
        <v>202</v>
      </c>
      <c r="C221" s="43" t="s">
        <v>247</v>
      </c>
      <c r="D221" s="44">
        <v>40109</v>
      </c>
      <c r="E221" s="43">
        <v>5</v>
      </c>
      <c r="F221" s="43">
        <v>44120</v>
      </c>
      <c r="G221" s="43">
        <v>0.06</v>
      </c>
      <c r="H221" s="43">
        <v>2647</v>
      </c>
      <c r="I221" s="43" t="s">
        <v>76</v>
      </c>
      <c r="J221" s="43" t="s">
        <v>138</v>
      </c>
      <c r="K221" s="43">
        <f t="shared" si="24"/>
        <v>2009</v>
      </c>
      <c r="L221" s="43">
        <f t="shared" si="25"/>
        <v>1</v>
      </c>
      <c r="M221" s="43">
        <f t="shared" si="26"/>
        <v>0</v>
      </c>
      <c r="N221" s="43">
        <f t="shared" si="27"/>
        <v>1</v>
      </c>
      <c r="O221" s="43" t="str">
        <f t="shared" si="28"/>
        <v>C: 4-6%</v>
      </c>
      <c r="P221" s="45">
        <f t="shared" si="29"/>
        <v>41473</v>
      </c>
      <c r="Q221" s="45">
        <f>IF(L221=1,F221*INDEX(Asumsi!$B$5:$B$7,MATCH(I221,Asumsi!$A$5:$A$7,0))-H221,0)</f>
        <v>10589</v>
      </c>
      <c r="R221" s="46">
        <f>MIN(G221,INDEX(Asumsi!$C$5:$C$7,MATCH(I221,Asumsi!$A$5:$A$7,0)))</f>
        <v>0.05</v>
      </c>
      <c r="S221" s="43">
        <f t="shared" si="30"/>
        <v>1</v>
      </c>
      <c r="T221" s="45">
        <f t="shared" si="31"/>
        <v>441.19999999999976</v>
      </c>
      <c r="U221" s="45">
        <f>IF(L221=1,F221*INDEX(Asumsi!$B$5:$B$7,MATCH(I221,Asumsi!$A$5:$A$7,0))-F221*R221,0)</f>
        <v>11030</v>
      </c>
      <c r="V221" s="45">
        <f>IF(S221=1,U221*(1-Asumsi!$B$10),U221)</f>
        <v>10478.5</v>
      </c>
    </row>
    <row r="222" spans="1:22" x14ac:dyDescent="0.35">
      <c r="A222" s="43">
        <v>35047</v>
      </c>
      <c r="B222" s="43" t="s">
        <v>209</v>
      </c>
      <c r="C222" s="43" t="s">
        <v>260</v>
      </c>
      <c r="D222" s="44">
        <v>40338</v>
      </c>
      <c r="E222" s="43">
        <v>31</v>
      </c>
      <c r="F222" s="43">
        <v>296340</v>
      </c>
      <c r="G222" s="43">
        <v>0</v>
      </c>
      <c r="H222" s="43">
        <v>0</v>
      </c>
      <c r="I222" s="43" t="s">
        <v>76</v>
      </c>
      <c r="J222" s="43" t="s">
        <v>150</v>
      </c>
      <c r="K222" s="43">
        <f t="shared" si="24"/>
        <v>2010</v>
      </c>
      <c r="L222" s="43">
        <f t="shared" si="25"/>
        <v>0</v>
      </c>
      <c r="M222" s="43">
        <f t="shared" si="26"/>
        <v>1</v>
      </c>
      <c r="N222" s="43">
        <f t="shared" si="27"/>
        <v>1</v>
      </c>
      <c r="O222" s="43" t="str">
        <f t="shared" si="28"/>
        <v>A: 0%</v>
      </c>
      <c r="P222" s="45">
        <f t="shared" si="29"/>
        <v>0</v>
      </c>
      <c r="Q222" s="45">
        <f>IF(L222=1,F222*INDEX(Asumsi!$B$5:$B$7,MATCH(I222,Asumsi!$A$5:$A$7,0))-H222,0)</f>
        <v>0</v>
      </c>
      <c r="R222" s="46">
        <f>MIN(G222,INDEX(Asumsi!$C$5:$C$7,MATCH(I222,Asumsi!$A$5:$A$7,0)))</f>
        <v>0</v>
      </c>
      <c r="S222" s="43">
        <f t="shared" si="30"/>
        <v>0</v>
      </c>
      <c r="T222" s="45">
        <f t="shared" si="31"/>
        <v>0</v>
      </c>
      <c r="U222" s="45">
        <f>IF(L222=1,F222*INDEX(Asumsi!$B$5:$B$7,MATCH(I222,Asumsi!$A$5:$A$7,0))-F222*R222,0)</f>
        <v>0</v>
      </c>
      <c r="V222" s="45">
        <f>IF(S222=1,U222*(1-Asumsi!$B$10),U222)</f>
        <v>0</v>
      </c>
    </row>
    <row r="223" spans="1:22" x14ac:dyDescent="0.35">
      <c r="A223" s="43">
        <v>35266</v>
      </c>
      <c r="B223" s="43" t="s">
        <v>202</v>
      </c>
      <c r="C223" s="43" t="s">
        <v>231</v>
      </c>
      <c r="D223" s="44">
        <v>40553</v>
      </c>
      <c r="E223" s="43">
        <v>39</v>
      </c>
      <c r="F223" s="43">
        <v>434500</v>
      </c>
      <c r="G223" s="43">
        <v>7.0000000000000007E-2</v>
      </c>
      <c r="H223" s="43">
        <v>30415</v>
      </c>
      <c r="I223" s="43" t="s">
        <v>76</v>
      </c>
      <c r="J223" s="43" t="s">
        <v>147</v>
      </c>
      <c r="K223" s="43">
        <f t="shared" si="24"/>
        <v>2011</v>
      </c>
      <c r="L223" s="43">
        <f t="shared" si="25"/>
        <v>1</v>
      </c>
      <c r="M223" s="43">
        <f t="shared" si="26"/>
        <v>0</v>
      </c>
      <c r="N223" s="43">
        <f t="shared" si="27"/>
        <v>1</v>
      </c>
      <c r="O223" s="43" t="str">
        <f t="shared" si="28"/>
        <v>D: 7%+</v>
      </c>
      <c r="P223" s="45">
        <f t="shared" si="29"/>
        <v>404085</v>
      </c>
      <c r="Q223" s="45">
        <f>IF(L223=1,F223*INDEX(Asumsi!$B$5:$B$7,MATCH(I223,Asumsi!$A$5:$A$7,0))-H223,0)</f>
        <v>99935</v>
      </c>
      <c r="R223" s="46">
        <f>MIN(G223,INDEX(Asumsi!$C$5:$C$7,MATCH(I223,Asumsi!$A$5:$A$7,0)))</f>
        <v>0.05</v>
      </c>
      <c r="S223" s="43">
        <f t="shared" si="30"/>
        <v>1</v>
      </c>
      <c r="T223" s="45">
        <f t="shared" si="31"/>
        <v>8690.0000000000018</v>
      </c>
      <c r="U223" s="45">
        <f>IF(L223=1,F223*INDEX(Asumsi!$B$5:$B$7,MATCH(I223,Asumsi!$A$5:$A$7,0))-F223*R223,0)</f>
        <v>108625</v>
      </c>
      <c r="V223" s="45">
        <f>IF(S223=1,U223*(1-Asumsi!$B$10),U223)</f>
        <v>103193.75</v>
      </c>
    </row>
    <row r="224" spans="1:22" x14ac:dyDescent="0.35">
      <c r="A224" s="43">
        <v>35847</v>
      </c>
      <c r="B224" s="43" t="s">
        <v>202</v>
      </c>
      <c r="C224" s="43" t="s">
        <v>224</v>
      </c>
      <c r="D224" s="44">
        <v>39843</v>
      </c>
      <c r="E224" s="43">
        <v>23</v>
      </c>
      <c r="F224" s="43">
        <v>723300</v>
      </c>
      <c r="G224" s="43">
        <v>0.08</v>
      </c>
      <c r="H224" s="43">
        <v>57864</v>
      </c>
      <c r="I224" s="43" t="s">
        <v>77</v>
      </c>
      <c r="J224" s="43" t="s">
        <v>142</v>
      </c>
      <c r="K224" s="43">
        <f t="shared" si="24"/>
        <v>2009</v>
      </c>
      <c r="L224" s="43">
        <f t="shared" si="25"/>
        <v>1</v>
      </c>
      <c r="M224" s="43">
        <f t="shared" si="26"/>
        <v>0</v>
      </c>
      <c r="N224" s="43">
        <f t="shared" si="27"/>
        <v>1</v>
      </c>
      <c r="O224" s="43" t="str">
        <f t="shared" si="28"/>
        <v>D: 7%+</v>
      </c>
      <c r="P224" s="45">
        <f t="shared" si="29"/>
        <v>665436</v>
      </c>
      <c r="Q224" s="45">
        <f>IF(L224=1,F224*INDEX(Asumsi!$B$5:$B$7,MATCH(I224,Asumsi!$A$5:$A$7,0))-H224,0)</f>
        <v>159126</v>
      </c>
      <c r="R224" s="46">
        <f>MIN(G224,INDEX(Asumsi!$C$5:$C$7,MATCH(I224,Asumsi!$A$5:$A$7,0)))</f>
        <v>0.05</v>
      </c>
      <c r="S224" s="43">
        <f t="shared" si="30"/>
        <v>1</v>
      </c>
      <c r="T224" s="45">
        <f t="shared" si="31"/>
        <v>21699</v>
      </c>
      <c r="U224" s="45">
        <f>IF(L224=1,F224*INDEX(Asumsi!$B$5:$B$7,MATCH(I224,Asumsi!$A$5:$A$7,0))-F224*R224,0)</f>
        <v>180825</v>
      </c>
      <c r="V224" s="45">
        <f>IF(S224=1,U224*(1-Asumsi!$B$10),U224)</f>
        <v>171783.75</v>
      </c>
    </row>
    <row r="225" spans="1:22" x14ac:dyDescent="0.35">
      <c r="A225" s="43">
        <v>36001</v>
      </c>
      <c r="B225" s="43" t="s">
        <v>202</v>
      </c>
      <c r="C225" s="43" t="s">
        <v>233</v>
      </c>
      <c r="D225" s="44">
        <v>40630</v>
      </c>
      <c r="E225" s="43">
        <v>45</v>
      </c>
      <c r="F225" s="43">
        <v>2077640</v>
      </c>
      <c r="G225" s="43">
        <v>0.05</v>
      </c>
      <c r="H225" s="43">
        <v>103882</v>
      </c>
      <c r="I225" s="43" t="s">
        <v>76</v>
      </c>
      <c r="J225" s="43" t="s">
        <v>138</v>
      </c>
      <c r="K225" s="43">
        <f t="shared" si="24"/>
        <v>2011</v>
      </c>
      <c r="L225" s="43">
        <f t="shared" si="25"/>
        <v>1</v>
      </c>
      <c r="M225" s="43">
        <f t="shared" si="26"/>
        <v>0</v>
      </c>
      <c r="N225" s="43">
        <f t="shared" si="27"/>
        <v>1</v>
      </c>
      <c r="O225" s="43" t="str">
        <f t="shared" si="28"/>
        <v>C: 4-6%</v>
      </c>
      <c r="P225" s="45">
        <f t="shared" si="29"/>
        <v>1973758</v>
      </c>
      <c r="Q225" s="45">
        <f>IF(L225=1,F225*INDEX(Asumsi!$B$5:$B$7,MATCH(I225,Asumsi!$A$5:$A$7,0))-H225,0)</f>
        <v>519410</v>
      </c>
      <c r="R225" s="46">
        <f>MIN(G225,INDEX(Asumsi!$C$5:$C$7,MATCH(I225,Asumsi!$A$5:$A$7,0)))</f>
        <v>0.05</v>
      </c>
      <c r="S225" s="43">
        <f t="shared" si="30"/>
        <v>0</v>
      </c>
      <c r="T225" s="45">
        <f t="shared" si="31"/>
        <v>0</v>
      </c>
      <c r="U225" s="45">
        <f>IF(L225=1,F225*INDEX(Asumsi!$B$5:$B$7,MATCH(I225,Asumsi!$A$5:$A$7,0))-F225*R225,0)</f>
        <v>519410</v>
      </c>
      <c r="V225" s="45">
        <f>IF(S225=1,U225*(1-Asumsi!$B$10),U225)</f>
        <v>519410</v>
      </c>
    </row>
    <row r="226" spans="1:22" x14ac:dyDescent="0.35">
      <c r="A226" s="43">
        <v>36134</v>
      </c>
      <c r="B226" s="43" t="s">
        <v>202</v>
      </c>
      <c r="C226" s="43" t="s">
        <v>220</v>
      </c>
      <c r="D226" s="44">
        <v>40504</v>
      </c>
      <c r="E226" s="43">
        <v>6</v>
      </c>
      <c r="F226" s="43">
        <v>1653947</v>
      </c>
      <c r="G226" s="43">
        <v>0.01</v>
      </c>
      <c r="H226" s="43">
        <v>16539</v>
      </c>
      <c r="I226" s="43" t="s">
        <v>77</v>
      </c>
      <c r="J226" s="43" t="s">
        <v>137</v>
      </c>
      <c r="K226" s="43">
        <f t="shared" si="24"/>
        <v>2010</v>
      </c>
      <c r="L226" s="43">
        <f t="shared" si="25"/>
        <v>1</v>
      </c>
      <c r="M226" s="43">
        <f t="shared" si="26"/>
        <v>0</v>
      </c>
      <c r="N226" s="43">
        <f t="shared" si="27"/>
        <v>1</v>
      </c>
      <c r="O226" s="43" t="str">
        <f t="shared" si="28"/>
        <v>B: 1-3%</v>
      </c>
      <c r="P226" s="45">
        <f t="shared" si="29"/>
        <v>1637408</v>
      </c>
      <c r="Q226" s="45">
        <f>IF(L226=1,F226*INDEX(Asumsi!$B$5:$B$7,MATCH(I226,Asumsi!$A$5:$A$7,0))-H226,0)</f>
        <v>479645.1</v>
      </c>
      <c r="R226" s="46">
        <f>MIN(G226,INDEX(Asumsi!$C$5:$C$7,MATCH(I226,Asumsi!$A$5:$A$7,0)))</f>
        <v>0.01</v>
      </c>
      <c r="S226" s="43">
        <f t="shared" si="30"/>
        <v>0</v>
      </c>
      <c r="T226" s="45">
        <f t="shared" si="31"/>
        <v>0</v>
      </c>
      <c r="U226" s="45">
        <f>IF(L226=1,F226*INDEX(Asumsi!$B$5:$B$7,MATCH(I226,Asumsi!$A$5:$A$7,0))-F226*R226,0)</f>
        <v>479644.63</v>
      </c>
      <c r="V226" s="45">
        <f>IF(S226=1,U226*(1-Asumsi!$B$10),U226)</f>
        <v>479644.63</v>
      </c>
    </row>
    <row r="227" spans="1:22" x14ac:dyDescent="0.35">
      <c r="A227" s="43">
        <v>36135</v>
      </c>
      <c r="B227" s="43" t="s">
        <v>202</v>
      </c>
      <c r="C227" s="43" t="s">
        <v>241</v>
      </c>
      <c r="D227" s="44">
        <v>40693</v>
      </c>
      <c r="E227" s="43">
        <v>33</v>
      </c>
      <c r="F227" s="43">
        <v>1998452</v>
      </c>
      <c r="G227" s="43">
        <v>0.02</v>
      </c>
      <c r="H227" s="43">
        <v>39969</v>
      </c>
      <c r="I227" s="43" t="s">
        <v>77</v>
      </c>
      <c r="J227" s="43" t="s">
        <v>137</v>
      </c>
      <c r="K227" s="43">
        <f t="shared" si="24"/>
        <v>2011</v>
      </c>
      <c r="L227" s="43">
        <f t="shared" si="25"/>
        <v>1</v>
      </c>
      <c r="M227" s="43">
        <f t="shared" si="26"/>
        <v>0</v>
      </c>
      <c r="N227" s="43">
        <f t="shared" si="27"/>
        <v>1</v>
      </c>
      <c r="O227" s="43" t="str">
        <f t="shared" si="28"/>
        <v>B: 1-3%</v>
      </c>
      <c r="P227" s="45">
        <f t="shared" si="29"/>
        <v>1958483</v>
      </c>
      <c r="Q227" s="45">
        <f>IF(L227=1,F227*INDEX(Asumsi!$B$5:$B$7,MATCH(I227,Asumsi!$A$5:$A$7,0))-H227,0)</f>
        <v>559566.6</v>
      </c>
      <c r="R227" s="46">
        <f>MIN(G227,INDEX(Asumsi!$C$5:$C$7,MATCH(I227,Asumsi!$A$5:$A$7,0)))</f>
        <v>0.02</v>
      </c>
      <c r="S227" s="43">
        <f t="shared" si="30"/>
        <v>0</v>
      </c>
      <c r="T227" s="45">
        <f t="shared" si="31"/>
        <v>0</v>
      </c>
      <c r="U227" s="45">
        <f>IF(L227=1,F227*INDEX(Asumsi!$B$5:$B$7,MATCH(I227,Asumsi!$A$5:$A$7,0))-F227*R227,0)</f>
        <v>559566.55999999994</v>
      </c>
      <c r="V227" s="45">
        <f>IF(S227=1,U227*(1-Asumsi!$B$10),U227)</f>
        <v>559566.55999999994</v>
      </c>
    </row>
    <row r="228" spans="1:22" x14ac:dyDescent="0.35">
      <c r="A228" s="43">
        <v>36644</v>
      </c>
      <c r="B228" s="43" t="s">
        <v>202</v>
      </c>
      <c r="C228" s="43" t="s">
        <v>228</v>
      </c>
      <c r="D228" s="44">
        <v>41042</v>
      </c>
      <c r="E228" s="43">
        <v>24</v>
      </c>
      <c r="F228" s="43">
        <v>4596640</v>
      </c>
      <c r="G228" s="43">
        <v>0.06</v>
      </c>
      <c r="H228" s="43">
        <v>275798</v>
      </c>
      <c r="I228" s="43" t="s">
        <v>77</v>
      </c>
      <c r="J228" s="43" t="s">
        <v>142</v>
      </c>
      <c r="K228" s="43">
        <f t="shared" si="24"/>
        <v>2012</v>
      </c>
      <c r="L228" s="43">
        <f t="shared" si="25"/>
        <v>1</v>
      </c>
      <c r="M228" s="43">
        <f t="shared" si="26"/>
        <v>0</v>
      </c>
      <c r="N228" s="43">
        <f t="shared" si="27"/>
        <v>1</v>
      </c>
      <c r="O228" s="43" t="str">
        <f t="shared" si="28"/>
        <v>C: 4-6%</v>
      </c>
      <c r="P228" s="45">
        <f t="shared" si="29"/>
        <v>4320842</v>
      </c>
      <c r="Q228" s="45">
        <f>IF(L228=1,F228*INDEX(Asumsi!$B$5:$B$7,MATCH(I228,Asumsi!$A$5:$A$7,0))-H228,0)</f>
        <v>1103194</v>
      </c>
      <c r="R228" s="46">
        <f>MIN(G228,INDEX(Asumsi!$C$5:$C$7,MATCH(I228,Asumsi!$A$5:$A$7,0)))</f>
        <v>0.05</v>
      </c>
      <c r="S228" s="43">
        <f t="shared" si="30"/>
        <v>1</v>
      </c>
      <c r="T228" s="45">
        <f t="shared" si="31"/>
        <v>45966.39999999998</v>
      </c>
      <c r="U228" s="45">
        <f>IF(L228=1,F228*INDEX(Asumsi!$B$5:$B$7,MATCH(I228,Asumsi!$A$5:$A$7,0))-F228*R228,0)</f>
        <v>1149160</v>
      </c>
      <c r="V228" s="45">
        <f>IF(S228=1,U228*(1-Asumsi!$B$10),U228)</f>
        <v>1091702</v>
      </c>
    </row>
    <row r="229" spans="1:22" x14ac:dyDescent="0.35">
      <c r="A229" s="43">
        <v>36646</v>
      </c>
      <c r="B229" s="43" t="s">
        <v>202</v>
      </c>
      <c r="C229" s="43" t="s">
        <v>203</v>
      </c>
      <c r="D229" s="44">
        <v>40337</v>
      </c>
      <c r="E229" s="43">
        <v>24</v>
      </c>
      <c r="F229" s="43">
        <v>2336300</v>
      </c>
      <c r="G229" s="43">
        <v>0.04</v>
      </c>
      <c r="H229" s="43">
        <v>93452</v>
      </c>
      <c r="I229" s="43" t="s">
        <v>76</v>
      </c>
      <c r="J229" s="43" t="s">
        <v>140</v>
      </c>
      <c r="K229" s="43">
        <f t="shared" si="24"/>
        <v>2010</v>
      </c>
      <c r="L229" s="43">
        <f t="shared" si="25"/>
        <v>1</v>
      </c>
      <c r="M229" s="43">
        <f t="shared" si="26"/>
        <v>0</v>
      </c>
      <c r="N229" s="43">
        <f t="shared" si="27"/>
        <v>1</v>
      </c>
      <c r="O229" s="43" t="str">
        <f t="shared" si="28"/>
        <v>C: 4-6%</v>
      </c>
      <c r="P229" s="45">
        <f t="shared" si="29"/>
        <v>2242848</v>
      </c>
      <c r="Q229" s="45">
        <f>IF(L229=1,F229*INDEX(Asumsi!$B$5:$B$7,MATCH(I229,Asumsi!$A$5:$A$7,0))-H229,0)</f>
        <v>607438</v>
      </c>
      <c r="R229" s="46">
        <f>MIN(G229,INDEX(Asumsi!$C$5:$C$7,MATCH(I229,Asumsi!$A$5:$A$7,0)))</f>
        <v>0.04</v>
      </c>
      <c r="S229" s="43">
        <f t="shared" si="30"/>
        <v>0</v>
      </c>
      <c r="T229" s="45">
        <f t="shared" si="31"/>
        <v>0</v>
      </c>
      <c r="U229" s="45">
        <f>IF(L229=1,F229*INDEX(Asumsi!$B$5:$B$7,MATCH(I229,Asumsi!$A$5:$A$7,0))-F229*R229,0)</f>
        <v>607438</v>
      </c>
      <c r="V229" s="45">
        <f>IF(S229=1,U229*(1-Asumsi!$B$10),U229)</f>
        <v>607438</v>
      </c>
    </row>
    <row r="230" spans="1:22" x14ac:dyDescent="0.35">
      <c r="A230" s="43">
        <v>36707</v>
      </c>
      <c r="B230" s="43" t="s">
        <v>209</v>
      </c>
      <c r="C230" s="43" t="s">
        <v>260</v>
      </c>
      <c r="D230" s="44">
        <v>40146</v>
      </c>
      <c r="E230" s="43">
        <v>47</v>
      </c>
      <c r="F230" s="43">
        <v>363560</v>
      </c>
      <c r="G230" s="43">
        <v>0.02</v>
      </c>
      <c r="H230" s="43">
        <v>7271</v>
      </c>
      <c r="I230" s="43" t="s">
        <v>76</v>
      </c>
      <c r="J230" s="43" t="s">
        <v>150</v>
      </c>
      <c r="K230" s="43">
        <f t="shared" si="24"/>
        <v>2009</v>
      </c>
      <c r="L230" s="43">
        <f t="shared" si="25"/>
        <v>0</v>
      </c>
      <c r="M230" s="43">
        <f t="shared" si="26"/>
        <v>1</v>
      </c>
      <c r="N230" s="43">
        <f t="shared" si="27"/>
        <v>1</v>
      </c>
      <c r="O230" s="43" t="str">
        <f t="shared" si="28"/>
        <v>B: 1-3%</v>
      </c>
      <c r="P230" s="45">
        <f t="shared" si="29"/>
        <v>0</v>
      </c>
      <c r="Q230" s="45">
        <f>IF(L230=1,F230*INDEX(Asumsi!$B$5:$B$7,MATCH(I230,Asumsi!$A$5:$A$7,0))-H230,0)</f>
        <v>0</v>
      </c>
      <c r="R230" s="46">
        <f>MIN(G230,INDEX(Asumsi!$C$5:$C$7,MATCH(I230,Asumsi!$A$5:$A$7,0)))</f>
        <v>0.02</v>
      </c>
      <c r="S230" s="43">
        <f t="shared" si="30"/>
        <v>0</v>
      </c>
      <c r="T230" s="45">
        <f t="shared" si="31"/>
        <v>0</v>
      </c>
      <c r="U230" s="45">
        <f>IF(L230=1,F230*INDEX(Asumsi!$B$5:$B$7,MATCH(I230,Asumsi!$A$5:$A$7,0))-F230*R230,0)</f>
        <v>0</v>
      </c>
      <c r="V230" s="45">
        <f>IF(S230=1,U230*(1-Asumsi!$B$10),U230)</f>
        <v>0</v>
      </c>
    </row>
    <row r="231" spans="1:22" x14ac:dyDescent="0.35">
      <c r="A231" s="43">
        <v>37253</v>
      </c>
      <c r="B231" s="43" t="s">
        <v>202</v>
      </c>
      <c r="C231" s="43" t="s">
        <v>203</v>
      </c>
      <c r="D231" s="44">
        <v>41153</v>
      </c>
      <c r="E231" s="43">
        <v>46</v>
      </c>
      <c r="F231" s="43">
        <v>2368640</v>
      </c>
      <c r="G231" s="43">
        <v>0.09</v>
      </c>
      <c r="H231" s="43">
        <v>213178</v>
      </c>
      <c r="I231" s="43" t="s">
        <v>77</v>
      </c>
      <c r="J231" s="43" t="s">
        <v>142</v>
      </c>
      <c r="K231" s="43">
        <f t="shared" si="24"/>
        <v>2012</v>
      </c>
      <c r="L231" s="43">
        <f t="shared" si="25"/>
        <v>1</v>
      </c>
      <c r="M231" s="43">
        <f t="shared" si="26"/>
        <v>0</v>
      </c>
      <c r="N231" s="43">
        <f t="shared" si="27"/>
        <v>1</v>
      </c>
      <c r="O231" s="43" t="str">
        <f t="shared" si="28"/>
        <v>D: 7%+</v>
      </c>
      <c r="P231" s="45">
        <f t="shared" si="29"/>
        <v>2155462</v>
      </c>
      <c r="Q231" s="45">
        <f>IF(L231=1,F231*INDEX(Asumsi!$B$5:$B$7,MATCH(I231,Asumsi!$A$5:$A$7,0))-H231,0)</f>
        <v>497414</v>
      </c>
      <c r="R231" s="46">
        <f>MIN(G231,INDEX(Asumsi!$C$5:$C$7,MATCH(I231,Asumsi!$A$5:$A$7,0)))</f>
        <v>0.05</v>
      </c>
      <c r="S231" s="43">
        <f t="shared" si="30"/>
        <v>1</v>
      </c>
      <c r="T231" s="45">
        <f t="shared" si="31"/>
        <v>94745.599999999991</v>
      </c>
      <c r="U231" s="45">
        <f>IF(L231=1,F231*INDEX(Asumsi!$B$5:$B$7,MATCH(I231,Asumsi!$A$5:$A$7,0))-F231*R231,0)</f>
        <v>592160</v>
      </c>
      <c r="V231" s="45">
        <f>IF(S231=1,U231*(1-Asumsi!$B$10),U231)</f>
        <v>562552</v>
      </c>
    </row>
    <row r="232" spans="1:22" x14ac:dyDescent="0.35">
      <c r="A232" s="43">
        <v>37541</v>
      </c>
      <c r="B232" s="43" t="s">
        <v>202</v>
      </c>
      <c r="C232" s="43" t="s">
        <v>213</v>
      </c>
      <c r="D232" s="44">
        <v>40235</v>
      </c>
      <c r="E232" s="43">
        <v>3</v>
      </c>
      <c r="F232" s="43">
        <v>143880</v>
      </c>
      <c r="G232" s="43">
        <v>0.01</v>
      </c>
      <c r="H232" s="43">
        <v>1439</v>
      </c>
      <c r="I232" s="43" t="s">
        <v>77</v>
      </c>
      <c r="J232" s="43" t="s">
        <v>142</v>
      </c>
      <c r="K232" s="43">
        <f t="shared" si="24"/>
        <v>2010</v>
      </c>
      <c r="L232" s="43">
        <f t="shared" si="25"/>
        <v>1</v>
      </c>
      <c r="M232" s="43">
        <f t="shared" si="26"/>
        <v>0</v>
      </c>
      <c r="N232" s="43">
        <f t="shared" si="27"/>
        <v>1</v>
      </c>
      <c r="O232" s="43" t="str">
        <f t="shared" si="28"/>
        <v>B: 1-3%</v>
      </c>
      <c r="P232" s="45">
        <f t="shared" si="29"/>
        <v>142441</v>
      </c>
      <c r="Q232" s="45">
        <f>IF(L232=1,F232*INDEX(Asumsi!$B$5:$B$7,MATCH(I232,Asumsi!$A$5:$A$7,0))-H232,0)</f>
        <v>41725</v>
      </c>
      <c r="R232" s="46">
        <f>MIN(G232,INDEX(Asumsi!$C$5:$C$7,MATCH(I232,Asumsi!$A$5:$A$7,0)))</f>
        <v>0.01</v>
      </c>
      <c r="S232" s="43">
        <f t="shared" si="30"/>
        <v>0</v>
      </c>
      <c r="T232" s="45">
        <f t="shared" si="31"/>
        <v>0</v>
      </c>
      <c r="U232" s="45">
        <f>IF(L232=1,F232*INDEX(Asumsi!$B$5:$B$7,MATCH(I232,Asumsi!$A$5:$A$7,0))-F232*R232,0)</f>
        <v>41725.199999999997</v>
      </c>
      <c r="V232" s="45">
        <f>IF(S232=1,U232*(1-Asumsi!$B$10),U232)</f>
        <v>41725.199999999997</v>
      </c>
    </row>
    <row r="233" spans="1:22" x14ac:dyDescent="0.35">
      <c r="A233" s="43">
        <v>37634</v>
      </c>
      <c r="B233" s="43" t="s">
        <v>202</v>
      </c>
      <c r="C233" s="43" t="s">
        <v>247</v>
      </c>
      <c r="D233" s="44">
        <v>41050</v>
      </c>
      <c r="E233" s="43">
        <v>32</v>
      </c>
      <c r="F233" s="43">
        <v>736360</v>
      </c>
      <c r="G233" s="43">
        <v>7.0000000000000007E-2</v>
      </c>
      <c r="H233" s="43">
        <v>51545</v>
      </c>
      <c r="I233" s="43" t="s">
        <v>76</v>
      </c>
      <c r="J233" s="43" t="s">
        <v>140</v>
      </c>
      <c r="K233" s="43">
        <f t="shared" si="24"/>
        <v>2012</v>
      </c>
      <c r="L233" s="43">
        <f t="shared" si="25"/>
        <v>1</v>
      </c>
      <c r="M233" s="43">
        <f t="shared" si="26"/>
        <v>0</v>
      </c>
      <c r="N233" s="43">
        <f t="shared" si="27"/>
        <v>1</v>
      </c>
      <c r="O233" s="43" t="str">
        <f t="shared" si="28"/>
        <v>D: 7%+</v>
      </c>
      <c r="P233" s="45">
        <f t="shared" si="29"/>
        <v>684815</v>
      </c>
      <c r="Q233" s="45">
        <f>IF(L233=1,F233*INDEX(Asumsi!$B$5:$B$7,MATCH(I233,Asumsi!$A$5:$A$7,0))-H233,0)</f>
        <v>169363</v>
      </c>
      <c r="R233" s="46">
        <f>MIN(G233,INDEX(Asumsi!$C$5:$C$7,MATCH(I233,Asumsi!$A$5:$A$7,0)))</f>
        <v>0.05</v>
      </c>
      <c r="S233" s="43">
        <f t="shared" si="30"/>
        <v>1</v>
      </c>
      <c r="T233" s="45">
        <f t="shared" si="31"/>
        <v>14727.200000000003</v>
      </c>
      <c r="U233" s="45">
        <f>IF(L233=1,F233*INDEX(Asumsi!$B$5:$B$7,MATCH(I233,Asumsi!$A$5:$A$7,0))-F233*R233,0)</f>
        <v>184090</v>
      </c>
      <c r="V233" s="45">
        <f>IF(S233=1,U233*(1-Asumsi!$B$10),U233)</f>
        <v>174885.5</v>
      </c>
    </row>
    <row r="234" spans="1:22" x14ac:dyDescent="0.35">
      <c r="A234" s="43">
        <v>37793</v>
      </c>
      <c r="B234" s="43" t="s">
        <v>202</v>
      </c>
      <c r="C234" s="43" t="s">
        <v>228</v>
      </c>
      <c r="D234" s="44">
        <v>40125</v>
      </c>
      <c r="E234" s="43">
        <v>16</v>
      </c>
      <c r="F234" s="43">
        <v>448940</v>
      </c>
      <c r="G234" s="43">
        <v>0.08</v>
      </c>
      <c r="H234" s="43">
        <v>35915</v>
      </c>
      <c r="I234" s="43" t="s">
        <v>76</v>
      </c>
      <c r="J234" s="43" t="s">
        <v>148</v>
      </c>
      <c r="K234" s="43">
        <f t="shared" si="24"/>
        <v>2009</v>
      </c>
      <c r="L234" s="43">
        <f t="shared" si="25"/>
        <v>1</v>
      </c>
      <c r="M234" s="43">
        <f t="shared" si="26"/>
        <v>0</v>
      </c>
      <c r="N234" s="43">
        <f t="shared" si="27"/>
        <v>1</v>
      </c>
      <c r="O234" s="43" t="str">
        <f t="shared" si="28"/>
        <v>D: 7%+</v>
      </c>
      <c r="P234" s="45">
        <f t="shared" si="29"/>
        <v>413025</v>
      </c>
      <c r="Q234" s="45">
        <f>IF(L234=1,F234*INDEX(Asumsi!$B$5:$B$7,MATCH(I234,Asumsi!$A$5:$A$7,0))-H234,0)</f>
        <v>98767</v>
      </c>
      <c r="R234" s="46">
        <f>MIN(G234,INDEX(Asumsi!$C$5:$C$7,MATCH(I234,Asumsi!$A$5:$A$7,0)))</f>
        <v>0.05</v>
      </c>
      <c r="S234" s="43">
        <f t="shared" si="30"/>
        <v>1</v>
      </c>
      <c r="T234" s="45">
        <f t="shared" si="31"/>
        <v>13468.199999999999</v>
      </c>
      <c r="U234" s="45">
        <f>IF(L234=1,F234*INDEX(Asumsi!$B$5:$B$7,MATCH(I234,Asumsi!$A$5:$A$7,0))-F234*R234,0)</f>
        <v>112235</v>
      </c>
      <c r="V234" s="45">
        <f>IF(S234=1,U234*(1-Asumsi!$B$10),U234)</f>
        <v>106623.25</v>
      </c>
    </row>
    <row r="235" spans="1:22" x14ac:dyDescent="0.35">
      <c r="A235" s="43">
        <v>37860</v>
      </c>
      <c r="B235" s="43" t="s">
        <v>209</v>
      </c>
      <c r="C235" s="43" t="s">
        <v>258</v>
      </c>
      <c r="D235" s="44">
        <v>40417</v>
      </c>
      <c r="E235" s="43">
        <v>1</v>
      </c>
      <c r="F235" s="43">
        <v>209700</v>
      </c>
      <c r="G235" s="43">
        <v>7.0000000000000007E-2</v>
      </c>
      <c r="H235" s="43">
        <v>14679</v>
      </c>
      <c r="I235" s="43" t="s">
        <v>75</v>
      </c>
      <c r="J235" s="43" t="s">
        <v>144</v>
      </c>
      <c r="K235" s="43">
        <f t="shared" si="24"/>
        <v>2010</v>
      </c>
      <c r="L235" s="43">
        <f t="shared" si="25"/>
        <v>0</v>
      </c>
      <c r="M235" s="43">
        <f t="shared" si="26"/>
        <v>1</v>
      </c>
      <c r="N235" s="43">
        <f t="shared" si="27"/>
        <v>1</v>
      </c>
      <c r="O235" s="43" t="str">
        <f t="shared" si="28"/>
        <v>D: 7%+</v>
      </c>
      <c r="P235" s="45">
        <f t="shared" si="29"/>
        <v>0</v>
      </c>
      <c r="Q235" s="45">
        <f>IF(L235=1,F235*INDEX(Asumsi!$B$5:$B$7,MATCH(I235,Asumsi!$A$5:$A$7,0))-H235,0)</f>
        <v>0</v>
      </c>
      <c r="R235" s="46">
        <f>MIN(G235,INDEX(Asumsi!$C$5:$C$7,MATCH(I235,Asumsi!$A$5:$A$7,0)))</f>
        <v>0.03</v>
      </c>
      <c r="S235" s="43">
        <f t="shared" si="30"/>
        <v>1</v>
      </c>
      <c r="T235" s="45">
        <f t="shared" si="31"/>
        <v>0</v>
      </c>
      <c r="U235" s="45">
        <f>IF(L235=1,F235*INDEX(Asumsi!$B$5:$B$7,MATCH(I235,Asumsi!$A$5:$A$7,0))-F235*R235,0)</f>
        <v>0</v>
      </c>
      <c r="V235" s="45">
        <f>IF(S235=1,U235*(1-Asumsi!$B$10),U235)</f>
        <v>0</v>
      </c>
    </row>
    <row r="236" spans="1:22" x14ac:dyDescent="0.35">
      <c r="A236" s="43">
        <v>38884</v>
      </c>
      <c r="B236" s="43" t="s">
        <v>202</v>
      </c>
      <c r="C236" s="43" t="s">
        <v>225</v>
      </c>
      <c r="D236" s="44">
        <v>41138</v>
      </c>
      <c r="E236" s="43">
        <v>47</v>
      </c>
      <c r="F236" s="43">
        <v>512000</v>
      </c>
      <c r="G236" s="43">
        <v>0.03</v>
      </c>
      <c r="H236" s="43">
        <v>15360</v>
      </c>
      <c r="I236" s="43" t="s">
        <v>76</v>
      </c>
      <c r="J236" s="43" t="s">
        <v>145</v>
      </c>
      <c r="K236" s="43">
        <f t="shared" si="24"/>
        <v>2012</v>
      </c>
      <c r="L236" s="43">
        <f t="shared" si="25"/>
        <v>1</v>
      </c>
      <c r="M236" s="43">
        <f t="shared" si="26"/>
        <v>0</v>
      </c>
      <c r="N236" s="43">
        <f t="shared" si="27"/>
        <v>1</v>
      </c>
      <c r="O236" s="43" t="str">
        <f t="shared" si="28"/>
        <v>B: 1-3%</v>
      </c>
      <c r="P236" s="45">
        <f t="shared" si="29"/>
        <v>496640</v>
      </c>
      <c r="Q236" s="45">
        <f>IF(L236=1,F236*INDEX(Asumsi!$B$5:$B$7,MATCH(I236,Asumsi!$A$5:$A$7,0))-H236,0)</f>
        <v>138240</v>
      </c>
      <c r="R236" s="46">
        <f>MIN(G236,INDEX(Asumsi!$C$5:$C$7,MATCH(I236,Asumsi!$A$5:$A$7,0)))</f>
        <v>0.03</v>
      </c>
      <c r="S236" s="43">
        <f t="shared" si="30"/>
        <v>0</v>
      </c>
      <c r="T236" s="45">
        <f t="shared" si="31"/>
        <v>0</v>
      </c>
      <c r="U236" s="45">
        <f>IF(L236=1,F236*INDEX(Asumsi!$B$5:$B$7,MATCH(I236,Asumsi!$A$5:$A$7,0))-F236*R236,0)</f>
        <v>138240</v>
      </c>
      <c r="V236" s="45">
        <f>IF(S236=1,U236*(1-Asumsi!$B$10),U236)</f>
        <v>138240</v>
      </c>
    </row>
    <row r="237" spans="1:22" x14ac:dyDescent="0.35">
      <c r="A237" s="43">
        <v>39364</v>
      </c>
      <c r="B237" s="43" t="s">
        <v>202</v>
      </c>
      <c r="C237" s="43" t="s">
        <v>245</v>
      </c>
      <c r="D237" s="44">
        <v>41222</v>
      </c>
      <c r="E237" s="43">
        <v>29</v>
      </c>
      <c r="F237" s="43">
        <v>5509860</v>
      </c>
      <c r="G237" s="43">
        <v>0.06</v>
      </c>
      <c r="H237" s="43">
        <v>330592</v>
      </c>
      <c r="I237" s="43" t="s">
        <v>75</v>
      </c>
      <c r="J237" s="43" t="s">
        <v>144</v>
      </c>
      <c r="K237" s="43">
        <f t="shared" si="24"/>
        <v>2012</v>
      </c>
      <c r="L237" s="43">
        <f t="shared" si="25"/>
        <v>1</v>
      </c>
      <c r="M237" s="43">
        <f t="shared" si="26"/>
        <v>0</v>
      </c>
      <c r="N237" s="43">
        <f t="shared" si="27"/>
        <v>1</v>
      </c>
      <c r="O237" s="43" t="str">
        <f t="shared" si="28"/>
        <v>C: 4-6%</v>
      </c>
      <c r="P237" s="45">
        <f t="shared" si="29"/>
        <v>5179268</v>
      </c>
      <c r="Q237" s="45">
        <f>IF(L237=1,F237*INDEX(Asumsi!$B$5:$B$7,MATCH(I237,Asumsi!$A$5:$A$7,0))-H237,0)</f>
        <v>1322366</v>
      </c>
      <c r="R237" s="46">
        <f>MIN(G237,INDEX(Asumsi!$C$5:$C$7,MATCH(I237,Asumsi!$A$5:$A$7,0)))</f>
        <v>0.03</v>
      </c>
      <c r="S237" s="43">
        <f t="shared" si="30"/>
        <v>1</v>
      </c>
      <c r="T237" s="45">
        <f t="shared" si="31"/>
        <v>165295.79999999999</v>
      </c>
      <c r="U237" s="45">
        <f>IF(L237=1,F237*INDEX(Asumsi!$B$5:$B$7,MATCH(I237,Asumsi!$A$5:$A$7,0))-F237*R237,0)</f>
        <v>1487662.2</v>
      </c>
      <c r="V237" s="45">
        <f>IF(S237=1,U237*(1-Asumsi!$B$10),U237)</f>
        <v>1413279.0899999999</v>
      </c>
    </row>
    <row r="238" spans="1:22" x14ac:dyDescent="0.35">
      <c r="A238" s="43">
        <v>39457</v>
      </c>
      <c r="B238" s="43" t="s">
        <v>202</v>
      </c>
      <c r="C238" s="43" t="s">
        <v>223</v>
      </c>
      <c r="D238" s="44">
        <v>40696</v>
      </c>
      <c r="E238" s="43">
        <v>40</v>
      </c>
      <c r="F238" s="43">
        <v>9684420</v>
      </c>
      <c r="G238" s="43">
        <v>0.03</v>
      </c>
      <c r="H238" s="43">
        <v>290533</v>
      </c>
      <c r="I238" s="43" t="s">
        <v>75</v>
      </c>
      <c r="J238" s="43" t="s">
        <v>135</v>
      </c>
      <c r="K238" s="43">
        <f t="shared" si="24"/>
        <v>2011</v>
      </c>
      <c r="L238" s="43">
        <f t="shared" si="25"/>
        <v>1</v>
      </c>
      <c r="M238" s="43">
        <f t="shared" si="26"/>
        <v>0</v>
      </c>
      <c r="N238" s="43">
        <f t="shared" si="27"/>
        <v>1</v>
      </c>
      <c r="O238" s="43" t="str">
        <f t="shared" si="28"/>
        <v>B: 1-3%</v>
      </c>
      <c r="P238" s="45">
        <f t="shared" si="29"/>
        <v>9393887</v>
      </c>
      <c r="Q238" s="45">
        <f>IF(L238=1,F238*INDEX(Asumsi!$B$5:$B$7,MATCH(I238,Asumsi!$A$5:$A$7,0))-H238,0)</f>
        <v>2614793</v>
      </c>
      <c r="R238" s="46">
        <f>MIN(G238,INDEX(Asumsi!$C$5:$C$7,MATCH(I238,Asumsi!$A$5:$A$7,0)))</f>
        <v>0.03</v>
      </c>
      <c r="S238" s="43">
        <f t="shared" si="30"/>
        <v>0</v>
      </c>
      <c r="T238" s="45">
        <f t="shared" si="31"/>
        <v>0</v>
      </c>
      <c r="U238" s="45">
        <f>IF(L238=1,F238*INDEX(Asumsi!$B$5:$B$7,MATCH(I238,Asumsi!$A$5:$A$7,0))-F238*R238,0)</f>
        <v>2614793.4</v>
      </c>
      <c r="V238" s="45">
        <f>IF(S238=1,U238*(1-Asumsi!$B$10),U238)</f>
        <v>2614793.4</v>
      </c>
    </row>
    <row r="239" spans="1:22" x14ac:dyDescent="0.35">
      <c r="A239" s="43">
        <v>39683</v>
      </c>
      <c r="B239" s="43" t="s">
        <v>202</v>
      </c>
      <c r="C239" s="43" t="s">
        <v>263</v>
      </c>
      <c r="D239" s="44">
        <v>40765</v>
      </c>
      <c r="E239" s="43">
        <v>31</v>
      </c>
      <c r="F239" s="43">
        <v>1231160</v>
      </c>
      <c r="G239" s="43">
        <v>0.04</v>
      </c>
      <c r="H239" s="43">
        <v>49246</v>
      </c>
      <c r="I239" s="43" t="s">
        <v>76</v>
      </c>
      <c r="J239" s="43" t="s">
        <v>138</v>
      </c>
      <c r="K239" s="43">
        <f t="shared" si="24"/>
        <v>2011</v>
      </c>
      <c r="L239" s="43">
        <f t="shared" si="25"/>
        <v>1</v>
      </c>
      <c r="M239" s="43">
        <f t="shared" si="26"/>
        <v>0</v>
      </c>
      <c r="N239" s="43">
        <f t="shared" si="27"/>
        <v>1</v>
      </c>
      <c r="O239" s="43" t="str">
        <f t="shared" si="28"/>
        <v>C: 4-6%</v>
      </c>
      <c r="P239" s="45">
        <f t="shared" si="29"/>
        <v>1181914</v>
      </c>
      <c r="Q239" s="45">
        <f>IF(L239=1,F239*INDEX(Asumsi!$B$5:$B$7,MATCH(I239,Asumsi!$A$5:$A$7,0))-H239,0)</f>
        <v>320102</v>
      </c>
      <c r="R239" s="46">
        <f>MIN(G239,INDEX(Asumsi!$C$5:$C$7,MATCH(I239,Asumsi!$A$5:$A$7,0)))</f>
        <v>0.04</v>
      </c>
      <c r="S239" s="43">
        <f t="shared" si="30"/>
        <v>0</v>
      </c>
      <c r="T239" s="45">
        <f t="shared" si="31"/>
        <v>0</v>
      </c>
      <c r="U239" s="45">
        <f>IF(L239=1,F239*INDEX(Asumsi!$B$5:$B$7,MATCH(I239,Asumsi!$A$5:$A$7,0))-F239*R239,0)</f>
        <v>320101.59999999998</v>
      </c>
      <c r="V239" s="45">
        <f>IF(S239=1,U239*(1-Asumsi!$B$10),U239)</f>
        <v>320101.59999999998</v>
      </c>
    </row>
    <row r="240" spans="1:22" x14ac:dyDescent="0.35">
      <c r="A240" s="43">
        <v>39846</v>
      </c>
      <c r="B240" s="43" t="s">
        <v>202</v>
      </c>
      <c r="C240" s="43" t="s">
        <v>264</v>
      </c>
      <c r="D240" s="44">
        <v>39871</v>
      </c>
      <c r="E240" s="43">
        <v>14</v>
      </c>
      <c r="F240" s="43">
        <v>142940</v>
      </c>
      <c r="G240" s="43">
        <v>0.06</v>
      </c>
      <c r="H240" s="43">
        <v>8576</v>
      </c>
      <c r="I240" s="43" t="s">
        <v>77</v>
      </c>
      <c r="J240" s="43" t="s">
        <v>142</v>
      </c>
      <c r="K240" s="43">
        <f t="shared" si="24"/>
        <v>2009</v>
      </c>
      <c r="L240" s="43">
        <f t="shared" si="25"/>
        <v>1</v>
      </c>
      <c r="M240" s="43">
        <f t="shared" si="26"/>
        <v>0</v>
      </c>
      <c r="N240" s="43">
        <f t="shared" si="27"/>
        <v>1</v>
      </c>
      <c r="O240" s="43" t="str">
        <f t="shared" si="28"/>
        <v>C: 4-6%</v>
      </c>
      <c r="P240" s="45">
        <f t="shared" si="29"/>
        <v>134364</v>
      </c>
      <c r="Q240" s="45">
        <f>IF(L240=1,F240*INDEX(Asumsi!$B$5:$B$7,MATCH(I240,Asumsi!$A$5:$A$7,0))-H240,0)</f>
        <v>34306</v>
      </c>
      <c r="R240" s="46">
        <f>MIN(G240,INDEX(Asumsi!$C$5:$C$7,MATCH(I240,Asumsi!$A$5:$A$7,0)))</f>
        <v>0.05</v>
      </c>
      <c r="S240" s="43">
        <f t="shared" si="30"/>
        <v>1</v>
      </c>
      <c r="T240" s="45">
        <f t="shared" si="31"/>
        <v>1429.3999999999992</v>
      </c>
      <c r="U240" s="45">
        <f>IF(L240=1,F240*INDEX(Asumsi!$B$5:$B$7,MATCH(I240,Asumsi!$A$5:$A$7,0))-F240*R240,0)</f>
        <v>35735</v>
      </c>
      <c r="V240" s="45">
        <f>IF(S240=1,U240*(1-Asumsi!$B$10),U240)</f>
        <v>33948.25</v>
      </c>
    </row>
    <row r="241" spans="1:22" x14ac:dyDescent="0.35">
      <c r="A241" s="43">
        <v>40036</v>
      </c>
      <c r="B241" s="43" t="s">
        <v>202</v>
      </c>
      <c r="C241" s="43" t="s">
        <v>255</v>
      </c>
      <c r="D241" s="44">
        <v>40336</v>
      </c>
      <c r="E241" s="43">
        <v>10</v>
      </c>
      <c r="F241" s="43">
        <v>1136671</v>
      </c>
      <c r="G241" s="43">
        <v>0.02</v>
      </c>
      <c r="H241" s="43">
        <v>22733</v>
      </c>
      <c r="I241" s="43" t="s">
        <v>77</v>
      </c>
      <c r="J241" s="43" t="s">
        <v>137</v>
      </c>
      <c r="K241" s="43">
        <f t="shared" si="24"/>
        <v>2010</v>
      </c>
      <c r="L241" s="43">
        <f t="shared" si="25"/>
        <v>1</v>
      </c>
      <c r="M241" s="43">
        <f t="shared" si="26"/>
        <v>0</v>
      </c>
      <c r="N241" s="43">
        <f t="shared" si="27"/>
        <v>1</v>
      </c>
      <c r="O241" s="43" t="str">
        <f t="shared" si="28"/>
        <v>B: 1-3%</v>
      </c>
      <c r="P241" s="45">
        <f t="shared" si="29"/>
        <v>1113938</v>
      </c>
      <c r="Q241" s="45">
        <f>IF(L241=1,F241*INDEX(Asumsi!$B$5:$B$7,MATCH(I241,Asumsi!$A$5:$A$7,0))-H241,0)</f>
        <v>318268.3</v>
      </c>
      <c r="R241" s="46">
        <f>MIN(G241,INDEX(Asumsi!$C$5:$C$7,MATCH(I241,Asumsi!$A$5:$A$7,0)))</f>
        <v>0.02</v>
      </c>
      <c r="S241" s="43">
        <f t="shared" si="30"/>
        <v>0</v>
      </c>
      <c r="T241" s="45">
        <f t="shared" si="31"/>
        <v>0</v>
      </c>
      <c r="U241" s="45">
        <f>IF(L241=1,F241*INDEX(Asumsi!$B$5:$B$7,MATCH(I241,Asumsi!$A$5:$A$7,0))-F241*R241,0)</f>
        <v>318267.88</v>
      </c>
      <c r="V241" s="45">
        <f>IF(S241=1,U241*(1-Asumsi!$B$10),U241)</f>
        <v>318267.88</v>
      </c>
    </row>
    <row r="242" spans="1:22" x14ac:dyDescent="0.35">
      <c r="A242" s="43">
        <v>40067</v>
      </c>
      <c r="B242" s="43" t="s">
        <v>202</v>
      </c>
      <c r="C242" s="43" t="s">
        <v>221</v>
      </c>
      <c r="D242" s="44">
        <v>40956</v>
      </c>
      <c r="E242" s="43">
        <v>38</v>
      </c>
      <c r="F242" s="43">
        <v>4314617</v>
      </c>
      <c r="G242" s="43">
        <v>0</v>
      </c>
      <c r="H242" s="43">
        <v>0</v>
      </c>
      <c r="I242" s="43" t="s">
        <v>77</v>
      </c>
      <c r="J242" s="43" t="s">
        <v>137</v>
      </c>
      <c r="K242" s="43">
        <f t="shared" si="24"/>
        <v>2012</v>
      </c>
      <c r="L242" s="43">
        <f t="shared" si="25"/>
        <v>1</v>
      </c>
      <c r="M242" s="43">
        <f t="shared" si="26"/>
        <v>0</v>
      </c>
      <c r="N242" s="43">
        <f t="shared" si="27"/>
        <v>1</v>
      </c>
      <c r="O242" s="43" t="str">
        <f t="shared" si="28"/>
        <v>A: 0%</v>
      </c>
      <c r="P242" s="45">
        <f t="shared" si="29"/>
        <v>4314617</v>
      </c>
      <c r="Q242" s="45">
        <f>IF(L242=1,F242*INDEX(Asumsi!$B$5:$B$7,MATCH(I242,Asumsi!$A$5:$A$7,0))-H242,0)</f>
        <v>1294385.0999999999</v>
      </c>
      <c r="R242" s="46">
        <f>MIN(G242,INDEX(Asumsi!$C$5:$C$7,MATCH(I242,Asumsi!$A$5:$A$7,0)))</f>
        <v>0</v>
      </c>
      <c r="S242" s="43">
        <f t="shared" si="30"/>
        <v>0</v>
      </c>
      <c r="T242" s="45">
        <f t="shared" si="31"/>
        <v>0</v>
      </c>
      <c r="U242" s="45">
        <f>IF(L242=1,F242*INDEX(Asumsi!$B$5:$B$7,MATCH(I242,Asumsi!$A$5:$A$7,0))-F242*R242,0)</f>
        <v>1294385.0999999999</v>
      </c>
      <c r="V242" s="45">
        <f>IF(S242=1,U242*(1-Asumsi!$B$10),U242)</f>
        <v>1294385.0999999999</v>
      </c>
    </row>
    <row r="243" spans="1:22" x14ac:dyDescent="0.35">
      <c r="A243" s="43">
        <v>40132</v>
      </c>
      <c r="B243" s="43" t="s">
        <v>209</v>
      </c>
      <c r="C243" s="43" t="s">
        <v>248</v>
      </c>
      <c r="D243" s="44">
        <v>40962</v>
      </c>
      <c r="E243" s="43">
        <v>26</v>
      </c>
      <c r="F243" s="43">
        <v>2726000</v>
      </c>
      <c r="G243" s="43">
        <v>0.04</v>
      </c>
      <c r="H243" s="43">
        <v>109040</v>
      </c>
      <c r="I243" s="43" t="s">
        <v>75</v>
      </c>
      <c r="J243" s="43" t="s">
        <v>135</v>
      </c>
      <c r="K243" s="43">
        <f t="shared" si="24"/>
        <v>2012</v>
      </c>
      <c r="L243" s="43">
        <f t="shared" si="25"/>
        <v>0</v>
      </c>
      <c r="M243" s="43">
        <f t="shared" si="26"/>
        <v>1</v>
      </c>
      <c r="N243" s="43">
        <f t="shared" si="27"/>
        <v>1</v>
      </c>
      <c r="O243" s="43" t="str">
        <f t="shared" si="28"/>
        <v>C: 4-6%</v>
      </c>
      <c r="P243" s="45">
        <f t="shared" si="29"/>
        <v>0</v>
      </c>
      <c r="Q243" s="45">
        <f>IF(L243=1,F243*INDEX(Asumsi!$B$5:$B$7,MATCH(I243,Asumsi!$A$5:$A$7,0))-H243,0)</f>
        <v>0</v>
      </c>
      <c r="R243" s="46">
        <f>MIN(G243,INDEX(Asumsi!$C$5:$C$7,MATCH(I243,Asumsi!$A$5:$A$7,0)))</f>
        <v>0.03</v>
      </c>
      <c r="S243" s="43">
        <f t="shared" si="30"/>
        <v>1</v>
      </c>
      <c r="T243" s="45">
        <f t="shared" si="31"/>
        <v>0</v>
      </c>
      <c r="U243" s="45">
        <f>IF(L243=1,F243*INDEX(Asumsi!$B$5:$B$7,MATCH(I243,Asumsi!$A$5:$A$7,0))-F243*R243,0)</f>
        <v>0</v>
      </c>
      <c r="V243" s="45">
        <f>IF(S243=1,U243*(1-Asumsi!$B$10),U243)</f>
        <v>0</v>
      </c>
    </row>
    <row r="244" spans="1:22" x14ac:dyDescent="0.35">
      <c r="A244" s="43">
        <v>40160</v>
      </c>
      <c r="B244" s="43" t="s">
        <v>209</v>
      </c>
      <c r="C244" s="43" t="s">
        <v>223</v>
      </c>
      <c r="D244" s="44">
        <v>40101</v>
      </c>
      <c r="E244" s="43">
        <v>23</v>
      </c>
      <c r="F244" s="43">
        <v>2808440</v>
      </c>
      <c r="G244" s="43">
        <v>0.1</v>
      </c>
      <c r="H244" s="43">
        <v>280844</v>
      </c>
      <c r="I244" s="43" t="s">
        <v>75</v>
      </c>
      <c r="J244" s="43" t="s">
        <v>144</v>
      </c>
      <c r="K244" s="43">
        <f t="shared" si="24"/>
        <v>2009</v>
      </c>
      <c r="L244" s="43">
        <f t="shared" si="25"/>
        <v>0</v>
      </c>
      <c r="M244" s="43">
        <f t="shared" si="26"/>
        <v>1</v>
      </c>
      <c r="N244" s="43">
        <f t="shared" si="27"/>
        <v>1</v>
      </c>
      <c r="O244" s="43" t="str">
        <f t="shared" si="28"/>
        <v>D: 7%+</v>
      </c>
      <c r="P244" s="45">
        <f t="shared" si="29"/>
        <v>0</v>
      </c>
      <c r="Q244" s="45">
        <f>IF(L244=1,F244*INDEX(Asumsi!$B$5:$B$7,MATCH(I244,Asumsi!$A$5:$A$7,0))-H244,0)</f>
        <v>0</v>
      </c>
      <c r="R244" s="46">
        <f>MIN(G244,INDEX(Asumsi!$C$5:$C$7,MATCH(I244,Asumsi!$A$5:$A$7,0)))</f>
        <v>0.03</v>
      </c>
      <c r="S244" s="43">
        <f t="shared" si="30"/>
        <v>1</v>
      </c>
      <c r="T244" s="45">
        <f t="shared" si="31"/>
        <v>0</v>
      </c>
      <c r="U244" s="45">
        <f>IF(L244=1,F244*INDEX(Asumsi!$B$5:$B$7,MATCH(I244,Asumsi!$A$5:$A$7,0))-F244*R244,0)</f>
        <v>0</v>
      </c>
      <c r="V244" s="45">
        <f>IF(S244=1,U244*(1-Asumsi!$B$10),U244)</f>
        <v>0</v>
      </c>
    </row>
    <row r="245" spans="1:22" x14ac:dyDescent="0.35">
      <c r="A245" s="43">
        <v>40518</v>
      </c>
      <c r="B245" s="43" t="s">
        <v>202</v>
      </c>
      <c r="C245" s="43" t="s">
        <v>212</v>
      </c>
      <c r="D245" s="44">
        <v>39885</v>
      </c>
      <c r="E245" s="43">
        <v>3</v>
      </c>
      <c r="F245" s="43">
        <v>35040</v>
      </c>
      <c r="G245" s="43">
        <v>0.05</v>
      </c>
      <c r="H245" s="43">
        <v>1752</v>
      </c>
      <c r="I245" s="43" t="s">
        <v>76</v>
      </c>
      <c r="J245" s="43" t="s">
        <v>138</v>
      </c>
      <c r="K245" s="43">
        <f t="shared" si="24"/>
        <v>2009</v>
      </c>
      <c r="L245" s="43">
        <f t="shared" si="25"/>
        <v>1</v>
      </c>
      <c r="M245" s="43">
        <f t="shared" si="26"/>
        <v>0</v>
      </c>
      <c r="N245" s="43">
        <f t="shared" si="27"/>
        <v>1</v>
      </c>
      <c r="O245" s="43" t="str">
        <f t="shared" si="28"/>
        <v>C: 4-6%</v>
      </c>
      <c r="P245" s="45">
        <f t="shared" si="29"/>
        <v>33288</v>
      </c>
      <c r="Q245" s="45">
        <f>IF(L245=1,F245*INDEX(Asumsi!$B$5:$B$7,MATCH(I245,Asumsi!$A$5:$A$7,0))-H245,0)</f>
        <v>8760</v>
      </c>
      <c r="R245" s="46">
        <f>MIN(G245,INDEX(Asumsi!$C$5:$C$7,MATCH(I245,Asumsi!$A$5:$A$7,0)))</f>
        <v>0.05</v>
      </c>
      <c r="S245" s="43">
        <f t="shared" si="30"/>
        <v>0</v>
      </c>
      <c r="T245" s="45">
        <f t="shared" si="31"/>
        <v>0</v>
      </c>
      <c r="U245" s="45">
        <f>IF(L245=1,F245*INDEX(Asumsi!$B$5:$B$7,MATCH(I245,Asumsi!$A$5:$A$7,0))-F245*R245,0)</f>
        <v>8760</v>
      </c>
      <c r="V245" s="45">
        <f>IF(S245=1,U245*(1-Asumsi!$B$10),U245)</f>
        <v>8760</v>
      </c>
    </row>
    <row r="246" spans="1:22" x14ac:dyDescent="0.35">
      <c r="A246" s="43">
        <v>40519</v>
      </c>
      <c r="B246" s="43" t="s">
        <v>265</v>
      </c>
      <c r="C246" s="43" t="s">
        <v>268</v>
      </c>
      <c r="D246" s="44">
        <v>39885</v>
      </c>
      <c r="E246" s="43">
        <v>3</v>
      </c>
      <c r="F246" s="43">
        <v>35040</v>
      </c>
      <c r="G246" s="43">
        <v>0.05</v>
      </c>
      <c r="H246" s="43">
        <v>1752</v>
      </c>
      <c r="I246" s="43" t="s">
        <v>76</v>
      </c>
      <c r="J246" s="43" t="s">
        <v>138</v>
      </c>
      <c r="K246" s="43">
        <f t="shared" si="24"/>
        <v>2009</v>
      </c>
      <c r="L246" s="43">
        <f t="shared" si="25"/>
        <v>0</v>
      </c>
      <c r="M246" s="43">
        <f t="shared" si="26"/>
        <v>0</v>
      </c>
      <c r="N246" s="43">
        <f t="shared" si="27"/>
        <v>0</v>
      </c>
      <c r="O246" s="43" t="str">
        <f t="shared" si="28"/>
        <v>C: 4-6%</v>
      </c>
      <c r="P246" s="45">
        <f t="shared" si="29"/>
        <v>0</v>
      </c>
      <c r="Q246" s="45">
        <f>IF(L246=1,F246*INDEX(Asumsi!$B$5:$B$7,MATCH(I246,Asumsi!$A$5:$A$7,0))-H246,0)</f>
        <v>0</v>
      </c>
      <c r="R246" s="46">
        <f>MIN(G246,INDEX(Asumsi!$C$5:$C$7,MATCH(I246,Asumsi!$A$5:$A$7,0)))</f>
        <v>0.05</v>
      </c>
      <c r="S246" s="43">
        <f t="shared" si="30"/>
        <v>0</v>
      </c>
      <c r="T246" s="45">
        <f t="shared" si="31"/>
        <v>0</v>
      </c>
      <c r="U246" s="45">
        <f>IF(L246=1,F246*INDEX(Asumsi!$B$5:$B$7,MATCH(I246,Asumsi!$A$5:$A$7,0))-F246*R246,0)</f>
        <v>0</v>
      </c>
      <c r="V246" s="45">
        <f>IF(S246=1,U246*(1-Asumsi!$B$10),U246)</f>
        <v>0</v>
      </c>
    </row>
    <row r="247" spans="1:22" x14ac:dyDescent="0.35">
      <c r="A247" s="43">
        <v>40804</v>
      </c>
      <c r="B247" s="43" t="s">
        <v>202</v>
      </c>
      <c r="C247" s="43" t="s">
        <v>204</v>
      </c>
      <c r="D247" s="44">
        <v>40249</v>
      </c>
      <c r="E247" s="43">
        <v>36</v>
      </c>
      <c r="F247" s="43">
        <v>8547600</v>
      </c>
      <c r="G247" s="43">
        <v>0.06</v>
      </c>
      <c r="H247" s="43">
        <v>512856</v>
      </c>
      <c r="I247" s="43" t="s">
        <v>75</v>
      </c>
      <c r="J247" s="43" t="s">
        <v>135</v>
      </c>
      <c r="K247" s="43">
        <f t="shared" si="24"/>
        <v>2010</v>
      </c>
      <c r="L247" s="43">
        <f t="shared" si="25"/>
        <v>1</v>
      </c>
      <c r="M247" s="43">
        <f t="shared" si="26"/>
        <v>0</v>
      </c>
      <c r="N247" s="43">
        <f t="shared" si="27"/>
        <v>1</v>
      </c>
      <c r="O247" s="43" t="str">
        <f t="shared" si="28"/>
        <v>C: 4-6%</v>
      </c>
      <c r="P247" s="45">
        <f t="shared" si="29"/>
        <v>8034744</v>
      </c>
      <c r="Q247" s="45">
        <f>IF(L247=1,F247*INDEX(Asumsi!$B$5:$B$7,MATCH(I247,Asumsi!$A$5:$A$7,0))-H247,0)</f>
        <v>2051424</v>
      </c>
      <c r="R247" s="46">
        <f>MIN(G247,INDEX(Asumsi!$C$5:$C$7,MATCH(I247,Asumsi!$A$5:$A$7,0)))</f>
        <v>0.03</v>
      </c>
      <c r="S247" s="43">
        <f t="shared" si="30"/>
        <v>1</v>
      </c>
      <c r="T247" s="45">
        <f t="shared" si="31"/>
        <v>256428</v>
      </c>
      <c r="U247" s="45">
        <f>IF(L247=1,F247*INDEX(Asumsi!$B$5:$B$7,MATCH(I247,Asumsi!$A$5:$A$7,0))-F247*R247,0)</f>
        <v>2307852</v>
      </c>
      <c r="V247" s="45">
        <f>IF(S247=1,U247*(1-Asumsi!$B$10),U247)</f>
        <v>2192459.4</v>
      </c>
    </row>
    <row r="248" spans="1:22" x14ac:dyDescent="0.35">
      <c r="A248" s="43">
        <v>40902</v>
      </c>
      <c r="B248" s="43" t="s">
        <v>202</v>
      </c>
      <c r="C248" s="43" t="s">
        <v>266</v>
      </c>
      <c r="D248" s="44">
        <v>40001</v>
      </c>
      <c r="E248" s="43">
        <v>25</v>
      </c>
      <c r="F248" s="43">
        <v>384360</v>
      </c>
      <c r="G248" s="43">
        <v>0.02</v>
      </c>
      <c r="H248" s="43">
        <v>7687</v>
      </c>
      <c r="I248" s="43" t="s">
        <v>76</v>
      </c>
      <c r="J248" s="43" t="s">
        <v>138</v>
      </c>
      <c r="K248" s="43">
        <f t="shared" si="24"/>
        <v>2009</v>
      </c>
      <c r="L248" s="43">
        <f t="shared" si="25"/>
        <v>1</v>
      </c>
      <c r="M248" s="43">
        <f t="shared" si="26"/>
        <v>0</v>
      </c>
      <c r="N248" s="43">
        <f t="shared" si="27"/>
        <v>1</v>
      </c>
      <c r="O248" s="43" t="str">
        <f t="shared" si="28"/>
        <v>B: 1-3%</v>
      </c>
      <c r="P248" s="45">
        <f t="shared" si="29"/>
        <v>376673</v>
      </c>
      <c r="Q248" s="45">
        <f>IF(L248=1,F248*INDEX(Asumsi!$B$5:$B$7,MATCH(I248,Asumsi!$A$5:$A$7,0))-H248,0)</f>
        <v>107621</v>
      </c>
      <c r="R248" s="46">
        <f>MIN(G248,INDEX(Asumsi!$C$5:$C$7,MATCH(I248,Asumsi!$A$5:$A$7,0)))</f>
        <v>0.02</v>
      </c>
      <c r="S248" s="43">
        <f t="shared" si="30"/>
        <v>0</v>
      </c>
      <c r="T248" s="45">
        <f t="shared" si="31"/>
        <v>0</v>
      </c>
      <c r="U248" s="45">
        <f>IF(L248=1,F248*INDEX(Asumsi!$B$5:$B$7,MATCH(I248,Asumsi!$A$5:$A$7,0))-F248*R248,0)</f>
        <v>107620.8</v>
      </c>
      <c r="V248" s="45">
        <f>IF(S248=1,U248*(1-Asumsi!$B$10),U248)</f>
        <v>107620.8</v>
      </c>
    </row>
    <row r="249" spans="1:22" x14ac:dyDescent="0.35">
      <c r="A249" s="43">
        <v>41063</v>
      </c>
      <c r="B249" s="43" t="s">
        <v>202</v>
      </c>
      <c r="C249" s="43" t="s">
        <v>207</v>
      </c>
      <c r="D249" s="44">
        <v>41234</v>
      </c>
      <c r="E249" s="43">
        <v>22</v>
      </c>
      <c r="F249" s="43">
        <v>967920</v>
      </c>
      <c r="G249" s="43">
        <v>0.01</v>
      </c>
      <c r="H249" s="43">
        <v>9679</v>
      </c>
      <c r="I249" s="43" t="s">
        <v>76</v>
      </c>
      <c r="J249" s="43" t="s">
        <v>147</v>
      </c>
      <c r="K249" s="43">
        <f t="shared" si="24"/>
        <v>2012</v>
      </c>
      <c r="L249" s="43">
        <f t="shared" si="25"/>
        <v>1</v>
      </c>
      <c r="M249" s="43">
        <f t="shared" si="26"/>
        <v>0</v>
      </c>
      <c r="N249" s="43">
        <f t="shared" si="27"/>
        <v>1</v>
      </c>
      <c r="O249" s="43" t="str">
        <f t="shared" si="28"/>
        <v>B: 1-3%</v>
      </c>
      <c r="P249" s="45">
        <f t="shared" si="29"/>
        <v>958241</v>
      </c>
      <c r="Q249" s="45">
        <f>IF(L249=1,F249*INDEX(Asumsi!$B$5:$B$7,MATCH(I249,Asumsi!$A$5:$A$7,0))-H249,0)</f>
        <v>280697</v>
      </c>
      <c r="R249" s="46">
        <f>MIN(G249,INDEX(Asumsi!$C$5:$C$7,MATCH(I249,Asumsi!$A$5:$A$7,0)))</f>
        <v>0.01</v>
      </c>
      <c r="S249" s="43">
        <f t="shared" si="30"/>
        <v>0</v>
      </c>
      <c r="T249" s="45">
        <f t="shared" si="31"/>
        <v>0</v>
      </c>
      <c r="U249" s="45">
        <f>IF(L249=1,F249*INDEX(Asumsi!$B$5:$B$7,MATCH(I249,Asumsi!$A$5:$A$7,0))-F249*R249,0)</f>
        <v>280696.8</v>
      </c>
      <c r="V249" s="45">
        <f>IF(S249=1,U249*(1-Asumsi!$B$10),U249)</f>
        <v>280696.8</v>
      </c>
    </row>
    <row r="250" spans="1:22" x14ac:dyDescent="0.35">
      <c r="A250" s="43">
        <v>41153</v>
      </c>
      <c r="B250" s="43" t="s">
        <v>202</v>
      </c>
      <c r="C250" s="43" t="s">
        <v>221</v>
      </c>
      <c r="D250" s="44">
        <v>39874</v>
      </c>
      <c r="E250" s="43">
        <v>29</v>
      </c>
      <c r="F250" s="43">
        <v>1724400</v>
      </c>
      <c r="G250" s="43">
        <v>0.1</v>
      </c>
      <c r="H250" s="43">
        <v>172440</v>
      </c>
      <c r="I250" s="43" t="s">
        <v>77</v>
      </c>
      <c r="J250" s="43" t="s">
        <v>142</v>
      </c>
      <c r="K250" s="43">
        <f t="shared" si="24"/>
        <v>2009</v>
      </c>
      <c r="L250" s="43">
        <f t="shared" si="25"/>
        <v>1</v>
      </c>
      <c r="M250" s="43">
        <f t="shared" si="26"/>
        <v>0</v>
      </c>
      <c r="N250" s="43">
        <f t="shared" si="27"/>
        <v>1</v>
      </c>
      <c r="O250" s="43" t="str">
        <f t="shared" si="28"/>
        <v>D: 7%+</v>
      </c>
      <c r="P250" s="45">
        <f t="shared" si="29"/>
        <v>1551960</v>
      </c>
      <c r="Q250" s="45">
        <f>IF(L250=1,F250*INDEX(Asumsi!$B$5:$B$7,MATCH(I250,Asumsi!$A$5:$A$7,0))-H250,0)</f>
        <v>344880</v>
      </c>
      <c r="R250" s="46">
        <f>MIN(G250,INDEX(Asumsi!$C$5:$C$7,MATCH(I250,Asumsi!$A$5:$A$7,0)))</f>
        <v>0.05</v>
      </c>
      <c r="S250" s="43">
        <f t="shared" si="30"/>
        <v>1</v>
      </c>
      <c r="T250" s="45">
        <f t="shared" si="31"/>
        <v>86220</v>
      </c>
      <c r="U250" s="45">
        <f>IF(L250=1,F250*INDEX(Asumsi!$B$5:$B$7,MATCH(I250,Asumsi!$A$5:$A$7,0))-F250*R250,0)</f>
        <v>431100</v>
      </c>
      <c r="V250" s="45">
        <f>IF(S250=1,U250*(1-Asumsi!$B$10),U250)</f>
        <v>409545</v>
      </c>
    </row>
    <row r="251" spans="1:22" x14ac:dyDescent="0.35">
      <c r="A251" s="43">
        <v>41184</v>
      </c>
      <c r="B251" s="43" t="s">
        <v>202</v>
      </c>
      <c r="C251" s="43" t="s">
        <v>260</v>
      </c>
      <c r="D251" s="44">
        <v>40808</v>
      </c>
      <c r="E251" s="43">
        <v>7</v>
      </c>
      <c r="F251" s="43">
        <v>240060</v>
      </c>
      <c r="G251" s="43">
        <v>0.02</v>
      </c>
      <c r="H251" s="43">
        <v>4801</v>
      </c>
      <c r="I251" s="43" t="s">
        <v>76</v>
      </c>
      <c r="J251" s="43" t="s">
        <v>140</v>
      </c>
      <c r="K251" s="43">
        <f t="shared" si="24"/>
        <v>2011</v>
      </c>
      <c r="L251" s="43">
        <f t="shared" si="25"/>
        <v>1</v>
      </c>
      <c r="M251" s="43">
        <f t="shared" si="26"/>
        <v>0</v>
      </c>
      <c r="N251" s="43">
        <f t="shared" si="27"/>
        <v>1</v>
      </c>
      <c r="O251" s="43" t="str">
        <f t="shared" si="28"/>
        <v>B: 1-3%</v>
      </c>
      <c r="P251" s="45">
        <f t="shared" si="29"/>
        <v>235259</v>
      </c>
      <c r="Q251" s="45">
        <f>IF(L251=1,F251*INDEX(Asumsi!$B$5:$B$7,MATCH(I251,Asumsi!$A$5:$A$7,0))-H251,0)</f>
        <v>67217</v>
      </c>
      <c r="R251" s="46">
        <f>MIN(G251,INDEX(Asumsi!$C$5:$C$7,MATCH(I251,Asumsi!$A$5:$A$7,0)))</f>
        <v>0.02</v>
      </c>
      <c r="S251" s="43">
        <f t="shared" si="30"/>
        <v>0</v>
      </c>
      <c r="T251" s="45">
        <f t="shared" si="31"/>
        <v>0</v>
      </c>
      <c r="U251" s="45">
        <f>IF(L251=1,F251*INDEX(Asumsi!$B$5:$B$7,MATCH(I251,Asumsi!$A$5:$A$7,0))-F251*R251,0)</f>
        <v>67216.800000000003</v>
      </c>
      <c r="V251" s="45">
        <f>IF(S251=1,U251*(1-Asumsi!$B$10),U251)</f>
        <v>67216.800000000003</v>
      </c>
    </row>
    <row r="252" spans="1:22" x14ac:dyDescent="0.35">
      <c r="A252" s="43">
        <v>41409</v>
      </c>
      <c r="B252" s="43" t="s">
        <v>202</v>
      </c>
      <c r="C252" s="43" t="s">
        <v>231</v>
      </c>
      <c r="D252" s="44">
        <v>40745</v>
      </c>
      <c r="E252" s="43">
        <v>1</v>
      </c>
      <c r="F252" s="43">
        <v>37840</v>
      </c>
      <c r="G252" s="43">
        <v>0</v>
      </c>
      <c r="H252" s="43">
        <v>0</v>
      </c>
      <c r="I252" s="43" t="s">
        <v>76</v>
      </c>
      <c r="J252" s="43" t="s">
        <v>138</v>
      </c>
      <c r="K252" s="43">
        <f t="shared" si="24"/>
        <v>2011</v>
      </c>
      <c r="L252" s="43">
        <f t="shared" si="25"/>
        <v>1</v>
      </c>
      <c r="M252" s="43">
        <f t="shared" si="26"/>
        <v>0</v>
      </c>
      <c r="N252" s="43">
        <f t="shared" si="27"/>
        <v>1</v>
      </c>
      <c r="O252" s="43" t="str">
        <f t="shared" si="28"/>
        <v>A: 0%</v>
      </c>
      <c r="P252" s="45">
        <f t="shared" si="29"/>
        <v>37840</v>
      </c>
      <c r="Q252" s="45">
        <f>IF(L252=1,F252*INDEX(Asumsi!$B$5:$B$7,MATCH(I252,Asumsi!$A$5:$A$7,0))-H252,0)</f>
        <v>11352</v>
      </c>
      <c r="R252" s="46">
        <f>MIN(G252,INDEX(Asumsi!$C$5:$C$7,MATCH(I252,Asumsi!$A$5:$A$7,0)))</f>
        <v>0</v>
      </c>
      <c r="S252" s="43">
        <f t="shared" si="30"/>
        <v>0</v>
      </c>
      <c r="T252" s="45">
        <f t="shared" si="31"/>
        <v>0</v>
      </c>
      <c r="U252" s="45">
        <f>IF(L252=1,F252*INDEX(Asumsi!$B$5:$B$7,MATCH(I252,Asumsi!$A$5:$A$7,0))-F252*R252,0)</f>
        <v>11352</v>
      </c>
      <c r="V252" s="45">
        <f>IF(S252=1,U252*(1-Asumsi!$B$10),U252)</f>
        <v>11352</v>
      </c>
    </row>
    <row r="253" spans="1:22" x14ac:dyDescent="0.35">
      <c r="A253" s="43">
        <v>41696</v>
      </c>
      <c r="B253" s="43" t="s">
        <v>202</v>
      </c>
      <c r="C253" s="43" t="s">
        <v>253</v>
      </c>
      <c r="D253" s="44">
        <v>40007</v>
      </c>
      <c r="E253" s="43">
        <v>45</v>
      </c>
      <c r="F253" s="43">
        <v>474560</v>
      </c>
      <c r="G253" s="43">
        <v>0.03</v>
      </c>
      <c r="H253" s="43">
        <v>14237</v>
      </c>
      <c r="I253" s="43" t="s">
        <v>76</v>
      </c>
      <c r="J253" s="43" t="s">
        <v>141</v>
      </c>
      <c r="K253" s="43">
        <f t="shared" si="24"/>
        <v>2009</v>
      </c>
      <c r="L253" s="43">
        <f t="shared" si="25"/>
        <v>1</v>
      </c>
      <c r="M253" s="43">
        <f t="shared" si="26"/>
        <v>0</v>
      </c>
      <c r="N253" s="43">
        <f t="shared" si="27"/>
        <v>1</v>
      </c>
      <c r="O253" s="43" t="str">
        <f t="shared" si="28"/>
        <v>B: 1-3%</v>
      </c>
      <c r="P253" s="45">
        <f t="shared" si="29"/>
        <v>460323</v>
      </c>
      <c r="Q253" s="45">
        <f>IF(L253=1,F253*INDEX(Asumsi!$B$5:$B$7,MATCH(I253,Asumsi!$A$5:$A$7,0))-H253,0)</f>
        <v>128131</v>
      </c>
      <c r="R253" s="46">
        <f>MIN(G253,INDEX(Asumsi!$C$5:$C$7,MATCH(I253,Asumsi!$A$5:$A$7,0)))</f>
        <v>0.03</v>
      </c>
      <c r="S253" s="43">
        <f t="shared" si="30"/>
        <v>0</v>
      </c>
      <c r="T253" s="45">
        <f t="shared" si="31"/>
        <v>0</v>
      </c>
      <c r="U253" s="45">
        <f>IF(L253=1,F253*INDEX(Asumsi!$B$5:$B$7,MATCH(I253,Asumsi!$A$5:$A$7,0))-F253*R253,0)</f>
        <v>128131.2</v>
      </c>
      <c r="V253" s="45">
        <f>IF(S253=1,U253*(1-Asumsi!$B$10),U253)</f>
        <v>128131.2</v>
      </c>
    </row>
    <row r="254" spans="1:22" x14ac:dyDescent="0.35">
      <c r="A254" s="43">
        <v>42209</v>
      </c>
      <c r="B254" s="43" t="s">
        <v>202</v>
      </c>
      <c r="C254" s="43" t="s">
        <v>221</v>
      </c>
      <c r="D254" s="44">
        <v>40266</v>
      </c>
      <c r="E254" s="43">
        <v>5</v>
      </c>
      <c r="F254" s="43">
        <v>649100</v>
      </c>
      <c r="G254" s="43">
        <v>0.08</v>
      </c>
      <c r="H254" s="43">
        <v>51928</v>
      </c>
      <c r="I254" s="43" t="s">
        <v>76</v>
      </c>
      <c r="J254" s="43" t="s">
        <v>141</v>
      </c>
      <c r="K254" s="43">
        <f t="shared" si="24"/>
        <v>2010</v>
      </c>
      <c r="L254" s="43">
        <f t="shared" si="25"/>
        <v>1</v>
      </c>
      <c r="M254" s="43">
        <f t="shared" si="26"/>
        <v>0</v>
      </c>
      <c r="N254" s="43">
        <f t="shared" si="27"/>
        <v>1</v>
      </c>
      <c r="O254" s="43" t="str">
        <f t="shared" si="28"/>
        <v>D: 7%+</v>
      </c>
      <c r="P254" s="45">
        <f t="shared" si="29"/>
        <v>597172</v>
      </c>
      <c r="Q254" s="45">
        <f>IF(L254=1,F254*INDEX(Asumsi!$B$5:$B$7,MATCH(I254,Asumsi!$A$5:$A$7,0))-H254,0)</f>
        <v>142802</v>
      </c>
      <c r="R254" s="46">
        <f>MIN(G254,INDEX(Asumsi!$C$5:$C$7,MATCH(I254,Asumsi!$A$5:$A$7,0)))</f>
        <v>0.05</v>
      </c>
      <c r="S254" s="43">
        <f t="shared" si="30"/>
        <v>1</v>
      </c>
      <c r="T254" s="45">
        <f t="shared" si="31"/>
        <v>19473</v>
      </c>
      <c r="U254" s="45">
        <f>IF(L254=1,F254*INDEX(Asumsi!$B$5:$B$7,MATCH(I254,Asumsi!$A$5:$A$7,0))-F254*R254,0)</f>
        <v>162275</v>
      </c>
      <c r="V254" s="45">
        <f>IF(S254=1,U254*(1-Asumsi!$B$10),U254)</f>
        <v>154161.25</v>
      </c>
    </row>
    <row r="255" spans="1:22" x14ac:dyDescent="0.35">
      <c r="A255" s="43">
        <v>42561</v>
      </c>
      <c r="B255" s="43" t="s">
        <v>202</v>
      </c>
      <c r="C255" s="43" t="s">
        <v>241</v>
      </c>
      <c r="D255" s="44">
        <v>40215</v>
      </c>
      <c r="E255" s="43">
        <v>15</v>
      </c>
      <c r="F255" s="43">
        <v>2125918</v>
      </c>
      <c r="G255" s="43">
        <v>7.0000000000000007E-2</v>
      </c>
      <c r="H255" s="43">
        <v>148814</v>
      </c>
      <c r="I255" s="43" t="s">
        <v>77</v>
      </c>
      <c r="J255" s="43" t="s">
        <v>137</v>
      </c>
      <c r="K255" s="43">
        <f t="shared" si="24"/>
        <v>2010</v>
      </c>
      <c r="L255" s="43">
        <f t="shared" si="25"/>
        <v>1</v>
      </c>
      <c r="M255" s="43">
        <f t="shared" si="26"/>
        <v>0</v>
      </c>
      <c r="N255" s="43">
        <f t="shared" si="27"/>
        <v>1</v>
      </c>
      <c r="O255" s="43" t="str">
        <f t="shared" si="28"/>
        <v>D: 7%+</v>
      </c>
      <c r="P255" s="45">
        <f t="shared" si="29"/>
        <v>1977104</v>
      </c>
      <c r="Q255" s="45">
        <f>IF(L255=1,F255*INDEX(Asumsi!$B$5:$B$7,MATCH(I255,Asumsi!$A$5:$A$7,0))-H255,0)</f>
        <v>488961.4</v>
      </c>
      <c r="R255" s="46">
        <f>MIN(G255,INDEX(Asumsi!$C$5:$C$7,MATCH(I255,Asumsi!$A$5:$A$7,0)))</f>
        <v>0.05</v>
      </c>
      <c r="S255" s="43">
        <f t="shared" si="30"/>
        <v>1</v>
      </c>
      <c r="T255" s="45">
        <f t="shared" si="31"/>
        <v>42518.360000000008</v>
      </c>
      <c r="U255" s="45">
        <f>IF(L255=1,F255*INDEX(Asumsi!$B$5:$B$7,MATCH(I255,Asumsi!$A$5:$A$7,0))-F255*R255,0)</f>
        <v>531479.5</v>
      </c>
      <c r="V255" s="45">
        <f>IF(S255=1,U255*(1-Asumsi!$B$10),U255)</f>
        <v>504905.52499999997</v>
      </c>
    </row>
    <row r="256" spans="1:22" x14ac:dyDescent="0.35">
      <c r="A256" s="43">
        <v>42564</v>
      </c>
      <c r="B256" s="43" t="s">
        <v>202</v>
      </c>
      <c r="C256" s="43" t="s">
        <v>258</v>
      </c>
      <c r="D256" s="44">
        <v>41164</v>
      </c>
      <c r="E256" s="43">
        <v>35</v>
      </c>
      <c r="F256" s="43">
        <v>14937720</v>
      </c>
      <c r="G256" s="43">
        <v>0.02</v>
      </c>
      <c r="H256" s="43">
        <v>298754</v>
      </c>
      <c r="I256" s="43" t="s">
        <v>75</v>
      </c>
      <c r="J256" s="43" t="s">
        <v>135</v>
      </c>
      <c r="K256" s="43">
        <f t="shared" si="24"/>
        <v>2012</v>
      </c>
      <c r="L256" s="43">
        <f t="shared" si="25"/>
        <v>1</v>
      </c>
      <c r="M256" s="43">
        <f t="shared" si="26"/>
        <v>0</v>
      </c>
      <c r="N256" s="43">
        <f t="shared" si="27"/>
        <v>1</v>
      </c>
      <c r="O256" s="43" t="str">
        <f t="shared" si="28"/>
        <v>B: 1-3%</v>
      </c>
      <c r="P256" s="45">
        <f t="shared" si="29"/>
        <v>14638966</v>
      </c>
      <c r="Q256" s="45">
        <f>IF(L256=1,F256*INDEX(Asumsi!$B$5:$B$7,MATCH(I256,Asumsi!$A$5:$A$7,0))-H256,0)</f>
        <v>4182562</v>
      </c>
      <c r="R256" s="46">
        <f>MIN(G256,INDEX(Asumsi!$C$5:$C$7,MATCH(I256,Asumsi!$A$5:$A$7,0)))</f>
        <v>0.02</v>
      </c>
      <c r="S256" s="43">
        <f t="shared" si="30"/>
        <v>0</v>
      </c>
      <c r="T256" s="45">
        <f t="shared" si="31"/>
        <v>0</v>
      </c>
      <c r="U256" s="45">
        <f>IF(L256=1,F256*INDEX(Asumsi!$B$5:$B$7,MATCH(I256,Asumsi!$A$5:$A$7,0))-F256*R256,0)</f>
        <v>4182561.6</v>
      </c>
      <c r="V256" s="45">
        <f>IF(S256=1,U256*(1-Asumsi!$B$10),U256)</f>
        <v>4182561.6</v>
      </c>
    </row>
    <row r="257" spans="1:22" x14ac:dyDescent="0.35">
      <c r="A257" s="43">
        <v>42695</v>
      </c>
      <c r="B257" s="43" t="s">
        <v>202</v>
      </c>
      <c r="C257" s="43" t="s">
        <v>243</v>
      </c>
      <c r="D257" s="44">
        <v>40534</v>
      </c>
      <c r="E257" s="43">
        <v>12</v>
      </c>
      <c r="F257" s="43">
        <v>1420656</v>
      </c>
      <c r="G257" s="43">
        <v>0.02</v>
      </c>
      <c r="H257" s="43">
        <v>28413</v>
      </c>
      <c r="I257" s="43" t="s">
        <v>77</v>
      </c>
      <c r="J257" s="43" t="s">
        <v>137</v>
      </c>
      <c r="K257" s="43">
        <f t="shared" si="24"/>
        <v>2010</v>
      </c>
      <c r="L257" s="43">
        <f t="shared" si="25"/>
        <v>1</v>
      </c>
      <c r="M257" s="43">
        <f t="shared" si="26"/>
        <v>0</v>
      </c>
      <c r="N257" s="43">
        <f t="shared" si="27"/>
        <v>1</v>
      </c>
      <c r="O257" s="43" t="str">
        <f t="shared" si="28"/>
        <v>B: 1-3%</v>
      </c>
      <c r="P257" s="45">
        <f t="shared" si="29"/>
        <v>1392243</v>
      </c>
      <c r="Q257" s="45">
        <f>IF(L257=1,F257*INDEX(Asumsi!$B$5:$B$7,MATCH(I257,Asumsi!$A$5:$A$7,0))-H257,0)</f>
        <v>397783.8</v>
      </c>
      <c r="R257" s="46">
        <f>MIN(G257,INDEX(Asumsi!$C$5:$C$7,MATCH(I257,Asumsi!$A$5:$A$7,0)))</f>
        <v>0.02</v>
      </c>
      <c r="S257" s="43">
        <f t="shared" si="30"/>
        <v>0</v>
      </c>
      <c r="T257" s="45">
        <f t="shared" si="31"/>
        <v>0</v>
      </c>
      <c r="U257" s="45">
        <f>IF(L257=1,F257*INDEX(Asumsi!$B$5:$B$7,MATCH(I257,Asumsi!$A$5:$A$7,0))-F257*R257,0)</f>
        <v>397783.68</v>
      </c>
      <c r="V257" s="45">
        <f>IF(S257=1,U257*(1-Asumsi!$B$10),U257)</f>
        <v>397783.68</v>
      </c>
    </row>
    <row r="258" spans="1:22" x14ac:dyDescent="0.35">
      <c r="A258" s="43">
        <v>42981</v>
      </c>
      <c r="B258" s="43" t="s">
        <v>202</v>
      </c>
      <c r="C258" s="43" t="s">
        <v>266</v>
      </c>
      <c r="D258" s="44">
        <v>39963</v>
      </c>
      <c r="E258" s="43">
        <v>4</v>
      </c>
      <c r="F258" s="43">
        <v>7021640</v>
      </c>
      <c r="G258" s="43">
        <v>0.05</v>
      </c>
      <c r="H258" s="43">
        <v>351082</v>
      </c>
      <c r="I258" s="43" t="s">
        <v>76</v>
      </c>
      <c r="J258" s="43" t="s">
        <v>138</v>
      </c>
      <c r="K258" s="43">
        <f t="shared" ref="K258:K321" si="32">YEAR(D258)</f>
        <v>2009</v>
      </c>
      <c r="L258" s="43">
        <f t="shared" ref="L258:L321" si="33">IF(B258="Order Finished",1,0)</f>
        <v>1</v>
      </c>
      <c r="M258" s="43">
        <f t="shared" ref="M258:M321" si="34">IF(B258="Order Returned",1,0)</f>
        <v>0</v>
      </c>
      <c r="N258" s="43">
        <f t="shared" ref="N258:N321" si="35">IF(B258="Order Cancelled",0,1)</f>
        <v>1</v>
      </c>
      <c r="O258" s="43" t="str">
        <f t="shared" ref="O258:O321" si="36">IF(G258=0,"A: 0%",IF(G258&lt;=0.03,"B: 1-3%",IF(G258&lt;=0.06,"C: 4-6%","D: 7%+")))</f>
        <v>C: 4-6%</v>
      </c>
      <c r="P258" s="45">
        <f t="shared" ref="P258:P321" si="37">IF(L258=1,F258-H258,0)</f>
        <v>6670558</v>
      </c>
      <c r="Q258" s="45">
        <f>IF(L258=1,F258*INDEX(Asumsi!$B$5:$B$7,MATCH(I258,Asumsi!$A$5:$A$7,0))-H258,0)</f>
        <v>1755410</v>
      </c>
      <c r="R258" s="46">
        <f>MIN(G258,INDEX(Asumsi!$C$5:$C$7,MATCH(I258,Asumsi!$A$5:$A$7,0)))</f>
        <v>0.05</v>
      </c>
      <c r="S258" s="43">
        <f t="shared" ref="S258:S321" si="38">IF(G258&gt;R258,1,0)</f>
        <v>0</v>
      </c>
      <c r="T258" s="45">
        <f t="shared" ref="T258:T321" si="39">IF(L258=1,F258*(G258-R258),0)</f>
        <v>0</v>
      </c>
      <c r="U258" s="45">
        <f>IF(L258=1,F258*INDEX(Asumsi!$B$5:$B$7,MATCH(I258,Asumsi!$A$5:$A$7,0))-F258*R258,0)</f>
        <v>1755410</v>
      </c>
      <c r="V258" s="45">
        <f>IF(S258=1,U258*(1-Asumsi!$B$10),U258)</f>
        <v>1755410</v>
      </c>
    </row>
    <row r="259" spans="1:22" x14ac:dyDescent="0.35">
      <c r="A259" s="43">
        <v>43109</v>
      </c>
      <c r="B259" s="43" t="s">
        <v>202</v>
      </c>
      <c r="C259" s="43" t="s">
        <v>228</v>
      </c>
      <c r="D259" s="44">
        <v>41264</v>
      </c>
      <c r="E259" s="43">
        <v>19</v>
      </c>
      <c r="F259" s="43">
        <v>563680</v>
      </c>
      <c r="G259" s="43">
        <v>0.06</v>
      </c>
      <c r="H259" s="43">
        <v>33821</v>
      </c>
      <c r="I259" s="43" t="s">
        <v>76</v>
      </c>
      <c r="J259" s="43" t="s">
        <v>138</v>
      </c>
      <c r="K259" s="43">
        <f t="shared" si="32"/>
        <v>2012</v>
      </c>
      <c r="L259" s="43">
        <f t="shared" si="33"/>
        <v>1</v>
      </c>
      <c r="M259" s="43">
        <f t="shared" si="34"/>
        <v>0</v>
      </c>
      <c r="N259" s="43">
        <f t="shared" si="35"/>
        <v>1</v>
      </c>
      <c r="O259" s="43" t="str">
        <f t="shared" si="36"/>
        <v>C: 4-6%</v>
      </c>
      <c r="P259" s="45">
        <f t="shared" si="37"/>
        <v>529859</v>
      </c>
      <c r="Q259" s="45">
        <f>IF(L259=1,F259*INDEX(Asumsi!$B$5:$B$7,MATCH(I259,Asumsi!$A$5:$A$7,0))-H259,0)</f>
        <v>135283</v>
      </c>
      <c r="R259" s="46">
        <f>MIN(G259,INDEX(Asumsi!$C$5:$C$7,MATCH(I259,Asumsi!$A$5:$A$7,0)))</f>
        <v>0.05</v>
      </c>
      <c r="S259" s="43">
        <f t="shared" si="38"/>
        <v>1</v>
      </c>
      <c r="T259" s="45">
        <f t="shared" si="39"/>
        <v>5636.7999999999975</v>
      </c>
      <c r="U259" s="45">
        <f>IF(L259=1,F259*INDEX(Asumsi!$B$5:$B$7,MATCH(I259,Asumsi!$A$5:$A$7,0))-F259*R259,0)</f>
        <v>140920</v>
      </c>
      <c r="V259" s="45">
        <f>IF(S259=1,U259*(1-Asumsi!$B$10),U259)</f>
        <v>133874</v>
      </c>
    </row>
    <row r="260" spans="1:22" x14ac:dyDescent="0.35">
      <c r="A260" s="43">
        <v>43203</v>
      </c>
      <c r="B260" s="43" t="s">
        <v>209</v>
      </c>
      <c r="C260" s="43" t="s">
        <v>266</v>
      </c>
      <c r="D260" s="44">
        <v>40953</v>
      </c>
      <c r="E260" s="43">
        <v>32</v>
      </c>
      <c r="F260" s="43">
        <v>450320</v>
      </c>
      <c r="G260" s="43">
        <v>0.02</v>
      </c>
      <c r="H260" s="43">
        <v>9006</v>
      </c>
      <c r="I260" s="43" t="s">
        <v>76</v>
      </c>
      <c r="J260" s="43" t="s">
        <v>145</v>
      </c>
      <c r="K260" s="43">
        <f t="shared" si="32"/>
        <v>2012</v>
      </c>
      <c r="L260" s="43">
        <f t="shared" si="33"/>
        <v>0</v>
      </c>
      <c r="M260" s="43">
        <f t="shared" si="34"/>
        <v>1</v>
      </c>
      <c r="N260" s="43">
        <f t="shared" si="35"/>
        <v>1</v>
      </c>
      <c r="O260" s="43" t="str">
        <f t="shared" si="36"/>
        <v>B: 1-3%</v>
      </c>
      <c r="P260" s="45">
        <f t="shared" si="37"/>
        <v>0</v>
      </c>
      <c r="Q260" s="45">
        <f>IF(L260=1,F260*INDEX(Asumsi!$B$5:$B$7,MATCH(I260,Asumsi!$A$5:$A$7,0))-H260,0)</f>
        <v>0</v>
      </c>
      <c r="R260" s="46">
        <f>MIN(G260,INDEX(Asumsi!$C$5:$C$7,MATCH(I260,Asumsi!$A$5:$A$7,0)))</f>
        <v>0.02</v>
      </c>
      <c r="S260" s="43">
        <f t="shared" si="38"/>
        <v>0</v>
      </c>
      <c r="T260" s="45">
        <f t="shared" si="39"/>
        <v>0</v>
      </c>
      <c r="U260" s="45">
        <f>IF(L260=1,F260*INDEX(Asumsi!$B$5:$B$7,MATCH(I260,Asumsi!$A$5:$A$7,0))-F260*R260,0)</f>
        <v>0</v>
      </c>
      <c r="V260" s="45">
        <f>IF(S260=1,U260*(1-Asumsi!$B$10),U260)</f>
        <v>0</v>
      </c>
    </row>
    <row r="261" spans="1:22" x14ac:dyDescent="0.35">
      <c r="A261" s="43">
        <v>43236</v>
      </c>
      <c r="B261" s="43" t="s">
        <v>202</v>
      </c>
      <c r="C261" s="43" t="s">
        <v>245</v>
      </c>
      <c r="D261" s="44">
        <v>40362</v>
      </c>
      <c r="E261" s="43">
        <v>20</v>
      </c>
      <c r="F261" s="43">
        <v>410660</v>
      </c>
      <c r="G261" s="43">
        <v>0</v>
      </c>
      <c r="H261" s="43">
        <v>0</v>
      </c>
      <c r="I261" s="43" t="s">
        <v>75</v>
      </c>
      <c r="J261" s="43" t="s">
        <v>144</v>
      </c>
      <c r="K261" s="43">
        <f t="shared" si="32"/>
        <v>2010</v>
      </c>
      <c r="L261" s="43">
        <f t="shared" si="33"/>
        <v>1</v>
      </c>
      <c r="M261" s="43">
        <f t="shared" si="34"/>
        <v>0</v>
      </c>
      <c r="N261" s="43">
        <f t="shared" si="35"/>
        <v>1</v>
      </c>
      <c r="O261" s="43" t="str">
        <f t="shared" si="36"/>
        <v>A: 0%</v>
      </c>
      <c r="P261" s="45">
        <f t="shared" si="37"/>
        <v>410660</v>
      </c>
      <c r="Q261" s="45">
        <f>IF(L261=1,F261*INDEX(Asumsi!$B$5:$B$7,MATCH(I261,Asumsi!$A$5:$A$7,0))-H261,0)</f>
        <v>123198</v>
      </c>
      <c r="R261" s="46">
        <f>MIN(G261,INDEX(Asumsi!$C$5:$C$7,MATCH(I261,Asumsi!$A$5:$A$7,0)))</f>
        <v>0</v>
      </c>
      <c r="S261" s="43">
        <f t="shared" si="38"/>
        <v>0</v>
      </c>
      <c r="T261" s="45">
        <f t="shared" si="39"/>
        <v>0</v>
      </c>
      <c r="U261" s="45">
        <f>IF(L261=1,F261*INDEX(Asumsi!$B$5:$B$7,MATCH(I261,Asumsi!$A$5:$A$7,0))-F261*R261,0)</f>
        <v>123198</v>
      </c>
      <c r="V261" s="45">
        <f>IF(S261=1,U261*(1-Asumsi!$B$10),U261)</f>
        <v>123198</v>
      </c>
    </row>
    <row r="262" spans="1:22" x14ac:dyDescent="0.35">
      <c r="A262" s="43">
        <v>43267</v>
      </c>
      <c r="B262" s="43" t="s">
        <v>202</v>
      </c>
      <c r="C262" s="43" t="s">
        <v>256</v>
      </c>
      <c r="D262" s="44">
        <v>40679</v>
      </c>
      <c r="E262" s="43">
        <v>17</v>
      </c>
      <c r="F262" s="43">
        <v>2736280</v>
      </c>
      <c r="G262" s="43">
        <v>0.05</v>
      </c>
      <c r="H262" s="43">
        <v>136814</v>
      </c>
      <c r="I262" s="43" t="s">
        <v>76</v>
      </c>
      <c r="J262" s="43" t="s">
        <v>141</v>
      </c>
      <c r="K262" s="43">
        <f t="shared" si="32"/>
        <v>2011</v>
      </c>
      <c r="L262" s="43">
        <f t="shared" si="33"/>
        <v>1</v>
      </c>
      <c r="M262" s="43">
        <f t="shared" si="34"/>
        <v>0</v>
      </c>
      <c r="N262" s="43">
        <f t="shared" si="35"/>
        <v>1</v>
      </c>
      <c r="O262" s="43" t="str">
        <f t="shared" si="36"/>
        <v>C: 4-6%</v>
      </c>
      <c r="P262" s="45">
        <f t="shared" si="37"/>
        <v>2599466</v>
      </c>
      <c r="Q262" s="45">
        <f>IF(L262=1,F262*INDEX(Asumsi!$B$5:$B$7,MATCH(I262,Asumsi!$A$5:$A$7,0))-H262,0)</f>
        <v>684070</v>
      </c>
      <c r="R262" s="46">
        <f>MIN(G262,INDEX(Asumsi!$C$5:$C$7,MATCH(I262,Asumsi!$A$5:$A$7,0)))</f>
        <v>0.05</v>
      </c>
      <c r="S262" s="43">
        <f t="shared" si="38"/>
        <v>0</v>
      </c>
      <c r="T262" s="45">
        <f t="shared" si="39"/>
        <v>0</v>
      </c>
      <c r="U262" s="45">
        <f>IF(L262=1,F262*INDEX(Asumsi!$B$5:$B$7,MATCH(I262,Asumsi!$A$5:$A$7,0))-F262*R262,0)</f>
        <v>684070</v>
      </c>
      <c r="V262" s="45">
        <f>IF(S262=1,U262*(1-Asumsi!$B$10),U262)</f>
        <v>684070</v>
      </c>
    </row>
    <row r="263" spans="1:22" x14ac:dyDescent="0.35">
      <c r="A263" s="43">
        <v>43329</v>
      </c>
      <c r="B263" s="43" t="s">
        <v>202</v>
      </c>
      <c r="C263" s="43" t="s">
        <v>244</v>
      </c>
      <c r="D263" s="44">
        <v>40244</v>
      </c>
      <c r="E263" s="43">
        <v>42</v>
      </c>
      <c r="F263" s="43">
        <v>4951660</v>
      </c>
      <c r="G263" s="43">
        <v>0.09</v>
      </c>
      <c r="H263" s="43">
        <v>445649</v>
      </c>
      <c r="I263" s="43" t="s">
        <v>76</v>
      </c>
      <c r="J263" s="43" t="s">
        <v>141</v>
      </c>
      <c r="K263" s="43">
        <f t="shared" si="32"/>
        <v>2010</v>
      </c>
      <c r="L263" s="43">
        <f t="shared" si="33"/>
        <v>1</v>
      </c>
      <c r="M263" s="43">
        <f t="shared" si="34"/>
        <v>0</v>
      </c>
      <c r="N263" s="43">
        <f t="shared" si="35"/>
        <v>1</v>
      </c>
      <c r="O263" s="43" t="str">
        <f t="shared" si="36"/>
        <v>D: 7%+</v>
      </c>
      <c r="P263" s="45">
        <f t="shared" si="37"/>
        <v>4506011</v>
      </c>
      <c r="Q263" s="45">
        <f>IF(L263=1,F263*INDEX(Asumsi!$B$5:$B$7,MATCH(I263,Asumsi!$A$5:$A$7,0))-H263,0)</f>
        <v>1039849</v>
      </c>
      <c r="R263" s="46">
        <f>MIN(G263,INDEX(Asumsi!$C$5:$C$7,MATCH(I263,Asumsi!$A$5:$A$7,0)))</f>
        <v>0.05</v>
      </c>
      <c r="S263" s="43">
        <f t="shared" si="38"/>
        <v>1</v>
      </c>
      <c r="T263" s="45">
        <f t="shared" si="39"/>
        <v>198066.39999999997</v>
      </c>
      <c r="U263" s="45">
        <f>IF(L263=1,F263*INDEX(Asumsi!$B$5:$B$7,MATCH(I263,Asumsi!$A$5:$A$7,0))-F263*R263,0)</f>
        <v>1237915</v>
      </c>
      <c r="V263" s="45">
        <f>IF(S263=1,U263*(1-Asumsi!$B$10),U263)</f>
        <v>1176019.25</v>
      </c>
    </row>
    <row r="264" spans="1:22" x14ac:dyDescent="0.35">
      <c r="A264" s="43">
        <v>43330</v>
      </c>
      <c r="B264" s="43" t="s">
        <v>202</v>
      </c>
      <c r="C264" s="43" t="s">
        <v>256</v>
      </c>
      <c r="D264" s="44">
        <v>39930</v>
      </c>
      <c r="E264" s="43">
        <v>40</v>
      </c>
      <c r="F264" s="43">
        <v>4411517</v>
      </c>
      <c r="G264" s="43">
        <v>0.03</v>
      </c>
      <c r="H264" s="43">
        <v>132346</v>
      </c>
      <c r="I264" s="43" t="s">
        <v>77</v>
      </c>
      <c r="J264" s="43" t="s">
        <v>137</v>
      </c>
      <c r="K264" s="43">
        <f t="shared" si="32"/>
        <v>2009</v>
      </c>
      <c r="L264" s="43">
        <f t="shared" si="33"/>
        <v>1</v>
      </c>
      <c r="M264" s="43">
        <f t="shared" si="34"/>
        <v>0</v>
      </c>
      <c r="N264" s="43">
        <f t="shared" si="35"/>
        <v>1</v>
      </c>
      <c r="O264" s="43" t="str">
        <f t="shared" si="36"/>
        <v>B: 1-3%</v>
      </c>
      <c r="P264" s="45">
        <f t="shared" si="37"/>
        <v>4279171</v>
      </c>
      <c r="Q264" s="45">
        <f>IF(L264=1,F264*INDEX(Asumsi!$B$5:$B$7,MATCH(I264,Asumsi!$A$5:$A$7,0))-H264,0)</f>
        <v>1191109.0999999999</v>
      </c>
      <c r="R264" s="46">
        <f>MIN(G264,INDEX(Asumsi!$C$5:$C$7,MATCH(I264,Asumsi!$A$5:$A$7,0)))</f>
        <v>0.03</v>
      </c>
      <c r="S264" s="43">
        <f t="shared" si="38"/>
        <v>0</v>
      </c>
      <c r="T264" s="45">
        <f t="shared" si="39"/>
        <v>0</v>
      </c>
      <c r="U264" s="45">
        <f>IF(L264=1,F264*INDEX(Asumsi!$B$5:$B$7,MATCH(I264,Asumsi!$A$5:$A$7,0))-F264*R264,0)</f>
        <v>1191109.5899999999</v>
      </c>
      <c r="V264" s="45">
        <f>IF(S264=1,U264*(1-Asumsi!$B$10),U264)</f>
        <v>1191109.5899999999</v>
      </c>
    </row>
    <row r="265" spans="1:22" x14ac:dyDescent="0.35">
      <c r="A265" s="43">
        <v>43364</v>
      </c>
      <c r="B265" s="43" t="s">
        <v>202</v>
      </c>
      <c r="C265" s="43" t="s">
        <v>266</v>
      </c>
      <c r="D265" s="44">
        <v>41006</v>
      </c>
      <c r="E265" s="43">
        <v>21</v>
      </c>
      <c r="F265" s="43">
        <v>1048400</v>
      </c>
      <c r="G265" s="43">
        <v>0.04</v>
      </c>
      <c r="H265" s="43">
        <v>41936</v>
      </c>
      <c r="I265" s="43" t="s">
        <v>76</v>
      </c>
      <c r="J265" s="43" t="s">
        <v>146</v>
      </c>
      <c r="K265" s="43">
        <f t="shared" si="32"/>
        <v>2012</v>
      </c>
      <c r="L265" s="43">
        <f t="shared" si="33"/>
        <v>1</v>
      </c>
      <c r="M265" s="43">
        <f t="shared" si="34"/>
        <v>0</v>
      </c>
      <c r="N265" s="43">
        <f t="shared" si="35"/>
        <v>1</v>
      </c>
      <c r="O265" s="43" t="str">
        <f t="shared" si="36"/>
        <v>C: 4-6%</v>
      </c>
      <c r="P265" s="45">
        <f t="shared" si="37"/>
        <v>1006464</v>
      </c>
      <c r="Q265" s="45">
        <f>IF(L265=1,F265*INDEX(Asumsi!$B$5:$B$7,MATCH(I265,Asumsi!$A$5:$A$7,0))-H265,0)</f>
        <v>272584</v>
      </c>
      <c r="R265" s="46">
        <f>MIN(G265,INDEX(Asumsi!$C$5:$C$7,MATCH(I265,Asumsi!$A$5:$A$7,0)))</f>
        <v>0.04</v>
      </c>
      <c r="S265" s="43">
        <f t="shared" si="38"/>
        <v>0</v>
      </c>
      <c r="T265" s="45">
        <f t="shared" si="39"/>
        <v>0</v>
      </c>
      <c r="U265" s="45">
        <f>IF(L265=1,F265*INDEX(Asumsi!$B$5:$B$7,MATCH(I265,Asumsi!$A$5:$A$7,0))-F265*R265,0)</f>
        <v>272584</v>
      </c>
      <c r="V265" s="45">
        <f>IF(S265=1,U265*(1-Asumsi!$B$10),U265)</f>
        <v>272584</v>
      </c>
    </row>
    <row r="266" spans="1:22" x14ac:dyDescent="0.35">
      <c r="A266" s="43">
        <v>43392</v>
      </c>
      <c r="B266" s="43" t="s">
        <v>202</v>
      </c>
      <c r="C266" s="43" t="s">
        <v>244</v>
      </c>
      <c r="D266" s="44">
        <v>40543</v>
      </c>
      <c r="E266" s="43">
        <v>39</v>
      </c>
      <c r="F266" s="43">
        <v>13106900</v>
      </c>
      <c r="G266" s="43">
        <v>0.03</v>
      </c>
      <c r="H266" s="43">
        <v>393207</v>
      </c>
      <c r="I266" s="43" t="s">
        <v>76</v>
      </c>
      <c r="J266" s="43" t="s">
        <v>146</v>
      </c>
      <c r="K266" s="43">
        <f t="shared" si="32"/>
        <v>2010</v>
      </c>
      <c r="L266" s="43">
        <f t="shared" si="33"/>
        <v>1</v>
      </c>
      <c r="M266" s="43">
        <f t="shared" si="34"/>
        <v>0</v>
      </c>
      <c r="N266" s="43">
        <f t="shared" si="35"/>
        <v>1</v>
      </c>
      <c r="O266" s="43" t="str">
        <f t="shared" si="36"/>
        <v>B: 1-3%</v>
      </c>
      <c r="P266" s="45">
        <f t="shared" si="37"/>
        <v>12713693</v>
      </c>
      <c r="Q266" s="45">
        <f>IF(L266=1,F266*INDEX(Asumsi!$B$5:$B$7,MATCH(I266,Asumsi!$A$5:$A$7,0))-H266,0)</f>
        <v>3538863</v>
      </c>
      <c r="R266" s="46">
        <f>MIN(G266,INDEX(Asumsi!$C$5:$C$7,MATCH(I266,Asumsi!$A$5:$A$7,0)))</f>
        <v>0.03</v>
      </c>
      <c r="S266" s="43">
        <f t="shared" si="38"/>
        <v>0</v>
      </c>
      <c r="T266" s="45">
        <f t="shared" si="39"/>
        <v>0</v>
      </c>
      <c r="U266" s="45">
        <f>IF(L266=1,F266*INDEX(Asumsi!$B$5:$B$7,MATCH(I266,Asumsi!$A$5:$A$7,0))-F266*R266,0)</f>
        <v>3538863</v>
      </c>
      <c r="V266" s="45">
        <f>IF(S266=1,U266*(1-Asumsi!$B$10),U266)</f>
        <v>3538863</v>
      </c>
    </row>
    <row r="267" spans="1:22" x14ac:dyDescent="0.35">
      <c r="A267" s="43">
        <v>43781</v>
      </c>
      <c r="B267" s="43" t="s">
        <v>202</v>
      </c>
      <c r="C267" s="43" t="s">
        <v>213</v>
      </c>
      <c r="D267" s="44">
        <v>40211</v>
      </c>
      <c r="E267" s="43">
        <v>45</v>
      </c>
      <c r="F267" s="43">
        <v>994280</v>
      </c>
      <c r="G267" s="43">
        <v>0.05</v>
      </c>
      <c r="H267" s="43">
        <v>49714</v>
      </c>
      <c r="I267" s="43" t="s">
        <v>76</v>
      </c>
      <c r="J267" s="43" t="s">
        <v>146</v>
      </c>
      <c r="K267" s="43">
        <f t="shared" si="32"/>
        <v>2010</v>
      </c>
      <c r="L267" s="43">
        <f t="shared" si="33"/>
        <v>1</v>
      </c>
      <c r="M267" s="43">
        <f t="shared" si="34"/>
        <v>0</v>
      </c>
      <c r="N267" s="43">
        <f t="shared" si="35"/>
        <v>1</v>
      </c>
      <c r="O267" s="43" t="str">
        <f t="shared" si="36"/>
        <v>C: 4-6%</v>
      </c>
      <c r="P267" s="45">
        <f t="shared" si="37"/>
        <v>944566</v>
      </c>
      <c r="Q267" s="45">
        <f>IF(L267=1,F267*INDEX(Asumsi!$B$5:$B$7,MATCH(I267,Asumsi!$A$5:$A$7,0))-H267,0)</f>
        <v>248570</v>
      </c>
      <c r="R267" s="46">
        <f>MIN(G267,INDEX(Asumsi!$C$5:$C$7,MATCH(I267,Asumsi!$A$5:$A$7,0)))</f>
        <v>0.05</v>
      </c>
      <c r="S267" s="43">
        <f t="shared" si="38"/>
        <v>0</v>
      </c>
      <c r="T267" s="45">
        <f t="shared" si="39"/>
        <v>0</v>
      </c>
      <c r="U267" s="45">
        <f>IF(L267=1,F267*INDEX(Asumsi!$B$5:$B$7,MATCH(I267,Asumsi!$A$5:$A$7,0))-F267*R267,0)</f>
        <v>248570</v>
      </c>
      <c r="V267" s="45">
        <f>IF(S267=1,U267*(1-Asumsi!$B$10),U267)</f>
        <v>248570</v>
      </c>
    </row>
    <row r="268" spans="1:22" x14ac:dyDescent="0.35">
      <c r="A268" s="43">
        <v>44071</v>
      </c>
      <c r="B268" s="43" t="s">
        <v>202</v>
      </c>
      <c r="C268" s="43" t="s">
        <v>232</v>
      </c>
      <c r="D268" s="44">
        <v>41014</v>
      </c>
      <c r="E268" s="43">
        <v>19</v>
      </c>
      <c r="F268" s="43">
        <v>221340</v>
      </c>
      <c r="G268" s="43">
        <v>0.08</v>
      </c>
      <c r="H268" s="43">
        <v>17707</v>
      </c>
      <c r="I268" s="43" t="s">
        <v>76</v>
      </c>
      <c r="J268" s="43" t="s">
        <v>138</v>
      </c>
      <c r="K268" s="43">
        <f t="shared" si="32"/>
        <v>2012</v>
      </c>
      <c r="L268" s="43">
        <f t="shared" si="33"/>
        <v>1</v>
      </c>
      <c r="M268" s="43">
        <f t="shared" si="34"/>
        <v>0</v>
      </c>
      <c r="N268" s="43">
        <f t="shared" si="35"/>
        <v>1</v>
      </c>
      <c r="O268" s="43" t="str">
        <f t="shared" si="36"/>
        <v>D: 7%+</v>
      </c>
      <c r="P268" s="45">
        <f t="shared" si="37"/>
        <v>203633</v>
      </c>
      <c r="Q268" s="45">
        <f>IF(L268=1,F268*INDEX(Asumsi!$B$5:$B$7,MATCH(I268,Asumsi!$A$5:$A$7,0))-H268,0)</f>
        <v>48695</v>
      </c>
      <c r="R268" s="46">
        <f>MIN(G268,INDEX(Asumsi!$C$5:$C$7,MATCH(I268,Asumsi!$A$5:$A$7,0)))</f>
        <v>0.05</v>
      </c>
      <c r="S268" s="43">
        <f t="shared" si="38"/>
        <v>1</v>
      </c>
      <c r="T268" s="45">
        <f t="shared" si="39"/>
        <v>6640.2</v>
      </c>
      <c r="U268" s="45">
        <f>IF(L268=1,F268*INDEX(Asumsi!$B$5:$B$7,MATCH(I268,Asumsi!$A$5:$A$7,0))-F268*R268,0)</f>
        <v>55335</v>
      </c>
      <c r="V268" s="45">
        <f>IF(S268=1,U268*(1-Asumsi!$B$10),U268)</f>
        <v>52568.25</v>
      </c>
    </row>
    <row r="269" spans="1:22" x14ac:dyDescent="0.35">
      <c r="A269" s="43">
        <v>44519</v>
      </c>
      <c r="B269" s="43" t="s">
        <v>202</v>
      </c>
      <c r="C269" s="43" t="s">
        <v>228</v>
      </c>
      <c r="D269" s="44">
        <v>40317</v>
      </c>
      <c r="E269" s="43">
        <v>48</v>
      </c>
      <c r="F269" s="43">
        <v>449160</v>
      </c>
      <c r="G269" s="43">
        <v>0.03</v>
      </c>
      <c r="H269" s="43">
        <v>13475</v>
      </c>
      <c r="I269" s="43" t="s">
        <v>76</v>
      </c>
      <c r="J269" s="43" t="s">
        <v>138</v>
      </c>
      <c r="K269" s="43">
        <f t="shared" si="32"/>
        <v>2010</v>
      </c>
      <c r="L269" s="43">
        <f t="shared" si="33"/>
        <v>1</v>
      </c>
      <c r="M269" s="43">
        <f t="shared" si="34"/>
        <v>0</v>
      </c>
      <c r="N269" s="43">
        <f t="shared" si="35"/>
        <v>1</v>
      </c>
      <c r="O269" s="43" t="str">
        <f t="shared" si="36"/>
        <v>B: 1-3%</v>
      </c>
      <c r="P269" s="45">
        <f t="shared" si="37"/>
        <v>435685</v>
      </c>
      <c r="Q269" s="45">
        <f>IF(L269=1,F269*INDEX(Asumsi!$B$5:$B$7,MATCH(I269,Asumsi!$A$5:$A$7,0))-H269,0)</f>
        <v>121273</v>
      </c>
      <c r="R269" s="46">
        <f>MIN(G269,INDEX(Asumsi!$C$5:$C$7,MATCH(I269,Asumsi!$A$5:$A$7,0)))</f>
        <v>0.03</v>
      </c>
      <c r="S269" s="43">
        <f t="shared" si="38"/>
        <v>0</v>
      </c>
      <c r="T269" s="45">
        <f t="shared" si="39"/>
        <v>0</v>
      </c>
      <c r="U269" s="45">
        <f>IF(L269=1,F269*INDEX(Asumsi!$B$5:$B$7,MATCH(I269,Asumsi!$A$5:$A$7,0))-F269*R269,0)</f>
        <v>121273.2</v>
      </c>
      <c r="V269" s="45">
        <f>IF(S269=1,U269*(1-Asumsi!$B$10),U269)</f>
        <v>121273.2</v>
      </c>
    </row>
    <row r="270" spans="1:22" x14ac:dyDescent="0.35">
      <c r="A270" s="43">
        <v>44708</v>
      </c>
      <c r="B270" s="43" t="s">
        <v>202</v>
      </c>
      <c r="C270" s="43" t="s">
        <v>214</v>
      </c>
      <c r="D270" s="44">
        <v>40021</v>
      </c>
      <c r="E270" s="43">
        <v>15</v>
      </c>
      <c r="F270" s="43">
        <v>61360</v>
      </c>
      <c r="G270" s="43">
        <v>0.02</v>
      </c>
      <c r="H270" s="43">
        <v>1227</v>
      </c>
      <c r="I270" s="43" t="s">
        <v>75</v>
      </c>
      <c r="J270" s="43" t="s">
        <v>144</v>
      </c>
      <c r="K270" s="43">
        <f t="shared" si="32"/>
        <v>2009</v>
      </c>
      <c r="L270" s="43">
        <f t="shared" si="33"/>
        <v>1</v>
      </c>
      <c r="M270" s="43">
        <f t="shared" si="34"/>
        <v>0</v>
      </c>
      <c r="N270" s="43">
        <f t="shared" si="35"/>
        <v>1</v>
      </c>
      <c r="O270" s="43" t="str">
        <f t="shared" si="36"/>
        <v>B: 1-3%</v>
      </c>
      <c r="P270" s="45">
        <f t="shared" si="37"/>
        <v>60133</v>
      </c>
      <c r="Q270" s="45">
        <f>IF(L270=1,F270*INDEX(Asumsi!$B$5:$B$7,MATCH(I270,Asumsi!$A$5:$A$7,0))-H270,0)</f>
        <v>17181</v>
      </c>
      <c r="R270" s="46">
        <f>MIN(G270,INDEX(Asumsi!$C$5:$C$7,MATCH(I270,Asumsi!$A$5:$A$7,0)))</f>
        <v>0.02</v>
      </c>
      <c r="S270" s="43">
        <f t="shared" si="38"/>
        <v>0</v>
      </c>
      <c r="T270" s="45">
        <f t="shared" si="39"/>
        <v>0</v>
      </c>
      <c r="U270" s="45">
        <f>IF(L270=1,F270*INDEX(Asumsi!$B$5:$B$7,MATCH(I270,Asumsi!$A$5:$A$7,0))-F270*R270,0)</f>
        <v>17180.8</v>
      </c>
      <c r="V270" s="45">
        <f>IF(S270=1,U270*(1-Asumsi!$B$10),U270)</f>
        <v>17180.8</v>
      </c>
    </row>
    <row r="271" spans="1:22" x14ac:dyDescent="0.35">
      <c r="A271" s="43">
        <v>44772</v>
      </c>
      <c r="B271" s="43" t="s">
        <v>202</v>
      </c>
      <c r="C271" s="43" t="s">
        <v>228</v>
      </c>
      <c r="D271" s="44">
        <v>39903</v>
      </c>
      <c r="E271" s="43">
        <v>1</v>
      </c>
      <c r="F271" s="43">
        <v>108154</v>
      </c>
      <c r="G271" s="43">
        <v>7.0000000000000007E-2</v>
      </c>
      <c r="H271" s="43">
        <v>7571</v>
      </c>
      <c r="I271" s="43" t="s">
        <v>77</v>
      </c>
      <c r="J271" s="43" t="s">
        <v>137</v>
      </c>
      <c r="K271" s="43">
        <f t="shared" si="32"/>
        <v>2009</v>
      </c>
      <c r="L271" s="43">
        <f t="shared" si="33"/>
        <v>1</v>
      </c>
      <c r="M271" s="43">
        <f t="shared" si="34"/>
        <v>0</v>
      </c>
      <c r="N271" s="43">
        <f t="shared" si="35"/>
        <v>1</v>
      </c>
      <c r="O271" s="43" t="str">
        <f t="shared" si="36"/>
        <v>D: 7%+</v>
      </c>
      <c r="P271" s="45">
        <f t="shared" si="37"/>
        <v>100583</v>
      </c>
      <c r="Q271" s="45">
        <f>IF(L271=1,F271*INDEX(Asumsi!$B$5:$B$7,MATCH(I271,Asumsi!$A$5:$A$7,0))-H271,0)</f>
        <v>24875.199999999997</v>
      </c>
      <c r="R271" s="46">
        <f>MIN(G271,INDEX(Asumsi!$C$5:$C$7,MATCH(I271,Asumsi!$A$5:$A$7,0)))</f>
        <v>0.05</v>
      </c>
      <c r="S271" s="43">
        <f t="shared" si="38"/>
        <v>1</v>
      </c>
      <c r="T271" s="45">
        <f t="shared" si="39"/>
        <v>2163.0800000000004</v>
      </c>
      <c r="U271" s="45">
        <f>IF(L271=1,F271*INDEX(Asumsi!$B$5:$B$7,MATCH(I271,Asumsi!$A$5:$A$7,0))-F271*R271,0)</f>
        <v>27038.499999999996</v>
      </c>
      <c r="V271" s="45">
        <f>IF(S271=1,U271*(1-Asumsi!$B$10),U271)</f>
        <v>25686.574999999997</v>
      </c>
    </row>
    <row r="272" spans="1:22" x14ac:dyDescent="0.35">
      <c r="A272" s="43">
        <v>44839</v>
      </c>
      <c r="B272" s="43" t="s">
        <v>202</v>
      </c>
      <c r="C272" s="43" t="s">
        <v>223</v>
      </c>
      <c r="D272" s="44">
        <v>41071</v>
      </c>
      <c r="E272" s="43">
        <v>27</v>
      </c>
      <c r="F272" s="43">
        <v>1799940</v>
      </c>
      <c r="G272" s="43">
        <v>0.09</v>
      </c>
      <c r="H272" s="43">
        <v>161995</v>
      </c>
      <c r="I272" s="43" t="s">
        <v>75</v>
      </c>
      <c r="J272" s="43" t="s">
        <v>144</v>
      </c>
      <c r="K272" s="43">
        <f t="shared" si="32"/>
        <v>2012</v>
      </c>
      <c r="L272" s="43">
        <f t="shared" si="33"/>
        <v>1</v>
      </c>
      <c r="M272" s="43">
        <f t="shared" si="34"/>
        <v>0</v>
      </c>
      <c r="N272" s="43">
        <f t="shared" si="35"/>
        <v>1</v>
      </c>
      <c r="O272" s="43" t="str">
        <f t="shared" si="36"/>
        <v>D: 7%+</v>
      </c>
      <c r="P272" s="45">
        <f t="shared" si="37"/>
        <v>1637945</v>
      </c>
      <c r="Q272" s="45">
        <f>IF(L272=1,F272*INDEX(Asumsi!$B$5:$B$7,MATCH(I272,Asumsi!$A$5:$A$7,0))-H272,0)</f>
        <v>377987</v>
      </c>
      <c r="R272" s="46">
        <f>MIN(G272,INDEX(Asumsi!$C$5:$C$7,MATCH(I272,Asumsi!$A$5:$A$7,0)))</f>
        <v>0.03</v>
      </c>
      <c r="S272" s="43">
        <f t="shared" si="38"/>
        <v>1</v>
      </c>
      <c r="T272" s="45">
        <f t="shared" si="39"/>
        <v>107996.4</v>
      </c>
      <c r="U272" s="45">
        <f>IF(L272=1,F272*INDEX(Asumsi!$B$5:$B$7,MATCH(I272,Asumsi!$A$5:$A$7,0))-F272*R272,0)</f>
        <v>485983.8</v>
      </c>
      <c r="V272" s="45">
        <f>IF(S272=1,U272*(1-Asumsi!$B$10),U272)</f>
        <v>461684.61</v>
      </c>
    </row>
    <row r="273" spans="1:22" x14ac:dyDescent="0.35">
      <c r="A273" s="43">
        <v>45217</v>
      </c>
      <c r="B273" s="43" t="s">
        <v>202</v>
      </c>
      <c r="C273" s="43" t="s">
        <v>240</v>
      </c>
      <c r="D273" s="44">
        <v>40422</v>
      </c>
      <c r="E273" s="43">
        <v>40</v>
      </c>
      <c r="F273" s="43">
        <v>13579855</v>
      </c>
      <c r="G273" s="43">
        <v>0.08</v>
      </c>
      <c r="H273" s="43">
        <v>1086388</v>
      </c>
      <c r="I273" s="43" t="s">
        <v>77</v>
      </c>
      <c r="J273" s="43" t="s">
        <v>137</v>
      </c>
      <c r="K273" s="43">
        <f t="shared" si="32"/>
        <v>2010</v>
      </c>
      <c r="L273" s="43">
        <f t="shared" si="33"/>
        <v>1</v>
      </c>
      <c r="M273" s="43">
        <f t="shared" si="34"/>
        <v>0</v>
      </c>
      <c r="N273" s="43">
        <f t="shared" si="35"/>
        <v>1</v>
      </c>
      <c r="O273" s="43" t="str">
        <f t="shared" si="36"/>
        <v>D: 7%+</v>
      </c>
      <c r="P273" s="45">
        <f t="shared" si="37"/>
        <v>12493467</v>
      </c>
      <c r="Q273" s="45">
        <f>IF(L273=1,F273*INDEX(Asumsi!$B$5:$B$7,MATCH(I273,Asumsi!$A$5:$A$7,0))-H273,0)</f>
        <v>2987568.5</v>
      </c>
      <c r="R273" s="46">
        <f>MIN(G273,INDEX(Asumsi!$C$5:$C$7,MATCH(I273,Asumsi!$A$5:$A$7,0)))</f>
        <v>0.05</v>
      </c>
      <c r="S273" s="43">
        <f t="shared" si="38"/>
        <v>1</v>
      </c>
      <c r="T273" s="45">
        <f t="shared" si="39"/>
        <v>407395.64999999997</v>
      </c>
      <c r="U273" s="45">
        <f>IF(L273=1,F273*INDEX(Asumsi!$B$5:$B$7,MATCH(I273,Asumsi!$A$5:$A$7,0))-F273*R273,0)</f>
        <v>3394963.75</v>
      </c>
      <c r="V273" s="45">
        <f>IF(S273=1,U273*(1-Asumsi!$B$10),U273)</f>
        <v>3225215.5625</v>
      </c>
    </row>
    <row r="274" spans="1:22" x14ac:dyDescent="0.35">
      <c r="A274" s="43">
        <v>45440</v>
      </c>
      <c r="B274" s="43" t="s">
        <v>202</v>
      </c>
      <c r="C274" s="43" t="s">
        <v>233</v>
      </c>
      <c r="D274" s="44">
        <v>41130</v>
      </c>
      <c r="E274" s="43">
        <v>5</v>
      </c>
      <c r="F274" s="43">
        <v>1496580</v>
      </c>
      <c r="G274" s="43">
        <v>0.02</v>
      </c>
      <c r="H274" s="43">
        <v>29932</v>
      </c>
      <c r="I274" s="43" t="s">
        <v>75</v>
      </c>
      <c r="J274" s="43" t="s">
        <v>135</v>
      </c>
      <c r="K274" s="43">
        <f t="shared" si="32"/>
        <v>2012</v>
      </c>
      <c r="L274" s="43">
        <f t="shared" si="33"/>
        <v>1</v>
      </c>
      <c r="M274" s="43">
        <f t="shared" si="34"/>
        <v>0</v>
      </c>
      <c r="N274" s="43">
        <f t="shared" si="35"/>
        <v>1</v>
      </c>
      <c r="O274" s="43" t="str">
        <f t="shared" si="36"/>
        <v>B: 1-3%</v>
      </c>
      <c r="P274" s="45">
        <f t="shared" si="37"/>
        <v>1466648</v>
      </c>
      <c r="Q274" s="45">
        <f>IF(L274=1,F274*INDEX(Asumsi!$B$5:$B$7,MATCH(I274,Asumsi!$A$5:$A$7,0))-H274,0)</f>
        <v>419042</v>
      </c>
      <c r="R274" s="46">
        <f>MIN(G274,INDEX(Asumsi!$C$5:$C$7,MATCH(I274,Asumsi!$A$5:$A$7,0)))</f>
        <v>0.02</v>
      </c>
      <c r="S274" s="43">
        <f t="shared" si="38"/>
        <v>0</v>
      </c>
      <c r="T274" s="45">
        <f t="shared" si="39"/>
        <v>0</v>
      </c>
      <c r="U274" s="45">
        <f>IF(L274=1,F274*INDEX(Asumsi!$B$5:$B$7,MATCH(I274,Asumsi!$A$5:$A$7,0))-F274*R274,0)</f>
        <v>419042.4</v>
      </c>
      <c r="V274" s="45">
        <f>IF(S274=1,U274*(1-Asumsi!$B$10),U274)</f>
        <v>419042.4</v>
      </c>
    </row>
    <row r="275" spans="1:22" x14ac:dyDescent="0.35">
      <c r="A275" s="43">
        <v>45766</v>
      </c>
      <c r="B275" s="43" t="s">
        <v>202</v>
      </c>
      <c r="C275" s="43" t="s">
        <v>260</v>
      </c>
      <c r="D275" s="44">
        <v>40305</v>
      </c>
      <c r="E275" s="43">
        <v>37</v>
      </c>
      <c r="F275" s="43">
        <v>5044420</v>
      </c>
      <c r="G275" s="43">
        <v>0</v>
      </c>
      <c r="H275" s="43">
        <v>0</v>
      </c>
      <c r="I275" s="43" t="s">
        <v>75</v>
      </c>
      <c r="J275" s="43" t="s">
        <v>144</v>
      </c>
      <c r="K275" s="43">
        <f t="shared" si="32"/>
        <v>2010</v>
      </c>
      <c r="L275" s="43">
        <f t="shared" si="33"/>
        <v>1</v>
      </c>
      <c r="M275" s="43">
        <f t="shared" si="34"/>
        <v>0</v>
      </c>
      <c r="N275" s="43">
        <f t="shared" si="35"/>
        <v>1</v>
      </c>
      <c r="O275" s="43" t="str">
        <f t="shared" si="36"/>
        <v>A: 0%</v>
      </c>
      <c r="P275" s="45">
        <f t="shared" si="37"/>
        <v>5044420</v>
      </c>
      <c r="Q275" s="45">
        <f>IF(L275=1,F275*INDEX(Asumsi!$B$5:$B$7,MATCH(I275,Asumsi!$A$5:$A$7,0))-H275,0)</f>
        <v>1513326</v>
      </c>
      <c r="R275" s="46">
        <f>MIN(G275,INDEX(Asumsi!$C$5:$C$7,MATCH(I275,Asumsi!$A$5:$A$7,0)))</f>
        <v>0</v>
      </c>
      <c r="S275" s="43">
        <f t="shared" si="38"/>
        <v>0</v>
      </c>
      <c r="T275" s="45">
        <f t="shared" si="39"/>
        <v>0</v>
      </c>
      <c r="U275" s="45">
        <f>IF(L275=1,F275*INDEX(Asumsi!$B$5:$B$7,MATCH(I275,Asumsi!$A$5:$A$7,0))-F275*R275,0)</f>
        <v>1513326</v>
      </c>
      <c r="V275" s="45">
        <f>IF(S275=1,U275*(1-Asumsi!$B$10),U275)</f>
        <v>1513326</v>
      </c>
    </row>
    <row r="276" spans="1:22" x14ac:dyDescent="0.35">
      <c r="A276" s="43">
        <v>45861</v>
      </c>
      <c r="B276" s="43" t="s">
        <v>202</v>
      </c>
      <c r="C276" s="43" t="s">
        <v>214</v>
      </c>
      <c r="D276" s="44">
        <v>40780</v>
      </c>
      <c r="E276" s="43">
        <v>39</v>
      </c>
      <c r="F276" s="43">
        <v>1361717</v>
      </c>
      <c r="G276" s="43">
        <v>0.05</v>
      </c>
      <c r="H276" s="43">
        <v>68086</v>
      </c>
      <c r="I276" s="43" t="s">
        <v>77</v>
      </c>
      <c r="J276" s="43" t="s">
        <v>137</v>
      </c>
      <c r="K276" s="43">
        <f t="shared" si="32"/>
        <v>2011</v>
      </c>
      <c r="L276" s="43">
        <f t="shared" si="33"/>
        <v>1</v>
      </c>
      <c r="M276" s="43">
        <f t="shared" si="34"/>
        <v>0</v>
      </c>
      <c r="N276" s="43">
        <f t="shared" si="35"/>
        <v>1</v>
      </c>
      <c r="O276" s="43" t="str">
        <f t="shared" si="36"/>
        <v>C: 4-6%</v>
      </c>
      <c r="P276" s="45">
        <f t="shared" si="37"/>
        <v>1293631</v>
      </c>
      <c r="Q276" s="45">
        <f>IF(L276=1,F276*INDEX(Asumsi!$B$5:$B$7,MATCH(I276,Asumsi!$A$5:$A$7,0))-H276,0)</f>
        <v>340429.1</v>
      </c>
      <c r="R276" s="46">
        <f>MIN(G276,INDEX(Asumsi!$C$5:$C$7,MATCH(I276,Asumsi!$A$5:$A$7,0)))</f>
        <v>0.05</v>
      </c>
      <c r="S276" s="43">
        <f t="shared" si="38"/>
        <v>0</v>
      </c>
      <c r="T276" s="45">
        <f t="shared" si="39"/>
        <v>0</v>
      </c>
      <c r="U276" s="45">
        <f>IF(L276=1,F276*INDEX(Asumsi!$B$5:$B$7,MATCH(I276,Asumsi!$A$5:$A$7,0))-F276*R276,0)</f>
        <v>340429.25</v>
      </c>
      <c r="V276" s="45">
        <f>IF(S276=1,U276*(1-Asumsi!$B$10),U276)</f>
        <v>340429.25</v>
      </c>
    </row>
    <row r="277" spans="1:22" x14ac:dyDescent="0.35">
      <c r="A277" s="43">
        <v>45957</v>
      </c>
      <c r="B277" s="43" t="s">
        <v>202</v>
      </c>
      <c r="C277" s="43" t="s">
        <v>211</v>
      </c>
      <c r="D277" s="44">
        <v>40442</v>
      </c>
      <c r="E277" s="43">
        <v>20</v>
      </c>
      <c r="F277" s="43">
        <v>1519680</v>
      </c>
      <c r="G277" s="43">
        <v>0.06</v>
      </c>
      <c r="H277" s="43">
        <v>91181</v>
      </c>
      <c r="I277" s="43" t="s">
        <v>77</v>
      </c>
      <c r="J277" s="43" t="s">
        <v>142</v>
      </c>
      <c r="K277" s="43">
        <f t="shared" si="32"/>
        <v>2010</v>
      </c>
      <c r="L277" s="43">
        <f t="shared" si="33"/>
        <v>1</v>
      </c>
      <c r="M277" s="43">
        <f t="shared" si="34"/>
        <v>0</v>
      </c>
      <c r="N277" s="43">
        <f t="shared" si="35"/>
        <v>1</v>
      </c>
      <c r="O277" s="43" t="str">
        <f t="shared" si="36"/>
        <v>C: 4-6%</v>
      </c>
      <c r="P277" s="45">
        <f t="shared" si="37"/>
        <v>1428499</v>
      </c>
      <c r="Q277" s="45">
        <f>IF(L277=1,F277*INDEX(Asumsi!$B$5:$B$7,MATCH(I277,Asumsi!$A$5:$A$7,0))-H277,0)</f>
        <v>364723</v>
      </c>
      <c r="R277" s="46">
        <f>MIN(G277,INDEX(Asumsi!$C$5:$C$7,MATCH(I277,Asumsi!$A$5:$A$7,0)))</f>
        <v>0.05</v>
      </c>
      <c r="S277" s="43">
        <f t="shared" si="38"/>
        <v>1</v>
      </c>
      <c r="T277" s="45">
        <f t="shared" si="39"/>
        <v>15196.799999999992</v>
      </c>
      <c r="U277" s="45">
        <f>IF(L277=1,F277*INDEX(Asumsi!$B$5:$B$7,MATCH(I277,Asumsi!$A$5:$A$7,0))-F277*R277,0)</f>
        <v>379920</v>
      </c>
      <c r="V277" s="45">
        <f>IF(S277=1,U277*(1-Asumsi!$B$10),U277)</f>
        <v>360924</v>
      </c>
    </row>
    <row r="278" spans="1:22" x14ac:dyDescent="0.35">
      <c r="A278" s="43">
        <v>46912</v>
      </c>
      <c r="B278" s="43" t="s">
        <v>202</v>
      </c>
      <c r="C278" s="43" t="s">
        <v>235</v>
      </c>
      <c r="D278" s="44">
        <v>41090</v>
      </c>
      <c r="E278" s="43">
        <v>5</v>
      </c>
      <c r="F278" s="43">
        <v>588000</v>
      </c>
      <c r="G278" s="43">
        <v>0</v>
      </c>
      <c r="H278" s="43">
        <v>0</v>
      </c>
      <c r="I278" s="43" t="s">
        <v>75</v>
      </c>
      <c r="J278" s="43" t="s">
        <v>144</v>
      </c>
      <c r="K278" s="43">
        <f t="shared" si="32"/>
        <v>2012</v>
      </c>
      <c r="L278" s="43">
        <f t="shared" si="33"/>
        <v>1</v>
      </c>
      <c r="M278" s="43">
        <f t="shared" si="34"/>
        <v>0</v>
      </c>
      <c r="N278" s="43">
        <f t="shared" si="35"/>
        <v>1</v>
      </c>
      <c r="O278" s="43" t="str">
        <f t="shared" si="36"/>
        <v>A: 0%</v>
      </c>
      <c r="P278" s="45">
        <f t="shared" si="37"/>
        <v>588000</v>
      </c>
      <c r="Q278" s="45">
        <f>IF(L278=1,F278*INDEX(Asumsi!$B$5:$B$7,MATCH(I278,Asumsi!$A$5:$A$7,0))-H278,0)</f>
        <v>176400</v>
      </c>
      <c r="R278" s="46">
        <f>MIN(G278,INDEX(Asumsi!$C$5:$C$7,MATCH(I278,Asumsi!$A$5:$A$7,0)))</f>
        <v>0</v>
      </c>
      <c r="S278" s="43">
        <f t="shared" si="38"/>
        <v>0</v>
      </c>
      <c r="T278" s="45">
        <f t="shared" si="39"/>
        <v>0</v>
      </c>
      <c r="U278" s="45">
        <f>IF(L278=1,F278*INDEX(Asumsi!$B$5:$B$7,MATCH(I278,Asumsi!$A$5:$A$7,0))-F278*R278,0)</f>
        <v>176400</v>
      </c>
      <c r="V278" s="45">
        <f>IF(S278=1,U278*(1-Asumsi!$B$10),U278)</f>
        <v>176400</v>
      </c>
    </row>
    <row r="279" spans="1:22" x14ac:dyDescent="0.35">
      <c r="A279" s="43">
        <v>46980</v>
      </c>
      <c r="B279" s="43" t="s">
        <v>202</v>
      </c>
      <c r="C279" s="43" t="s">
        <v>208</v>
      </c>
      <c r="D279" s="44">
        <v>40560</v>
      </c>
      <c r="E279" s="43">
        <v>34</v>
      </c>
      <c r="F279" s="43">
        <v>432600</v>
      </c>
      <c r="G279" s="43">
        <v>0.01</v>
      </c>
      <c r="H279" s="43">
        <v>4326</v>
      </c>
      <c r="I279" s="43" t="s">
        <v>76</v>
      </c>
      <c r="J279" s="43" t="s">
        <v>149</v>
      </c>
      <c r="K279" s="43">
        <f t="shared" si="32"/>
        <v>2011</v>
      </c>
      <c r="L279" s="43">
        <f t="shared" si="33"/>
        <v>1</v>
      </c>
      <c r="M279" s="43">
        <f t="shared" si="34"/>
        <v>0</v>
      </c>
      <c r="N279" s="43">
        <f t="shared" si="35"/>
        <v>1</v>
      </c>
      <c r="O279" s="43" t="str">
        <f t="shared" si="36"/>
        <v>B: 1-3%</v>
      </c>
      <c r="P279" s="45">
        <f t="shared" si="37"/>
        <v>428274</v>
      </c>
      <c r="Q279" s="45">
        <f>IF(L279=1,F279*INDEX(Asumsi!$B$5:$B$7,MATCH(I279,Asumsi!$A$5:$A$7,0))-H279,0)</f>
        <v>125454</v>
      </c>
      <c r="R279" s="46">
        <f>MIN(G279,INDEX(Asumsi!$C$5:$C$7,MATCH(I279,Asumsi!$A$5:$A$7,0)))</f>
        <v>0.01</v>
      </c>
      <c r="S279" s="43">
        <f t="shared" si="38"/>
        <v>0</v>
      </c>
      <c r="T279" s="45">
        <f t="shared" si="39"/>
        <v>0</v>
      </c>
      <c r="U279" s="45">
        <f>IF(L279=1,F279*INDEX(Asumsi!$B$5:$B$7,MATCH(I279,Asumsi!$A$5:$A$7,0))-F279*R279,0)</f>
        <v>125454</v>
      </c>
      <c r="V279" s="45">
        <f>IF(S279=1,U279*(1-Asumsi!$B$10),U279)</f>
        <v>125454</v>
      </c>
    </row>
    <row r="280" spans="1:22" x14ac:dyDescent="0.35">
      <c r="A280" s="43">
        <v>47460</v>
      </c>
      <c r="B280" s="43" t="s">
        <v>202</v>
      </c>
      <c r="C280" s="43" t="s">
        <v>245</v>
      </c>
      <c r="D280" s="44">
        <v>40461</v>
      </c>
      <c r="E280" s="43">
        <v>12</v>
      </c>
      <c r="F280" s="43">
        <v>63200</v>
      </c>
      <c r="G280" s="43">
        <v>0.1</v>
      </c>
      <c r="H280" s="43">
        <v>6320</v>
      </c>
      <c r="I280" s="43" t="s">
        <v>76</v>
      </c>
      <c r="J280" s="43" t="s">
        <v>147</v>
      </c>
      <c r="K280" s="43">
        <f t="shared" si="32"/>
        <v>2010</v>
      </c>
      <c r="L280" s="43">
        <f t="shared" si="33"/>
        <v>1</v>
      </c>
      <c r="M280" s="43">
        <f t="shared" si="34"/>
        <v>0</v>
      </c>
      <c r="N280" s="43">
        <f t="shared" si="35"/>
        <v>1</v>
      </c>
      <c r="O280" s="43" t="str">
        <f t="shared" si="36"/>
        <v>D: 7%+</v>
      </c>
      <c r="P280" s="45">
        <f t="shared" si="37"/>
        <v>56880</v>
      </c>
      <c r="Q280" s="45">
        <f>IF(L280=1,F280*INDEX(Asumsi!$B$5:$B$7,MATCH(I280,Asumsi!$A$5:$A$7,0))-H280,0)</f>
        <v>12640</v>
      </c>
      <c r="R280" s="46">
        <f>MIN(G280,INDEX(Asumsi!$C$5:$C$7,MATCH(I280,Asumsi!$A$5:$A$7,0)))</f>
        <v>0.05</v>
      </c>
      <c r="S280" s="43">
        <f t="shared" si="38"/>
        <v>1</v>
      </c>
      <c r="T280" s="45">
        <f t="shared" si="39"/>
        <v>3160</v>
      </c>
      <c r="U280" s="45">
        <f>IF(L280=1,F280*INDEX(Asumsi!$B$5:$B$7,MATCH(I280,Asumsi!$A$5:$A$7,0))-F280*R280,0)</f>
        <v>15800</v>
      </c>
      <c r="V280" s="45">
        <f>IF(S280=1,U280*(1-Asumsi!$B$10),U280)</f>
        <v>15010</v>
      </c>
    </row>
    <row r="281" spans="1:22" x14ac:dyDescent="0.35">
      <c r="A281" s="43">
        <v>47462</v>
      </c>
      <c r="B281" s="43" t="s">
        <v>202</v>
      </c>
      <c r="C281" s="43" t="s">
        <v>266</v>
      </c>
      <c r="D281" s="44">
        <v>40703</v>
      </c>
      <c r="E281" s="43">
        <v>43</v>
      </c>
      <c r="F281" s="43">
        <v>308360</v>
      </c>
      <c r="G281" s="43">
        <v>0.08</v>
      </c>
      <c r="H281" s="43">
        <v>24669</v>
      </c>
      <c r="I281" s="43" t="s">
        <v>76</v>
      </c>
      <c r="J281" s="43" t="s">
        <v>138</v>
      </c>
      <c r="K281" s="43">
        <f t="shared" si="32"/>
        <v>2011</v>
      </c>
      <c r="L281" s="43">
        <f t="shared" si="33"/>
        <v>1</v>
      </c>
      <c r="M281" s="43">
        <f t="shared" si="34"/>
        <v>0</v>
      </c>
      <c r="N281" s="43">
        <f t="shared" si="35"/>
        <v>1</v>
      </c>
      <c r="O281" s="43" t="str">
        <f t="shared" si="36"/>
        <v>D: 7%+</v>
      </c>
      <c r="P281" s="45">
        <f t="shared" si="37"/>
        <v>283691</v>
      </c>
      <c r="Q281" s="45">
        <f>IF(L281=1,F281*INDEX(Asumsi!$B$5:$B$7,MATCH(I281,Asumsi!$A$5:$A$7,0))-H281,0)</f>
        <v>67839</v>
      </c>
      <c r="R281" s="46">
        <f>MIN(G281,INDEX(Asumsi!$C$5:$C$7,MATCH(I281,Asumsi!$A$5:$A$7,0)))</f>
        <v>0.05</v>
      </c>
      <c r="S281" s="43">
        <f t="shared" si="38"/>
        <v>1</v>
      </c>
      <c r="T281" s="45">
        <f t="shared" si="39"/>
        <v>9250.7999999999993</v>
      </c>
      <c r="U281" s="45">
        <f>IF(L281=1,F281*INDEX(Asumsi!$B$5:$B$7,MATCH(I281,Asumsi!$A$5:$A$7,0))-F281*R281,0)</f>
        <v>77090</v>
      </c>
      <c r="V281" s="45">
        <f>IF(S281=1,U281*(1-Asumsi!$B$10),U281)</f>
        <v>73235.5</v>
      </c>
    </row>
    <row r="282" spans="1:22" x14ac:dyDescent="0.35">
      <c r="A282" s="43">
        <v>47620</v>
      </c>
      <c r="B282" s="43" t="s">
        <v>209</v>
      </c>
      <c r="C282" s="43" t="s">
        <v>259</v>
      </c>
      <c r="D282" s="44">
        <v>41086</v>
      </c>
      <c r="E282" s="43">
        <v>27</v>
      </c>
      <c r="F282" s="43">
        <v>604400</v>
      </c>
      <c r="G282" s="43">
        <v>0.04</v>
      </c>
      <c r="H282" s="43">
        <v>24176</v>
      </c>
      <c r="I282" s="43" t="s">
        <v>76</v>
      </c>
      <c r="J282" s="43" t="s">
        <v>148</v>
      </c>
      <c r="K282" s="43">
        <f t="shared" si="32"/>
        <v>2012</v>
      </c>
      <c r="L282" s="43">
        <f t="shared" si="33"/>
        <v>0</v>
      </c>
      <c r="M282" s="43">
        <f t="shared" si="34"/>
        <v>1</v>
      </c>
      <c r="N282" s="43">
        <f t="shared" si="35"/>
        <v>1</v>
      </c>
      <c r="O282" s="43" t="str">
        <f t="shared" si="36"/>
        <v>C: 4-6%</v>
      </c>
      <c r="P282" s="45">
        <f t="shared" si="37"/>
        <v>0</v>
      </c>
      <c r="Q282" s="45">
        <f>IF(L282=1,F282*INDEX(Asumsi!$B$5:$B$7,MATCH(I282,Asumsi!$A$5:$A$7,0))-H282,0)</f>
        <v>0</v>
      </c>
      <c r="R282" s="46">
        <f>MIN(G282,INDEX(Asumsi!$C$5:$C$7,MATCH(I282,Asumsi!$A$5:$A$7,0)))</f>
        <v>0.04</v>
      </c>
      <c r="S282" s="43">
        <f t="shared" si="38"/>
        <v>0</v>
      </c>
      <c r="T282" s="45">
        <f t="shared" si="39"/>
        <v>0</v>
      </c>
      <c r="U282" s="45">
        <f>IF(L282=1,F282*INDEX(Asumsi!$B$5:$B$7,MATCH(I282,Asumsi!$A$5:$A$7,0))-F282*R282,0)</f>
        <v>0</v>
      </c>
      <c r="V282" s="45">
        <f>IF(S282=1,U282*(1-Asumsi!$B$10),U282)</f>
        <v>0</v>
      </c>
    </row>
    <row r="283" spans="1:22" x14ac:dyDescent="0.35">
      <c r="A283" s="43">
        <v>47749</v>
      </c>
      <c r="B283" s="43" t="s">
        <v>202</v>
      </c>
      <c r="C283" s="43" t="s">
        <v>251</v>
      </c>
      <c r="D283" s="44">
        <v>40253</v>
      </c>
      <c r="E283" s="43">
        <v>46</v>
      </c>
      <c r="F283" s="43">
        <v>799160</v>
      </c>
      <c r="G283" s="43">
        <v>0.04</v>
      </c>
      <c r="H283" s="43">
        <v>31966</v>
      </c>
      <c r="I283" s="43" t="s">
        <v>76</v>
      </c>
      <c r="J283" s="43" t="s">
        <v>148</v>
      </c>
      <c r="K283" s="43">
        <f t="shared" si="32"/>
        <v>2010</v>
      </c>
      <c r="L283" s="43">
        <f t="shared" si="33"/>
        <v>1</v>
      </c>
      <c r="M283" s="43">
        <f t="shared" si="34"/>
        <v>0</v>
      </c>
      <c r="N283" s="43">
        <f t="shared" si="35"/>
        <v>1</v>
      </c>
      <c r="O283" s="43" t="str">
        <f t="shared" si="36"/>
        <v>C: 4-6%</v>
      </c>
      <c r="P283" s="45">
        <f t="shared" si="37"/>
        <v>767194</v>
      </c>
      <c r="Q283" s="45">
        <f>IF(L283=1,F283*INDEX(Asumsi!$B$5:$B$7,MATCH(I283,Asumsi!$A$5:$A$7,0))-H283,0)</f>
        <v>207782</v>
      </c>
      <c r="R283" s="46">
        <f>MIN(G283,INDEX(Asumsi!$C$5:$C$7,MATCH(I283,Asumsi!$A$5:$A$7,0)))</f>
        <v>0.04</v>
      </c>
      <c r="S283" s="43">
        <f t="shared" si="38"/>
        <v>0</v>
      </c>
      <c r="T283" s="45">
        <f t="shared" si="39"/>
        <v>0</v>
      </c>
      <c r="U283" s="45">
        <f>IF(L283=1,F283*INDEX(Asumsi!$B$5:$B$7,MATCH(I283,Asumsi!$A$5:$A$7,0))-F283*R283,0)</f>
        <v>207781.6</v>
      </c>
      <c r="V283" s="45">
        <f>IF(S283=1,U283*(1-Asumsi!$B$10),U283)</f>
        <v>207781.6</v>
      </c>
    </row>
    <row r="284" spans="1:22" x14ac:dyDescent="0.35">
      <c r="A284" s="43">
        <v>47873</v>
      </c>
      <c r="B284" s="43" t="s">
        <v>202</v>
      </c>
      <c r="C284" s="43" t="s">
        <v>244</v>
      </c>
      <c r="D284" s="44">
        <v>40495</v>
      </c>
      <c r="E284" s="43">
        <v>8</v>
      </c>
      <c r="F284" s="43">
        <v>104780</v>
      </c>
      <c r="G284" s="43">
        <v>0.08</v>
      </c>
      <c r="H284" s="43">
        <v>8382</v>
      </c>
      <c r="I284" s="43" t="s">
        <v>75</v>
      </c>
      <c r="J284" s="43" t="s">
        <v>144</v>
      </c>
      <c r="K284" s="43">
        <f t="shared" si="32"/>
        <v>2010</v>
      </c>
      <c r="L284" s="43">
        <f t="shared" si="33"/>
        <v>1</v>
      </c>
      <c r="M284" s="43">
        <f t="shared" si="34"/>
        <v>0</v>
      </c>
      <c r="N284" s="43">
        <f t="shared" si="35"/>
        <v>1</v>
      </c>
      <c r="O284" s="43" t="str">
        <f t="shared" si="36"/>
        <v>D: 7%+</v>
      </c>
      <c r="P284" s="45">
        <f t="shared" si="37"/>
        <v>96398</v>
      </c>
      <c r="Q284" s="45">
        <f>IF(L284=1,F284*INDEX(Asumsi!$B$5:$B$7,MATCH(I284,Asumsi!$A$5:$A$7,0))-H284,0)</f>
        <v>23052</v>
      </c>
      <c r="R284" s="46">
        <f>MIN(G284,INDEX(Asumsi!$C$5:$C$7,MATCH(I284,Asumsi!$A$5:$A$7,0)))</f>
        <v>0.03</v>
      </c>
      <c r="S284" s="43">
        <f t="shared" si="38"/>
        <v>1</v>
      </c>
      <c r="T284" s="45">
        <f t="shared" si="39"/>
        <v>5239</v>
      </c>
      <c r="U284" s="45">
        <f>IF(L284=1,F284*INDEX(Asumsi!$B$5:$B$7,MATCH(I284,Asumsi!$A$5:$A$7,0))-F284*R284,0)</f>
        <v>28290.6</v>
      </c>
      <c r="V284" s="45">
        <f>IF(S284=1,U284*(1-Asumsi!$B$10),U284)</f>
        <v>26876.069999999996</v>
      </c>
    </row>
    <row r="285" spans="1:22" x14ac:dyDescent="0.35">
      <c r="A285" s="43">
        <v>47943</v>
      </c>
      <c r="B285" s="43" t="s">
        <v>202</v>
      </c>
      <c r="C285" s="43" t="s">
        <v>218</v>
      </c>
      <c r="D285" s="44">
        <v>40131</v>
      </c>
      <c r="E285" s="43">
        <v>12</v>
      </c>
      <c r="F285" s="43">
        <v>122180</v>
      </c>
      <c r="G285" s="43">
        <v>0.04</v>
      </c>
      <c r="H285" s="43">
        <v>4887</v>
      </c>
      <c r="I285" s="43" t="s">
        <v>76</v>
      </c>
      <c r="J285" s="43" t="s">
        <v>149</v>
      </c>
      <c r="K285" s="43">
        <f t="shared" si="32"/>
        <v>2009</v>
      </c>
      <c r="L285" s="43">
        <f t="shared" si="33"/>
        <v>1</v>
      </c>
      <c r="M285" s="43">
        <f t="shared" si="34"/>
        <v>0</v>
      </c>
      <c r="N285" s="43">
        <f t="shared" si="35"/>
        <v>1</v>
      </c>
      <c r="O285" s="43" t="str">
        <f t="shared" si="36"/>
        <v>C: 4-6%</v>
      </c>
      <c r="P285" s="45">
        <f t="shared" si="37"/>
        <v>117293</v>
      </c>
      <c r="Q285" s="45">
        <f>IF(L285=1,F285*INDEX(Asumsi!$B$5:$B$7,MATCH(I285,Asumsi!$A$5:$A$7,0))-H285,0)</f>
        <v>31767</v>
      </c>
      <c r="R285" s="46">
        <f>MIN(G285,INDEX(Asumsi!$C$5:$C$7,MATCH(I285,Asumsi!$A$5:$A$7,0)))</f>
        <v>0.04</v>
      </c>
      <c r="S285" s="43">
        <f t="shared" si="38"/>
        <v>0</v>
      </c>
      <c r="T285" s="45">
        <f t="shared" si="39"/>
        <v>0</v>
      </c>
      <c r="U285" s="45">
        <f>IF(L285=1,F285*INDEX(Asumsi!$B$5:$B$7,MATCH(I285,Asumsi!$A$5:$A$7,0))-F285*R285,0)</f>
        <v>31766.799999999999</v>
      </c>
      <c r="V285" s="45">
        <f>IF(S285=1,U285*(1-Asumsi!$B$10),U285)</f>
        <v>31766.799999999999</v>
      </c>
    </row>
    <row r="286" spans="1:22" x14ac:dyDescent="0.35">
      <c r="A286" s="43">
        <v>48101</v>
      </c>
      <c r="B286" s="43" t="s">
        <v>202</v>
      </c>
      <c r="C286" s="43" t="s">
        <v>256</v>
      </c>
      <c r="D286" s="44">
        <v>40798</v>
      </c>
      <c r="E286" s="43">
        <v>4</v>
      </c>
      <c r="F286" s="43">
        <v>217740</v>
      </c>
      <c r="G286" s="43">
        <v>0.05</v>
      </c>
      <c r="H286" s="43">
        <v>10887</v>
      </c>
      <c r="I286" s="43" t="s">
        <v>76</v>
      </c>
      <c r="J286" s="43" t="s">
        <v>145</v>
      </c>
      <c r="K286" s="43">
        <f t="shared" si="32"/>
        <v>2011</v>
      </c>
      <c r="L286" s="43">
        <f t="shared" si="33"/>
        <v>1</v>
      </c>
      <c r="M286" s="43">
        <f t="shared" si="34"/>
        <v>0</v>
      </c>
      <c r="N286" s="43">
        <f t="shared" si="35"/>
        <v>1</v>
      </c>
      <c r="O286" s="43" t="str">
        <f t="shared" si="36"/>
        <v>C: 4-6%</v>
      </c>
      <c r="P286" s="45">
        <f t="shared" si="37"/>
        <v>206853</v>
      </c>
      <c r="Q286" s="45">
        <f>IF(L286=1,F286*INDEX(Asumsi!$B$5:$B$7,MATCH(I286,Asumsi!$A$5:$A$7,0))-H286,0)</f>
        <v>54435</v>
      </c>
      <c r="R286" s="46">
        <f>MIN(G286,INDEX(Asumsi!$C$5:$C$7,MATCH(I286,Asumsi!$A$5:$A$7,0)))</f>
        <v>0.05</v>
      </c>
      <c r="S286" s="43">
        <f t="shared" si="38"/>
        <v>0</v>
      </c>
      <c r="T286" s="45">
        <f t="shared" si="39"/>
        <v>0</v>
      </c>
      <c r="U286" s="45">
        <f>IF(L286=1,F286*INDEX(Asumsi!$B$5:$B$7,MATCH(I286,Asumsi!$A$5:$A$7,0))-F286*R286,0)</f>
        <v>54435</v>
      </c>
      <c r="V286" s="45">
        <f>IF(S286=1,U286*(1-Asumsi!$B$10),U286)</f>
        <v>54435</v>
      </c>
    </row>
    <row r="287" spans="1:22" x14ac:dyDescent="0.35">
      <c r="A287" s="43">
        <v>48295</v>
      </c>
      <c r="B287" s="43" t="s">
        <v>209</v>
      </c>
      <c r="C287" s="43" t="s">
        <v>253</v>
      </c>
      <c r="D287" s="44">
        <v>40140</v>
      </c>
      <c r="E287" s="43">
        <v>48</v>
      </c>
      <c r="F287" s="43">
        <v>20103040</v>
      </c>
      <c r="G287" s="43">
        <v>0.05</v>
      </c>
      <c r="H287" s="43">
        <v>1005152</v>
      </c>
      <c r="I287" s="43" t="s">
        <v>77</v>
      </c>
      <c r="J287" s="43" t="s">
        <v>134</v>
      </c>
      <c r="K287" s="43">
        <f t="shared" si="32"/>
        <v>2009</v>
      </c>
      <c r="L287" s="43">
        <f t="shared" si="33"/>
        <v>0</v>
      </c>
      <c r="M287" s="43">
        <f t="shared" si="34"/>
        <v>1</v>
      </c>
      <c r="N287" s="43">
        <f t="shared" si="35"/>
        <v>1</v>
      </c>
      <c r="O287" s="43" t="str">
        <f t="shared" si="36"/>
        <v>C: 4-6%</v>
      </c>
      <c r="P287" s="45">
        <f t="shared" si="37"/>
        <v>0</v>
      </c>
      <c r="Q287" s="45">
        <f>IF(L287=1,F287*INDEX(Asumsi!$B$5:$B$7,MATCH(I287,Asumsi!$A$5:$A$7,0))-H287,0)</f>
        <v>0</v>
      </c>
      <c r="R287" s="46">
        <f>MIN(G287,INDEX(Asumsi!$C$5:$C$7,MATCH(I287,Asumsi!$A$5:$A$7,0)))</f>
        <v>0.05</v>
      </c>
      <c r="S287" s="43">
        <f t="shared" si="38"/>
        <v>0</v>
      </c>
      <c r="T287" s="45">
        <f t="shared" si="39"/>
        <v>0</v>
      </c>
      <c r="U287" s="45">
        <f>IF(L287=1,F287*INDEX(Asumsi!$B$5:$B$7,MATCH(I287,Asumsi!$A$5:$A$7,0))-F287*R287,0)</f>
        <v>0</v>
      </c>
      <c r="V287" s="45">
        <f>IF(S287=1,U287*(1-Asumsi!$B$10),U287)</f>
        <v>0</v>
      </c>
    </row>
    <row r="288" spans="1:22" x14ac:dyDescent="0.35">
      <c r="A288" s="43">
        <v>48839</v>
      </c>
      <c r="B288" s="43" t="s">
        <v>202</v>
      </c>
      <c r="C288" s="43" t="s">
        <v>212</v>
      </c>
      <c r="D288" s="44">
        <v>40369</v>
      </c>
      <c r="E288" s="43">
        <v>1</v>
      </c>
      <c r="F288" s="43">
        <v>194260</v>
      </c>
      <c r="G288" s="43">
        <v>0.05</v>
      </c>
      <c r="H288" s="43">
        <v>9713</v>
      </c>
      <c r="I288" s="43" t="s">
        <v>76</v>
      </c>
      <c r="J288" s="43" t="s">
        <v>149</v>
      </c>
      <c r="K288" s="43">
        <f t="shared" si="32"/>
        <v>2010</v>
      </c>
      <c r="L288" s="43">
        <f t="shared" si="33"/>
        <v>1</v>
      </c>
      <c r="M288" s="43">
        <f t="shared" si="34"/>
        <v>0</v>
      </c>
      <c r="N288" s="43">
        <f t="shared" si="35"/>
        <v>1</v>
      </c>
      <c r="O288" s="43" t="str">
        <f t="shared" si="36"/>
        <v>C: 4-6%</v>
      </c>
      <c r="P288" s="45">
        <f t="shared" si="37"/>
        <v>184547</v>
      </c>
      <c r="Q288" s="45">
        <f>IF(L288=1,F288*INDEX(Asumsi!$B$5:$B$7,MATCH(I288,Asumsi!$A$5:$A$7,0))-H288,0)</f>
        <v>48565</v>
      </c>
      <c r="R288" s="46">
        <f>MIN(G288,INDEX(Asumsi!$C$5:$C$7,MATCH(I288,Asumsi!$A$5:$A$7,0)))</f>
        <v>0.05</v>
      </c>
      <c r="S288" s="43">
        <f t="shared" si="38"/>
        <v>0</v>
      </c>
      <c r="T288" s="45">
        <f t="shared" si="39"/>
        <v>0</v>
      </c>
      <c r="U288" s="45">
        <f>IF(L288=1,F288*INDEX(Asumsi!$B$5:$B$7,MATCH(I288,Asumsi!$A$5:$A$7,0))-F288*R288,0)</f>
        <v>48565</v>
      </c>
      <c r="V288" s="45">
        <f>IF(S288=1,U288*(1-Asumsi!$B$10),U288)</f>
        <v>48565</v>
      </c>
    </row>
    <row r="289" spans="1:22" x14ac:dyDescent="0.35">
      <c r="A289" s="43">
        <v>49154</v>
      </c>
      <c r="B289" s="43" t="s">
        <v>202</v>
      </c>
      <c r="C289" s="43" t="s">
        <v>235</v>
      </c>
      <c r="D289" s="44">
        <v>39878</v>
      </c>
      <c r="E289" s="43">
        <v>26</v>
      </c>
      <c r="F289" s="43">
        <v>3047000</v>
      </c>
      <c r="G289" s="43">
        <v>7.0000000000000007E-2</v>
      </c>
      <c r="H289" s="43">
        <v>213290</v>
      </c>
      <c r="I289" s="43" t="s">
        <v>76</v>
      </c>
      <c r="J289" s="43" t="s">
        <v>141</v>
      </c>
      <c r="K289" s="43">
        <f t="shared" si="32"/>
        <v>2009</v>
      </c>
      <c r="L289" s="43">
        <f t="shared" si="33"/>
        <v>1</v>
      </c>
      <c r="M289" s="43">
        <f t="shared" si="34"/>
        <v>0</v>
      </c>
      <c r="N289" s="43">
        <f t="shared" si="35"/>
        <v>1</v>
      </c>
      <c r="O289" s="43" t="str">
        <f t="shared" si="36"/>
        <v>D: 7%+</v>
      </c>
      <c r="P289" s="45">
        <f t="shared" si="37"/>
        <v>2833710</v>
      </c>
      <c r="Q289" s="45">
        <f>IF(L289=1,F289*INDEX(Asumsi!$B$5:$B$7,MATCH(I289,Asumsi!$A$5:$A$7,0))-H289,0)</f>
        <v>700810</v>
      </c>
      <c r="R289" s="46">
        <f>MIN(G289,INDEX(Asumsi!$C$5:$C$7,MATCH(I289,Asumsi!$A$5:$A$7,0)))</f>
        <v>0.05</v>
      </c>
      <c r="S289" s="43">
        <f t="shared" si="38"/>
        <v>1</v>
      </c>
      <c r="T289" s="45">
        <f t="shared" si="39"/>
        <v>60940.000000000015</v>
      </c>
      <c r="U289" s="45">
        <f>IF(L289=1,F289*INDEX(Asumsi!$B$5:$B$7,MATCH(I289,Asumsi!$A$5:$A$7,0))-F289*R289,0)</f>
        <v>761750</v>
      </c>
      <c r="V289" s="45">
        <f>IF(S289=1,U289*(1-Asumsi!$B$10),U289)</f>
        <v>723662.5</v>
      </c>
    </row>
    <row r="290" spans="1:22" x14ac:dyDescent="0.35">
      <c r="A290" s="43">
        <v>49921</v>
      </c>
      <c r="B290" s="43" t="s">
        <v>202</v>
      </c>
      <c r="C290" s="43" t="s">
        <v>213</v>
      </c>
      <c r="D290" s="44">
        <v>40591</v>
      </c>
      <c r="E290" s="43">
        <v>5</v>
      </c>
      <c r="F290" s="43">
        <v>1512300</v>
      </c>
      <c r="G290" s="43">
        <v>0.06</v>
      </c>
      <c r="H290" s="43">
        <v>90738</v>
      </c>
      <c r="I290" s="43" t="s">
        <v>77</v>
      </c>
      <c r="J290" s="43" t="s">
        <v>134</v>
      </c>
      <c r="K290" s="43">
        <f t="shared" si="32"/>
        <v>2011</v>
      </c>
      <c r="L290" s="43">
        <f t="shared" si="33"/>
        <v>1</v>
      </c>
      <c r="M290" s="43">
        <f t="shared" si="34"/>
        <v>0</v>
      </c>
      <c r="N290" s="43">
        <f t="shared" si="35"/>
        <v>1</v>
      </c>
      <c r="O290" s="43" t="str">
        <f t="shared" si="36"/>
        <v>C: 4-6%</v>
      </c>
      <c r="P290" s="45">
        <f t="shared" si="37"/>
        <v>1421562</v>
      </c>
      <c r="Q290" s="45">
        <f>IF(L290=1,F290*INDEX(Asumsi!$B$5:$B$7,MATCH(I290,Asumsi!$A$5:$A$7,0))-H290,0)</f>
        <v>362952</v>
      </c>
      <c r="R290" s="46">
        <f>MIN(G290,INDEX(Asumsi!$C$5:$C$7,MATCH(I290,Asumsi!$A$5:$A$7,0)))</f>
        <v>0.05</v>
      </c>
      <c r="S290" s="43">
        <f t="shared" si="38"/>
        <v>1</v>
      </c>
      <c r="T290" s="45">
        <f t="shared" si="39"/>
        <v>15122.999999999993</v>
      </c>
      <c r="U290" s="45">
        <f>IF(L290=1,F290*INDEX(Asumsi!$B$5:$B$7,MATCH(I290,Asumsi!$A$5:$A$7,0))-F290*R290,0)</f>
        <v>378075</v>
      </c>
      <c r="V290" s="45">
        <f>IF(S290=1,U290*(1-Asumsi!$B$10),U290)</f>
        <v>359171.25</v>
      </c>
    </row>
    <row r="291" spans="1:22" x14ac:dyDescent="0.35">
      <c r="A291" s="43">
        <v>49952</v>
      </c>
      <c r="B291" s="43" t="s">
        <v>202</v>
      </c>
      <c r="C291" s="43" t="s">
        <v>231</v>
      </c>
      <c r="D291" s="44">
        <v>40866</v>
      </c>
      <c r="E291" s="43">
        <v>12</v>
      </c>
      <c r="F291" s="43">
        <v>2647340</v>
      </c>
      <c r="G291" s="43">
        <v>0.04</v>
      </c>
      <c r="H291" s="43">
        <v>105894</v>
      </c>
      <c r="I291" s="43" t="s">
        <v>75</v>
      </c>
      <c r="J291" s="43" t="s">
        <v>144</v>
      </c>
      <c r="K291" s="43">
        <f t="shared" si="32"/>
        <v>2011</v>
      </c>
      <c r="L291" s="43">
        <f t="shared" si="33"/>
        <v>1</v>
      </c>
      <c r="M291" s="43">
        <f t="shared" si="34"/>
        <v>0</v>
      </c>
      <c r="N291" s="43">
        <f t="shared" si="35"/>
        <v>1</v>
      </c>
      <c r="O291" s="43" t="str">
        <f t="shared" si="36"/>
        <v>C: 4-6%</v>
      </c>
      <c r="P291" s="45">
        <f t="shared" si="37"/>
        <v>2541446</v>
      </c>
      <c r="Q291" s="45">
        <f>IF(L291=1,F291*INDEX(Asumsi!$B$5:$B$7,MATCH(I291,Asumsi!$A$5:$A$7,0))-H291,0)</f>
        <v>688308</v>
      </c>
      <c r="R291" s="46">
        <f>MIN(G291,INDEX(Asumsi!$C$5:$C$7,MATCH(I291,Asumsi!$A$5:$A$7,0)))</f>
        <v>0.03</v>
      </c>
      <c r="S291" s="43">
        <f t="shared" si="38"/>
        <v>1</v>
      </c>
      <c r="T291" s="45">
        <f t="shared" si="39"/>
        <v>26473.400000000005</v>
      </c>
      <c r="U291" s="45">
        <f>IF(L291=1,F291*INDEX(Asumsi!$B$5:$B$7,MATCH(I291,Asumsi!$A$5:$A$7,0))-F291*R291,0)</f>
        <v>714781.8</v>
      </c>
      <c r="V291" s="45">
        <f>IF(S291=1,U291*(1-Asumsi!$B$10),U291)</f>
        <v>679042.71</v>
      </c>
    </row>
    <row r="292" spans="1:22" x14ac:dyDescent="0.35">
      <c r="A292" s="43">
        <v>50117</v>
      </c>
      <c r="B292" s="43" t="s">
        <v>202</v>
      </c>
      <c r="C292" s="43" t="s">
        <v>214</v>
      </c>
      <c r="D292" s="44">
        <v>40697</v>
      </c>
      <c r="E292" s="43">
        <v>17</v>
      </c>
      <c r="F292" s="43">
        <v>94880</v>
      </c>
      <c r="G292" s="43">
        <v>0.09</v>
      </c>
      <c r="H292" s="43">
        <v>8539</v>
      </c>
      <c r="I292" s="43" t="s">
        <v>76</v>
      </c>
      <c r="J292" s="43" t="s">
        <v>149</v>
      </c>
      <c r="K292" s="43">
        <f t="shared" si="32"/>
        <v>2011</v>
      </c>
      <c r="L292" s="43">
        <f t="shared" si="33"/>
        <v>1</v>
      </c>
      <c r="M292" s="43">
        <f t="shared" si="34"/>
        <v>0</v>
      </c>
      <c r="N292" s="43">
        <f t="shared" si="35"/>
        <v>1</v>
      </c>
      <c r="O292" s="43" t="str">
        <f t="shared" si="36"/>
        <v>D: 7%+</v>
      </c>
      <c r="P292" s="45">
        <f t="shared" si="37"/>
        <v>86341</v>
      </c>
      <c r="Q292" s="45">
        <f>IF(L292=1,F292*INDEX(Asumsi!$B$5:$B$7,MATCH(I292,Asumsi!$A$5:$A$7,0))-H292,0)</f>
        <v>19925</v>
      </c>
      <c r="R292" s="46">
        <f>MIN(G292,INDEX(Asumsi!$C$5:$C$7,MATCH(I292,Asumsi!$A$5:$A$7,0)))</f>
        <v>0.05</v>
      </c>
      <c r="S292" s="43">
        <f t="shared" si="38"/>
        <v>1</v>
      </c>
      <c r="T292" s="45">
        <f t="shared" si="39"/>
        <v>3795.1999999999994</v>
      </c>
      <c r="U292" s="45">
        <f>IF(L292=1,F292*INDEX(Asumsi!$B$5:$B$7,MATCH(I292,Asumsi!$A$5:$A$7,0))-F292*R292,0)</f>
        <v>23720</v>
      </c>
      <c r="V292" s="45">
        <f>IF(S292=1,U292*(1-Asumsi!$B$10),U292)</f>
        <v>22534</v>
      </c>
    </row>
    <row r="293" spans="1:22" x14ac:dyDescent="0.35">
      <c r="A293" s="43">
        <v>50278</v>
      </c>
      <c r="B293" s="43" t="s">
        <v>202</v>
      </c>
      <c r="C293" s="43" t="s">
        <v>231</v>
      </c>
      <c r="D293" s="44">
        <v>40323</v>
      </c>
      <c r="E293" s="43">
        <v>2</v>
      </c>
      <c r="F293" s="43">
        <v>102420</v>
      </c>
      <c r="G293" s="43">
        <v>0</v>
      </c>
      <c r="H293" s="43">
        <v>0</v>
      </c>
      <c r="I293" s="43" t="s">
        <v>76</v>
      </c>
      <c r="J293" s="43" t="s">
        <v>138</v>
      </c>
      <c r="K293" s="43">
        <f t="shared" si="32"/>
        <v>2010</v>
      </c>
      <c r="L293" s="43">
        <f t="shared" si="33"/>
        <v>1</v>
      </c>
      <c r="M293" s="43">
        <f t="shared" si="34"/>
        <v>0</v>
      </c>
      <c r="N293" s="43">
        <f t="shared" si="35"/>
        <v>1</v>
      </c>
      <c r="O293" s="43" t="str">
        <f t="shared" si="36"/>
        <v>A: 0%</v>
      </c>
      <c r="P293" s="45">
        <f t="shared" si="37"/>
        <v>102420</v>
      </c>
      <c r="Q293" s="45">
        <f>IF(L293=1,F293*INDEX(Asumsi!$B$5:$B$7,MATCH(I293,Asumsi!$A$5:$A$7,0))-H293,0)</f>
        <v>30726</v>
      </c>
      <c r="R293" s="46">
        <f>MIN(G293,INDEX(Asumsi!$C$5:$C$7,MATCH(I293,Asumsi!$A$5:$A$7,0)))</f>
        <v>0</v>
      </c>
      <c r="S293" s="43">
        <f t="shared" si="38"/>
        <v>0</v>
      </c>
      <c r="T293" s="45">
        <f t="shared" si="39"/>
        <v>0</v>
      </c>
      <c r="U293" s="45">
        <f>IF(L293=1,F293*INDEX(Asumsi!$B$5:$B$7,MATCH(I293,Asumsi!$A$5:$A$7,0))-F293*R293,0)</f>
        <v>30726</v>
      </c>
      <c r="V293" s="45">
        <f>IF(S293=1,U293*(1-Asumsi!$B$10),U293)</f>
        <v>30726</v>
      </c>
    </row>
    <row r="294" spans="1:22" x14ac:dyDescent="0.35">
      <c r="A294" s="43">
        <v>50374</v>
      </c>
      <c r="B294" s="43" t="s">
        <v>209</v>
      </c>
      <c r="C294" s="43" t="s">
        <v>266</v>
      </c>
      <c r="D294" s="44">
        <v>39963</v>
      </c>
      <c r="E294" s="43">
        <v>30</v>
      </c>
      <c r="F294" s="43">
        <v>6964820</v>
      </c>
      <c r="G294" s="43">
        <v>0.05</v>
      </c>
      <c r="H294" s="43">
        <v>348241</v>
      </c>
      <c r="I294" s="43" t="s">
        <v>76</v>
      </c>
      <c r="J294" s="43" t="s">
        <v>138</v>
      </c>
      <c r="K294" s="43">
        <f t="shared" si="32"/>
        <v>2009</v>
      </c>
      <c r="L294" s="43">
        <f t="shared" si="33"/>
        <v>0</v>
      </c>
      <c r="M294" s="43">
        <f t="shared" si="34"/>
        <v>1</v>
      </c>
      <c r="N294" s="43">
        <f t="shared" si="35"/>
        <v>1</v>
      </c>
      <c r="O294" s="43" t="str">
        <f t="shared" si="36"/>
        <v>C: 4-6%</v>
      </c>
      <c r="P294" s="45">
        <f t="shared" si="37"/>
        <v>0</v>
      </c>
      <c r="Q294" s="45">
        <f>IF(L294=1,F294*INDEX(Asumsi!$B$5:$B$7,MATCH(I294,Asumsi!$A$5:$A$7,0))-H294,0)</f>
        <v>0</v>
      </c>
      <c r="R294" s="46">
        <f>MIN(G294,INDEX(Asumsi!$C$5:$C$7,MATCH(I294,Asumsi!$A$5:$A$7,0)))</f>
        <v>0.05</v>
      </c>
      <c r="S294" s="43">
        <f t="shared" si="38"/>
        <v>0</v>
      </c>
      <c r="T294" s="45">
        <f t="shared" si="39"/>
        <v>0</v>
      </c>
      <c r="U294" s="45">
        <f>IF(L294=1,F294*INDEX(Asumsi!$B$5:$B$7,MATCH(I294,Asumsi!$A$5:$A$7,0))-F294*R294,0)</f>
        <v>0</v>
      </c>
      <c r="V294" s="45">
        <f>IF(S294=1,U294*(1-Asumsi!$B$10),U294)</f>
        <v>0</v>
      </c>
    </row>
    <row r="295" spans="1:22" x14ac:dyDescent="0.35">
      <c r="A295" s="43">
        <v>50565</v>
      </c>
      <c r="B295" s="43" t="s">
        <v>202</v>
      </c>
      <c r="C295" s="43" t="s">
        <v>215</v>
      </c>
      <c r="D295" s="44">
        <v>41151</v>
      </c>
      <c r="E295" s="43">
        <v>43</v>
      </c>
      <c r="F295" s="43">
        <v>1366920</v>
      </c>
      <c r="G295" s="43">
        <v>0.09</v>
      </c>
      <c r="H295" s="43">
        <v>123023</v>
      </c>
      <c r="I295" s="43" t="s">
        <v>76</v>
      </c>
      <c r="J295" s="43" t="s">
        <v>146</v>
      </c>
      <c r="K295" s="43">
        <f t="shared" si="32"/>
        <v>2012</v>
      </c>
      <c r="L295" s="43">
        <f t="shared" si="33"/>
        <v>1</v>
      </c>
      <c r="M295" s="43">
        <f t="shared" si="34"/>
        <v>0</v>
      </c>
      <c r="N295" s="43">
        <f t="shared" si="35"/>
        <v>1</v>
      </c>
      <c r="O295" s="43" t="str">
        <f t="shared" si="36"/>
        <v>D: 7%+</v>
      </c>
      <c r="P295" s="45">
        <f t="shared" si="37"/>
        <v>1243897</v>
      </c>
      <c r="Q295" s="45">
        <f>IF(L295=1,F295*INDEX(Asumsi!$B$5:$B$7,MATCH(I295,Asumsi!$A$5:$A$7,0))-H295,0)</f>
        <v>287053</v>
      </c>
      <c r="R295" s="46">
        <f>MIN(G295,INDEX(Asumsi!$C$5:$C$7,MATCH(I295,Asumsi!$A$5:$A$7,0)))</f>
        <v>0.05</v>
      </c>
      <c r="S295" s="43">
        <f t="shared" si="38"/>
        <v>1</v>
      </c>
      <c r="T295" s="45">
        <f t="shared" si="39"/>
        <v>54676.799999999988</v>
      </c>
      <c r="U295" s="45">
        <f>IF(L295=1,F295*INDEX(Asumsi!$B$5:$B$7,MATCH(I295,Asumsi!$A$5:$A$7,0))-F295*R295,0)</f>
        <v>341730</v>
      </c>
      <c r="V295" s="45">
        <f>IF(S295=1,U295*(1-Asumsi!$B$10),U295)</f>
        <v>324643.5</v>
      </c>
    </row>
    <row r="296" spans="1:22" x14ac:dyDescent="0.35">
      <c r="A296" s="43">
        <v>50688</v>
      </c>
      <c r="B296" s="43" t="s">
        <v>202</v>
      </c>
      <c r="C296" s="43" t="s">
        <v>235</v>
      </c>
      <c r="D296" s="44">
        <v>40893</v>
      </c>
      <c r="E296" s="43">
        <v>50</v>
      </c>
      <c r="F296" s="43">
        <v>1200440</v>
      </c>
      <c r="G296" s="43">
        <v>0.08</v>
      </c>
      <c r="H296" s="43">
        <v>96035</v>
      </c>
      <c r="I296" s="43" t="s">
        <v>76</v>
      </c>
      <c r="J296" s="43" t="s">
        <v>148</v>
      </c>
      <c r="K296" s="43">
        <f t="shared" si="32"/>
        <v>2011</v>
      </c>
      <c r="L296" s="43">
        <f t="shared" si="33"/>
        <v>1</v>
      </c>
      <c r="M296" s="43">
        <f t="shared" si="34"/>
        <v>0</v>
      </c>
      <c r="N296" s="43">
        <f t="shared" si="35"/>
        <v>1</v>
      </c>
      <c r="O296" s="43" t="str">
        <f t="shared" si="36"/>
        <v>D: 7%+</v>
      </c>
      <c r="P296" s="45">
        <f t="shared" si="37"/>
        <v>1104405</v>
      </c>
      <c r="Q296" s="45">
        <f>IF(L296=1,F296*INDEX(Asumsi!$B$5:$B$7,MATCH(I296,Asumsi!$A$5:$A$7,0))-H296,0)</f>
        <v>264097</v>
      </c>
      <c r="R296" s="46">
        <f>MIN(G296,INDEX(Asumsi!$C$5:$C$7,MATCH(I296,Asumsi!$A$5:$A$7,0)))</f>
        <v>0.05</v>
      </c>
      <c r="S296" s="43">
        <f t="shared" si="38"/>
        <v>1</v>
      </c>
      <c r="T296" s="45">
        <f t="shared" si="39"/>
        <v>36013.199999999997</v>
      </c>
      <c r="U296" s="45">
        <f>IF(L296=1,F296*INDEX(Asumsi!$B$5:$B$7,MATCH(I296,Asumsi!$A$5:$A$7,0))-F296*R296,0)</f>
        <v>300110</v>
      </c>
      <c r="V296" s="45">
        <f>IF(S296=1,U296*(1-Asumsi!$B$10),U296)</f>
        <v>285104.5</v>
      </c>
    </row>
    <row r="297" spans="1:22" x14ac:dyDescent="0.35">
      <c r="A297" s="43">
        <v>50754</v>
      </c>
      <c r="B297" s="43" t="s">
        <v>202</v>
      </c>
      <c r="C297" s="43" t="s">
        <v>250</v>
      </c>
      <c r="D297" s="44">
        <v>40156</v>
      </c>
      <c r="E297" s="43">
        <v>9</v>
      </c>
      <c r="F297" s="43">
        <v>128061</v>
      </c>
      <c r="G297" s="43">
        <v>0.06</v>
      </c>
      <c r="H297" s="43">
        <v>7684</v>
      </c>
      <c r="I297" s="43" t="s">
        <v>77</v>
      </c>
      <c r="J297" s="43" t="s">
        <v>137</v>
      </c>
      <c r="K297" s="43">
        <f t="shared" si="32"/>
        <v>2009</v>
      </c>
      <c r="L297" s="43">
        <f t="shared" si="33"/>
        <v>1</v>
      </c>
      <c r="M297" s="43">
        <f t="shared" si="34"/>
        <v>0</v>
      </c>
      <c r="N297" s="43">
        <f t="shared" si="35"/>
        <v>1</v>
      </c>
      <c r="O297" s="43" t="str">
        <f t="shared" si="36"/>
        <v>C: 4-6%</v>
      </c>
      <c r="P297" s="45">
        <f t="shared" si="37"/>
        <v>120377</v>
      </c>
      <c r="Q297" s="45">
        <f>IF(L297=1,F297*INDEX(Asumsi!$B$5:$B$7,MATCH(I297,Asumsi!$A$5:$A$7,0))-H297,0)</f>
        <v>30734.299999999996</v>
      </c>
      <c r="R297" s="46">
        <f>MIN(G297,INDEX(Asumsi!$C$5:$C$7,MATCH(I297,Asumsi!$A$5:$A$7,0)))</f>
        <v>0.05</v>
      </c>
      <c r="S297" s="43">
        <f t="shared" si="38"/>
        <v>1</v>
      </c>
      <c r="T297" s="45">
        <f t="shared" si="39"/>
        <v>1280.6099999999994</v>
      </c>
      <c r="U297" s="45">
        <f>IF(L297=1,F297*INDEX(Asumsi!$B$5:$B$7,MATCH(I297,Asumsi!$A$5:$A$7,0))-F297*R297,0)</f>
        <v>32015.249999999996</v>
      </c>
      <c r="V297" s="45">
        <f>IF(S297=1,U297*(1-Asumsi!$B$10),U297)</f>
        <v>30414.487499999996</v>
      </c>
    </row>
    <row r="298" spans="1:22" x14ac:dyDescent="0.35">
      <c r="A298" s="43">
        <v>50914</v>
      </c>
      <c r="B298" s="43" t="s">
        <v>209</v>
      </c>
      <c r="C298" s="43" t="s">
        <v>212</v>
      </c>
      <c r="D298" s="44">
        <v>41093</v>
      </c>
      <c r="E298" s="43">
        <v>49</v>
      </c>
      <c r="F298" s="43">
        <v>17103088</v>
      </c>
      <c r="G298" s="43">
        <v>0.03</v>
      </c>
      <c r="H298" s="43">
        <v>513093</v>
      </c>
      <c r="I298" s="43" t="s">
        <v>77</v>
      </c>
      <c r="J298" s="43" t="s">
        <v>137</v>
      </c>
      <c r="K298" s="43">
        <f t="shared" si="32"/>
        <v>2012</v>
      </c>
      <c r="L298" s="43">
        <f t="shared" si="33"/>
        <v>0</v>
      </c>
      <c r="M298" s="43">
        <f t="shared" si="34"/>
        <v>1</v>
      </c>
      <c r="N298" s="43">
        <f t="shared" si="35"/>
        <v>1</v>
      </c>
      <c r="O298" s="43" t="str">
        <f t="shared" si="36"/>
        <v>B: 1-3%</v>
      </c>
      <c r="P298" s="45">
        <f t="shared" si="37"/>
        <v>0</v>
      </c>
      <c r="Q298" s="45">
        <f>IF(L298=1,F298*INDEX(Asumsi!$B$5:$B$7,MATCH(I298,Asumsi!$A$5:$A$7,0))-H298,0)</f>
        <v>0</v>
      </c>
      <c r="R298" s="46">
        <f>MIN(G298,INDEX(Asumsi!$C$5:$C$7,MATCH(I298,Asumsi!$A$5:$A$7,0)))</f>
        <v>0.03</v>
      </c>
      <c r="S298" s="43">
        <f t="shared" si="38"/>
        <v>0</v>
      </c>
      <c r="T298" s="45">
        <f t="shared" si="39"/>
        <v>0</v>
      </c>
      <c r="U298" s="45">
        <f>IF(L298=1,F298*INDEX(Asumsi!$B$5:$B$7,MATCH(I298,Asumsi!$A$5:$A$7,0))-F298*R298,0)</f>
        <v>0</v>
      </c>
      <c r="V298" s="45">
        <f>IF(S298=1,U298*(1-Asumsi!$B$10),U298)</f>
        <v>0</v>
      </c>
    </row>
    <row r="299" spans="1:22" x14ac:dyDescent="0.35">
      <c r="A299" s="43">
        <v>51169</v>
      </c>
      <c r="B299" s="43" t="s">
        <v>202</v>
      </c>
      <c r="C299" s="43" t="s">
        <v>251</v>
      </c>
      <c r="D299" s="44">
        <v>40536</v>
      </c>
      <c r="E299" s="43">
        <v>2</v>
      </c>
      <c r="F299" s="43">
        <v>583320</v>
      </c>
      <c r="G299" s="43">
        <v>0.08</v>
      </c>
      <c r="H299" s="43">
        <v>46666</v>
      </c>
      <c r="I299" s="43" t="s">
        <v>75</v>
      </c>
      <c r="J299" s="43" t="s">
        <v>144</v>
      </c>
      <c r="K299" s="43">
        <f t="shared" si="32"/>
        <v>2010</v>
      </c>
      <c r="L299" s="43">
        <f t="shared" si="33"/>
        <v>1</v>
      </c>
      <c r="M299" s="43">
        <f t="shared" si="34"/>
        <v>0</v>
      </c>
      <c r="N299" s="43">
        <f t="shared" si="35"/>
        <v>1</v>
      </c>
      <c r="O299" s="43" t="str">
        <f t="shared" si="36"/>
        <v>D: 7%+</v>
      </c>
      <c r="P299" s="45">
        <f t="shared" si="37"/>
        <v>536654</v>
      </c>
      <c r="Q299" s="45">
        <f>IF(L299=1,F299*INDEX(Asumsi!$B$5:$B$7,MATCH(I299,Asumsi!$A$5:$A$7,0))-H299,0)</f>
        <v>128330</v>
      </c>
      <c r="R299" s="46">
        <f>MIN(G299,INDEX(Asumsi!$C$5:$C$7,MATCH(I299,Asumsi!$A$5:$A$7,0)))</f>
        <v>0.03</v>
      </c>
      <c r="S299" s="43">
        <f t="shared" si="38"/>
        <v>1</v>
      </c>
      <c r="T299" s="45">
        <f t="shared" si="39"/>
        <v>29166</v>
      </c>
      <c r="U299" s="45">
        <f>IF(L299=1,F299*INDEX(Asumsi!$B$5:$B$7,MATCH(I299,Asumsi!$A$5:$A$7,0))-F299*R299,0)</f>
        <v>157496.4</v>
      </c>
      <c r="V299" s="45">
        <f>IF(S299=1,U299*(1-Asumsi!$B$10),U299)</f>
        <v>149621.57999999999</v>
      </c>
    </row>
    <row r="300" spans="1:22" x14ac:dyDescent="0.35">
      <c r="A300" s="43">
        <v>51938</v>
      </c>
      <c r="B300" s="43" t="s">
        <v>202</v>
      </c>
      <c r="C300" s="43" t="s">
        <v>216</v>
      </c>
      <c r="D300" s="44">
        <v>40680</v>
      </c>
      <c r="E300" s="43">
        <v>5</v>
      </c>
      <c r="F300" s="43">
        <v>1006655</v>
      </c>
      <c r="G300" s="43">
        <v>0.06</v>
      </c>
      <c r="H300" s="43">
        <v>60399</v>
      </c>
      <c r="I300" s="43" t="s">
        <v>77</v>
      </c>
      <c r="J300" s="43" t="s">
        <v>137</v>
      </c>
      <c r="K300" s="43">
        <f t="shared" si="32"/>
        <v>2011</v>
      </c>
      <c r="L300" s="43">
        <f t="shared" si="33"/>
        <v>1</v>
      </c>
      <c r="M300" s="43">
        <f t="shared" si="34"/>
        <v>0</v>
      </c>
      <c r="N300" s="43">
        <f t="shared" si="35"/>
        <v>1</v>
      </c>
      <c r="O300" s="43" t="str">
        <f t="shared" si="36"/>
        <v>C: 4-6%</v>
      </c>
      <c r="P300" s="45">
        <f t="shared" si="37"/>
        <v>946256</v>
      </c>
      <c r="Q300" s="45">
        <f>IF(L300=1,F300*INDEX(Asumsi!$B$5:$B$7,MATCH(I300,Asumsi!$A$5:$A$7,0))-H300,0)</f>
        <v>241597.5</v>
      </c>
      <c r="R300" s="46">
        <f>MIN(G300,INDEX(Asumsi!$C$5:$C$7,MATCH(I300,Asumsi!$A$5:$A$7,0)))</f>
        <v>0.05</v>
      </c>
      <c r="S300" s="43">
        <f t="shared" si="38"/>
        <v>1</v>
      </c>
      <c r="T300" s="45">
        <f t="shared" si="39"/>
        <v>10066.549999999996</v>
      </c>
      <c r="U300" s="45">
        <f>IF(L300=1,F300*INDEX(Asumsi!$B$5:$B$7,MATCH(I300,Asumsi!$A$5:$A$7,0))-F300*R300,0)</f>
        <v>251663.75</v>
      </c>
      <c r="V300" s="45">
        <f>IF(S300=1,U300*(1-Asumsi!$B$10),U300)</f>
        <v>239080.5625</v>
      </c>
    </row>
    <row r="301" spans="1:22" x14ac:dyDescent="0.35">
      <c r="A301" s="43">
        <v>51970</v>
      </c>
      <c r="B301" s="43" t="s">
        <v>202</v>
      </c>
      <c r="C301" s="43" t="s">
        <v>214</v>
      </c>
      <c r="D301" s="44">
        <v>40919</v>
      </c>
      <c r="E301" s="43">
        <v>1</v>
      </c>
      <c r="F301" s="43">
        <v>343420</v>
      </c>
      <c r="G301" s="43">
        <v>0.06</v>
      </c>
      <c r="H301" s="43">
        <v>20605</v>
      </c>
      <c r="I301" s="43" t="s">
        <v>77</v>
      </c>
      <c r="J301" s="43" t="s">
        <v>134</v>
      </c>
      <c r="K301" s="43">
        <f t="shared" si="32"/>
        <v>2012</v>
      </c>
      <c r="L301" s="43">
        <f t="shared" si="33"/>
        <v>1</v>
      </c>
      <c r="M301" s="43">
        <f t="shared" si="34"/>
        <v>0</v>
      </c>
      <c r="N301" s="43">
        <f t="shared" si="35"/>
        <v>1</v>
      </c>
      <c r="O301" s="43" t="str">
        <f t="shared" si="36"/>
        <v>C: 4-6%</v>
      </c>
      <c r="P301" s="45">
        <f t="shared" si="37"/>
        <v>322815</v>
      </c>
      <c r="Q301" s="45">
        <f>IF(L301=1,F301*INDEX(Asumsi!$B$5:$B$7,MATCH(I301,Asumsi!$A$5:$A$7,0))-H301,0)</f>
        <v>82421</v>
      </c>
      <c r="R301" s="46">
        <f>MIN(G301,INDEX(Asumsi!$C$5:$C$7,MATCH(I301,Asumsi!$A$5:$A$7,0)))</f>
        <v>0.05</v>
      </c>
      <c r="S301" s="43">
        <f t="shared" si="38"/>
        <v>1</v>
      </c>
      <c r="T301" s="45">
        <f t="shared" si="39"/>
        <v>3434.1999999999985</v>
      </c>
      <c r="U301" s="45">
        <f>IF(L301=1,F301*INDEX(Asumsi!$B$5:$B$7,MATCH(I301,Asumsi!$A$5:$A$7,0))-F301*R301,0)</f>
        <v>85855</v>
      </c>
      <c r="V301" s="45">
        <f>IF(S301=1,U301*(1-Asumsi!$B$10),U301)</f>
        <v>81562.25</v>
      </c>
    </row>
    <row r="302" spans="1:22" x14ac:dyDescent="0.35">
      <c r="A302" s="43">
        <v>51971</v>
      </c>
      <c r="B302" s="43" t="s">
        <v>202</v>
      </c>
      <c r="C302" s="43" t="s">
        <v>210</v>
      </c>
      <c r="D302" s="44">
        <v>40819</v>
      </c>
      <c r="E302" s="43">
        <v>39</v>
      </c>
      <c r="F302" s="43">
        <v>2652080</v>
      </c>
      <c r="G302" s="43">
        <v>0.02</v>
      </c>
      <c r="H302" s="43">
        <v>53042</v>
      </c>
      <c r="I302" s="43" t="s">
        <v>76</v>
      </c>
      <c r="J302" s="43" t="s">
        <v>140</v>
      </c>
      <c r="K302" s="43">
        <f t="shared" si="32"/>
        <v>2011</v>
      </c>
      <c r="L302" s="43">
        <f t="shared" si="33"/>
        <v>1</v>
      </c>
      <c r="M302" s="43">
        <f t="shared" si="34"/>
        <v>0</v>
      </c>
      <c r="N302" s="43">
        <f t="shared" si="35"/>
        <v>1</v>
      </c>
      <c r="O302" s="43" t="str">
        <f t="shared" si="36"/>
        <v>B: 1-3%</v>
      </c>
      <c r="P302" s="45">
        <f t="shared" si="37"/>
        <v>2599038</v>
      </c>
      <c r="Q302" s="45">
        <f>IF(L302=1,F302*INDEX(Asumsi!$B$5:$B$7,MATCH(I302,Asumsi!$A$5:$A$7,0))-H302,0)</f>
        <v>742582</v>
      </c>
      <c r="R302" s="46">
        <f>MIN(G302,INDEX(Asumsi!$C$5:$C$7,MATCH(I302,Asumsi!$A$5:$A$7,0)))</f>
        <v>0.02</v>
      </c>
      <c r="S302" s="43">
        <f t="shared" si="38"/>
        <v>0</v>
      </c>
      <c r="T302" s="45">
        <f t="shared" si="39"/>
        <v>0</v>
      </c>
      <c r="U302" s="45">
        <f>IF(L302=1,F302*INDEX(Asumsi!$B$5:$B$7,MATCH(I302,Asumsi!$A$5:$A$7,0))-F302*R302,0)</f>
        <v>742582.4</v>
      </c>
      <c r="V302" s="45">
        <f>IF(S302=1,U302*(1-Asumsi!$B$10),U302)</f>
        <v>742582.4</v>
      </c>
    </row>
    <row r="303" spans="1:22" x14ac:dyDescent="0.35">
      <c r="A303" s="43">
        <v>52193</v>
      </c>
      <c r="B303" s="43" t="s">
        <v>202</v>
      </c>
      <c r="C303" s="43" t="s">
        <v>258</v>
      </c>
      <c r="D303" s="44">
        <v>40242</v>
      </c>
      <c r="E303" s="43">
        <v>1</v>
      </c>
      <c r="F303" s="43">
        <v>35780</v>
      </c>
      <c r="G303" s="43">
        <v>0.04</v>
      </c>
      <c r="H303" s="43">
        <v>1431</v>
      </c>
      <c r="I303" s="43" t="s">
        <v>76</v>
      </c>
      <c r="J303" s="43" t="s">
        <v>149</v>
      </c>
      <c r="K303" s="43">
        <f t="shared" si="32"/>
        <v>2010</v>
      </c>
      <c r="L303" s="43">
        <f t="shared" si="33"/>
        <v>1</v>
      </c>
      <c r="M303" s="43">
        <f t="shared" si="34"/>
        <v>0</v>
      </c>
      <c r="N303" s="43">
        <f t="shared" si="35"/>
        <v>1</v>
      </c>
      <c r="O303" s="43" t="str">
        <f t="shared" si="36"/>
        <v>C: 4-6%</v>
      </c>
      <c r="P303" s="45">
        <f t="shared" si="37"/>
        <v>34349</v>
      </c>
      <c r="Q303" s="45">
        <f>IF(L303=1,F303*INDEX(Asumsi!$B$5:$B$7,MATCH(I303,Asumsi!$A$5:$A$7,0))-H303,0)</f>
        <v>9303</v>
      </c>
      <c r="R303" s="46">
        <f>MIN(G303,INDEX(Asumsi!$C$5:$C$7,MATCH(I303,Asumsi!$A$5:$A$7,0)))</f>
        <v>0.04</v>
      </c>
      <c r="S303" s="43">
        <f t="shared" si="38"/>
        <v>0</v>
      </c>
      <c r="T303" s="45">
        <f t="shared" si="39"/>
        <v>0</v>
      </c>
      <c r="U303" s="45">
        <f>IF(L303=1,F303*INDEX(Asumsi!$B$5:$B$7,MATCH(I303,Asumsi!$A$5:$A$7,0))-F303*R303,0)</f>
        <v>9302.7999999999993</v>
      </c>
      <c r="V303" s="45">
        <f>IF(S303=1,U303*(1-Asumsi!$B$10),U303)</f>
        <v>9302.7999999999993</v>
      </c>
    </row>
    <row r="304" spans="1:22" x14ac:dyDescent="0.35">
      <c r="A304" s="43">
        <v>52321</v>
      </c>
      <c r="B304" s="43" t="s">
        <v>202</v>
      </c>
      <c r="C304" s="43" t="s">
        <v>244</v>
      </c>
      <c r="D304" s="44">
        <v>40852</v>
      </c>
      <c r="E304" s="43">
        <v>48</v>
      </c>
      <c r="F304" s="43">
        <v>1234520</v>
      </c>
      <c r="G304" s="43">
        <v>0.04</v>
      </c>
      <c r="H304" s="43">
        <v>49381</v>
      </c>
      <c r="I304" s="43" t="s">
        <v>76</v>
      </c>
      <c r="J304" s="43" t="s">
        <v>140</v>
      </c>
      <c r="K304" s="43">
        <f t="shared" si="32"/>
        <v>2011</v>
      </c>
      <c r="L304" s="43">
        <f t="shared" si="33"/>
        <v>1</v>
      </c>
      <c r="M304" s="43">
        <f t="shared" si="34"/>
        <v>0</v>
      </c>
      <c r="N304" s="43">
        <f t="shared" si="35"/>
        <v>1</v>
      </c>
      <c r="O304" s="43" t="str">
        <f t="shared" si="36"/>
        <v>C: 4-6%</v>
      </c>
      <c r="P304" s="45">
        <f t="shared" si="37"/>
        <v>1185139</v>
      </c>
      <c r="Q304" s="45">
        <f>IF(L304=1,F304*INDEX(Asumsi!$B$5:$B$7,MATCH(I304,Asumsi!$A$5:$A$7,0))-H304,0)</f>
        <v>320975</v>
      </c>
      <c r="R304" s="46">
        <f>MIN(G304,INDEX(Asumsi!$C$5:$C$7,MATCH(I304,Asumsi!$A$5:$A$7,0)))</f>
        <v>0.04</v>
      </c>
      <c r="S304" s="43">
        <f t="shared" si="38"/>
        <v>0</v>
      </c>
      <c r="T304" s="45">
        <f t="shared" si="39"/>
        <v>0</v>
      </c>
      <c r="U304" s="45">
        <f>IF(L304=1,F304*INDEX(Asumsi!$B$5:$B$7,MATCH(I304,Asumsi!$A$5:$A$7,0))-F304*R304,0)</f>
        <v>320975.2</v>
      </c>
      <c r="V304" s="45">
        <f>IF(S304=1,U304*(1-Asumsi!$B$10),U304)</f>
        <v>320975.2</v>
      </c>
    </row>
    <row r="305" spans="1:22" x14ac:dyDescent="0.35">
      <c r="A305" s="43">
        <v>52386</v>
      </c>
      <c r="B305" s="43" t="s">
        <v>202</v>
      </c>
      <c r="C305" s="43" t="s">
        <v>266</v>
      </c>
      <c r="D305" s="44">
        <v>39818</v>
      </c>
      <c r="E305" s="43">
        <v>6</v>
      </c>
      <c r="F305" s="43">
        <v>1401460</v>
      </c>
      <c r="G305" s="43">
        <v>0.08</v>
      </c>
      <c r="H305" s="43">
        <v>112117</v>
      </c>
      <c r="I305" s="43" t="s">
        <v>77</v>
      </c>
      <c r="J305" s="43" t="s">
        <v>134</v>
      </c>
      <c r="K305" s="43">
        <f t="shared" si="32"/>
        <v>2009</v>
      </c>
      <c r="L305" s="43">
        <f t="shared" si="33"/>
        <v>1</v>
      </c>
      <c r="M305" s="43">
        <f t="shared" si="34"/>
        <v>0</v>
      </c>
      <c r="N305" s="43">
        <f t="shared" si="35"/>
        <v>1</v>
      </c>
      <c r="O305" s="43" t="str">
        <f t="shared" si="36"/>
        <v>D: 7%+</v>
      </c>
      <c r="P305" s="45">
        <f t="shared" si="37"/>
        <v>1289343</v>
      </c>
      <c r="Q305" s="45">
        <f>IF(L305=1,F305*INDEX(Asumsi!$B$5:$B$7,MATCH(I305,Asumsi!$A$5:$A$7,0))-H305,0)</f>
        <v>308321</v>
      </c>
      <c r="R305" s="46">
        <f>MIN(G305,INDEX(Asumsi!$C$5:$C$7,MATCH(I305,Asumsi!$A$5:$A$7,0)))</f>
        <v>0.05</v>
      </c>
      <c r="S305" s="43">
        <f t="shared" si="38"/>
        <v>1</v>
      </c>
      <c r="T305" s="45">
        <f t="shared" si="39"/>
        <v>42043.799999999996</v>
      </c>
      <c r="U305" s="45">
        <f>IF(L305=1,F305*INDEX(Asumsi!$B$5:$B$7,MATCH(I305,Asumsi!$A$5:$A$7,0))-F305*R305,0)</f>
        <v>350365</v>
      </c>
      <c r="V305" s="45">
        <f>IF(S305=1,U305*(1-Asumsi!$B$10),U305)</f>
        <v>332846.75</v>
      </c>
    </row>
    <row r="306" spans="1:22" x14ac:dyDescent="0.35">
      <c r="A306" s="43">
        <v>52807</v>
      </c>
      <c r="B306" s="43" t="s">
        <v>202</v>
      </c>
      <c r="C306" s="43" t="s">
        <v>239</v>
      </c>
      <c r="D306" s="44">
        <v>40507</v>
      </c>
      <c r="E306" s="43">
        <v>28</v>
      </c>
      <c r="F306" s="43">
        <v>1335100</v>
      </c>
      <c r="G306" s="43">
        <v>0</v>
      </c>
      <c r="H306" s="43">
        <v>0</v>
      </c>
      <c r="I306" s="43" t="s">
        <v>76</v>
      </c>
      <c r="J306" s="43" t="s">
        <v>147</v>
      </c>
      <c r="K306" s="43">
        <f t="shared" si="32"/>
        <v>2010</v>
      </c>
      <c r="L306" s="43">
        <f t="shared" si="33"/>
        <v>1</v>
      </c>
      <c r="M306" s="43">
        <f t="shared" si="34"/>
        <v>0</v>
      </c>
      <c r="N306" s="43">
        <f t="shared" si="35"/>
        <v>1</v>
      </c>
      <c r="O306" s="43" t="str">
        <f t="shared" si="36"/>
        <v>A: 0%</v>
      </c>
      <c r="P306" s="45">
        <f t="shared" si="37"/>
        <v>1335100</v>
      </c>
      <c r="Q306" s="45">
        <f>IF(L306=1,F306*INDEX(Asumsi!$B$5:$B$7,MATCH(I306,Asumsi!$A$5:$A$7,0))-H306,0)</f>
        <v>400530</v>
      </c>
      <c r="R306" s="46">
        <f>MIN(G306,INDEX(Asumsi!$C$5:$C$7,MATCH(I306,Asumsi!$A$5:$A$7,0)))</f>
        <v>0</v>
      </c>
      <c r="S306" s="43">
        <f t="shared" si="38"/>
        <v>0</v>
      </c>
      <c r="T306" s="45">
        <f t="shared" si="39"/>
        <v>0</v>
      </c>
      <c r="U306" s="45">
        <f>IF(L306=1,F306*INDEX(Asumsi!$B$5:$B$7,MATCH(I306,Asumsi!$A$5:$A$7,0))-F306*R306,0)</f>
        <v>400530</v>
      </c>
      <c r="V306" s="45">
        <f>IF(S306=1,U306*(1-Asumsi!$B$10),U306)</f>
        <v>400530</v>
      </c>
    </row>
    <row r="307" spans="1:22" x14ac:dyDescent="0.35">
      <c r="A307" s="43">
        <v>52929</v>
      </c>
      <c r="B307" s="43" t="s">
        <v>202</v>
      </c>
      <c r="C307" s="43" t="s">
        <v>203</v>
      </c>
      <c r="D307" s="44">
        <v>40641</v>
      </c>
      <c r="E307" s="43">
        <v>43</v>
      </c>
      <c r="F307" s="43">
        <v>1402920</v>
      </c>
      <c r="G307" s="43">
        <v>0.04</v>
      </c>
      <c r="H307" s="43">
        <v>56117</v>
      </c>
      <c r="I307" s="43" t="s">
        <v>77</v>
      </c>
      <c r="J307" s="43" t="s">
        <v>134</v>
      </c>
      <c r="K307" s="43">
        <f t="shared" si="32"/>
        <v>2011</v>
      </c>
      <c r="L307" s="43">
        <f t="shared" si="33"/>
        <v>1</v>
      </c>
      <c r="M307" s="43">
        <f t="shared" si="34"/>
        <v>0</v>
      </c>
      <c r="N307" s="43">
        <f t="shared" si="35"/>
        <v>1</v>
      </c>
      <c r="O307" s="43" t="str">
        <f t="shared" si="36"/>
        <v>C: 4-6%</v>
      </c>
      <c r="P307" s="45">
        <f t="shared" si="37"/>
        <v>1346803</v>
      </c>
      <c r="Q307" s="45">
        <f>IF(L307=1,F307*INDEX(Asumsi!$B$5:$B$7,MATCH(I307,Asumsi!$A$5:$A$7,0))-H307,0)</f>
        <v>364759</v>
      </c>
      <c r="R307" s="46">
        <f>MIN(G307,INDEX(Asumsi!$C$5:$C$7,MATCH(I307,Asumsi!$A$5:$A$7,0)))</f>
        <v>0.04</v>
      </c>
      <c r="S307" s="43">
        <f t="shared" si="38"/>
        <v>0</v>
      </c>
      <c r="T307" s="45">
        <f t="shared" si="39"/>
        <v>0</v>
      </c>
      <c r="U307" s="45">
        <f>IF(L307=1,F307*INDEX(Asumsi!$B$5:$B$7,MATCH(I307,Asumsi!$A$5:$A$7,0))-F307*R307,0)</f>
        <v>364759.2</v>
      </c>
      <c r="V307" s="45">
        <f>IF(S307=1,U307*(1-Asumsi!$B$10),U307)</f>
        <v>364759.2</v>
      </c>
    </row>
    <row r="308" spans="1:22" x14ac:dyDescent="0.35">
      <c r="A308" s="43">
        <v>52964</v>
      </c>
      <c r="B308" s="43" t="s">
        <v>202</v>
      </c>
      <c r="C308" s="43" t="s">
        <v>216</v>
      </c>
      <c r="D308" s="44">
        <v>40268</v>
      </c>
      <c r="E308" s="43">
        <v>44</v>
      </c>
      <c r="F308" s="43">
        <v>11471580</v>
      </c>
      <c r="G308" s="43">
        <v>0.08</v>
      </c>
      <c r="H308" s="43">
        <v>917726</v>
      </c>
      <c r="I308" s="43" t="s">
        <v>75</v>
      </c>
      <c r="J308" s="43" t="s">
        <v>144</v>
      </c>
      <c r="K308" s="43">
        <f t="shared" si="32"/>
        <v>2010</v>
      </c>
      <c r="L308" s="43">
        <f t="shared" si="33"/>
        <v>1</v>
      </c>
      <c r="M308" s="43">
        <f t="shared" si="34"/>
        <v>0</v>
      </c>
      <c r="N308" s="43">
        <f t="shared" si="35"/>
        <v>1</v>
      </c>
      <c r="O308" s="43" t="str">
        <f t="shared" si="36"/>
        <v>D: 7%+</v>
      </c>
      <c r="P308" s="45">
        <f t="shared" si="37"/>
        <v>10553854</v>
      </c>
      <c r="Q308" s="45">
        <f>IF(L308=1,F308*INDEX(Asumsi!$B$5:$B$7,MATCH(I308,Asumsi!$A$5:$A$7,0))-H308,0)</f>
        <v>2523748</v>
      </c>
      <c r="R308" s="46">
        <f>MIN(G308,INDEX(Asumsi!$C$5:$C$7,MATCH(I308,Asumsi!$A$5:$A$7,0)))</f>
        <v>0.03</v>
      </c>
      <c r="S308" s="43">
        <f t="shared" si="38"/>
        <v>1</v>
      </c>
      <c r="T308" s="45">
        <f t="shared" si="39"/>
        <v>573579</v>
      </c>
      <c r="U308" s="45">
        <f>IF(L308=1,F308*INDEX(Asumsi!$B$5:$B$7,MATCH(I308,Asumsi!$A$5:$A$7,0))-F308*R308,0)</f>
        <v>3097326.6</v>
      </c>
      <c r="V308" s="45">
        <f>IF(S308=1,U308*(1-Asumsi!$B$10),U308)</f>
        <v>2942460.27</v>
      </c>
    </row>
    <row r="309" spans="1:22" x14ac:dyDescent="0.35">
      <c r="A309" s="43">
        <v>53156</v>
      </c>
      <c r="B309" s="43" t="s">
        <v>202</v>
      </c>
      <c r="C309" s="43" t="s">
        <v>242</v>
      </c>
      <c r="D309" s="44">
        <v>40978</v>
      </c>
      <c r="E309" s="43">
        <v>47</v>
      </c>
      <c r="F309" s="43">
        <v>373860</v>
      </c>
      <c r="G309" s="43">
        <v>7.0000000000000007E-2</v>
      </c>
      <c r="H309" s="43">
        <v>26170</v>
      </c>
      <c r="I309" s="43" t="s">
        <v>76</v>
      </c>
      <c r="J309" s="43" t="s">
        <v>149</v>
      </c>
      <c r="K309" s="43">
        <f t="shared" si="32"/>
        <v>2012</v>
      </c>
      <c r="L309" s="43">
        <f t="shared" si="33"/>
        <v>1</v>
      </c>
      <c r="M309" s="43">
        <f t="shared" si="34"/>
        <v>0</v>
      </c>
      <c r="N309" s="43">
        <f t="shared" si="35"/>
        <v>1</v>
      </c>
      <c r="O309" s="43" t="str">
        <f t="shared" si="36"/>
        <v>D: 7%+</v>
      </c>
      <c r="P309" s="45">
        <f t="shared" si="37"/>
        <v>347690</v>
      </c>
      <c r="Q309" s="45">
        <f>IF(L309=1,F309*INDEX(Asumsi!$B$5:$B$7,MATCH(I309,Asumsi!$A$5:$A$7,0))-H309,0)</f>
        <v>85988</v>
      </c>
      <c r="R309" s="46">
        <f>MIN(G309,INDEX(Asumsi!$C$5:$C$7,MATCH(I309,Asumsi!$A$5:$A$7,0)))</f>
        <v>0.05</v>
      </c>
      <c r="S309" s="43">
        <f t="shared" si="38"/>
        <v>1</v>
      </c>
      <c r="T309" s="45">
        <f t="shared" si="39"/>
        <v>7477.2000000000016</v>
      </c>
      <c r="U309" s="45">
        <f>IF(L309=1,F309*INDEX(Asumsi!$B$5:$B$7,MATCH(I309,Asumsi!$A$5:$A$7,0))-F309*R309,0)</f>
        <v>93465</v>
      </c>
      <c r="V309" s="45">
        <f>IF(S309=1,U309*(1-Asumsi!$B$10),U309)</f>
        <v>88791.75</v>
      </c>
    </row>
    <row r="310" spans="1:22" x14ac:dyDescent="0.35">
      <c r="A310" s="43">
        <v>53511</v>
      </c>
      <c r="B310" s="43" t="s">
        <v>202</v>
      </c>
      <c r="C310" s="43" t="s">
        <v>246</v>
      </c>
      <c r="D310" s="44">
        <v>39864</v>
      </c>
      <c r="E310" s="43">
        <v>41</v>
      </c>
      <c r="F310" s="43">
        <v>482200</v>
      </c>
      <c r="G310" s="43">
        <v>7.0000000000000007E-2</v>
      </c>
      <c r="H310" s="43">
        <v>33754</v>
      </c>
      <c r="I310" s="43" t="s">
        <v>76</v>
      </c>
      <c r="J310" s="43" t="s">
        <v>138</v>
      </c>
      <c r="K310" s="43">
        <f t="shared" si="32"/>
        <v>2009</v>
      </c>
      <c r="L310" s="43">
        <f t="shared" si="33"/>
        <v>1</v>
      </c>
      <c r="M310" s="43">
        <f t="shared" si="34"/>
        <v>0</v>
      </c>
      <c r="N310" s="43">
        <f t="shared" si="35"/>
        <v>1</v>
      </c>
      <c r="O310" s="43" t="str">
        <f t="shared" si="36"/>
        <v>D: 7%+</v>
      </c>
      <c r="P310" s="45">
        <f t="shared" si="37"/>
        <v>448446</v>
      </c>
      <c r="Q310" s="45">
        <f>IF(L310=1,F310*INDEX(Asumsi!$B$5:$B$7,MATCH(I310,Asumsi!$A$5:$A$7,0))-H310,0)</f>
        <v>110906</v>
      </c>
      <c r="R310" s="46">
        <f>MIN(G310,INDEX(Asumsi!$C$5:$C$7,MATCH(I310,Asumsi!$A$5:$A$7,0)))</f>
        <v>0.05</v>
      </c>
      <c r="S310" s="43">
        <f t="shared" si="38"/>
        <v>1</v>
      </c>
      <c r="T310" s="45">
        <f t="shared" si="39"/>
        <v>9644.0000000000018</v>
      </c>
      <c r="U310" s="45">
        <f>IF(L310=1,F310*INDEX(Asumsi!$B$5:$B$7,MATCH(I310,Asumsi!$A$5:$A$7,0))-F310*R310,0)</f>
        <v>120550</v>
      </c>
      <c r="V310" s="45">
        <f>IF(S310=1,U310*(1-Asumsi!$B$10),U310)</f>
        <v>114522.5</v>
      </c>
    </row>
    <row r="311" spans="1:22" x14ac:dyDescent="0.35">
      <c r="A311" s="43">
        <v>53797</v>
      </c>
      <c r="B311" s="43" t="s">
        <v>202</v>
      </c>
      <c r="C311" s="43" t="s">
        <v>244</v>
      </c>
      <c r="D311" s="44">
        <v>40087</v>
      </c>
      <c r="E311" s="43">
        <v>10</v>
      </c>
      <c r="F311" s="43">
        <v>1247420</v>
      </c>
      <c r="G311" s="43">
        <v>0.01</v>
      </c>
      <c r="H311" s="43">
        <v>12474</v>
      </c>
      <c r="I311" s="43" t="s">
        <v>75</v>
      </c>
      <c r="J311" s="43" t="s">
        <v>143</v>
      </c>
      <c r="K311" s="43">
        <f t="shared" si="32"/>
        <v>2009</v>
      </c>
      <c r="L311" s="43">
        <f t="shared" si="33"/>
        <v>1</v>
      </c>
      <c r="M311" s="43">
        <f t="shared" si="34"/>
        <v>0</v>
      </c>
      <c r="N311" s="43">
        <f t="shared" si="35"/>
        <v>1</v>
      </c>
      <c r="O311" s="43" t="str">
        <f t="shared" si="36"/>
        <v>B: 1-3%</v>
      </c>
      <c r="P311" s="45">
        <f t="shared" si="37"/>
        <v>1234946</v>
      </c>
      <c r="Q311" s="45">
        <f>IF(L311=1,F311*INDEX(Asumsi!$B$5:$B$7,MATCH(I311,Asumsi!$A$5:$A$7,0))-H311,0)</f>
        <v>361752</v>
      </c>
      <c r="R311" s="46">
        <f>MIN(G311,INDEX(Asumsi!$C$5:$C$7,MATCH(I311,Asumsi!$A$5:$A$7,0)))</f>
        <v>0.01</v>
      </c>
      <c r="S311" s="43">
        <f t="shared" si="38"/>
        <v>0</v>
      </c>
      <c r="T311" s="45">
        <f t="shared" si="39"/>
        <v>0</v>
      </c>
      <c r="U311" s="45">
        <f>IF(L311=1,F311*INDEX(Asumsi!$B$5:$B$7,MATCH(I311,Asumsi!$A$5:$A$7,0))-F311*R311,0)</f>
        <v>361751.8</v>
      </c>
      <c r="V311" s="45">
        <f>IF(S311=1,U311*(1-Asumsi!$B$10),U311)</f>
        <v>361751.8</v>
      </c>
    </row>
    <row r="312" spans="1:22" x14ac:dyDescent="0.35">
      <c r="A312" s="43">
        <v>53990</v>
      </c>
      <c r="B312" s="43" t="s">
        <v>202</v>
      </c>
      <c r="C312" s="43" t="s">
        <v>212</v>
      </c>
      <c r="D312" s="44">
        <v>41214</v>
      </c>
      <c r="E312" s="43">
        <v>44</v>
      </c>
      <c r="F312" s="43">
        <v>8527863</v>
      </c>
      <c r="G312" s="43">
        <v>0.04</v>
      </c>
      <c r="H312" s="43">
        <v>341115</v>
      </c>
      <c r="I312" s="43" t="s">
        <v>77</v>
      </c>
      <c r="J312" s="43" t="s">
        <v>137</v>
      </c>
      <c r="K312" s="43">
        <f t="shared" si="32"/>
        <v>2012</v>
      </c>
      <c r="L312" s="43">
        <f t="shared" si="33"/>
        <v>1</v>
      </c>
      <c r="M312" s="43">
        <f t="shared" si="34"/>
        <v>0</v>
      </c>
      <c r="N312" s="43">
        <f t="shared" si="35"/>
        <v>1</v>
      </c>
      <c r="O312" s="43" t="str">
        <f t="shared" si="36"/>
        <v>C: 4-6%</v>
      </c>
      <c r="P312" s="45">
        <f t="shared" si="37"/>
        <v>8186748</v>
      </c>
      <c r="Q312" s="45">
        <f>IF(L312=1,F312*INDEX(Asumsi!$B$5:$B$7,MATCH(I312,Asumsi!$A$5:$A$7,0))-H312,0)</f>
        <v>2217243.9</v>
      </c>
      <c r="R312" s="46">
        <f>MIN(G312,INDEX(Asumsi!$C$5:$C$7,MATCH(I312,Asumsi!$A$5:$A$7,0)))</f>
        <v>0.04</v>
      </c>
      <c r="S312" s="43">
        <f t="shared" si="38"/>
        <v>0</v>
      </c>
      <c r="T312" s="45">
        <f t="shared" si="39"/>
        <v>0</v>
      </c>
      <c r="U312" s="45">
        <f>IF(L312=1,F312*INDEX(Asumsi!$B$5:$B$7,MATCH(I312,Asumsi!$A$5:$A$7,0))-F312*R312,0)</f>
        <v>2217244.38</v>
      </c>
      <c r="V312" s="45">
        <f>IF(S312=1,U312*(1-Asumsi!$B$10),U312)</f>
        <v>2217244.38</v>
      </c>
    </row>
    <row r="313" spans="1:22" x14ac:dyDescent="0.35">
      <c r="A313" s="43">
        <v>54083</v>
      </c>
      <c r="B313" s="43" t="s">
        <v>202</v>
      </c>
      <c r="C313" s="43" t="s">
        <v>218</v>
      </c>
      <c r="D313" s="44">
        <v>40745</v>
      </c>
      <c r="E313" s="43">
        <v>10</v>
      </c>
      <c r="F313" s="43">
        <v>5400820</v>
      </c>
      <c r="G313" s="43">
        <v>0.08</v>
      </c>
      <c r="H313" s="43">
        <v>432066</v>
      </c>
      <c r="I313" s="43" t="s">
        <v>76</v>
      </c>
      <c r="J313" s="43" t="s">
        <v>141</v>
      </c>
      <c r="K313" s="43">
        <f t="shared" si="32"/>
        <v>2011</v>
      </c>
      <c r="L313" s="43">
        <f t="shared" si="33"/>
        <v>1</v>
      </c>
      <c r="M313" s="43">
        <f t="shared" si="34"/>
        <v>0</v>
      </c>
      <c r="N313" s="43">
        <f t="shared" si="35"/>
        <v>1</v>
      </c>
      <c r="O313" s="43" t="str">
        <f t="shared" si="36"/>
        <v>D: 7%+</v>
      </c>
      <c r="P313" s="45">
        <f t="shared" si="37"/>
        <v>4968754</v>
      </c>
      <c r="Q313" s="45">
        <f>IF(L313=1,F313*INDEX(Asumsi!$B$5:$B$7,MATCH(I313,Asumsi!$A$5:$A$7,0))-H313,0)</f>
        <v>1188180</v>
      </c>
      <c r="R313" s="46">
        <f>MIN(G313,INDEX(Asumsi!$C$5:$C$7,MATCH(I313,Asumsi!$A$5:$A$7,0)))</f>
        <v>0.05</v>
      </c>
      <c r="S313" s="43">
        <f t="shared" si="38"/>
        <v>1</v>
      </c>
      <c r="T313" s="45">
        <f t="shared" si="39"/>
        <v>162024.6</v>
      </c>
      <c r="U313" s="45">
        <f>IF(L313=1,F313*INDEX(Asumsi!$B$5:$B$7,MATCH(I313,Asumsi!$A$5:$A$7,0))-F313*R313,0)</f>
        <v>1350205</v>
      </c>
      <c r="V313" s="45">
        <f>IF(S313=1,U313*(1-Asumsi!$B$10),U313)</f>
        <v>1282694.75</v>
      </c>
    </row>
    <row r="314" spans="1:22" x14ac:dyDescent="0.35">
      <c r="A314" s="43">
        <v>54274</v>
      </c>
      <c r="B314" s="43" t="s">
        <v>202</v>
      </c>
      <c r="C314" s="43" t="s">
        <v>230</v>
      </c>
      <c r="D314" s="44">
        <v>40505</v>
      </c>
      <c r="E314" s="43">
        <v>20</v>
      </c>
      <c r="F314" s="43">
        <v>3166120</v>
      </c>
      <c r="G314" s="43">
        <v>0.05</v>
      </c>
      <c r="H314" s="43">
        <v>158306</v>
      </c>
      <c r="I314" s="43" t="s">
        <v>76</v>
      </c>
      <c r="J314" s="43" t="s">
        <v>141</v>
      </c>
      <c r="K314" s="43">
        <f t="shared" si="32"/>
        <v>2010</v>
      </c>
      <c r="L314" s="43">
        <f t="shared" si="33"/>
        <v>1</v>
      </c>
      <c r="M314" s="43">
        <f t="shared" si="34"/>
        <v>0</v>
      </c>
      <c r="N314" s="43">
        <f t="shared" si="35"/>
        <v>1</v>
      </c>
      <c r="O314" s="43" t="str">
        <f t="shared" si="36"/>
        <v>C: 4-6%</v>
      </c>
      <c r="P314" s="45">
        <f t="shared" si="37"/>
        <v>3007814</v>
      </c>
      <c r="Q314" s="45">
        <f>IF(L314=1,F314*INDEX(Asumsi!$B$5:$B$7,MATCH(I314,Asumsi!$A$5:$A$7,0))-H314,0)</f>
        <v>791530</v>
      </c>
      <c r="R314" s="46">
        <f>MIN(G314,INDEX(Asumsi!$C$5:$C$7,MATCH(I314,Asumsi!$A$5:$A$7,0)))</f>
        <v>0.05</v>
      </c>
      <c r="S314" s="43">
        <f t="shared" si="38"/>
        <v>0</v>
      </c>
      <c r="T314" s="45">
        <f t="shared" si="39"/>
        <v>0</v>
      </c>
      <c r="U314" s="45">
        <f>IF(L314=1,F314*INDEX(Asumsi!$B$5:$B$7,MATCH(I314,Asumsi!$A$5:$A$7,0))-F314*R314,0)</f>
        <v>791530</v>
      </c>
      <c r="V314" s="45">
        <f>IF(S314=1,U314*(1-Asumsi!$B$10),U314)</f>
        <v>791530</v>
      </c>
    </row>
    <row r="315" spans="1:22" x14ac:dyDescent="0.35">
      <c r="A315" s="43">
        <v>54276</v>
      </c>
      <c r="B315" s="43" t="s">
        <v>202</v>
      </c>
      <c r="C315" s="43" t="s">
        <v>252</v>
      </c>
      <c r="D315" s="44">
        <v>40215</v>
      </c>
      <c r="E315" s="43">
        <v>21</v>
      </c>
      <c r="F315" s="43">
        <v>1513200</v>
      </c>
      <c r="G315" s="43">
        <v>0</v>
      </c>
      <c r="H315" s="43">
        <v>0</v>
      </c>
      <c r="I315" s="43" t="s">
        <v>76</v>
      </c>
      <c r="J315" s="43" t="s">
        <v>145</v>
      </c>
      <c r="K315" s="43">
        <f t="shared" si="32"/>
        <v>2010</v>
      </c>
      <c r="L315" s="43">
        <f t="shared" si="33"/>
        <v>1</v>
      </c>
      <c r="M315" s="43">
        <f t="shared" si="34"/>
        <v>0</v>
      </c>
      <c r="N315" s="43">
        <f t="shared" si="35"/>
        <v>1</v>
      </c>
      <c r="O315" s="43" t="str">
        <f t="shared" si="36"/>
        <v>A: 0%</v>
      </c>
      <c r="P315" s="45">
        <f t="shared" si="37"/>
        <v>1513200</v>
      </c>
      <c r="Q315" s="45">
        <f>IF(L315=1,F315*INDEX(Asumsi!$B$5:$B$7,MATCH(I315,Asumsi!$A$5:$A$7,0))-H315,0)</f>
        <v>453960</v>
      </c>
      <c r="R315" s="46">
        <f>MIN(G315,INDEX(Asumsi!$C$5:$C$7,MATCH(I315,Asumsi!$A$5:$A$7,0)))</f>
        <v>0</v>
      </c>
      <c r="S315" s="43">
        <f t="shared" si="38"/>
        <v>0</v>
      </c>
      <c r="T315" s="45">
        <f t="shared" si="39"/>
        <v>0</v>
      </c>
      <c r="U315" s="45">
        <f>IF(L315=1,F315*INDEX(Asumsi!$B$5:$B$7,MATCH(I315,Asumsi!$A$5:$A$7,0))-F315*R315,0)</f>
        <v>453960</v>
      </c>
      <c r="V315" s="45">
        <f>IF(S315=1,U315*(1-Asumsi!$B$10),U315)</f>
        <v>453960</v>
      </c>
    </row>
    <row r="316" spans="1:22" x14ac:dyDescent="0.35">
      <c r="A316" s="43">
        <v>54528</v>
      </c>
      <c r="B316" s="43" t="s">
        <v>202</v>
      </c>
      <c r="C316" s="43" t="s">
        <v>269</v>
      </c>
      <c r="D316" s="44">
        <v>40547</v>
      </c>
      <c r="E316" s="43">
        <v>17</v>
      </c>
      <c r="F316" s="43">
        <v>414380</v>
      </c>
      <c r="G316" s="43">
        <v>0.01</v>
      </c>
      <c r="H316" s="43">
        <v>4144</v>
      </c>
      <c r="I316" s="43" t="s">
        <v>76</v>
      </c>
      <c r="J316" s="43" t="s">
        <v>147</v>
      </c>
      <c r="K316" s="43">
        <f t="shared" si="32"/>
        <v>2011</v>
      </c>
      <c r="L316" s="43">
        <f t="shared" si="33"/>
        <v>1</v>
      </c>
      <c r="M316" s="43">
        <f t="shared" si="34"/>
        <v>0</v>
      </c>
      <c r="N316" s="43">
        <f t="shared" si="35"/>
        <v>1</v>
      </c>
      <c r="O316" s="43" t="str">
        <f t="shared" si="36"/>
        <v>B: 1-3%</v>
      </c>
      <c r="P316" s="45">
        <f t="shared" si="37"/>
        <v>410236</v>
      </c>
      <c r="Q316" s="45">
        <f>IF(L316=1,F316*INDEX(Asumsi!$B$5:$B$7,MATCH(I316,Asumsi!$A$5:$A$7,0))-H316,0)</f>
        <v>120170</v>
      </c>
      <c r="R316" s="46">
        <f>MIN(G316,INDEX(Asumsi!$C$5:$C$7,MATCH(I316,Asumsi!$A$5:$A$7,0)))</f>
        <v>0.01</v>
      </c>
      <c r="S316" s="43">
        <f t="shared" si="38"/>
        <v>0</v>
      </c>
      <c r="T316" s="45">
        <f t="shared" si="39"/>
        <v>0</v>
      </c>
      <c r="U316" s="45">
        <f>IF(L316=1,F316*INDEX(Asumsi!$B$5:$B$7,MATCH(I316,Asumsi!$A$5:$A$7,0))-F316*R316,0)</f>
        <v>120170.2</v>
      </c>
      <c r="V316" s="45">
        <f>IF(S316=1,U316*(1-Asumsi!$B$10),U316)</f>
        <v>120170.2</v>
      </c>
    </row>
    <row r="317" spans="1:22" x14ac:dyDescent="0.35">
      <c r="A317" s="43">
        <v>54567</v>
      </c>
      <c r="B317" s="43" t="s">
        <v>202</v>
      </c>
      <c r="C317" s="43" t="s">
        <v>227</v>
      </c>
      <c r="D317" s="44">
        <v>40027</v>
      </c>
      <c r="E317" s="43">
        <v>31</v>
      </c>
      <c r="F317" s="43">
        <v>393480</v>
      </c>
      <c r="G317" s="43">
        <v>0.09</v>
      </c>
      <c r="H317" s="43">
        <v>35413</v>
      </c>
      <c r="I317" s="43" t="s">
        <v>75</v>
      </c>
      <c r="J317" s="43" t="s">
        <v>144</v>
      </c>
      <c r="K317" s="43">
        <f t="shared" si="32"/>
        <v>2009</v>
      </c>
      <c r="L317" s="43">
        <f t="shared" si="33"/>
        <v>1</v>
      </c>
      <c r="M317" s="43">
        <f t="shared" si="34"/>
        <v>0</v>
      </c>
      <c r="N317" s="43">
        <f t="shared" si="35"/>
        <v>1</v>
      </c>
      <c r="O317" s="43" t="str">
        <f t="shared" si="36"/>
        <v>D: 7%+</v>
      </c>
      <c r="P317" s="45">
        <f t="shared" si="37"/>
        <v>358067</v>
      </c>
      <c r="Q317" s="45">
        <f>IF(L317=1,F317*INDEX(Asumsi!$B$5:$B$7,MATCH(I317,Asumsi!$A$5:$A$7,0))-H317,0)</f>
        <v>82631</v>
      </c>
      <c r="R317" s="46">
        <f>MIN(G317,INDEX(Asumsi!$C$5:$C$7,MATCH(I317,Asumsi!$A$5:$A$7,0)))</f>
        <v>0.03</v>
      </c>
      <c r="S317" s="43">
        <f t="shared" si="38"/>
        <v>1</v>
      </c>
      <c r="T317" s="45">
        <f t="shared" si="39"/>
        <v>23608.799999999999</v>
      </c>
      <c r="U317" s="45">
        <f>IF(L317=1,F317*INDEX(Asumsi!$B$5:$B$7,MATCH(I317,Asumsi!$A$5:$A$7,0))-F317*R317,0)</f>
        <v>106239.6</v>
      </c>
      <c r="V317" s="45">
        <f>IF(S317=1,U317*(1-Asumsi!$B$10),U317)</f>
        <v>100927.62</v>
      </c>
    </row>
    <row r="318" spans="1:22" x14ac:dyDescent="0.35">
      <c r="A318" s="43">
        <v>54628</v>
      </c>
      <c r="B318" s="43" t="s">
        <v>202</v>
      </c>
      <c r="C318" s="43" t="s">
        <v>256</v>
      </c>
      <c r="D318" s="44">
        <v>40334</v>
      </c>
      <c r="E318" s="43">
        <v>21</v>
      </c>
      <c r="F318" s="43">
        <v>942480</v>
      </c>
      <c r="G318" s="43">
        <v>7.0000000000000007E-2</v>
      </c>
      <c r="H318" s="43">
        <v>65974</v>
      </c>
      <c r="I318" s="43" t="s">
        <v>77</v>
      </c>
      <c r="J318" s="43" t="s">
        <v>142</v>
      </c>
      <c r="K318" s="43">
        <f t="shared" si="32"/>
        <v>2010</v>
      </c>
      <c r="L318" s="43">
        <f t="shared" si="33"/>
        <v>1</v>
      </c>
      <c r="M318" s="43">
        <f t="shared" si="34"/>
        <v>0</v>
      </c>
      <c r="N318" s="43">
        <f t="shared" si="35"/>
        <v>1</v>
      </c>
      <c r="O318" s="43" t="str">
        <f t="shared" si="36"/>
        <v>D: 7%+</v>
      </c>
      <c r="P318" s="45">
        <f t="shared" si="37"/>
        <v>876506</v>
      </c>
      <c r="Q318" s="45">
        <f>IF(L318=1,F318*INDEX(Asumsi!$B$5:$B$7,MATCH(I318,Asumsi!$A$5:$A$7,0))-H318,0)</f>
        <v>216770</v>
      </c>
      <c r="R318" s="46">
        <f>MIN(G318,INDEX(Asumsi!$C$5:$C$7,MATCH(I318,Asumsi!$A$5:$A$7,0)))</f>
        <v>0.05</v>
      </c>
      <c r="S318" s="43">
        <f t="shared" si="38"/>
        <v>1</v>
      </c>
      <c r="T318" s="45">
        <f t="shared" si="39"/>
        <v>18849.600000000002</v>
      </c>
      <c r="U318" s="45">
        <f>IF(L318=1,F318*INDEX(Asumsi!$B$5:$B$7,MATCH(I318,Asumsi!$A$5:$A$7,0))-F318*R318,0)</f>
        <v>235620</v>
      </c>
      <c r="V318" s="45">
        <f>IF(S318=1,U318*(1-Asumsi!$B$10),U318)</f>
        <v>223839</v>
      </c>
    </row>
    <row r="319" spans="1:22" x14ac:dyDescent="0.35">
      <c r="A319" s="43">
        <v>55298</v>
      </c>
      <c r="B319" s="43" t="s">
        <v>202</v>
      </c>
      <c r="C319" s="43" t="s">
        <v>253</v>
      </c>
      <c r="D319" s="44">
        <v>40027</v>
      </c>
      <c r="E319" s="43">
        <v>1</v>
      </c>
      <c r="F319" s="43">
        <v>737320</v>
      </c>
      <c r="G319" s="43">
        <v>0.01</v>
      </c>
      <c r="H319" s="43">
        <v>7373</v>
      </c>
      <c r="I319" s="43" t="s">
        <v>75</v>
      </c>
      <c r="J319" s="43" t="s">
        <v>135</v>
      </c>
      <c r="K319" s="43">
        <f t="shared" si="32"/>
        <v>2009</v>
      </c>
      <c r="L319" s="43">
        <f t="shared" si="33"/>
        <v>1</v>
      </c>
      <c r="M319" s="43">
        <f t="shared" si="34"/>
        <v>0</v>
      </c>
      <c r="N319" s="43">
        <f t="shared" si="35"/>
        <v>1</v>
      </c>
      <c r="O319" s="43" t="str">
        <f t="shared" si="36"/>
        <v>B: 1-3%</v>
      </c>
      <c r="P319" s="45">
        <f t="shared" si="37"/>
        <v>729947</v>
      </c>
      <c r="Q319" s="45">
        <f>IF(L319=1,F319*INDEX(Asumsi!$B$5:$B$7,MATCH(I319,Asumsi!$A$5:$A$7,0))-H319,0)</f>
        <v>213823</v>
      </c>
      <c r="R319" s="46">
        <f>MIN(G319,INDEX(Asumsi!$C$5:$C$7,MATCH(I319,Asumsi!$A$5:$A$7,0)))</f>
        <v>0.01</v>
      </c>
      <c r="S319" s="43">
        <f t="shared" si="38"/>
        <v>0</v>
      </c>
      <c r="T319" s="45">
        <f t="shared" si="39"/>
        <v>0</v>
      </c>
      <c r="U319" s="45">
        <f>IF(L319=1,F319*INDEX(Asumsi!$B$5:$B$7,MATCH(I319,Asumsi!$A$5:$A$7,0))-F319*R319,0)</f>
        <v>213822.8</v>
      </c>
      <c r="V319" s="45">
        <f>IF(S319=1,U319*(1-Asumsi!$B$10),U319)</f>
        <v>213822.8</v>
      </c>
    </row>
    <row r="320" spans="1:22" x14ac:dyDescent="0.35">
      <c r="A320" s="43">
        <v>55363</v>
      </c>
      <c r="B320" s="43" t="s">
        <v>202</v>
      </c>
      <c r="C320" s="43" t="s">
        <v>269</v>
      </c>
      <c r="D320" s="44">
        <v>40540</v>
      </c>
      <c r="E320" s="43">
        <v>14</v>
      </c>
      <c r="F320" s="43">
        <v>4464120</v>
      </c>
      <c r="G320" s="43">
        <v>0.03</v>
      </c>
      <c r="H320" s="43">
        <v>133924</v>
      </c>
      <c r="I320" s="43" t="s">
        <v>76</v>
      </c>
      <c r="J320" s="43" t="s">
        <v>140</v>
      </c>
      <c r="K320" s="43">
        <f t="shared" si="32"/>
        <v>2010</v>
      </c>
      <c r="L320" s="43">
        <f t="shared" si="33"/>
        <v>1</v>
      </c>
      <c r="M320" s="43">
        <f t="shared" si="34"/>
        <v>0</v>
      </c>
      <c r="N320" s="43">
        <f t="shared" si="35"/>
        <v>1</v>
      </c>
      <c r="O320" s="43" t="str">
        <f t="shared" si="36"/>
        <v>B: 1-3%</v>
      </c>
      <c r="P320" s="45">
        <f t="shared" si="37"/>
        <v>4330196</v>
      </c>
      <c r="Q320" s="45">
        <f>IF(L320=1,F320*INDEX(Asumsi!$B$5:$B$7,MATCH(I320,Asumsi!$A$5:$A$7,0))-H320,0)</f>
        <v>1205312</v>
      </c>
      <c r="R320" s="46">
        <f>MIN(G320,INDEX(Asumsi!$C$5:$C$7,MATCH(I320,Asumsi!$A$5:$A$7,0)))</f>
        <v>0.03</v>
      </c>
      <c r="S320" s="43">
        <f t="shared" si="38"/>
        <v>0</v>
      </c>
      <c r="T320" s="45">
        <f t="shared" si="39"/>
        <v>0</v>
      </c>
      <c r="U320" s="45">
        <f>IF(L320=1,F320*INDEX(Asumsi!$B$5:$B$7,MATCH(I320,Asumsi!$A$5:$A$7,0))-F320*R320,0)</f>
        <v>1205312.3999999999</v>
      </c>
      <c r="V320" s="45">
        <f>IF(S320=1,U320*(1-Asumsi!$B$10),U320)</f>
        <v>1205312.3999999999</v>
      </c>
    </row>
    <row r="321" spans="1:22" x14ac:dyDescent="0.35">
      <c r="A321" s="43">
        <v>55366</v>
      </c>
      <c r="B321" s="43" t="s">
        <v>202</v>
      </c>
      <c r="C321" s="43" t="s">
        <v>244</v>
      </c>
      <c r="D321" s="44">
        <v>41192</v>
      </c>
      <c r="E321" s="43">
        <v>7</v>
      </c>
      <c r="F321" s="43">
        <v>774340</v>
      </c>
      <c r="G321" s="43">
        <v>0.1</v>
      </c>
      <c r="H321" s="43">
        <v>77434</v>
      </c>
      <c r="I321" s="43" t="s">
        <v>77</v>
      </c>
      <c r="J321" s="43" t="s">
        <v>142</v>
      </c>
      <c r="K321" s="43">
        <f t="shared" si="32"/>
        <v>2012</v>
      </c>
      <c r="L321" s="43">
        <f t="shared" si="33"/>
        <v>1</v>
      </c>
      <c r="M321" s="43">
        <f t="shared" si="34"/>
        <v>0</v>
      </c>
      <c r="N321" s="43">
        <f t="shared" si="35"/>
        <v>1</v>
      </c>
      <c r="O321" s="43" t="str">
        <f t="shared" si="36"/>
        <v>D: 7%+</v>
      </c>
      <c r="P321" s="45">
        <f t="shared" si="37"/>
        <v>696906</v>
      </c>
      <c r="Q321" s="45">
        <f>IF(L321=1,F321*INDEX(Asumsi!$B$5:$B$7,MATCH(I321,Asumsi!$A$5:$A$7,0))-H321,0)</f>
        <v>154868</v>
      </c>
      <c r="R321" s="46">
        <f>MIN(G321,INDEX(Asumsi!$C$5:$C$7,MATCH(I321,Asumsi!$A$5:$A$7,0)))</f>
        <v>0.05</v>
      </c>
      <c r="S321" s="43">
        <f t="shared" si="38"/>
        <v>1</v>
      </c>
      <c r="T321" s="45">
        <f t="shared" si="39"/>
        <v>38717</v>
      </c>
      <c r="U321" s="45">
        <f>IF(L321=1,F321*INDEX(Asumsi!$B$5:$B$7,MATCH(I321,Asumsi!$A$5:$A$7,0))-F321*R321,0)</f>
        <v>193585</v>
      </c>
      <c r="V321" s="45">
        <f>IF(S321=1,U321*(1-Asumsi!$B$10),U321)</f>
        <v>183905.75</v>
      </c>
    </row>
    <row r="322" spans="1:22" x14ac:dyDescent="0.35">
      <c r="A322" s="43">
        <v>55715</v>
      </c>
      <c r="B322" s="43" t="s">
        <v>202</v>
      </c>
      <c r="C322" s="43" t="s">
        <v>224</v>
      </c>
      <c r="D322" s="44">
        <v>40635</v>
      </c>
      <c r="E322" s="43">
        <v>28</v>
      </c>
      <c r="F322" s="43">
        <v>337140</v>
      </c>
      <c r="G322" s="43">
        <v>0.02</v>
      </c>
      <c r="H322" s="43">
        <v>6743</v>
      </c>
      <c r="I322" s="43" t="s">
        <v>76</v>
      </c>
      <c r="J322" s="43" t="s">
        <v>138</v>
      </c>
      <c r="K322" s="43">
        <f t="shared" ref="K322:K385" si="40">YEAR(D322)</f>
        <v>2011</v>
      </c>
      <c r="L322" s="43">
        <f t="shared" ref="L322:L385" si="41">IF(B322="Order Finished",1,0)</f>
        <v>1</v>
      </c>
      <c r="M322" s="43">
        <f t="shared" ref="M322:M385" si="42">IF(B322="Order Returned",1,0)</f>
        <v>0</v>
      </c>
      <c r="N322" s="43">
        <f t="shared" ref="N322:N385" si="43">IF(B322="Order Cancelled",0,1)</f>
        <v>1</v>
      </c>
      <c r="O322" s="43" t="str">
        <f t="shared" ref="O322:O385" si="44">IF(G322=0,"A: 0%",IF(G322&lt;=0.03,"B: 1-3%",IF(G322&lt;=0.06,"C: 4-6%","D: 7%+")))</f>
        <v>B: 1-3%</v>
      </c>
      <c r="P322" s="45">
        <f t="shared" ref="P322:P385" si="45">IF(L322=1,F322-H322,0)</f>
        <v>330397</v>
      </c>
      <c r="Q322" s="45">
        <f>IF(L322=1,F322*INDEX(Asumsi!$B$5:$B$7,MATCH(I322,Asumsi!$A$5:$A$7,0))-H322,0)</f>
        <v>94399</v>
      </c>
      <c r="R322" s="46">
        <f>MIN(G322,INDEX(Asumsi!$C$5:$C$7,MATCH(I322,Asumsi!$A$5:$A$7,0)))</f>
        <v>0.02</v>
      </c>
      <c r="S322" s="43">
        <f t="shared" ref="S322:S385" si="46">IF(G322&gt;R322,1,0)</f>
        <v>0</v>
      </c>
      <c r="T322" s="45">
        <f t="shared" ref="T322:T385" si="47">IF(L322=1,F322*(G322-R322),0)</f>
        <v>0</v>
      </c>
      <c r="U322" s="45">
        <f>IF(L322=1,F322*INDEX(Asumsi!$B$5:$B$7,MATCH(I322,Asumsi!$A$5:$A$7,0))-F322*R322,0)</f>
        <v>94399.2</v>
      </c>
      <c r="V322" s="45">
        <f>IF(S322=1,U322*(1-Asumsi!$B$10),U322)</f>
        <v>94399.2</v>
      </c>
    </row>
    <row r="323" spans="1:22" x14ac:dyDescent="0.35">
      <c r="A323" s="43">
        <v>55875</v>
      </c>
      <c r="B323" s="43" t="s">
        <v>202</v>
      </c>
      <c r="C323" s="43" t="s">
        <v>226</v>
      </c>
      <c r="D323" s="44">
        <v>40142</v>
      </c>
      <c r="E323" s="43">
        <v>50</v>
      </c>
      <c r="F323" s="43">
        <v>827720</v>
      </c>
      <c r="G323" s="43">
        <v>0</v>
      </c>
      <c r="H323" s="43">
        <v>0</v>
      </c>
      <c r="I323" s="43" t="s">
        <v>75</v>
      </c>
      <c r="J323" s="43" t="s">
        <v>144</v>
      </c>
      <c r="K323" s="43">
        <f t="shared" si="40"/>
        <v>2009</v>
      </c>
      <c r="L323" s="43">
        <f t="shared" si="41"/>
        <v>1</v>
      </c>
      <c r="M323" s="43">
        <f t="shared" si="42"/>
        <v>0</v>
      </c>
      <c r="N323" s="43">
        <f t="shared" si="43"/>
        <v>1</v>
      </c>
      <c r="O323" s="43" t="str">
        <f t="shared" si="44"/>
        <v>A: 0%</v>
      </c>
      <c r="P323" s="45">
        <f t="shared" si="45"/>
        <v>827720</v>
      </c>
      <c r="Q323" s="45">
        <f>IF(L323=1,F323*INDEX(Asumsi!$B$5:$B$7,MATCH(I323,Asumsi!$A$5:$A$7,0))-H323,0)</f>
        <v>248316</v>
      </c>
      <c r="R323" s="46">
        <f>MIN(G323,INDEX(Asumsi!$C$5:$C$7,MATCH(I323,Asumsi!$A$5:$A$7,0)))</f>
        <v>0</v>
      </c>
      <c r="S323" s="43">
        <f t="shared" si="46"/>
        <v>0</v>
      </c>
      <c r="T323" s="45">
        <f t="shared" si="47"/>
        <v>0</v>
      </c>
      <c r="U323" s="45">
        <f>IF(L323=1,F323*INDEX(Asumsi!$B$5:$B$7,MATCH(I323,Asumsi!$A$5:$A$7,0))-F323*R323,0)</f>
        <v>248316</v>
      </c>
      <c r="V323" s="45">
        <f>IF(S323=1,U323*(1-Asumsi!$B$10),U323)</f>
        <v>248316</v>
      </c>
    </row>
    <row r="324" spans="1:22" x14ac:dyDescent="0.35">
      <c r="A324" s="43">
        <v>56453</v>
      </c>
      <c r="B324" s="43" t="s">
        <v>202</v>
      </c>
      <c r="C324" s="43" t="s">
        <v>228</v>
      </c>
      <c r="D324" s="44">
        <v>41010</v>
      </c>
      <c r="E324" s="43">
        <v>1</v>
      </c>
      <c r="F324" s="43">
        <v>5457300</v>
      </c>
      <c r="G324" s="43">
        <v>0</v>
      </c>
      <c r="H324" s="43">
        <v>0</v>
      </c>
      <c r="I324" s="43" t="s">
        <v>77</v>
      </c>
      <c r="J324" s="43" t="s">
        <v>134</v>
      </c>
      <c r="K324" s="43">
        <f t="shared" si="40"/>
        <v>2012</v>
      </c>
      <c r="L324" s="43">
        <f t="shared" si="41"/>
        <v>1</v>
      </c>
      <c r="M324" s="43">
        <f t="shared" si="42"/>
        <v>0</v>
      </c>
      <c r="N324" s="43">
        <f t="shared" si="43"/>
        <v>1</v>
      </c>
      <c r="O324" s="43" t="str">
        <f t="shared" si="44"/>
        <v>A: 0%</v>
      </c>
      <c r="P324" s="45">
        <f t="shared" si="45"/>
        <v>5457300</v>
      </c>
      <c r="Q324" s="45">
        <f>IF(L324=1,F324*INDEX(Asumsi!$B$5:$B$7,MATCH(I324,Asumsi!$A$5:$A$7,0))-H324,0)</f>
        <v>1637190</v>
      </c>
      <c r="R324" s="46">
        <f>MIN(G324,INDEX(Asumsi!$C$5:$C$7,MATCH(I324,Asumsi!$A$5:$A$7,0)))</f>
        <v>0</v>
      </c>
      <c r="S324" s="43">
        <f t="shared" si="46"/>
        <v>0</v>
      </c>
      <c r="T324" s="45">
        <f t="shared" si="47"/>
        <v>0</v>
      </c>
      <c r="U324" s="45">
        <f>IF(L324=1,F324*INDEX(Asumsi!$B$5:$B$7,MATCH(I324,Asumsi!$A$5:$A$7,0))-F324*R324,0)</f>
        <v>1637190</v>
      </c>
      <c r="V324" s="45">
        <f>IF(S324=1,U324*(1-Asumsi!$B$10),U324)</f>
        <v>1637190</v>
      </c>
    </row>
    <row r="325" spans="1:22" x14ac:dyDescent="0.35">
      <c r="A325" s="43">
        <v>57127</v>
      </c>
      <c r="B325" s="43" t="s">
        <v>202</v>
      </c>
      <c r="C325" s="43" t="s">
        <v>240</v>
      </c>
      <c r="D325" s="44">
        <v>40225</v>
      </c>
      <c r="E325" s="43">
        <v>13</v>
      </c>
      <c r="F325" s="43">
        <v>1471080</v>
      </c>
      <c r="G325" s="43">
        <v>0</v>
      </c>
      <c r="H325" s="43">
        <v>0</v>
      </c>
      <c r="I325" s="43" t="s">
        <v>76</v>
      </c>
      <c r="J325" s="43" t="s">
        <v>145</v>
      </c>
      <c r="K325" s="43">
        <f t="shared" si="40"/>
        <v>2010</v>
      </c>
      <c r="L325" s="43">
        <f t="shared" si="41"/>
        <v>1</v>
      </c>
      <c r="M325" s="43">
        <f t="shared" si="42"/>
        <v>0</v>
      </c>
      <c r="N325" s="43">
        <f t="shared" si="43"/>
        <v>1</v>
      </c>
      <c r="O325" s="43" t="str">
        <f t="shared" si="44"/>
        <v>A: 0%</v>
      </c>
      <c r="P325" s="45">
        <f t="shared" si="45"/>
        <v>1471080</v>
      </c>
      <c r="Q325" s="45">
        <f>IF(L325=1,F325*INDEX(Asumsi!$B$5:$B$7,MATCH(I325,Asumsi!$A$5:$A$7,0))-H325,0)</f>
        <v>441324</v>
      </c>
      <c r="R325" s="46">
        <f>MIN(G325,INDEX(Asumsi!$C$5:$C$7,MATCH(I325,Asumsi!$A$5:$A$7,0)))</f>
        <v>0</v>
      </c>
      <c r="S325" s="43">
        <f t="shared" si="46"/>
        <v>0</v>
      </c>
      <c r="T325" s="45">
        <f t="shared" si="47"/>
        <v>0</v>
      </c>
      <c r="U325" s="45">
        <f>IF(L325=1,F325*INDEX(Asumsi!$B$5:$B$7,MATCH(I325,Asumsi!$A$5:$A$7,0))-F325*R325,0)</f>
        <v>441324</v>
      </c>
      <c r="V325" s="45">
        <f>IF(S325=1,U325*(1-Asumsi!$B$10),U325)</f>
        <v>441324</v>
      </c>
    </row>
    <row r="326" spans="1:22" x14ac:dyDescent="0.35">
      <c r="A326" s="43">
        <v>57344</v>
      </c>
      <c r="B326" s="43" t="s">
        <v>202</v>
      </c>
      <c r="C326" s="43" t="s">
        <v>215</v>
      </c>
      <c r="D326" s="44">
        <v>40445</v>
      </c>
      <c r="E326" s="43">
        <v>47</v>
      </c>
      <c r="F326" s="43">
        <v>2120121</v>
      </c>
      <c r="G326" s="43">
        <v>0.1</v>
      </c>
      <c r="H326" s="43">
        <v>212012</v>
      </c>
      <c r="I326" s="43" t="s">
        <v>77</v>
      </c>
      <c r="J326" s="43" t="s">
        <v>137</v>
      </c>
      <c r="K326" s="43">
        <f t="shared" si="40"/>
        <v>2010</v>
      </c>
      <c r="L326" s="43">
        <f t="shared" si="41"/>
        <v>1</v>
      </c>
      <c r="M326" s="43">
        <f t="shared" si="42"/>
        <v>0</v>
      </c>
      <c r="N326" s="43">
        <f t="shared" si="43"/>
        <v>1</v>
      </c>
      <c r="O326" s="43" t="str">
        <f t="shared" si="44"/>
        <v>D: 7%+</v>
      </c>
      <c r="P326" s="45">
        <f t="shared" si="45"/>
        <v>1908109</v>
      </c>
      <c r="Q326" s="45">
        <f>IF(L326=1,F326*INDEX(Asumsi!$B$5:$B$7,MATCH(I326,Asumsi!$A$5:$A$7,0))-H326,0)</f>
        <v>424024.29999999993</v>
      </c>
      <c r="R326" s="46">
        <f>MIN(G326,INDEX(Asumsi!$C$5:$C$7,MATCH(I326,Asumsi!$A$5:$A$7,0)))</f>
        <v>0.05</v>
      </c>
      <c r="S326" s="43">
        <f t="shared" si="46"/>
        <v>1</v>
      </c>
      <c r="T326" s="45">
        <f t="shared" si="47"/>
        <v>106006.05</v>
      </c>
      <c r="U326" s="45">
        <f>IF(L326=1,F326*INDEX(Asumsi!$B$5:$B$7,MATCH(I326,Asumsi!$A$5:$A$7,0))-F326*R326,0)</f>
        <v>530030.24999999988</v>
      </c>
      <c r="V326" s="45">
        <f>IF(S326=1,U326*(1-Asumsi!$B$10),U326)</f>
        <v>503528.73749999987</v>
      </c>
    </row>
    <row r="327" spans="1:22" x14ac:dyDescent="0.35">
      <c r="A327" s="43">
        <v>57509</v>
      </c>
      <c r="B327" s="43" t="s">
        <v>202</v>
      </c>
      <c r="C327" s="43" t="s">
        <v>211</v>
      </c>
      <c r="D327" s="44">
        <v>39865</v>
      </c>
      <c r="E327" s="43">
        <v>39</v>
      </c>
      <c r="F327" s="43">
        <v>398780</v>
      </c>
      <c r="G327" s="43">
        <v>0.1</v>
      </c>
      <c r="H327" s="43">
        <v>39878</v>
      </c>
      <c r="I327" s="43" t="s">
        <v>76</v>
      </c>
      <c r="J327" s="43" t="s">
        <v>149</v>
      </c>
      <c r="K327" s="43">
        <f t="shared" si="40"/>
        <v>2009</v>
      </c>
      <c r="L327" s="43">
        <f t="shared" si="41"/>
        <v>1</v>
      </c>
      <c r="M327" s="43">
        <f t="shared" si="42"/>
        <v>0</v>
      </c>
      <c r="N327" s="43">
        <f t="shared" si="43"/>
        <v>1</v>
      </c>
      <c r="O327" s="43" t="str">
        <f t="shared" si="44"/>
        <v>D: 7%+</v>
      </c>
      <c r="P327" s="45">
        <f t="shared" si="45"/>
        <v>358902</v>
      </c>
      <c r="Q327" s="45">
        <f>IF(L327=1,F327*INDEX(Asumsi!$B$5:$B$7,MATCH(I327,Asumsi!$A$5:$A$7,0))-H327,0)</f>
        <v>79756</v>
      </c>
      <c r="R327" s="46">
        <f>MIN(G327,INDEX(Asumsi!$C$5:$C$7,MATCH(I327,Asumsi!$A$5:$A$7,0)))</f>
        <v>0.05</v>
      </c>
      <c r="S327" s="43">
        <f t="shared" si="46"/>
        <v>1</v>
      </c>
      <c r="T327" s="45">
        <f t="shared" si="47"/>
        <v>19939</v>
      </c>
      <c r="U327" s="45">
        <f>IF(L327=1,F327*INDEX(Asumsi!$B$5:$B$7,MATCH(I327,Asumsi!$A$5:$A$7,0))-F327*R327,0)</f>
        <v>99695</v>
      </c>
      <c r="V327" s="45">
        <f>IF(S327=1,U327*(1-Asumsi!$B$10),U327)</f>
        <v>94710.25</v>
      </c>
    </row>
    <row r="328" spans="1:22" x14ac:dyDescent="0.35">
      <c r="A328" s="43">
        <v>57600</v>
      </c>
      <c r="B328" s="43" t="s">
        <v>209</v>
      </c>
      <c r="C328" s="43" t="s">
        <v>220</v>
      </c>
      <c r="D328" s="44">
        <v>41224</v>
      </c>
      <c r="E328" s="43">
        <v>32</v>
      </c>
      <c r="F328" s="43">
        <v>3764240</v>
      </c>
      <c r="G328" s="43">
        <v>0.05</v>
      </c>
      <c r="H328" s="43">
        <v>188212</v>
      </c>
      <c r="I328" s="43" t="s">
        <v>76</v>
      </c>
      <c r="J328" s="43" t="s">
        <v>138</v>
      </c>
      <c r="K328" s="43">
        <f t="shared" si="40"/>
        <v>2012</v>
      </c>
      <c r="L328" s="43">
        <f t="shared" si="41"/>
        <v>0</v>
      </c>
      <c r="M328" s="43">
        <f t="shared" si="42"/>
        <v>1</v>
      </c>
      <c r="N328" s="43">
        <f t="shared" si="43"/>
        <v>1</v>
      </c>
      <c r="O328" s="43" t="str">
        <f t="shared" si="44"/>
        <v>C: 4-6%</v>
      </c>
      <c r="P328" s="45">
        <f t="shared" si="45"/>
        <v>0</v>
      </c>
      <c r="Q328" s="45">
        <f>IF(L328=1,F328*INDEX(Asumsi!$B$5:$B$7,MATCH(I328,Asumsi!$A$5:$A$7,0))-H328,0)</f>
        <v>0</v>
      </c>
      <c r="R328" s="46">
        <f>MIN(G328,INDEX(Asumsi!$C$5:$C$7,MATCH(I328,Asumsi!$A$5:$A$7,0)))</f>
        <v>0.05</v>
      </c>
      <c r="S328" s="43">
        <f t="shared" si="46"/>
        <v>0</v>
      </c>
      <c r="T328" s="45">
        <f t="shared" si="47"/>
        <v>0</v>
      </c>
      <c r="U328" s="45">
        <f>IF(L328=1,F328*INDEX(Asumsi!$B$5:$B$7,MATCH(I328,Asumsi!$A$5:$A$7,0))-F328*R328,0)</f>
        <v>0</v>
      </c>
      <c r="V328" s="45">
        <f>IF(S328=1,U328*(1-Asumsi!$B$10),U328)</f>
        <v>0</v>
      </c>
    </row>
    <row r="329" spans="1:22" x14ac:dyDescent="0.35">
      <c r="A329" s="43">
        <v>58055</v>
      </c>
      <c r="B329" s="43" t="s">
        <v>202</v>
      </c>
      <c r="C329" s="43" t="s">
        <v>223</v>
      </c>
      <c r="D329" s="44">
        <v>40843</v>
      </c>
      <c r="E329" s="43">
        <v>26</v>
      </c>
      <c r="F329" s="43">
        <v>417200</v>
      </c>
      <c r="G329" s="43">
        <v>0</v>
      </c>
      <c r="H329" s="43">
        <v>0</v>
      </c>
      <c r="I329" s="43" t="s">
        <v>75</v>
      </c>
      <c r="J329" s="43" t="s">
        <v>144</v>
      </c>
      <c r="K329" s="43">
        <f t="shared" si="40"/>
        <v>2011</v>
      </c>
      <c r="L329" s="43">
        <f t="shared" si="41"/>
        <v>1</v>
      </c>
      <c r="M329" s="43">
        <f t="shared" si="42"/>
        <v>0</v>
      </c>
      <c r="N329" s="43">
        <f t="shared" si="43"/>
        <v>1</v>
      </c>
      <c r="O329" s="43" t="str">
        <f t="shared" si="44"/>
        <v>A: 0%</v>
      </c>
      <c r="P329" s="45">
        <f t="shared" si="45"/>
        <v>417200</v>
      </c>
      <c r="Q329" s="45">
        <f>IF(L329=1,F329*INDEX(Asumsi!$B$5:$B$7,MATCH(I329,Asumsi!$A$5:$A$7,0))-H329,0)</f>
        <v>125160</v>
      </c>
      <c r="R329" s="46">
        <f>MIN(G329,INDEX(Asumsi!$C$5:$C$7,MATCH(I329,Asumsi!$A$5:$A$7,0)))</f>
        <v>0</v>
      </c>
      <c r="S329" s="43">
        <f t="shared" si="46"/>
        <v>0</v>
      </c>
      <c r="T329" s="45">
        <f t="shared" si="47"/>
        <v>0</v>
      </c>
      <c r="U329" s="45">
        <f>IF(L329=1,F329*INDEX(Asumsi!$B$5:$B$7,MATCH(I329,Asumsi!$A$5:$A$7,0))-F329*R329,0)</f>
        <v>125160</v>
      </c>
      <c r="V329" s="45">
        <f>IF(S329=1,U329*(1-Asumsi!$B$10),U329)</f>
        <v>125160</v>
      </c>
    </row>
    <row r="330" spans="1:22" x14ac:dyDescent="0.35">
      <c r="A330" s="43">
        <v>58144</v>
      </c>
      <c r="B330" s="43" t="s">
        <v>202</v>
      </c>
      <c r="C330" s="43" t="s">
        <v>203</v>
      </c>
      <c r="D330" s="44">
        <v>40163</v>
      </c>
      <c r="E330" s="43">
        <v>29</v>
      </c>
      <c r="F330" s="43">
        <v>1556760</v>
      </c>
      <c r="G330" s="43">
        <v>0.01</v>
      </c>
      <c r="H330" s="43">
        <v>15568</v>
      </c>
      <c r="I330" s="43" t="s">
        <v>76</v>
      </c>
      <c r="J330" s="43" t="s">
        <v>145</v>
      </c>
      <c r="K330" s="43">
        <f t="shared" si="40"/>
        <v>2009</v>
      </c>
      <c r="L330" s="43">
        <f t="shared" si="41"/>
        <v>1</v>
      </c>
      <c r="M330" s="43">
        <f t="shared" si="42"/>
        <v>0</v>
      </c>
      <c r="N330" s="43">
        <f t="shared" si="43"/>
        <v>1</v>
      </c>
      <c r="O330" s="43" t="str">
        <f t="shared" si="44"/>
        <v>B: 1-3%</v>
      </c>
      <c r="P330" s="45">
        <f t="shared" si="45"/>
        <v>1541192</v>
      </c>
      <c r="Q330" s="45">
        <f>IF(L330=1,F330*INDEX(Asumsi!$B$5:$B$7,MATCH(I330,Asumsi!$A$5:$A$7,0))-H330,0)</f>
        <v>451460</v>
      </c>
      <c r="R330" s="46">
        <f>MIN(G330,INDEX(Asumsi!$C$5:$C$7,MATCH(I330,Asumsi!$A$5:$A$7,0)))</f>
        <v>0.01</v>
      </c>
      <c r="S330" s="43">
        <f t="shared" si="46"/>
        <v>0</v>
      </c>
      <c r="T330" s="45">
        <f t="shared" si="47"/>
        <v>0</v>
      </c>
      <c r="U330" s="45">
        <f>IF(L330=1,F330*INDEX(Asumsi!$B$5:$B$7,MATCH(I330,Asumsi!$A$5:$A$7,0))-F330*R330,0)</f>
        <v>451460.4</v>
      </c>
      <c r="V330" s="45">
        <f>IF(S330=1,U330*(1-Asumsi!$B$10),U330)</f>
        <v>451460.4</v>
      </c>
    </row>
    <row r="331" spans="1:22" x14ac:dyDescent="0.35">
      <c r="A331" s="43">
        <v>58150</v>
      </c>
      <c r="B331" s="43" t="s">
        <v>202</v>
      </c>
      <c r="C331" s="43" t="s">
        <v>266</v>
      </c>
      <c r="D331" s="44">
        <v>40305</v>
      </c>
      <c r="E331" s="43">
        <v>24</v>
      </c>
      <c r="F331" s="43">
        <v>120720</v>
      </c>
      <c r="G331" s="43">
        <v>0.03</v>
      </c>
      <c r="H331" s="43">
        <v>3622</v>
      </c>
      <c r="I331" s="43" t="s">
        <v>76</v>
      </c>
      <c r="J331" s="43" t="s">
        <v>138</v>
      </c>
      <c r="K331" s="43">
        <f t="shared" si="40"/>
        <v>2010</v>
      </c>
      <c r="L331" s="43">
        <f t="shared" si="41"/>
        <v>1</v>
      </c>
      <c r="M331" s="43">
        <f t="shared" si="42"/>
        <v>0</v>
      </c>
      <c r="N331" s="43">
        <f t="shared" si="43"/>
        <v>1</v>
      </c>
      <c r="O331" s="43" t="str">
        <f t="shared" si="44"/>
        <v>B: 1-3%</v>
      </c>
      <c r="P331" s="45">
        <f t="shared" si="45"/>
        <v>117098</v>
      </c>
      <c r="Q331" s="45">
        <f>IF(L331=1,F331*INDEX(Asumsi!$B$5:$B$7,MATCH(I331,Asumsi!$A$5:$A$7,0))-H331,0)</f>
        <v>32594</v>
      </c>
      <c r="R331" s="46">
        <f>MIN(G331,INDEX(Asumsi!$C$5:$C$7,MATCH(I331,Asumsi!$A$5:$A$7,0)))</f>
        <v>0.03</v>
      </c>
      <c r="S331" s="43">
        <f t="shared" si="46"/>
        <v>0</v>
      </c>
      <c r="T331" s="45">
        <f t="shared" si="47"/>
        <v>0</v>
      </c>
      <c r="U331" s="45">
        <f>IF(L331=1,F331*INDEX(Asumsi!$B$5:$B$7,MATCH(I331,Asumsi!$A$5:$A$7,0))-F331*R331,0)</f>
        <v>32594.400000000001</v>
      </c>
      <c r="V331" s="45">
        <f>IF(S331=1,U331*(1-Asumsi!$B$10),U331)</f>
        <v>32594.400000000001</v>
      </c>
    </row>
    <row r="332" spans="1:22" x14ac:dyDescent="0.35">
      <c r="A332" s="43">
        <v>58340</v>
      </c>
      <c r="B332" s="43" t="s">
        <v>202</v>
      </c>
      <c r="C332" s="43" t="s">
        <v>215</v>
      </c>
      <c r="D332" s="44">
        <v>40551</v>
      </c>
      <c r="E332" s="43">
        <v>36</v>
      </c>
      <c r="F332" s="43">
        <v>3872600</v>
      </c>
      <c r="G332" s="43">
        <v>0.03</v>
      </c>
      <c r="H332" s="43">
        <v>116178</v>
      </c>
      <c r="I332" s="43" t="s">
        <v>76</v>
      </c>
      <c r="J332" s="43" t="s">
        <v>141</v>
      </c>
      <c r="K332" s="43">
        <f t="shared" si="40"/>
        <v>2011</v>
      </c>
      <c r="L332" s="43">
        <f t="shared" si="41"/>
        <v>1</v>
      </c>
      <c r="M332" s="43">
        <f t="shared" si="42"/>
        <v>0</v>
      </c>
      <c r="N332" s="43">
        <f t="shared" si="43"/>
        <v>1</v>
      </c>
      <c r="O332" s="43" t="str">
        <f t="shared" si="44"/>
        <v>B: 1-3%</v>
      </c>
      <c r="P332" s="45">
        <f t="shared" si="45"/>
        <v>3756422</v>
      </c>
      <c r="Q332" s="45">
        <f>IF(L332=1,F332*INDEX(Asumsi!$B$5:$B$7,MATCH(I332,Asumsi!$A$5:$A$7,0))-H332,0)</f>
        <v>1045602</v>
      </c>
      <c r="R332" s="46">
        <f>MIN(G332,INDEX(Asumsi!$C$5:$C$7,MATCH(I332,Asumsi!$A$5:$A$7,0)))</f>
        <v>0.03</v>
      </c>
      <c r="S332" s="43">
        <f t="shared" si="46"/>
        <v>0</v>
      </c>
      <c r="T332" s="45">
        <f t="shared" si="47"/>
        <v>0</v>
      </c>
      <c r="U332" s="45">
        <f>IF(L332=1,F332*INDEX(Asumsi!$B$5:$B$7,MATCH(I332,Asumsi!$A$5:$A$7,0))-F332*R332,0)</f>
        <v>1045602</v>
      </c>
      <c r="V332" s="45">
        <f>IF(S332=1,U332*(1-Asumsi!$B$10),U332)</f>
        <v>1045602</v>
      </c>
    </row>
    <row r="333" spans="1:22" x14ac:dyDescent="0.35">
      <c r="A333" s="43">
        <v>58368</v>
      </c>
      <c r="B333" s="43" t="s">
        <v>209</v>
      </c>
      <c r="C333" s="43" t="s">
        <v>244</v>
      </c>
      <c r="D333" s="44">
        <v>41099</v>
      </c>
      <c r="E333" s="43">
        <v>4</v>
      </c>
      <c r="F333" s="43">
        <v>28460</v>
      </c>
      <c r="G333" s="43">
        <v>0</v>
      </c>
      <c r="H333" s="43">
        <v>0</v>
      </c>
      <c r="I333" s="43" t="s">
        <v>75</v>
      </c>
      <c r="J333" s="43" t="s">
        <v>144</v>
      </c>
      <c r="K333" s="43">
        <f t="shared" si="40"/>
        <v>2012</v>
      </c>
      <c r="L333" s="43">
        <f t="shared" si="41"/>
        <v>0</v>
      </c>
      <c r="M333" s="43">
        <f t="shared" si="42"/>
        <v>1</v>
      </c>
      <c r="N333" s="43">
        <f t="shared" si="43"/>
        <v>1</v>
      </c>
      <c r="O333" s="43" t="str">
        <f t="shared" si="44"/>
        <v>A: 0%</v>
      </c>
      <c r="P333" s="45">
        <f t="shared" si="45"/>
        <v>0</v>
      </c>
      <c r="Q333" s="45">
        <f>IF(L333=1,F333*INDEX(Asumsi!$B$5:$B$7,MATCH(I333,Asumsi!$A$5:$A$7,0))-H333,0)</f>
        <v>0</v>
      </c>
      <c r="R333" s="46">
        <f>MIN(G333,INDEX(Asumsi!$C$5:$C$7,MATCH(I333,Asumsi!$A$5:$A$7,0)))</f>
        <v>0</v>
      </c>
      <c r="S333" s="43">
        <f t="shared" si="46"/>
        <v>0</v>
      </c>
      <c r="T333" s="45">
        <f t="shared" si="47"/>
        <v>0</v>
      </c>
      <c r="U333" s="45">
        <f>IF(L333=1,F333*INDEX(Asumsi!$B$5:$B$7,MATCH(I333,Asumsi!$A$5:$A$7,0))-F333*R333,0)</f>
        <v>0</v>
      </c>
      <c r="V333" s="45">
        <f>IF(S333=1,U333*(1-Asumsi!$B$10),U333)</f>
        <v>0</v>
      </c>
    </row>
    <row r="334" spans="1:22" x14ac:dyDescent="0.35">
      <c r="A334" s="43">
        <v>58434</v>
      </c>
      <c r="B334" s="43" t="s">
        <v>202</v>
      </c>
      <c r="C334" s="43" t="s">
        <v>210</v>
      </c>
      <c r="D334" s="44">
        <v>39881</v>
      </c>
      <c r="E334" s="43">
        <v>42</v>
      </c>
      <c r="F334" s="43">
        <v>1687060</v>
      </c>
      <c r="G334" s="43">
        <v>0.04</v>
      </c>
      <c r="H334" s="43">
        <v>67482</v>
      </c>
      <c r="I334" s="43" t="s">
        <v>75</v>
      </c>
      <c r="J334" s="43" t="s">
        <v>144</v>
      </c>
      <c r="K334" s="43">
        <f t="shared" si="40"/>
        <v>2009</v>
      </c>
      <c r="L334" s="43">
        <f t="shared" si="41"/>
        <v>1</v>
      </c>
      <c r="M334" s="43">
        <f t="shared" si="42"/>
        <v>0</v>
      </c>
      <c r="N334" s="43">
        <f t="shared" si="43"/>
        <v>1</v>
      </c>
      <c r="O334" s="43" t="str">
        <f t="shared" si="44"/>
        <v>C: 4-6%</v>
      </c>
      <c r="P334" s="45">
        <f t="shared" si="45"/>
        <v>1619578</v>
      </c>
      <c r="Q334" s="45">
        <f>IF(L334=1,F334*INDEX(Asumsi!$B$5:$B$7,MATCH(I334,Asumsi!$A$5:$A$7,0))-H334,0)</f>
        <v>438636</v>
      </c>
      <c r="R334" s="46">
        <f>MIN(G334,INDEX(Asumsi!$C$5:$C$7,MATCH(I334,Asumsi!$A$5:$A$7,0)))</f>
        <v>0.03</v>
      </c>
      <c r="S334" s="43">
        <f t="shared" si="46"/>
        <v>1</v>
      </c>
      <c r="T334" s="45">
        <f t="shared" si="47"/>
        <v>16870.600000000002</v>
      </c>
      <c r="U334" s="45">
        <f>IF(L334=1,F334*INDEX(Asumsi!$B$5:$B$7,MATCH(I334,Asumsi!$A$5:$A$7,0))-F334*R334,0)</f>
        <v>455506.2</v>
      </c>
      <c r="V334" s="45">
        <f>IF(S334=1,U334*(1-Asumsi!$B$10),U334)</f>
        <v>432730.89</v>
      </c>
    </row>
    <row r="335" spans="1:22" x14ac:dyDescent="0.35">
      <c r="A335" s="43">
        <v>58626</v>
      </c>
      <c r="B335" s="43" t="s">
        <v>202</v>
      </c>
      <c r="C335" s="43" t="s">
        <v>261</v>
      </c>
      <c r="D335" s="44">
        <v>40907</v>
      </c>
      <c r="E335" s="43">
        <v>23</v>
      </c>
      <c r="F335" s="43">
        <v>13282280</v>
      </c>
      <c r="G335" s="43">
        <v>0.05</v>
      </c>
      <c r="H335" s="43">
        <v>664114</v>
      </c>
      <c r="I335" s="43" t="s">
        <v>75</v>
      </c>
      <c r="J335" s="43" t="s">
        <v>135</v>
      </c>
      <c r="K335" s="43">
        <f t="shared" si="40"/>
        <v>2011</v>
      </c>
      <c r="L335" s="43">
        <f t="shared" si="41"/>
        <v>1</v>
      </c>
      <c r="M335" s="43">
        <f t="shared" si="42"/>
        <v>0</v>
      </c>
      <c r="N335" s="43">
        <f t="shared" si="43"/>
        <v>1</v>
      </c>
      <c r="O335" s="43" t="str">
        <f t="shared" si="44"/>
        <v>C: 4-6%</v>
      </c>
      <c r="P335" s="45">
        <f t="shared" si="45"/>
        <v>12618166</v>
      </c>
      <c r="Q335" s="45">
        <f>IF(L335=1,F335*INDEX(Asumsi!$B$5:$B$7,MATCH(I335,Asumsi!$A$5:$A$7,0))-H335,0)</f>
        <v>3320570</v>
      </c>
      <c r="R335" s="46">
        <f>MIN(G335,INDEX(Asumsi!$C$5:$C$7,MATCH(I335,Asumsi!$A$5:$A$7,0)))</f>
        <v>0.03</v>
      </c>
      <c r="S335" s="43">
        <f t="shared" si="46"/>
        <v>1</v>
      </c>
      <c r="T335" s="45">
        <f t="shared" si="47"/>
        <v>265645.60000000003</v>
      </c>
      <c r="U335" s="45">
        <f>IF(L335=1,F335*INDEX(Asumsi!$B$5:$B$7,MATCH(I335,Asumsi!$A$5:$A$7,0))-F335*R335,0)</f>
        <v>3586215.6</v>
      </c>
      <c r="V335" s="45">
        <f>IF(S335=1,U335*(1-Asumsi!$B$10),U335)</f>
        <v>3406904.82</v>
      </c>
    </row>
    <row r="336" spans="1:22" x14ac:dyDescent="0.35">
      <c r="A336" s="43">
        <v>58688</v>
      </c>
      <c r="B336" s="43" t="s">
        <v>209</v>
      </c>
      <c r="C336" s="43" t="s">
        <v>220</v>
      </c>
      <c r="D336" s="44">
        <v>39901</v>
      </c>
      <c r="E336" s="43">
        <v>18</v>
      </c>
      <c r="F336" s="43">
        <v>431860</v>
      </c>
      <c r="G336" s="43">
        <v>0.08</v>
      </c>
      <c r="H336" s="43">
        <v>34549</v>
      </c>
      <c r="I336" s="43" t="s">
        <v>76</v>
      </c>
      <c r="J336" s="43" t="s">
        <v>147</v>
      </c>
      <c r="K336" s="43">
        <f t="shared" si="40"/>
        <v>2009</v>
      </c>
      <c r="L336" s="43">
        <f t="shared" si="41"/>
        <v>0</v>
      </c>
      <c r="M336" s="43">
        <f t="shared" si="42"/>
        <v>1</v>
      </c>
      <c r="N336" s="43">
        <f t="shared" si="43"/>
        <v>1</v>
      </c>
      <c r="O336" s="43" t="str">
        <f t="shared" si="44"/>
        <v>D: 7%+</v>
      </c>
      <c r="P336" s="45">
        <f t="shared" si="45"/>
        <v>0</v>
      </c>
      <c r="Q336" s="45">
        <f>IF(L336=1,F336*INDEX(Asumsi!$B$5:$B$7,MATCH(I336,Asumsi!$A$5:$A$7,0))-H336,0)</f>
        <v>0</v>
      </c>
      <c r="R336" s="46">
        <f>MIN(G336,INDEX(Asumsi!$C$5:$C$7,MATCH(I336,Asumsi!$A$5:$A$7,0)))</f>
        <v>0.05</v>
      </c>
      <c r="S336" s="43">
        <f t="shared" si="46"/>
        <v>1</v>
      </c>
      <c r="T336" s="45">
        <f t="shared" si="47"/>
        <v>0</v>
      </c>
      <c r="U336" s="45">
        <f>IF(L336=1,F336*INDEX(Asumsi!$B$5:$B$7,MATCH(I336,Asumsi!$A$5:$A$7,0))-F336*R336,0)</f>
        <v>0</v>
      </c>
      <c r="V336" s="45">
        <f>IF(S336=1,U336*(1-Asumsi!$B$10),U336)</f>
        <v>0</v>
      </c>
    </row>
    <row r="337" spans="1:22" x14ac:dyDescent="0.35">
      <c r="A337" s="43">
        <v>59045</v>
      </c>
      <c r="B337" s="43" t="s">
        <v>202</v>
      </c>
      <c r="C337" s="43" t="s">
        <v>252</v>
      </c>
      <c r="D337" s="44">
        <v>40587</v>
      </c>
      <c r="E337" s="43">
        <v>30</v>
      </c>
      <c r="F337" s="43">
        <v>280480</v>
      </c>
      <c r="G337" s="43">
        <v>0.05</v>
      </c>
      <c r="H337" s="43">
        <v>14024</v>
      </c>
      <c r="I337" s="43" t="s">
        <v>76</v>
      </c>
      <c r="J337" s="43" t="s">
        <v>138</v>
      </c>
      <c r="K337" s="43">
        <f t="shared" si="40"/>
        <v>2011</v>
      </c>
      <c r="L337" s="43">
        <f t="shared" si="41"/>
        <v>1</v>
      </c>
      <c r="M337" s="43">
        <f t="shared" si="42"/>
        <v>0</v>
      </c>
      <c r="N337" s="43">
        <f t="shared" si="43"/>
        <v>1</v>
      </c>
      <c r="O337" s="43" t="str">
        <f t="shared" si="44"/>
        <v>C: 4-6%</v>
      </c>
      <c r="P337" s="45">
        <f t="shared" si="45"/>
        <v>266456</v>
      </c>
      <c r="Q337" s="45">
        <f>IF(L337=1,F337*INDEX(Asumsi!$B$5:$B$7,MATCH(I337,Asumsi!$A$5:$A$7,0))-H337,0)</f>
        <v>70120</v>
      </c>
      <c r="R337" s="46">
        <f>MIN(G337,INDEX(Asumsi!$C$5:$C$7,MATCH(I337,Asumsi!$A$5:$A$7,0)))</f>
        <v>0.05</v>
      </c>
      <c r="S337" s="43">
        <f t="shared" si="46"/>
        <v>0</v>
      </c>
      <c r="T337" s="45">
        <f t="shared" si="47"/>
        <v>0</v>
      </c>
      <c r="U337" s="45">
        <f>IF(L337=1,F337*INDEX(Asumsi!$B$5:$B$7,MATCH(I337,Asumsi!$A$5:$A$7,0))-F337*R337,0)</f>
        <v>70120</v>
      </c>
      <c r="V337" s="45">
        <f>IF(S337=1,U337*(1-Asumsi!$B$10),U337)</f>
        <v>70120</v>
      </c>
    </row>
    <row r="338" spans="1:22" x14ac:dyDescent="0.35">
      <c r="A338" s="43">
        <v>59047</v>
      </c>
      <c r="B338" s="43" t="s">
        <v>209</v>
      </c>
      <c r="C338" s="43" t="s">
        <v>231</v>
      </c>
      <c r="D338" s="44">
        <v>40571</v>
      </c>
      <c r="E338" s="43">
        <v>10</v>
      </c>
      <c r="F338" s="43">
        <v>533880</v>
      </c>
      <c r="G338" s="43">
        <v>0.09</v>
      </c>
      <c r="H338" s="43">
        <v>48049</v>
      </c>
      <c r="I338" s="43" t="s">
        <v>77</v>
      </c>
      <c r="J338" s="43" t="s">
        <v>142</v>
      </c>
      <c r="K338" s="43">
        <f t="shared" si="40"/>
        <v>2011</v>
      </c>
      <c r="L338" s="43">
        <f t="shared" si="41"/>
        <v>0</v>
      </c>
      <c r="M338" s="43">
        <f t="shared" si="42"/>
        <v>1</v>
      </c>
      <c r="N338" s="43">
        <f t="shared" si="43"/>
        <v>1</v>
      </c>
      <c r="O338" s="43" t="str">
        <f t="shared" si="44"/>
        <v>D: 7%+</v>
      </c>
      <c r="P338" s="45">
        <f t="shared" si="45"/>
        <v>0</v>
      </c>
      <c r="Q338" s="45">
        <f>IF(L338=1,F338*INDEX(Asumsi!$B$5:$B$7,MATCH(I338,Asumsi!$A$5:$A$7,0))-H338,0)</f>
        <v>0</v>
      </c>
      <c r="R338" s="46">
        <f>MIN(G338,INDEX(Asumsi!$C$5:$C$7,MATCH(I338,Asumsi!$A$5:$A$7,0)))</f>
        <v>0.05</v>
      </c>
      <c r="S338" s="43">
        <f t="shared" si="46"/>
        <v>1</v>
      </c>
      <c r="T338" s="45">
        <f t="shared" si="47"/>
        <v>0</v>
      </c>
      <c r="U338" s="45">
        <f>IF(L338=1,F338*INDEX(Asumsi!$B$5:$B$7,MATCH(I338,Asumsi!$A$5:$A$7,0))-F338*R338,0)</f>
        <v>0</v>
      </c>
      <c r="V338" s="45">
        <f>IF(S338=1,U338*(1-Asumsi!$B$10),U338)</f>
        <v>0</v>
      </c>
    </row>
    <row r="339" spans="1:22" x14ac:dyDescent="0.35">
      <c r="A339" s="43">
        <v>59202</v>
      </c>
      <c r="B339" s="43" t="s">
        <v>202</v>
      </c>
      <c r="C339" s="43" t="s">
        <v>239</v>
      </c>
      <c r="D339" s="44">
        <v>41160</v>
      </c>
      <c r="E339" s="43">
        <v>7</v>
      </c>
      <c r="F339" s="43">
        <v>167620</v>
      </c>
      <c r="G339" s="43">
        <v>0.09</v>
      </c>
      <c r="H339" s="43">
        <v>15086</v>
      </c>
      <c r="I339" s="43" t="s">
        <v>76</v>
      </c>
      <c r="J339" s="43" t="s">
        <v>149</v>
      </c>
      <c r="K339" s="43">
        <f t="shared" si="40"/>
        <v>2012</v>
      </c>
      <c r="L339" s="43">
        <f t="shared" si="41"/>
        <v>1</v>
      </c>
      <c r="M339" s="43">
        <f t="shared" si="42"/>
        <v>0</v>
      </c>
      <c r="N339" s="43">
        <f t="shared" si="43"/>
        <v>1</v>
      </c>
      <c r="O339" s="43" t="str">
        <f t="shared" si="44"/>
        <v>D: 7%+</v>
      </c>
      <c r="P339" s="45">
        <f t="shared" si="45"/>
        <v>152534</v>
      </c>
      <c r="Q339" s="45">
        <f>IF(L339=1,F339*INDEX(Asumsi!$B$5:$B$7,MATCH(I339,Asumsi!$A$5:$A$7,0))-H339,0)</f>
        <v>35200</v>
      </c>
      <c r="R339" s="46">
        <f>MIN(G339,INDEX(Asumsi!$C$5:$C$7,MATCH(I339,Asumsi!$A$5:$A$7,0)))</f>
        <v>0.05</v>
      </c>
      <c r="S339" s="43">
        <f t="shared" si="46"/>
        <v>1</v>
      </c>
      <c r="T339" s="45">
        <f t="shared" si="47"/>
        <v>6704.7999999999993</v>
      </c>
      <c r="U339" s="45">
        <f>IF(L339=1,F339*INDEX(Asumsi!$B$5:$B$7,MATCH(I339,Asumsi!$A$5:$A$7,0))-F339*R339,0)</f>
        <v>41905</v>
      </c>
      <c r="V339" s="45">
        <f>IF(S339=1,U339*(1-Asumsi!$B$10),U339)</f>
        <v>39809.75</v>
      </c>
    </row>
    <row r="340" spans="1:22" x14ac:dyDescent="0.35">
      <c r="A340" s="43">
        <v>59207</v>
      </c>
      <c r="B340" s="43" t="s">
        <v>202</v>
      </c>
      <c r="C340" s="43" t="s">
        <v>215</v>
      </c>
      <c r="D340" s="44">
        <v>39951</v>
      </c>
      <c r="E340" s="43">
        <v>42</v>
      </c>
      <c r="F340" s="43">
        <v>19005472</v>
      </c>
      <c r="G340" s="43">
        <v>0.02</v>
      </c>
      <c r="H340" s="43">
        <v>380109</v>
      </c>
      <c r="I340" s="43" t="s">
        <v>75</v>
      </c>
      <c r="J340" s="43" t="s">
        <v>136</v>
      </c>
      <c r="K340" s="43">
        <f t="shared" si="40"/>
        <v>2009</v>
      </c>
      <c r="L340" s="43">
        <f t="shared" si="41"/>
        <v>1</v>
      </c>
      <c r="M340" s="43">
        <f t="shared" si="42"/>
        <v>0</v>
      </c>
      <c r="N340" s="43">
        <f t="shared" si="43"/>
        <v>1</v>
      </c>
      <c r="O340" s="43" t="str">
        <f t="shared" si="44"/>
        <v>B: 1-3%</v>
      </c>
      <c r="P340" s="45">
        <f t="shared" si="45"/>
        <v>18625363</v>
      </c>
      <c r="Q340" s="45">
        <f>IF(L340=1,F340*INDEX(Asumsi!$B$5:$B$7,MATCH(I340,Asumsi!$A$5:$A$7,0))-H340,0)</f>
        <v>5321532.5999999996</v>
      </c>
      <c r="R340" s="46">
        <f>MIN(G340,INDEX(Asumsi!$C$5:$C$7,MATCH(I340,Asumsi!$A$5:$A$7,0)))</f>
        <v>0.02</v>
      </c>
      <c r="S340" s="43">
        <f t="shared" si="46"/>
        <v>0</v>
      </c>
      <c r="T340" s="45">
        <f t="shared" si="47"/>
        <v>0</v>
      </c>
      <c r="U340" s="45">
        <f>IF(L340=1,F340*INDEX(Asumsi!$B$5:$B$7,MATCH(I340,Asumsi!$A$5:$A$7,0))-F340*R340,0)</f>
        <v>5321532.1599999992</v>
      </c>
      <c r="V340" s="45">
        <f>IF(S340=1,U340*(1-Asumsi!$B$10),U340)</f>
        <v>5321532.1599999992</v>
      </c>
    </row>
    <row r="341" spans="1:22" x14ac:dyDescent="0.35">
      <c r="A341" s="43">
        <v>59234</v>
      </c>
      <c r="B341" s="43" t="s">
        <v>202</v>
      </c>
      <c r="C341" s="43" t="s">
        <v>233</v>
      </c>
      <c r="D341" s="44">
        <v>41119</v>
      </c>
      <c r="E341" s="43">
        <v>32</v>
      </c>
      <c r="F341" s="43">
        <v>11372500</v>
      </c>
      <c r="G341" s="43">
        <v>0.04</v>
      </c>
      <c r="H341" s="43">
        <v>454900</v>
      </c>
      <c r="I341" s="43" t="s">
        <v>76</v>
      </c>
      <c r="J341" s="43" t="s">
        <v>141</v>
      </c>
      <c r="K341" s="43">
        <f t="shared" si="40"/>
        <v>2012</v>
      </c>
      <c r="L341" s="43">
        <f t="shared" si="41"/>
        <v>1</v>
      </c>
      <c r="M341" s="43">
        <f t="shared" si="42"/>
        <v>0</v>
      </c>
      <c r="N341" s="43">
        <f t="shared" si="43"/>
        <v>1</v>
      </c>
      <c r="O341" s="43" t="str">
        <f t="shared" si="44"/>
        <v>C: 4-6%</v>
      </c>
      <c r="P341" s="45">
        <f t="shared" si="45"/>
        <v>10917600</v>
      </c>
      <c r="Q341" s="45">
        <f>IF(L341=1,F341*INDEX(Asumsi!$B$5:$B$7,MATCH(I341,Asumsi!$A$5:$A$7,0))-H341,0)</f>
        <v>2956850</v>
      </c>
      <c r="R341" s="46">
        <f>MIN(G341,INDEX(Asumsi!$C$5:$C$7,MATCH(I341,Asumsi!$A$5:$A$7,0)))</f>
        <v>0.04</v>
      </c>
      <c r="S341" s="43">
        <f t="shared" si="46"/>
        <v>0</v>
      </c>
      <c r="T341" s="45">
        <f t="shared" si="47"/>
        <v>0</v>
      </c>
      <c r="U341" s="45">
        <f>IF(L341=1,F341*INDEX(Asumsi!$B$5:$B$7,MATCH(I341,Asumsi!$A$5:$A$7,0))-F341*R341,0)</f>
        <v>2956850</v>
      </c>
      <c r="V341" s="45">
        <f>IF(S341=1,U341*(1-Asumsi!$B$10),U341)</f>
        <v>2956850</v>
      </c>
    </row>
    <row r="342" spans="1:22" x14ac:dyDescent="0.35">
      <c r="A342" s="43">
        <v>59395</v>
      </c>
      <c r="B342" s="43" t="s">
        <v>202</v>
      </c>
      <c r="C342" s="43" t="s">
        <v>251</v>
      </c>
      <c r="D342" s="44">
        <v>41021</v>
      </c>
      <c r="E342" s="43">
        <v>20</v>
      </c>
      <c r="F342" s="43">
        <v>1926600</v>
      </c>
      <c r="G342" s="43">
        <v>0.06</v>
      </c>
      <c r="H342" s="43">
        <v>115596</v>
      </c>
      <c r="I342" s="43" t="s">
        <v>76</v>
      </c>
      <c r="J342" s="43" t="s">
        <v>145</v>
      </c>
      <c r="K342" s="43">
        <f t="shared" si="40"/>
        <v>2012</v>
      </c>
      <c r="L342" s="43">
        <f t="shared" si="41"/>
        <v>1</v>
      </c>
      <c r="M342" s="43">
        <f t="shared" si="42"/>
        <v>0</v>
      </c>
      <c r="N342" s="43">
        <f t="shared" si="43"/>
        <v>1</v>
      </c>
      <c r="O342" s="43" t="str">
        <f t="shared" si="44"/>
        <v>C: 4-6%</v>
      </c>
      <c r="P342" s="45">
        <f t="shared" si="45"/>
        <v>1811004</v>
      </c>
      <c r="Q342" s="45">
        <f>IF(L342=1,F342*INDEX(Asumsi!$B$5:$B$7,MATCH(I342,Asumsi!$A$5:$A$7,0))-H342,0)</f>
        <v>462384</v>
      </c>
      <c r="R342" s="46">
        <f>MIN(G342,INDEX(Asumsi!$C$5:$C$7,MATCH(I342,Asumsi!$A$5:$A$7,0)))</f>
        <v>0.05</v>
      </c>
      <c r="S342" s="43">
        <f t="shared" si="46"/>
        <v>1</v>
      </c>
      <c r="T342" s="45">
        <f t="shared" si="47"/>
        <v>19265.999999999989</v>
      </c>
      <c r="U342" s="45">
        <f>IF(L342=1,F342*INDEX(Asumsi!$B$5:$B$7,MATCH(I342,Asumsi!$A$5:$A$7,0))-F342*R342,0)</f>
        <v>481650</v>
      </c>
      <c r="V342" s="45">
        <f>IF(S342=1,U342*(1-Asumsi!$B$10),U342)</f>
        <v>457567.5</v>
      </c>
    </row>
    <row r="343" spans="1:22" x14ac:dyDescent="0.35">
      <c r="A343" s="43">
        <v>59558</v>
      </c>
      <c r="B343" s="43" t="s">
        <v>202</v>
      </c>
      <c r="C343" s="43" t="s">
        <v>261</v>
      </c>
      <c r="D343" s="44">
        <v>41106</v>
      </c>
      <c r="E343" s="43">
        <v>34</v>
      </c>
      <c r="F343" s="43">
        <v>189120</v>
      </c>
      <c r="G343" s="43">
        <v>0</v>
      </c>
      <c r="H343" s="43">
        <v>0</v>
      </c>
      <c r="I343" s="43" t="s">
        <v>76</v>
      </c>
      <c r="J343" s="43" t="s">
        <v>149</v>
      </c>
      <c r="K343" s="43">
        <f t="shared" si="40"/>
        <v>2012</v>
      </c>
      <c r="L343" s="43">
        <f t="shared" si="41"/>
        <v>1</v>
      </c>
      <c r="M343" s="43">
        <f t="shared" si="42"/>
        <v>0</v>
      </c>
      <c r="N343" s="43">
        <f t="shared" si="43"/>
        <v>1</v>
      </c>
      <c r="O343" s="43" t="str">
        <f t="shared" si="44"/>
        <v>A: 0%</v>
      </c>
      <c r="P343" s="45">
        <f t="shared" si="45"/>
        <v>189120</v>
      </c>
      <c r="Q343" s="45">
        <f>IF(L343=1,F343*INDEX(Asumsi!$B$5:$B$7,MATCH(I343,Asumsi!$A$5:$A$7,0))-H343,0)</f>
        <v>56736</v>
      </c>
      <c r="R343" s="46">
        <f>MIN(G343,INDEX(Asumsi!$C$5:$C$7,MATCH(I343,Asumsi!$A$5:$A$7,0)))</f>
        <v>0</v>
      </c>
      <c r="S343" s="43">
        <f t="shared" si="46"/>
        <v>0</v>
      </c>
      <c r="T343" s="45">
        <f t="shared" si="47"/>
        <v>0</v>
      </c>
      <c r="U343" s="45">
        <f>IF(L343=1,F343*INDEX(Asumsi!$B$5:$B$7,MATCH(I343,Asumsi!$A$5:$A$7,0))-F343*R343,0)</f>
        <v>56736</v>
      </c>
      <c r="V343" s="45">
        <f>IF(S343=1,U343*(1-Asumsi!$B$10),U343)</f>
        <v>56736</v>
      </c>
    </row>
    <row r="344" spans="1:22" x14ac:dyDescent="0.35">
      <c r="A344" s="43">
        <v>59585</v>
      </c>
      <c r="B344" s="43" t="s">
        <v>209</v>
      </c>
      <c r="C344" s="43" t="s">
        <v>225</v>
      </c>
      <c r="D344" s="44">
        <v>41174</v>
      </c>
      <c r="E344" s="43">
        <v>45</v>
      </c>
      <c r="F344" s="43">
        <v>1424080</v>
      </c>
      <c r="G344" s="43">
        <v>7.0000000000000007E-2</v>
      </c>
      <c r="H344" s="43">
        <v>99686</v>
      </c>
      <c r="I344" s="43" t="s">
        <v>77</v>
      </c>
      <c r="J344" s="43" t="s">
        <v>134</v>
      </c>
      <c r="K344" s="43">
        <f t="shared" si="40"/>
        <v>2012</v>
      </c>
      <c r="L344" s="43">
        <f t="shared" si="41"/>
        <v>0</v>
      </c>
      <c r="M344" s="43">
        <f t="shared" si="42"/>
        <v>1</v>
      </c>
      <c r="N344" s="43">
        <f t="shared" si="43"/>
        <v>1</v>
      </c>
      <c r="O344" s="43" t="str">
        <f t="shared" si="44"/>
        <v>D: 7%+</v>
      </c>
      <c r="P344" s="45">
        <f t="shared" si="45"/>
        <v>0</v>
      </c>
      <c r="Q344" s="45">
        <f>IF(L344=1,F344*INDEX(Asumsi!$B$5:$B$7,MATCH(I344,Asumsi!$A$5:$A$7,0))-H344,0)</f>
        <v>0</v>
      </c>
      <c r="R344" s="46">
        <f>MIN(G344,INDEX(Asumsi!$C$5:$C$7,MATCH(I344,Asumsi!$A$5:$A$7,0)))</f>
        <v>0.05</v>
      </c>
      <c r="S344" s="43">
        <f t="shared" si="46"/>
        <v>1</v>
      </c>
      <c r="T344" s="45">
        <f t="shared" si="47"/>
        <v>0</v>
      </c>
      <c r="U344" s="45">
        <f>IF(L344=1,F344*INDEX(Asumsi!$B$5:$B$7,MATCH(I344,Asumsi!$A$5:$A$7,0))-F344*R344,0)</f>
        <v>0</v>
      </c>
      <c r="V344" s="45">
        <f>IF(S344=1,U344*(1-Asumsi!$B$10),U344)</f>
        <v>0</v>
      </c>
    </row>
    <row r="345" spans="1:22" x14ac:dyDescent="0.35">
      <c r="A345" s="43">
        <v>59651</v>
      </c>
      <c r="B345" s="43" t="s">
        <v>202</v>
      </c>
      <c r="C345" s="43" t="s">
        <v>247</v>
      </c>
      <c r="D345" s="44">
        <v>40318</v>
      </c>
      <c r="E345" s="43">
        <v>36</v>
      </c>
      <c r="F345" s="43">
        <v>566420</v>
      </c>
      <c r="G345" s="43">
        <v>0.08</v>
      </c>
      <c r="H345" s="43">
        <v>45314</v>
      </c>
      <c r="I345" s="43" t="s">
        <v>76</v>
      </c>
      <c r="J345" s="43" t="s">
        <v>138</v>
      </c>
      <c r="K345" s="43">
        <f t="shared" si="40"/>
        <v>2010</v>
      </c>
      <c r="L345" s="43">
        <f t="shared" si="41"/>
        <v>1</v>
      </c>
      <c r="M345" s="43">
        <f t="shared" si="42"/>
        <v>0</v>
      </c>
      <c r="N345" s="43">
        <f t="shared" si="43"/>
        <v>1</v>
      </c>
      <c r="O345" s="43" t="str">
        <f t="shared" si="44"/>
        <v>D: 7%+</v>
      </c>
      <c r="P345" s="45">
        <f t="shared" si="45"/>
        <v>521106</v>
      </c>
      <c r="Q345" s="45">
        <f>IF(L345=1,F345*INDEX(Asumsi!$B$5:$B$7,MATCH(I345,Asumsi!$A$5:$A$7,0))-H345,0)</f>
        <v>124612</v>
      </c>
      <c r="R345" s="46">
        <f>MIN(G345,INDEX(Asumsi!$C$5:$C$7,MATCH(I345,Asumsi!$A$5:$A$7,0)))</f>
        <v>0.05</v>
      </c>
      <c r="S345" s="43">
        <f t="shared" si="46"/>
        <v>1</v>
      </c>
      <c r="T345" s="45">
        <f t="shared" si="47"/>
        <v>16992.599999999999</v>
      </c>
      <c r="U345" s="45">
        <f>IF(L345=1,F345*INDEX(Asumsi!$B$5:$B$7,MATCH(I345,Asumsi!$A$5:$A$7,0))-F345*R345,0)</f>
        <v>141605</v>
      </c>
      <c r="V345" s="45">
        <f>IF(S345=1,U345*(1-Asumsi!$B$10),U345)</f>
        <v>134524.75</v>
      </c>
    </row>
    <row r="346" spans="1:22" x14ac:dyDescent="0.35">
      <c r="A346" s="43">
        <v>645</v>
      </c>
      <c r="B346" s="43" t="s">
        <v>202</v>
      </c>
      <c r="C346" s="43" t="s">
        <v>270</v>
      </c>
      <c r="D346" s="44">
        <v>40149</v>
      </c>
      <c r="E346" s="43">
        <v>42</v>
      </c>
      <c r="F346" s="43">
        <v>1115700</v>
      </c>
      <c r="G346" s="43">
        <v>0.05</v>
      </c>
      <c r="H346" s="43">
        <v>55785</v>
      </c>
      <c r="I346" s="43" t="s">
        <v>76</v>
      </c>
      <c r="J346" s="43" t="s">
        <v>138</v>
      </c>
      <c r="K346" s="43">
        <f t="shared" si="40"/>
        <v>2009</v>
      </c>
      <c r="L346" s="43">
        <f t="shared" si="41"/>
        <v>1</v>
      </c>
      <c r="M346" s="43">
        <f t="shared" si="42"/>
        <v>0</v>
      </c>
      <c r="N346" s="43">
        <f t="shared" si="43"/>
        <v>1</v>
      </c>
      <c r="O346" s="43" t="str">
        <f t="shared" si="44"/>
        <v>C: 4-6%</v>
      </c>
      <c r="P346" s="45">
        <f t="shared" si="45"/>
        <v>1059915</v>
      </c>
      <c r="Q346" s="45">
        <f>IF(L346=1,F346*INDEX(Asumsi!$B$5:$B$7,MATCH(I346,Asumsi!$A$5:$A$7,0))-H346,0)</f>
        <v>278925</v>
      </c>
      <c r="R346" s="46">
        <f>MIN(G346,INDEX(Asumsi!$C$5:$C$7,MATCH(I346,Asumsi!$A$5:$A$7,0)))</f>
        <v>0.05</v>
      </c>
      <c r="S346" s="43">
        <f t="shared" si="46"/>
        <v>0</v>
      </c>
      <c r="T346" s="45">
        <f t="shared" si="47"/>
        <v>0</v>
      </c>
      <c r="U346" s="45">
        <f>IF(L346=1,F346*INDEX(Asumsi!$B$5:$B$7,MATCH(I346,Asumsi!$A$5:$A$7,0))-F346*R346,0)</f>
        <v>278925</v>
      </c>
      <c r="V346" s="45">
        <f>IF(S346=1,U346*(1-Asumsi!$B$10),U346)</f>
        <v>278925</v>
      </c>
    </row>
    <row r="347" spans="1:22" x14ac:dyDescent="0.35">
      <c r="A347" s="43">
        <v>769</v>
      </c>
      <c r="B347" s="43" t="s">
        <v>202</v>
      </c>
      <c r="C347" s="43" t="s">
        <v>271</v>
      </c>
      <c r="D347" s="44">
        <v>40330</v>
      </c>
      <c r="E347" s="43">
        <v>37</v>
      </c>
      <c r="F347" s="43">
        <v>8523880</v>
      </c>
      <c r="G347" s="43">
        <v>0.02</v>
      </c>
      <c r="H347" s="43">
        <v>170478</v>
      </c>
      <c r="I347" s="43" t="s">
        <v>77</v>
      </c>
      <c r="J347" s="43" t="s">
        <v>134</v>
      </c>
      <c r="K347" s="43">
        <f t="shared" si="40"/>
        <v>2010</v>
      </c>
      <c r="L347" s="43">
        <f t="shared" si="41"/>
        <v>1</v>
      </c>
      <c r="M347" s="43">
        <f t="shared" si="42"/>
        <v>0</v>
      </c>
      <c r="N347" s="43">
        <f t="shared" si="43"/>
        <v>1</v>
      </c>
      <c r="O347" s="43" t="str">
        <f t="shared" si="44"/>
        <v>B: 1-3%</v>
      </c>
      <c r="P347" s="45">
        <f t="shared" si="45"/>
        <v>8353402</v>
      </c>
      <c r="Q347" s="45">
        <f>IF(L347=1,F347*INDEX(Asumsi!$B$5:$B$7,MATCH(I347,Asumsi!$A$5:$A$7,0))-H347,0)</f>
        <v>2386686</v>
      </c>
      <c r="R347" s="46">
        <f>MIN(G347,INDEX(Asumsi!$C$5:$C$7,MATCH(I347,Asumsi!$A$5:$A$7,0)))</f>
        <v>0.02</v>
      </c>
      <c r="S347" s="43">
        <f t="shared" si="46"/>
        <v>0</v>
      </c>
      <c r="T347" s="45">
        <f t="shared" si="47"/>
        <v>0</v>
      </c>
      <c r="U347" s="45">
        <f>IF(L347=1,F347*INDEX(Asumsi!$B$5:$B$7,MATCH(I347,Asumsi!$A$5:$A$7,0))-F347*R347,0)</f>
        <v>2386686.4</v>
      </c>
      <c r="V347" s="45">
        <f>IF(S347=1,U347*(1-Asumsi!$B$10),U347)</f>
        <v>2386686.4</v>
      </c>
    </row>
    <row r="348" spans="1:22" x14ac:dyDescent="0.35">
      <c r="A348" s="43">
        <v>773</v>
      </c>
      <c r="B348" s="43" t="s">
        <v>202</v>
      </c>
      <c r="C348" s="43" t="s">
        <v>272</v>
      </c>
      <c r="D348" s="44">
        <v>40446</v>
      </c>
      <c r="E348" s="43">
        <v>38</v>
      </c>
      <c r="F348" s="43">
        <v>4142679</v>
      </c>
      <c r="G348" s="43">
        <v>0.06</v>
      </c>
      <c r="H348" s="43">
        <v>248561</v>
      </c>
      <c r="I348" s="43" t="s">
        <v>77</v>
      </c>
      <c r="J348" s="43" t="s">
        <v>137</v>
      </c>
      <c r="K348" s="43">
        <f t="shared" si="40"/>
        <v>2010</v>
      </c>
      <c r="L348" s="43">
        <f t="shared" si="41"/>
        <v>1</v>
      </c>
      <c r="M348" s="43">
        <f t="shared" si="42"/>
        <v>0</v>
      </c>
      <c r="N348" s="43">
        <f t="shared" si="43"/>
        <v>1</v>
      </c>
      <c r="O348" s="43" t="str">
        <f t="shared" si="44"/>
        <v>C: 4-6%</v>
      </c>
      <c r="P348" s="45">
        <f t="shared" si="45"/>
        <v>3894118</v>
      </c>
      <c r="Q348" s="45">
        <f>IF(L348=1,F348*INDEX(Asumsi!$B$5:$B$7,MATCH(I348,Asumsi!$A$5:$A$7,0))-H348,0)</f>
        <v>994242.7</v>
      </c>
      <c r="R348" s="46">
        <f>MIN(G348,INDEX(Asumsi!$C$5:$C$7,MATCH(I348,Asumsi!$A$5:$A$7,0)))</f>
        <v>0.05</v>
      </c>
      <c r="S348" s="43">
        <f t="shared" si="46"/>
        <v>1</v>
      </c>
      <c r="T348" s="45">
        <f t="shared" si="47"/>
        <v>41426.789999999979</v>
      </c>
      <c r="U348" s="45">
        <f>IF(L348=1,F348*INDEX(Asumsi!$B$5:$B$7,MATCH(I348,Asumsi!$A$5:$A$7,0))-F348*R348,0)</f>
        <v>1035669.75</v>
      </c>
      <c r="V348" s="45">
        <f>IF(S348=1,U348*(1-Asumsi!$B$10),U348)</f>
        <v>983886.26249999995</v>
      </c>
    </row>
    <row r="349" spans="1:22" x14ac:dyDescent="0.35">
      <c r="A349" s="43">
        <v>1187</v>
      </c>
      <c r="B349" s="43" t="s">
        <v>202</v>
      </c>
      <c r="C349" s="43" t="s">
        <v>273</v>
      </c>
      <c r="D349" s="44">
        <v>41232</v>
      </c>
      <c r="E349" s="43">
        <v>14</v>
      </c>
      <c r="F349" s="43">
        <v>445820</v>
      </c>
      <c r="G349" s="43">
        <v>0.05</v>
      </c>
      <c r="H349" s="43">
        <v>22291</v>
      </c>
      <c r="I349" s="43" t="s">
        <v>77</v>
      </c>
      <c r="J349" s="43" t="s">
        <v>142</v>
      </c>
      <c r="K349" s="43">
        <f t="shared" si="40"/>
        <v>2012</v>
      </c>
      <c r="L349" s="43">
        <f t="shared" si="41"/>
        <v>1</v>
      </c>
      <c r="M349" s="43">
        <f t="shared" si="42"/>
        <v>0</v>
      </c>
      <c r="N349" s="43">
        <f t="shared" si="43"/>
        <v>1</v>
      </c>
      <c r="O349" s="43" t="str">
        <f t="shared" si="44"/>
        <v>C: 4-6%</v>
      </c>
      <c r="P349" s="45">
        <f t="shared" si="45"/>
        <v>423529</v>
      </c>
      <c r="Q349" s="45">
        <f>IF(L349=1,F349*INDEX(Asumsi!$B$5:$B$7,MATCH(I349,Asumsi!$A$5:$A$7,0))-H349,0)</f>
        <v>111455</v>
      </c>
      <c r="R349" s="46">
        <f>MIN(G349,INDEX(Asumsi!$C$5:$C$7,MATCH(I349,Asumsi!$A$5:$A$7,0)))</f>
        <v>0.05</v>
      </c>
      <c r="S349" s="43">
        <f t="shared" si="46"/>
        <v>0</v>
      </c>
      <c r="T349" s="45">
        <f t="shared" si="47"/>
        <v>0</v>
      </c>
      <c r="U349" s="45">
        <f>IF(L349=1,F349*INDEX(Asumsi!$B$5:$B$7,MATCH(I349,Asumsi!$A$5:$A$7,0))-F349*R349,0)</f>
        <v>111455</v>
      </c>
      <c r="V349" s="45">
        <f>IF(S349=1,U349*(1-Asumsi!$B$10),U349)</f>
        <v>111455</v>
      </c>
    </row>
    <row r="350" spans="1:22" x14ac:dyDescent="0.35">
      <c r="A350" s="43">
        <v>2339</v>
      </c>
      <c r="B350" s="43" t="s">
        <v>202</v>
      </c>
      <c r="C350" s="43" t="s">
        <v>274</v>
      </c>
      <c r="D350" s="44">
        <v>40526</v>
      </c>
      <c r="E350" s="43">
        <v>12</v>
      </c>
      <c r="F350" s="43">
        <v>3269960</v>
      </c>
      <c r="G350" s="43">
        <v>0.09</v>
      </c>
      <c r="H350" s="43">
        <v>294296</v>
      </c>
      <c r="I350" s="43" t="s">
        <v>76</v>
      </c>
      <c r="J350" s="43" t="s">
        <v>140</v>
      </c>
      <c r="K350" s="43">
        <f t="shared" si="40"/>
        <v>2010</v>
      </c>
      <c r="L350" s="43">
        <f t="shared" si="41"/>
        <v>1</v>
      </c>
      <c r="M350" s="43">
        <f t="shared" si="42"/>
        <v>0</v>
      </c>
      <c r="N350" s="43">
        <f t="shared" si="43"/>
        <v>1</v>
      </c>
      <c r="O350" s="43" t="str">
        <f t="shared" si="44"/>
        <v>D: 7%+</v>
      </c>
      <c r="P350" s="45">
        <f t="shared" si="45"/>
        <v>2975664</v>
      </c>
      <c r="Q350" s="45">
        <f>IF(L350=1,F350*INDEX(Asumsi!$B$5:$B$7,MATCH(I350,Asumsi!$A$5:$A$7,0))-H350,0)</f>
        <v>686692</v>
      </c>
      <c r="R350" s="46">
        <f>MIN(G350,INDEX(Asumsi!$C$5:$C$7,MATCH(I350,Asumsi!$A$5:$A$7,0)))</f>
        <v>0.05</v>
      </c>
      <c r="S350" s="43">
        <f t="shared" si="46"/>
        <v>1</v>
      </c>
      <c r="T350" s="45">
        <f t="shared" si="47"/>
        <v>130798.39999999998</v>
      </c>
      <c r="U350" s="45">
        <f>IF(L350=1,F350*INDEX(Asumsi!$B$5:$B$7,MATCH(I350,Asumsi!$A$5:$A$7,0))-F350*R350,0)</f>
        <v>817490</v>
      </c>
      <c r="V350" s="45">
        <f>IF(S350=1,U350*(1-Asumsi!$B$10),U350)</f>
        <v>776615.5</v>
      </c>
    </row>
    <row r="351" spans="1:22" x14ac:dyDescent="0.35">
      <c r="A351" s="43">
        <v>3521</v>
      </c>
      <c r="B351" s="43" t="s">
        <v>202</v>
      </c>
      <c r="C351" s="43" t="s">
        <v>275</v>
      </c>
      <c r="D351" s="44">
        <v>41207</v>
      </c>
      <c r="E351" s="43">
        <v>50</v>
      </c>
      <c r="F351" s="43">
        <v>408220</v>
      </c>
      <c r="G351" s="43">
        <v>0.06</v>
      </c>
      <c r="H351" s="43">
        <v>24493</v>
      </c>
      <c r="I351" s="43" t="s">
        <v>76</v>
      </c>
      <c r="J351" s="43" t="s">
        <v>147</v>
      </c>
      <c r="K351" s="43">
        <f t="shared" si="40"/>
        <v>2012</v>
      </c>
      <c r="L351" s="43">
        <f t="shared" si="41"/>
        <v>1</v>
      </c>
      <c r="M351" s="43">
        <f t="shared" si="42"/>
        <v>0</v>
      </c>
      <c r="N351" s="43">
        <f t="shared" si="43"/>
        <v>1</v>
      </c>
      <c r="O351" s="43" t="str">
        <f t="shared" si="44"/>
        <v>C: 4-6%</v>
      </c>
      <c r="P351" s="45">
        <f t="shared" si="45"/>
        <v>383727</v>
      </c>
      <c r="Q351" s="45">
        <f>IF(L351=1,F351*INDEX(Asumsi!$B$5:$B$7,MATCH(I351,Asumsi!$A$5:$A$7,0))-H351,0)</f>
        <v>97973</v>
      </c>
      <c r="R351" s="46">
        <f>MIN(G351,INDEX(Asumsi!$C$5:$C$7,MATCH(I351,Asumsi!$A$5:$A$7,0)))</f>
        <v>0.05</v>
      </c>
      <c r="S351" s="43">
        <f t="shared" si="46"/>
        <v>1</v>
      </c>
      <c r="T351" s="45">
        <f t="shared" si="47"/>
        <v>4082.199999999998</v>
      </c>
      <c r="U351" s="45">
        <f>IF(L351=1,F351*INDEX(Asumsi!$B$5:$B$7,MATCH(I351,Asumsi!$A$5:$A$7,0))-F351*R351,0)</f>
        <v>102055</v>
      </c>
      <c r="V351" s="45">
        <f>IF(S351=1,U351*(1-Asumsi!$B$10),U351)</f>
        <v>96952.25</v>
      </c>
    </row>
    <row r="352" spans="1:22" x14ac:dyDescent="0.35">
      <c r="A352" s="43">
        <v>4007</v>
      </c>
      <c r="B352" s="43" t="s">
        <v>202</v>
      </c>
      <c r="C352" s="43" t="s">
        <v>257</v>
      </c>
      <c r="D352" s="44">
        <v>40346</v>
      </c>
      <c r="E352" s="43">
        <v>18</v>
      </c>
      <c r="F352" s="43">
        <v>2076800</v>
      </c>
      <c r="G352" s="43">
        <v>0.01</v>
      </c>
      <c r="H352" s="43">
        <v>20768</v>
      </c>
      <c r="I352" s="43" t="s">
        <v>76</v>
      </c>
      <c r="J352" s="43" t="s">
        <v>141</v>
      </c>
      <c r="K352" s="43">
        <f t="shared" si="40"/>
        <v>2010</v>
      </c>
      <c r="L352" s="43">
        <f t="shared" si="41"/>
        <v>1</v>
      </c>
      <c r="M352" s="43">
        <f t="shared" si="42"/>
        <v>0</v>
      </c>
      <c r="N352" s="43">
        <f t="shared" si="43"/>
        <v>1</v>
      </c>
      <c r="O352" s="43" t="str">
        <f t="shared" si="44"/>
        <v>B: 1-3%</v>
      </c>
      <c r="P352" s="45">
        <f t="shared" si="45"/>
        <v>2056032</v>
      </c>
      <c r="Q352" s="45">
        <f>IF(L352=1,F352*INDEX(Asumsi!$B$5:$B$7,MATCH(I352,Asumsi!$A$5:$A$7,0))-H352,0)</f>
        <v>602272</v>
      </c>
      <c r="R352" s="46">
        <f>MIN(G352,INDEX(Asumsi!$C$5:$C$7,MATCH(I352,Asumsi!$A$5:$A$7,0)))</f>
        <v>0.01</v>
      </c>
      <c r="S352" s="43">
        <f t="shared" si="46"/>
        <v>0</v>
      </c>
      <c r="T352" s="45">
        <f t="shared" si="47"/>
        <v>0</v>
      </c>
      <c r="U352" s="45">
        <f>IF(L352=1,F352*INDEX(Asumsi!$B$5:$B$7,MATCH(I352,Asumsi!$A$5:$A$7,0))-F352*R352,0)</f>
        <v>602272</v>
      </c>
      <c r="V352" s="45">
        <f>IF(S352=1,U352*(1-Asumsi!$B$10),U352)</f>
        <v>602272</v>
      </c>
    </row>
    <row r="353" spans="1:22" x14ac:dyDescent="0.35">
      <c r="A353" s="43">
        <v>4416</v>
      </c>
      <c r="B353" s="43" t="s">
        <v>202</v>
      </c>
      <c r="C353" s="43" t="s">
        <v>276</v>
      </c>
      <c r="D353" s="44">
        <v>41089</v>
      </c>
      <c r="E353" s="43">
        <v>46</v>
      </c>
      <c r="F353" s="43">
        <v>14882580</v>
      </c>
      <c r="G353" s="43">
        <v>0.1</v>
      </c>
      <c r="H353" s="43">
        <v>1488258</v>
      </c>
      <c r="I353" s="43" t="s">
        <v>76</v>
      </c>
      <c r="J353" s="43" t="s">
        <v>138</v>
      </c>
      <c r="K353" s="43">
        <f t="shared" si="40"/>
        <v>2012</v>
      </c>
      <c r="L353" s="43">
        <f t="shared" si="41"/>
        <v>1</v>
      </c>
      <c r="M353" s="43">
        <f t="shared" si="42"/>
        <v>0</v>
      </c>
      <c r="N353" s="43">
        <f t="shared" si="43"/>
        <v>1</v>
      </c>
      <c r="O353" s="43" t="str">
        <f t="shared" si="44"/>
        <v>D: 7%+</v>
      </c>
      <c r="P353" s="45">
        <f t="shared" si="45"/>
        <v>13394322</v>
      </c>
      <c r="Q353" s="45">
        <f>IF(L353=1,F353*INDEX(Asumsi!$B$5:$B$7,MATCH(I353,Asumsi!$A$5:$A$7,0))-H353,0)</f>
        <v>2976516</v>
      </c>
      <c r="R353" s="46">
        <f>MIN(G353,INDEX(Asumsi!$C$5:$C$7,MATCH(I353,Asumsi!$A$5:$A$7,0)))</f>
        <v>0.05</v>
      </c>
      <c r="S353" s="43">
        <f t="shared" si="46"/>
        <v>1</v>
      </c>
      <c r="T353" s="45">
        <f t="shared" si="47"/>
        <v>744129</v>
      </c>
      <c r="U353" s="45">
        <f>IF(L353=1,F353*INDEX(Asumsi!$B$5:$B$7,MATCH(I353,Asumsi!$A$5:$A$7,0))-F353*R353,0)</f>
        <v>3720645</v>
      </c>
      <c r="V353" s="45">
        <f>IF(S353=1,U353*(1-Asumsi!$B$10),U353)</f>
        <v>3534612.75</v>
      </c>
    </row>
    <row r="354" spans="1:22" x14ac:dyDescent="0.35">
      <c r="A354" s="43">
        <v>4454</v>
      </c>
      <c r="B354" s="43" t="s">
        <v>202</v>
      </c>
      <c r="C354" s="43" t="s">
        <v>276</v>
      </c>
      <c r="D354" s="44">
        <v>39845</v>
      </c>
      <c r="E354" s="43">
        <v>17</v>
      </c>
      <c r="F354" s="43">
        <v>110900</v>
      </c>
      <c r="G354" s="43">
        <v>0.01</v>
      </c>
      <c r="H354" s="43">
        <v>1109</v>
      </c>
      <c r="I354" s="43" t="s">
        <v>76</v>
      </c>
      <c r="J354" s="43" t="s">
        <v>149</v>
      </c>
      <c r="K354" s="43">
        <f t="shared" si="40"/>
        <v>2009</v>
      </c>
      <c r="L354" s="43">
        <f t="shared" si="41"/>
        <v>1</v>
      </c>
      <c r="M354" s="43">
        <f t="shared" si="42"/>
        <v>0</v>
      </c>
      <c r="N354" s="43">
        <f t="shared" si="43"/>
        <v>1</v>
      </c>
      <c r="O354" s="43" t="str">
        <f t="shared" si="44"/>
        <v>B: 1-3%</v>
      </c>
      <c r="P354" s="45">
        <f t="shared" si="45"/>
        <v>109791</v>
      </c>
      <c r="Q354" s="45">
        <f>IF(L354=1,F354*INDEX(Asumsi!$B$5:$B$7,MATCH(I354,Asumsi!$A$5:$A$7,0))-H354,0)</f>
        <v>32161</v>
      </c>
      <c r="R354" s="46">
        <f>MIN(G354,INDEX(Asumsi!$C$5:$C$7,MATCH(I354,Asumsi!$A$5:$A$7,0)))</f>
        <v>0.01</v>
      </c>
      <c r="S354" s="43">
        <f t="shared" si="46"/>
        <v>0</v>
      </c>
      <c r="T354" s="45">
        <f t="shared" si="47"/>
        <v>0</v>
      </c>
      <c r="U354" s="45">
        <f>IF(L354=1,F354*INDEX(Asumsi!$B$5:$B$7,MATCH(I354,Asumsi!$A$5:$A$7,0))-F354*R354,0)</f>
        <v>32161</v>
      </c>
      <c r="V354" s="45">
        <f>IF(S354=1,U354*(1-Asumsi!$B$10),U354)</f>
        <v>32161</v>
      </c>
    </row>
    <row r="355" spans="1:22" x14ac:dyDescent="0.35">
      <c r="A355" s="43">
        <v>5153</v>
      </c>
      <c r="B355" s="43" t="s">
        <v>202</v>
      </c>
      <c r="C355" s="43" t="s">
        <v>272</v>
      </c>
      <c r="D355" s="44">
        <v>40780</v>
      </c>
      <c r="E355" s="43">
        <v>37</v>
      </c>
      <c r="F355" s="43">
        <v>9793860</v>
      </c>
      <c r="G355" s="43">
        <v>0.04</v>
      </c>
      <c r="H355" s="43">
        <v>391754</v>
      </c>
      <c r="I355" s="43" t="s">
        <v>75</v>
      </c>
      <c r="J355" s="43" t="s">
        <v>135</v>
      </c>
      <c r="K355" s="43">
        <f t="shared" si="40"/>
        <v>2011</v>
      </c>
      <c r="L355" s="43">
        <f t="shared" si="41"/>
        <v>1</v>
      </c>
      <c r="M355" s="43">
        <f t="shared" si="42"/>
        <v>0</v>
      </c>
      <c r="N355" s="43">
        <f t="shared" si="43"/>
        <v>1</v>
      </c>
      <c r="O355" s="43" t="str">
        <f t="shared" si="44"/>
        <v>C: 4-6%</v>
      </c>
      <c r="P355" s="45">
        <f t="shared" si="45"/>
        <v>9402106</v>
      </c>
      <c r="Q355" s="45">
        <f>IF(L355=1,F355*INDEX(Asumsi!$B$5:$B$7,MATCH(I355,Asumsi!$A$5:$A$7,0))-H355,0)</f>
        <v>2546404</v>
      </c>
      <c r="R355" s="46">
        <f>MIN(G355,INDEX(Asumsi!$C$5:$C$7,MATCH(I355,Asumsi!$A$5:$A$7,0)))</f>
        <v>0.03</v>
      </c>
      <c r="S355" s="43">
        <f t="shared" si="46"/>
        <v>1</v>
      </c>
      <c r="T355" s="45">
        <f t="shared" si="47"/>
        <v>97938.60000000002</v>
      </c>
      <c r="U355" s="45">
        <f>IF(L355=1,F355*INDEX(Asumsi!$B$5:$B$7,MATCH(I355,Asumsi!$A$5:$A$7,0))-F355*R355,0)</f>
        <v>2644342.2000000002</v>
      </c>
      <c r="V355" s="45">
        <f>IF(S355=1,U355*(1-Asumsi!$B$10),U355)</f>
        <v>2512125.09</v>
      </c>
    </row>
    <row r="356" spans="1:22" x14ac:dyDescent="0.35">
      <c r="A356" s="43">
        <v>5446</v>
      </c>
      <c r="B356" s="43" t="s">
        <v>202</v>
      </c>
      <c r="C356" s="43" t="s">
        <v>273</v>
      </c>
      <c r="D356" s="44">
        <v>39984</v>
      </c>
      <c r="E356" s="43">
        <v>42</v>
      </c>
      <c r="F356" s="43">
        <v>867360</v>
      </c>
      <c r="G356" s="43">
        <v>7.0000000000000007E-2</v>
      </c>
      <c r="H356" s="43">
        <v>60715</v>
      </c>
      <c r="I356" s="43" t="s">
        <v>76</v>
      </c>
      <c r="J356" s="43" t="s">
        <v>146</v>
      </c>
      <c r="K356" s="43">
        <f t="shared" si="40"/>
        <v>2009</v>
      </c>
      <c r="L356" s="43">
        <f t="shared" si="41"/>
        <v>1</v>
      </c>
      <c r="M356" s="43">
        <f t="shared" si="42"/>
        <v>0</v>
      </c>
      <c r="N356" s="43">
        <f t="shared" si="43"/>
        <v>1</v>
      </c>
      <c r="O356" s="43" t="str">
        <f t="shared" si="44"/>
        <v>D: 7%+</v>
      </c>
      <c r="P356" s="45">
        <f t="shared" si="45"/>
        <v>806645</v>
      </c>
      <c r="Q356" s="45">
        <f>IF(L356=1,F356*INDEX(Asumsi!$B$5:$B$7,MATCH(I356,Asumsi!$A$5:$A$7,0))-H356,0)</f>
        <v>199493</v>
      </c>
      <c r="R356" s="46">
        <f>MIN(G356,INDEX(Asumsi!$C$5:$C$7,MATCH(I356,Asumsi!$A$5:$A$7,0)))</f>
        <v>0.05</v>
      </c>
      <c r="S356" s="43">
        <f t="shared" si="46"/>
        <v>1</v>
      </c>
      <c r="T356" s="45">
        <f t="shared" si="47"/>
        <v>17347.200000000004</v>
      </c>
      <c r="U356" s="45">
        <f>IF(L356=1,F356*INDEX(Asumsi!$B$5:$B$7,MATCH(I356,Asumsi!$A$5:$A$7,0))-F356*R356,0)</f>
        <v>216840</v>
      </c>
      <c r="V356" s="45">
        <f>IF(S356=1,U356*(1-Asumsi!$B$10),U356)</f>
        <v>205998</v>
      </c>
    </row>
    <row r="357" spans="1:22" x14ac:dyDescent="0.35">
      <c r="A357" s="43">
        <v>8131</v>
      </c>
      <c r="B357" s="43" t="s">
        <v>202</v>
      </c>
      <c r="C357" s="43" t="s">
        <v>272</v>
      </c>
      <c r="D357" s="44">
        <v>40301</v>
      </c>
      <c r="E357" s="43">
        <v>24</v>
      </c>
      <c r="F357" s="43">
        <v>1434580</v>
      </c>
      <c r="G357" s="43">
        <v>0.01</v>
      </c>
      <c r="H357" s="43">
        <v>14346</v>
      </c>
      <c r="I357" s="43" t="s">
        <v>77</v>
      </c>
      <c r="J357" s="43" t="s">
        <v>142</v>
      </c>
      <c r="K357" s="43">
        <f t="shared" si="40"/>
        <v>2010</v>
      </c>
      <c r="L357" s="43">
        <f t="shared" si="41"/>
        <v>1</v>
      </c>
      <c r="M357" s="43">
        <f t="shared" si="42"/>
        <v>0</v>
      </c>
      <c r="N357" s="43">
        <f t="shared" si="43"/>
        <v>1</v>
      </c>
      <c r="O357" s="43" t="str">
        <f t="shared" si="44"/>
        <v>B: 1-3%</v>
      </c>
      <c r="P357" s="45">
        <f t="shared" si="45"/>
        <v>1420234</v>
      </c>
      <c r="Q357" s="45">
        <f>IF(L357=1,F357*INDEX(Asumsi!$B$5:$B$7,MATCH(I357,Asumsi!$A$5:$A$7,0))-H357,0)</f>
        <v>416028</v>
      </c>
      <c r="R357" s="46">
        <f>MIN(G357,INDEX(Asumsi!$C$5:$C$7,MATCH(I357,Asumsi!$A$5:$A$7,0)))</f>
        <v>0.01</v>
      </c>
      <c r="S357" s="43">
        <f t="shared" si="46"/>
        <v>0</v>
      </c>
      <c r="T357" s="45">
        <f t="shared" si="47"/>
        <v>0</v>
      </c>
      <c r="U357" s="45">
        <f>IF(L357=1,F357*INDEX(Asumsi!$B$5:$B$7,MATCH(I357,Asumsi!$A$5:$A$7,0))-F357*R357,0)</f>
        <v>416028.2</v>
      </c>
      <c r="V357" s="45">
        <f>IF(S357=1,U357*(1-Asumsi!$B$10),U357)</f>
        <v>416028.2</v>
      </c>
    </row>
    <row r="358" spans="1:22" x14ac:dyDescent="0.35">
      <c r="A358" s="43">
        <v>8994</v>
      </c>
      <c r="B358" s="43" t="s">
        <v>202</v>
      </c>
      <c r="C358" s="43" t="s">
        <v>277</v>
      </c>
      <c r="D358" s="44">
        <v>39910</v>
      </c>
      <c r="E358" s="43">
        <v>36</v>
      </c>
      <c r="F358" s="43">
        <v>2846700</v>
      </c>
      <c r="G358" s="43">
        <v>0.1</v>
      </c>
      <c r="H358" s="43">
        <v>284670</v>
      </c>
      <c r="I358" s="43" t="s">
        <v>77</v>
      </c>
      <c r="J358" s="43" t="s">
        <v>142</v>
      </c>
      <c r="K358" s="43">
        <f t="shared" si="40"/>
        <v>2009</v>
      </c>
      <c r="L358" s="43">
        <f t="shared" si="41"/>
        <v>1</v>
      </c>
      <c r="M358" s="43">
        <f t="shared" si="42"/>
        <v>0</v>
      </c>
      <c r="N358" s="43">
        <f t="shared" si="43"/>
        <v>1</v>
      </c>
      <c r="O358" s="43" t="str">
        <f t="shared" si="44"/>
        <v>D: 7%+</v>
      </c>
      <c r="P358" s="45">
        <f t="shared" si="45"/>
        <v>2562030</v>
      </c>
      <c r="Q358" s="45">
        <f>IF(L358=1,F358*INDEX(Asumsi!$B$5:$B$7,MATCH(I358,Asumsi!$A$5:$A$7,0))-H358,0)</f>
        <v>569340</v>
      </c>
      <c r="R358" s="46">
        <f>MIN(G358,INDEX(Asumsi!$C$5:$C$7,MATCH(I358,Asumsi!$A$5:$A$7,0)))</f>
        <v>0.05</v>
      </c>
      <c r="S358" s="43">
        <f t="shared" si="46"/>
        <v>1</v>
      </c>
      <c r="T358" s="45">
        <f t="shared" si="47"/>
        <v>142335</v>
      </c>
      <c r="U358" s="45">
        <f>IF(L358=1,F358*INDEX(Asumsi!$B$5:$B$7,MATCH(I358,Asumsi!$A$5:$A$7,0))-F358*R358,0)</f>
        <v>711675</v>
      </c>
      <c r="V358" s="45">
        <f>IF(S358=1,U358*(1-Asumsi!$B$10),U358)</f>
        <v>676091.25</v>
      </c>
    </row>
    <row r="359" spans="1:22" x14ac:dyDescent="0.35">
      <c r="A359" s="43">
        <v>9027</v>
      </c>
      <c r="B359" s="43" t="s">
        <v>209</v>
      </c>
      <c r="C359" s="43" t="s">
        <v>271</v>
      </c>
      <c r="D359" s="44">
        <v>40788</v>
      </c>
      <c r="E359" s="43">
        <v>30</v>
      </c>
      <c r="F359" s="43">
        <v>1865784</v>
      </c>
      <c r="G359" s="43">
        <v>0.05</v>
      </c>
      <c r="H359" s="43">
        <v>93289</v>
      </c>
      <c r="I359" s="43" t="s">
        <v>77</v>
      </c>
      <c r="J359" s="43" t="s">
        <v>137</v>
      </c>
      <c r="K359" s="43">
        <f t="shared" si="40"/>
        <v>2011</v>
      </c>
      <c r="L359" s="43">
        <f t="shared" si="41"/>
        <v>0</v>
      </c>
      <c r="M359" s="43">
        <f t="shared" si="42"/>
        <v>1</v>
      </c>
      <c r="N359" s="43">
        <f t="shared" si="43"/>
        <v>1</v>
      </c>
      <c r="O359" s="43" t="str">
        <f t="shared" si="44"/>
        <v>C: 4-6%</v>
      </c>
      <c r="P359" s="45">
        <f t="shared" si="45"/>
        <v>0</v>
      </c>
      <c r="Q359" s="45">
        <f>IF(L359=1,F359*INDEX(Asumsi!$B$5:$B$7,MATCH(I359,Asumsi!$A$5:$A$7,0))-H359,0)</f>
        <v>0</v>
      </c>
      <c r="R359" s="46">
        <f>MIN(G359,INDEX(Asumsi!$C$5:$C$7,MATCH(I359,Asumsi!$A$5:$A$7,0)))</f>
        <v>0.05</v>
      </c>
      <c r="S359" s="43">
        <f t="shared" si="46"/>
        <v>0</v>
      </c>
      <c r="T359" s="45">
        <f t="shared" si="47"/>
        <v>0</v>
      </c>
      <c r="U359" s="45">
        <f>IF(L359=1,F359*INDEX(Asumsi!$B$5:$B$7,MATCH(I359,Asumsi!$A$5:$A$7,0))-F359*R359,0)</f>
        <v>0</v>
      </c>
      <c r="V359" s="45">
        <f>IF(S359=1,U359*(1-Asumsi!$B$10),U359)</f>
        <v>0</v>
      </c>
    </row>
    <row r="360" spans="1:22" x14ac:dyDescent="0.35">
      <c r="A360" s="43">
        <v>9216</v>
      </c>
      <c r="B360" s="43" t="s">
        <v>202</v>
      </c>
      <c r="C360" s="43" t="s">
        <v>271</v>
      </c>
      <c r="D360" s="44">
        <v>40647</v>
      </c>
      <c r="E360" s="43">
        <v>36</v>
      </c>
      <c r="F360" s="43">
        <v>11955260</v>
      </c>
      <c r="G360" s="43">
        <v>0.1</v>
      </c>
      <c r="H360" s="43">
        <v>1195526</v>
      </c>
      <c r="I360" s="43" t="s">
        <v>76</v>
      </c>
      <c r="J360" s="43" t="s">
        <v>141</v>
      </c>
      <c r="K360" s="43">
        <f t="shared" si="40"/>
        <v>2011</v>
      </c>
      <c r="L360" s="43">
        <f t="shared" si="41"/>
        <v>1</v>
      </c>
      <c r="M360" s="43">
        <f t="shared" si="42"/>
        <v>0</v>
      </c>
      <c r="N360" s="43">
        <f t="shared" si="43"/>
        <v>1</v>
      </c>
      <c r="O360" s="43" t="str">
        <f t="shared" si="44"/>
        <v>D: 7%+</v>
      </c>
      <c r="P360" s="45">
        <f t="shared" si="45"/>
        <v>10759734</v>
      </c>
      <c r="Q360" s="45">
        <f>IF(L360=1,F360*INDEX(Asumsi!$B$5:$B$7,MATCH(I360,Asumsi!$A$5:$A$7,0))-H360,0)</f>
        <v>2391052</v>
      </c>
      <c r="R360" s="46">
        <f>MIN(G360,INDEX(Asumsi!$C$5:$C$7,MATCH(I360,Asumsi!$A$5:$A$7,0)))</f>
        <v>0.05</v>
      </c>
      <c r="S360" s="43">
        <f t="shared" si="46"/>
        <v>1</v>
      </c>
      <c r="T360" s="45">
        <f t="shared" si="47"/>
        <v>597763</v>
      </c>
      <c r="U360" s="45">
        <f>IF(L360=1,F360*INDEX(Asumsi!$B$5:$B$7,MATCH(I360,Asumsi!$A$5:$A$7,0))-F360*R360,0)</f>
        <v>2988815</v>
      </c>
      <c r="V360" s="45">
        <f>IF(S360=1,U360*(1-Asumsi!$B$10),U360)</f>
        <v>2839374.25</v>
      </c>
    </row>
    <row r="361" spans="1:22" x14ac:dyDescent="0.35">
      <c r="A361" s="43">
        <v>9537</v>
      </c>
      <c r="B361" s="43" t="s">
        <v>202</v>
      </c>
      <c r="C361" s="43" t="s">
        <v>274</v>
      </c>
      <c r="D361" s="44">
        <v>40587</v>
      </c>
      <c r="E361" s="43">
        <v>6</v>
      </c>
      <c r="F361" s="43">
        <v>1812040</v>
      </c>
      <c r="G361" s="43">
        <v>0.1</v>
      </c>
      <c r="H361" s="43">
        <v>181204</v>
      </c>
      <c r="I361" s="43" t="s">
        <v>75</v>
      </c>
      <c r="J361" s="43" t="s">
        <v>143</v>
      </c>
      <c r="K361" s="43">
        <f t="shared" si="40"/>
        <v>2011</v>
      </c>
      <c r="L361" s="43">
        <f t="shared" si="41"/>
        <v>1</v>
      </c>
      <c r="M361" s="43">
        <f t="shared" si="42"/>
        <v>0</v>
      </c>
      <c r="N361" s="43">
        <f t="shared" si="43"/>
        <v>1</v>
      </c>
      <c r="O361" s="43" t="str">
        <f t="shared" si="44"/>
        <v>D: 7%+</v>
      </c>
      <c r="P361" s="45">
        <f t="shared" si="45"/>
        <v>1630836</v>
      </c>
      <c r="Q361" s="45">
        <f>IF(L361=1,F361*INDEX(Asumsi!$B$5:$B$7,MATCH(I361,Asumsi!$A$5:$A$7,0))-H361,0)</f>
        <v>362408</v>
      </c>
      <c r="R361" s="46">
        <f>MIN(G361,INDEX(Asumsi!$C$5:$C$7,MATCH(I361,Asumsi!$A$5:$A$7,0)))</f>
        <v>0.03</v>
      </c>
      <c r="S361" s="43">
        <f t="shared" si="46"/>
        <v>1</v>
      </c>
      <c r="T361" s="45">
        <f t="shared" si="47"/>
        <v>126842.80000000002</v>
      </c>
      <c r="U361" s="45">
        <f>IF(L361=1,F361*INDEX(Asumsi!$B$5:$B$7,MATCH(I361,Asumsi!$A$5:$A$7,0))-F361*R361,0)</f>
        <v>489250.8</v>
      </c>
      <c r="V361" s="45">
        <f>IF(S361=1,U361*(1-Asumsi!$B$10),U361)</f>
        <v>464788.25999999995</v>
      </c>
    </row>
    <row r="362" spans="1:22" x14ac:dyDescent="0.35">
      <c r="A362" s="43">
        <v>9574</v>
      </c>
      <c r="B362" s="43" t="s">
        <v>209</v>
      </c>
      <c r="C362" s="43" t="s">
        <v>278</v>
      </c>
      <c r="D362" s="44">
        <v>40754</v>
      </c>
      <c r="E362" s="43">
        <v>40</v>
      </c>
      <c r="F362" s="43">
        <v>869240</v>
      </c>
      <c r="G362" s="43">
        <v>0.08</v>
      </c>
      <c r="H362" s="43">
        <v>69539</v>
      </c>
      <c r="I362" s="43" t="s">
        <v>76</v>
      </c>
      <c r="J362" s="43" t="s">
        <v>138</v>
      </c>
      <c r="K362" s="43">
        <f t="shared" si="40"/>
        <v>2011</v>
      </c>
      <c r="L362" s="43">
        <f t="shared" si="41"/>
        <v>0</v>
      </c>
      <c r="M362" s="43">
        <f t="shared" si="42"/>
        <v>1</v>
      </c>
      <c r="N362" s="43">
        <f t="shared" si="43"/>
        <v>1</v>
      </c>
      <c r="O362" s="43" t="str">
        <f t="shared" si="44"/>
        <v>D: 7%+</v>
      </c>
      <c r="P362" s="45">
        <f t="shared" si="45"/>
        <v>0</v>
      </c>
      <c r="Q362" s="45">
        <f>IF(L362=1,F362*INDEX(Asumsi!$B$5:$B$7,MATCH(I362,Asumsi!$A$5:$A$7,0))-H362,0)</f>
        <v>0</v>
      </c>
      <c r="R362" s="46">
        <f>MIN(G362,INDEX(Asumsi!$C$5:$C$7,MATCH(I362,Asumsi!$A$5:$A$7,0)))</f>
        <v>0.05</v>
      </c>
      <c r="S362" s="43">
        <f t="shared" si="46"/>
        <v>1</v>
      </c>
      <c r="T362" s="45">
        <f t="shared" si="47"/>
        <v>0</v>
      </c>
      <c r="U362" s="45">
        <f>IF(L362=1,F362*INDEX(Asumsi!$B$5:$B$7,MATCH(I362,Asumsi!$A$5:$A$7,0))-F362*R362,0)</f>
        <v>0</v>
      </c>
      <c r="V362" s="45">
        <f>IF(S362=1,U362*(1-Asumsi!$B$10),U362)</f>
        <v>0</v>
      </c>
    </row>
    <row r="363" spans="1:22" x14ac:dyDescent="0.35">
      <c r="A363" s="43">
        <v>10435</v>
      </c>
      <c r="B363" s="43" t="s">
        <v>202</v>
      </c>
      <c r="C363" s="43" t="s">
        <v>279</v>
      </c>
      <c r="D363" s="44">
        <v>40400</v>
      </c>
      <c r="E363" s="43">
        <v>38</v>
      </c>
      <c r="F363" s="43">
        <v>1742500</v>
      </c>
      <c r="G363" s="43">
        <v>0.06</v>
      </c>
      <c r="H363" s="43">
        <v>104550</v>
      </c>
      <c r="I363" s="43" t="s">
        <v>76</v>
      </c>
      <c r="J363" s="43" t="s">
        <v>147</v>
      </c>
      <c r="K363" s="43">
        <f t="shared" si="40"/>
        <v>2010</v>
      </c>
      <c r="L363" s="43">
        <f t="shared" si="41"/>
        <v>1</v>
      </c>
      <c r="M363" s="43">
        <f t="shared" si="42"/>
        <v>0</v>
      </c>
      <c r="N363" s="43">
        <f t="shared" si="43"/>
        <v>1</v>
      </c>
      <c r="O363" s="43" t="str">
        <f t="shared" si="44"/>
        <v>C: 4-6%</v>
      </c>
      <c r="P363" s="45">
        <f t="shared" si="45"/>
        <v>1637950</v>
      </c>
      <c r="Q363" s="45">
        <f>IF(L363=1,F363*INDEX(Asumsi!$B$5:$B$7,MATCH(I363,Asumsi!$A$5:$A$7,0))-H363,0)</f>
        <v>418200</v>
      </c>
      <c r="R363" s="46">
        <f>MIN(G363,INDEX(Asumsi!$C$5:$C$7,MATCH(I363,Asumsi!$A$5:$A$7,0)))</f>
        <v>0.05</v>
      </c>
      <c r="S363" s="43">
        <f t="shared" si="46"/>
        <v>1</v>
      </c>
      <c r="T363" s="45">
        <f t="shared" si="47"/>
        <v>17424.999999999993</v>
      </c>
      <c r="U363" s="45">
        <f>IF(L363=1,F363*INDEX(Asumsi!$B$5:$B$7,MATCH(I363,Asumsi!$A$5:$A$7,0))-F363*R363,0)</f>
        <v>435625</v>
      </c>
      <c r="V363" s="45">
        <f>IF(S363=1,U363*(1-Asumsi!$B$10),U363)</f>
        <v>413843.75</v>
      </c>
    </row>
    <row r="364" spans="1:22" x14ac:dyDescent="0.35">
      <c r="A364" s="43">
        <v>10851</v>
      </c>
      <c r="B364" s="43" t="s">
        <v>202</v>
      </c>
      <c r="C364" s="43" t="s">
        <v>280</v>
      </c>
      <c r="D364" s="44">
        <v>39909</v>
      </c>
      <c r="E364" s="43">
        <v>50</v>
      </c>
      <c r="F364" s="43">
        <v>1216420</v>
      </c>
      <c r="G364" s="43">
        <v>0.09</v>
      </c>
      <c r="H364" s="43">
        <v>109478</v>
      </c>
      <c r="I364" s="43" t="s">
        <v>76</v>
      </c>
      <c r="J364" s="43" t="s">
        <v>148</v>
      </c>
      <c r="K364" s="43">
        <f t="shared" si="40"/>
        <v>2009</v>
      </c>
      <c r="L364" s="43">
        <f t="shared" si="41"/>
        <v>1</v>
      </c>
      <c r="M364" s="43">
        <f t="shared" si="42"/>
        <v>0</v>
      </c>
      <c r="N364" s="43">
        <f t="shared" si="43"/>
        <v>1</v>
      </c>
      <c r="O364" s="43" t="str">
        <f t="shared" si="44"/>
        <v>D: 7%+</v>
      </c>
      <c r="P364" s="45">
        <f t="shared" si="45"/>
        <v>1106942</v>
      </c>
      <c r="Q364" s="45">
        <f>IF(L364=1,F364*INDEX(Asumsi!$B$5:$B$7,MATCH(I364,Asumsi!$A$5:$A$7,0))-H364,0)</f>
        <v>255448</v>
      </c>
      <c r="R364" s="46">
        <f>MIN(G364,INDEX(Asumsi!$C$5:$C$7,MATCH(I364,Asumsi!$A$5:$A$7,0)))</f>
        <v>0.05</v>
      </c>
      <c r="S364" s="43">
        <f t="shared" si="46"/>
        <v>1</v>
      </c>
      <c r="T364" s="45">
        <f t="shared" si="47"/>
        <v>48656.799999999996</v>
      </c>
      <c r="U364" s="45">
        <f>IF(L364=1,F364*INDEX(Asumsi!$B$5:$B$7,MATCH(I364,Asumsi!$A$5:$A$7,0))-F364*R364,0)</f>
        <v>304105</v>
      </c>
      <c r="V364" s="45">
        <f>IF(S364=1,U364*(1-Asumsi!$B$10),U364)</f>
        <v>288899.75</v>
      </c>
    </row>
    <row r="365" spans="1:22" x14ac:dyDescent="0.35">
      <c r="A365" s="43">
        <v>10852</v>
      </c>
      <c r="B365" s="43" t="s">
        <v>202</v>
      </c>
      <c r="C365" s="43" t="s">
        <v>270</v>
      </c>
      <c r="D365" s="44">
        <v>40477</v>
      </c>
      <c r="E365" s="43">
        <v>17</v>
      </c>
      <c r="F365" s="43">
        <v>571680</v>
      </c>
      <c r="G365" s="43">
        <v>0.02</v>
      </c>
      <c r="H365" s="43">
        <v>11434</v>
      </c>
      <c r="I365" s="43" t="s">
        <v>76</v>
      </c>
      <c r="J365" s="43" t="s">
        <v>138</v>
      </c>
      <c r="K365" s="43">
        <f t="shared" si="40"/>
        <v>2010</v>
      </c>
      <c r="L365" s="43">
        <f t="shared" si="41"/>
        <v>1</v>
      </c>
      <c r="M365" s="43">
        <f t="shared" si="42"/>
        <v>0</v>
      </c>
      <c r="N365" s="43">
        <f t="shared" si="43"/>
        <v>1</v>
      </c>
      <c r="O365" s="43" t="str">
        <f t="shared" si="44"/>
        <v>B: 1-3%</v>
      </c>
      <c r="P365" s="45">
        <f t="shared" si="45"/>
        <v>560246</v>
      </c>
      <c r="Q365" s="45">
        <f>IF(L365=1,F365*INDEX(Asumsi!$B$5:$B$7,MATCH(I365,Asumsi!$A$5:$A$7,0))-H365,0)</f>
        <v>160070</v>
      </c>
      <c r="R365" s="46">
        <f>MIN(G365,INDEX(Asumsi!$C$5:$C$7,MATCH(I365,Asumsi!$A$5:$A$7,0)))</f>
        <v>0.02</v>
      </c>
      <c r="S365" s="43">
        <f t="shared" si="46"/>
        <v>0</v>
      </c>
      <c r="T365" s="45">
        <f t="shared" si="47"/>
        <v>0</v>
      </c>
      <c r="U365" s="45">
        <f>IF(L365=1,F365*INDEX(Asumsi!$B$5:$B$7,MATCH(I365,Asumsi!$A$5:$A$7,0))-F365*R365,0)</f>
        <v>160070.39999999999</v>
      </c>
      <c r="V365" s="45">
        <f>IF(S365=1,U365*(1-Asumsi!$B$10),U365)</f>
        <v>160070.39999999999</v>
      </c>
    </row>
    <row r="366" spans="1:22" x14ac:dyDescent="0.35">
      <c r="A366" s="43">
        <v>11269</v>
      </c>
      <c r="B366" s="43" t="s">
        <v>202</v>
      </c>
      <c r="C366" s="43" t="s">
        <v>270</v>
      </c>
      <c r="D366" s="44">
        <v>41055</v>
      </c>
      <c r="E366" s="43">
        <v>39</v>
      </c>
      <c r="F366" s="43">
        <v>4166105</v>
      </c>
      <c r="G366" s="43">
        <v>0.09</v>
      </c>
      <c r="H366" s="43">
        <v>374949</v>
      </c>
      <c r="I366" s="43" t="s">
        <v>77</v>
      </c>
      <c r="J366" s="43" t="s">
        <v>137</v>
      </c>
      <c r="K366" s="43">
        <f t="shared" si="40"/>
        <v>2012</v>
      </c>
      <c r="L366" s="43">
        <f t="shared" si="41"/>
        <v>1</v>
      </c>
      <c r="M366" s="43">
        <f t="shared" si="42"/>
        <v>0</v>
      </c>
      <c r="N366" s="43">
        <f t="shared" si="43"/>
        <v>1</v>
      </c>
      <c r="O366" s="43" t="str">
        <f t="shared" si="44"/>
        <v>D: 7%+</v>
      </c>
      <c r="P366" s="45">
        <f t="shared" si="45"/>
        <v>3791156</v>
      </c>
      <c r="Q366" s="45">
        <f>IF(L366=1,F366*INDEX(Asumsi!$B$5:$B$7,MATCH(I366,Asumsi!$A$5:$A$7,0))-H366,0)</f>
        <v>874882.5</v>
      </c>
      <c r="R366" s="46">
        <f>MIN(G366,INDEX(Asumsi!$C$5:$C$7,MATCH(I366,Asumsi!$A$5:$A$7,0)))</f>
        <v>0.05</v>
      </c>
      <c r="S366" s="43">
        <f t="shared" si="46"/>
        <v>1</v>
      </c>
      <c r="T366" s="45">
        <f t="shared" si="47"/>
        <v>166644.19999999998</v>
      </c>
      <c r="U366" s="45">
        <f>IF(L366=1,F366*INDEX(Asumsi!$B$5:$B$7,MATCH(I366,Asumsi!$A$5:$A$7,0))-F366*R366,0)</f>
        <v>1041526.25</v>
      </c>
      <c r="V366" s="45">
        <f>IF(S366=1,U366*(1-Asumsi!$B$10),U366)</f>
        <v>989449.9375</v>
      </c>
    </row>
    <row r="367" spans="1:22" x14ac:dyDescent="0.35">
      <c r="A367" s="43">
        <v>11362</v>
      </c>
      <c r="B367" s="43" t="s">
        <v>202</v>
      </c>
      <c r="C367" s="43" t="s">
        <v>281</v>
      </c>
      <c r="D367" s="44">
        <v>41162</v>
      </c>
      <c r="E367" s="43">
        <v>32</v>
      </c>
      <c r="F367" s="43">
        <v>6491460</v>
      </c>
      <c r="G367" s="43">
        <v>0.09</v>
      </c>
      <c r="H367" s="43">
        <v>584231</v>
      </c>
      <c r="I367" s="43" t="s">
        <v>75</v>
      </c>
      <c r="J367" s="43" t="s">
        <v>144</v>
      </c>
      <c r="K367" s="43">
        <f t="shared" si="40"/>
        <v>2012</v>
      </c>
      <c r="L367" s="43">
        <f t="shared" si="41"/>
        <v>1</v>
      </c>
      <c r="M367" s="43">
        <f t="shared" si="42"/>
        <v>0</v>
      </c>
      <c r="N367" s="43">
        <f t="shared" si="43"/>
        <v>1</v>
      </c>
      <c r="O367" s="43" t="str">
        <f t="shared" si="44"/>
        <v>D: 7%+</v>
      </c>
      <c r="P367" s="45">
        <f t="shared" si="45"/>
        <v>5907229</v>
      </c>
      <c r="Q367" s="45">
        <f>IF(L367=1,F367*INDEX(Asumsi!$B$5:$B$7,MATCH(I367,Asumsi!$A$5:$A$7,0))-H367,0)</f>
        <v>1363207</v>
      </c>
      <c r="R367" s="46">
        <f>MIN(G367,INDEX(Asumsi!$C$5:$C$7,MATCH(I367,Asumsi!$A$5:$A$7,0)))</f>
        <v>0.03</v>
      </c>
      <c r="S367" s="43">
        <f t="shared" si="46"/>
        <v>1</v>
      </c>
      <c r="T367" s="45">
        <f t="shared" si="47"/>
        <v>389487.6</v>
      </c>
      <c r="U367" s="45">
        <f>IF(L367=1,F367*INDEX(Asumsi!$B$5:$B$7,MATCH(I367,Asumsi!$A$5:$A$7,0))-F367*R367,0)</f>
        <v>1752694.2</v>
      </c>
      <c r="V367" s="45">
        <f>IF(S367=1,U367*(1-Asumsi!$B$10),U367)</f>
        <v>1665059.49</v>
      </c>
    </row>
    <row r="368" spans="1:22" x14ac:dyDescent="0.35">
      <c r="A368" s="43">
        <v>11968</v>
      </c>
      <c r="B368" s="43" t="s">
        <v>202</v>
      </c>
      <c r="C368" s="43" t="s">
        <v>277</v>
      </c>
      <c r="D368" s="44">
        <v>40618</v>
      </c>
      <c r="E368" s="43">
        <v>31</v>
      </c>
      <c r="F368" s="43">
        <v>218980</v>
      </c>
      <c r="G368" s="43">
        <v>0.04</v>
      </c>
      <c r="H368" s="43">
        <v>8759</v>
      </c>
      <c r="I368" s="43" t="s">
        <v>76</v>
      </c>
      <c r="J368" s="43" t="s">
        <v>147</v>
      </c>
      <c r="K368" s="43">
        <f t="shared" si="40"/>
        <v>2011</v>
      </c>
      <c r="L368" s="43">
        <f t="shared" si="41"/>
        <v>1</v>
      </c>
      <c r="M368" s="43">
        <f t="shared" si="42"/>
        <v>0</v>
      </c>
      <c r="N368" s="43">
        <f t="shared" si="43"/>
        <v>1</v>
      </c>
      <c r="O368" s="43" t="str">
        <f t="shared" si="44"/>
        <v>C: 4-6%</v>
      </c>
      <c r="P368" s="45">
        <f t="shared" si="45"/>
        <v>210221</v>
      </c>
      <c r="Q368" s="45">
        <f>IF(L368=1,F368*INDEX(Asumsi!$B$5:$B$7,MATCH(I368,Asumsi!$A$5:$A$7,0))-H368,0)</f>
        <v>56935</v>
      </c>
      <c r="R368" s="46">
        <f>MIN(G368,INDEX(Asumsi!$C$5:$C$7,MATCH(I368,Asumsi!$A$5:$A$7,0)))</f>
        <v>0.04</v>
      </c>
      <c r="S368" s="43">
        <f t="shared" si="46"/>
        <v>0</v>
      </c>
      <c r="T368" s="45">
        <f t="shared" si="47"/>
        <v>0</v>
      </c>
      <c r="U368" s="45">
        <f>IF(L368=1,F368*INDEX(Asumsi!$B$5:$B$7,MATCH(I368,Asumsi!$A$5:$A$7,0))-F368*R368,0)</f>
        <v>56934.8</v>
      </c>
      <c r="V368" s="45">
        <f>IF(S368=1,U368*(1-Asumsi!$B$10),U368)</f>
        <v>56934.8</v>
      </c>
    </row>
    <row r="369" spans="1:22" x14ac:dyDescent="0.35">
      <c r="A369" s="43">
        <v>12293</v>
      </c>
      <c r="B369" s="43" t="s">
        <v>202</v>
      </c>
      <c r="C369" s="43" t="s">
        <v>270</v>
      </c>
      <c r="D369" s="44">
        <v>40712</v>
      </c>
      <c r="E369" s="43">
        <v>31</v>
      </c>
      <c r="F369" s="43">
        <v>566340</v>
      </c>
      <c r="G369" s="43">
        <v>0</v>
      </c>
      <c r="H369" s="43">
        <v>0</v>
      </c>
      <c r="I369" s="43" t="s">
        <v>76</v>
      </c>
      <c r="J369" s="43" t="s">
        <v>146</v>
      </c>
      <c r="K369" s="43">
        <f t="shared" si="40"/>
        <v>2011</v>
      </c>
      <c r="L369" s="43">
        <f t="shared" si="41"/>
        <v>1</v>
      </c>
      <c r="M369" s="43">
        <f t="shared" si="42"/>
        <v>0</v>
      </c>
      <c r="N369" s="43">
        <f t="shared" si="43"/>
        <v>1</v>
      </c>
      <c r="O369" s="43" t="str">
        <f t="shared" si="44"/>
        <v>A: 0%</v>
      </c>
      <c r="P369" s="45">
        <f t="shared" si="45"/>
        <v>566340</v>
      </c>
      <c r="Q369" s="45">
        <f>IF(L369=1,F369*INDEX(Asumsi!$B$5:$B$7,MATCH(I369,Asumsi!$A$5:$A$7,0))-H369,0)</f>
        <v>169902</v>
      </c>
      <c r="R369" s="46">
        <f>MIN(G369,INDEX(Asumsi!$C$5:$C$7,MATCH(I369,Asumsi!$A$5:$A$7,0)))</f>
        <v>0</v>
      </c>
      <c r="S369" s="43">
        <f t="shared" si="46"/>
        <v>0</v>
      </c>
      <c r="T369" s="45">
        <f t="shared" si="47"/>
        <v>0</v>
      </c>
      <c r="U369" s="45">
        <f>IF(L369=1,F369*INDEX(Asumsi!$B$5:$B$7,MATCH(I369,Asumsi!$A$5:$A$7,0))-F369*R369,0)</f>
        <v>169902</v>
      </c>
      <c r="V369" s="45">
        <f>IF(S369=1,U369*(1-Asumsi!$B$10),U369)</f>
        <v>169902</v>
      </c>
    </row>
    <row r="370" spans="1:22" x14ac:dyDescent="0.35">
      <c r="A370" s="43">
        <v>12773</v>
      </c>
      <c r="B370" s="43" t="s">
        <v>202</v>
      </c>
      <c r="C370" s="43" t="s">
        <v>282</v>
      </c>
      <c r="D370" s="44">
        <v>40554</v>
      </c>
      <c r="E370" s="43">
        <v>6</v>
      </c>
      <c r="F370" s="43">
        <v>34000</v>
      </c>
      <c r="G370" s="43">
        <v>7.0000000000000007E-2</v>
      </c>
      <c r="H370" s="43">
        <v>2380</v>
      </c>
      <c r="I370" s="43" t="s">
        <v>76</v>
      </c>
      <c r="J370" s="43" t="s">
        <v>138</v>
      </c>
      <c r="K370" s="43">
        <f t="shared" si="40"/>
        <v>2011</v>
      </c>
      <c r="L370" s="43">
        <f t="shared" si="41"/>
        <v>1</v>
      </c>
      <c r="M370" s="43">
        <f t="shared" si="42"/>
        <v>0</v>
      </c>
      <c r="N370" s="43">
        <f t="shared" si="43"/>
        <v>1</v>
      </c>
      <c r="O370" s="43" t="str">
        <f t="shared" si="44"/>
        <v>D: 7%+</v>
      </c>
      <c r="P370" s="45">
        <f t="shared" si="45"/>
        <v>31620</v>
      </c>
      <c r="Q370" s="45">
        <f>IF(L370=1,F370*INDEX(Asumsi!$B$5:$B$7,MATCH(I370,Asumsi!$A$5:$A$7,0))-H370,0)</f>
        <v>7820</v>
      </c>
      <c r="R370" s="46">
        <f>MIN(G370,INDEX(Asumsi!$C$5:$C$7,MATCH(I370,Asumsi!$A$5:$A$7,0)))</f>
        <v>0.05</v>
      </c>
      <c r="S370" s="43">
        <f t="shared" si="46"/>
        <v>1</v>
      </c>
      <c r="T370" s="45">
        <f t="shared" si="47"/>
        <v>680.00000000000011</v>
      </c>
      <c r="U370" s="45">
        <f>IF(L370=1,F370*INDEX(Asumsi!$B$5:$B$7,MATCH(I370,Asumsi!$A$5:$A$7,0))-F370*R370,0)</f>
        <v>8500</v>
      </c>
      <c r="V370" s="45">
        <f>IF(S370=1,U370*(1-Asumsi!$B$10),U370)</f>
        <v>8075</v>
      </c>
    </row>
    <row r="371" spans="1:22" x14ac:dyDescent="0.35">
      <c r="A371" s="43">
        <v>12934</v>
      </c>
      <c r="B371" s="43" t="s">
        <v>202</v>
      </c>
      <c r="C371" s="43" t="s">
        <v>273</v>
      </c>
      <c r="D371" s="44">
        <v>39877</v>
      </c>
      <c r="E371" s="43">
        <v>45</v>
      </c>
      <c r="F371" s="43">
        <v>880780</v>
      </c>
      <c r="G371" s="43">
        <v>0.05</v>
      </c>
      <c r="H371" s="43">
        <v>44039</v>
      </c>
      <c r="I371" s="43" t="s">
        <v>76</v>
      </c>
      <c r="J371" s="43" t="s">
        <v>146</v>
      </c>
      <c r="K371" s="43">
        <f t="shared" si="40"/>
        <v>2009</v>
      </c>
      <c r="L371" s="43">
        <f t="shared" si="41"/>
        <v>1</v>
      </c>
      <c r="M371" s="43">
        <f t="shared" si="42"/>
        <v>0</v>
      </c>
      <c r="N371" s="43">
        <f t="shared" si="43"/>
        <v>1</v>
      </c>
      <c r="O371" s="43" t="str">
        <f t="shared" si="44"/>
        <v>C: 4-6%</v>
      </c>
      <c r="P371" s="45">
        <f t="shared" si="45"/>
        <v>836741</v>
      </c>
      <c r="Q371" s="45">
        <f>IF(L371=1,F371*INDEX(Asumsi!$B$5:$B$7,MATCH(I371,Asumsi!$A$5:$A$7,0))-H371,0)</f>
        <v>220195</v>
      </c>
      <c r="R371" s="46">
        <f>MIN(G371,INDEX(Asumsi!$C$5:$C$7,MATCH(I371,Asumsi!$A$5:$A$7,0)))</f>
        <v>0.05</v>
      </c>
      <c r="S371" s="43">
        <f t="shared" si="46"/>
        <v>0</v>
      </c>
      <c r="T371" s="45">
        <f t="shared" si="47"/>
        <v>0</v>
      </c>
      <c r="U371" s="45">
        <f>IF(L371=1,F371*INDEX(Asumsi!$B$5:$B$7,MATCH(I371,Asumsi!$A$5:$A$7,0))-F371*R371,0)</f>
        <v>220195</v>
      </c>
      <c r="V371" s="45">
        <f>IF(S371=1,U371*(1-Asumsi!$B$10),U371)</f>
        <v>220195</v>
      </c>
    </row>
    <row r="372" spans="1:22" x14ac:dyDescent="0.35">
      <c r="A372" s="43">
        <v>13120</v>
      </c>
      <c r="B372" s="43" t="s">
        <v>202</v>
      </c>
      <c r="C372" s="43" t="s">
        <v>278</v>
      </c>
      <c r="D372" s="44">
        <v>40161</v>
      </c>
      <c r="E372" s="43">
        <v>46</v>
      </c>
      <c r="F372" s="43">
        <v>1180860</v>
      </c>
      <c r="G372" s="43">
        <v>0.09</v>
      </c>
      <c r="H372" s="43">
        <v>106277</v>
      </c>
      <c r="I372" s="43" t="s">
        <v>76</v>
      </c>
      <c r="J372" s="43" t="s">
        <v>138</v>
      </c>
      <c r="K372" s="43">
        <f t="shared" si="40"/>
        <v>2009</v>
      </c>
      <c r="L372" s="43">
        <f t="shared" si="41"/>
        <v>1</v>
      </c>
      <c r="M372" s="43">
        <f t="shared" si="42"/>
        <v>0</v>
      </c>
      <c r="N372" s="43">
        <f t="shared" si="43"/>
        <v>1</v>
      </c>
      <c r="O372" s="43" t="str">
        <f t="shared" si="44"/>
        <v>D: 7%+</v>
      </c>
      <c r="P372" s="45">
        <f t="shared" si="45"/>
        <v>1074583</v>
      </c>
      <c r="Q372" s="45">
        <f>IF(L372=1,F372*INDEX(Asumsi!$B$5:$B$7,MATCH(I372,Asumsi!$A$5:$A$7,0))-H372,0)</f>
        <v>247981</v>
      </c>
      <c r="R372" s="46">
        <f>MIN(G372,INDEX(Asumsi!$C$5:$C$7,MATCH(I372,Asumsi!$A$5:$A$7,0)))</f>
        <v>0.05</v>
      </c>
      <c r="S372" s="43">
        <f t="shared" si="46"/>
        <v>1</v>
      </c>
      <c r="T372" s="45">
        <f t="shared" si="47"/>
        <v>47234.399999999994</v>
      </c>
      <c r="U372" s="45">
        <f>IF(L372=1,F372*INDEX(Asumsi!$B$5:$B$7,MATCH(I372,Asumsi!$A$5:$A$7,0))-F372*R372,0)</f>
        <v>295215</v>
      </c>
      <c r="V372" s="45">
        <f>IF(S372=1,U372*(1-Asumsi!$B$10),U372)</f>
        <v>280454.25</v>
      </c>
    </row>
    <row r="373" spans="1:22" x14ac:dyDescent="0.35">
      <c r="A373" s="43">
        <v>13604</v>
      </c>
      <c r="B373" s="43" t="s">
        <v>202</v>
      </c>
      <c r="C373" s="43" t="s">
        <v>276</v>
      </c>
      <c r="D373" s="44">
        <v>39846</v>
      </c>
      <c r="E373" s="43">
        <v>38</v>
      </c>
      <c r="F373" s="43">
        <v>6305500</v>
      </c>
      <c r="G373" s="43">
        <v>0.04</v>
      </c>
      <c r="H373" s="43">
        <v>252220</v>
      </c>
      <c r="I373" s="43" t="s">
        <v>77</v>
      </c>
      <c r="J373" s="43" t="s">
        <v>142</v>
      </c>
      <c r="K373" s="43">
        <f t="shared" si="40"/>
        <v>2009</v>
      </c>
      <c r="L373" s="43">
        <f t="shared" si="41"/>
        <v>1</v>
      </c>
      <c r="M373" s="43">
        <f t="shared" si="42"/>
        <v>0</v>
      </c>
      <c r="N373" s="43">
        <f t="shared" si="43"/>
        <v>1</v>
      </c>
      <c r="O373" s="43" t="str">
        <f t="shared" si="44"/>
        <v>C: 4-6%</v>
      </c>
      <c r="P373" s="45">
        <f t="shared" si="45"/>
        <v>6053280</v>
      </c>
      <c r="Q373" s="45">
        <f>IF(L373=1,F373*INDEX(Asumsi!$B$5:$B$7,MATCH(I373,Asumsi!$A$5:$A$7,0))-H373,0)</f>
        <v>1639430</v>
      </c>
      <c r="R373" s="46">
        <f>MIN(G373,INDEX(Asumsi!$C$5:$C$7,MATCH(I373,Asumsi!$A$5:$A$7,0)))</f>
        <v>0.04</v>
      </c>
      <c r="S373" s="43">
        <f t="shared" si="46"/>
        <v>0</v>
      </c>
      <c r="T373" s="45">
        <f t="shared" si="47"/>
        <v>0</v>
      </c>
      <c r="U373" s="45">
        <f>IF(L373=1,F373*INDEX(Asumsi!$B$5:$B$7,MATCH(I373,Asumsi!$A$5:$A$7,0))-F373*R373,0)</f>
        <v>1639430</v>
      </c>
      <c r="V373" s="45">
        <f>IF(S373=1,U373*(1-Asumsi!$B$10),U373)</f>
        <v>1639430</v>
      </c>
    </row>
    <row r="374" spans="1:22" x14ac:dyDescent="0.35">
      <c r="A374" s="43">
        <v>13927</v>
      </c>
      <c r="B374" s="43" t="s">
        <v>202</v>
      </c>
      <c r="C374" s="43" t="s">
        <v>283</v>
      </c>
      <c r="D374" s="44">
        <v>40051</v>
      </c>
      <c r="E374" s="43">
        <v>26</v>
      </c>
      <c r="F374" s="43">
        <v>376100</v>
      </c>
      <c r="G374" s="43">
        <v>0.04</v>
      </c>
      <c r="H374" s="43">
        <v>15044</v>
      </c>
      <c r="I374" s="43" t="s">
        <v>76</v>
      </c>
      <c r="J374" s="43" t="s">
        <v>145</v>
      </c>
      <c r="K374" s="43">
        <f t="shared" si="40"/>
        <v>2009</v>
      </c>
      <c r="L374" s="43">
        <f t="shared" si="41"/>
        <v>1</v>
      </c>
      <c r="M374" s="43">
        <f t="shared" si="42"/>
        <v>0</v>
      </c>
      <c r="N374" s="43">
        <f t="shared" si="43"/>
        <v>1</v>
      </c>
      <c r="O374" s="43" t="str">
        <f t="shared" si="44"/>
        <v>C: 4-6%</v>
      </c>
      <c r="P374" s="45">
        <f t="shared" si="45"/>
        <v>361056</v>
      </c>
      <c r="Q374" s="45">
        <f>IF(L374=1,F374*INDEX(Asumsi!$B$5:$B$7,MATCH(I374,Asumsi!$A$5:$A$7,0))-H374,0)</f>
        <v>97786</v>
      </c>
      <c r="R374" s="46">
        <f>MIN(G374,INDEX(Asumsi!$C$5:$C$7,MATCH(I374,Asumsi!$A$5:$A$7,0)))</f>
        <v>0.04</v>
      </c>
      <c r="S374" s="43">
        <f t="shared" si="46"/>
        <v>0</v>
      </c>
      <c r="T374" s="45">
        <f t="shared" si="47"/>
        <v>0</v>
      </c>
      <c r="U374" s="45">
        <f>IF(L374=1,F374*INDEX(Asumsi!$B$5:$B$7,MATCH(I374,Asumsi!$A$5:$A$7,0))-F374*R374,0)</f>
        <v>97786</v>
      </c>
      <c r="V374" s="45">
        <f>IF(S374=1,U374*(1-Asumsi!$B$10),U374)</f>
        <v>97786</v>
      </c>
    </row>
    <row r="375" spans="1:22" x14ac:dyDescent="0.35">
      <c r="A375" s="43">
        <v>15044</v>
      </c>
      <c r="B375" s="43" t="s">
        <v>202</v>
      </c>
      <c r="C375" s="43" t="s">
        <v>276</v>
      </c>
      <c r="D375" s="44">
        <v>40974</v>
      </c>
      <c r="E375" s="43">
        <v>42</v>
      </c>
      <c r="F375" s="43">
        <v>3363200</v>
      </c>
      <c r="G375" s="43">
        <v>7.0000000000000007E-2</v>
      </c>
      <c r="H375" s="43">
        <v>235424</v>
      </c>
      <c r="I375" s="43" t="s">
        <v>77</v>
      </c>
      <c r="J375" s="43" t="s">
        <v>142</v>
      </c>
      <c r="K375" s="43">
        <f t="shared" si="40"/>
        <v>2012</v>
      </c>
      <c r="L375" s="43">
        <f t="shared" si="41"/>
        <v>1</v>
      </c>
      <c r="M375" s="43">
        <f t="shared" si="42"/>
        <v>0</v>
      </c>
      <c r="N375" s="43">
        <f t="shared" si="43"/>
        <v>1</v>
      </c>
      <c r="O375" s="43" t="str">
        <f t="shared" si="44"/>
        <v>D: 7%+</v>
      </c>
      <c r="P375" s="45">
        <f t="shared" si="45"/>
        <v>3127776</v>
      </c>
      <c r="Q375" s="45">
        <f>IF(L375=1,F375*INDEX(Asumsi!$B$5:$B$7,MATCH(I375,Asumsi!$A$5:$A$7,0))-H375,0)</f>
        <v>773536</v>
      </c>
      <c r="R375" s="46">
        <f>MIN(G375,INDEX(Asumsi!$C$5:$C$7,MATCH(I375,Asumsi!$A$5:$A$7,0)))</f>
        <v>0.05</v>
      </c>
      <c r="S375" s="43">
        <f t="shared" si="46"/>
        <v>1</v>
      </c>
      <c r="T375" s="45">
        <f t="shared" si="47"/>
        <v>67264.000000000015</v>
      </c>
      <c r="U375" s="45">
        <f>IF(L375=1,F375*INDEX(Asumsi!$B$5:$B$7,MATCH(I375,Asumsi!$A$5:$A$7,0))-F375*R375,0)</f>
        <v>840800</v>
      </c>
      <c r="V375" s="45">
        <f>IF(S375=1,U375*(1-Asumsi!$B$10),U375)</f>
        <v>798760</v>
      </c>
    </row>
    <row r="376" spans="1:22" x14ac:dyDescent="0.35">
      <c r="A376" s="43">
        <v>15139</v>
      </c>
      <c r="B376" s="43" t="s">
        <v>202</v>
      </c>
      <c r="C376" s="43" t="s">
        <v>273</v>
      </c>
      <c r="D376" s="44">
        <v>40136</v>
      </c>
      <c r="E376" s="43">
        <v>17</v>
      </c>
      <c r="F376" s="43">
        <v>10407800</v>
      </c>
      <c r="G376" s="43">
        <v>7.0000000000000007E-2</v>
      </c>
      <c r="H376" s="43">
        <v>728546</v>
      </c>
      <c r="I376" s="43" t="s">
        <v>75</v>
      </c>
      <c r="J376" s="43" t="s">
        <v>135</v>
      </c>
      <c r="K376" s="43">
        <f t="shared" si="40"/>
        <v>2009</v>
      </c>
      <c r="L376" s="43">
        <f t="shared" si="41"/>
        <v>1</v>
      </c>
      <c r="M376" s="43">
        <f t="shared" si="42"/>
        <v>0</v>
      </c>
      <c r="N376" s="43">
        <f t="shared" si="43"/>
        <v>1</v>
      </c>
      <c r="O376" s="43" t="str">
        <f t="shared" si="44"/>
        <v>D: 7%+</v>
      </c>
      <c r="P376" s="45">
        <f t="shared" si="45"/>
        <v>9679254</v>
      </c>
      <c r="Q376" s="45">
        <f>IF(L376=1,F376*INDEX(Asumsi!$B$5:$B$7,MATCH(I376,Asumsi!$A$5:$A$7,0))-H376,0)</f>
        <v>2393794</v>
      </c>
      <c r="R376" s="46">
        <f>MIN(G376,INDEX(Asumsi!$C$5:$C$7,MATCH(I376,Asumsi!$A$5:$A$7,0)))</f>
        <v>0.03</v>
      </c>
      <c r="S376" s="43">
        <f t="shared" si="46"/>
        <v>1</v>
      </c>
      <c r="T376" s="45">
        <f t="shared" si="47"/>
        <v>416312.00000000006</v>
      </c>
      <c r="U376" s="45">
        <f>IF(L376=1,F376*INDEX(Asumsi!$B$5:$B$7,MATCH(I376,Asumsi!$A$5:$A$7,0))-F376*R376,0)</f>
        <v>2810106</v>
      </c>
      <c r="V376" s="45">
        <f>IF(S376=1,U376*(1-Asumsi!$B$10),U376)</f>
        <v>2669600.6999999997</v>
      </c>
    </row>
    <row r="377" spans="1:22" x14ac:dyDescent="0.35">
      <c r="A377" s="43">
        <v>15463</v>
      </c>
      <c r="B377" s="43" t="s">
        <v>202</v>
      </c>
      <c r="C377" s="43" t="s">
        <v>279</v>
      </c>
      <c r="D377" s="44">
        <v>40383</v>
      </c>
      <c r="E377" s="43">
        <v>48</v>
      </c>
      <c r="F377" s="43">
        <v>586600</v>
      </c>
      <c r="G377" s="43">
        <v>0.04</v>
      </c>
      <c r="H377" s="43">
        <v>23464</v>
      </c>
      <c r="I377" s="43" t="s">
        <v>76</v>
      </c>
      <c r="J377" s="43" t="s">
        <v>145</v>
      </c>
      <c r="K377" s="43">
        <f t="shared" si="40"/>
        <v>2010</v>
      </c>
      <c r="L377" s="43">
        <f t="shared" si="41"/>
        <v>1</v>
      </c>
      <c r="M377" s="43">
        <f t="shared" si="42"/>
        <v>0</v>
      </c>
      <c r="N377" s="43">
        <f t="shared" si="43"/>
        <v>1</v>
      </c>
      <c r="O377" s="43" t="str">
        <f t="shared" si="44"/>
        <v>C: 4-6%</v>
      </c>
      <c r="P377" s="45">
        <f t="shared" si="45"/>
        <v>563136</v>
      </c>
      <c r="Q377" s="45">
        <f>IF(L377=1,F377*INDEX(Asumsi!$B$5:$B$7,MATCH(I377,Asumsi!$A$5:$A$7,0))-H377,0)</f>
        <v>152516</v>
      </c>
      <c r="R377" s="46">
        <f>MIN(G377,INDEX(Asumsi!$C$5:$C$7,MATCH(I377,Asumsi!$A$5:$A$7,0)))</f>
        <v>0.04</v>
      </c>
      <c r="S377" s="43">
        <f t="shared" si="46"/>
        <v>0</v>
      </c>
      <c r="T377" s="45">
        <f t="shared" si="47"/>
        <v>0</v>
      </c>
      <c r="U377" s="45">
        <f>IF(L377=1,F377*INDEX(Asumsi!$B$5:$B$7,MATCH(I377,Asumsi!$A$5:$A$7,0))-F377*R377,0)</f>
        <v>152516</v>
      </c>
      <c r="V377" s="45">
        <f>IF(S377=1,U377*(1-Asumsi!$B$10),U377)</f>
        <v>152516</v>
      </c>
    </row>
    <row r="378" spans="1:22" x14ac:dyDescent="0.35">
      <c r="A378" s="43">
        <v>15618</v>
      </c>
      <c r="B378" s="43" t="s">
        <v>202</v>
      </c>
      <c r="C378" s="43" t="s">
        <v>278</v>
      </c>
      <c r="D378" s="44">
        <v>40394</v>
      </c>
      <c r="E378" s="43">
        <v>9</v>
      </c>
      <c r="F378" s="43">
        <v>101860</v>
      </c>
      <c r="G378" s="43">
        <v>0.06</v>
      </c>
      <c r="H378" s="43">
        <v>6112</v>
      </c>
      <c r="I378" s="43" t="s">
        <v>76</v>
      </c>
      <c r="J378" s="43" t="s">
        <v>145</v>
      </c>
      <c r="K378" s="43">
        <f t="shared" si="40"/>
        <v>2010</v>
      </c>
      <c r="L378" s="43">
        <f t="shared" si="41"/>
        <v>1</v>
      </c>
      <c r="M378" s="43">
        <f t="shared" si="42"/>
        <v>0</v>
      </c>
      <c r="N378" s="43">
        <f t="shared" si="43"/>
        <v>1</v>
      </c>
      <c r="O378" s="43" t="str">
        <f t="shared" si="44"/>
        <v>C: 4-6%</v>
      </c>
      <c r="P378" s="45">
        <f t="shared" si="45"/>
        <v>95748</v>
      </c>
      <c r="Q378" s="45">
        <f>IF(L378=1,F378*INDEX(Asumsi!$B$5:$B$7,MATCH(I378,Asumsi!$A$5:$A$7,0))-H378,0)</f>
        <v>24446</v>
      </c>
      <c r="R378" s="46">
        <f>MIN(G378,INDEX(Asumsi!$C$5:$C$7,MATCH(I378,Asumsi!$A$5:$A$7,0)))</f>
        <v>0.05</v>
      </c>
      <c r="S378" s="43">
        <f t="shared" si="46"/>
        <v>1</v>
      </c>
      <c r="T378" s="45">
        <f t="shared" si="47"/>
        <v>1018.5999999999995</v>
      </c>
      <c r="U378" s="45">
        <f>IF(L378=1,F378*INDEX(Asumsi!$B$5:$B$7,MATCH(I378,Asumsi!$A$5:$A$7,0))-F378*R378,0)</f>
        <v>25465</v>
      </c>
      <c r="V378" s="45">
        <f>IF(S378=1,U378*(1-Asumsi!$B$10),U378)</f>
        <v>24191.75</v>
      </c>
    </row>
    <row r="379" spans="1:22" x14ac:dyDescent="0.35">
      <c r="A379" s="43">
        <v>16100</v>
      </c>
      <c r="B379" s="43" t="s">
        <v>202</v>
      </c>
      <c r="C379" s="43" t="s">
        <v>284</v>
      </c>
      <c r="D379" s="44">
        <v>40609</v>
      </c>
      <c r="E379" s="43">
        <v>44</v>
      </c>
      <c r="F379" s="43">
        <v>452360</v>
      </c>
      <c r="G379" s="43">
        <v>0.01</v>
      </c>
      <c r="H379" s="43">
        <v>4524</v>
      </c>
      <c r="I379" s="43" t="s">
        <v>75</v>
      </c>
      <c r="J379" s="43" t="s">
        <v>144</v>
      </c>
      <c r="K379" s="43">
        <f t="shared" si="40"/>
        <v>2011</v>
      </c>
      <c r="L379" s="43">
        <f t="shared" si="41"/>
        <v>1</v>
      </c>
      <c r="M379" s="43">
        <f t="shared" si="42"/>
        <v>0</v>
      </c>
      <c r="N379" s="43">
        <f t="shared" si="43"/>
        <v>1</v>
      </c>
      <c r="O379" s="43" t="str">
        <f t="shared" si="44"/>
        <v>B: 1-3%</v>
      </c>
      <c r="P379" s="45">
        <f t="shared" si="45"/>
        <v>447836</v>
      </c>
      <c r="Q379" s="45">
        <f>IF(L379=1,F379*INDEX(Asumsi!$B$5:$B$7,MATCH(I379,Asumsi!$A$5:$A$7,0))-H379,0)</f>
        <v>131184</v>
      </c>
      <c r="R379" s="46">
        <f>MIN(G379,INDEX(Asumsi!$C$5:$C$7,MATCH(I379,Asumsi!$A$5:$A$7,0)))</f>
        <v>0.01</v>
      </c>
      <c r="S379" s="43">
        <f t="shared" si="46"/>
        <v>0</v>
      </c>
      <c r="T379" s="45">
        <f t="shared" si="47"/>
        <v>0</v>
      </c>
      <c r="U379" s="45">
        <f>IF(L379=1,F379*INDEX(Asumsi!$B$5:$B$7,MATCH(I379,Asumsi!$A$5:$A$7,0))-F379*R379,0)</f>
        <v>131184.4</v>
      </c>
      <c r="V379" s="45">
        <f>IF(S379=1,U379*(1-Asumsi!$B$10),U379)</f>
        <v>131184.4</v>
      </c>
    </row>
    <row r="380" spans="1:22" x14ac:dyDescent="0.35">
      <c r="A380" s="43">
        <v>16320</v>
      </c>
      <c r="B380" s="43" t="s">
        <v>202</v>
      </c>
      <c r="C380" s="43" t="s">
        <v>285</v>
      </c>
      <c r="D380" s="44">
        <v>40836</v>
      </c>
      <c r="E380" s="43">
        <v>17</v>
      </c>
      <c r="F380" s="43">
        <v>3713939</v>
      </c>
      <c r="G380" s="43">
        <v>0</v>
      </c>
      <c r="H380" s="43">
        <v>0</v>
      </c>
      <c r="I380" s="43" t="s">
        <v>77</v>
      </c>
      <c r="J380" s="43" t="s">
        <v>137</v>
      </c>
      <c r="K380" s="43">
        <f t="shared" si="40"/>
        <v>2011</v>
      </c>
      <c r="L380" s="43">
        <f t="shared" si="41"/>
        <v>1</v>
      </c>
      <c r="M380" s="43">
        <f t="shared" si="42"/>
        <v>0</v>
      </c>
      <c r="N380" s="43">
        <f t="shared" si="43"/>
        <v>1</v>
      </c>
      <c r="O380" s="43" t="str">
        <f t="shared" si="44"/>
        <v>A: 0%</v>
      </c>
      <c r="P380" s="45">
        <f t="shared" si="45"/>
        <v>3713939</v>
      </c>
      <c r="Q380" s="45">
        <f>IF(L380=1,F380*INDEX(Asumsi!$B$5:$B$7,MATCH(I380,Asumsi!$A$5:$A$7,0))-H380,0)</f>
        <v>1114181.7</v>
      </c>
      <c r="R380" s="46">
        <f>MIN(G380,INDEX(Asumsi!$C$5:$C$7,MATCH(I380,Asumsi!$A$5:$A$7,0)))</f>
        <v>0</v>
      </c>
      <c r="S380" s="43">
        <f t="shared" si="46"/>
        <v>0</v>
      </c>
      <c r="T380" s="45">
        <f t="shared" si="47"/>
        <v>0</v>
      </c>
      <c r="U380" s="45">
        <f>IF(L380=1,F380*INDEX(Asumsi!$B$5:$B$7,MATCH(I380,Asumsi!$A$5:$A$7,0))-F380*R380,0)</f>
        <v>1114181.7</v>
      </c>
      <c r="V380" s="45">
        <f>IF(S380=1,U380*(1-Asumsi!$B$10),U380)</f>
        <v>1114181.7</v>
      </c>
    </row>
    <row r="381" spans="1:22" x14ac:dyDescent="0.35">
      <c r="A381" s="43">
        <v>16419</v>
      </c>
      <c r="B381" s="43" t="s">
        <v>202</v>
      </c>
      <c r="C381" s="43" t="s">
        <v>278</v>
      </c>
      <c r="D381" s="44">
        <v>40029</v>
      </c>
      <c r="E381" s="43">
        <v>43</v>
      </c>
      <c r="F381" s="43">
        <v>482380</v>
      </c>
      <c r="G381" s="43">
        <v>0.08</v>
      </c>
      <c r="H381" s="43">
        <v>38590</v>
      </c>
      <c r="I381" s="43" t="s">
        <v>76</v>
      </c>
      <c r="J381" s="43" t="s">
        <v>145</v>
      </c>
      <c r="K381" s="43">
        <f t="shared" si="40"/>
        <v>2009</v>
      </c>
      <c r="L381" s="43">
        <f t="shared" si="41"/>
        <v>1</v>
      </c>
      <c r="M381" s="43">
        <f t="shared" si="42"/>
        <v>0</v>
      </c>
      <c r="N381" s="43">
        <f t="shared" si="43"/>
        <v>1</v>
      </c>
      <c r="O381" s="43" t="str">
        <f t="shared" si="44"/>
        <v>D: 7%+</v>
      </c>
      <c r="P381" s="45">
        <f t="shared" si="45"/>
        <v>443790</v>
      </c>
      <c r="Q381" s="45">
        <f>IF(L381=1,F381*INDEX(Asumsi!$B$5:$B$7,MATCH(I381,Asumsi!$A$5:$A$7,0))-H381,0)</f>
        <v>106124</v>
      </c>
      <c r="R381" s="46">
        <f>MIN(G381,INDEX(Asumsi!$C$5:$C$7,MATCH(I381,Asumsi!$A$5:$A$7,0)))</f>
        <v>0.05</v>
      </c>
      <c r="S381" s="43">
        <f t="shared" si="46"/>
        <v>1</v>
      </c>
      <c r="T381" s="45">
        <f t="shared" si="47"/>
        <v>14471.4</v>
      </c>
      <c r="U381" s="45">
        <f>IF(L381=1,F381*INDEX(Asumsi!$B$5:$B$7,MATCH(I381,Asumsi!$A$5:$A$7,0))-F381*R381,0)</f>
        <v>120595</v>
      </c>
      <c r="V381" s="45">
        <f>IF(S381=1,U381*(1-Asumsi!$B$10),U381)</f>
        <v>114565.25</v>
      </c>
    </row>
    <row r="382" spans="1:22" x14ac:dyDescent="0.35">
      <c r="A382" s="43">
        <v>17090</v>
      </c>
      <c r="B382" s="43" t="s">
        <v>202</v>
      </c>
      <c r="C382" s="43" t="s">
        <v>282</v>
      </c>
      <c r="D382" s="44">
        <v>40296</v>
      </c>
      <c r="E382" s="43">
        <v>30</v>
      </c>
      <c r="F382" s="43">
        <v>8355040</v>
      </c>
      <c r="G382" s="43">
        <v>0.04</v>
      </c>
      <c r="H382" s="43">
        <v>334202</v>
      </c>
      <c r="I382" s="43" t="s">
        <v>75</v>
      </c>
      <c r="J382" s="43" t="s">
        <v>143</v>
      </c>
      <c r="K382" s="43">
        <f t="shared" si="40"/>
        <v>2010</v>
      </c>
      <c r="L382" s="43">
        <f t="shared" si="41"/>
        <v>1</v>
      </c>
      <c r="M382" s="43">
        <f t="shared" si="42"/>
        <v>0</v>
      </c>
      <c r="N382" s="43">
        <f t="shared" si="43"/>
        <v>1</v>
      </c>
      <c r="O382" s="43" t="str">
        <f t="shared" si="44"/>
        <v>C: 4-6%</v>
      </c>
      <c r="P382" s="45">
        <f t="shared" si="45"/>
        <v>8020838</v>
      </c>
      <c r="Q382" s="45">
        <f>IF(L382=1,F382*INDEX(Asumsi!$B$5:$B$7,MATCH(I382,Asumsi!$A$5:$A$7,0))-H382,0)</f>
        <v>2172310</v>
      </c>
      <c r="R382" s="46">
        <f>MIN(G382,INDEX(Asumsi!$C$5:$C$7,MATCH(I382,Asumsi!$A$5:$A$7,0)))</f>
        <v>0.03</v>
      </c>
      <c r="S382" s="43">
        <f t="shared" si="46"/>
        <v>1</v>
      </c>
      <c r="T382" s="45">
        <f t="shared" si="47"/>
        <v>83550.400000000023</v>
      </c>
      <c r="U382" s="45">
        <f>IF(L382=1,F382*INDEX(Asumsi!$B$5:$B$7,MATCH(I382,Asumsi!$A$5:$A$7,0))-F382*R382,0)</f>
        <v>2255860.7999999998</v>
      </c>
      <c r="V382" s="45">
        <f>IF(S382=1,U382*(1-Asumsi!$B$10),U382)</f>
        <v>2143067.7599999998</v>
      </c>
    </row>
    <row r="383" spans="1:22" x14ac:dyDescent="0.35">
      <c r="A383" s="43">
        <v>17315</v>
      </c>
      <c r="B383" s="43" t="s">
        <v>202</v>
      </c>
      <c r="C383" s="43" t="s">
        <v>278</v>
      </c>
      <c r="D383" s="44">
        <v>39925</v>
      </c>
      <c r="E383" s="43">
        <v>29</v>
      </c>
      <c r="F383" s="43">
        <v>318220</v>
      </c>
      <c r="G383" s="43">
        <v>7.0000000000000007E-2</v>
      </c>
      <c r="H383" s="43">
        <v>22275</v>
      </c>
      <c r="I383" s="43" t="s">
        <v>76</v>
      </c>
      <c r="J383" s="43" t="s">
        <v>145</v>
      </c>
      <c r="K383" s="43">
        <f t="shared" si="40"/>
        <v>2009</v>
      </c>
      <c r="L383" s="43">
        <f t="shared" si="41"/>
        <v>1</v>
      </c>
      <c r="M383" s="43">
        <f t="shared" si="42"/>
        <v>0</v>
      </c>
      <c r="N383" s="43">
        <f t="shared" si="43"/>
        <v>1</v>
      </c>
      <c r="O383" s="43" t="str">
        <f t="shared" si="44"/>
        <v>D: 7%+</v>
      </c>
      <c r="P383" s="45">
        <f t="shared" si="45"/>
        <v>295945</v>
      </c>
      <c r="Q383" s="45">
        <f>IF(L383=1,F383*INDEX(Asumsi!$B$5:$B$7,MATCH(I383,Asumsi!$A$5:$A$7,0))-H383,0)</f>
        <v>73191</v>
      </c>
      <c r="R383" s="46">
        <f>MIN(G383,INDEX(Asumsi!$C$5:$C$7,MATCH(I383,Asumsi!$A$5:$A$7,0)))</f>
        <v>0.05</v>
      </c>
      <c r="S383" s="43">
        <f t="shared" si="46"/>
        <v>1</v>
      </c>
      <c r="T383" s="45">
        <f t="shared" si="47"/>
        <v>6364.4000000000015</v>
      </c>
      <c r="U383" s="45">
        <f>IF(L383=1,F383*INDEX(Asumsi!$B$5:$B$7,MATCH(I383,Asumsi!$A$5:$A$7,0))-F383*R383,0)</f>
        <v>79555</v>
      </c>
      <c r="V383" s="45">
        <f>IF(S383=1,U383*(1-Asumsi!$B$10),U383)</f>
        <v>75577.25</v>
      </c>
    </row>
    <row r="384" spans="1:22" x14ac:dyDescent="0.35">
      <c r="A384" s="43">
        <v>17376</v>
      </c>
      <c r="B384" s="43" t="s">
        <v>202</v>
      </c>
      <c r="C384" s="43" t="s">
        <v>278</v>
      </c>
      <c r="D384" s="44">
        <v>40881</v>
      </c>
      <c r="E384" s="43">
        <v>44</v>
      </c>
      <c r="F384" s="43">
        <v>2255620</v>
      </c>
      <c r="G384" s="43">
        <v>0.1</v>
      </c>
      <c r="H384" s="43">
        <v>225562</v>
      </c>
      <c r="I384" s="43" t="s">
        <v>77</v>
      </c>
      <c r="J384" s="43" t="s">
        <v>142</v>
      </c>
      <c r="K384" s="43">
        <f t="shared" si="40"/>
        <v>2011</v>
      </c>
      <c r="L384" s="43">
        <f t="shared" si="41"/>
        <v>1</v>
      </c>
      <c r="M384" s="43">
        <f t="shared" si="42"/>
        <v>0</v>
      </c>
      <c r="N384" s="43">
        <f t="shared" si="43"/>
        <v>1</v>
      </c>
      <c r="O384" s="43" t="str">
        <f t="shared" si="44"/>
        <v>D: 7%+</v>
      </c>
      <c r="P384" s="45">
        <f t="shared" si="45"/>
        <v>2030058</v>
      </c>
      <c r="Q384" s="45">
        <f>IF(L384=1,F384*INDEX(Asumsi!$B$5:$B$7,MATCH(I384,Asumsi!$A$5:$A$7,0))-H384,0)</f>
        <v>451124</v>
      </c>
      <c r="R384" s="46">
        <f>MIN(G384,INDEX(Asumsi!$C$5:$C$7,MATCH(I384,Asumsi!$A$5:$A$7,0)))</f>
        <v>0.05</v>
      </c>
      <c r="S384" s="43">
        <f t="shared" si="46"/>
        <v>1</v>
      </c>
      <c r="T384" s="45">
        <f t="shared" si="47"/>
        <v>112781</v>
      </c>
      <c r="U384" s="45">
        <f>IF(L384=1,F384*INDEX(Asumsi!$B$5:$B$7,MATCH(I384,Asumsi!$A$5:$A$7,0))-F384*R384,0)</f>
        <v>563905</v>
      </c>
      <c r="V384" s="45">
        <f>IF(S384=1,U384*(1-Asumsi!$B$10),U384)</f>
        <v>535709.75</v>
      </c>
    </row>
    <row r="385" spans="1:22" x14ac:dyDescent="0.35">
      <c r="A385" s="43">
        <v>18210</v>
      </c>
      <c r="B385" s="43" t="s">
        <v>202</v>
      </c>
      <c r="C385" s="43" t="s">
        <v>282</v>
      </c>
      <c r="D385" s="44">
        <v>40396</v>
      </c>
      <c r="E385" s="43">
        <v>27</v>
      </c>
      <c r="F385" s="43">
        <v>18587640</v>
      </c>
      <c r="G385" s="43">
        <v>0.08</v>
      </c>
      <c r="H385" s="43">
        <v>1487011</v>
      </c>
      <c r="I385" s="43" t="s">
        <v>76</v>
      </c>
      <c r="J385" s="43" t="s">
        <v>141</v>
      </c>
      <c r="K385" s="43">
        <f t="shared" si="40"/>
        <v>2010</v>
      </c>
      <c r="L385" s="43">
        <f t="shared" si="41"/>
        <v>1</v>
      </c>
      <c r="M385" s="43">
        <f t="shared" si="42"/>
        <v>0</v>
      </c>
      <c r="N385" s="43">
        <f t="shared" si="43"/>
        <v>1</v>
      </c>
      <c r="O385" s="43" t="str">
        <f t="shared" si="44"/>
        <v>D: 7%+</v>
      </c>
      <c r="P385" s="45">
        <f t="shared" si="45"/>
        <v>17100629</v>
      </c>
      <c r="Q385" s="45">
        <f>IF(L385=1,F385*INDEX(Asumsi!$B$5:$B$7,MATCH(I385,Asumsi!$A$5:$A$7,0))-H385,0)</f>
        <v>4089281</v>
      </c>
      <c r="R385" s="46">
        <f>MIN(G385,INDEX(Asumsi!$C$5:$C$7,MATCH(I385,Asumsi!$A$5:$A$7,0)))</f>
        <v>0.05</v>
      </c>
      <c r="S385" s="43">
        <f t="shared" si="46"/>
        <v>1</v>
      </c>
      <c r="T385" s="45">
        <f t="shared" si="47"/>
        <v>557629.19999999995</v>
      </c>
      <c r="U385" s="45">
        <f>IF(L385=1,F385*INDEX(Asumsi!$B$5:$B$7,MATCH(I385,Asumsi!$A$5:$A$7,0))-F385*R385,0)</f>
        <v>4646910</v>
      </c>
      <c r="V385" s="45">
        <f>IF(S385=1,U385*(1-Asumsi!$B$10),U385)</f>
        <v>4414564.5</v>
      </c>
    </row>
    <row r="386" spans="1:22" x14ac:dyDescent="0.35">
      <c r="A386" s="43">
        <v>18273</v>
      </c>
      <c r="B386" s="43" t="s">
        <v>202</v>
      </c>
      <c r="C386" s="43" t="s">
        <v>257</v>
      </c>
      <c r="D386" s="44">
        <v>40801</v>
      </c>
      <c r="E386" s="43">
        <v>18</v>
      </c>
      <c r="F386" s="43">
        <v>1850060</v>
      </c>
      <c r="G386" s="43">
        <v>0.06</v>
      </c>
      <c r="H386" s="43">
        <v>111004</v>
      </c>
      <c r="I386" s="43" t="s">
        <v>77</v>
      </c>
      <c r="J386" s="43" t="s">
        <v>142</v>
      </c>
      <c r="K386" s="43">
        <f t="shared" ref="K386:K449" si="48">YEAR(D386)</f>
        <v>2011</v>
      </c>
      <c r="L386" s="43">
        <f t="shared" ref="L386:L449" si="49">IF(B386="Order Finished",1,0)</f>
        <v>1</v>
      </c>
      <c r="M386" s="43">
        <f t="shared" ref="M386:M449" si="50">IF(B386="Order Returned",1,0)</f>
        <v>0</v>
      </c>
      <c r="N386" s="43">
        <f t="shared" ref="N386:N449" si="51">IF(B386="Order Cancelled",0,1)</f>
        <v>1</v>
      </c>
      <c r="O386" s="43" t="str">
        <f t="shared" ref="O386:O449" si="52">IF(G386=0,"A: 0%",IF(G386&lt;=0.03,"B: 1-3%",IF(G386&lt;=0.06,"C: 4-6%","D: 7%+")))</f>
        <v>C: 4-6%</v>
      </c>
      <c r="P386" s="45">
        <f t="shared" ref="P386:P449" si="53">IF(L386=1,F386-H386,0)</f>
        <v>1739056</v>
      </c>
      <c r="Q386" s="45">
        <f>IF(L386=1,F386*INDEX(Asumsi!$B$5:$B$7,MATCH(I386,Asumsi!$A$5:$A$7,0))-H386,0)</f>
        <v>444014</v>
      </c>
      <c r="R386" s="46">
        <f>MIN(G386,INDEX(Asumsi!$C$5:$C$7,MATCH(I386,Asumsi!$A$5:$A$7,0)))</f>
        <v>0.05</v>
      </c>
      <c r="S386" s="43">
        <f t="shared" ref="S386:S449" si="54">IF(G386&gt;R386,1,0)</f>
        <v>1</v>
      </c>
      <c r="T386" s="45">
        <f t="shared" ref="T386:T449" si="55">IF(L386=1,F386*(G386-R386),0)</f>
        <v>18500.599999999991</v>
      </c>
      <c r="U386" s="45">
        <f>IF(L386=1,F386*INDEX(Asumsi!$B$5:$B$7,MATCH(I386,Asumsi!$A$5:$A$7,0))-F386*R386,0)</f>
        <v>462515</v>
      </c>
      <c r="V386" s="45">
        <f>IF(S386=1,U386*(1-Asumsi!$B$10),U386)</f>
        <v>439389.25</v>
      </c>
    </row>
    <row r="387" spans="1:22" x14ac:dyDescent="0.35">
      <c r="A387" s="43">
        <v>18788</v>
      </c>
      <c r="B387" s="43" t="s">
        <v>202</v>
      </c>
      <c r="C387" s="43" t="s">
        <v>278</v>
      </c>
      <c r="D387" s="44">
        <v>40088</v>
      </c>
      <c r="E387" s="43">
        <v>27</v>
      </c>
      <c r="F387" s="43">
        <v>1132240</v>
      </c>
      <c r="G387" s="43">
        <v>0.03</v>
      </c>
      <c r="H387" s="43">
        <v>33967</v>
      </c>
      <c r="I387" s="43" t="s">
        <v>75</v>
      </c>
      <c r="J387" s="43" t="s">
        <v>144</v>
      </c>
      <c r="K387" s="43">
        <f t="shared" si="48"/>
        <v>2009</v>
      </c>
      <c r="L387" s="43">
        <f t="shared" si="49"/>
        <v>1</v>
      </c>
      <c r="M387" s="43">
        <f t="shared" si="50"/>
        <v>0</v>
      </c>
      <c r="N387" s="43">
        <f t="shared" si="51"/>
        <v>1</v>
      </c>
      <c r="O387" s="43" t="str">
        <f t="shared" si="52"/>
        <v>B: 1-3%</v>
      </c>
      <c r="P387" s="45">
        <f t="shared" si="53"/>
        <v>1098273</v>
      </c>
      <c r="Q387" s="45">
        <f>IF(L387=1,F387*INDEX(Asumsi!$B$5:$B$7,MATCH(I387,Asumsi!$A$5:$A$7,0))-H387,0)</f>
        <v>305705</v>
      </c>
      <c r="R387" s="46">
        <f>MIN(G387,INDEX(Asumsi!$C$5:$C$7,MATCH(I387,Asumsi!$A$5:$A$7,0)))</f>
        <v>0.03</v>
      </c>
      <c r="S387" s="43">
        <f t="shared" si="54"/>
        <v>0</v>
      </c>
      <c r="T387" s="45">
        <f t="shared" si="55"/>
        <v>0</v>
      </c>
      <c r="U387" s="45">
        <f>IF(L387=1,F387*INDEX(Asumsi!$B$5:$B$7,MATCH(I387,Asumsi!$A$5:$A$7,0))-F387*R387,0)</f>
        <v>305704.8</v>
      </c>
      <c r="V387" s="45">
        <f>IF(S387=1,U387*(1-Asumsi!$B$10),U387)</f>
        <v>305704.8</v>
      </c>
    </row>
    <row r="388" spans="1:22" x14ac:dyDescent="0.35">
      <c r="A388" s="43">
        <v>19042</v>
      </c>
      <c r="B388" s="43" t="s">
        <v>202</v>
      </c>
      <c r="C388" s="43" t="s">
        <v>279</v>
      </c>
      <c r="D388" s="44">
        <v>39873</v>
      </c>
      <c r="E388" s="43">
        <v>8</v>
      </c>
      <c r="F388" s="43">
        <v>655220</v>
      </c>
      <c r="G388" s="43">
        <v>7.0000000000000007E-2</v>
      </c>
      <c r="H388" s="43">
        <v>45865</v>
      </c>
      <c r="I388" s="43" t="s">
        <v>76</v>
      </c>
      <c r="J388" s="43" t="s">
        <v>138</v>
      </c>
      <c r="K388" s="43">
        <f t="shared" si="48"/>
        <v>2009</v>
      </c>
      <c r="L388" s="43">
        <f t="shared" si="49"/>
        <v>1</v>
      </c>
      <c r="M388" s="43">
        <f t="shared" si="50"/>
        <v>0</v>
      </c>
      <c r="N388" s="43">
        <f t="shared" si="51"/>
        <v>1</v>
      </c>
      <c r="O388" s="43" t="str">
        <f t="shared" si="52"/>
        <v>D: 7%+</v>
      </c>
      <c r="P388" s="45">
        <f t="shared" si="53"/>
        <v>609355</v>
      </c>
      <c r="Q388" s="45">
        <f>IF(L388=1,F388*INDEX(Asumsi!$B$5:$B$7,MATCH(I388,Asumsi!$A$5:$A$7,0))-H388,0)</f>
        <v>150701</v>
      </c>
      <c r="R388" s="46">
        <f>MIN(G388,INDEX(Asumsi!$C$5:$C$7,MATCH(I388,Asumsi!$A$5:$A$7,0)))</f>
        <v>0.05</v>
      </c>
      <c r="S388" s="43">
        <f t="shared" si="54"/>
        <v>1</v>
      </c>
      <c r="T388" s="45">
        <f t="shared" si="55"/>
        <v>13104.400000000003</v>
      </c>
      <c r="U388" s="45">
        <f>IF(L388=1,F388*INDEX(Asumsi!$B$5:$B$7,MATCH(I388,Asumsi!$A$5:$A$7,0))-F388*R388,0)</f>
        <v>163805</v>
      </c>
      <c r="V388" s="45">
        <f>IF(S388=1,U388*(1-Asumsi!$B$10),U388)</f>
        <v>155614.75</v>
      </c>
    </row>
    <row r="389" spans="1:22" x14ac:dyDescent="0.35">
      <c r="A389" s="43">
        <v>19073</v>
      </c>
      <c r="B389" s="43" t="s">
        <v>202</v>
      </c>
      <c r="C389" s="43" t="s">
        <v>286</v>
      </c>
      <c r="D389" s="44">
        <v>39988</v>
      </c>
      <c r="E389" s="43">
        <v>16</v>
      </c>
      <c r="F389" s="43">
        <v>356800</v>
      </c>
      <c r="G389" s="43">
        <v>0.04</v>
      </c>
      <c r="H389" s="43">
        <v>14272</v>
      </c>
      <c r="I389" s="43" t="s">
        <v>75</v>
      </c>
      <c r="J389" s="43" t="s">
        <v>144</v>
      </c>
      <c r="K389" s="43">
        <f t="shared" si="48"/>
        <v>2009</v>
      </c>
      <c r="L389" s="43">
        <f t="shared" si="49"/>
        <v>1</v>
      </c>
      <c r="M389" s="43">
        <f t="shared" si="50"/>
        <v>0</v>
      </c>
      <c r="N389" s="43">
        <f t="shared" si="51"/>
        <v>1</v>
      </c>
      <c r="O389" s="43" t="str">
        <f t="shared" si="52"/>
        <v>C: 4-6%</v>
      </c>
      <c r="P389" s="45">
        <f t="shared" si="53"/>
        <v>342528</v>
      </c>
      <c r="Q389" s="45">
        <f>IF(L389=1,F389*INDEX(Asumsi!$B$5:$B$7,MATCH(I389,Asumsi!$A$5:$A$7,0))-H389,0)</f>
        <v>92768</v>
      </c>
      <c r="R389" s="46">
        <f>MIN(G389,INDEX(Asumsi!$C$5:$C$7,MATCH(I389,Asumsi!$A$5:$A$7,0)))</f>
        <v>0.03</v>
      </c>
      <c r="S389" s="43">
        <f t="shared" si="54"/>
        <v>1</v>
      </c>
      <c r="T389" s="45">
        <f t="shared" si="55"/>
        <v>3568.0000000000009</v>
      </c>
      <c r="U389" s="45">
        <f>IF(L389=1,F389*INDEX(Asumsi!$B$5:$B$7,MATCH(I389,Asumsi!$A$5:$A$7,0))-F389*R389,0)</f>
        <v>96336</v>
      </c>
      <c r="V389" s="45">
        <f>IF(S389=1,U389*(1-Asumsi!$B$10),U389)</f>
        <v>91519.2</v>
      </c>
    </row>
    <row r="390" spans="1:22" x14ac:dyDescent="0.35">
      <c r="A390" s="43">
        <v>19365</v>
      </c>
      <c r="B390" s="43" t="s">
        <v>202</v>
      </c>
      <c r="C390" s="43" t="s">
        <v>285</v>
      </c>
      <c r="D390" s="44">
        <v>40559</v>
      </c>
      <c r="E390" s="43">
        <v>29</v>
      </c>
      <c r="F390" s="43">
        <v>363660</v>
      </c>
      <c r="G390" s="43">
        <v>0.03</v>
      </c>
      <c r="H390" s="43">
        <v>10910</v>
      </c>
      <c r="I390" s="43" t="s">
        <v>76</v>
      </c>
      <c r="J390" s="43" t="s">
        <v>145</v>
      </c>
      <c r="K390" s="43">
        <f t="shared" si="48"/>
        <v>2011</v>
      </c>
      <c r="L390" s="43">
        <f t="shared" si="49"/>
        <v>1</v>
      </c>
      <c r="M390" s="43">
        <f t="shared" si="50"/>
        <v>0</v>
      </c>
      <c r="N390" s="43">
        <f t="shared" si="51"/>
        <v>1</v>
      </c>
      <c r="O390" s="43" t="str">
        <f t="shared" si="52"/>
        <v>B: 1-3%</v>
      </c>
      <c r="P390" s="45">
        <f t="shared" si="53"/>
        <v>352750</v>
      </c>
      <c r="Q390" s="45">
        <f>IF(L390=1,F390*INDEX(Asumsi!$B$5:$B$7,MATCH(I390,Asumsi!$A$5:$A$7,0))-H390,0)</f>
        <v>98188</v>
      </c>
      <c r="R390" s="46">
        <f>MIN(G390,INDEX(Asumsi!$C$5:$C$7,MATCH(I390,Asumsi!$A$5:$A$7,0)))</f>
        <v>0.03</v>
      </c>
      <c r="S390" s="43">
        <f t="shared" si="54"/>
        <v>0</v>
      </c>
      <c r="T390" s="45">
        <f t="shared" si="55"/>
        <v>0</v>
      </c>
      <c r="U390" s="45">
        <f>IF(L390=1,F390*INDEX(Asumsi!$B$5:$B$7,MATCH(I390,Asumsi!$A$5:$A$7,0))-F390*R390,0)</f>
        <v>98188.2</v>
      </c>
      <c r="V390" s="45">
        <f>IF(S390=1,U390*(1-Asumsi!$B$10),U390)</f>
        <v>98188.2</v>
      </c>
    </row>
    <row r="391" spans="1:22" x14ac:dyDescent="0.35">
      <c r="A391" s="43">
        <v>19617</v>
      </c>
      <c r="B391" s="43" t="s">
        <v>202</v>
      </c>
      <c r="C391" s="43" t="s">
        <v>257</v>
      </c>
      <c r="D391" s="44">
        <v>40928</v>
      </c>
      <c r="E391" s="43">
        <v>38</v>
      </c>
      <c r="F391" s="43">
        <v>1904940</v>
      </c>
      <c r="G391" s="43">
        <v>0.03</v>
      </c>
      <c r="H391" s="43">
        <v>57148</v>
      </c>
      <c r="I391" s="43" t="s">
        <v>77</v>
      </c>
      <c r="J391" s="43" t="s">
        <v>134</v>
      </c>
      <c r="K391" s="43">
        <f t="shared" si="48"/>
        <v>2012</v>
      </c>
      <c r="L391" s="43">
        <f t="shared" si="49"/>
        <v>1</v>
      </c>
      <c r="M391" s="43">
        <f t="shared" si="50"/>
        <v>0</v>
      </c>
      <c r="N391" s="43">
        <f t="shared" si="51"/>
        <v>1</v>
      </c>
      <c r="O391" s="43" t="str">
        <f t="shared" si="52"/>
        <v>B: 1-3%</v>
      </c>
      <c r="P391" s="45">
        <f t="shared" si="53"/>
        <v>1847792</v>
      </c>
      <c r="Q391" s="45">
        <f>IF(L391=1,F391*INDEX(Asumsi!$B$5:$B$7,MATCH(I391,Asumsi!$A$5:$A$7,0))-H391,0)</f>
        <v>514334</v>
      </c>
      <c r="R391" s="46">
        <f>MIN(G391,INDEX(Asumsi!$C$5:$C$7,MATCH(I391,Asumsi!$A$5:$A$7,0)))</f>
        <v>0.03</v>
      </c>
      <c r="S391" s="43">
        <f t="shared" si="54"/>
        <v>0</v>
      </c>
      <c r="T391" s="45">
        <f t="shared" si="55"/>
        <v>0</v>
      </c>
      <c r="U391" s="45">
        <f>IF(L391=1,F391*INDEX(Asumsi!$B$5:$B$7,MATCH(I391,Asumsi!$A$5:$A$7,0))-F391*R391,0)</f>
        <v>514333.8</v>
      </c>
      <c r="V391" s="45">
        <f>IF(S391=1,U391*(1-Asumsi!$B$10),U391)</f>
        <v>514333.8</v>
      </c>
    </row>
    <row r="392" spans="1:22" x14ac:dyDescent="0.35">
      <c r="A392" s="43">
        <v>20033</v>
      </c>
      <c r="B392" s="43" t="s">
        <v>202</v>
      </c>
      <c r="C392" s="43" t="s">
        <v>257</v>
      </c>
      <c r="D392" s="44">
        <v>40319</v>
      </c>
      <c r="E392" s="43">
        <v>5</v>
      </c>
      <c r="F392" s="43">
        <v>5087900</v>
      </c>
      <c r="G392" s="43">
        <v>0.04</v>
      </c>
      <c r="H392" s="43">
        <v>203516</v>
      </c>
      <c r="I392" s="43" t="s">
        <v>77</v>
      </c>
      <c r="J392" s="43" t="s">
        <v>139</v>
      </c>
      <c r="K392" s="43">
        <f t="shared" si="48"/>
        <v>2010</v>
      </c>
      <c r="L392" s="43">
        <f t="shared" si="49"/>
        <v>1</v>
      </c>
      <c r="M392" s="43">
        <f t="shared" si="50"/>
        <v>0</v>
      </c>
      <c r="N392" s="43">
        <f t="shared" si="51"/>
        <v>1</v>
      </c>
      <c r="O392" s="43" t="str">
        <f t="shared" si="52"/>
        <v>C: 4-6%</v>
      </c>
      <c r="P392" s="45">
        <f t="shared" si="53"/>
        <v>4884384</v>
      </c>
      <c r="Q392" s="45">
        <f>IF(L392=1,F392*INDEX(Asumsi!$B$5:$B$7,MATCH(I392,Asumsi!$A$5:$A$7,0))-H392,0)</f>
        <v>1322854</v>
      </c>
      <c r="R392" s="46">
        <f>MIN(G392,INDEX(Asumsi!$C$5:$C$7,MATCH(I392,Asumsi!$A$5:$A$7,0)))</f>
        <v>0.04</v>
      </c>
      <c r="S392" s="43">
        <f t="shared" si="54"/>
        <v>0</v>
      </c>
      <c r="T392" s="45">
        <f t="shared" si="55"/>
        <v>0</v>
      </c>
      <c r="U392" s="45">
        <f>IF(L392=1,F392*INDEX(Asumsi!$B$5:$B$7,MATCH(I392,Asumsi!$A$5:$A$7,0))-F392*R392,0)</f>
        <v>1322854</v>
      </c>
      <c r="V392" s="45">
        <f>IF(S392=1,U392*(1-Asumsi!$B$10),U392)</f>
        <v>1322854</v>
      </c>
    </row>
    <row r="393" spans="1:22" x14ac:dyDescent="0.35">
      <c r="A393" s="43">
        <v>21223</v>
      </c>
      <c r="B393" s="43" t="s">
        <v>202</v>
      </c>
      <c r="C393" s="43" t="s">
        <v>270</v>
      </c>
      <c r="D393" s="44">
        <v>40983</v>
      </c>
      <c r="E393" s="43">
        <v>3</v>
      </c>
      <c r="F393" s="43">
        <v>635900</v>
      </c>
      <c r="G393" s="43">
        <v>0.1</v>
      </c>
      <c r="H393" s="43">
        <v>63590</v>
      </c>
      <c r="I393" s="43" t="s">
        <v>75</v>
      </c>
      <c r="J393" s="43" t="s">
        <v>143</v>
      </c>
      <c r="K393" s="43">
        <f t="shared" si="48"/>
        <v>2012</v>
      </c>
      <c r="L393" s="43">
        <f t="shared" si="49"/>
        <v>1</v>
      </c>
      <c r="M393" s="43">
        <f t="shared" si="50"/>
        <v>0</v>
      </c>
      <c r="N393" s="43">
        <f t="shared" si="51"/>
        <v>1</v>
      </c>
      <c r="O393" s="43" t="str">
        <f t="shared" si="52"/>
        <v>D: 7%+</v>
      </c>
      <c r="P393" s="45">
        <f t="shared" si="53"/>
        <v>572310</v>
      </c>
      <c r="Q393" s="45">
        <f>IF(L393=1,F393*INDEX(Asumsi!$B$5:$B$7,MATCH(I393,Asumsi!$A$5:$A$7,0))-H393,0)</f>
        <v>127180</v>
      </c>
      <c r="R393" s="46">
        <f>MIN(G393,INDEX(Asumsi!$C$5:$C$7,MATCH(I393,Asumsi!$A$5:$A$7,0)))</f>
        <v>0.03</v>
      </c>
      <c r="S393" s="43">
        <f t="shared" si="54"/>
        <v>1</v>
      </c>
      <c r="T393" s="45">
        <f t="shared" si="55"/>
        <v>44513.000000000007</v>
      </c>
      <c r="U393" s="45">
        <f>IF(L393=1,F393*INDEX(Asumsi!$B$5:$B$7,MATCH(I393,Asumsi!$A$5:$A$7,0))-F393*R393,0)</f>
        <v>171693</v>
      </c>
      <c r="V393" s="45">
        <f>IF(S393=1,U393*(1-Asumsi!$B$10),U393)</f>
        <v>163108.35</v>
      </c>
    </row>
    <row r="394" spans="1:22" x14ac:dyDescent="0.35">
      <c r="A394" s="43">
        <v>21378</v>
      </c>
      <c r="B394" s="43" t="s">
        <v>202</v>
      </c>
      <c r="C394" s="43" t="s">
        <v>257</v>
      </c>
      <c r="D394" s="44">
        <v>40762</v>
      </c>
      <c r="E394" s="43">
        <v>34</v>
      </c>
      <c r="F394" s="43">
        <v>1874080</v>
      </c>
      <c r="G394" s="43">
        <v>0.08</v>
      </c>
      <c r="H394" s="43">
        <v>149926</v>
      </c>
      <c r="I394" s="43" t="s">
        <v>76</v>
      </c>
      <c r="J394" s="43" t="s">
        <v>138</v>
      </c>
      <c r="K394" s="43">
        <f t="shared" si="48"/>
        <v>2011</v>
      </c>
      <c r="L394" s="43">
        <f t="shared" si="49"/>
        <v>1</v>
      </c>
      <c r="M394" s="43">
        <f t="shared" si="50"/>
        <v>0</v>
      </c>
      <c r="N394" s="43">
        <f t="shared" si="51"/>
        <v>1</v>
      </c>
      <c r="O394" s="43" t="str">
        <f t="shared" si="52"/>
        <v>D: 7%+</v>
      </c>
      <c r="P394" s="45">
        <f t="shared" si="53"/>
        <v>1724154</v>
      </c>
      <c r="Q394" s="45">
        <f>IF(L394=1,F394*INDEX(Asumsi!$B$5:$B$7,MATCH(I394,Asumsi!$A$5:$A$7,0))-H394,0)</f>
        <v>412298</v>
      </c>
      <c r="R394" s="46">
        <f>MIN(G394,INDEX(Asumsi!$C$5:$C$7,MATCH(I394,Asumsi!$A$5:$A$7,0)))</f>
        <v>0.05</v>
      </c>
      <c r="S394" s="43">
        <f t="shared" si="54"/>
        <v>1</v>
      </c>
      <c r="T394" s="45">
        <f t="shared" si="55"/>
        <v>56222.400000000001</v>
      </c>
      <c r="U394" s="45">
        <f>IF(L394=1,F394*INDEX(Asumsi!$B$5:$B$7,MATCH(I394,Asumsi!$A$5:$A$7,0))-F394*R394,0)</f>
        <v>468520</v>
      </c>
      <c r="V394" s="45">
        <f>IF(S394=1,U394*(1-Asumsi!$B$10),U394)</f>
        <v>445094</v>
      </c>
    </row>
    <row r="395" spans="1:22" x14ac:dyDescent="0.35">
      <c r="A395" s="43">
        <v>21542</v>
      </c>
      <c r="B395" s="43" t="s">
        <v>202</v>
      </c>
      <c r="C395" s="43" t="s">
        <v>287</v>
      </c>
      <c r="D395" s="44">
        <v>40684</v>
      </c>
      <c r="E395" s="43">
        <v>18</v>
      </c>
      <c r="F395" s="43">
        <v>808600</v>
      </c>
      <c r="G395" s="43">
        <v>0.04</v>
      </c>
      <c r="H395" s="43">
        <v>32344</v>
      </c>
      <c r="I395" s="43" t="s">
        <v>76</v>
      </c>
      <c r="J395" s="43" t="s">
        <v>147</v>
      </c>
      <c r="K395" s="43">
        <f t="shared" si="48"/>
        <v>2011</v>
      </c>
      <c r="L395" s="43">
        <f t="shared" si="49"/>
        <v>1</v>
      </c>
      <c r="M395" s="43">
        <f t="shared" si="50"/>
        <v>0</v>
      </c>
      <c r="N395" s="43">
        <f t="shared" si="51"/>
        <v>1</v>
      </c>
      <c r="O395" s="43" t="str">
        <f t="shared" si="52"/>
        <v>C: 4-6%</v>
      </c>
      <c r="P395" s="45">
        <f t="shared" si="53"/>
        <v>776256</v>
      </c>
      <c r="Q395" s="45">
        <f>IF(L395=1,F395*INDEX(Asumsi!$B$5:$B$7,MATCH(I395,Asumsi!$A$5:$A$7,0))-H395,0)</f>
        <v>210236</v>
      </c>
      <c r="R395" s="46">
        <f>MIN(G395,INDEX(Asumsi!$C$5:$C$7,MATCH(I395,Asumsi!$A$5:$A$7,0)))</f>
        <v>0.04</v>
      </c>
      <c r="S395" s="43">
        <f t="shared" si="54"/>
        <v>0</v>
      </c>
      <c r="T395" s="45">
        <f t="shared" si="55"/>
        <v>0</v>
      </c>
      <c r="U395" s="45">
        <f>IF(L395=1,F395*INDEX(Asumsi!$B$5:$B$7,MATCH(I395,Asumsi!$A$5:$A$7,0))-F395*R395,0)</f>
        <v>210236</v>
      </c>
      <c r="V395" s="45">
        <f>IF(S395=1,U395*(1-Asumsi!$B$10),U395)</f>
        <v>210236</v>
      </c>
    </row>
    <row r="396" spans="1:22" x14ac:dyDescent="0.35">
      <c r="A396" s="43">
        <v>22656</v>
      </c>
      <c r="B396" s="43" t="s">
        <v>209</v>
      </c>
      <c r="C396" s="43" t="s">
        <v>279</v>
      </c>
      <c r="D396" s="44">
        <v>40534</v>
      </c>
      <c r="E396" s="43">
        <v>10</v>
      </c>
      <c r="F396" s="43">
        <v>618600</v>
      </c>
      <c r="G396" s="43">
        <v>0.05</v>
      </c>
      <c r="H396" s="43">
        <v>30930</v>
      </c>
      <c r="I396" s="43" t="s">
        <v>77</v>
      </c>
      <c r="J396" s="43" t="s">
        <v>142</v>
      </c>
      <c r="K396" s="43">
        <f t="shared" si="48"/>
        <v>2010</v>
      </c>
      <c r="L396" s="43">
        <f t="shared" si="49"/>
        <v>0</v>
      </c>
      <c r="M396" s="43">
        <f t="shared" si="50"/>
        <v>1</v>
      </c>
      <c r="N396" s="43">
        <f t="shared" si="51"/>
        <v>1</v>
      </c>
      <c r="O396" s="43" t="str">
        <f t="shared" si="52"/>
        <v>C: 4-6%</v>
      </c>
      <c r="P396" s="45">
        <f t="shared" si="53"/>
        <v>0</v>
      </c>
      <c r="Q396" s="45">
        <f>IF(L396=1,F396*INDEX(Asumsi!$B$5:$B$7,MATCH(I396,Asumsi!$A$5:$A$7,0))-H396,0)</f>
        <v>0</v>
      </c>
      <c r="R396" s="46">
        <f>MIN(G396,INDEX(Asumsi!$C$5:$C$7,MATCH(I396,Asumsi!$A$5:$A$7,0)))</f>
        <v>0.05</v>
      </c>
      <c r="S396" s="43">
        <f t="shared" si="54"/>
        <v>0</v>
      </c>
      <c r="T396" s="45">
        <f t="shared" si="55"/>
        <v>0</v>
      </c>
      <c r="U396" s="45">
        <f>IF(L396=1,F396*INDEX(Asumsi!$B$5:$B$7,MATCH(I396,Asumsi!$A$5:$A$7,0))-F396*R396,0)</f>
        <v>0</v>
      </c>
      <c r="V396" s="45">
        <f>IF(S396=1,U396*(1-Asumsi!$B$10),U396)</f>
        <v>0</v>
      </c>
    </row>
    <row r="397" spans="1:22" x14ac:dyDescent="0.35">
      <c r="A397" s="43">
        <v>22695</v>
      </c>
      <c r="B397" s="43" t="s">
        <v>202</v>
      </c>
      <c r="C397" s="43" t="s">
        <v>278</v>
      </c>
      <c r="D397" s="44">
        <v>39997</v>
      </c>
      <c r="E397" s="43">
        <v>44</v>
      </c>
      <c r="F397" s="43">
        <v>889040</v>
      </c>
      <c r="G397" s="43">
        <v>0.02</v>
      </c>
      <c r="H397" s="43">
        <v>17781</v>
      </c>
      <c r="I397" s="43" t="s">
        <v>76</v>
      </c>
      <c r="J397" s="43" t="s">
        <v>145</v>
      </c>
      <c r="K397" s="43">
        <f t="shared" si="48"/>
        <v>2009</v>
      </c>
      <c r="L397" s="43">
        <f t="shared" si="49"/>
        <v>1</v>
      </c>
      <c r="M397" s="43">
        <f t="shared" si="50"/>
        <v>0</v>
      </c>
      <c r="N397" s="43">
        <f t="shared" si="51"/>
        <v>1</v>
      </c>
      <c r="O397" s="43" t="str">
        <f t="shared" si="52"/>
        <v>B: 1-3%</v>
      </c>
      <c r="P397" s="45">
        <f t="shared" si="53"/>
        <v>871259</v>
      </c>
      <c r="Q397" s="45">
        <f>IF(L397=1,F397*INDEX(Asumsi!$B$5:$B$7,MATCH(I397,Asumsi!$A$5:$A$7,0))-H397,0)</f>
        <v>248931</v>
      </c>
      <c r="R397" s="46">
        <f>MIN(G397,INDEX(Asumsi!$C$5:$C$7,MATCH(I397,Asumsi!$A$5:$A$7,0)))</f>
        <v>0.02</v>
      </c>
      <c r="S397" s="43">
        <f t="shared" si="54"/>
        <v>0</v>
      </c>
      <c r="T397" s="45">
        <f t="shared" si="55"/>
        <v>0</v>
      </c>
      <c r="U397" s="45">
        <f>IF(L397=1,F397*INDEX(Asumsi!$B$5:$B$7,MATCH(I397,Asumsi!$A$5:$A$7,0))-F397*R397,0)</f>
        <v>248931.20000000001</v>
      </c>
      <c r="V397" s="45">
        <f>IF(S397=1,U397*(1-Asumsi!$B$10),U397)</f>
        <v>248931.20000000001</v>
      </c>
    </row>
    <row r="398" spans="1:22" x14ac:dyDescent="0.35">
      <c r="A398" s="43">
        <v>23076</v>
      </c>
      <c r="B398" s="43" t="s">
        <v>209</v>
      </c>
      <c r="C398" s="43" t="s">
        <v>283</v>
      </c>
      <c r="D398" s="44">
        <v>39960</v>
      </c>
      <c r="E398" s="43">
        <v>50</v>
      </c>
      <c r="F398" s="43">
        <v>1484420</v>
      </c>
      <c r="G398" s="43">
        <v>0.03</v>
      </c>
      <c r="H398" s="43">
        <v>44533</v>
      </c>
      <c r="I398" s="43" t="s">
        <v>75</v>
      </c>
      <c r="J398" s="43" t="s">
        <v>144</v>
      </c>
      <c r="K398" s="43">
        <f t="shared" si="48"/>
        <v>2009</v>
      </c>
      <c r="L398" s="43">
        <f t="shared" si="49"/>
        <v>0</v>
      </c>
      <c r="M398" s="43">
        <f t="shared" si="50"/>
        <v>1</v>
      </c>
      <c r="N398" s="43">
        <f t="shared" si="51"/>
        <v>1</v>
      </c>
      <c r="O398" s="43" t="str">
        <f t="shared" si="52"/>
        <v>B: 1-3%</v>
      </c>
      <c r="P398" s="45">
        <f t="shared" si="53"/>
        <v>0</v>
      </c>
      <c r="Q398" s="45">
        <f>IF(L398=1,F398*INDEX(Asumsi!$B$5:$B$7,MATCH(I398,Asumsi!$A$5:$A$7,0))-H398,0)</f>
        <v>0</v>
      </c>
      <c r="R398" s="46">
        <f>MIN(G398,INDEX(Asumsi!$C$5:$C$7,MATCH(I398,Asumsi!$A$5:$A$7,0)))</f>
        <v>0.03</v>
      </c>
      <c r="S398" s="43">
        <f t="shared" si="54"/>
        <v>0</v>
      </c>
      <c r="T398" s="45">
        <f t="shared" si="55"/>
        <v>0</v>
      </c>
      <c r="U398" s="45">
        <f>IF(L398=1,F398*INDEX(Asumsi!$B$5:$B$7,MATCH(I398,Asumsi!$A$5:$A$7,0))-F398*R398,0)</f>
        <v>0</v>
      </c>
      <c r="V398" s="45">
        <f>IF(S398=1,U398*(1-Asumsi!$B$10),U398)</f>
        <v>0</v>
      </c>
    </row>
    <row r="399" spans="1:22" x14ac:dyDescent="0.35">
      <c r="A399" s="43">
        <v>24067</v>
      </c>
      <c r="B399" s="43" t="s">
        <v>202</v>
      </c>
      <c r="C399" s="43" t="s">
        <v>287</v>
      </c>
      <c r="D399" s="44">
        <v>41143</v>
      </c>
      <c r="E399" s="43">
        <v>19</v>
      </c>
      <c r="F399" s="43">
        <v>241120</v>
      </c>
      <c r="G399" s="43">
        <v>7.0000000000000007E-2</v>
      </c>
      <c r="H399" s="43">
        <v>16878</v>
      </c>
      <c r="I399" s="43" t="s">
        <v>76</v>
      </c>
      <c r="J399" s="43" t="s">
        <v>145</v>
      </c>
      <c r="K399" s="43">
        <f t="shared" si="48"/>
        <v>2012</v>
      </c>
      <c r="L399" s="43">
        <f t="shared" si="49"/>
        <v>1</v>
      </c>
      <c r="M399" s="43">
        <f t="shared" si="50"/>
        <v>0</v>
      </c>
      <c r="N399" s="43">
        <f t="shared" si="51"/>
        <v>1</v>
      </c>
      <c r="O399" s="43" t="str">
        <f t="shared" si="52"/>
        <v>D: 7%+</v>
      </c>
      <c r="P399" s="45">
        <f t="shared" si="53"/>
        <v>224242</v>
      </c>
      <c r="Q399" s="45">
        <f>IF(L399=1,F399*INDEX(Asumsi!$B$5:$B$7,MATCH(I399,Asumsi!$A$5:$A$7,0))-H399,0)</f>
        <v>55458</v>
      </c>
      <c r="R399" s="46">
        <f>MIN(G399,INDEX(Asumsi!$C$5:$C$7,MATCH(I399,Asumsi!$A$5:$A$7,0)))</f>
        <v>0.05</v>
      </c>
      <c r="S399" s="43">
        <f t="shared" si="54"/>
        <v>1</v>
      </c>
      <c r="T399" s="45">
        <f t="shared" si="55"/>
        <v>4822.4000000000005</v>
      </c>
      <c r="U399" s="45">
        <f>IF(L399=1,F399*INDEX(Asumsi!$B$5:$B$7,MATCH(I399,Asumsi!$A$5:$A$7,0))-F399*R399,0)</f>
        <v>60280</v>
      </c>
      <c r="V399" s="45">
        <f>IF(S399=1,U399*(1-Asumsi!$B$10),U399)</f>
        <v>57266</v>
      </c>
    </row>
    <row r="400" spans="1:22" x14ac:dyDescent="0.35">
      <c r="A400" s="43">
        <v>24388</v>
      </c>
      <c r="B400" s="43" t="s">
        <v>202</v>
      </c>
      <c r="C400" s="43" t="s">
        <v>276</v>
      </c>
      <c r="D400" s="44">
        <v>40569</v>
      </c>
      <c r="E400" s="43">
        <v>15</v>
      </c>
      <c r="F400" s="43">
        <v>17324680</v>
      </c>
      <c r="G400" s="43">
        <v>0</v>
      </c>
      <c r="H400" s="43">
        <v>0</v>
      </c>
      <c r="I400" s="43" t="s">
        <v>77</v>
      </c>
      <c r="J400" s="43" t="s">
        <v>139</v>
      </c>
      <c r="K400" s="43">
        <f t="shared" si="48"/>
        <v>2011</v>
      </c>
      <c r="L400" s="43">
        <f t="shared" si="49"/>
        <v>1</v>
      </c>
      <c r="M400" s="43">
        <f t="shared" si="50"/>
        <v>0</v>
      </c>
      <c r="N400" s="43">
        <f t="shared" si="51"/>
        <v>1</v>
      </c>
      <c r="O400" s="43" t="str">
        <f t="shared" si="52"/>
        <v>A: 0%</v>
      </c>
      <c r="P400" s="45">
        <f t="shared" si="53"/>
        <v>17324680</v>
      </c>
      <c r="Q400" s="45">
        <f>IF(L400=1,F400*INDEX(Asumsi!$B$5:$B$7,MATCH(I400,Asumsi!$A$5:$A$7,0))-H400,0)</f>
        <v>5197404</v>
      </c>
      <c r="R400" s="46">
        <f>MIN(G400,INDEX(Asumsi!$C$5:$C$7,MATCH(I400,Asumsi!$A$5:$A$7,0)))</f>
        <v>0</v>
      </c>
      <c r="S400" s="43">
        <f t="shared" si="54"/>
        <v>0</v>
      </c>
      <c r="T400" s="45">
        <f t="shared" si="55"/>
        <v>0</v>
      </c>
      <c r="U400" s="45">
        <f>IF(L400=1,F400*INDEX(Asumsi!$B$5:$B$7,MATCH(I400,Asumsi!$A$5:$A$7,0))-F400*R400,0)</f>
        <v>5197404</v>
      </c>
      <c r="V400" s="45">
        <f>IF(S400=1,U400*(1-Asumsi!$B$10),U400)</f>
        <v>5197404</v>
      </c>
    </row>
    <row r="401" spans="1:22" x14ac:dyDescent="0.35">
      <c r="A401" s="43">
        <v>24451</v>
      </c>
      <c r="B401" s="43" t="s">
        <v>202</v>
      </c>
      <c r="C401" s="43" t="s">
        <v>257</v>
      </c>
      <c r="D401" s="44">
        <v>41246</v>
      </c>
      <c r="E401" s="43">
        <v>24</v>
      </c>
      <c r="F401" s="43">
        <v>3379940</v>
      </c>
      <c r="G401" s="43">
        <v>0.06</v>
      </c>
      <c r="H401" s="43">
        <v>202796</v>
      </c>
      <c r="I401" s="43" t="s">
        <v>76</v>
      </c>
      <c r="J401" s="43" t="s">
        <v>141</v>
      </c>
      <c r="K401" s="43">
        <f t="shared" si="48"/>
        <v>2012</v>
      </c>
      <c r="L401" s="43">
        <f t="shared" si="49"/>
        <v>1</v>
      </c>
      <c r="M401" s="43">
        <f t="shared" si="50"/>
        <v>0</v>
      </c>
      <c r="N401" s="43">
        <f t="shared" si="51"/>
        <v>1</v>
      </c>
      <c r="O401" s="43" t="str">
        <f t="shared" si="52"/>
        <v>C: 4-6%</v>
      </c>
      <c r="P401" s="45">
        <f t="shared" si="53"/>
        <v>3177144</v>
      </c>
      <c r="Q401" s="45">
        <f>IF(L401=1,F401*INDEX(Asumsi!$B$5:$B$7,MATCH(I401,Asumsi!$A$5:$A$7,0))-H401,0)</f>
        <v>811186</v>
      </c>
      <c r="R401" s="46">
        <f>MIN(G401,INDEX(Asumsi!$C$5:$C$7,MATCH(I401,Asumsi!$A$5:$A$7,0)))</f>
        <v>0.05</v>
      </c>
      <c r="S401" s="43">
        <f t="shared" si="54"/>
        <v>1</v>
      </c>
      <c r="T401" s="45">
        <f t="shared" si="55"/>
        <v>33799.39999999998</v>
      </c>
      <c r="U401" s="45">
        <f>IF(L401=1,F401*INDEX(Asumsi!$B$5:$B$7,MATCH(I401,Asumsi!$A$5:$A$7,0))-F401*R401,0)</f>
        <v>844985</v>
      </c>
      <c r="V401" s="45">
        <f>IF(S401=1,U401*(1-Asumsi!$B$10),U401)</f>
        <v>802735.75</v>
      </c>
    </row>
    <row r="402" spans="1:22" x14ac:dyDescent="0.35">
      <c r="A402" s="43">
        <v>24806</v>
      </c>
      <c r="B402" s="43" t="s">
        <v>202</v>
      </c>
      <c r="C402" s="43" t="s">
        <v>285</v>
      </c>
      <c r="D402" s="44">
        <v>40427</v>
      </c>
      <c r="E402" s="43">
        <v>20</v>
      </c>
      <c r="F402" s="43">
        <v>224060</v>
      </c>
      <c r="G402" s="43">
        <v>0.05</v>
      </c>
      <c r="H402" s="43">
        <v>11203</v>
      </c>
      <c r="I402" s="43" t="s">
        <v>76</v>
      </c>
      <c r="J402" s="43" t="s">
        <v>138</v>
      </c>
      <c r="K402" s="43">
        <f t="shared" si="48"/>
        <v>2010</v>
      </c>
      <c r="L402" s="43">
        <f t="shared" si="49"/>
        <v>1</v>
      </c>
      <c r="M402" s="43">
        <f t="shared" si="50"/>
        <v>0</v>
      </c>
      <c r="N402" s="43">
        <f t="shared" si="51"/>
        <v>1</v>
      </c>
      <c r="O402" s="43" t="str">
        <f t="shared" si="52"/>
        <v>C: 4-6%</v>
      </c>
      <c r="P402" s="45">
        <f t="shared" si="53"/>
        <v>212857</v>
      </c>
      <c r="Q402" s="45">
        <f>IF(L402=1,F402*INDEX(Asumsi!$B$5:$B$7,MATCH(I402,Asumsi!$A$5:$A$7,0))-H402,0)</f>
        <v>56015</v>
      </c>
      <c r="R402" s="46">
        <f>MIN(G402,INDEX(Asumsi!$C$5:$C$7,MATCH(I402,Asumsi!$A$5:$A$7,0)))</f>
        <v>0.05</v>
      </c>
      <c r="S402" s="43">
        <f t="shared" si="54"/>
        <v>0</v>
      </c>
      <c r="T402" s="45">
        <f t="shared" si="55"/>
        <v>0</v>
      </c>
      <c r="U402" s="45">
        <f>IF(L402=1,F402*INDEX(Asumsi!$B$5:$B$7,MATCH(I402,Asumsi!$A$5:$A$7,0))-F402*R402,0)</f>
        <v>56015</v>
      </c>
      <c r="V402" s="45">
        <f>IF(S402=1,U402*(1-Asumsi!$B$10),U402)</f>
        <v>56015</v>
      </c>
    </row>
    <row r="403" spans="1:22" x14ac:dyDescent="0.35">
      <c r="A403" s="43">
        <v>24965</v>
      </c>
      <c r="B403" s="43" t="s">
        <v>202</v>
      </c>
      <c r="C403" s="43" t="s">
        <v>257</v>
      </c>
      <c r="D403" s="44">
        <v>40631</v>
      </c>
      <c r="E403" s="43">
        <v>6</v>
      </c>
      <c r="F403" s="43">
        <v>5056980</v>
      </c>
      <c r="G403" s="43">
        <v>7.0000000000000007E-2</v>
      </c>
      <c r="H403" s="43">
        <v>353989</v>
      </c>
      <c r="I403" s="43" t="s">
        <v>76</v>
      </c>
      <c r="J403" s="43" t="s">
        <v>138</v>
      </c>
      <c r="K403" s="43">
        <f t="shared" si="48"/>
        <v>2011</v>
      </c>
      <c r="L403" s="43">
        <f t="shared" si="49"/>
        <v>1</v>
      </c>
      <c r="M403" s="43">
        <f t="shared" si="50"/>
        <v>0</v>
      </c>
      <c r="N403" s="43">
        <f t="shared" si="51"/>
        <v>1</v>
      </c>
      <c r="O403" s="43" t="str">
        <f t="shared" si="52"/>
        <v>D: 7%+</v>
      </c>
      <c r="P403" s="45">
        <f t="shared" si="53"/>
        <v>4702991</v>
      </c>
      <c r="Q403" s="45">
        <f>IF(L403=1,F403*INDEX(Asumsi!$B$5:$B$7,MATCH(I403,Asumsi!$A$5:$A$7,0))-H403,0)</f>
        <v>1163105</v>
      </c>
      <c r="R403" s="46">
        <f>MIN(G403,INDEX(Asumsi!$C$5:$C$7,MATCH(I403,Asumsi!$A$5:$A$7,0)))</f>
        <v>0.05</v>
      </c>
      <c r="S403" s="43">
        <f t="shared" si="54"/>
        <v>1</v>
      </c>
      <c r="T403" s="45">
        <f t="shared" si="55"/>
        <v>101139.60000000002</v>
      </c>
      <c r="U403" s="45">
        <f>IF(L403=1,F403*INDEX(Asumsi!$B$5:$B$7,MATCH(I403,Asumsi!$A$5:$A$7,0))-F403*R403,0)</f>
        <v>1264245</v>
      </c>
      <c r="V403" s="45">
        <f>IF(S403=1,U403*(1-Asumsi!$B$10),U403)</f>
        <v>1201032.75</v>
      </c>
    </row>
    <row r="404" spans="1:22" x14ac:dyDescent="0.35">
      <c r="A404" s="43">
        <v>25154</v>
      </c>
      <c r="B404" s="43" t="s">
        <v>202</v>
      </c>
      <c r="C404" s="43" t="s">
        <v>275</v>
      </c>
      <c r="D404" s="44">
        <v>40410</v>
      </c>
      <c r="E404" s="43">
        <v>16</v>
      </c>
      <c r="F404" s="43">
        <v>205000</v>
      </c>
      <c r="G404" s="43">
        <v>0.1</v>
      </c>
      <c r="H404" s="43">
        <v>20500</v>
      </c>
      <c r="I404" s="43" t="s">
        <v>76</v>
      </c>
      <c r="J404" s="43" t="s">
        <v>147</v>
      </c>
      <c r="K404" s="43">
        <f t="shared" si="48"/>
        <v>2010</v>
      </c>
      <c r="L404" s="43">
        <f t="shared" si="49"/>
        <v>1</v>
      </c>
      <c r="M404" s="43">
        <f t="shared" si="50"/>
        <v>0</v>
      </c>
      <c r="N404" s="43">
        <f t="shared" si="51"/>
        <v>1</v>
      </c>
      <c r="O404" s="43" t="str">
        <f t="shared" si="52"/>
        <v>D: 7%+</v>
      </c>
      <c r="P404" s="45">
        <f t="shared" si="53"/>
        <v>184500</v>
      </c>
      <c r="Q404" s="45">
        <f>IF(L404=1,F404*INDEX(Asumsi!$B$5:$B$7,MATCH(I404,Asumsi!$A$5:$A$7,0))-H404,0)</f>
        <v>41000</v>
      </c>
      <c r="R404" s="46">
        <f>MIN(G404,INDEX(Asumsi!$C$5:$C$7,MATCH(I404,Asumsi!$A$5:$A$7,0)))</f>
        <v>0.05</v>
      </c>
      <c r="S404" s="43">
        <f t="shared" si="54"/>
        <v>1</v>
      </c>
      <c r="T404" s="45">
        <f t="shared" si="55"/>
        <v>10250</v>
      </c>
      <c r="U404" s="45">
        <f>IF(L404=1,F404*INDEX(Asumsi!$B$5:$B$7,MATCH(I404,Asumsi!$A$5:$A$7,0))-F404*R404,0)</f>
        <v>51250</v>
      </c>
      <c r="V404" s="45">
        <f>IF(S404=1,U404*(1-Asumsi!$B$10),U404)</f>
        <v>48687.5</v>
      </c>
    </row>
    <row r="405" spans="1:22" x14ac:dyDescent="0.35">
      <c r="A405" s="43">
        <v>25315</v>
      </c>
      <c r="B405" s="43" t="s">
        <v>202</v>
      </c>
      <c r="C405" s="43" t="s">
        <v>278</v>
      </c>
      <c r="D405" s="44">
        <v>40514</v>
      </c>
      <c r="E405" s="43">
        <v>36</v>
      </c>
      <c r="F405" s="43">
        <v>15566720</v>
      </c>
      <c r="G405" s="43">
        <v>7.0000000000000007E-2</v>
      </c>
      <c r="H405" s="43">
        <v>1089670</v>
      </c>
      <c r="I405" s="43" t="s">
        <v>76</v>
      </c>
      <c r="J405" s="43" t="s">
        <v>141</v>
      </c>
      <c r="K405" s="43">
        <f t="shared" si="48"/>
        <v>2010</v>
      </c>
      <c r="L405" s="43">
        <f t="shared" si="49"/>
        <v>1</v>
      </c>
      <c r="M405" s="43">
        <f t="shared" si="50"/>
        <v>0</v>
      </c>
      <c r="N405" s="43">
        <f t="shared" si="51"/>
        <v>1</v>
      </c>
      <c r="O405" s="43" t="str">
        <f t="shared" si="52"/>
        <v>D: 7%+</v>
      </c>
      <c r="P405" s="45">
        <f t="shared" si="53"/>
        <v>14477050</v>
      </c>
      <c r="Q405" s="45">
        <f>IF(L405=1,F405*INDEX(Asumsi!$B$5:$B$7,MATCH(I405,Asumsi!$A$5:$A$7,0))-H405,0)</f>
        <v>3580346</v>
      </c>
      <c r="R405" s="46">
        <f>MIN(G405,INDEX(Asumsi!$C$5:$C$7,MATCH(I405,Asumsi!$A$5:$A$7,0)))</f>
        <v>0.05</v>
      </c>
      <c r="S405" s="43">
        <f t="shared" si="54"/>
        <v>1</v>
      </c>
      <c r="T405" s="45">
        <f t="shared" si="55"/>
        <v>311334.40000000008</v>
      </c>
      <c r="U405" s="45">
        <f>IF(L405=1,F405*INDEX(Asumsi!$B$5:$B$7,MATCH(I405,Asumsi!$A$5:$A$7,0))-F405*R405,0)</f>
        <v>3891680</v>
      </c>
      <c r="V405" s="45">
        <f>IF(S405=1,U405*(1-Asumsi!$B$10),U405)</f>
        <v>3697096</v>
      </c>
    </row>
    <row r="406" spans="1:22" x14ac:dyDescent="0.35">
      <c r="A406" s="43">
        <v>25376</v>
      </c>
      <c r="B406" s="43" t="s">
        <v>202</v>
      </c>
      <c r="C406" s="43" t="s">
        <v>282</v>
      </c>
      <c r="D406" s="44">
        <v>40628</v>
      </c>
      <c r="E406" s="43">
        <v>12</v>
      </c>
      <c r="F406" s="43">
        <v>153220</v>
      </c>
      <c r="G406" s="43">
        <v>0.09</v>
      </c>
      <c r="H406" s="43">
        <v>13790</v>
      </c>
      <c r="I406" s="43" t="s">
        <v>75</v>
      </c>
      <c r="J406" s="43" t="s">
        <v>144</v>
      </c>
      <c r="K406" s="43">
        <f t="shared" si="48"/>
        <v>2011</v>
      </c>
      <c r="L406" s="43">
        <f t="shared" si="49"/>
        <v>1</v>
      </c>
      <c r="M406" s="43">
        <f t="shared" si="50"/>
        <v>0</v>
      </c>
      <c r="N406" s="43">
        <f t="shared" si="51"/>
        <v>1</v>
      </c>
      <c r="O406" s="43" t="str">
        <f t="shared" si="52"/>
        <v>D: 7%+</v>
      </c>
      <c r="P406" s="45">
        <f t="shared" si="53"/>
        <v>139430</v>
      </c>
      <c r="Q406" s="45">
        <f>IF(L406=1,F406*INDEX(Asumsi!$B$5:$B$7,MATCH(I406,Asumsi!$A$5:$A$7,0))-H406,0)</f>
        <v>32176</v>
      </c>
      <c r="R406" s="46">
        <f>MIN(G406,INDEX(Asumsi!$C$5:$C$7,MATCH(I406,Asumsi!$A$5:$A$7,0)))</f>
        <v>0.03</v>
      </c>
      <c r="S406" s="43">
        <f t="shared" si="54"/>
        <v>1</v>
      </c>
      <c r="T406" s="45">
        <f t="shared" si="55"/>
        <v>9193.1999999999989</v>
      </c>
      <c r="U406" s="45">
        <f>IF(L406=1,F406*INDEX(Asumsi!$B$5:$B$7,MATCH(I406,Asumsi!$A$5:$A$7,0))-F406*R406,0)</f>
        <v>41369.4</v>
      </c>
      <c r="V406" s="45">
        <f>IF(S406=1,U406*(1-Asumsi!$B$10),U406)</f>
        <v>39300.93</v>
      </c>
    </row>
    <row r="407" spans="1:22" x14ac:dyDescent="0.35">
      <c r="A407" s="43">
        <v>26240</v>
      </c>
      <c r="B407" s="43" t="s">
        <v>209</v>
      </c>
      <c r="C407" s="43" t="s">
        <v>206</v>
      </c>
      <c r="D407" s="44">
        <v>40166</v>
      </c>
      <c r="E407" s="43">
        <v>38</v>
      </c>
      <c r="F407" s="43">
        <v>2966880</v>
      </c>
      <c r="G407" s="43">
        <v>0.04</v>
      </c>
      <c r="H407" s="43">
        <v>118675</v>
      </c>
      <c r="I407" s="43" t="s">
        <v>77</v>
      </c>
      <c r="J407" s="43" t="s">
        <v>142</v>
      </c>
      <c r="K407" s="43">
        <f t="shared" si="48"/>
        <v>2009</v>
      </c>
      <c r="L407" s="43">
        <f t="shared" si="49"/>
        <v>0</v>
      </c>
      <c r="M407" s="43">
        <f t="shared" si="50"/>
        <v>1</v>
      </c>
      <c r="N407" s="43">
        <f t="shared" si="51"/>
        <v>1</v>
      </c>
      <c r="O407" s="43" t="str">
        <f t="shared" si="52"/>
        <v>C: 4-6%</v>
      </c>
      <c r="P407" s="45">
        <f t="shared" si="53"/>
        <v>0</v>
      </c>
      <c r="Q407" s="45">
        <f>IF(L407=1,F407*INDEX(Asumsi!$B$5:$B$7,MATCH(I407,Asumsi!$A$5:$A$7,0))-H407,0)</f>
        <v>0</v>
      </c>
      <c r="R407" s="46">
        <f>MIN(G407,INDEX(Asumsi!$C$5:$C$7,MATCH(I407,Asumsi!$A$5:$A$7,0)))</f>
        <v>0.04</v>
      </c>
      <c r="S407" s="43">
        <f t="shared" si="54"/>
        <v>0</v>
      </c>
      <c r="T407" s="45">
        <f t="shared" si="55"/>
        <v>0</v>
      </c>
      <c r="U407" s="45">
        <f>IF(L407=1,F407*INDEX(Asumsi!$B$5:$B$7,MATCH(I407,Asumsi!$A$5:$A$7,0))-F407*R407,0)</f>
        <v>0</v>
      </c>
      <c r="V407" s="45">
        <f>IF(S407=1,U407*(1-Asumsi!$B$10),U407)</f>
        <v>0</v>
      </c>
    </row>
    <row r="408" spans="1:22" x14ac:dyDescent="0.35">
      <c r="A408" s="43">
        <v>26791</v>
      </c>
      <c r="B408" s="43" t="s">
        <v>202</v>
      </c>
      <c r="C408" s="43" t="s">
        <v>270</v>
      </c>
      <c r="D408" s="44">
        <v>40662</v>
      </c>
      <c r="E408" s="43">
        <v>45</v>
      </c>
      <c r="F408" s="43">
        <v>1000960</v>
      </c>
      <c r="G408" s="43">
        <v>0.08</v>
      </c>
      <c r="H408" s="43">
        <v>80077</v>
      </c>
      <c r="I408" s="43" t="s">
        <v>76</v>
      </c>
      <c r="J408" s="43" t="s">
        <v>140</v>
      </c>
      <c r="K408" s="43">
        <f t="shared" si="48"/>
        <v>2011</v>
      </c>
      <c r="L408" s="43">
        <f t="shared" si="49"/>
        <v>1</v>
      </c>
      <c r="M408" s="43">
        <f t="shared" si="50"/>
        <v>0</v>
      </c>
      <c r="N408" s="43">
        <f t="shared" si="51"/>
        <v>1</v>
      </c>
      <c r="O408" s="43" t="str">
        <f t="shared" si="52"/>
        <v>D: 7%+</v>
      </c>
      <c r="P408" s="45">
        <f t="shared" si="53"/>
        <v>920883</v>
      </c>
      <c r="Q408" s="45">
        <f>IF(L408=1,F408*INDEX(Asumsi!$B$5:$B$7,MATCH(I408,Asumsi!$A$5:$A$7,0))-H408,0)</f>
        <v>220211</v>
      </c>
      <c r="R408" s="46">
        <f>MIN(G408,INDEX(Asumsi!$C$5:$C$7,MATCH(I408,Asumsi!$A$5:$A$7,0)))</f>
        <v>0.05</v>
      </c>
      <c r="S408" s="43">
        <f t="shared" si="54"/>
        <v>1</v>
      </c>
      <c r="T408" s="45">
        <f t="shared" si="55"/>
        <v>30028.799999999999</v>
      </c>
      <c r="U408" s="45">
        <f>IF(L408=1,F408*INDEX(Asumsi!$B$5:$B$7,MATCH(I408,Asumsi!$A$5:$A$7,0))-F408*R408,0)</f>
        <v>250240</v>
      </c>
      <c r="V408" s="45">
        <f>IF(S408=1,U408*(1-Asumsi!$B$10),U408)</f>
        <v>237728</v>
      </c>
    </row>
    <row r="409" spans="1:22" x14ac:dyDescent="0.35">
      <c r="A409" s="43">
        <v>28836</v>
      </c>
      <c r="B409" s="43" t="s">
        <v>202</v>
      </c>
      <c r="C409" s="43" t="s">
        <v>276</v>
      </c>
      <c r="D409" s="44">
        <v>40475</v>
      </c>
      <c r="E409" s="43">
        <v>50</v>
      </c>
      <c r="F409" s="43">
        <v>16442587</v>
      </c>
      <c r="G409" s="43">
        <v>0.06</v>
      </c>
      <c r="H409" s="43">
        <v>986555</v>
      </c>
      <c r="I409" s="43" t="s">
        <v>77</v>
      </c>
      <c r="J409" s="43" t="s">
        <v>137</v>
      </c>
      <c r="K409" s="43">
        <f t="shared" si="48"/>
        <v>2010</v>
      </c>
      <c r="L409" s="43">
        <f t="shared" si="49"/>
        <v>1</v>
      </c>
      <c r="M409" s="43">
        <f t="shared" si="50"/>
        <v>0</v>
      </c>
      <c r="N409" s="43">
        <f t="shared" si="51"/>
        <v>1</v>
      </c>
      <c r="O409" s="43" t="str">
        <f t="shared" si="52"/>
        <v>C: 4-6%</v>
      </c>
      <c r="P409" s="45">
        <f t="shared" si="53"/>
        <v>15456032</v>
      </c>
      <c r="Q409" s="45">
        <f>IF(L409=1,F409*INDEX(Asumsi!$B$5:$B$7,MATCH(I409,Asumsi!$A$5:$A$7,0))-H409,0)</f>
        <v>3946221.0999999996</v>
      </c>
      <c r="R409" s="46">
        <f>MIN(G409,INDEX(Asumsi!$C$5:$C$7,MATCH(I409,Asumsi!$A$5:$A$7,0)))</f>
        <v>0.05</v>
      </c>
      <c r="S409" s="43">
        <f t="shared" si="54"/>
        <v>1</v>
      </c>
      <c r="T409" s="45">
        <f t="shared" si="55"/>
        <v>164425.86999999991</v>
      </c>
      <c r="U409" s="45">
        <f>IF(L409=1,F409*INDEX(Asumsi!$B$5:$B$7,MATCH(I409,Asumsi!$A$5:$A$7,0))-F409*R409,0)</f>
        <v>4110646.7499999995</v>
      </c>
      <c r="V409" s="45">
        <f>IF(S409=1,U409*(1-Asumsi!$B$10),U409)</f>
        <v>3905114.4124999992</v>
      </c>
    </row>
    <row r="410" spans="1:22" x14ac:dyDescent="0.35">
      <c r="A410" s="43">
        <v>28995</v>
      </c>
      <c r="B410" s="43" t="s">
        <v>202</v>
      </c>
      <c r="C410" s="43" t="s">
        <v>281</v>
      </c>
      <c r="D410" s="44">
        <v>40310</v>
      </c>
      <c r="E410" s="43">
        <v>9</v>
      </c>
      <c r="F410" s="43">
        <v>597040</v>
      </c>
      <c r="G410" s="43">
        <v>0</v>
      </c>
      <c r="H410" s="43">
        <v>0</v>
      </c>
      <c r="I410" s="43" t="s">
        <v>76</v>
      </c>
      <c r="J410" s="43" t="s">
        <v>145</v>
      </c>
      <c r="K410" s="43">
        <f t="shared" si="48"/>
        <v>2010</v>
      </c>
      <c r="L410" s="43">
        <f t="shared" si="49"/>
        <v>1</v>
      </c>
      <c r="M410" s="43">
        <f t="shared" si="50"/>
        <v>0</v>
      </c>
      <c r="N410" s="43">
        <f t="shared" si="51"/>
        <v>1</v>
      </c>
      <c r="O410" s="43" t="str">
        <f t="shared" si="52"/>
        <v>A: 0%</v>
      </c>
      <c r="P410" s="45">
        <f t="shared" si="53"/>
        <v>597040</v>
      </c>
      <c r="Q410" s="45">
        <f>IF(L410=1,F410*INDEX(Asumsi!$B$5:$B$7,MATCH(I410,Asumsi!$A$5:$A$7,0))-H410,0)</f>
        <v>179112</v>
      </c>
      <c r="R410" s="46">
        <f>MIN(G410,INDEX(Asumsi!$C$5:$C$7,MATCH(I410,Asumsi!$A$5:$A$7,0)))</f>
        <v>0</v>
      </c>
      <c r="S410" s="43">
        <f t="shared" si="54"/>
        <v>0</v>
      </c>
      <c r="T410" s="45">
        <f t="shared" si="55"/>
        <v>0</v>
      </c>
      <c r="U410" s="45">
        <f>IF(L410=1,F410*INDEX(Asumsi!$B$5:$B$7,MATCH(I410,Asumsi!$A$5:$A$7,0))-F410*R410,0)</f>
        <v>179112</v>
      </c>
      <c r="V410" s="45">
        <f>IF(S410=1,U410*(1-Asumsi!$B$10),U410)</f>
        <v>179112</v>
      </c>
    </row>
    <row r="411" spans="1:22" x14ac:dyDescent="0.35">
      <c r="A411" s="43">
        <v>29121</v>
      </c>
      <c r="B411" s="43" t="s">
        <v>202</v>
      </c>
      <c r="C411" s="43" t="s">
        <v>257</v>
      </c>
      <c r="D411" s="44">
        <v>40279</v>
      </c>
      <c r="E411" s="43">
        <v>31</v>
      </c>
      <c r="F411" s="43">
        <v>6413930</v>
      </c>
      <c r="G411" s="43">
        <v>0.08</v>
      </c>
      <c r="H411" s="43">
        <v>513114</v>
      </c>
      <c r="I411" s="43" t="s">
        <v>77</v>
      </c>
      <c r="J411" s="43" t="s">
        <v>137</v>
      </c>
      <c r="K411" s="43">
        <f t="shared" si="48"/>
        <v>2010</v>
      </c>
      <c r="L411" s="43">
        <f t="shared" si="49"/>
        <v>1</v>
      </c>
      <c r="M411" s="43">
        <f t="shared" si="50"/>
        <v>0</v>
      </c>
      <c r="N411" s="43">
        <f t="shared" si="51"/>
        <v>1</v>
      </c>
      <c r="O411" s="43" t="str">
        <f t="shared" si="52"/>
        <v>D: 7%+</v>
      </c>
      <c r="P411" s="45">
        <f t="shared" si="53"/>
        <v>5900816</v>
      </c>
      <c r="Q411" s="45">
        <f>IF(L411=1,F411*INDEX(Asumsi!$B$5:$B$7,MATCH(I411,Asumsi!$A$5:$A$7,0))-H411,0)</f>
        <v>1411065</v>
      </c>
      <c r="R411" s="46">
        <f>MIN(G411,INDEX(Asumsi!$C$5:$C$7,MATCH(I411,Asumsi!$A$5:$A$7,0)))</f>
        <v>0.05</v>
      </c>
      <c r="S411" s="43">
        <f t="shared" si="54"/>
        <v>1</v>
      </c>
      <c r="T411" s="45">
        <f t="shared" si="55"/>
        <v>192417.9</v>
      </c>
      <c r="U411" s="45">
        <f>IF(L411=1,F411*INDEX(Asumsi!$B$5:$B$7,MATCH(I411,Asumsi!$A$5:$A$7,0))-F411*R411,0)</f>
        <v>1603482.5</v>
      </c>
      <c r="V411" s="45">
        <f>IF(S411=1,U411*(1-Asumsi!$B$10),U411)</f>
        <v>1523308.375</v>
      </c>
    </row>
    <row r="412" spans="1:22" x14ac:dyDescent="0.35">
      <c r="A412" s="43">
        <v>29319</v>
      </c>
      <c r="B412" s="43" t="s">
        <v>202</v>
      </c>
      <c r="C412" s="43" t="s">
        <v>285</v>
      </c>
      <c r="D412" s="44">
        <v>39837</v>
      </c>
      <c r="E412" s="43">
        <v>30</v>
      </c>
      <c r="F412" s="43">
        <v>13308780</v>
      </c>
      <c r="G412" s="43">
        <v>0.1</v>
      </c>
      <c r="H412" s="43">
        <v>1330878</v>
      </c>
      <c r="I412" s="43" t="s">
        <v>75</v>
      </c>
      <c r="J412" s="43" t="s">
        <v>135</v>
      </c>
      <c r="K412" s="43">
        <f t="shared" si="48"/>
        <v>2009</v>
      </c>
      <c r="L412" s="43">
        <f t="shared" si="49"/>
        <v>1</v>
      </c>
      <c r="M412" s="43">
        <f t="shared" si="50"/>
        <v>0</v>
      </c>
      <c r="N412" s="43">
        <f t="shared" si="51"/>
        <v>1</v>
      </c>
      <c r="O412" s="43" t="str">
        <f t="shared" si="52"/>
        <v>D: 7%+</v>
      </c>
      <c r="P412" s="45">
        <f t="shared" si="53"/>
        <v>11977902</v>
      </c>
      <c r="Q412" s="45">
        <f>IF(L412=1,F412*INDEX(Asumsi!$B$5:$B$7,MATCH(I412,Asumsi!$A$5:$A$7,0))-H412,0)</f>
        <v>2661756</v>
      </c>
      <c r="R412" s="46">
        <f>MIN(G412,INDEX(Asumsi!$C$5:$C$7,MATCH(I412,Asumsi!$A$5:$A$7,0)))</f>
        <v>0.03</v>
      </c>
      <c r="S412" s="43">
        <f t="shared" si="54"/>
        <v>1</v>
      </c>
      <c r="T412" s="45">
        <f t="shared" si="55"/>
        <v>931614.60000000009</v>
      </c>
      <c r="U412" s="45">
        <f>IF(L412=1,F412*INDEX(Asumsi!$B$5:$B$7,MATCH(I412,Asumsi!$A$5:$A$7,0))-F412*R412,0)</f>
        <v>3593370.6</v>
      </c>
      <c r="V412" s="45">
        <f>IF(S412=1,U412*(1-Asumsi!$B$10),U412)</f>
        <v>3413702.07</v>
      </c>
    </row>
    <row r="413" spans="1:22" x14ac:dyDescent="0.35">
      <c r="A413" s="43">
        <v>29382</v>
      </c>
      <c r="B413" s="43" t="s">
        <v>202</v>
      </c>
      <c r="C413" s="43" t="s">
        <v>282</v>
      </c>
      <c r="D413" s="44">
        <v>40499</v>
      </c>
      <c r="E413" s="43">
        <v>42</v>
      </c>
      <c r="F413" s="43">
        <v>478700</v>
      </c>
      <c r="G413" s="43">
        <v>0.05</v>
      </c>
      <c r="H413" s="43">
        <v>23935</v>
      </c>
      <c r="I413" s="43" t="s">
        <v>76</v>
      </c>
      <c r="J413" s="43" t="s">
        <v>146</v>
      </c>
      <c r="K413" s="43">
        <f t="shared" si="48"/>
        <v>2010</v>
      </c>
      <c r="L413" s="43">
        <f t="shared" si="49"/>
        <v>1</v>
      </c>
      <c r="M413" s="43">
        <f t="shared" si="50"/>
        <v>0</v>
      </c>
      <c r="N413" s="43">
        <f t="shared" si="51"/>
        <v>1</v>
      </c>
      <c r="O413" s="43" t="str">
        <f t="shared" si="52"/>
        <v>C: 4-6%</v>
      </c>
      <c r="P413" s="45">
        <f t="shared" si="53"/>
        <v>454765</v>
      </c>
      <c r="Q413" s="45">
        <f>IF(L413=1,F413*INDEX(Asumsi!$B$5:$B$7,MATCH(I413,Asumsi!$A$5:$A$7,0))-H413,0)</f>
        <v>119675</v>
      </c>
      <c r="R413" s="46">
        <f>MIN(G413,INDEX(Asumsi!$C$5:$C$7,MATCH(I413,Asumsi!$A$5:$A$7,0)))</f>
        <v>0.05</v>
      </c>
      <c r="S413" s="43">
        <f t="shared" si="54"/>
        <v>0</v>
      </c>
      <c r="T413" s="45">
        <f t="shared" si="55"/>
        <v>0</v>
      </c>
      <c r="U413" s="45">
        <f>IF(L413=1,F413*INDEX(Asumsi!$B$5:$B$7,MATCH(I413,Asumsi!$A$5:$A$7,0))-F413*R413,0)</f>
        <v>119675</v>
      </c>
      <c r="V413" s="45">
        <f>IF(S413=1,U413*(1-Asumsi!$B$10),U413)</f>
        <v>119675</v>
      </c>
    </row>
    <row r="414" spans="1:22" x14ac:dyDescent="0.35">
      <c r="A414" s="43">
        <v>29445</v>
      </c>
      <c r="B414" s="43" t="s">
        <v>202</v>
      </c>
      <c r="C414" s="43" t="s">
        <v>270</v>
      </c>
      <c r="D414" s="44">
        <v>40450</v>
      </c>
      <c r="E414" s="43">
        <v>28</v>
      </c>
      <c r="F414" s="43">
        <v>5062700</v>
      </c>
      <c r="G414" s="43">
        <v>0.09</v>
      </c>
      <c r="H414" s="43">
        <v>455643</v>
      </c>
      <c r="I414" s="43" t="s">
        <v>77</v>
      </c>
      <c r="J414" s="43" t="s">
        <v>134</v>
      </c>
      <c r="K414" s="43">
        <f t="shared" si="48"/>
        <v>2010</v>
      </c>
      <c r="L414" s="43">
        <f t="shared" si="49"/>
        <v>1</v>
      </c>
      <c r="M414" s="43">
        <f t="shared" si="50"/>
        <v>0</v>
      </c>
      <c r="N414" s="43">
        <f t="shared" si="51"/>
        <v>1</v>
      </c>
      <c r="O414" s="43" t="str">
        <f t="shared" si="52"/>
        <v>D: 7%+</v>
      </c>
      <c r="P414" s="45">
        <f t="shared" si="53"/>
        <v>4607057</v>
      </c>
      <c r="Q414" s="45">
        <f>IF(L414=1,F414*INDEX(Asumsi!$B$5:$B$7,MATCH(I414,Asumsi!$A$5:$A$7,0))-H414,0)</f>
        <v>1063167</v>
      </c>
      <c r="R414" s="46">
        <f>MIN(G414,INDEX(Asumsi!$C$5:$C$7,MATCH(I414,Asumsi!$A$5:$A$7,0)))</f>
        <v>0.05</v>
      </c>
      <c r="S414" s="43">
        <f t="shared" si="54"/>
        <v>1</v>
      </c>
      <c r="T414" s="45">
        <f t="shared" si="55"/>
        <v>202507.99999999997</v>
      </c>
      <c r="U414" s="45">
        <f>IF(L414=1,F414*INDEX(Asumsi!$B$5:$B$7,MATCH(I414,Asumsi!$A$5:$A$7,0))-F414*R414,0)</f>
        <v>1265675</v>
      </c>
      <c r="V414" s="45">
        <f>IF(S414=1,U414*(1-Asumsi!$B$10),U414)</f>
        <v>1202391.25</v>
      </c>
    </row>
    <row r="415" spans="1:22" x14ac:dyDescent="0.35">
      <c r="A415" s="43">
        <v>29762</v>
      </c>
      <c r="B415" s="43" t="s">
        <v>202</v>
      </c>
      <c r="C415" s="43" t="s">
        <v>288</v>
      </c>
      <c r="D415" s="44">
        <v>40393</v>
      </c>
      <c r="E415" s="43">
        <v>15</v>
      </c>
      <c r="F415" s="43">
        <v>44900</v>
      </c>
      <c r="G415" s="43">
        <v>0.03</v>
      </c>
      <c r="H415" s="43">
        <v>1347</v>
      </c>
      <c r="I415" s="43" t="s">
        <v>76</v>
      </c>
      <c r="J415" s="43" t="s">
        <v>150</v>
      </c>
      <c r="K415" s="43">
        <f t="shared" si="48"/>
        <v>2010</v>
      </c>
      <c r="L415" s="43">
        <f t="shared" si="49"/>
        <v>1</v>
      </c>
      <c r="M415" s="43">
        <f t="shared" si="50"/>
        <v>0</v>
      </c>
      <c r="N415" s="43">
        <f t="shared" si="51"/>
        <v>1</v>
      </c>
      <c r="O415" s="43" t="str">
        <f t="shared" si="52"/>
        <v>B: 1-3%</v>
      </c>
      <c r="P415" s="45">
        <f t="shared" si="53"/>
        <v>43553</v>
      </c>
      <c r="Q415" s="45">
        <f>IF(L415=1,F415*INDEX(Asumsi!$B$5:$B$7,MATCH(I415,Asumsi!$A$5:$A$7,0))-H415,0)</f>
        <v>12123</v>
      </c>
      <c r="R415" s="46">
        <f>MIN(G415,INDEX(Asumsi!$C$5:$C$7,MATCH(I415,Asumsi!$A$5:$A$7,0)))</f>
        <v>0.03</v>
      </c>
      <c r="S415" s="43">
        <f t="shared" si="54"/>
        <v>0</v>
      </c>
      <c r="T415" s="45">
        <f t="shared" si="55"/>
        <v>0</v>
      </c>
      <c r="U415" s="45">
        <f>IF(L415=1,F415*INDEX(Asumsi!$B$5:$B$7,MATCH(I415,Asumsi!$A$5:$A$7,0))-F415*R415,0)</f>
        <v>12123</v>
      </c>
      <c r="V415" s="45">
        <f>IF(S415=1,U415*(1-Asumsi!$B$10),U415)</f>
        <v>12123</v>
      </c>
    </row>
    <row r="416" spans="1:22" x14ac:dyDescent="0.35">
      <c r="A416" s="43">
        <v>30048</v>
      </c>
      <c r="B416" s="43" t="s">
        <v>202</v>
      </c>
      <c r="C416" s="43" t="s">
        <v>272</v>
      </c>
      <c r="D416" s="44">
        <v>40707</v>
      </c>
      <c r="E416" s="43">
        <v>44</v>
      </c>
      <c r="F416" s="43">
        <v>15530260</v>
      </c>
      <c r="G416" s="43">
        <v>0.06</v>
      </c>
      <c r="H416" s="43">
        <v>931816</v>
      </c>
      <c r="I416" s="43" t="s">
        <v>76</v>
      </c>
      <c r="J416" s="43" t="s">
        <v>141</v>
      </c>
      <c r="K416" s="43">
        <f t="shared" si="48"/>
        <v>2011</v>
      </c>
      <c r="L416" s="43">
        <f t="shared" si="49"/>
        <v>1</v>
      </c>
      <c r="M416" s="43">
        <f t="shared" si="50"/>
        <v>0</v>
      </c>
      <c r="N416" s="43">
        <f t="shared" si="51"/>
        <v>1</v>
      </c>
      <c r="O416" s="43" t="str">
        <f t="shared" si="52"/>
        <v>C: 4-6%</v>
      </c>
      <c r="P416" s="45">
        <f t="shared" si="53"/>
        <v>14598444</v>
      </c>
      <c r="Q416" s="45">
        <f>IF(L416=1,F416*INDEX(Asumsi!$B$5:$B$7,MATCH(I416,Asumsi!$A$5:$A$7,0))-H416,0)</f>
        <v>3727262</v>
      </c>
      <c r="R416" s="46">
        <f>MIN(G416,INDEX(Asumsi!$C$5:$C$7,MATCH(I416,Asumsi!$A$5:$A$7,0)))</f>
        <v>0.05</v>
      </c>
      <c r="S416" s="43">
        <f t="shared" si="54"/>
        <v>1</v>
      </c>
      <c r="T416" s="45">
        <f t="shared" si="55"/>
        <v>155302.59999999992</v>
      </c>
      <c r="U416" s="45">
        <f>IF(L416=1,F416*INDEX(Asumsi!$B$5:$B$7,MATCH(I416,Asumsi!$A$5:$A$7,0))-F416*R416,0)</f>
        <v>3882565</v>
      </c>
      <c r="V416" s="45">
        <f>IF(S416=1,U416*(1-Asumsi!$B$10),U416)</f>
        <v>3688436.75</v>
      </c>
    </row>
    <row r="417" spans="1:22" x14ac:dyDescent="0.35">
      <c r="A417" s="43">
        <v>30243</v>
      </c>
      <c r="B417" s="43" t="s">
        <v>202</v>
      </c>
      <c r="C417" s="43" t="s">
        <v>281</v>
      </c>
      <c r="D417" s="44">
        <v>40303</v>
      </c>
      <c r="E417" s="43">
        <v>44</v>
      </c>
      <c r="F417" s="43">
        <v>4870640</v>
      </c>
      <c r="G417" s="43">
        <v>0.09</v>
      </c>
      <c r="H417" s="43">
        <v>438358</v>
      </c>
      <c r="I417" s="43" t="s">
        <v>76</v>
      </c>
      <c r="J417" s="43" t="s">
        <v>141</v>
      </c>
      <c r="K417" s="43">
        <f t="shared" si="48"/>
        <v>2010</v>
      </c>
      <c r="L417" s="43">
        <f t="shared" si="49"/>
        <v>1</v>
      </c>
      <c r="M417" s="43">
        <f t="shared" si="50"/>
        <v>0</v>
      </c>
      <c r="N417" s="43">
        <f t="shared" si="51"/>
        <v>1</v>
      </c>
      <c r="O417" s="43" t="str">
        <f t="shared" si="52"/>
        <v>D: 7%+</v>
      </c>
      <c r="P417" s="45">
        <f t="shared" si="53"/>
        <v>4432282</v>
      </c>
      <c r="Q417" s="45">
        <f>IF(L417=1,F417*INDEX(Asumsi!$B$5:$B$7,MATCH(I417,Asumsi!$A$5:$A$7,0))-H417,0)</f>
        <v>1022834</v>
      </c>
      <c r="R417" s="46">
        <f>MIN(G417,INDEX(Asumsi!$C$5:$C$7,MATCH(I417,Asumsi!$A$5:$A$7,0)))</f>
        <v>0.05</v>
      </c>
      <c r="S417" s="43">
        <f t="shared" si="54"/>
        <v>1</v>
      </c>
      <c r="T417" s="45">
        <f t="shared" si="55"/>
        <v>194825.59999999998</v>
      </c>
      <c r="U417" s="45">
        <f>IF(L417=1,F417*INDEX(Asumsi!$B$5:$B$7,MATCH(I417,Asumsi!$A$5:$A$7,0))-F417*R417,0)</f>
        <v>1217660</v>
      </c>
      <c r="V417" s="45">
        <f>IF(S417=1,U417*(1-Asumsi!$B$10),U417)</f>
        <v>1156777</v>
      </c>
    </row>
    <row r="418" spans="1:22" x14ac:dyDescent="0.35">
      <c r="A418" s="43">
        <v>30372</v>
      </c>
      <c r="B418" s="43" t="s">
        <v>202</v>
      </c>
      <c r="C418" s="43" t="s">
        <v>277</v>
      </c>
      <c r="D418" s="44">
        <v>40420</v>
      </c>
      <c r="E418" s="43">
        <v>1</v>
      </c>
      <c r="F418" s="43">
        <v>28800</v>
      </c>
      <c r="G418" s="43">
        <v>0.1</v>
      </c>
      <c r="H418" s="43">
        <v>2880</v>
      </c>
      <c r="I418" s="43" t="s">
        <v>75</v>
      </c>
      <c r="J418" s="43" t="s">
        <v>144</v>
      </c>
      <c r="K418" s="43">
        <f t="shared" si="48"/>
        <v>2010</v>
      </c>
      <c r="L418" s="43">
        <f t="shared" si="49"/>
        <v>1</v>
      </c>
      <c r="M418" s="43">
        <f t="shared" si="50"/>
        <v>0</v>
      </c>
      <c r="N418" s="43">
        <f t="shared" si="51"/>
        <v>1</v>
      </c>
      <c r="O418" s="43" t="str">
        <f t="shared" si="52"/>
        <v>D: 7%+</v>
      </c>
      <c r="P418" s="45">
        <f t="shared" si="53"/>
        <v>25920</v>
      </c>
      <c r="Q418" s="45">
        <f>IF(L418=1,F418*INDEX(Asumsi!$B$5:$B$7,MATCH(I418,Asumsi!$A$5:$A$7,0))-H418,0)</f>
        <v>5760</v>
      </c>
      <c r="R418" s="46">
        <f>MIN(G418,INDEX(Asumsi!$C$5:$C$7,MATCH(I418,Asumsi!$A$5:$A$7,0)))</f>
        <v>0.03</v>
      </c>
      <c r="S418" s="43">
        <f t="shared" si="54"/>
        <v>1</v>
      </c>
      <c r="T418" s="45">
        <f t="shared" si="55"/>
        <v>2016.0000000000002</v>
      </c>
      <c r="U418" s="45">
        <f>IF(L418=1,F418*INDEX(Asumsi!$B$5:$B$7,MATCH(I418,Asumsi!$A$5:$A$7,0))-F418*R418,0)</f>
        <v>7776</v>
      </c>
      <c r="V418" s="45">
        <f>IF(S418=1,U418*(1-Asumsi!$B$10),U418)</f>
        <v>7387.2</v>
      </c>
    </row>
    <row r="419" spans="1:22" x14ac:dyDescent="0.35">
      <c r="A419" s="43">
        <v>30499</v>
      </c>
      <c r="B419" s="43" t="s">
        <v>202</v>
      </c>
      <c r="C419" s="43" t="s">
        <v>206</v>
      </c>
      <c r="D419" s="44">
        <v>41212</v>
      </c>
      <c r="E419" s="43">
        <v>16</v>
      </c>
      <c r="F419" s="43">
        <v>184120</v>
      </c>
      <c r="G419" s="43">
        <v>0.1</v>
      </c>
      <c r="H419" s="43">
        <v>18412</v>
      </c>
      <c r="I419" s="43" t="s">
        <v>76</v>
      </c>
      <c r="J419" s="43" t="s">
        <v>146</v>
      </c>
      <c r="K419" s="43">
        <f t="shared" si="48"/>
        <v>2012</v>
      </c>
      <c r="L419" s="43">
        <f t="shared" si="49"/>
        <v>1</v>
      </c>
      <c r="M419" s="43">
        <f t="shared" si="50"/>
        <v>0</v>
      </c>
      <c r="N419" s="43">
        <f t="shared" si="51"/>
        <v>1</v>
      </c>
      <c r="O419" s="43" t="str">
        <f t="shared" si="52"/>
        <v>D: 7%+</v>
      </c>
      <c r="P419" s="45">
        <f t="shared" si="53"/>
        <v>165708</v>
      </c>
      <c r="Q419" s="45">
        <f>IF(L419=1,F419*INDEX(Asumsi!$B$5:$B$7,MATCH(I419,Asumsi!$A$5:$A$7,0))-H419,0)</f>
        <v>36824</v>
      </c>
      <c r="R419" s="46">
        <f>MIN(G419,INDEX(Asumsi!$C$5:$C$7,MATCH(I419,Asumsi!$A$5:$A$7,0)))</f>
        <v>0.05</v>
      </c>
      <c r="S419" s="43">
        <f t="shared" si="54"/>
        <v>1</v>
      </c>
      <c r="T419" s="45">
        <f t="shared" si="55"/>
        <v>9206</v>
      </c>
      <c r="U419" s="45">
        <f>IF(L419=1,F419*INDEX(Asumsi!$B$5:$B$7,MATCH(I419,Asumsi!$A$5:$A$7,0))-F419*R419,0)</f>
        <v>46030</v>
      </c>
      <c r="V419" s="45">
        <f>IF(S419=1,U419*(1-Asumsi!$B$10),U419)</f>
        <v>43728.5</v>
      </c>
    </row>
    <row r="420" spans="1:22" x14ac:dyDescent="0.35">
      <c r="A420" s="43">
        <v>32199</v>
      </c>
      <c r="B420" s="43" t="s">
        <v>202</v>
      </c>
      <c r="C420" s="43" t="s">
        <v>276</v>
      </c>
      <c r="D420" s="44">
        <v>40009</v>
      </c>
      <c r="E420" s="43">
        <v>40</v>
      </c>
      <c r="F420" s="43">
        <v>393000</v>
      </c>
      <c r="G420" s="43">
        <v>0.08</v>
      </c>
      <c r="H420" s="43">
        <v>31440</v>
      </c>
      <c r="I420" s="43" t="s">
        <v>76</v>
      </c>
      <c r="J420" s="43" t="s">
        <v>138</v>
      </c>
      <c r="K420" s="43">
        <f t="shared" si="48"/>
        <v>2009</v>
      </c>
      <c r="L420" s="43">
        <f t="shared" si="49"/>
        <v>1</v>
      </c>
      <c r="M420" s="43">
        <f t="shared" si="50"/>
        <v>0</v>
      </c>
      <c r="N420" s="43">
        <f t="shared" si="51"/>
        <v>1</v>
      </c>
      <c r="O420" s="43" t="str">
        <f t="shared" si="52"/>
        <v>D: 7%+</v>
      </c>
      <c r="P420" s="45">
        <f t="shared" si="53"/>
        <v>361560</v>
      </c>
      <c r="Q420" s="45">
        <f>IF(L420=1,F420*INDEX(Asumsi!$B$5:$B$7,MATCH(I420,Asumsi!$A$5:$A$7,0))-H420,0)</f>
        <v>86460</v>
      </c>
      <c r="R420" s="46">
        <f>MIN(G420,INDEX(Asumsi!$C$5:$C$7,MATCH(I420,Asumsi!$A$5:$A$7,0)))</f>
        <v>0.05</v>
      </c>
      <c r="S420" s="43">
        <f t="shared" si="54"/>
        <v>1</v>
      </c>
      <c r="T420" s="45">
        <f t="shared" si="55"/>
        <v>11790</v>
      </c>
      <c r="U420" s="45">
        <f>IF(L420=1,F420*INDEX(Asumsi!$B$5:$B$7,MATCH(I420,Asumsi!$A$5:$A$7,0))-F420*R420,0)</f>
        <v>98250</v>
      </c>
      <c r="V420" s="45">
        <f>IF(S420=1,U420*(1-Asumsi!$B$10),U420)</f>
        <v>93337.5</v>
      </c>
    </row>
    <row r="421" spans="1:22" x14ac:dyDescent="0.35">
      <c r="A421" s="43">
        <v>32327</v>
      </c>
      <c r="B421" s="43" t="s">
        <v>202</v>
      </c>
      <c r="C421" s="43" t="s">
        <v>276</v>
      </c>
      <c r="D421" s="44">
        <v>41128</v>
      </c>
      <c r="E421" s="43">
        <v>45</v>
      </c>
      <c r="F421" s="43">
        <v>40667632</v>
      </c>
      <c r="G421" s="43">
        <v>0.02</v>
      </c>
      <c r="H421" s="43">
        <v>813353</v>
      </c>
      <c r="I421" s="43" t="s">
        <v>75</v>
      </c>
      <c r="J421" s="43" t="s">
        <v>136</v>
      </c>
      <c r="K421" s="43">
        <f t="shared" si="48"/>
        <v>2012</v>
      </c>
      <c r="L421" s="43">
        <f t="shared" si="49"/>
        <v>1</v>
      </c>
      <c r="M421" s="43">
        <f t="shared" si="50"/>
        <v>0</v>
      </c>
      <c r="N421" s="43">
        <f t="shared" si="51"/>
        <v>1</v>
      </c>
      <c r="O421" s="43" t="str">
        <f t="shared" si="52"/>
        <v>B: 1-3%</v>
      </c>
      <c r="P421" s="45">
        <f t="shared" si="53"/>
        <v>39854279</v>
      </c>
      <c r="Q421" s="45">
        <f>IF(L421=1,F421*INDEX(Asumsi!$B$5:$B$7,MATCH(I421,Asumsi!$A$5:$A$7,0))-H421,0)</f>
        <v>11386936.6</v>
      </c>
      <c r="R421" s="46">
        <f>MIN(G421,INDEX(Asumsi!$C$5:$C$7,MATCH(I421,Asumsi!$A$5:$A$7,0)))</f>
        <v>0.02</v>
      </c>
      <c r="S421" s="43">
        <f t="shared" si="54"/>
        <v>0</v>
      </c>
      <c r="T421" s="45">
        <f t="shared" si="55"/>
        <v>0</v>
      </c>
      <c r="U421" s="45">
        <f>IF(L421=1,F421*INDEX(Asumsi!$B$5:$B$7,MATCH(I421,Asumsi!$A$5:$A$7,0))-F421*R421,0)</f>
        <v>11386936.959999999</v>
      </c>
      <c r="V421" s="45">
        <f>IF(S421=1,U421*(1-Asumsi!$B$10),U421)</f>
        <v>11386936.959999999</v>
      </c>
    </row>
    <row r="422" spans="1:22" x14ac:dyDescent="0.35">
      <c r="A422" s="43">
        <v>32676</v>
      </c>
      <c r="B422" s="43" t="s">
        <v>202</v>
      </c>
      <c r="C422" s="43" t="s">
        <v>278</v>
      </c>
      <c r="D422" s="44">
        <v>39845</v>
      </c>
      <c r="E422" s="43">
        <v>37</v>
      </c>
      <c r="F422" s="43">
        <v>3394880</v>
      </c>
      <c r="G422" s="43">
        <v>0.06</v>
      </c>
      <c r="H422" s="43">
        <v>203693</v>
      </c>
      <c r="I422" s="43" t="s">
        <v>77</v>
      </c>
      <c r="J422" s="43" t="s">
        <v>142</v>
      </c>
      <c r="K422" s="43">
        <f t="shared" si="48"/>
        <v>2009</v>
      </c>
      <c r="L422" s="43">
        <f t="shared" si="49"/>
        <v>1</v>
      </c>
      <c r="M422" s="43">
        <f t="shared" si="50"/>
        <v>0</v>
      </c>
      <c r="N422" s="43">
        <f t="shared" si="51"/>
        <v>1</v>
      </c>
      <c r="O422" s="43" t="str">
        <f t="shared" si="52"/>
        <v>C: 4-6%</v>
      </c>
      <c r="P422" s="45">
        <f t="shared" si="53"/>
        <v>3191187</v>
      </c>
      <c r="Q422" s="45">
        <f>IF(L422=1,F422*INDEX(Asumsi!$B$5:$B$7,MATCH(I422,Asumsi!$A$5:$A$7,0))-H422,0)</f>
        <v>814771</v>
      </c>
      <c r="R422" s="46">
        <f>MIN(G422,INDEX(Asumsi!$C$5:$C$7,MATCH(I422,Asumsi!$A$5:$A$7,0)))</f>
        <v>0.05</v>
      </c>
      <c r="S422" s="43">
        <f t="shared" si="54"/>
        <v>1</v>
      </c>
      <c r="T422" s="45">
        <f t="shared" si="55"/>
        <v>33948.799999999981</v>
      </c>
      <c r="U422" s="45">
        <f>IF(L422=1,F422*INDEX(Asumsi!$B$5:$B$7,MATCH(I422,Asumsi!$A$5:$A$7,0))-F422*R422,0)</f>
        <v>848720</v>
      </c>
      <c r="V422" s="45">
        <f>IF(S422=1,U422*(1-Asumsi!$B$10),U422)</f>
        <v>806284</v>
      </c>
    </row>
    <row r="423" spans="1:22" x14ac:dyDescent="0.35">
      <c r="A423" s="43">
        <v>32835</v>
      </c>
      <c r="B423" s="43" t="s">
        <v>202</v>
      </c>
      <c r="C423" s="43" t="s">
        <v>278</v>
      </c>
      <c r="D423" s="44">
        <v>41097</v>
      </c>
      <c r="E423" s="43">
        <v>15</v>
      </c>
      <c r="F423" s="43">
        <v>1144865</v>
      </c>
      <c r="G423" s="43">
        <v>0.05</v>
      </c>
      <c r="H423" s="43">
        <v>57243</v>
      </c>
      <c r="I423" s="43" t="s">
        <v>77</v>
      </c>
      <c r="J423" s="43" t="s">
        <v>137</v>
      </c>
      <c r="K423" s="43">
        <f t="shared" si="48"/>
        <v>2012</v>
      </c>
      <c r="L423" s="43">
        <f t="shared" si="49"/>
        <v>1</v>
      </c>
      <c r="M423" s="43">
        <f t="shared" si="50"/>
        <v>0</v>
      </c>
      <c r="N423" s="43">
        <f t="shared" si="51"/>
        <v>1</v>
      </c>
      <c r="O423" s="43" t="str">
        <f t="shared" si="52"/>
        <v>C: 4-6%</v>
      </c>
      <c r="P423" s="45">
        <f t="shared" si="53"/>
        <v>1087622</v>
      </c>
      <c r="Q423" s="45">
        <f>IF(L423=1,F423*INDEX(Asumsi!$B$5:$B$7,MATCH(I423,Asumsi!$A$5:$A$7,0))-H423,0)</f>
        <v>286216.5</v>
      </c>
      <c r="R423" s="46">
        <f>MIN(G423,INDEX(Asumsi!$C$5:$C$7,MATCH(I423,Asumsi!$A$5:$A$7,0)))</f>
        <v>0.05</v>
      </c>
      <c r="S423" s="43">
        <f t="shared" si="54"/>
        <v>0</v>
      </c>
      <c r="T423" s="45">
        <f t="shared" si="55"/>
        <v>0</v>
      </c>
      <c r="U423" s="45">
        <f>IF(L423=1,F423*INDEX(Asumsi!$B$5:$B$7,MATCH(I423,Asumsi!$A$5:$A$7,0))-F423*R423,0)</f>
        <v>286216.25</v>
      </c>
      <c r="V423" s="45">
        <f>IF(S423=1,U423*(1-Asumsi!$B$10),U423)</f>
        <v>286216.25</v>
      </c>
    </row>
    <row r="424" spans="1:22" x14ac:dyDescent="0.35">
      <c r="A424" s="43">
        <v>32869</v>
      </c>
      <c r="B424" s="43" t="s">
        <v>202</v>
      </c>
      <c r="C424" s="43" t="s">
        <v>277</v>
      </c>
      <c r="D424" s="44">
        <v>39899</v>
      </c>
      <c r="E424" s="43">
        <v>41</v>
      </c>
      <c r="F424" s="43">
        <v>644060</v>
      </c>
      <c r="G424" s="43">
        <v>0.06</v>
      </c>
      <c r="H424" s="43">
        <v>38644</v>
      </c>
      <c r="I424" s="43" t="s">
        <v>77</v>
      </c>
      <c r="J424" s="43" t="s">
        <v>142</v>
      </c>
      <c r="K424" s="43">
        <f t="shared" si="48"/>
        <v>2009</v>
      </c>
      <c r="L424" s="43">
        <f t="shared" si="49"/>
        <v>1</v>
      </c>
      <c r="M424" s="43">
        <f t="shared" si="50"/>
        <v>0</v>
      </c>
      <c r="N424" s="43">
        <f t="shared" si="51"/>
        <v>1</v>
      </c>
      <c r="O424" s="43" t="str">
        <f t="shared" si="52"/>
        <v>C: 4-6%</v>
      </c>
      <c r="P424" s="45">
        <f t="shared" si="53"/>
        <v>605416</v>
      </c>
      <c r="Q424" s="45">
        <f>IF(L424=1,F424*INDEX(Asumsi!$B$5:$B$7,MATCH(I424,Asumsi!$A$5:$A$7,0))-H424,0)</f>
        <v>154574</v>
      </c>
      <c r="R424" s="46">
        <f>MIN(G424,INDEX(Asumsi!$C$5:$C$7,MATCH(I424,Asumsi!$A$5:$A$7,0)))</f>
        <v>0.05</v>
      </c>
      <c r="S424" s="43">
        <f t="shared" si="54"/>
        <v>1</v>
      </c>
      <c r="T424" s="45">
        <f t="shared" si="55"/>
        <v>6440.5999999999967</v>
      </c>
      <c r="U424" s="45">
        <f>IF(L424=1,F424*INDEX(Asumsi!$B$5:$B$7,MATCH(I424,Asumsi!$A$5:$A$7,0))-F424*R424,0)</f>
        <v>161015</v>
      </c>
      <c r="V424" s="45">
        <f>IF(S424=1,U424*(1-Asumsi!$B$10),U424)</f>
        <v>152964.25</v>
      </c>
    </row>
    <row r="425" spans="1:22" x14ac:dyDescent="0.35">
      <c r="A425" s="43">
        <v>33763</v>
      </c>
      <c r="B425" s="43" t="s">
        <v>202</v>
      </c>
      <c r="C425" s="43" t="s">
        <v>279</v>
      </c>
      <c r="D425" s="44">
        <v>40444</v>
      </c>
      <c r="E425" s="43">
        <v>23</v>
      </c>
      <c r="F425" s="43">
        <v>21582760</v>
      </c>
      <c r="G425" s="43">
        <v>0.08</v>
      </c>
      <c r="H425" s="43">
        <v>1726621</v>
      </c>
      <c r="I425" s="43" t="s">
        <v>77</v>
      </c>
      <c r="J425" s="43" t="s">
        <v>139</v>
      </c>
      <c r="K425" s="43">
        <f t="shared" si="48"/>
        <v>2010</v>
      </c>
      <c r="L425" s="43">
        <f t="shared" si="49"/>
        <v>1</v>
      </c>
      <c r="M425" s="43">
        <f t="shared" si="50"/>
        <v>0</v>
      </c>
      <c r="N425" s="43">
        <f t="shared" si="51"/>
        <v>1</v>
      </c>
      <c r="O425" s="43" t="str">
        <f t="shared" si="52"/>
        <v>D: 7%+</v>
      </c>
      <c r="P425" s="45">
        <f t="shared" si="53"/>
        <v>19856139</v>
      </c>
      <c r="Q425" s="45">
        <f>IF(L425=1,F425*INDEX(Asumsi!$B$5:$B$7,MATCH(I425,Asumsi!$A$5:$A$7,0))-H425,0)</f>
        <v>4748207</v>
      </c>
      <c r="R425" s="46">
        <f>MIN(G425,INDEX(Asumsi!$C$5:$C$7,MATCH(I425,Asumsi!$A$5:$A$7,0)))</f>
        <v>0.05</v>
      </c>
      <c r="S425" s="43">
        <f t="shared" si="54"/>
        <v>1</v>
      </c>
      <c r="T425" s="45">
        <f t="shared" si="55"/>
        <v>647482.79999999993</v>
      </c>
      <c r="U425" s="45">
        <f>IF(L425=1,F425*INDEX(Asumsi!$B$5:$B$7,MATCH(I425,Asumsi!$A$5:$A$7,0))-F425*R425,0)</f>
        <v>5395690</v>
      </c>
      <c r="V425" s="45">
        <f>IF(S425=1,U425*(1-Asumsi!$B$10),U425)</f>
        <v>5125905.5</v>
      </c>
    </row>
    <row r="426" spans="1:22" x14ac:dyDescent="0.35">
      <c r="A426" s="43">
        <v>34048</v>
      </c>
      <c r="B426" s="43" t="s">
        <v>202</v>
      </c>
      <c r="C426" s="43" t="s">
        <v>277</v>
      </c>
      <c r="D426" s="44">
        <v>40630</v>
      </c>
      <c r="E426" s="43">
        <v>1</v>
      </c>
      <c r="F426" s="43">
        <v>53360</v>
      </c>
      <c r="G426" s="43">
        <v>0.04</v>
      </c>
      <c r="H426" s="43">
        <v>2134</v>
      </c>
      <c r="I426" s="43" t="s">
        <v>75</v>
      </c>
      <c r="J426" s="43" t="s">
        <v>144</v>
      </c>
      <c r="K426" s="43">
        <f t="shared" si="48"/>
        <v>2011</v>
      </c>
      <c r="L426" s="43">
        <f t="shared" si="49"/>
        <v>1</v>
      </c>
      <c r="M426" s="43">
        <f t="shared" si="50"/>
        <v>0</v>
      </c>
      <c r="N426" s="43">
        <f t="shared" si="51"/>
        <v>1</v>
      </c>
      <c r="O426" s="43" t="str">
        <f t="shared" si="52"/>
        <v>C: 4-6%</v>
      </c>
      <c r="P426" s="45">
        <f t="shared" si="53"/>
        <v>51226</v>
      </c>
      <c r="Q426" s="45">
        <f>IF(L426=1,F426*INDEX(Asumsi!$B$5:$B$7,MATCH(I426,Asumsi!$A$5:$A$7,0))-H426,0)</f>
        <v>13874</v>
      </c>
      <c r="R426" s="46">
        <f>MIN(G426,INDEX(Asumsi!$C$5:$C$7,MATCH(I426,Asumsi!$A$5:$A$7,0)))</f>
        <v>0.03</v>
      </c>
      <c r="S426" s="43">
        <f t="shared" si="54"/>
        <v>1</v>
      </c>
      <c r="T426" s="45">
        <f t="shared" si="55"/>
        <v>533.60000000000014</v>
      </c>
      <c r="U426" s="45">
        <f>IF(L426=1,F426*INDEX(Asumsi!$B$5:$B$7,MATCH(I426,Asumsi!$A$5:$A$7,0))-F426*R426,0)</f>
        <v>14407.2</v>
      </c>
      <c r="V426" s="45">
        <f>IF(S426=1,U426*(1-Asumsi!$B$10),U426)</f>
        <v>13686.84</v>
      </c>
    </row>
    <row r="427" spans="1:22" x14ac:dyDescent="0.35">
      <c r="A427" s="43">
        <v>34275</v>
      </c>
      <c r="B427" s="43" t="s">
        <v>202</v>
      </c>
      <c r="C427" s="43" t="s">
        <v>282</v>
      </c>
      <c r="D427" s="44">
        <v>39995</v>
      </c>
      <c r="E427" s="43">
        <v>27</v>
      </c>
      <c r="F427" s="43">
        <v>246920</v>
      </c>
      <c r="G427" s="43">
        <v>7.0000000000000007E-2</v>
      </c>
      <c r="H427" s="43">
        <v>17284</v>
      </c>
      <c r="I427" s="43" t="s">
        <v>76</v>
      </c>
      <c r="J427" s="43" t="s">
        <v>147</v>
      </c>
      <c r="K427" s="43">
        <f t="shared" si="48"/>
        <v>2009</v>
      </c>
      <c r="L427" s="43">
        <f t="shared" si="49"/>
        <v>1</v>
      </c>
      <c r="M427" s="43">
        <f t="shared" si="50"/>
        <v>0</v>
      </c>
      <c r="N427" s="43">
        <f t="shared" si="51"/>
        <v>1</v>
      </c>
      <c r="O427" s="43" t="str">
        <f t="shared" si="52"/>
        <v>D: 7%+</v>
      </c>
      <c r="P427" s="45">
        <f t="shared" si="53"/>
        <v>229636</v>
      </c>
      <c r="Q427" s="45">
        <f>IF(L427=1,F427*INDEX(Asumsi!$B$5:$B$7,MATCH(I427,Asumsi!$A$5:$A$7,0))-H427,0)</f>
        <v>56792</v>
      </c>
      <c r="R427" s="46">
        <f>MIN(G427,INDEX(Asumsi!$C$5:$C$7,MATCH(I427,Asumsi!$A$5:$A$7,0)))</f>
        <v>0.05</v>
      </c>
      <c r="S427" s="43">
        <f t="shared" si="54"/>
        <v>1</v>
      </c>
      <c r="T427" s="45">
        <f t="shared" si="55"/>
        <v>4938.4000000000005</v>
      </c>
      <c r="U427" s="45">
        <f>IF(L427=1,F427*INDEX(Asumsi!$B$5:$B$7,MATCH(I427,Asumsi!$A$5:$A$7,0))-F427*R427,0)</f>
        <v>61730</v>
      </c>
      <c r="V427" s="45">
        <f>IF(S427=1,U427*(1-Asumsi!$B$10),U427)</f>
        <v>58643.5</v>
      </c>
    </row>
    <row r="428" spans="1:22" x14ac:dyDescent="0.35">
      <c r="A428" s="43">
        <v>34438</v>
      </c>
      <c r="B428" s="43" t="s">
        <v>202</v>
      </c>
      <c r="C428" s="43" t="s">
        <v>270</v>
      </c>
      <c r="D428" s="44">
        <v>40523</v>
      </c>
      <c r="E428" s="43">
        <v>28</v>
      </c>
      <c r="F428" s="43">
        <v>1177080</v>
      </c>
      <c r="G428" s="43">
        <v>0.04</v>
      </c>
      <c r="H428" s="43">
        <v>47083</v>
      </c>
      <c r="I428" s="43" t="s">
        <v>76</v>
      </c>
      <c r="J428" s="43" t="s">
        <v>147</v>
      </c>
      <c r="K428" s="43">
        <f t="shared" si="48"/>
        <v>2010</v>
      </c>
      <c r="L428" s="43">
        <f t="shared" si="49"/>
        <v>1</v>
      </c>
      <c r="M428" s="43">
        <f t="shared" si="50"/>
        <v>0</v>
      </c>
      <c r="N428" s="43">
        <f t="shared" si="51"/>
        <v>1</v>
      </c>
      <c r="O428" s="43" t="str">
        <f t="shared" si="52"/>
        <v>C: 4-6%</v>
      </c>
      <c r="P428" s="45">
        <f t="shared" si="53"/>
        <v>1129997</v>
      </c>
      <c r="Q428" s="45">
        <f>IF(L428=1,F428*INDEX(Asumsi!$B$5:$B$7,MATCH(I428,Asumsi!$A$5:$A$7,0))-H428,0)</f>
        <v>306041</v>
      </c>
      <c r="R428" s="46">
        <f>MIN(G428,INDEX(Asumsi!$C$5:$C$7,MATCH(I428,Asumsi!$A$5:$A$7,0)))</f>
        <v>0.04</v>
      </c>
      <c r="S428" s="43">
        <f t="shared" si="54"/>
        <v>0</v>
      </c>
      <c r="T428" s="45">
        <f t="shared" si="55"/>
        <v>0</v>
      </c>
      <c r="U428" s="45">
        <f>IF(L428=1,F428*INDEX(Asumsi!$B$5:$B$7,MATCH(I428,Asumsi!$A$5:$A$7,0))-F428*R428,0)</f>
        <v>306040.8</v>
      </c>
      <c r="V428" s="45">
        <f>IF(S428=1,U428*(1-Asumsi!$B$10),U428)</f>
        <v>306040.8</v>
      </c>
    </row>
    <row r="429" spans="1:22" x14ac:dyDescent="0.35">
      <c r="A429" s="43">
        <v>34880</v>
      </c>
      <c r="B429" s="43" t="s">
        <v>202</v>
      </c>
      <c r="C429" s="43" t="s">
        <v>288</v>
      </c>
      <c r="D429" s="44">
        <v>40072</v>
      </c>
      <c r="E429" s="43">
        <v>44</v>
      </c>
      <c r="F429" s="43">
        <v>568760</v>
      </c>
      <c r="G429" s="43">
        <v>0.04</v>
      </c>
      <c r="H429" s="43">
        <v>22750</v>
      </c>
      <c r="I429" s="43" t="s">
        <v>76</v>
      </c>
      <c r="J429" s="43" t="s">
        <v>145</v>
      </c>
      <c r="K429" s="43">
        <f t="shared" si="48"/>
        <v>2009</v>
      </c>
      <c r="L429" s="43">
        <f t="shared" si="49"/>
        <v>1</v>
      </c>
      <c r="M429" s="43">
        <f t="shared" si="50"/>
        <v>0</v>
      </c>
      <c r="N429" s="43">
        <f t="shared" si="51"/>
        <v>1</v>
      </c>
      <c r="O429" s="43" t="str">
        <f t="shared" si="52"/>
        <v>C: 4-6%</v>
      </c>
      <c r="P429" s="45">
        <f t="shared" si="53"/>
        <v>546010</v>
      </c>
      <c r="Q429" s="45">
        <f>IF(L429=1,F429*INDEX(Asumsi!$B$5:$B$7,MATCH(I429,Asumsi!$A$5:$A$7,0))-H429,0)</f>
        <v>147878</v>
      </c>
      <c r="R429" s="46">
        <f>MIN(G429,INDEX(Asumsi!$C$5:$C$7,MATCH(I429,Asumsi!$A$5:$A$7,0)))</f>
        <v>0.04</v>
      </c>
      <c r="S429" s="43">
        <f t="shared" si="54"/>
        <v>0</v>
      </c>
      <c r="T429" s="45">
        <f t="shared" si="55"/>
        <v>0</v>
      </c>
      <c r="U429" s="45">
        <f>IF(L429=1,F429*INDEX(Asumsi!$B$5:$B$7,MATCH(I429,Asumsi!$A$5:$A$7,0))-F429*R429,0)</f>
        <v>147877.6</v>
      </c>
      <c r="V429" s="45">
        <f>IF(S429=1,U429*(1-Asumsi!$B$10),U429)</f>
        <v>147877.6</v>
      </c>
    </row>
    <row r="430" spans="1:22" x14ac:dyDescent="0.35">
      <c r="A430" s="43">
        <v>34978</v>
      </c>
      <c r="B430" s="43" t="s">
        <v>202</v>
      </c>
      <c r="C430" s="43" t="s">
        <v>206</v>
      </c>
      <c r="D430" s="44">
        <v>40578</v>
      </c>
      <c r="E430" s="43">
        <v>49</v>
      </c>
      <c r="F430" s="43">
        <v>331020</v>
      </c>
      <c r="G430" s="43">
        <v>0.08</v>
      </c>
      <c r="H430" s="43">
        <v>26482</v>
      </c>
      <c r="I430" s="43" t="s">
        <v>76</v>
      </c>
      <c r="J430" s="43" t="s">
        <v>138</v>
      </c>
      <c r="K430" s="43">
        <f t="shared" si="48"/>
        <v>2011</v>
      </c>
      <c r="L430" s="43">
        <f t="shared" si="49"/>
        <v>1</v>
      </c>
      <c r="M430" s="43">
        <f t="shared" si="50"/>
        <v>0</v>
      </c>
      <c r="N430" s="43">
        <f t="shared" si="51"/>
        <v>1</v>
      </c>
      <c r="O430" s="43" t="str">
        <f t="shared" si="52"/>
        <v>D: 7%+</v>
      </c>
      <c r="P430" s="45">
        <f t="shared" si="53"/>
        <v>304538</v>
      </c>
      <c r="Q430" s="45">
        <f>IF(L430=1,F430*INDEX(Asumsi!$B$5:$B$7,MATCH(I430,Asumsi!$A$5:$A$7,0))-H430,0)</f>
        <v>72824</v>
      </c>
      <c r="R430" s="46">
        <f>MIN(G430,INDEX(Asumsi!$C$5:$C$7,MATCH(I430,Asumsi!$A$5:$A$7,0)))</f>
        <v>0.05</v>
      </c>
      <c r="S430" s="43">
        <f t="shared" si="54"/>
        <v>1</v>
      </c>
      <c r="T430" s="45">
        <f t="shared" si="55"/>
        <v>9930.6</v>
      </c>
      <c r="U430" s="45">
        <f>IF(L430=1,F430*INDEX(Asumsi!$B$5:$B$7,MATCH(I430,Asumsi!$A$5:$A$7,0))-F430*R430,0)</f>
        <v>82755</v>
      </c>
      <c r="V430" s="45">
        <f>IF(S430=1,U430*(1-Asumsi!$B$10),U430)</f>
        <v>78617.25</v>
      </c>
    </row>
    <row r="431" spans="1:22" x14ac:dyDescent="0.35">
      <c r="A431" s="43">
        <v>35141</v>
      </c>
      <c r="B431" s="43" t="s">
        <v>202</v>
      </c>
      <c r="C431" s="43" t="s">
        <v>274</v>
      </c>
      <c r="D431" s="44">
        <v>40432</v>
      </c>
      <c r="E431" s="43">
        <v>29</v>
      </c>
      <c r="F431" s="43">
        <v>4093620</v>
      </c>
      <c r="G431" s="43">
        <v>0.02</v>
      </c>
      <c r="H431" s="43">
        <v>81872</v>
      </c>
      <c r="I431" s="43" t="s">
        <v>76</v>
      </c>
      <c r="J431" s="43" t="s">
        <v>138</v>
      </c>
      <c r="K431" s="43">
        <f t="shared" si="48"/>
        <v>2010</v>
      </c>
      <c r="L431" s="43">
        <f t="shared" si="49"/>
        <v>1</v>
      </c>
      <c r="M431" s="43">
        <f t="shared" si="50"/>
        <v>0</v>
      </c>
      <c r="N431" s="43">
        <f t="shared" si="51"/>
        <v>1</v>
      </c>
      <c r="O431" s="43" t="str">
        <f t="shared" si="52"/>
        <v>B: 1-3%</v>
      </c>
      <c r="P431" s="45">
        <f t="shared" si="53"/>
        <v>4011748</v>
      </c>
      <c r="Q431" s="45">
        <f>IF(L431=1,F431*INDEX(Asumsi!$B$5:$B$7,MATCH(I431,Asumsi!$A$5:$A$7,0))-H431,0)</f>
        <v>1146214</v>
      </c>
      <c r="R431" s="46">
        <f>MIN(G431,INDEX(Asumsi!$C$5:$C$7,MATCH(I431,Asumsi!$A$5:$A$7,0)))</f>
        <v>0.02</v>
      </c>
      <c r="S431" s="43">
        <f t="shared" si="54"/>
        <v>0</v>
      </c>
      <c r="T431" s="45">
        <f t="shared" si="55"/>
        <v>0</v>
      </c>
      <c r="U431" s="45">
        <f>IF(L431=1,F431*INDEX(Asumsi!$B$5:$B$7,MATCH(I431,Asumsi!$A$5:$A$7,0))-F431*R431,0)</f>
        <v>1146213.6000000001</v>
      </c>
      <c r="V431" s="45">
        <f>IF(S431=1,U431*(1-Asumsi!$B$10),U431)</f>
        <v>1146213.6000000001</v>
      </c>
    </row>
    <row r="432" spans="1:22" x14ac:dyDescent="0.35">
      <c r="A432" s="43">
        <v>35300</v>
      </c>
      <c r="B432" s="43" t="s">
        <v>202</v>
      </c>
      <c r="C432" s="43" t="s">
        <v>283</v>
      </c>
      <c r="D432" s="44">
        <v>40239</v>
      </c>
      <c r="E432" s="43">
        <v>10</v>
      </c>
      <c r="F432" s="43">
        <v>57620</v>
      </c>
      <c r="G432" s="43">
        <v>0.02</v>
      </c>
      <c r="H432" s="43">
        <v>1152</v>
      </c>
      <c r="I432" s="43" t="s">
        <v>76</v>
      </c>
      <c r="J432" s="43" t="s">
        <v>149</v>
      </c>
      <c r="K432" s="43">
        <f t="shared" si="48"/>
        <v>2010</v>
      </c>
      <c r="L432" s="43">
        <f t="shared" si="49"/>
        <v>1</v>
      </c>
      <c r="M432" s="43">
        <f t="shared" si="50"/>
        <v>0</v>
      </c>
      <c r="N432" s="43">
        <f t="shared" si="51"/>
        <v>1</v>
      </c>
      <c r="O432" s="43" t="str">
        <f t="shared" si="52"/>
        <v>B: 1-3%</v>
      </c>
      <c r="P432" s="45">
        <f t="shared" si="53"/>
        <v>56468</v>
      </c>
      <c r="Q432" s="45">
        <f>IF(L432=1,F432*INDEX(Asumsi!$B$5:$B$7,MATCH(I432,Asumsi!$A$5:$A$7,0))-H432,0)</f>
        <v>16134</v>
      </c>
      <c r="R432" s="46">
        <f>MIN(G432,INDEX(Asumsi!$C$5:$C$7,MATCH(I432,Asumsi!$A$5:$A$7,0)))</f>
        <v>0.02</v>
      </c>
      <c r="S432" s="43">
        <f t="shared" si="54"/>
        <v>0</v>
      </c>
      <c r="T432" s="45">
        <f t="shared" si="55"/>
        <v>0</v>
      </c>
      <c r="U432" s="45">
        <f>IF(L432=1,F432*INDEX(Asumsi!$B$5:$B$7,MATCH(I432,Asumsi!$A$5:$A$7,0))-F432*R432,0)</f>
        <v>16133.6</v>
      </c>
      <c r="V432" s="45">
        <f>IF(S432=1,U432*(1-Asumsi!$B$10),U432)</f>
        <v>16133.6</v>
      </c>
    </row>
    <row r="433" spans="1:22" x14ac:dyDescent="0.35">
      <c r="A433" s="43">
        <v>35558</v>
      </c>
      <c r="B433" s="43" t="s">
        <v>202</v>
      </c>
      <c r="C433" s="43" t="s">
        <v>206</v>
      </c>
      <c r="D433" s="44">
        <v>40071</v>
      </c>
      <c r="E433" s="43">
        <v>2</v>
      </c>
      <c r="F433" s="43">
        <v>69760</v>
      </c>
      <c r="G433" s="43">
        <v>0.09</v>
      </c>
      <c r="H433" s="43">
        <v>6278</v>
      </c>
      <c r="I433" s="43" t="s">
        <v>75</v>
      </c>
      <c r="J433" s="43" t="s">
        <v>144</v>
      </c>
      <c r="K433" s="43">
        <f t="shared" si="48"/>
        <v>2009</v>
      </c>
      <c r="L433" s="43">
        <f t="shared" si="49"/>
        <v>1</v>
      </c>
      <c r="M433" s="43">
        <f t="shared" si="50"/>
        <v>0</v>
      </c>
      <c r="N433" s="43">
        <f t="shared" si="51"/>
        <v>1</v>
      </c>
      <c r="O433" s="43" t="str">
        <f t="shared" si="52"/>
        <v>D: 7%+</v>
      </c>
      <c r="P433" s="45">
        <f t="shared" si="53"/>
        <v>63482</v>
      </c>
      <c r="Q433" s="45">
        <f>IF(L433=1,F433*INDEX(Asumsi!$B$5:$B$7,MATCH(I433,Asumsi!$A$5:$A$7,0))-H433,0)</f>
        <v>14650</v>
      </c>
      <c r="R433" s="46">
        <f>MIN(G433,INDEX(Asumsi!$C$5:$C$7,MATCH(I433,Asumsi!$A$5:$A$7,0)))</f>
        <v>0.03</v>
      </c>
      <c r="S433" s="43">
        <f t="shared" si="54"/>
        <v>1</v>
      </c>
      <c r="T433" s="45">
        <f t="shared" si="55"/>
        <v>4185.5999999999995</v>
      </c>
      <c r="U433" s="45">
        <f>IF(L433=1,F433*INDEX(Asumsi!$B$5:$B$7,MATCH(I433,Asumsi!$A$5:$A$7,0))-F433*R433,0)</f>
        <v>18835.2</v>
      </c>
      <c r="V433" s="45">
        <f>IF(S433=1,U433*(1-Asumsi!$B$10),U433)</f>
        <v>17893.439999999999</v>
      </c>
    </row>
    <row r="434" spans="1:22" x14ac:dyDescent="0.35">
      <c r="A434" s="43">
        <v>36293</v>
      </c>
      <c r="B434" s="43" t="s">
        <v>202</v>
      </c>
      <c r="C434" s="43" t="s">
        <v>206</v>
      </c>
      <c r="D434" s="44">
        <v>40542</v>
      </c>
      <c r="E434" s="43">
        <v>13</v>
      </c>
      <c r="F434" s="43">
        <v>2545660</v>
      </c>
      <c r="G434" s="43">
        <v>0.04</v>
      </c>
      <c r="H434" s="43">
        <v>101826</v>
      </c>
      <c r="I434" s="43" t="s">
        <v>77</v>
      </c>
      <c r="J434" s="43" t="s">
        <v>142</v>
      </c>
      <c r="K434" s="43">
        <f t="shared" si="48"/>
        <v>2010</v>
      </c>
      <c r="L434" s="43">
        <f t="shared" si="49"/>
        <v>1</v>
      </c>
      <c r="M434" s="43">
        <f t="shared" si="50"/>
        <v>0</v>
      </c>
      <c r="N434" s="43">
        <f t="shared" si="51"/>
        <v>1</v>
      </c>
      <c r="O434" s="43" t="str">
        <f t="shared" si="52"/>
        <v>C: 4-6%</v>
      </c>
      <c r="P434" s="45">
        <f t="shared" si="53"/>
        <v>2443834</v>
      </c>
      <c r="Q434" s="45">
        <f>IF(L434=1,F434*INDEX(Asumsi!$B$5:$B$7,MATCH(I434,Asumsi!$A$5:$A$7,0))-H434,0)</f>
        <v>661872</v>
      </c>
      <c r="R434" s="46">
        <f>MIN(G434,INDEX(Asumsi!$C$5:$C$7,MATCH(I434,Asumsi!$A$5:$A$7,0)))</f>
        <v>0.04</v>
      </c>
      <c r="S434" s="43">
        <f t="shared" si="54"/>
        <v>0</v>
      </c>
      <c r="T434" s="45">
        <f t="shared" si="55"/>
        <v>0</v>
      </c>
      <c r="U434" s="45">
        <f>IF(L434=1,F434*INDEX(Asumsi!$B$5:$B$7,MATCH(I434,Asumsi!$A$5:$A$7,0))-F434*R434,0)</f>
        <v>661871.6</v>
      </c>
      <c r="V434" s="45">
        <f>IF(S434=1,U434*(1-Asumsi!$B$10),U434)</f>
        <v>661871.6</v>
      </c>
    </row>
    <row r="435" spans="1:22" x14ac:dyDescent="0.35">
      <c r="A435" s="43">
        <v>36516</v>
      </c>
      <c r="B435" s="43" t="s">
        <v>202</v>
      </c>
      <c r="C435" s="43" t="s">
        <v>275</v>
      </c>
      <c r="D435" s="44">
        <v>40749</v>
      </c>
      <c r="E435" s="43">
        <v>9</v>
      </c>
      <c r="F435" s="43">
        <v>1766740</v>
      </c>
      <c r="G435" s="43">
        <v>0.1</v>
      </c>
      <c r="H435" s="43">
        <v>176674</v>
      </c>
      <c r="I435" s="43" t="s">
        <v>77</v>
      </c>
      <c r="J435" s="43" t="s">
        <v>142</v>
      </c>
      <c r="K435" s="43">
        <f t="shared" si="48"/>
        <v>2011</v>
      </c>
      <c r="L435" s="43">
        <f t="shared" si="49"/>
        <v>1</v>
      </c>
      <c r="M435" s="43">
        <f t="shared" si="50"/>
        <v>0</v>
      </c>
      <c r="N435" s="43">
        <f t="shared" si="51"/>
        <v>1</v>
      </c>
      <c r="O435" s="43" t="str">
        <f t="shared" si="52"/>
        <v>D: 7%+</v>
      </c>
      <c r="P435" s="45">
        <f t="shared" si="53"/>
        <v>1590066</v>
      </c>
      <c r="Q435" s="45">
        <f>IF(L435=1,F435*INDEX(Asumsi!$B$5:$B$7,MATCH(I435,Asumsi!$A$5:$A$7,0))-H435,0)</f>
        <v>353348</v>
      </c>
      <c r="R435" s="46">
        <f>MIN(G435,INDEX(Asumsi!$C$5:$C$7,MATCH(I435,Asumsi!$A$5:$A$7,0)))</f>
        <v>0.05</v>
      </c>
      <c r="S435" s="43">
        <f t="shared" si="54"/>
        <v>1</v>
      </c>
      <c r="T435" s="45">
        <f t="shared" si="55"/>
        <v>88337</v>
      </c>
      <c r="U435" s="45">
        <f>IF(L435=1,F435*INDEX(Asumsi!$B$5:$B$7,MATCH(I435,Asumsi!$A$5:$A$7,0))-F435*R435,0)</f>
        <v>441685</v>
      </c>
      <c r="V435" s="45">
        <f>IF(S435=1,U435*(1-Asumsi!$B$10),U435)</f>
        <v>419600.75</v>
      </c>
    </row>
    <row r="436" spans="1:22" x14ac:dyDescent="0.35">
      <c r="A436" s="43">
        <v>36677</v>
      </c>
      <c r="B436" s="43" t="s">
        <v>202</v>
      </c>
      <c r="C436" s="43" t="s">
        <v>257</v>
      </c>
      <c r="D436" s="44">
        <v>40170</v>
      </c>
      <c r="E436" s="43">
        <v>38</v>
      </c>
      <c r="F436" s="43">
        <v>46511220</v>
      </c>
      <c r="G436" s="43">
        <v>0</v>
      </c>
      <c r="H436" s="43">
        <v>0</v>
      </c>
      <c r="I436" s="43" t="s">
        <v>77</v>
      </c>
      <c r="J436" s="43" t="s">
        <v>139</v>
      </c>
      <c r="K436" s="43">
        <f t="shared" si="48"/>
        <v>2009</v>
      </c>
      <c r="L436" s="43">
        <f t="shared" si="49"/>
        <v>1</v>
      </c>
      <c r="M436" s="43">
        <f t="shared" si="50"/>
        <v>0</v>
      </c>
      <c r="N436" s="43">
        <f t="shared" si="51"/>
        <v>1</v>
      </c>
      <c r="O436" s="43" t="str">
        <f t="shared" si="52"/>
        <v>A: 0%</v>
      </c>
      <c r="P436" s="45">
        <f t="shared" si="53"/>
        <v>46511220</v>
      </c>
      <c r="Q436" s="45">
        <f>IF(L436=1,F436*INDEX(Asumsi!$B$5:$B$7,MATCH(I436,Asumsi!$A$5:$A$7,0))-H436,0)</f>
        <v>13953366</v>
      </c>
      <c r="R436" s="46">
        <f>MIN(G436,INDEX(Asumsi!$C$5:$C$7,MATCH(I436,Asumsi!$A$5:$A$7,0)))</f>
        <v>0</v>
      </c>
      <c r="S436" s="43">
        <f t="shared" si="54"/>
        <v>0</v>
      </c>
      <c r="T436" s="45">
        <f t="shared" si="55"/>
        <v>0</v>
      </c>
      <c r="U436" s="45">
        <f>IF(L436=1,F436*INDEX(Asumsi!$B$5:$B$7,MATCH(I436,Asumsi!$A$5:$A$7,0))-F436*R436,0)</f>
        <v>13953366</v>
      </c>
      <c r="V436" s="45">
        <f>IF(S436=1,U436*(1-Asumsi!$B$10),U436)</f>
        <v>13953366</v>
      </c>
    </row>
    <row r="437" spans="1:22" x14ac:dyDescent="0.35">
      <c r="A437" s="43">
        <v>37185</v>
      </c>
      <c r="B437" s="43" t="s">
        <v>202</v>
      </c>
      <c r="C437" s="43" t="s">
        <v>273</v>
      </c>
      <c r="D437" s="44">
        <v>41213</v>
      </c>
      <c r="E437" s="43">
        <v>8</v>
      </c>
      <c r="F437" s="43">
        <v>46380</v>
      </c>
      <c r="G437" s="43">
        <v>0.02</v>
      </c>
      <c r="H437" s="43">
        <v>928</v>
      </c>
      <c r="I437" s="43" t="s">
        <v>76</v>
      </c>
      <c r="J437" s="43" t="s">
        <v>147</v>
      </c>
      <c r="K437" s="43">
        <f t="shared" si="48"/>
        <v>2012</v>
      </c>
      <c r="L437" s="43">
        <f t="shared" si="49"/>
        <v>1</v>
      </c>
      <c r="M437" s="43">
        <f t="shared" si="50"/>
        <v>0</v>
      </c>
      <c r="N437" s="43">
        <f t="shared" si="51"/>
        <v>1</v>
      </c>
      <c r="O437" s="43" t="str">
        <f t="shared" si="52"/>
        <v>B: 1-3%</v>
      </c>
      <c r="P437" s="45">
        <f t="shared" si="53"/>
        <v>45452</v>
      </c>
      <c r="Q437" s="45">
        <f>IF(L437=1,F437*INDEX(Asumsi!$B$5:$B$7,MATCH(I437,Asumsi!$A$5:$A$7,0))-H437,0)</f>
        <v>12986</v>
      </c>
      <c r="R437" s="46">
        <f>MIN(G437,INDEX(Asumsi!$C$5:$C$7,MATCH(I437,Asumsi!$A$5:$A$7,0)))</f>
        <v>0.02</v>
      </c>
      <c r="S437" s="43">
        <f t="shared" si="54"/>
        <v>0</v>
      </c>
      <c r="T437" s="45">
        <f t="shared" si="55"/>
        <v>0</v>
      </c>
      <c r="U437" s="45">
        <f>IF(L437=1,F437*INDEX(Asumsi!$B$5:$B$7,MATCH(I437,Asumsi!$A$5:$A$7,0))-F437*R437,0)</f>
        <v>12986.4</v>
      </c>
      <c r="V437" s="45">
        <f>IF(S437=1,U437*(1-Asumsi!$B$10),U437)</f>
        <v>12986.4</v>
      </c>
    </row>
    <row r="438" spans="1:22" x14ac:dyDescent="0.35">
      <c r="A438" s="43">
        <v>37888</v>
      </c>
      <c r="B438" s="43" t="s">
        <v>202</v>
      </c>
      <c r="C438" s="43" t="s">
        <v>281</v>
      </c>
      <c r="D438" s="44">
        <v>40169</v>
      </c>
      <c r="E438" s="43">
        <v>31</v>
      </c>
      <c r="F438" s="43">
        <v>1278380</v>
      </c>
      <c r="G438" s="43">
        <v>0.09</v>
      </c>
      <c r="H438" s="43">
        <v>115054</v>
      </c>
      <c r="I438" s="43" t="s">
        <v>76</v>
      </c>
      <c r="J438" s="43" t="s">
        <v>138</v>
      </c>
      <c r="K438" s="43">
        <f t="shared" si="48"/>
        <v>2009</v>
      </c>
      <c r="L438" s="43">
        <f t="shared" si="49"/>
        <v>1</v>
      </c>
      <c r="M438" s="43">
        <f t="shared" si="50"/>
        <v>0</v>
      </c>
      <c r="N438" s="43">
        <f t="shared" si="51"/>
        <v>1</v>
      </c>
      <c r="O438" s="43" t="str">
        <f t="shared" si="52"/>
        <v>D: 7%+</v>
      </c>
      <c r="P438" s="45">
        <f t="shared" si="53"/>
        <v>1163326</v>
      </c>
      <c r="Q438" s="45">
        <f>IF(L438=1,F438*INDEX(Asumsi!$B$5:$B$7,MATCH(I438,Asumsi!$A$5:$A$7,0))-H438,0)</f>
        <v>268460</v>
      </c>
      <c r="R438" s="46">
        <f>MIN(G438,INDEX(Asumsi!$C$5:$C$7,MATCH(I438,Asumsi!$A$5:$A$7,0)))</f>
        <v>0.05</v>
      </c>
      <c r="S438" s="43">
        <f t="shared" si="54"/>
        <v>1</v>
      </c>
      <c r="T438" s="45">
        <f t="shared" si="55"/>
        <v>51135.19999999999</v>
      </c>
      <c r="U438" s="45">
        <f>IF(L438=1,F438*INDEX(Asumsi!$B$5:$B$7,MATCH(I438,Asumsi!$A$5:$A$7,0))-F438*R438,0)</f>
        <v>319595</v>
      </c>
      <c r="V438" s="45">
        <f>IF(S438=1,U438*(1-Asumsi!$B$10),U438)</f>
        <v>303615.25</v>
      </c>
    </row>
    <row r="439" spans="1:22" x14ac:dyDescent="0.35">
      <c r="A439" s="43">
        <v>38310</v>
      </c>
      <c r="B439" s="43" t="s">
        <v>202</v>
      </c>
      <c r="C439" s="43" t="s">
        <v>257</v>
      </c>
      <c r="D439" s="44">
        <v>41013</v>
      </c>
      <c r="E439" s="43">
        <v>4</v>
      </c>
      <c r="F439" s="43">
        <v>124900</v>
      </c>
      <c r="G439" s="43">
        <v>0.08</v>
      </c>
      <c r="H439" s="43">
        <v>9992</v>
      </c>
      <c r="I439" s="43" t="s">
        <v>76</v>
      </c>
      <c r="J439" s="43" t="s">
        <v>141</v>
      </c>
      <c r="K439" s="43">
        <f t="shared" si="48"/>
        <v>2012</v>
      </c>
      <c r="L439" s="43">
        <f t="shared" si="49"/>
        <v>1</v>
      </c>
      <c r="M439" s="43">
        <f t="shared" si="50"/>
        <v>0</v>
      </c>
      <c r="N439" s="43">
        <f t="shared" si="51"/>
        <v>1</v>
      </c>
      <c r="O439" s="43" t="str">
        <f t="shared" si="52"/>
        <v>D: 7%+</v>
      </c>
      <c r="P439" s="45">
        <f t="shared" si="53"/>
        <v>114908</v>
      </c>
      <c r="Q439" s="45">
        <f>IF(L439=1,F439*INDEX(Asumsi!$B$5:$B$7,MATCH(I439,Asumsi!$A$5:$A$7,0))-H439,0)</f>
        <v>27478</v>
      </c>
      <c r="R439" s="46">
        <f>MIN(G439,INDEX(Asumsi!$C$5:$C$7,MATCH(I439,Asumsi!$A$5:$A$7,0)))</f>
        <v>0.05</v>
      </c>
      <c r="S439" s="43">
        <f t="shared" si="54"/>
        <v>1</v>
      </c>
      <c r="T439" s="45">
        <f t="shared" si="55"/>
        <v>3747</v>
      </c>
      <c r="U439" s="45">
        <f>IF(L439=1,F439*INDEX(Asumsi!$B$5:$B$7,MATCH(I439,Asumsi!$A$5:$A$7,0))-F439*R439,0)</f>
        <v>31225</v>
      </c>
      <c r="V439" s="45">
        <f>IF(S439=1,U439*(1-Asumsi!$B$10),U439)</f>
        <v>29663.75</v>
      </c>
    </row>
    <row r="440" spans="1:22" x14ac:dyDescent="0.35">
      <c r="A440" s="43">
        <v>40327</v>
      </c>
      <c r="B440" s="43" t="s">
        <v>202</v>
      </c>
      <c r="C440" s="43" t="s">
        <v>276</v>
      </c>
      <c r="D440" s="44">
        <v>40676</v>
      </c>
      <c r="E440" s="43">
        <v>42</v>
      </c>
      <c r="F440" s="43">
        <v>305100</v>
      </c>
      <c r="G440" s="43">
        <v>0.06</v>
      </c>
      <c r="H440" s="43">
        <v>18306</v>
      </c>
      <c r="I440" s="43" t="s">
        <v>76</v>
      </c>
      <c r="J440" s="43" t="s">
        <v>146</v>
      </c>
      <c r="K440" s="43">
        <f t="shared" si="48"/>
        <v>2011</v>
      </c>
      <c r="L440" s="43">
        <f t="shared" si="49"/>
        <v>1</v>
      </c>
      <c r="M440" s="43">
        <f t="shared" si="50"/>
        <v>0</v>
      </c>
      <c r="N440" s="43">
        <f t="shared" si="51"/>
        <v>1</v>
      </c>
      <c r="O440" s="43" t="str">
        <f t="shared" si="52"/>
        <v>C: 4-6%</v>
      </c>
      <c r="P440" s="45">
        <f t="shared" si="53"/>
        <v>286794</v>
      </c>
      <c r="Q440" s="45">
        <f>IF(L440=1,F440*INDEX(Asumsi!$B$5:$B$7,MATCH(I440,Asumsi!$A$5:$A$7,0))-H440,0)</f>
        <v>73224</v>
      </c>
      <c r="R440" s="46">
        <f>MIN(G440,INDEX(Asumsi!$C$5:$C$7,MATCH(I440,Asumsi!$A$5:$A$7,0)))</f>
        <v>0.05</v>
      </c>
      <c r="S440" s="43">
        <f t="shared" si="54"/>
        <v>1</v>
      </c>
      <c r="T440" s="45">
        <f t="shared" si="55"/>
        <v>3050.9999999999986</v>
      </c>
      <c r="U440" s="45">
        <f>IF(L440=1,F440*INDEX(Asumsi!$B$5:$B$7,MATCH(I440,Asumsi!$A$5:$A$7,0))-F440*R440,0)</f>
        <v>76275</v>
      </c>
      <c r="V440" s="45">
        <f>IF(S440=1,U440*(1-Asumsi!$B$10),U440)</f>
        <v>72461.25</v>
      </c>
    </row>
    <row r="441" spans="1:22" x14ac:dyDescent="0.35">
      <c r="A441" s="43">
        <v>40480</v>
      </c>
      <c r="B441" s="43" t="s">
        <v>202</v>
      </c>
      <c r="C441" s="43" t="s">
        <v>270</v>
      </c>
      <c r="D441" s="44">
        <v>40884</v>
      </c>
      <c r="E441" s="43">
        <v>19</v>
      </c>
      <c r="F441" s="43">
        <v>15217760</v>
      </c>
      <c r="G441" s="43">
        <v>0.06</v>
      </c>
      <c r="H441" s="43">
        <v>913066</v>
      </c>
      <c r="I441" s="43" t="s">
        <v>76</v>
      </c>
      <c r="J441" s="43" t="s">
        <v>138</v>
      </c>
      <c r="K441" s="43">
        <f t="shared" si="48"/>
        <v>2011</v>
      </c>
      <c r="L441" s="43">
        <f t="shared" si="49"/>
        <v>1</v>
      </c>
      <c r="M441" s="43">
        <f t="shared" si="50"/>
        <v>0</v>
      </c>
      <c r="N441" s="43">
        <f t="shared" si="51"/>
        <v>1</v>
      </c>
      <c r="O441" s="43" t="str">
        <f t="shared" si="52"/>
        <v>C: 4-6%</v>
      </c>
      <c r="P441" s="45">
        <f t="shared" si="53"/>
        <v>14304694</v>
      </c>
      <c r="Q441" s="45">
        <f>IF(L441=1,F441*INDEX(Asumsi!$B$5:$B$7,MATCH(I441,Asumsi!$A$5:$A$7,0))-H441,0)</f>
        <v>3652262</v>
      </c>
      <c r="R441" s="46">
        <f>MIN(G441,INDEX(Asumsi!$C$5:$C$7,MATCH(I441,Asumsi!$A$5:$A$7,0)))</f>
        <v>0.05</v>
      </c>
      <c r="S441" s="43">
        <f t="shared" si="54"/>
        <v>1</v>
      </c>
      <c r="T441" s="45">
        <f t="shared" si="55"/>
        <v>152177.59999999992</v>
      </c>
      <c r="U441" s="45">
        <f>IF(L441=1,F441*INDEX(Asumsi!$B$5:$B$7,MATCH(I441,Asumsi!$A$5:$A$7,0))-F441*R441,0)</f>
        <v>3804440</v>
      </c>
      <c r="V441" s="45">
        <f>IF(S441=1,U441*(1-Asumsi!$B$10),U441)</f>
        <v>3614218</v>
      </c>
    </row>
    <row r="442" spans="1:22" x14ac:dyDescent="0.35">
      <c r="A442" s="43">
        <v>40800</v>
      </c>
      <c r="B442" s="43" t="s">
        <v>202</v>
      </c>
      <c r="C442" s="43" t="s">
        <v>289</v>
      </c>
      <c r="D442" s="44">
        <v>40516</v>
      </c>
      <c r="E442" s="43">
        <v>18</v>
      </c>
      <c r="F442" s="43">
        <v>202680</v>
      </c>
      <c r="G442" s="43">
        <v>0.06</v>
      </c>
      <c r="H442" s="43">
        <v>12161</v>
      </c>
      <c r="I442" s="43" t="s">
        <v>76</v>
      </c>
      <c r="J442" s="43" t="s">
        <v>146</v>
      </c>
      <c r="K442" s="43">
        <f t="shared" si="48"/>
        <v>2010</v>
      </c>
      <c r="L442" s="43">
        <f t="shared" si="49"/>
        <v>1</v>
      </c>
      <c r="M442" s="43">
        <f t="shared" si="50"/>
        <v>0</v>
      </c>
      <c r="N442" s="43">
        <f t="shared" si="51"/>
        <v>1</v>
      </c>
      <c r="O442" s="43" t="str">
        <f t="shared" si="52"/>
        <v>C: 4-6%</v>
      </c>
      <c r="P442" s="45">
        <f t="shared" si="53"/>
        <v>190519</v>
      </c>
      <c r="Q442" s="45">
        <f>IF(L442=1,F442*INDEX(Asumsi!$B$5:$B$7,MATCH(I442,Asumsi!$A$5:$A$7,0))-H442,0)</f>
        <v>48643</v>
      </c>
      <c r="R442" s="46">
        <f>MIN(G442,INDEX(Asumsi!$C$5:$C$7,MATCH(I442,Asumsi!$A$5:$A$7,0)))</f>
        <v>0.05</v>
      </c>
      <c r="S442" s="43">
        <f t="shared" si="54"/>
        <v>1</v>
      </c>
      <c r="T442" s="45">
        <f t="shared" si="55"/>
        <v>2026.799999999999</v>
      </c>
      <c r="U442" s="45">
        <f>IF(L442=1,F442*INDEX(Asumsi!$B$5:$B$7,MATCH(I442,Asumsi!$A$5:$A$7,0))-F442*R442,0)</f>
        <v>50670</v>
      </c>
      <c r="V442" s="45">
        <f>IF(S442=1,U442*(1-Asumsi!$B$10),U442)</f>
        <v>48136.5</v>
      </c>
    </row>
    <row r="443" spans="1:22" x14ac:dyDescent="0.35">
      <c r="A443" s="43">
        <v>40835</v>
      </c>
      <c r="B443" s="43" t="s">
        <v>202</v>
      </c>
      <c r="C443" s="43" t="s">
        <v>274</v>
      </c>
      <c r="D443" s="44">
        <v>40141</v>
      </c>
      <c r="E443" s="43">
        <v>26</v>
      </c>
      <c r="F443" s="43">
        <v>787180</v>
      </c>
      <c r="G443" s="43">
        <v>0.06</v>
      </c>
      <c r="H443" s="43">
        <v>47231</v>
      </c>
      <c r="I443" s="43" t="s">
        <v>76</v>
      </c>
      <c r="J443" s="43" t="s">
        <v>138</v>
      </c>
      <c r="K443" s="43">
        <f t="shared" si="48"/>
        <v>2009</v>
      </c>
      <c r="L443" s="43">
        <f t="shared" si="49"/>
        <v>1</v>
      </c>
      <c r="M443" s="43">
        <f t="shared" si="50"/>
        <v>0</v>
      </c>
      <c r="N443" s="43">
        <f t="shared" si="51"/>
        <v>1</v>
      </c>
      <c r="O443" s="43" t="str">
        <f t="shared" si="52"/>
        <v>C: 4-6%</v>
      </c>
      <c r="P443" s="45">
        <f t="shared" si="53"/>
        <v>739949</v>
      </c>
      <c r="Q443" s="45">
        <f>IF(L443=1,F443*INDEX(Asumsi!$B$5:$B$7,MATCH(I443,Asumsi!$A$5:$A$7,0))-H443,0)</f>
        <v>188923</v>
      </c>
      <c r="R443" s="46">
        <f>MIN(G443,INDEX(Asumsi!$C$5:$C$7,MATCH(I443,Asumsi!$A$5:$A$7,0)))</f>
        <v>0.05</v>
      </c>
      <c r="S443" s="43">
        <f t="shared" si="54"/>
        <v>1</v>
      </c>
      <c r="T443" s="45">
        <f t="shared" si="55"/>
        <v>7871.7999999999956</v>
      </c>
      <c r="U443" s="45">
        <f>IF(L443=1,F443*INDEX(Asumsi!$B$5:$B$7,MATCH(I443,Asumsi!$A$5:$A$7,0))-F443*R443,0)</f>
        <v>196795</v>
      </c>
      <c r="V443" s="45">
        <f>IF(S443=1,U443*(1-Asumsi!$B$10),U443)</f>
        <v>186955.25</v>
      </c>
    </row>
    <row r="444" spans="1:22" x14ac:dyDescent="0.35">
      <c r="A444" s="43">
        <v>40871</v>
      </c>
      <c r="B444" s="43" t="s">
        <v>202</v>
      </c>
      <c r="C444" s="43" t="s">
        <v>278</v>
      </c>
      <c r="D444" s="44">
        <v>40799</v>
      </c>
      <c r="E444" s="43">
        <v>32</v>
      </c>
      <c r="F444" s="43">
        <v>588080</v>
      </c>
      <c r="G444" s="43">
        <v>0.03</v>
      </c>
      <c r="H444" s="43">
        <v>17642</v>
      </c>
      <c r="I444" s="43" t="s">
        <v>76</v>
      </c>
      <c r="J444" s="43" t="s">
        <v>138</v>
      </c>
      <c r="K444" s="43">
        <f t="shared" si="48"/>
        <v>2011</v>
      </c>
      <c r="L444" s="43">
        <f t="shared" si="49"/>
        <v>1</v>
      </c>
      <c r="M444" s="43">
        <f t="shared" si="50"/>
        <v>0</v>
      </c>
      <c r="N444" s="43">
        <f t="shared" si="51"/>
        <v>1</v>
      </c>
      <c r="O444" s="43" t="str">
        <f t="shared" si="52"/>
        <v>B: 1-3%</v>
      </c>
      <c r="P444" s="45">
        <f t="shared" si="53"/>
        <v>570438</v>
      </c>
      <c r="Q444" s="45">
        <f>IF(L444=1,F444*INDEX(Asumsi!$B$5:$B$7,MATCH(I444,Asumsi!$A$5:$A$7,0))-H444,0)</f>
        <v>158782</v>
      </c>
      <c r="R444" s="46">
        <f>MIN(G444,INDEX(Asumsi!$C$5:$C$7,MATCH(I444,Asumsi!$A$5:$A$7,0)))</f>
        <v>0.03</v>
      </c>
      <c r="S444" s="43">
        <f t="shared" si="54"/>
        <v>0</v>
      </c>
      <c r="T444" s="45">
        <f t="shared" si="55"/>
        <v>0</v>
      </c>
      <c r="U444" s="45">
        <f>IF(L444=1,F444*INDEX(Asumsi!$B$5:$B$7,MATCH(I444,Asumsi!$A$5:$A$7,0))-F444*R444,0)</f>
        <v>158781.6</v>
      </c>
      <c r="V444" s="45">
        <f>IF(S444=1,U444*(1-Asumsi!$B$10),U444)</f>
        <v>158781.6</v>
      </c>
    </row>
    <row r="445" spans="1:22" x14ac:dyDescent="0.35">
      <c r="A445" s="43">
        <v>41570</v>
      </c>
      <c r="B445" s="43" t="s">
        <v>202</v>
      </c>
      <c r="C445" s="43" t="s">
        <v>270</v>
      </c>
      <c r="D445" s="44">
        <v>40515</v>
      </c>
      <c r="E445" s="43">
        <v>24</v>
      </c>
      <c r="F445" s="43">
        <v>4579840</v>
      </c>
      <c r="G445" s="43">
        <v>0.09</v>
      </c>
      <c r="H445" s="43">
        <v>412186</v>
      </c>
      <c r="I445" s="43" t="s">
        <v>76</v>
      </c>
      <c r="J445" s="43" t="s">
        <v>145</v>
      </c>
      <c r="K445" s="43">
        <f t="shared" si="48"/>
        <v>2010</v>
      </c>
      <c r="L445" s="43">
        <f t="shared" si="49"/>
        <v>1</v>
      </c>
      <c r="M445" s="43">
        <f t="shared" si="50"/>
        <v>0</v>
      </c>
      <c r="N445" s="43">
        <f t="shared" si="51"/>
        <v>1</v>
      </c>
      <c r="O445" s="43" t="str">
        <f t="shared" si="52"/>
        <v>D: 7%+</v>
      </c>
      <c r="P445" s="45">
        <f t="shared" si="53"/>
        <v>4167654</v>
      </c>
      <c r="Q445" s="45">
        <f>IF(L445=1,F445*INDEX(Asumsi!$B$5:$B$7,MATCH(I445,Asumsi!$A$5:$A$7,0))-H445,0)</f>
        <v>961766</v>
      </c>
      <c r="R445" s="46">
        <f>MIN(G445,INDEX(Asumsi!$C$5:$C$7,MATCH(I445,Asumsi!$A$5:$A$7,0)))</f>
        <v>0.05</v>
      </c>
      <c r="S445" s="43">
        <f t="shared" si="54"/>
        <v>1</v>
      </c>
      <c r="T445" s="45">
        <f t="shared" si="55"/>
        <v>183193.59999999998</v>
      </c>
      <c r="U445" s="45">
        <f>IF(L445=1,F445*INDEX(Asumsi!$B$5:$B$7,MATCH(I445,Asumsi!$A$5:$A$7,0))-F445*R445,0)</f>
        <v>1144960</v>
      </c>
      <c r="V445" s="45">
        <f>IF(S445=1,U445*(1-Asumsi!$B$10),U445)</f>
        <v>1087712</v>
      </c>
    </row>
    <row r="446" spans="1:22" x14ac:dyDescent="0.35">
      <c r="A446" s="43">
        <v>41991</v>
      </c>
      <c r="B446" s="43" t="s">
        <v>202</v>
      </c>
      <c r="C446" s="43" t="s">
        <v>288</v>
      </c>
      <c r="D446" s="44">
        <v>40895</v>
      </c>
      <c r="E446" s="43">
        <v>36</v>
      </c>
      <c r="F446" s="43">
        <v>3547720</v>
      </c>
      <c r="G446" s="43">
        <v>0.06</v>
      </c>
      <c r="H446" s="43">
        <v>212863</v>
      </c>
      <c r="I446" s="43" t="s">
        <v>75</v>
      </c>
      <c r="J446" s="43" t="s">
        <v>135</v>
      </c>
      <c r="K446" s="43">
        <f t="shared" si="48"/>
        <v>2011</v>
      </c>
      <c r="L446" s="43">
        <f t="shared" si="49"/>
        <v>1</v>
      </c>
      <c r="M446" s="43">
        <f t="shared" si="50"/>
        <v>0</v>
      </c>
      <c r="N446" s="43">
        <f t="shared" si="51"/>
        <v>1</v>
      </c>
      <c r="O446" s="43" t="str">
        <f t="shared" si="52"/>
        <v>C: 4-6%</v>
      </c>
      <c r="P446" s="45">
        <f t="shared" si="53"/>
        <v>3334857</v>
      </c>
      <c r="Q446" s="45">
        <f>IF(L446=1,F446*INDEX(Asumsi!$B$5:$B$7,MATCH(I446,Asumsi!$A$5:$A$7,0))-H446,0)</f>
        <v>851453</v>
      </c>
      <c r="R446" s="46">
        <f>MIN(G446,INDEX(Asumsi!$C$5:$C$7,MATCH(I446,Asumsi!$A$5:$A$7,0)))</f>
        <v>0.03</v>
      </c>
      <c r="S446" s="43">
        <f t="shared" si="54"/>
        <v>1</v>
      </c>
      <c r="T446" s="45">
        <f t="shared" si="55"/>
        <v>106431.59999999999</v>
      </c>
      <c r="U446" s="45">
        <f>IF(L446=1,F446*INDEX(Asumsi!$B$5:$B$7,MATCH(I446,Asumsi!$A$5:$A$7,0))-F446*R446,0)</f>
        <v>957884.4</v>
      </c>
      <c r="V446" s="45">
        <f>IF(S446=1,U446*(1-Asumsi!$B$10),U446)</f>
        <v>909990.17999999993</v>
      </c>
    </row>
    <row r="447" spans="1:22" x14ac:dyDescent="0.35">
      <c r="A447" s="43">
        <v>42400</v>
      </c>
      <c r="B447" s="43" t="s">
        <v>202</v>
      </c>
      <c r="C447" s="43" t="s">
        <v>275</v>
      </c>
      <c r="D447" s="44">
        <v>41130</v>
      </c>
      <c r="E447" s="43">
        <v>44</v>
      </c>
      <c r="F447" s="43">
        <v>1730540</v>
      </c>
      <c r="G447" s="43">
        <v>0.03</v>
      </c>
      <c r="H447" s="43">
        <v>51916</v>
      </c>
      <c r="I447" s="43" t="s">
        <v>77</v>
      </c>
      <c r="J447" s="43" t="s">
        <v>142</v>
      </c>
      <c r="K447" s="43">
        <f t="shared" si="48"/>
        <v>2012</v>
      </c>
      <c r="L447" s="43">
        <f t="shared" si="49"/>
        <v>1</v>
      </c>
      <c r="M447" s="43">
        <f t="shared" si="50"/>
        <v>0</v>
      </c>
      <c r="N447" s="43">
        <f t="shared" si="51"/>
        <v>1</v>
      </c>
      <c r="O447" s="43" t="str">
        <f t="shared" si="52"/>
        <v>B: 1-3%</v>
      </c>
      <c r="P447" s="45">
        <f t="shared" si="53"/>
        <v>1678624</v>
      </c>
      <c r="Q447" s="45">
        <f>IF(L447=1,F447*INDEX(Asumsi!$B$5:$B$7,MATCH(I447,Asumsi!$A$5:$A$7,0))-H447,0)</f>
        <v>467246</v>
      </c>
      <c r="R447" s="46">
        <f>MIN(G447,INDEX(Asumsi!$C$5:$C$7,MATCH(I447,Asumsi!$A$5:$A$7,0)))</f>
        <v>0.03</v>
      </c>
      <c r="S447" s="43">
        <f t="shared" si="54"/>
        <v>0</v>
      </c>
      <c r="T447" s="45">
        <f t="shared" si="55"/>
        <v>0</v>
      </c>
      <c r="U447" s="45">
        <f>IF(L447=1,F447*INDEX(Asumsi!$B$5:$B$7,MATCH(I447,Asumsi!$A$5:$A$7,0))-F447*R447,0)</f>
        <v>467245.8</v>
      </c>
      <c r="V447" s="45">
        <f>IF(S447=1,U447*(1-Asumsi!$B$10),U447)</f>
        <v>467245.8</v>
      </c>
    </row>
    <row r="448" spans="1:22" x14ac:dyDescent="0.35">
      <c r="A448" s="43">
        <v>42754</v>
      </c>
      <c r="B448" s="43" t="s">
        <v>202</v>
      </c>
      <c r="C448" s="43" t="s">
        <v>284</v>
      </c>
      <c r="D448" s="44">
        <v>40414</v>
      </c>
      <c r="E448" s="43">
        <v>31</v>
      </c>
      <c r="F448" s="43">
        <v>683420</v>
      </c>
      <c r="G448" s="43">
        <v>0.04</v>
      </c>
      <c r="H448" s="43">
        <v>27337</v>
      </c>
      <c r="I448" s="43" t="s">
        <v>76</v>
      </c>
      <c r="J448" s="43" t="s">
        <v>138</v>
      </c>
      <c r="K448" s="43">
        <f t="shared" si="48"/>
        <v>2010</v>
      </c>
      <c r="L448" s="43">
        <f t="shared" si="49"/>
        <v>1</v>
      </c>
      <c r="M448" s="43">
        <f t="shared" si="50"/>
        <v>0</v>
      </c>
      <c r="N448" s="43">
        <f t="shared" si="51"/>
        <v>1</v>
      </c>
      <c r="O448" s="43" t="str">
        <f t="shared" si="52"/>
        <v>C: 4-6%</v>
      </c>
      <c r="P448" s="45">
        <f t="shared" si="53"/>
        <v>656083</v>
      </c>
      <c r="Q448" s="45">
        <f>IF(L448=1,F448*INDEX(Asumsi!$B$5:$B$7,MATCH(I448,Asumsi!$A$5:$A$7,0))-H448,0)</f>
        <v>177689</v>
      </c>
      <c r="R448" s="46">
        <f>MIN(G448,INDEX(Asumsi!$C$5:$C$7,MATCH(I448,Asumsi!$A$5:$A$7,0)))</f>
        <v>0.04</v>
      </c>
      <c r="S448" s="43">
        <f t="shared" si="54"/>
        <v>0</v>
      </c>
      <c r="T448" s="45">
        <f t="shared" si="55"/>
        <v>0</v>
      </c>
      <c r="U448" s="45">
        <f>IF(L448=1,F448*INDEX(Asumsi!$B$5:$B$7,MATCH(I448,Asumsi!$A$5:$A$7,0))-F448*R448,0)</f>
        <v>177689.2</v>
      </c>
      <c r="V448" s="45">
        <f>IF(S448=1,U448*(1-Asumsi!$B$10),U448)</f>
        <v>177689.2</v>
      </c>
    </row>
    <row r="449" spans="1:22" x14ac:dyDescent="0.35">
      <c r="A449" s="43">
        <v>42918</v>
      </c>
      <c r="B449" s="43" t="s">
        <v>202</v>
      </c>
      <c r="C449" s="43" t="s">
        <v>290</v>
      </c>
      <c r="D449" s="44">
        <v>40685</v>
      </c>
      <c r="E449" s="43">
        <v>46</v>
      </c>
      <c r="F449" s="43">
        <v>1296520</v>
      </c>
      <c r="G449" s="43">
        <v>7.0000000000000007E-2</v>
      </c>
      <c r="H449" s="43">
        <v>90756</v>
      </c>
      <c r="I449" s="43" t="s">
        <v>76</v>
      </c>
      <c r="J449" s="43" t="s">
        <v>138</v>
      </c>
      <c r="K449" s="43">
        <f t="shared" si="48"/>
        <v>2011</v>
      </c>
      <c r="L449" s="43">
        <f t="shared" si="49"/>
        <v>1</v>
      </c>
      <c r="M449" s="43">
        <f t="shared" si="50"/>
        <v>0</v>
      </c>
      <c r="N449" s="43">
        <f t="shared" si="51"/>
        <v>1</v>
      </c>
      <c r="O449" s="43" t="str">
        <f t="shared" si="52"/>
        <v>D: 7%+</v>
      </c>
      <c r="P449" s="45">
        <f t="shared" si="53"/>
        <v>1205764</v>
      </c>
      <c r="Q449" s="45">
        <f>IF(L449=1,F449*INDEX(Asumsi!$B$5:$B$7,MATCH(I449,Asumsi!$A$5:$A$7,0))-H449,0)</f>
        <v>298200</v>
      </c>
      <c r="R449" s="46">
        <f>MIN(G449,INDEX(Asumsi!$C$5:$C$7,MATCH(I449,Asumsi!$A$5:$A$7,0)))</f>
        <v>0.05</v>
      </c>
      <c r="S449" s="43">
        <f t="shared" si="54"/>
        <v>1</v>
      </c>
      <c r="T449" s="45">
        <f t="shared" si="55"/>
        <v>25930.400000000005</v>
      </c>
      <c r="U449" s="45">
        <f>IF(L449=1,F449*INDEX(Asumsi!$B$5:$B$7,MATCH(I449,Asumsi!$A$5:$A$7,0))-F449*R449,0)</f>
        <v>324130</v>
      </c>
      <c r="V449" s="45">
        <f>IF(S449=1,U449*(1-Asumsi!$B$10),U449)</f>
        <v>307923.5</v>
      </c>
    </row>
    <row r="450" spans="1:22" x14ac:dyDescent="0.35">
      <c r="A450" s="43">
        <v>42944</v>
      </c>
      <c r="B450" s="43" t="s">
        <v>202</v>
      </c>
      <c r="C450" s="43" t="s">
        <v>285</v>
      </c>
      <c r="D450" s="44">
        <v>41231</v>
      </c>
      <c r="E450" s="43">
        <v>43</v>
      </c>
      <c r="F450" s="43">
        <v>19501100</v>
      </c>
      <c r="G450" s="43">
        <v>0</v>
      </c>
      <c r="H450" s="43">
        <v>0</v>
      </c>
      <c r="I450" s="43" t="s">
        <v>75</v>
      </c>
      <c r="J450" s="43" t="s">
        <v>135</v>
      </c>
      <c r="K450" s="43">
        <f t="shared" ref="K450:K513" si="56">YEAR(D450)</f>
        <v>2012</v>
      </c>
      <c r="L450" s="43">
        <f t="shared" ref="L450:L513" si="57">IF(B450="Order Finished",1,0)</f>
        <v>1</v>
      </c>
      <c r="M450" s="43">
        <f t="shared" ref="M450:M513" si="58">IF(B450="Order Returned",1,0)</f>
        <v>0</v>
      </c>
      <c r="N450" s="43">
        <f t="shared" ref="N450:N513" si="59">IF(B450="Order Cancelled",0,1)</f>
        <v>1</v>
      </c>
      <c r="O450" s="43" t="str">
        <f t="shared" ref="O450:O513" si="60">IF(G450=0,"A: 0%",IF(G450&lt;=0.03,"B: 1-3%",IF(G450&lt;=0.06,"C: 4-6%","D: 7%+")))</f>
        <v>A: 0%</v>
      </c>
      <c r="P450" s="45">
        <f t="shared" ref="P450:P513" si="61">IF(L450=1,F450-H450,0)</f>
        <v>19501100</v>
      </c>
      <c r="Q450" s="45">
        <f>IF(L450=1,F450*INDEX(Asumsi!$B$5:$B$7,MATCH(I450,Asumsi!$A$5:$A$7,0))-H450,0)</f>
        <v>5850330</v>
      </c>
      <c r="R450" s="46">
        <f>MIN(G450,INDEX(Asumsi!$C$5:$C$7,MATCH(I450,Asumsi!$A$5:$A$7,0)))</f>
        <v>0</v>
      </c>
      <c r="S450" s="43">
        <f t="shared" ref="S450:S513" si="62">IF(G450&gt;R450,1,0)</f>
        <v>0</v>
      </c>
      <c r="T450" s="45">
        <f t="shared" ref="T450:T513" si="63">IF(L450=1,F450*(G450-R450),0)</f>
        <v>0</v>
      </c>
      <c r="U450" s="45">
        <f>IF(L450=1,F450*INDEX(Asumsi!$B$5:$B$7,MATCH(I450,Asumsi!$A$5:$A$7,0))-F450*R450,0)</f>
        <v>5850330</v>
      </c>
      <c r="V450" s="45">
        <f>IF(S450=1,U450*(1-Asumsi!$B$10),U450)</f>
        <v>5850330</v>
      </c>
    </row>
    <row r="451" spans="1:22" x14ac:dyDescent="0.35">
      <c r="A451" s="43">
        <v>44037</v>
      </c>
      <c r="B451" s="43" t="s">
        <v>202</v>
      </c>
      <c r="C451" s="43" t="s">
        <v>206</v>
      </c>
      <c r="D451" s="44">
        <v>41088</v>
      </c>
      <c r="E451" s="43">
        <v>39</v>
      </c>
      <c r="F451" s="43">
        <v>1671100</v>
      </c>
      <c r="G451" s="43">
        <v>7.0000000000000007E-2</v>
      </c>
      <c r="H451" s="43">
        <v>116977</v>
      </c>
      <c r="I451" s="43" t="s">
        <v>75</v>
      </c>
      <c r="J451" s="43" t="s">
        <v>144</v>
      </c>
      <c r="K451" s="43">
        <f t="shared" si="56"/>
        <v>2012</v>
      </c>
      <c r="L451" s="43">
        <f t="shared" si="57"/>
        <v>1</v>
      </c>
      <c r="M451" s="43">
        <f t="shared" si="58"/>
        <v>0</v>
      </c>
      <c r="N451" s="43">
        <f t="shared" si="59"/>
        <v>1</v>
      </c>
      <c r="O451" s="43" t="str">
        <f t="shared" si="60"/>
        <v>D: 7%+</v>
      </c>
      <c r="P451" s="45">
        <f t="shared" si="61"/>
        <v>1554123</v>
      </c>
      <c r="Q451" s="45">
        <f>IF(L451=1,F451*INDEX(Asumsi!$B$5:$B$7,MATCH(I451,Asumsi!$A$5:$A$7,0))-H451,0)</f>
        <v>384353</v>
      </c>
      <c r="R451" s="46">
        <f>MIN(G451,INDEX(Asumsi!$C$5:$C$7,MATCH(I451,Asumsi!$A$5:$A$7,0)))</f>
        <v>0.03</v>
      </c>
      <c r="S451" s="43">
        <f t="shared" si="62"/>
        <v>1</v>
      </c>
      <c r="T451" s="45">
        <f t="shared" si="63"/>
        <v>66844.000000000015</v>
      </c>
      <c r="U451" s="45">
        <f>IF(L451=1,F451*INDEX(Asumsi!$B$5:$B$7,MATCH(I451,Asumsi!$A$5:$A$7,0))-F451*R451,0)</f>
        <v>451197</v>
      </c>
      <c r="V451" s="45">
        <f>IF(S451=1,U451*(1-Asumsi!$B$10),U451)</f>
        <v>428637.14999999997</v>
      </c>
    </row>
    <row r="452" spans="1:22" x14ac:dyDescent="0.35">
      <c r="A452" s="43">
        <v>44387</v>
      </c>
      <c r="B452" s="43" t="s">
        <v>202</v>
      </c>
      <c r="C452" s="43" t="s">
        <v>276</v>
      </c>
      <c r="D452" s="44">
        <v>39848</v>
      </c>
      <c r="E452" s="43">
        <v>50</v>
      </c>
      <c r="F452" s="43">
        <v>2883140</v>
      </c>
      <c r="G452" s="43">
        <v>7.0000000000000007E-2</v>
      </c>
      <c r="H452" s="43">
        <v>201820</v>
      </c>
      <c r="I452" s="43" t="s">
        <v>77</v>
      </c>
      <c r="J452" s="43" t="s">
        <v>142</v>
      </c>
      <c r="K452" s="43">
        <f t="shared" si="56"/>
        <v>2009</v>
      </c>
      <c r="L452" s="43">
        <f t="shared" si="57"/>
        <v>1</v>
      </c>
      <c r="M452" s="43">
        <f t="shared" si="58"/>
        <v>0</v>
      </c>
      <c r="N452" s="43">
        <f t="shared" si="59"/>
        <v>1</v>
      </c>
      <c r="O452" s="43" t="str">
        <f t="shared" si="60"/>
        <v>D: 7%+</v>
      </c>
      <c r="P452" s="45">
        <f t="shared" si="61"/>
        <v>2681320</v>
      </c>
      <c r="Q452" s="45">
        <f>IF(L452=1,F452*INDEX(Asumsi!$B$5:$B$7,MATCH(I452,Asumsi!$A$5:$A$7,0))-H452,0)</f>
        <v>663122</v>
      </c>
      <c r="R452" s="46">
        <f>MIN(G452,INDEX(Asumsi!$C$5:$C$7,MATCH(I452,Asumsi!$A$5:$A$7,0)))</f>
        <v>0.05</v>
      </c>
      <c r="S452" s="43">
        <f t="shared" si="62"/>
        <v>1</v>
      </c>
      <c r="T452" s="45">
        <f t="shared" si="63"/>
        <v>57662.80000000001</v>
      </c>
      <c r="U452" s="45">
        <f>IF(L452=1,F452*INDEX(Asumsi!$B$5:$B$7,MATCH(I452,Asumsi!$A$5:$A$7,0))-F452*R452,0)</f>
        <v>720785</v>
      </c>
      <c r="V452" s="45">
        <f>IF(S452=1,U452*(1-Asumsi!$B$10),U452)</f>
        <v>684745.75</v>
      </c>
    </row>
    <row r="453" spans="1:22" x14ac:dyDescent="0.35">
      <c r="A453" s="43">
        <v>44576</v>
      </c>
      <c r="B453" s="43" t="s">
        <v>202</v>
      </c>
      <c r="C453" s="43" t="s">
        <v>282</v>
      </c>
      <c r="D453" s="44">
        <v>40172</v>
      </c>
      <c r="E453" s="43">
        <v>38</v>
      </c>
      <c r="F453" s="43">
        <v>10032500</v>
      </c>
      <c r="G453" s="43">
        <v>0.01</v>
      </c>
      <c r="H453" s="43">
        <v>100325</v>
      </c>
      <c r="I453" s="43" t="s">
        <v>75</v>
      </c>
      <c r="J453" s="43" t="s">
        <v>136</v>
      </c>
      <c r="K453" s="43">
        <f t="shared" si="56"/>
        <v>2009</v>
      </c>
      <c r="L453" s="43">
        <f t="shared" si="57"/>
        <v>1</v>
      </c>
      <c r="M453" s="43">
        <f t="shared" si="58"/>
        <v>0</v>
      </c>
      <c r="N453" s="43">
        <f t="shared" si="59"/>
        <v>1</v>
      </c>
      <c r="O453" s="43" t="str">
        <f t="shared" si="60"/>
        <v>B: 1-3%</v>
      </c>
      <c r="P453" s="45">
        <f t="shared" si="61"/>
        <v>9932175</v>
      </c>
      <c r="Q453" s="45">
        <f>IF(L453=1,F453*INDEX(Asumsi!$B$5:$B$7,MATCH(I453,Asumsi!$A$5:$A$7,0))-H453,0)</f>
        <v>2909425</v>
      </c>
      <c r="R453" s="46">
        <f>MIN(G453,INDEX(Asumsi!$C$5:$C$7,MATCH(I453,Asumsi!$A$5:$A$7,0)))</f>
        <v>0.01</v>
      </c>
      <c r="S453" s="43">
        <f t="shared" si="62"/>
        <v>0</v>
      </c>
      <c r="T453" s="45">
        <f t="shared" si="63"/>
        <v>0</v>
      </c>
      <c r="U453" s="45">
        <f>IF(L453=1,F453*INDEX(Asumsi!$B$5:$B$7,MATCH(I453,Asumsi!$A$5:$A$7,0))-F453*R453,0)</f>
        <v>2909425</v>
      </c>
      <c r="V453" s="45">
        <f>IF(S453=1,U453*(1-Asumsi!$B$10),U453)</f>
        <v>2909425</v>
      </c>
    </row>
    <row r="454" spans="1:22" x14ac:dyDescent="0.35">
      <c r="A454" s="43">
        <v>45601</v>
      </c>
      <c r="B454" s="43" t="s">
        <v>202</v>
      </c>
      <c r="C454" s="43" t="s">
        <v>283</v>
      </c>
      <c r="D454" s="44">
        <v>40812</v>
      </c>
      <c r="E454" s="43">
        <v>47</v>
      </c>
      <c r="F454" s="43">
        <v>1890060</v>
      </c>
      <c r="G454" s="43">
        <v>0</v>
      </c>
      <c r="H454" s="43">
        <v>0</v>
      </c>
      <c r="I454" s="43" t="s">
        <v>76</v>
      </c>
      <c r="J454" s="43" t="s">
        <v>145</v>
      </c>
      <c r="K454" s="43">
        <f t="shared" si="56"/>
        <v>2011</v>
      </c>
      <c r="L454" s="43">
        <f t="shared" si="57"/>
        <v>1</v>
      </c>
      <c r="M454" s="43">
        <f t="shared" si="58"/>
        <v>0</v>
      </c>
      <c r="N454" s="43">
        <f t="shared" si="59"/>
        <v>1</v>
      </c>
      <c r="O454" s="43" t="str">
        <f t="shared" si="60"/>
        <v>A: 0%</v>
      </c>
      <c r="P454" s="45">
        <f t="shared" si="61"/>
        <v>1890060</v>
      </c>
      <c r="Q454" s="45">
        <f>IF(L454=1,F454*INDEX(Asumsi!$B$5:$B$7,MATCH(I454,Asumsi!$A$5:$A$7,0))-H454,0)</f>
        <v>567018</v>
      </c>
      <c r="R454" s="46">
        <f>MIN(G454,INDEX(Asumsi!$C$5:$C$7,MATCH(I454,Asumsi!$A$5:$A$7,0)))</f>
        <v>0</v>
      </c>
      <c r="S454" s="43">
        <f t="shared" si="62"/>
        <v>0</v>
      </c>
      <c r="T454" s="45">
        <f t="shared" si="63"/>
        <v>0</v>
      </c>
      <c r="U454" s="45">
        <f>IF(L454=1,F454*INDEX(Asumsi!$B$5:$B$7,MATCH(I454,Asumsi!$A$5:$A$7,0))-F454*R454,0)</f>
        <v>567018</v>
      </c>
      <c r="V454" s="45">
        <f>IF(S454=1,U454*(1-Asumsi!$B$10),U454)</f>
        <v>567018</v>
      </c>
    </row>
    <row r="455" spans="1:22" x14ac:dyDescent="0.35">
      <c r="A455" s="43">
        <v>45606</v>
      </c>
      <c r="B455" s="43" t="s">
        <v>202</v>
      </c>
      <c r="C455" s="43" t="s">
        <v>289</v>
      </c>
      <c r="D455" s="44">
        <v>40808</v>
      </c>
      <c r="E455" s="43">
        <v>38</v>
      </c>
      <c r="F455" s="43">
        <v>651500</v>
      </c>
      <c r="G455" s="43">
        <v>0.1</v>
      </c>
      <c r="H455" s="43">
        <v>65150</v>
      </c>
      <c r="I455" s="43" t="s">
        <v>75</v>
      </c>
      <c r="J455" s="43" t="s">
        <v>144</v>
      </c>
      <c r="K455" s="43">
        <f t="shared" si="56"/>
        <v>2011</v>
      </c>
      <c r="L455" s="43">
        <f t="shared" si="57"/>
        <v>1</v>
      </c>
      <c r="M455" s="43">
        <f t="shared" si="58"/>
        <v>0</v>
      </c>
      <c r="N455" s="43">
        <f t="shared" si="59"/>
        <v>1</v>
      </c>
      <c r="O455" s="43" t="str">
        <f t="shared" si="60"/>
        <v>D: 7%+</v>
      </c>
      <c r="P455" s="45">
        <f t="shared" si="61"/>
        <v>586350</v>
      </c>
      <c r="Q455" s="45">
        <f>IF(L455=1,F455*INDEX(Asumsi!$B$5:$B$7,MATCH(I455,Asumsi!$A$5:$A$7,0))-H455,0)</f>
        <v>130300</v>
      </c>
      <c r="R455" s="46">
        <f>MIN(G455,INDEX(Asumsi!$C$5:$C$7,MATCH(I455,Asumsi!$A$5:$A$7,0)))</f>
        <v>0.03</v>
      </c>
      <c r="S455" s="43">
        <f t="shared" si="62"/>
        <v>1</v>
      </c>
      <c r="T455" s="45">
        <f t="shared" si="63"/>
        <v>45605.000000000007</v>
      </c>
      <c r="U455" s="45">
        <f>IF(L455=1,F455*INDEX(Asumsi!$B$5:$B$7,MATCH(I455,Asumsi!$A$5:$A$7,0))-F455*R455,0)</f>
        <v>175905</v>
      </c>
      <c r="V455" s="45">
        <f>IF(S455=1,U455*(1-Asumsi!$B$10),U455)</f>
        <v>167109.75</v>
      </c>
    </row>
    <row r="456" spans="1:22" x14ac:dyDescent="0.35">
      <c r="A456" s="43">
        <v>46119</v>
      </c>
      <c r="B456" s="43" t="s">
        <v>202</v>
      </c>
      <c r="C456" s="43" t="s">
        <v>206</v>
      </c>
      <c r="D456" s="44">
        <v>39859</v>
      </c>
      <c r="E456" s="43">
        <v>23</v>
      </c>
      <c r="F456" s="43">
        <v>186100</v>
      </c>
      <c r="G456" s="43">
        <v>0.03</v>
      </c>
      <c r="H456" s="43">
        <v>5583</v>
      </c>
      <c r="I456" s="43" t="s">
        <v>76</v>
      </c>
      <c r="J456" s="43" t="s">
        <v>138</v>
      </c>
      <c r="K456" s="43">
        <f t="shared" si="56"/>
        <v>2009</v>
      </c>
      <c r="L456" s="43">
        <f t="shared" si="57"/>
        <v>1</v>
      </c>
      <c r="M456" s="43">
        <f t="shared" si="58"/>
        <v>0</v>
      </c>
      <c r="N456" s="43">
        <f t="shared" si="59"/>
        <v>1</v>
      </c>
      <c r="O456" s="43" t="str">
        <f t="shared" si="60"/>
        <v>B: 1-3%</v>
      </c>
      <c r="P456" s="45">
        <f t="shared" si="61"/>
        <v>180517</v>
      </c>
      <c r="Q456" s="45">
        <f>IF(L456=1,F456*INDEX(Asumsi!$B$5:$B$7,MATCH(I456,Asumsi!$A$5:$A$7,0))-H456,0)</f>
        <v>50247</v>
      </c>
      <c r="R456" s="46">
        <f>MIN(G456,INDEX(Asumsi!$C$5:$C$7,MATCH(I456,Asumsi!$A$5:$A$7,0)))</f>
        <v>0.03</v>
      </c>
      <c r="S456" s="43">
        <f t="shared" si="62"/>
        <v>0</v>
      </c>
      <c r="T456" s="45">
        <f t="shared" si="63"/>
        <v>0</v>
      </c>
      <c r="U456" s="45">
        <f>IF(L456=1,F456*INDEX(Asumsi!$B$5:$B$7,MATCH(I456,Asumsi!$A$5:$A$7,0))-F456*R456,0)</f>
        <v>50247</v>
      </c>
      <c r="V456" s="45">
        <f>IF(S456=1,U456*(1-Asumsi!$B$10),U456)</f>
        <v>50247</v>
      </c>
    </row>
    <row r="457" spans="1:22" x14ac:dyDescent="0.35">
      <c r="A457" s="43">
        <v>46756</v>
      </c>
      <c r="B457" s="43" t="s">
        <v>202</v>
      </c>
      <c r="C457" s="43" t="s">
        <v>286</v>
      </c>
      <c r="D457" s="44">
        <v>40097</v>
      </c>
      <c r="E457" s="43">
        <v>3</v>
      </c>
      <c r="F457" s="43">
        <v>67280</v>
      </c>
      <c r="G457" s="43">
        <v>0.01</v>
      </c>
      <c r="H457" s="43">
        <v>673</v>
      </c>
      <c r="I457" s="43" t="s">
        <v>76</v>
      </c>
      <c r="J457" s="43" t="s">
        <v>145</v>
      </c>
      <c r="K457" s="43">
        <f t="shared" si="56"/>
        <v>2009</v>
      </c>
      <c r="L457" s="43">
        <f t="shared" si="57"/>
        <v>1</v>
      </c>
      <c r="M457" s="43">
        <f t="shared" si="58"/>
        <v>0</v>
      </c>
      <c r="N457" s="43">
        <f t="shared" si="59"/>
        <v>1</v>
      </c>
      <c r="O457" s="43" t="str">
        <f t="shared" si="60"/>
        <v>B: 1-3%</v>
      </c>
      <c r="P457" s="45">
        <f t="shared" si="61"/>
        <v>66607</v>
      </c>
      <c r="Q457" s="45">
        <f>IF(L457=1,F457*INDEX(Asumsi!$B$5:$B$7,MATCH(I457,Asumsi!$A$5:$A$7,0))-H457,0)</f>
        <v>19511</v>
      </c>
      <c r="R457" s="46">
        <f>MIN(G457,INDEX(Asumsi!$C$5:$C$7,MATCH(I457,Asumsi!$A$5:$A$7,0)))</f>
        <v>0.01</v>
      </c>
      <c r="S457" s="43">
        <f t="shared" si="62"/>
        <v>0</v>
      </c>
      <c r="T457" s="45">
        <f t="shared" si="63"/>
        <v>0</v>
      </c>
      <c r="U457" s="45">
        <f>IF(L457=1,F457*INDEX(Asumsi!$B$5:$B$7,MATCH(I457,Asumsi!$A$5:$A$7,0))-F457*R457,0)</f>
        <v>19511.2</v>
      </c>
      <c r="V457" s="45">
        <f>IF(S457=1,U457*(1-Asumsi!$B$10),U457)</f>
        <v>19511.2</v>
      </c>
    </row>
    <row r="458" spans="1:22" x14ac:dyDescent="0.35">
      <c r="A458" s="43">
        <v>47714</v>
      </c>
      <c r="B458" s="43" t="s">
        <v>202</v>
      </c>
      <c r="C458" s="43" t="s">
        <v>288</v>
      </c>
      <c r="D458" s="44">
        <v>40612</v>
      </c>
      <c r="E458" s="43">
        <v>30</v>
      </c>
      <c r="F458" s="43">
        <v>352300</v>
      </c>
      <c r="G458" s="43">
        <v>0.01</v>
      </c>
      <c r="H458" s="43">
        <v>3523</v>
      </c>
      <c r="I458" s="43" t="s">
        <v>76</v>
      </c>
      <c r="J458" s="43" t="s">
        <v>138</v>
      </c>
      <c r="K458" s="43">
        <f t="shared" si="56"/>
        <v>2011</v>
      </c>
      <c r="L458" s="43">
        <f t="shared" si="57"/>
        <v>1</v>
      </c>
      <c r="M458" s="43">
        <f t="shared" si="58"/>
        <v>0</v>
      </c>
      <c r="N458" s="43">
        <f t="shared" si="59"/>
        <v>1</v>
      </c>
      <c r="O458" s="43" t="str">
        <f t="shared" si="60"/>
        <v>B: 1-3%</v>
      </c>
      <c r="P458" s="45">
        <f t="shared" si="61"/>
        <v>348777</v>
      </c>
      <c r="Q458" s="45">
        <f>IF(L458=1,F458*INDEX(Asumsi!$B$5:$B$7,MATCH(I458,Asumsi!$A$5:$A$7,0))-H458,0)</f>
        <v>102167</v>
      </c>
      <c r="R458" s="46">
        <f>MIN(G458,INDEX(Asumsi!$C$5:$C$7,MATCH(I458,Asumsi!$A$5:$A$7,0)))</f>
        <v>0.01</v>
      </c>
      <c r="S458" s="43">
        <f t="shared" si="62"/>
        <v>0</v>
      </c>
      <c r="T458" s="45">
        <f t="shared" si="63"/>
        <v>0</v>
      </c>
      <c r="U458" s="45">
        <f>IF(L458=1,F458*INDEX(Asumsi!$B$5:$B$7,MATCH(I458,Asumsi!$A$5:$A$7,0))-F458*R458,0)</f>
        <v>102167</v>
      </c>
      <c r="V458" s="45">
        <f>IF(S458=1,U458*(1-Asumsi!$B$10),U458)</f>
        <v>102167</v>
      </c>
    </row>
    <row r="459" spans="1:22" x14ac:dyDescent="0.35">
      <c r="A459" s="43">
        <v>47846</v>
      </c>
      <c r="B459" s="43" t="s">
        <v>202</v>
      </c>
      <c r="C459" s="43" t="s">
        <v>281</v>
      </c>
      <c r="D459" s="44">
        <v>41132</v>
      </c>
      <c r="E459" s="43">
        <v>5</v>
      </c>
      <c r="F459" s="43">
        <v>132860</v>
      </c>
      <c r="G459" s="43">
        <v>0.01</v>
      </c>
      <c r="H459" s="43">
        <v>1329</v>
      </c>
      <c r="I459" s="43" t="s">
        <v>75</v>
      </c>
      <c r="J459" s="43" t="s">
        <v>144</v>
      </c>
      <c r="K459" s="43">
        <f t="shared" si="56"/>
        <v>2012</v>
      </c>
      <c r="L459" s="43">
        <f t="shared" si="57"/>
        <v>1</v>
      </c>
      <c r="M459" s="43">
        <f t="shared" si="58"/>
        <v>0</v>
      </c>
      <c r="N459" s="43">
        <f t="shared" si="59"/>
        <v>1</v>
      </c>
      <c r="O459" s="43" t="str">
        <f t="shared" si="60"/>
        <v>B: 1-3%</v>
      </c>
      <c r="P459" s="45">
        <f t="shared" si="61"/>
        <v>131531</v>
      </c>
      <c r="Q459" s="45">
        <f>IF(L459=1,F459*INDEX(Asumsi!$B$5:$B$7,MATCH(I459,Asumsi!$A$5:$A$7,0))-H459,0)</f>
        <v>38529</v>
      </c>
      <c r="R459" s="46">
        <f>MIN(G459,INDEX(Asumsi!$C$5:$C$7,MATCH(I459,Asumsi!$A$5:$A$7,0)))</f>
        <v>0.01</v>
      </c>
      <c r="S459" s="43">
        <f t="shared" si="62"/>
        <v>0</v>
      </c>
      <c r="T459" s="45">
        <f t="shared" si="63"/>
        <v>0</v>
      </c>
      <c r="U459" s="45">
        <f>IF(L459=1,F459*INDEX(Asumsi!$B$5:$B$7,MATCH(I459,Asumsi!$A$5:$A$7,0))-F459*R459,0)</f>
        <v>38529.4</v>
      </c>
      <c r="V459" s="45">
        <f>IF(S459=1,U459*(1-Asumsi!$B$10),U459)</f>
        <v>38529.4</v>
      </c>
    </row>
    <row r="460" spans="1:22" x14ac:dyDescent="0.35">
      <c r="A460" s="43">
        <v>47876</v>
      </c>
      <c r="B460" s="43" t="s">
        <v>209</v>
      </c>
      <c r="C460" s="43" t="s">
        <v>282</v>
      </c>
      <c r="D460" s="44">
        <v>40172</v>
      </c>
      <c r="E460" s="43">
        <v>8</v>
      </c>
      <c r="F460" s="43">
        <v>730440</v>
      </c>
      <c r="G460" s="43">
        <v>0.04</v>
      </c>
      <c r="H460" s="43">
        <v>29218</v>
      </c>
      <c r="I460" s="43" t="s">
        <v>76</v>
      </c>
      <c r="J460" s="43" t="s">
        <v>141</v>
      </c>
      <c r="K460" s="43">
        <f t="shared" si="56"/>
        <v>2009</v>
      </c>
      <c r="L460" s="43">
        <f t="shared" si="57"/>
        <v>0</v>
      </c>
      <c r="M460" s="43">
        <f t="shared" si="58"/>
        <v>1</v>
      </c>
      <c r="N460" s="43">
        <f t="shared" si="59"/>
        <v>1</v>
      </c>
      <c r="O460" s="43" t="str">
        <f t="shared" si="60"/>
        <v>C: 4-6%</v>
      </c>
      <c r="P460" s="45">
        <f t="shared" si="61"/>
        <v>0</v>
      </c>
      <c r="Q460" s="45">
        <f>IF(L460=1,F460*INDEX(Asumsi!$B$5:$B$7,MATCH(I460,Asumsi!$A$5:$A$7,0))-H460,0)</f>
        <v>0</v>
      </c>
      <c r="R460" s="46">
        <f>MIN(G460,INDEX(Asumsi!$C$5:$C$7,MATCH(I460,Asumsi!$A$5:$A$7,0)))</f>
        <v>0.04</v>
      </c>
      <c r="S460" s="43">
        <f t="shared" si="62"/>
        <v>0</v>
      </c>
      <c r="T460" s="45">
        <f t="shared" si="63"/>
        <v>0</v>
      </c>
      <c r="U460" s="45">
        <f>IF(L460=1,F460*INDEX(Asumsi!$B$5:$B$7,MATCH(I460,Asumsi!$A$5:$A$7,0))-F460*R460,0)</f>
        <v>0</v>
      </c>
      <c r="V460" s="45">
        <f>IF(S460=1,U460*(1-Asumsi!$B$10),U460)</f>
        <v>0</v>
      </c>
    </row>
    <row r="461" spans="1:22" x14ac:dyDescent="0.35">
      <c r="A461" s="43">
        <v>48067</v>
      </c>
      <c r="B461" s="43" t="s">
        <v>202</v>
      </c>
      <c r="C461" s="43" t="s">
        <v>274</v>
      </c>
      <c r="D461" s="44">
        <v>41089</v>
      </c>
      <c r="E461" s="43">
        <v>31</v>
      </c>
      <c r="F461" s="43">
        <v>6459320</v>
      </c>
      <c r="G461" s="43">
        <v>0.05</v>
      </c>
      <c r="H461" s="43">
        <v>322966</v>
      </c>
      <c r="I461" s="43" t="s">
        <v>77</v>
      </c>
      <c r="J461" s="43" t="s">
        <v>137</v>
      </c>
      <c r="K461" s="43">
        <f t="shared" si="56"/>
        <v>2012</v>
      </c>
      <c r="L461" s="43">
        <f t="shared" si="57"/>
        <v>1</v>
      </c>
      <c r="M461" s="43">
        <f t="shared" si="58"/>
        <v>0</v>
      </c>
      <c r="N461" s="43">
        <f t="shared" si="59"/>
        <v>1</v>
      </c>
      <c r="O461" s="43" t="str">
        <f t="shared" si="60"/>
        <v>C: 4-6%</v>
      </c>
      <c r="P461" s="45">
        <f t="shared" si="61"/>
        <v>6136354</v>
      </c>
      <c r="Q461" s="45">
        <f>IF(L461=1,F461*INDEX(Asumsi!$B$5:$B$7,MATCH(I461,Asumsi!$A$5:$A$7,0))-H461,0)</f>
        <v>1614830</v>
      </c>
      <c r="R461" s="46">
        <f>MIN(G461,INDEX(Asumsi!$C$5:$C$7,MATCH(I461,Asumsi!$A$5:$A$7,0)))</f>
        <v>0.05</v>
      </c>
      <c r="S461" s="43">
        <f t="shared" si="62"/>
        <v>0</v>
      </c>
      <c r="T461" s="45">
        <f t="shared" si="63"/>
        <v>0</v>
      </c>
      <c r="U461" s="45">
        <f>IF(L461=1,F461*INDEX(Asumsi!$B$5:$B$7,MATCH(I461,Asumsi!$A$5:$A$7,0))-F461*R461,0)</f>
        <v>1614830</v>
      </c>
      <c r="V461" s="45">
        <f>IF(S461=1,U461*(1-Asumsi!$B$10),U461)</f>
        <v>1614830</v>
      </c>
    </row>
    <row r="462" spans="1:22" x14ac:dyDescent="0.35">
      <c r="A462" s="43">
        <v>48199</v>
      </c>
      <c r="B462" s="43" t="s">
        <v>202</v>
      </c>
      <c r="C462" s="43" t="s">
        <v>276</v>
      </c>
      <c r="D462" s="44">
        <v>39831</v>
      </c>
      <c r="E462" s="43">
        <v>47</v>
      </c>
      <c r="F462" s="43">
        <v>1344920</v>
      </c>
      <c r="G462" s="43">
        <v>0.1</v>
      </c>
      <c r="H462" s="43">
        <v>134492</v>
      </c>
      <c r="I462" s="43" t="s">
        <v>76</v>
      </c>
      <c r="J462" s="43" t="s">
        <v>146</v>
      </c>
      <c r="K462" s="43">
        <f t="shared" si="56"/>
        <v>2009</v>
      </c>
      <c r="L462" s="43">
        <f t="shared" si="57"/>
        <v>1</v>
      </c>
      <c r="M462" s="43">
        <f t="shared" si="58"/>
        <v>0</v>
      </c>
      <c r="N462" s="43">
        <f t="shared" si="59"/>
        <v>1</v>
      </c>
      <c r="O462" s="43" t="str">
        <f t="shared" si="60"/>
        <v>D: 7%+</v>
      </c>
      <c r="P462" s="45">
        <f t="shared" si="61"/>
        <v>1210428</v>
      </c>
      <c r="Q462" s="45">
        <f>IF(L462=1,F462*INDEX(Asumsi!$B$5:$B$7,MATCH(I462,Asumsi!$A$5:$A$7,0))-H462,0)</f>
        <v>268984</v>
      </c>
      <c r="R462" s="46">
        <f>MIN(G462,INDEX(Asumsi!$C$5:$C$7,MATCH(I462,Asumsi!$A$5:$A$7,0)))</f>
        <v>0.05</v>
      </c>
      <c r="S462" s="43">
        <f t="shared" si="62"/>
        <v>1</v>
      </c>
      <c r="T462" s="45">
        <f t="shared" si="63"/>
        <v>67246</v>
      </c>
      <c r="U462" s="45">
        <f>IF(L462=1,F462*INDEX(Asumsi!$B$5:$B$7,MATCH(I462,Asumsi!$A$5:$A$7,0))-F462*R462,0)</f>
        <v>336230</v>
      </c>
      <c r="V462" s="45">
        <f>IF(S462=1,U462*(1-Asumsi!$B$10),U462)</f>
        <v>319418.5</v>
      </c>
    </row>
    <row r="463" spans="1:22" x14ac:dyDescent="0.35">
      <c r="A463" s="43">
        <v>49029</v>
      </c>
      <c r="B463" s="43" t="s">
        <v>202</v>
      </c>
      <c r="C463" s="43" t="s">
        <v>289</v>
      </c>
      <c r="D463" s="44">
        <v>41049</v>
      </c>
      <c r="E463" s="43">
        <v>49</v>
      </c>
      <c r="F463" s="43">
        <v>16446140</v>
      </c>
      <c r="G463" s="43">
        <v>0.06</v>
      </c>
      <c r="H463" s="43">
        <v>986768</v>
      </c>
      <c r="I463" s="43" t="s">
        <v>77</v>
      </c>
      <c r="J463" s="43" t="s">
        <v>137</v>
      </c>
      <c r="K463" s="43">
        <f t="shared" si="56"/>
        <v>2012</v>
      </c>
      <c r="L463" s="43">
        <f t="shared" si="57"/>
        <v>1</v>
      </c>
      <c r="M463" s="43">
        <f t="shared" si="58"/>
        <v>0</v>
      </c>
      <c r="N463" s="43">
        <f t="shared" si="59"/>
        <v>1</v>
      </c>
      <c r="O463" s="43" t="str">
        <f t="shared" si="60"/>
        <v>C: 4-6%</v>
      </c>
      <c r="P463" s="45">
        <f t="shared" si="61"/>
        <v>15459372</v>
      </c>
      <c r="Q463" s="45">
        <f>IF(L463=1,F463*INDEX(Asumsi!$B$5:$B$7,MATCH(I463,Asumsi!$A$5:$A$7,0))-H463,0)</f>
        <v>3947074</v>
      </c>
      <c r="R463" s="46">
        <f>MIN(G463,INDEX(Asumsi!$C$5:$C$7,MATCH(I463,Asumsi!$A$5:$A$7,0)))</f>
        <v>0.05</v>
      </c>
      <c r="S463" s="43">
        <f t="shared" si="62"/>
        <v>1</v>
      </c>
      <c r="T463" s="45">
        <f t="shared" si="63"/>
        <v>164461.39999999991</v>
      </c>
      <c r="U463" s="45">
        <f>IF(L463=1,F463*INDEX(Asumsi!$B$5:$B$7,MATCH(I463,Asumsi!$A$5:$A$7,0))-F463*R463,0)</f>
        <v>4111535</v>
      </c>
      <c r="V463" s="45">
        <f>IF(S463=1,U463*(1-Asumsi!$B$10),U463)</f>
        <v>3905958.25</v>
      </c>
    </row>
    <row r="464" spans="1:22" x14ac:dyDescent="0.35">
      <c r="A464" s="43">
        <v>49216</v>
      </c>
      <c r="B464" s="43" t="s">
        <v>202</v>
      </c>
      <c r="C464" s="43" t="s">
        <v>291</v>
      </c>
      <c r="D464" s="44">
        <v>39891</v>
      </c>
      <c r="E464" s="43">
        <v>11</v>
      </c>
      <c r="F464" s="43">
        <v>519380</v>
      </c>
      <c r="G464" s="43">
        <v>0.1</v>
      </c>
      <c r="H464" s="43">
        <v>51938</v>
      </c>
      <c r="I464" s="43" t="s">
        <v>76</v>
      </c>
      <c r="J464" s="43" t="s">
        <v>138</v>
      </c>
      <c r="K464" s="43">
        <f t="shared" si="56"/>
        <v>2009</v>
      </c>
      <c r="L464" s="43">
        <f t="shared" si="57"/>
        <v>1</v>
      </c>
      <c r="M464" s="43">
        <f t="shared" si="58"/>
        <v>0</v>
      </c>
      <c r="N464" s="43">
        <f t="shared" si="59"/>
        <v>1</v>
      </c>
      <c r="O464" s="43" t="str">
        <f t="shared" si="60"/>
        <v>D: 7%+</v>
      </c>
      <c r="P464" s="45">
        <f t="shared" si="61"/>
        <v>467442</v>
      </c>
      <c r="Q464" s="45">
        <f>IF(L464=1,F464*INDEX(Asumsi!$B$5:$B$7,MATCH(I464,Asumsi!$A$5:$A$7,0))-H464,0)</f>
        <v>103876</v>
      </c>
      <c r="R464" s="46">
        <f>MIN(G464,INDEX(Asumsi!$C$5:$C$7,MATCH(I464,Asumsi!$A$5:$A$7,0)))</f>
        <v>0.05</v>
      </c>
      <c r="S464" s="43">
        <f t="shared" si="62"/>
        <v>1</v>
      </c>
      <c r="T464" s="45">
        <f t="shared" si="63"/>
        <v>25969</v>
      </c>
      <c r="U464" s="45">
        <f>IF(L464=1,F464*INDEX(Asumsi!$B$5:$B$7,MATCH(I464,Asumsi!$A$5:$A$7,0))-F464*R464,0)</f>
        <v>129845</v>
      </c>
      <c r="V464" s="45">
        <f>IF(S464=1,U464*(1-Asumsi!$B$10),U464)</f>
        <v>123352.75</v>
      </c>
    </row>
    <row r="465" spans="1:22" x14ac:dyDescent="0.35">
      <c r="A465" s="43">
        <v>49990</v>
      </c>
      <c r="B465" s="43" t="s">
        <v>202</v>
      </c>
      <c r="C465" s="43" t="s">
        <v>279</v>
      </c>
      <c r="D465" s="44">
        <v>40061</v>
      </c>
      <c r="E465" s="43">
        <v>11</v>
      </c>
      <c r="F465" s="43">
        <v>10310700</v>
      </c>
      <c r="G465" s="43">
        <v>0</v>
      </c>
      <c r="H465" s="43">
        <v>0</v>
      </c>
      <c r="I465" s="43" t="s">
        <v>77</v>
      </c>
      <c r="J465" s="43" t="s">
        <v>134</v>
      </c>
      <c r="K465" s="43">
        <f t="shared" si="56"/>
        <v>2009</v>
      </c>
      <c r="L465" s="43">
        <f t="shared" si="57"/>
        <v>1</v>
      </c>
      <c r="M465" s="43">
        <f t="shared" si="58"/>
        <v>0</v>
      </c>
      <c r="N465" s="43">
        <f t="shared" si="59"/>
        <v>1</v>
      </c>
      <c r="O465" s="43" t="str">
        <f t="shared" si="60"/>
        <v>A: 0%</v>
      </c>
      <c r="P465" s="45">
        <f t="shared" si="61"/>
        <v>10310700</v>
      </c>
      <c r="Q465" s="45">
        <f>IF(L465=1,F465*INDEX(Asumsi!$B$5:$B$7,MATCH(I465,Asumsi!$A$5:$A$7,0))-H465,0)</f>
        <v>3093210</v>
      </c>
      <c r="R465" s="46">
        <f>MIN(G465,INDEX(Asumsi!$C$5:$C$7,MATCH(I465,Asumsi!$A$5:$A$7,0)))</f>
        <v>0</v>
      </c>
      <c r="S465" s="43">
        <f t="shared" si="62"/>
        <v>0</v>
      </c>
      <c r="T465" s="45">
        <f t="shared" si="63"/>
        <v>0</v>
      </c>
      <c r="U465" s="45">
        <f>IF(L465=1,F465*INDEX(Asumsi!$B$5:$B$7,MATCH(I465,Asumsi!$A$5:$A$7,0))-F465*R465,0)</f>
        <v>3093210</v>
      </c>
      <c r="V465" s="45">
        <f>IF(S465=1,U465*(1-Asumsi!$B$10),U465)</f>
        <v>3093210</v>
      </c>
    </row>
    <row r="466" spans="1:22" x14ac:dyDescent="0.35">
      <c r="A466" s="43">
        <v>50081</v>
      </c>
      <c r="B466" s="43" t="s">
        <v>209</v>
      </c>
      <c r="C466" s="43" t="s">
        <v>273</v>
      </c>
      <c r="D466" s="44">
        <v>40120</v>
      </c>
      <c r="E466" s="43">
        <v>7</v>
      </c>
      <c r="F466" s="43">
        <v>1077020</v>
      </c>
      <c r="G466" s="43">
        <v>0</v>
      </c>
      <c r="H466" s="43">
        <v>0</v>
      </c>
      <c r="I466" s="43" t="s">
        <v>75</v>
      </c>
      <c r="J466" s="43" t="s">
        <v>143</v>
      </c>
      <c r="K466" s="43">
        <f t="shared" si="56"/>
        <v>2009</v>
      </c>
      <c r="L466" s="43">
        <f t="shared" si="57"/>
        <v>0</v>
      </c>
      <c r="M466" s="43">
        <f t="shared" si="58"/>
        <v>1</v>
      </c>
      <c r="N466" s="43">
        <f t="shared" si="59"/>
        <v>1</v>
      </c>
      <c r="O466" s="43" t="str">
        <f t="shared" si="60"/>
        <v>A: 0%</v>
      </c>
      <c r="P466" s="45">
        <f t="shared" si="61"/>
        <v>0</v>
      </c>
      <c r="Q466" s="45">
        <f>IF(L466=1,F466*INDEX(Asumsi!$B$5:$B$7,MATCH(I466,Asumsi!$A$5:$A$7,0))-H466,0)</f>
        <v>0</v>
      </c>
      <c r="R466" s="46">
        <f>MIN(G466,INDEX(Asumsi!$C$5:$C$7,MATCH(I466,Asumsi!$A$5:$A$7,0)))</f>
        <v>0</v>
      </c>
      <c r="S466" s="43">
        <f t="shared" si="62"/>
        <v>0</v>
      </c>
      <c r="T466" s="45">
        <f t="shared" si="63"/>
        <v>0</v>
      </c>
      <c r="U466" s="45">
        <f>IF(L466=1,F466*INDEX(Asumsi!$B$5:$B$7,MATCH(I466,Asumsi!$A$5:$A$7,0))-F466*R466,0)</f>
        <v>0</v>
      </c>
      <c r="V466" s="45">
        <f>IF(S466=1,U466*(1-Asumsi!$B$10),U466)</f>
        <v>0</v>
      </c>
    </row>
    <row r="467" spans="1:22" x14ac:dyDescent="0.35">
      <c r="A467" s="43">
        <v>50404</v>
      </c>
      <c r="B467" s="43" t="s">
        <v>202</v>
      </c>
      <c r="C467" s="43" t="s">
        <v>273</v>
      </c>
      <c r="D467" s="44">
        <v>40628</v>
      </c>
      <c r="E467" s="43">
        <v>18</v>
      </c>
      <c r="F467" s="43">
        <v>7560860</v>
      </c>
      <c r="G467" s="43">
        <v>0.05</v>
      </c>
      <c r="H467" s="43">
        <v>378043</v>
      </c>
      <c r="I467" s="43" t="s">
        <v>76</v>
      </c>
      <c r="J467" s="43" t="s">
        <v>140</v>
      </c>
      <c r="K467" s="43">
        <f t="shared" si="56"/>
        <v>2011</v>
      </c>
      <c r="L467" s="43">
        <f t="shared" si="57"/>
        <v>1</v>
      </c>
      <c r="M467" s="43">
        <f t="shared" si="58"/>
        <v>0</v>
      </c>
      <c r="N467" s="43">
        <f t="shared" si="59"/>
        <v>1</v>
      </c>
      <c r="O467" s="43" t="str">
        <f t="shared" si="60"/>
        <v>C: 4-6%</v>
      </c>
      <c r="P467" s="45">
        <f t="shared" si="61"/>
        <v>7182817</v>
      </c>
      <c r="Q467" s="45">
        <f>IF(L467=1,F467*INDEX(Asumsi!$B$5:$B$7,MATCH(I467,Asumsi!$A$5:$A$7,0))-H467,0)</f>
        <v>1890215</v>
      </c>
      <c r="R467" s="46">
        <f>MIN(G467,INDEX(Asumsi!$C$5:$C$7,MATCH(I467,Asumsi!$A$5:$A$7,0)))</f>
        <v>0.05</v>
      </c>
      <c r="S467" s="43">
        <f t="shared" si="62"/>
        <v>0</v>
      </c>
      <c r="T467" s="45">
        <f t="shared" si="63"/>
        <v>0</v>
      </c>
      <c r="U467" s="45">
        <f>IF(L467=1,F467*INDEX(Asumsi!$B$5:$B$7,MATCH(I467,Asumsi!$A$5:$A$7,0))-F467*R467,0)</f>
        <v>1890215</v>
      </c>
      <c r="V467" s="45">
        <f>IF(S467=1,U467*(1-Asumsi!$B$10),U467)</f>
        <v>1890215</v>
      </c>
    </row>
    <row r="468" spans="1:22" x14ac:dyDescent="0.35">
      <c r="A468" s="43">
        <v>50784</v>
      </c>
      <c r="B468" s="43" t="s">
        <v>202</v>
      </c>
      <c r="C468" s="43" t="s">
        <v>286</v>
      </c>
      <c r="D468" s="44">
        <v>40949</v>
      </c>
      <c r="E468" s="43">
        <v>20</v>
      </c>
      <c r="F468" s="43">
        <v>1277440</v>
      </c>
      <c r="G468" s="43">
        <v>0.04</v>
      </c>
      <c r="H468" s="43">
        <v>51098</v>
      </c>
      <c r="I468" s="43" t="s">
        <v>77</v>
      </c>
      <c r="J468" s="43" t="s">
        <v>142</v>
      </c>
      <c r="K468" s="43">
        <f t="shared" si="56"/>
        <v>2012</v>
      </c>
      <c r="L468" s="43">
        <f t="shared" si="57"/>
        <v>1</v>
      </c>
      <c r="M468" s="43">
        <f t="shared" si="58"/>
        <v>0</v>
      </c>
      <c r="N468" s="43">
        <f t="shared" si="59"/>
        <v>1</v>
      </c>
      <c r="O468" s="43" t="str">
        <f t="shared" si="60"/>
        <v>C: 4-6%</v>
      </c>
      <c r="P468" s="45">
        <f t="shared" si="61"/>
        <v>1226342</v>
      </c>
      <c r="Q468" s="45">
        <f>IF(L468=1,F468*INDEX(Asumsi!$B$5:$B$7,MATCH(I468,Asumsi!$A$5:$A$7,0))-H468,0)</f>
        <v>332134</v>
      </c>
      <c r="R468" s="46">
        <f>MIN(G468,INDEX(Asumsi!$C$5:$C$7,MATCH(I468,Asumsi!$A$5:$A$7,0)))</f>
        <v>0.04</v>
      </c>
      <c r="S468" s="43">
        <f t="shared" si="62"/>
        <v>0</v>
      </c>
      <c r="T468" s="45">
        <f t="shared" si="63"/>
        <v>0</v>
      </c>
      <c r="U468" s="45">
        <f>IF(L468=1,F468*INDEX(Asumsi!$B$5:$B$7,MATCH(I468,Asumsi!$A$5:$A$7,0))-F468*R468,0)</f>
        <v>332134.40000000002</v>
      </c>
      <c r="V468" s="45">
        <f>IF(S468=1,U468*(1-Asumsi!$B$10),U468)</f>
        <v>332134.40000000002</v>
      </c>
    </row>
    <row r="469" spans="1:22" x14ac:dyDescent="0.35">
      <c r="A469" s="43">
        <v>50850</v>
      </c>
      <c r="B469" s="43" t="s">
        <v>209</v>
      </c>
      <c r="C469" s="43" t="s">
        <v>282</v>
      </c>
      <c r="D469" s="44">
        <v>39939</v>
      </c>
      <c r="E469" s="43">
        <v>37</v>
      </c>
      <c r="F469" s="43">
        <v>3199080</v>
      </c>
      <c r="G469" s="43">
        <v>0</v>
      </c>
      <c r="H469" s="43">
        <v>0</v>
      </c>
      <c r="I469" s="43" t="s">
        <v>76</v>
      </c>
      <c r="J469" s="43" t="s">
        <v>138</v>
      </c>
      <c r="K469" s="43">
        <f t="shared" si="56"/>
        <v>2009</v>
      </c>
      <c r="L469" s="43">
        <f t="shared" si="57"/>
        <v>0</v>
      </c>
      <c r="M469" s="43">
        <f t="shared" si="58"/>
        <v>1</v>
      </c>
      <c r="N469" s="43">
        <f t="shared" si="59"/>
        <v>1</v>
      </c>
      <c r="O469" s="43" t="str">
        <f t="shared" si="60"/>
        <v>A: 0%</v>
      </c>
      <c r="P469" s="45">
        <f t="shared" si="61"/>
        <v>0</v>
      </c>
      <c r="Q469" s="45">
        <f>IF(L469=1,F469*INDEX(Asumsi!$B$5:$B$7,MATCH(I469,Asumsi!$A$5:$A$7,0))-H469,0)</f>
        <v>0</v>
      </c>
      <c r="R469" s="46">
        <f>MIN(G469,INDEX(Asumsi!$C$5:$C$7,MATCH(I469,Asumsi!$A$5:$A$7,0)))</f>
        <v>0</v>
      </c>
      <c r="S469" s="43">
        <f t="shared" si="62"/>
        <v>0</v>
      </c>
      <c r="T469" s="45">
        <f t="shared" si="63"/>
        <v>0</v>
      </c>
      <c r="U469" s="45">
        <f>IF(L469=1,F469*INDEX(Asumsi!$B$5:$B$7,MATCH(I469,Asumsi!$A$5:$A$7,0))-F469*R469,0)</f>
        <v>0</v>
      </c>
      <c r="V469" s="45">
        <f>IF(S469=1,U469*(1-Asumsi!$B$10),U469)</f>
        <v>0</v>
      </c>
    </row>
    <row r="470" spans="1:22" x14ac:dyDescent="0.35">
      <c r="A470" s="43">
        <v>51075</v>
      </c>
      <c r="B470" s="43" t="s">
        <v>209</v>
      </c>
      <c r="C470" s="43" t="s">
        <v>206</v>
      </c>
      <c r="D470" s="44">
        <v>40505</v>
      </c>
      <c r="E470" s="43">
        <v>43</v>
      </c>
      <c r="F470" s="43">
        <v>2580413</v>
      </c>
      <c r="G470" s="43">
        <v>0.06</v>
      </c>
      <c r="H470" s="43">
        <v>154825</v>
      </c>
      <c r="I470" s="43" t="s">
        <v>77</v>
      </c>
      <c r="J470" s="43" t="s">
        <v>137</v>
      </c>
      <c r="K470" s="43">
        <f t="shared" si="56"/>
        <v>2010</v>
      </c>
      <c r="L470" s="43">
        <f t="shared" si="57"/>
        <v>0</v>
      </c>
      <c r="M470" s="43">
        <f t="shared" si="58"/>
        <v>1</v>
      </c>
      <c r="N470" s="43">
        <f t="shared" si="59"/>
        <v>1</v>
      </c>
      <c r="O470" s="43" t="str">
        <f t="shared" si="60"/>
        <v>C: 4-6%</v>
      </c>
      <c r="P470" s="45">
        <f t="shared" si="61"/>
        <v>0</v>
      </c>
      <c r="Q470" s="45">
        <f>IF(L470=1,F470*INDEX(Asumsi!$B$5:$B$7,MATCH(I470,Asumsi!$A$5:$A$7,0))-H470,0)</f>
        <v>0</v>
      </c>
      <c r="R470" s="46">
        <f>MIN(G470,INDEX(Asumsi!$C$5:$C$7,MATCH(I470,Asumsi!$A$5:$A$7,0)))</f>
        <v>0.05</v>
      </c>
      <c r="S470" s="43">
        <f t="shared" si="62"/>
        <v>1</v>
      </c>
      <c r="T470" s="45">
        <f t="shared" si="63"/>
        <v>0</v>
      </c>
      <c r="U470" s="45">
        <f>IF(L470=1,F470*INDEX(Asumsi!$B$5:$B$7,MATCH(I470,Asumsi!$A$5:$A$7,0))-F470*R470,0)</f>
        <v>0</v>
      </c>
      <c r="V470" s="45">
        <f>IF(S470=1,U470*(1-Asumsi!$B$10),U470)</f>
        <v>0</v>
      </c>
    </row>
    <row r="471" spans="1:22" x14ac:dyDescent="0.35">
      <c r="A471" s="43">
        <v>51461</v>
      </c>
      <c r="B471" s="43" t="s">
        <v>202</v>
      </c>
      <c r="C471" s="43" t="s">
        <v>282</v>
      </c>
      <c r="D471" s="44">
        <v>40584</v>
      </c>
      <c r="E471" s="43">
        <v>43</v>
      </c>
      <c r="F471" s="43">
        <v>1717060</v>
      </c>
      <c r="G471" s="43">
        <v>7.0000000000000007E-2</v>
      </c>
      <c r="H471" s="43">
        <v>120194</v>
      </c>
      <c r="I471" s="43" t="s">
        <v>75</v>
      </c>
      <c r="J471" s="43" t="s">
        <v>144</v>
      </c>
      <c r="K471" s="43">
        <f t="shared" si="56"/>
        <v>2011</v>
      </c>
      <c r="L471" s="43">
        <f t="shared" si="57"/>
        <v>1</v>
      </c>
      <c r="M471" s="43">
        <f t="shared" si="58"/>
        <v>0</v>
      </c>
      <c r="N471" s="43">
        <f t="shared" si="59"/>
        <v>1</v>
      </c>
      <c r="O471" s="43" t="str">
        <f t="shared" si="60"/>
        <v>D: 7%+</v>
      </c>
      <c r="P471" s="45">
        <f t="shared" si="61"/>
        <v>1596866</v>
      </c>
      <c r="Q471" s="45">
        <f>IF(L471=1,F471*INDEX(Asumsi!$B$5:$B$7,MATCH(I471,Asumsi!$A$5:$A$7,0))-H471,0)</f>
        <v>394924</v>
      </c>
      <c r="R471" s="46">
        <f>MIN(G471,INDEX(Asumsi!$C$5:$C$7,MATCH(I471,Asumsi!$A$5:$A$7,0)))</f>
        <v>0.03</v>
      </c>
      <c r="S471" s="43">
        <f t="shared" si="62"/>
        <v>1</v>
      </c>
      <c r="T471" s="45">
        <f t="shared" si="63"/>
        <v>68682.400000000009</v>
      </c>
      <c r="U471" s="45">
        <f>IF(L471=1,F471*INDEX(Asumsi!$B$5:$B$7,MATCH(I471,Asumsi!$A$5:$A$7,0))-F471*R471,0)</f>
        <v>463606.2</v>
      </c>
      <c r="V471" s="45">
        <f>IF(S471=1,U471*(1-Asumsi!$B$10),U471)</f>
        <v>440425.89</v>
      </c>
    </row>
    <row r="472" spans="1:22" x14ac:dyDescent="0.35">
      <c r="A472" s="43">
        <v>51558</v>
      </c>
      <c r="B472" s="43" t="s">
        <v>202</v>
      </c>
      <c r="C472" s="43" t="s">
        <v>282</v>
      </c>
      <c r="D472" s="44">
        <v>40266</v>
      </c>
      <c r="E472" s="43">
        <v>34</v>
      </c>
      <c r="F472" s="43">
        <v>490800</v>
      </c>
      <c r="G472" s="43">
        <v>0</v>
      </c>
      <c r="H472" s="43">
        <v>0</v>
      </c>
      <c r="I472" s="43" t="s">
        <v>76</v>
      </c>
      <c r="J472" s="43" t="s">
        <v>145</v>
      </c>
      <c r="K472" s="43">
        <f t="shared" si="56"/>
        <v>2010</v>
      </c>
      <c r="L472" s="43">
        <f t="shared" si="57"/>
        <v>1</v>
      </c>
      <c r="M472" s="43">
        <f t="shared" si="58"/>
        <v>0</v>
      </c>
      <c r="N472" s="43">
        <f t="shared" si="59"/>
        <v>1</v>
      </c>
      <c r="O472" s="43" t="str">
        <f t="shared" si="60"/>
        <v>A: 0%</v>
      </c>
      <c r="P472" s="45">
        <f t="shared" si="61"/>
        <v>490800</v>
      </c>
      <c r="Q472" s="45">
        <f>IF(L472=1,F472*INDEX(Asumsi!$B$5:$B$7,MATCH(I472,Asumsi!$A$5:$A$7,0))-H472,0)</f>
        <v>147240</v>
      </c>
      <c r="R472" s="46">
        <f>MIN(G472,INDEX(Asumsi!$C$5:$C$7,MATCH(I472,Asumsi!$A$5:$A$7,0)))</f>
        <v>0</v>
      </c>
      <c r="S472" s="43">
        <f t="shared" si="62"/>
        <v>0</v>
      </c>
      <c r="T472" s="45">
        <f t="shared" si="63"/>
        <v>0</v>
      </c>
      <c r="U472" s="45">
        <f>IF(L472=1,F472*INDEX(Asumsi!$B$5:$B$7,MATCH(I472,Asumsi!$A$5:$A$7,0))-F472*R472,0)</f>
        <v>147240</v>
      </c>
      <c r="V472" s="45">
        <f>IF(S472=1,U472*(1-Asumsi!$B$10),U472)</f>
        <v>147240</v>
      </c>
    </row>
    <row r="473" spans="1:22" x14ac:dyDescent="0.35">
      <c r="A473" s="43">
        <v>52130</v>
      </c>
      <c r="B473" s="43" t="s">
        <v>202</v>
      </c>
      <c r="C473" s="43" t="s">
        <v>206</v>
      </c>
      <c r="D473" s="44">
        <v>41157</v>
      </c>
      <c r="E473" s="43">
        <v>13</v>
      </c>
      <c r="F473" s="43">
        <v>126660</v>
      </c>
      <c r="G473" s="43">
        <v>0</v>
      </c>
      <c r="H473" s="43">
        <v>0</v>
      </c>
      <c r="I473" s="43" t="s">
        <v>76</v>
      </c>
      <c r="J473" s="43" t="s">
        <v>138</v>
      </c>
      <c r="K473" s="43">
        <f t="shared" si="56"/>
        <v>2012</v>
      </c>
      <c r="L473" s="43">
        <f t="shared" si="57"/>
        <v>1</v>
      </c>
      <c r="M473" s="43">
        <f t="shared" si="58"/>
        <v>0</v>
      </c>
      <c r="N473" s="43">
        <f t="shared" si="59"/>
        <v>1</v>
      </c>
      <c r="O473" s="43" t="str">
        <f t="shared" si="60"/>
        <v>A: 0%</v>
      </c>
      <c r="P473" s="45">
        <f t="shared" si="61"/>
        <v>126660</v>
      </c>
      <c r="Q473" s="45">
        <f>IF(L473=1,F473*INDEX(Asumsi!$B$5:$B$7,MATCH(I473,Asumsi!$A$5:$A$7,0))-H473,0)</f>
        <v>37998</v>
      </c>
      <c r="R473" s="46">
        <f>MIN(G473,INDEX(Asumsi!$C$5:$C$7,MATCH(I473,Asumsi!$A$5:$A$7,0)))</f>
        <v>0</v>
      </c>
      <c r="S473" s="43">
        <f t="shared" si="62"/>
        <v>0</v>
      </c>
      <c r="T473" s="45">
        <f t="shared" si="63"/>
        <v>0</v>
      </c>
      <c r="U473" s="45">
        <f>IF(L473=1,F473*INDEX(Asumsi!$B$5:$B$7,MATCH(I473,Asumsi!$A$5:$A$7,0))-F473*R473,0)</f>
        <v>37998</v>
      </c>
      <c r="V473" s="45">
        <f>IF(S473=1,U473*(1-Asumsi!$B$10),U473)</f>
        <v>37998</v>
      </c>
    </row>
    <row r="474" spans="1:22" x14ac:dyDescent="0.35">
      <c r="A474" s="43">
        <v>52482</v>
      </c>
      <c r="B474" s="43" t="s">
        <v>202</v>
      </c>
      <c r="C474" s="43" t="s">
        <v>282</v>
      </c>
      <c r="D474" s="44">
        <v>40574</v>
      </c>
      <c r="E474" s="43">
        <v>21</v>
      </c>
      <c r="F474" s="43">
        <v>1696400</v>
      </c>
      <c r="G474" s="43">
        <v>0.06</v>
      </c>
      <c r="H474" s="43">
        <v>101784</v>
      </c>
      <c r="I474" s="43" t="s">
        <v>76</v>
      </c>
      <c r="J474" s="43" t="s">
        <v>141</v>
      </c>
      <c r="K474" s="43">
        <f t="shared" si="56"/>
        <v>2011</v>
      </c>
      <c r="L474" s="43">
        <f t="shared" si="57"/>
        <v>1</v>
      </c>
      <c r="M474" s="43">
        <f t="shared" si="58"/>
        <v>0</v>
      </c>
      <c r="N474" s="43">
        <f t="shared" si="59"/>
        <v>1</v>
      </c>
      <c r="O474" s="43" t="str">
        <f t="shared" si="60"/>
        <v>C: 4-6%</v>
      </c>
      <c r="P474" s="45">
        <f t="shared" si="61"/>
        <v>1594616</v>
      </c>
      <c r="Q474" s="45">
        <f>IF(L474=1,F474*INDEX(Asumsi!$B$5:$B$7,MATCH(I474,Asumsi!$A$5:$A$7,0))-H474,0)</f>
        <v>407136</v>
      </c>
      <c r="R474" s="46">
        <f>MIN(G474,INDEX(Asumsi!$C$5:$C$7,MATCH(I474,Asumsi!$A$5:$A$7,0)))</f>
        <v>0.05</v>
      </c>
      <c r="S474" s="43">
        <f t="shared" si="62"/>
        <v>1</v>
      </c>
      <c r="T474" s="45">
        <f t="shared" si="63"/>
        <v>16963.999999999993</v>
      </c>
      <c r="U474" s="45">
        <f>IF(L474=1,F474*INDEX(Asumsi!$B$5:$B$7,MATCH(I474,Asumsi!$A$5:$A$7,0))-F474*R474,0)</f>
        <v>424100</v>
      </c>
      <c r="V474" s="45">
        <f>IF(S474=1,U474*(1-Asumsi!$B$10),U474)</f>
        <v>402895</v>
      </c>
    </row>
    <row r="475" spans="1:22" x14ac:dyDescent="0.35">
      <c r="A475" s="43">
        <v>53410</v>
      </c>
      <c r="B475" s="43" t="s">
        <v>202</v>
      </c>
      <c r="C475" s="43" t="s">
        <v>277</v>
      </c>
      <c r="D475" s="44">
        <v>40032</v>
      </c>
      <c r="E475" s="43">
        <v>44</v>
      </c>
      <c r="F475" s="43">
        <v>1285600</v>
      </c>
      <c r="G475" s="43">
        <v>0.08</v>
      </c>
      <c r="H475" s="43">
        <v>102848</v>
      </c>
      <c r="I475" s="43" t="s">
        <v>76</v>
      </c>
      <c r="J475" s="43" t="s">
        <v>141</v>
      </c>
      <c r="K475" s="43">
        <f t="shared" si="56"/>
        <v>2009</v>
      </c>
      <c r="L475" s="43">
        <f t="shared" si="57"/>
        <v>1</v>
      </c>
      <c r="M475" s="43">
        <f t="shared" si="58"/>
        <v>0</v>
      </c>
      <c r="N475" s="43">
        <f t="shared" si="59"/>
        <v>1</v>
      </c>
      <c r="O475" s="43" t="str">
        <f t="shared" si="60"/>
        <v>D: 7%+</v>
      </c>
      <c r="P475" s="45">
        <f t="shared" si="61"/>
        <v>1182752</v>
      </c>
      <c r="Q475" s="45">
        <f>IF(L475=1,F475*INDEX(Asumsi!$B$5:$B$7,MATCH(I475,Asumsi!$A$5:$A$7,0))-H475,0)</f>
        <v>282832</v>
      </c>
      <c r="R475" s="46">
        <f>MIN(G475,INDEX(Asumsi!$C$5:$C$7,MATCH(I475,Asumsi!$A$5:$A$7,0)))</f>
        <v>0.05</v>
      </c>
      <c r="S475" s="43">
        <f t="shared" si="62"/>
        <v>1</v>
      </c>
      <c r="T475" s="45">
        <f t="shared" si="63"/>
        <v>38568</v>
      </c>
      <c r="U475" s="45">
        <f>IF(L475=1,F475*INDEX(Asumsi!$B$5:$B$7,MATCH(I475,Asumsi!$A$5:$A$7,0))-F475*R475,0)</f>
        <v>321400</v>
      </c>
      <c r="V475" s="45">
        <f>IF(S475=1,U475*(1-Asumsi!$B$10),U475)</f>
        <v>305330</v>
      </c>
    </row>
    <row r="476" spans="1:22" x14ac:dyDescent="0.35">
      <c r="A476" s="43">
        <v>53477</v>
      </c>
      <c r="B476" s="43" t="s">
        <v>202</v>
      </c>
      <c r="C476" s="43" t="s">
        <v>278</v>
      </c>
      <c r="D476" s="44">
        <v>41034</v>
      </c>
      <c r="E476" s="43">
        <v>32</v>
      </c>
      <c r="F476" s="43">
        <v>6228100</v>
      </c>
      <c r="G476" s="43">
        <v>0.01</v>
      </c>
      <c r="H476" s="43">
        <v>62281</v>
      </c>
      <c r="I476" s="43" t="s">
        <v>75</v>
      </c>
      <c r="J476" s="43" t="s">
        <v>135</v>
      </c>
      <c r="K476" s="43">
        <f t="shared" si="56"/>
        <v>2012</v>
      </c>
      <c r="L476" s="43">
        <f t="shared" si="57"/>
        <v>1</v>
      </c>
      <c r="M476" s="43">
        <f t="shared" si="58"/>
        <v>0</v>
      </c>
      <c r="N476" s="43">
        <f t="shared" si="59"/>
        <v>1</v>
      </c>
      <c r="O476" s="43" t="str">
        <f t="shared" si="60"/>
        <v>B: 1-3%</v>
      </c>
      <c r="P476" s="45">
        <f t="shared" si="61"/>
        <v>6165819</v>
      </c>
      <c r="Q476" s="45">
        <f>IF(L476=1,F476*INDEX(Asumsi!$B$5:$B$7,MATCH(I476,Asumsi!$A$5:$A$7,0))-H476,0)</f>
        <v>1806149</v>
      </c>
      <c r="R476" s="46">
        <f>MIN(G476,INDEX(Asumsi!$C$5:$C$7,MATCH(I476,Asumsi!$A$5:$A$7,0)))</f>
        <v>0.01</v>
      </c>
      <c r="S476" s="43">
        <f t="shared" si="62"/>
        <v>0</v>
      </c>
      <c r="T476" s="45">
        <f t="shared" si="63"/>
        <v>0</v>
      </c>
      <c r="U476" s="45">
        <f>IF(L476=1,F476*INDEX(Asumsi!$B$5:$B$7,MATCH(I476,Asumsi!$A$5:$A$7,0))-F476*R476,0)</f>
        <v>1806149</v>
      </c>
      <c r="V476" s="45">
        <f>IF(S476=1,U476*(1-Asumsi!$B$10),U476)</f>
        <v>1806149</v>
      </c>
    </row>
    <row r="477" spans="1:22" x14ac:dyDescent="0.35">
      <c r="A477" s="43">
        <v>53508</v>
      </c>
      <c r="B477" s="43" t="s">
        <v>202</v>
      </c>
      <c r="C477" s="43" t="s">
        <v>278</v>
      </c>
      <c r="D477" s="44">
        <v>40127</v>
      </c>
      <c r="E477" s="43">
        <v>13</v>
      </c>
      <c r="F477" s="43">
        <v>2144440</v>
      </c>
      <c r="G477" s="43">
        <v>0.03</v>
      </c>
      <c r="H477" s="43">
        <v>64333</v>
      </c>
      <c r="I477" s="43" t="s">
        <v>77</v>
      </c>
      <c r="J477" s="43" t="s">
        <v>142</v>
      </c>
      <c r="K477" s="43">
        <f t="shared" si="56"/>
        <v>2009</v>
      </c>
      <c r="L477" s="43">
        <f t="shared" si="57"/>
        <v>1</v>
      </c>
      <c r="M477" s="43">
        <f t="shared" si="58"/>
        <v>0</v>
      </c>
      <c r="N477" s="43">
        <f t="shared" si="59"/>
        <v>1</v>
      </c>
      <c r="O477" s="43" t="str">
        <f t="shared" si="60"/>
        <v>B: 1-3%</v>
      </c>
      <c r="P477" s="45">
        <f t="shared" si="61"/>
        <v>2080107</v>
      </c>
      <c r="Q477" s="45">
        <f>IF(L477=1,F477*INDEX(Asumsi!$B$5:$B$7,MATCH(I477,Asumsi!$A$5:$A$7,0))-H477,0)</f>
        <v>578999</v>
      </c>
      <c r="R477" s="46">
        <f>MIN(G477,INDEX(Asumsi!$C$5:$C$7,MATCH(I477,Asumsi!$A$5:$A$7,0)))</f>
        <v>0.03</v>
      </c>
      <c r="S477" s="43">
        <f t="shared" si="62"/>
        <v>0</v>
      </c>
      <c r="T477" s="45">
        <f t="shared" si="63"/>
        <v>0</v>
      </c>
      <c r="U477" s="45">
        <f>IF(L477=1,F477*INDEX(Asumsi!$B$5:$B$7,MATCH(I477,Asumsi!$A$5:$A$7,0))-F477*R477,0)</f>
        <v>578998.80000000005</v>
      </c>
      <c r="V477" s="45">
        <f>IF(S477=1,U477*(1-Asumsi!$B$10),U477)</f>
        <v>578998.80000000005</v>
      </c>
    </row>
    <row r="478" spans="1:22" x14ac:dyDescent="0.35">
      <c r="A478" s="43">
        <v>53703</v>
      </c>
      <c r="B478" s="43" t="s">
        <v>202</v>
      </c>
      <c r="C478" s="43" t="s">
        <v>273</v>
      </c>
      <c r="D478" s="44">
        <v>40343</v>
      </c>
      <c r="E478" s="43">
        <v>14</v>
      </c>
      <c r="F478" s="43">
        <v>3932520</v>
      </c>
      <c r="G478" s="43">
        <v>0.06</v>
      </c>
      <c r="H478" s="43">
        <v>235951</v>
      </c>
      <c r="I478" s="43" t="s">
        <v>76</v>
      </c>
      <c r="J478" s="43" t="s">
        <v>140</v>
      </c>
      <c r="K478" s="43">
        <f t="shared" si="56"/>
        <v>2010</v>
      </c>
      <c r="L478" s="43">
        <f t="shared" si="57"/>
        <v>1</v>
      </c>
      <c r="M478" s="43">
        <f t="shared" si="58"/>
        <v>0</v>
      </c>
      <c r="N478" s="43">
        <f t="shared" si="59"/>
        <v>1</v>
      </c>
      <c r="O478" s="43" t="str">
        <f t="shared" si="60"/>
        <v>C: 4-6%</v>
      </c>
      <c r="P478" s="45">
        <f t="shared" si="61"/>
        <v>3696569</v>
      </c>
      <c r="Q478" s="45">
        <f>IF(L478=1,F478*INDEX(Asumsi!$B$5:$B$7,MATCH(I478,Asumsi!$A$5:$A$7,0))-H478,0)</f>
        <v>943805</v>
      </c>
      <c r="R478" s="46">
        <f>MIN(G478,INDEX(Asumsi!$C$5:$C$7,MATCH(I478,Asumsi!$A$5:$A$7,0)))</f>
        <v>0.05</v>
      </c>
      <c r="S478" s="43">
        <f t="shared" si="62"/>
        <v>1</v>
      </c>
      <c r="T478" s="45">
        <f t="shared" si="63"/>
        <v>39325.199999999983</v>
      </c>
      <c r="U478" s="45">
        <f>IF(L478=1,F478*INDEX(Asumsi!$B$5:$B$7,MATCH(I478,Asumsi!$A$5:$A$7,0))-F478*R478,0)</f>
        <v>983130</v>
      </c>
      <c r="V478" s="45">
        <f>IF(S478=1,U478*(1-Asumsi!$B$10),U478)</f>
        <v>933973.5</v>
      </c>
    </row>
    <row r="479" spans="1:22" x14ac:dyDescent="0.35">
      <c r="A479" s="43">
        <v>54115</v>
      </c>
      <c r="B479" s="43" t="s">
        <v>202</v>
      </c>
      <c r="C479" s="43" t="s">
        <v>292</v>
      </c>
      <c r="D479" s="44">
        <v>40915</v>
      </c>
      <c r="E479" s="43">
        <v>24</v>
      </c>
      <c r="F479" s="43">
        <v>228340</v>
      </c>
      <c r="G479" s="43">
        <v>0.01</v>
      </c>
      <c r="H479" s="43">
        <v>2283</v>
      </c>
      <c r="I479" s="43" t="s">
        <v>76</v>
      </c>
      <c r="J479" s="43" t="s">
        <v>141</v>
      </c>
      <c r="K479" s="43">
        <f t="shared" si="56"/>
        <v>2012</v>
      </c>
      <c r="L479" s="43">
        <f t="shared" si="57"/>
        <v>1</v>
      </c>
      <c r="M479" s="43">
        <f t="shared" si="58"/>
        <v>0</v>
      </c>
      <c r="N479" s="43">
        <f t="shared" si="59"/>
        <v>1</v>
      </c>
      <c r="O479" s="43" t="str">
        <f t="shared" si="60"/>
        <v>B: 1-3%</v>
      </c>
      <c r="P479" s="45">
        <f t="shared" si="61"/>
        <v>226057</v>
      </c>
      <c r="Q479" s="45">
        <f>IF(L479=1,F479*INDEX(Asumsi!$B$5:$B$7,MATCH(I479,Asumsi!$A$5:$A$7,0))-H479,0)</f>
        <v>66219</v>
      </c>
      <c r="R479" s="46">
        <f>MIN(G479,INDEX(Asumsi!$C$5:$C$7,MATCH(I479,Asumsi!$A$5:$A$7,0)))</f>
        <v>0.01</v>
      </c>
      <c r="S479" s="43">
        <f t="shared" si="62"/>
        <v>0</v>
      </c>
      <c r="T479" s="45">
        <f t="shared" si="63"/>
        <v>0</v>
      </c>
      <c r="U479" s="45">
        <f>IF(L479=1,F479*INDEX(Asumsi!$B$5:$B$7,MATCH(I479,Asumsi!$A$5:$A$7,0))-F479*R479,0)</f>
        <v>66218.600000000006</v>
      </c>
      <c r="V479" s="45">
        <f>IF(S479=1,U479*(1-Asumsi!$B$10),U479)</f>
        <v>66218.600000000006</v>
      </c>
    </row>
    <row r="480" spans="1:22" x14ac:dyDescent="0.35">
      <c r="A480" s="43">
        <v>54437</v>
      </c>
      <c r="B480" s="43" t="s">
        <v>202</v>
      </c>
      <c r="C480" s="43" t="s">
        <v>290</v>
      </c>
      <c r="D480" s="44">
        <v>40531</v>
      </c>
      <c r="E480" s="43">
        <v>15</v>
      </c>
      <c r="F480" s="43">
        <v>1307742</v>
      </c>
      <c r="G480" s="43">
        <v>0.09</v>
      </c>
      <c r="H480" s="43">
        <v>117697</v>
      </c>
      <c r="I480" s="43" t="s">
        <v>77</v>
      </c>
      <c r="J480" s="43" t="s">
        <v>137</v>
      </c>
      <c r="K480" s="43">
        <f t="shared" si="56"/>
        <v>2010</v>
      </c>
      <c r="L480" s="43">
        <f t="shared" si="57"/>
        <v>1</v>
      </c>
      <c r="M480" s="43">
        <f t="shared" si="58"/>
        <v>0</v>
      </c>
      <c r="N480" s="43">
        <f t="shared" si="59"/>
        <v>1</v>
      </c>
      <c r="O480" s="43" t="str">
        <f t="shared" si="60"/>
        <v>D: 7%+</v>
      </c>
      <c r="P480" s="45">
        <f t="shared" si="61"/>
        <v>1190045</v>
      </c>
      <c r="Q480" s="45">
        <f>IF(L480=1,F480*INDEX(Asumsi!$B$5:$B$7,MATCH(I480,Asumsi!$A$5:$A$7,0))-H480,0)</f>
        <v>274625.59999999998</v>
      </c>
      <c r="R480" s="46">
        <f>MIN(G480,INDEX(Asumsi!$C$5:$C$7,MATCH(I480,Asumsi!$A$5:$A$7,0)))</f>
        <v>0.05</v>
      </c>
      <c r="S480" s="43">
        <f t="shared" si="62"/>
        <v>1</v>
      </c>
      <c r="T480" s="45">
        <f t="shared" si="63"/>
        <v>52309.679999999993</v>
      </c>
      <c r="U480" s="45">
        <f>IF(L480=1,F480*INDEX(Asumsi!$B$5:$B$7,MATCH(I480,Asumsi!$A$5:$A$7,0))-F480*R480,0)</f>
        <v>326935.5</v>
      </c>
      <c r="V480" s="45">
        <f>IF(S480=1,U480*(1-Asumsi!$B$10),U480)</f>
        <v>310588.72499999998</v>
      </c>
    </row>
    <row r="481" spans="1:22" x14ac:dyDescent="0.35">
      <c r="A481" s="43">
        <v>54501</v>
      </c>
      <c r="B481" s="43" t="s">
        <v>202</v>
      </c>
      <c r="C481" s="43" t="s">
        <v>273</v>
      </c>
      <c r="D481" s="44">
        <v>41242</v>
      </c>
      <c r="E481" s="43">
        <v>36</v>
      </c>
      <c r="F481" s="43">
        <v>4078164</v>
      </c>
      <c r="G481" s="43">
        <v>0.01</v>
      </c>
      <c r="H481" s="43">
        <v>40782</v>
      </c>
      <c r="I481" s="43" t="s">
        <v>77</v>
      </c>
      <c r="J481" s="43" t="s">
        <v>137</v>
      </c>
      <c r="K481" s="43">
        <f t="shared" si="56"/>
        <v>2012</v>
      </c>
      <c r="L481" s="43">
        <f t="shared" si="57"/>
        <v>1</v>
      </c>
      <c r="M481" s="43">
        <f t="shared" si="58"/>
        <v>0</v>
      </c>
      <c r="N481" s="43">
        <f t="shared" si="59"/>
        <v>1</v>
      </c>
      <c r="O481" s="43" t="str">
        <f t="shared" si="60"/>
        <v>B: 1-3%</v>
      </c>
      <c r="P481" s="45">
        <f t="shared" si="61"/>
        <v>4037382</v>
      </c>
      <c r="Q481" s="45">
        <f>IF(L481=1,F481*INDEX(Asumsi!$B$5:$B$7,MATCH(I481,Asumsi!$A$5:$A$7,0))-H481,0)</f>
        <v>1182667.2</v>
      </c>
      <c r="R481" s="46">
        <f>MIN(G481,INDEX(Asumsi!$C$5:$C$7,MATCH(I481,Asumsi!$A$5:$A$7,0)))</f>
        <v>0.01</v>
      </c>
      <c r="S481" s="43">
        <f t="shared" si="62"/>
        <v>0</v>
      </c>
      <c r="T481" s="45">
        <f t="shared" si="63"/>
        <v>0</v>
      </c>
      <c r="U481" s="45">
        <f>IF(L481=1,F481*INDEX(Asumsi!$B$5:$B$7,MATCH(I481,Asumsi!$A$5:$A$7,0))-F481*R481,0)</f>
        <v>1182667.56</v>
      </c>
      <c r="V481" s="45">
        <f>IF(S481=1,U481*(1-Asumsi!$B$10),U481)</f>
        <v>1182667.56</v>
      </c>
    </row>
    <row r="482" spans="1:22" x14ac:dyDescent="0.35">
      <c r="A482" s="43">
        <v>54753</v>
      </c>
      <c r="B482" s="43" t="s">
        <v>202</v>
      </c>
      <c r="C482" s="43" t="s">
        <v>277</v>
      </c>
      <c r="D482" s="44">
        <v>39921</v>
      </c>
      <c r="E482" s="43">
        <v>36</v>
      </c>
      <c r="F482" s="43">
        <v>9422488</v>
      </c>
      <c r="G482" s="43">
        <v>0.06</v>
      </c>
      <c r="H482" s="43">
        <v>565349</v>
      </c>
      <c r="I482" s="43" t="s">
        <v>77</v>
      </c>
      <c r="J482" s="43" t="s">
        <v>137</v>
      </c>
      <c r="K482" s="43">
        <f t="shared" si="56"/>
        <v>2009</v>
      </c>
      <c r="L482" s="43">
        <f t="shared" si="57"/>
        <v>1</v>
      </c>
      <c r="M482" s="43">
        <f t="shared" si="58"/>
        <v>0</v>
      </c>
      <c r="N482" s="43">
        <f t="shared" si="59"/>
        <v>1</v>
      </c>
      <c r="O482" s="43" t="str">
        <f t="shared" si="60"/>
        <v>C: 4-6%</v>
      </c>
      <c r="P482" s="45">
        <f t="shared" si="61"/>
        <v>8857139</v>
      </c>
      <c r="Q482" s="45">
        <f>IF(L482=1,F482*INDEX(Asumsi!$B$5:$B$7,MATCH(I482,Asumsi!$A$5:$A$7,0))-H482,0)</f>
        <v>2261397.4</v>
      </c>
      <c r="R482" s="46">
        <f>MIN(G482,INDEX(Asumsi!$C$5:$C$7,MATCH(I482,Asumsi!$A$5:$A$7,0)))</f>
        <v>0.05</v>
      </c>
      <c r="S482" s="43">
        <f t="shared" si="62"/>
        <v>1</v>
      </c>
      <c r="T482" s="45">
        <f t="shared" si="63"/>
        <v>94224.879999999946</v>
      </c>
      <c r="U482" s="45">
        <f>IF(L482=1,F482*INDEX(Asumsi!$B$5:$B$7,MATCH(I482,Asumsi!$A$5:$A$7,0))-F482*R482,0)</f>
        <v>2355622</v>
      </c>
      <c r="V482" s="45">
        <f>IF(S482=1,U482*(1-Asumsi!$B$10),U482)</f>
        <v>2237840.9</v>
      </c>
    </row>
    <row r="483" spans="1:22" x14ac:dyDescent="0.35">
      <c r="A483" s="43">
        <v>55138</v>
      </c>
      <c r="B483" s="43" t="s">
        <v>202</v>
      </c>
      <c r="C483" s="43" t="s">
        <v>289</v>
      </c>
      <c r="D483" s="44">
        <v>40080</v>
      </c>
      <c r="E483" s="43">
        <v>22</v>
      </c>
      <c r="F483" s="43">
        <v>2265080</v>
      </c>
      <c r="G483" s="43">
        <v>0</v>
      </c>
      <c r="H483" s="43">
        <v>0</v>
      </c>
      <c r="I483" s="43" t="s">
        <v>76</v>
      </c>
      <c r="J483" s="43" t="s">
        <v>140</v>
      </c>
      <c r="K483" s="43">
        <f t="shared" si="56"/>
        <v>2009</v>
      </c>
      <c r="L483" s="43">
        <f t="shared" si="57"/>
        <v>1</v>
      </c>
      <c r="M483" s="43">
        <f t="shared" si="58"/>
        <v>0</v>
      </c>
      <c r="N483" s="43">
        <f t="shared" si="59"/>
        <v>1</v>
      </c>
      <c r="O483" s="43" t="str">
        <f t="shared" si="60"/>
        <v>A: 0%</v>
      </c>
      <c r="P483" s="45">
        <f t="shared" si="61"/>
        <v>2265080</v>
      </c>
      <c r="Q483" s="45">
        <f>IF(L483=1,F483*INDEX(Asumsi!$B$5:$B$7,MATCH(I483,Asumsi!$A$5:$A$7,0))-H483,0)</f>
        <v>679524</v>
      </c>
      <c r="R483" s="46">
        <f>MIN(G483,INDEX(Asumsi!$C$5:$C$7,MATCH(I483,Asumsi!$A$5:$A$7,0)))</f>
        <v>0</v>
      </c>
      <c r="S483" s="43">
        <f t="shared" si="62"/>
        <v>0</v>
      </c>
      <c r="T483" s="45">
        <f t="shared" si="63"/>
        <v>0</v>
      </c>
      <c r="U483" s="45">
        <f>IF(L483=1,F483*INDEX(Asumsi!$B$5:$B$7,MATCH(I483,Asumsi!$A$5:$A$7,0))-F483*R483,0)</f>
        <v>679524</v>
      </c>
      <c r="V483" s="45">
        <f>IF(S483=1,U483*(1-Asumsi!$B$10),U483)</f>
        <v>679524</v>
      </c>
    </row>
    <row r="484" spans="1:22" x14ac:dyDescent="0.35">
      <c r="A484" s="43">
        <v>55271</v>
      </c>
      <c r="B484" s="43" t="s">
        <v>202</v>
      </c>
      <c r="C484" s="43" t="s">
        <v>206</v>
      </c>
      <c r="D484" s="44">
        <v>40613</v>
      </c>
      <c r="E484" s="43">
        <v>16</v>
      </c>
      <c r="F484" s="43">
        <v>3296660</v>
      </c>
      <c r="G484" s="43">
        <v>7.0000000000000007E-2</v>
      </c>
      <c r="H484" s="43">
        <v>230766</v>
      </c>
      <c r="I484" s="43" t="s">
        <v>75</v>
      </c>
      <c r="J484" s="43" t="s">
        <v>135</v>
      </c>
      <c r="K484" s="43">
        <f t="shared" si="56"/>
        <v>2011</v>
      </c>
      <c r="L484" s="43">
        <f t="shared" si="57"/>
        <v>1</v>
      </c>
      <c r="M484" s="43">
        <f t="shared" si="58"/>
        <v>0</v>
      </c>
      <c r="N484" s="43">
        <f t="shared" si="59"/>
        <v>1</v>
      </c>
      <c r="O484" s="43" t="str">
        <f t="shared" si="60"/>
        <v>D: 7%+</v>
      </c>
      <c r="P484" s="45">
        <f t="shared" si="61"/>
        <v>3065894</v>
      </c>
      <c r="Q484" s="45">
        <f>IF(L484=1,F484*INDEX(Asumsi!$B$5:$B$7,MATCH(I484,Asumsi!$A$5:$A$7,0))-H484,0)</f>
        <v>758232</v>
      </c>
      <c r="R484" s="46">
        <f>MIN(G484,INDEX(Asumsi!$C$5:$C$7,MATCH(I484,Asumsi!$A$5:$A$7,0)))</f>
        <v>0.03</v>
      </c>
      <c r="S484" s="43">
        <f t="shared" si="62"/>
        <v>1</v>
      </c>
      <c r="T484" s="45">
        <f t="shared" si="63"/>
        <v>131866.40000000002</v>
      </c>
      <c r="U484" s="45">
        <f>IF(L484=1,F484*INDEX(Asumsi!$B$5:$B$7,MATCH(I484,Asumsi!$A$5:$A$7,0))-F484*R484,0)</f>
        <v>890098.2</v>
      </c>
      <c r="V484" s="45">
        <f>IF(S484=1,U484*(1-Asumsi!$B$10),U484)</f>
        <v>845593.28999999992</v>
      </c>
    </row>
    <row r="485" spans="1:22" x14ac:dyDescent="0.35">
      <c r="A485" s="43">
        <v>55331</v>
      </c>
      <c r="B485" s="43" t="s">
        <v>202</v>
      </c>
      <c r="C485" s="43" t="s">
        <v>274</v>
      </c>
      <c r="D485" s="44">
        <v>40525</v>
      </c>
      <c r="E485" s="43">
        <v>13</v>
      </c>
      <c r="F485" s="43">
        <v>100700</v>
      </c>
      <c r="G485" s="43">
        <v>0.05</v>
      </c>
      <c r="H485" s="43">
        <v>5035</v>
      </c>
      <c r="I485" s="43" t="s">
        <v>76</v>
      </c>
      <c r="J485" s="43" t="s">
        <v>146</v>
      </c>
      <c r="K485" s="43">
        <f t="shared" si="56"/>
        <v>2010</v>
      </c>
      <c r="L485" s="43">
        <f t="shared" si="57"/>
        <v>1</v>
      </c>
      <c r="M485" s="43">
        <f t="shared" si="58"/>
        <v>0</v>
      </c>
      <c r="N485" s="43">
        <f t="shared" si="59"/>
        <v>1</v>
      </c>
      <c r="O485" s="43" t="str">
        <f t="shared" si="60"/>
        <v>C: 4-6%</v>
      </c>
      <c r="P485" s="45">
        <f t="shared" si="61"/>
        <v>95665</v>
      </c>
      <c r="Q485" s="45">
        <f>IF(L485=1,F485*INDEX(Asumsi!$B$5:$B$7,MATCH(I485,Asumsi!$A$5:$A$7,0))-H485,0)</f>
        <v>25175</v>
      </c>
      <c r="R485" s="46">
        <f>MIN(G485,INDEX(Asumsi!$C$5:$C$7,MATCH(I485,Asumsi!$A$5:$A$7,0)))</f>
        <v>0.05</v>
      </c>
      <c r="S485" s="43">
        <f t="shared" si="62"/>
        <v>0</v>
      </c>
      <c r="T485" s="45">
        <f t="shared" si="63"/>
        <v>0</v>
      </c>
      <c r="U485" s="45">
        <f>IF(L485=1,F485*INDEX(Asumsi!$B$5:$B$7,MATCH(I485,Asumsi!$A$5:$A$7,0))-F485*R485,0)</f>
        <v>25175</v>
      </c>
      <c r="V485" s="45">
        <f>IF(S485=1,U485*(1-Asumsi!$B$10),U485)</f>
        <v>25175</v>
      </c>
    </row>
    <row r="486" spans="1:22" x14ac:dyDescent="0.35">
      <c r="A486" s="43">
        <v>55618</v>
      </c>
      <c r="B486" s="43" t="s">
        <v>209</v>
      </c>
      <c r="C486" s="43" t="s">
        <v>292</v>
      </c>
      <c r="D486" s="44">
        <v>40929</v>
      </c>
      <c r="E486" s="43">
        <v>48</v>
      </c>
      <c r="F486" s="43">
        <v>2988464</v>
      </c>
      <c r="G486" s="43">
        <v>0.04</v>
      </c>
      <c r="H486" s="43">
        <v>119539</v>
      </c>
      <c r="I486" s="43" t="s">
        <v>77</v>
      </c>
      <c r="J486" s="43" t="s">
        <v>137</v>
      </c>
      <c r="K486" s="43">
        <f t="shared" si="56"/>
        <v>2012</v>
      </c>
      <c r="L486" s="43">
        <f t="shared" si="57"/>
        <v>0</v>
      </c>
      <c r="M486" s="43">
        <f t="shared" si="58"/>
        <v>1</v>
      </c>
      <c r="N486" s="43">
        <f t="shared" si="59"/>
        <v>1</v>
      </c>
      <c r="O486" s="43" t="str">
        <f t="shared" si="60"/>
        <v>C: 4-6%</v>
      </c>
      <c r="P486" s="45">
        <f t="shared" si="61"/>
        <v>0</v>
      </c>
      <c r="Q486" s="45">
        <f>IF(L486=1,F486*INDEX(Asumsi!$B$5:$B$7,MATCH(I486,Asumsi!$A$5:$A$7,0))-H486,0)</f>
        <v>0</v>
      </c>
      <c r="R486" s="46">
        <f>MIN(G486,INDEX(Asumsi!$C$5:$C$7,MATCH(I486,Asumsi!$A$5:$A$7,0)))</f>
        <v>0.04</v>
      </c>
      <c r="S486" s="43">
        <f t="shared" si="62"/>
        <v>0</v>
      </c>
      <c r="T486" s="45">
        <f t="shared" si="63"/>
        <v>0</v>
      </c>
      <c r="U486" s="45">
        <f>IF(L486=1,F486*INDEX(Asumsi!$B$5:$B$7,MATCH(I486,Asumsi!$A$5:$A$7,0))-F486*R486,0)</f>
        <v>0</v>
      </c>
      <c r="V486" s="45">
        <f>IF(S486=1,U486*(1-Asumsi!$B$10),U486)</f>
        <v>0</v>
      </c>
    </row>
    <row r="487" spans="1:22" x14ac:dyDescent="0.35">
      <c r="A487" s="43">
        <v>56645</v>
      </c>
      <c r="B487" s="43" t="s">
        <v>202</v>
      </c>
      <c r="C487" s="43" t="s">
        <v>270</v>
      </c>
      <c r="D487" s="44">
        <v>40914</v>
      </c>
      <c r="E487" s="43">
        <v>46</v>
      </c>
      <c r="F487" s="43">
        <v>2966980</v>
      </c>
      <c r="G487" s="43">
        <v>0.02</v>
      </c>
      <c r="H487" s="43">
        <v>59340</v>
      </c>
      <c r="I487" s="43" t="s">
        <v>76</v>
      </c>
      <c r="J487" s="43" t="s">
        <v>145</v>
      </c>
      <c r="K487" s="43">
        <f t="shared" si="56"/>
        <v>2012</v>
      </c>
      <c r="L487" s="43">
        <f t="shared" si="57"/>
        <v>1</v>
      </c>
      <c r="M487" s="43">
        <f t="shared" si="58"/>
        <v>0</v>
      </c>
      <c r="N487" s="43">
        <f t="shared" si="59"/>
        <v>1</v>
      </c>
      <c r="O487" s="43" t="str">
        <f t="shared" si="60"/>
        <v>B: 1-3%</v>
      </c>
      <c r="P487" s="45">
        <f t="shared" si="61"/>
        <v>2907640</v>
      </c>
      <c r="Q487" s="45">
        <f>IF(L487=1,F487*INDEX(Asumsi!$B$5:$B$7,MATCH(I487,Asumsi!$A$5:$A$7,0))-H487,0)</f>
        <v>830754</v>
      </c>
      <c r="R487" s="46">
        <f>MIN(G487,INDEX(Asumsi!$C$5:$C$7,MATCH(I487,Asumsi!$A$5:$A$7,0)))</f>
        <v>0.02</v>
      </c>
      <c r="S487" s="43">
        <f t="shared" si="62"/>
        <v>0</v>
      </c>
      <c r="T487" s="45">
        <f t="shared" si="63"/>
        <v>0</v>
      </c>
      <c r="U487" s="45">
        <f>IF(L487=1,F487*INDEX(Asumsi!$B$5:$B$7,MATCH(I487,Asumsi!$A$5:$A$7,0))-F487*R487,0)</f>
        <v>830754.4</v>
      </c>
      <c r="V487" s="45">
        <f>IF(S487=1,U487*(1-Asumsi!$B$10),U487)</f>
        <v>830754.4</v>
      </c>
    </row>
    <row r="488" spans="1:22" x14ac:dyDescent="0.35">
      <c r="A488" s="43">
        <v>56803</v>
      </c>
      <c r="B488" s="43" t="s">
        <v>202</v>
      </c>
      <c r="C488" s="43" t="s">
        <v>206</v>
      </c>
      <c r="D488" s="44">
        <v>40157</v>
      </c>
      <c r="E488" s="43">
        <v>42</v>
      </c>
      <c r="F488" s="43">
        <v>516380</v>
      </c>
      <c r="G488" s="43">
        <v>0.1</v>
      </c>
      <c r="H488" s="43">
        <v>51638</v>
      </c>
      <c r="I488" s="43" t="s">
        <v>76</v>
      </c>
      <c r="J488" s="43" t="s">
        <v>145</v>
      </c>
      <c r="K488" s="43">
        <f t="shared" si="56"/>
        <v>2009</v>
      </c>
      <c r="L488" s="43">
        <f t="shared" si="57"/>
        <v>1</v>
      </c>
      <c r="M488" s="43">
        <f t="shared" si="58"/>
        <v>0</v>
      </c>
      <c r="N488" s="43">
        <f t="shared" si="59"/>
        <v>1</v>
      </c>
      <c r="O488" s="43" t="str">
        <f t="shared" si="60"/>
        <v>D: 7%+</v>
      </c>
      <c r="P488" s="45">
        <f t="shared" si="61"/>
        <v>464742</v>
      </c>
      <c r="Q488" s="45">
        <f>IF(L488=1,F488*INDEX(Asumsi!$B$5:$B$7,MATCH(I488,Asumsi!$A$5:$A$7,0))-H488,0)</f>
        <v>103276</v>
      </c>
      <c r="R488" s="46">
        <f>MIN(G488,INDEX(Asumsi!$C$5:$C$7,MATCH(I488,Asumsi!$A$5:$A$7,0)))</f>
        <v>0.05</v>
      </c>
      <c r="S488" s="43">
        <f t="shared" si="62"/>
        <v>1</v>
      </c>
      <c r="T488" s="45">
        <f t="shared" si="63"/>
        <v>25819</v>
      </c>
      <c r="U488" s="45">
        <f>IF(L488=1,F488*INDEX(Asumsi!$B$5:$B$7,MATCH(I488,Asumsi!$A$5:$A$7,0))-F488*R488,0)</f>
        <v>129095</v>
      </c>
      <c r="V488" s="45">
        <f>IF(S488=1,U488*(1-Asumsi!$B$10),U488)</f>
        <v>122640.25</v>
      </c>
    </row>
    <row r="489" spans="1:22" x14ac:dyDescent="0.35">
      <c r="A489" s="43">
        <v>57159</v>
      </c>
      <c r="B489" s="43" t="s">
        <v>202</v>
      </c>
      <c r="C489" s="43" t="s">
        <v>281</v>
      </c>
      <c r="D489" s="44">
        <v>40221</v>
      </c>
      <c r="E489" s="43">
        <v>17</v>
      </c>
      <c r="F489" s="43">
        <v>9242200</v>
      </c>
      <c r="G489" s="43">
        <v>0.09</v>
      </c>
      <c r="H489" s="43">
        <v>831798</v>
      </c>
      <c r="I489" s="43" t="s">
        <v>75</v>
      </c>
      <c r="J489" s="43" t="s">
        <v>135</v>
      </c>
      <c r="K489" s="43">
        <f t="shared" si="56"/>
        <v>2010</v>
      </c>
      <c r="L489" s="43">
        <f t="shared" si="57"/>
        <v>1</v>
      </c>
      <c r="M489" s="43">
        <f t="shared" si="58"/>
        <v>0</v>
      </c>
      <c r="N489" s="43">
        <f t="shared" si="59"/>
        <v>1</v>
      </c>
      <c r="O489" s="43" t="str">
        <f t="shared" si="60"/>
        <v>D: 7%+</v>
      </c>
      <c r="P489" s="45">
        <f t="shared" si="61"/>
        <v>8410402</v>
      </c>
      <c r="Q489" s="45">
        <f>IF(L489=1,F489*INDEX(Asumsi!$B$5:$B$7,MATCH(I489,Asumsi!$A$5:$A$7,0))-H489,0)</f>
        <v>1940862</v>
      </c>
      <c r="R489" s="46">
        <f>MIN(G489,INDEX(Asumsi!$C$5:$C$7,MATCH(I489,Asumsi!$A$5:$A$7,0)))</f>
        <v>0.03</v>
      </c>
      <c r="S489" s="43">
        <f t="shared" si="62"/>
        <v>1</v>
      </c>
      <c r="T489" s="45">
        <f t="shared" si="63"/>
        <v>554532</v>
      </c>
      <c r="U489" s="45">
        <f>IF(L489=1,F489*INDEX(Asumsi!$B$5:$B$7,MATCH(I489,Asumsi!$A$5:$A$7,0))-F489*R489,0)</f>
        <v>2495394</v>
      </c>
      <c r="V489" s="45">
        <f>IF(S489=1,U489*(1-Asumsi!$B$10),U489)</f>
        <v>2370624.2999999998</v>
      </c>
    </row>
    <row r="490" spans="1:22" x14ac:dyDescent="0.35">
      <c r="A490" s="43">
        <v>57507</v>
      </c>
      <c r="B490" s="43" t="s">
        <v>202</v>
      </c>
      <c r="C490" s="43" t="s">
        <v>290</v>
      </c>
      <c r="D490" s="44">
        <v>39990</v>
      </c>
      <c r="E490" s="43">
        <v>10</v>
      </c>
      <c r="F490" s="43">
        <v>310900</v>
      </c>
      <c r="G490" s="43">
        <v>0.03</v>
      </c>
      <c r="H490" s="43">
        <v>9327</v>
      </c>
      <c r="I490" s="43" t="s">
        <v>76</v>
      </c>
      <c r="J490" s="43" t="s">
        <v>138</v>
      </c>
      <c r="K490" s="43">
        <f t="shared" si="56"/>
        <v>2009</v>
      </c>
      <c r="L490" s="43">
        <f t="shared" si="57"/>
        <v>1</v>
      </c>
      <c r="M490" s="43">
        <f t="shared" si="58"/>
        <v>0</v>
      </c>
      <c r="N490" s="43">
        <f t="shared" si="59"/>
        <v>1</v>
      </c>
      <c r="O490" s="43" t="str">
        <f t="shared" si="60"/>
        <v>B: 1-3%</v>
      </c>
      <c r="P490" s="45">
        <f t="shared" si="61"/>
        <v>301573</v>
      </c>
      <c r="Q490" s="45">
        <f>IF(L490=1,F490*INDEX(Asumsi!$B$5:$B$7,MATCH(I490,Asumsi!$A$5:$A$7,0))-H490,0)</f>
        <v>83943</v>
      </c>
      <c r="R490" s="46">
        <f>MIN(G490,INDEX(Asumsi!$C$5:$C$7,MATCH(I490,Asumsi!$A$5:$A$7,0)))</f>
        <v>0.03</v>
      </c>
      <c r="S490" s="43">
        <f t="shared" si="62"/>
        <v>0</v>
      </c>
      <c r="T490" s="45">
        <f t="shared" si="63"/>
        <v>0</v>
      </c>
      <c r="U490" s="45">
        <f>IF(L490=1,F490*INDEX(Asumsi!$B$5:$B$7,MATCH(I490,Asumsi!$A$5:$A$7,0))-F490*R490,0)</f>
        <v>83943</v>
      </c>
      <c r="V490" s="45">
        <f>IF(S490=1,U490*(1-Asumsi!$B$10),U490)</f>
        <v>83943</v>
      </c>
    </row>
    <row r="491" spans="1:22" x14ac:dyDescent="0.35">
      <c r="A491" s="43">
        <v>57922</v>
      </c>
      <c r="B491" s="43" t="s">
        <v>202</v>
      </c>
      <c r="C491" s="43" t="s">
        <v>273</v>
      </c>
      <c r="D491" s="44">
        <v>40582</v>
      </c>
      <c r="E491" s="43">
        <v>50</v>
      </c>
      <c r="F491" s="43">
        <v>686520</v>
      </c>
      <c r="G491" s="43">
        <v>0.04</v>
      </c>
      <c r="H491" s="43">
        <v>27461</v>
      </c>
      <c r="I491" s="43" t="s">
        <v>76</v>
      </c>
      <c r="J491" s="43" t="s">
        <v>148</v>
      </c>
      <c r="K491" s="43">
        <f t="shared" si="56"/>
        <v>2011</v>
      </c>
      <c r="L491" s="43">
        <f t="shared" si="57"/>
        <v>1</v>
      </c>
      <c r="M491" s="43">
        <f t="shared" si="58"/>
        <v>0</v>
      </c>
      <c r="N491" s="43">
        <f t="shared" si="59"/>
        <v>1</v>
      </c>
      <c r="O491" s="43" t="str">
        <f t="shared" si="60"/>
        <v>C: 4-6%</v>
      </c>
      <c r="P491" s="45">
        <f t="shared" si="61"/>
        <v>659059</v>
      </c>
      <c r="Q491" s="45">
        <f>IF(L491=1,F491*INDEX(Asumsi!$B$5:$B$7,MATCH(I491,Asumsi!$A$5:$A$7,0))-H491,0)</f>
        <v>178495</v>
      </c>
      <c r="R491" s="46">
        <f>MIN(G491,INDEX(Asumsi!$C$5:$C$7,MATCH(I491,Asumsi!$A$5:$A$7,0)))</f>
        <v>0.04</v>
      </c>
      <c r="S491" s="43">
        <f t="shared" si="62"/>
        <v>0</v>
      </c>
      <c r="T491" s="45">
        <f t="shared" si="63"/>
        <v>0</v>
      </c>
      <c r="U491" s="45">
        <f>IF(L491=1,F491*INDEX(Asumsi!$B$5:$B$7,MATCH(I491,Asumsi!$A$5:$A$7,0))-F491*R491,0)</f>
        <v>178495.2</v>
      </c>
      <c r="V491" s="45">
        <f>IF(S491=1,U491*(1-Asumsi!$B$10),U491)</f>
        <v>178495.2</v>
      </c>
    </row>
    <row r="492" spans="1:22" x14ac:dyDescent="0.35">
      <c r="A492" s="43">
        <v>58117</v>
      </c>
      <c r="B492" s="43" t="s">
        <v>202</v>
      </c>
      <c r="C492" s="43" t="s">
        <v>276</v>
      </c>
      <c r="D492" s="44">
        <v>40594</v>
      </c>
      <c r="E492" s="43">
        <v>42</v>
      </c>
      <c r="F492" s="43">
        <v>269720</v>
      </c>
      <c r="G492" s="43">
        <v>0.04</v>
      </c>
      <c r="H492" s="43">
        <v>10789</v>
      </c>
      <c r="I492" s="43" t="s">
        <v>76</v>
      </c>
      <c r="J492" s="43" t="s">
        <v>148</v>
      </c>
      <c r="K492" s="43">
        <f t="shared" si="56"/>
        <v>2011</v>
      </c>
      <c r="L492" s="43">
        <f t="shared" si="57"/>
        <v>1</v>
      </c>
      <c r="M492" s="43">
        <f t="shared" si="58"/>
        <v>0</v>
      </c>
      <c r="N492" s="43">
        <f t="shared" si="59"/>
        <v>1</v>
      </c>
      <c r="O492" s="43" t="str">
        <f t="shared" si="60"/>
        <v>C: 4-6%</v>
      </c>
      <c r="P492" s="45">
        <f t="shared" si="61"/>
        <v>258931</v>
      </c>
      <c r="Q492" s="45">
        <f>IF(L492=1,F492*INDEX(Asumsi!$B$5:$B$7,MATCH(I492,Asumsi!$A$5:$A$7,0))-H492,0)</f>
        <v>70127</v>
      </c>
      <c r="R492" s="46">
        <f>MIN(G492,INDEX(Asumsi!$C$5:$C$7,MATCH(I492,Asumsi!$A$5:$A$7,0)))</f>
        <v>0.04</v>
      </c>
      <c r="S492" s="43">
        <f t="shared" si="62"/>
        <v>0</v>
      </c>
      <c r="T492" s="45">
        <f t="shared" si="63"/>
        <v>0</v>
      </c>
      <c r="U492" s="45">
        <f>IF(L492=1,F492*INDEX(Asumsi!$B$5:$B$7,MATCH(I492,Asumsi!$A$5:$A$7,0))-F492*R492,0)</f>
        <v>70127.199999999997</v>
      </c>
      <c r="V492" s="45">
        <f>IF(S492=1,U492*(1-Asumsi!$B$10),U492)</f>
        <v>70127.199999999997</v>
      </c>
    </row>
    <row r="493" spans="1:22" x14ac:dyDescent="0.35">
      <c r="A493" s="43">
        <v>58278</v>
      </c>
      <c r="B493" s="43" t="s">
        <v>202</v>
      </c>
      <c r="C493" s="43" t="s">
        <v>290</v>
      </c>
      <c r="D493" s="44">
        <v>41162</v>
      </c>
      <c r="E493" s="43">
        <v>37</v>
      </c>
      <c r="F493" s="43">
        <v>7025800</v>
      </c>
      <c r="G493" s="43">
        <v>0.08</v>
      </c>
      <c r="H493" s="43">
        <v>562064</v>
      </c>
      <c r="I493" s="43" t="s">
        <v>75</v>
      </c>
      <c r="J493" s="43" t="s">
        <v>144</v>
      </c>
      <c r="K493" s="43">
        <f t="shared" si="56"/>
        <v>2012</v>
      </c>
      <c r="L493" s="43">
        <f t="shared" si="57"/>
        <v>1</v>
      </c>
      <c r="M493" s="43">
        <f t="shared" si="58"/>
        <v>0</v>
      </c>
      <c r="N493" s="43">
        <f t="shared" si="59"/>
        <v>1</v>
      </c>
      <c r="O493" s="43" t="str">
        <f t="shared" si="60"/>
        <v>D: 7%+</v>
      </c>
      <c r="P493" s="45">
        <f t="shared" si="61"/>
        <v>6463736</v>
      </c>
      <c r="Q493" s="45">
        <f>IF(L493=1,F493*INDEX(Asumsi!$B$5:$B$7,MATCH(I493,Asumsi!$A$5:$A$7,0))-H493,0)</f>
        <v>1545676</v>
      </c>
      <c r="R493" s="46">
        <f>MIN(G493,INDEX(Asumsi!$C$5:$C$7,MATCH(I493,Asumsi!$A$5:$A$7,0)))</f>
        <v>0.03</v>
      </c>
      <c r="S493" s="43">
        <f t="shared" si="62"/>
        <v>1</v>
      </c>
      <c r="T493" s="45">
        <f t="shared" si="63"/>
        <v>351290</v>
      </c>
      <c r="U493" s="45">
        <f>IF(L493=1,F493*INDEX(Asumsi!$B$5:$B$7,MATCH(I493,Asumsi!$A$5:$A$7,0))-F493*R493,0)</f>
        <v>1896966</v>
      </c>
      <c r="V493" s="45">
        <f>IF(S493=1,U493*(1-Asumsi!$B$10),U493)</f>
        <v>1802117.7</v>
      </c>
    </row>
    <row r="494" spans="1:22" x14ac:dyDescent="0.35">
      <c r="A494" s="43">
        <v>58502</v>
      </c>
      <c r="B494" s="43" t="s">
        <v>202</v>
      </c>
      <c r="C494" s="43" t="s">
        <v>270</v>
      </c>
      <c r="D494" s="44">
        <v>40221</v>
      </c>
      <c r="E494" s="43">
        <v>23</v>
      </c>
      <c r="F494" s="43">
        <v>10372620</v>
      </c>
      <c r="G494" s="43">
        <v>0.03</v>
      </c>
      <c r="H494" s="43">
        <v>311179</v>
      </c>
      <c r="I494" s="43" t="s">
        <v>75</v>
      </c>
      <c r="J494" s="43" t="s">
        <v>135</v>
      </c>
      <c r="K494" s="43">
        <f t="shared" si="56"/>
        <v>2010</v>
      </c>
      <c r="L494" s="43">
        <f t="shared" si="57"/>
        <v>1</v>
      </c>
      <c r="M494" s="43">
        <f t="shared" si="58"/>
        <v>0</v>
      </c>
      <c r="N494" s="43">
        <f t="shared" si="59"/>
        <v>1</v>
      </c>
      <c r="O494" s="43" t="str">
        <f t="shared" si="60"/>
        <v>B: 1-3%</v>
      </c>
      <c r="P494" s="45">
        <f t="shared" si="61"/>
        <v>10061441</v>
      </c>
      <c r="Q494" s="45">
        <f>IF(L494=1,F494*INDEX(Asumsi!$B$5:$B$7,MATCH(I494,Asumsi!$A$5:$A$7,0))-H494,0)</f>
        <v>2800607</v>
      </c>
      <c r="R494" s="46">
        <f>MIN(G494,INDEX(Asumsi!$C$5:$C$7,MATCH(I494,Asumsi!$A$5:$A$7,0)))</f>
        <v>0.03</v>
      </c>
      <c r="S494" s="43">
        <f t="shared" si="62"/>
        <v>0</v>
      </c>
      <c r="T494" s="45">
        <f t="shared" si="63"/>
        <v>0</v>
      </c>
      <c r="U494" s="45">
        <f>IF(L494=1,F494*INDEX(Asumsi!$B$5:$B$7,MATCH(I494,Asumsi!$A$5:$A$7,0))-F494*R494,0)</f>
        <v>2800607.4</v>
      </c>
      <c r="V494" s="45">
        <f>IF(S494=1,U494*(1-Asumsi!$B$10),U494)</f>
        <v>2800607.4</v>
      </c>
    </row>
    <row r="495" spans="1:22" x14ac:dyDescent="0.35">
      <c r="A495" s="43">
        <v>58788</v>
      </c>
      <c r="B495" s="43" t="s">
        <v>202</v>
      </c>
      <c r="C495" s="43" t="s">
        <v>277</v>
      </c>
      <c r="D495" s="44">
        <v>40210</v>
      </c>
      <c r="E495" s="43">
        <v>31</v>
      </c>
      <c r="F495" s="43">
        <v>1967560</v>
      </c>
      <c r="G495" s="43">
        <v>0.04</v>
      </c>
      <c r="H495" s="43">
        <v>78702</v>
      </c>
      <c r="I495" s="43" t="s">
        <v>77</v>
      </c>
      <c r="J495" s="43" t="s">
        <v>142</v>
      </c>
      <c r="K495" s="43">
        <f t="shared" si="56"/>
        <v>2010</v>
      </c>
      <c r="L495" s="43">
        <f t="shared" si="57"/>
        <v>1</v>
      </c>
      <c r="M495" s="43">
        <f t="shared" si="58"/>
        <v>0</v>
      </c>
      <c r="N495" s="43">
        <f t="shared" si="59"/>
        <v>1</v>
      </c>
      <c r="O495" s="43" t="str">
        <f t="shared" si="60"/>
        <v>C: 4-6%</v>
      </c>
      <c r="P495" s="45">
        <f t="shared" si="61"/>
        <v>1888858</v>
      </c>
      <c r="Q495" s="45">
        <f>IF(L495=1,F495*INDEX(Asumsi!$B$5:$B$7,MATCH(I495,Asumsi!$A$5:$A$7,0))-H495,0)</f>
        <v>511566</v>
      </c>
      <c r="R495" s="46">
        <f>MIN(G495,INDEX(Asumsi!$C$5:$C$7,MATCH(I495,Asumsi!$A$5:$A$7,0)))</f>
        <v>0.04</v>
      </c>
      <c r="S495" s="43">
        <f t="shared" si="62"/>
        <v>0</v>
      </c>
      <c r="T495" s="45">
        <f t="shared" si="63"/>
        <v>0</v>
      </c>
      <c r="U495" s="45">
        <f>IF(L495=1,F495*INDEX(Asumsi!$B$5:$B$7,MATCH(I495,Asumsi!$A$5:$A$7,0))-F495*R495,0)</f>
        <v>511565.6</v>
      </c>
      <c r="V495" s="45">
        <f>IF(S495=1,U495*(1-Asumsi!$B$10),U495)</f>
        <v>511565.6</v>
      </c>
    </row>
    <row r="496" spans="1:22" x14ac:dyDescent="0.35">
      <c r="A496" s="43">
        <v>58947</v>
      </c>
      <c r="B496" s="43" t="s">
        <v>202</v>
      </c>
      <c r="C496" s="43" t="s">
        <v>272</v>
      </c>
      <c r="D496" s="44">
        <v>40812</v>
      </c>
      <c r="E496" s="43">
        <v>48</v>
      </c>
      <c r="F496" s="43">
        <v>820300</v>
      </c>
      <c r="G496" s="43">
        <v>0.01</v>
      </c>
      <c r="H496" s="43">
        <v>8203</v>
      </c>
      <c r="I496" s="43" t="s">
        <v>76</v>
      </c>
      <c r="J496" s="43" t="s">
        <v>145</v>
      </c>
      <c r="K496" s="43">
        <f t="shared" si="56"/>
        <v>2011</v>
      </c>
      <c r="L496" s="43">
        <f t="shared" si="57"/>
        <v>1</v>
      </c>
      <c r="M496" s="43">
        <f t="shared" si="58"/>
        <v>0</v>
      </c>
      <c r="N496" s="43">
        <f t="shared" si="59"/>
        <v>1</v>
      </c>
      <c r="O496" s="43" t="str">
        <f t="shared" si="60"/>
        <v>B: 1-3%</v>
      </c>
      <c r="P496" s="45">
        <f t="shared" si="61"/>
        <v>812097</v>
      </c>
      <c r="Q496" s="45">
        <f>IF(L496=1,F496*INDEX(Asumsi!$B$5:$B$7,MATCH(I496,Asumsi!$A$5:$A$7,0))-H496,0)</f>
        <v>237887</v>
      </c>
      <c r="R496" s="46">
        <f>MIN(G496,INDEX(Asumsi!$C$5:$C$7,MATCH(I496,Asumsi!$A$5:$A$7,0)))</f>
        <v>0.01</v>
      </c>
      <c r="S496" s="43">
        <f t="shared" si="62"/>
        <v>0</v>
      </c>
      <c r="T496" s="45">
        <f t="shared" si="63"/>
        <v>0</v>
      </c>
      <c r="U496" s="45">
        <f>IF(L496=1,F496*INDEX(Asumsi!$B$5:$B$7,MATCH(I496,Asumsi!$A$5:$A$7,0))-F496*R496,0)</f>
        <v>237887</v>
      </c>
      <c r="V496" s="45">
        <f>IF(S496=1,U496*(1-Asumsi!$B$10),U496)</f>
        <v>237887</v>
      </c>
    </row>
    <row r="497" spans="1:22" x14ac:dyDescent="0.35">
      <c r="A497" s="43">
        <v>59074</v>
      </c>
      <c r="B497" s="43" t="s">
        <v>202</v>
      </c>
      <c r="C497" s="43" t="s">
        <v>257</v>
      </c>
      <c r="D497" s="44">
        <v>40402</v>
      </c>
      <c r="E497" s="43">
        <v>37</v>
      </c>
      <c r="F497" s="43">
        <v>1179260</v>
      </c>
      <c r="G497" s="43">
        <v>0.03</v>
      </c>
      <c r="H497" s="43">
        <v>35378</v>
      </c>
      <c r="I497" s="43" t="s">
        <v>75</v>
      </c>
      <c r="J497" s="43" t="s">
        <v>144</v>
      </c>
      <c r="K497" s="43">
        <f t="shared" si="56"/>
        <v>2010</v>
      </c>
      <c r="L497" s="43">
        <f t="shared" si="57"/>
        <v>1</v>
      </c>
      <c r="M497" s="43">
        <f t="shared" si="58"/>
        <v>0</v>
      </c>
      <c r="N497" s="43">
        <f t="shared" si="59"/>
        <v>1</v>
      </c>
      <c r="O497" s="43" t="str">
        <f t="shared" si="60"/>
        <v>B: 1-3%</v>
      </c>
      <c r="P497" s="45">
        <f t="shared" si="61"/>
        <v>1143882</v>
      </c>
      <c r="Q497" s="45">
        <f>IF(L497=1,F497*INDEX(Asumsi!$B$5:$B$7,MATCH(I497,Asumsi!$A$5:$A$7,0))-H497,0)</f>
        <v>318400</v>
      </c>
      <c r="R497" s="46">
        <f>MIN(G497,INDEX(Asumsi!$C$5:$C$7,MATCH(I497,Asumsi!$A$5:$A$7,0)))</f>
        <v>0.03</v>
      </c>
      <c r="S497" s="43">
        <f t="shared" si="62"/>
        <v>0</v>
      </c>
      <c r="T497" s="45">
        <f t="shared" si="63"/>
        <v>0</v>
      </c>
      <c r="U497" s="45">
        <f>IF(L497=1,F497*INDEX(Asumsi!$B$5:$B$7,MATCH(I497,Asumsi!$A$5:$A$7,0))-F497*R497,0)</f>
        <v>318400.2</v>
      </c>
      <c r="V497" s="45">
        <f>IF(S497=1,U497*(1-Asumsi!$B$10),U497)</f>
        <v>318400.2</v>
      </c>
    </row>
    <row r="498" spans="1:22" x14ac:dyDescent="0.35">
      <c r="A498" s="43">
        <v>59233</v>
      </c>
      <c r="B498" s="43" t="s">
        <v>202</v>
      </c>
      <c r="C498" s="43" t="s">
        <v>257</v>
      </c>
      <c r="D498" s="44">
        <v>40410</v>
      </c>
      <c r="E498" s="43">
        <v>3</v>
      </c>
      <c r="F498" s="43">
        <v>673680</v>
      </c>
      <c r="G498" s="43">
        <v>0.08</v>
      </c>
      <c r="H498" s="43">
        <v>53894</v>
      </c>
      <c r="I498" s="43" t="s">
        <v>75</v>
      </c>
      <c r="J498" s="43" t="s">
        <v>143</v>
      </c>
      <c r="K498" s="43">
        <f t="shared" si="56"/>
        <v>2010</v>
      </c>
      <c r="L498" s="43">
        <f t="shared" si="57"/>
        <v>1</v>
      </c>
      <c r="M498" s="43">
        <f t="shared" si="58"/>
        <v>0</v>
      </c>
      <c r="N498" s="43">
        <f t="shared" si="59"/>
        <v>1</v>
      </c>
      <c r="O498" s="43" t="str">
        <f t="shared" si="60"/>
        <v>D: 7%+</v>
      </c>
      <c r="P498" s="45">
        <f t="shared" si="61"/>
        <v>619786</v>
      </c>
      <c r="Q498" s="45">
        <f>IF(L498=1,F498*INDEX(Asumsi!$B$5:$B$7,MATCH(I498,Asumsi!$A$5:$A$7,0))-H498,0)</f>
        <v>148210</v>
      </c>
      <c r="R498" s="46">
        <f>MIN(G498,INDEX(Asumsi!$C$5:$C$7,MATCH(I498,Asumsi!$A$5:$A$7,0)))</f>
        <v>0.03</v>
      </c>
      <c r="S498" s="43">
        <f t="shared" si="62"/>
        <v>1</v>
      </c>
      <c r="T498" s="45">
        <f t="shared" si="63"/>
        <v>33684</v>
      </c>
      <c r="U498" s="45">
        <f>IF(L498=1,F498*INDEX(Asumsi!$B$5:$B$7,MATCH(I498,Asumsi!$A$5:$A$7,0))-F498*R498,0)</f>
        <v>181893.6</v>
      </c>
      <c r="V498" s="45">
        <f>IF(S498=1,U498*(1-Asumsi!$B$10),U498)</f>
        <v>172798.91999999998</v>
      </c>
    </row>
    <row r="499" spans="1:22" x14ac:dyDescent="0.35">
      <c r="A499" s="43">
        <v>59425</v>
      </c>
      <c r="B499" s="43" t="s">
        <v>202</v>
      </c>
      <c r="C499" s="43" t="s">
        <v>275</v>
      </c>
      <c r="D499" s="44">
        <v>41046</v>
      </c>
      <c r="E499" s="43">
        <v>24</v>
      </c>
      <c r="F499" s="43">
        <v>4188240</v>
      </c>
      <c r="G499" s="43">
        <v>0</v>
      </c>
      <c r="H499" s="43">
        <v>0</v>
      </c>
      <c r="I499" s="43" t="s">
        <v>77</v>
      </c>
      <c r="J499" s="43" t="s">
        <v>142</v>
      </c>
      <c r="K499" s="43">
        <f t="shared" si="56"/>
        <v>2012</v>
      </c>
      <c r="L499" s="43">
        <f t="shared" si="57"/>
        <v>1</v>
      </c>
      <c r="M499" s="43">
        <f t="shared" si="58"/>
        <v>0</v>
      </c>
      <c r="N499" s="43">
        <f t="shared" si="59"/>
        <v>1</v>
      </c>
      <c r="O499" s="43" t="str">
        <f t="shared" si="60"/>
        <v>A: 0%</v>
      </c>
      <c r="P499" s="45">
        <f t="shared" si="61"/>
        <v>4188240</v>
      </c>
      <c r="Q499" s="45">
        <f>IF(L499=1,F499*INDEX(Asumsi!$B$5:$B$7,MATCH(I499,Asumsi!$A$5:$A$7,0))-H499,0)</f>
        <v>1256472</v>
      </c>
      <c r="R499" s="46">
        <f>MIN(G499,INDEX(Asumsi!$C$5:$C$7,MATCH(I499,Asumsi!$A$5:$A$7,0)))</f>
        <v>0</v>
      </c>
      <c r="S499" s="43">
        <f t="shared" si="62"/>
        <v>0</v>
      </c>
      <c r="T499" s="45">
        <f t="shared" si="63"/>
        <v>0</v>
      </c>
      <c r="U499" s="45">
        <f>IF(L499=1,F499*INDEX(Asumsi!$B$5:$B$7,MATCH(I499,Asumsi!$A$5:$A$7,0))-F499*R499,0)</f>
        <v>1256472</v>
      </c>
      <c r="V499" s="45">
        <f>IF(S499=1,U499*(1-Asumsi!$B$10),U499)</f>
        <v>1256472</v>
      </c>
    </row>
    <row r="500" spans="1:22" x14ac:dyDescent="0.35">
      <c r="A500" s="43">
        <v>59750</v>
      </c>
      <c r="B500" s="43" t="s">
        <v>202</v>
      </c>
      <c r="C500" s="43" t="s">
        <v>289</v>
      </c>
      <c r="D500" s="44">
        <v>40368</v>
      </c>
      <c r="E500" s="43">
        <v>34</v>
      </c>
      <c r="F500" s="43">
        <v>447180</v>
      </c>
      <c r="G500" s="43">
        <v>0.04</v>
      </c>
      <c r="H500" s="43">
        <v>17887</v>
      </c>
      <c r="I500" s="43" t="s">
        <v>76</v>
      </c>
      <c r="J500" s="43" t="s">
        <v>145</v>
      </c>
      <c r="K500" s="43">
        <f t="shared" si="56"/>
        <v>2010</v>
      </c>
      <c r="L500" s="43">
        <f t="shared" si="57"/>
        <v>1</v>
      </c>
      <c r="M500" s="43">
        <f t="shared" si="58"/>
        <v>0</v>
      </c>
      <c r="N500" s="43">
        <f t="shared" si="59"/>
        <v>1</v>
      </c>
      <c r="O500" s="43" t="str">
        <f t="shared" si="60"/>
        <v>C: 4-6%</v>
      </c>
      <c r="P500" s="45">
        <f t="shared" si="61"/>
        <v>429293</v>
      </c>
      <c r="Q500" s="45">
        <f>IF(L500=1,F500*INDEX(Asumsi!$B$5:$B$7,MATCH(I500,Asumsi!$A$5:$A$7,0))-H500,0)</f>
        <v>116267</v>
      </c>
      <c r="R500" s="46">
        <f>MIN(G500,INDEX(Asumsi!$C$5:$C$7,MATCH(I500,Asumsi!$A$5:$A$7,0)))</f>
        <v>0.04</v>
      </c>
      <c r="S500" s="43">
        <f t="shared" si="62"/>
        <v>0</v>
      </c>
      <c r="T500" s="45">
        <f t="shared" si="63"/>
        <v>0</v>
      </c>
      <c r="U500" s="45">
        <f>IF(L500=1,F500*INDEX(Asumsi!$B$5:$B$7,MATCH(I500,Asumsi!$A$5:$A$7,0))-F500*R500,0)</f>
        <v>116266.8</v>
      </c>
      <c r="V500" s="45">
        <f>IF(S500=1,U500*(1-Asumsi!$B$10),U500)</f>
        <v>116266.8</v>
      </c>
    </row>
    <row r="501" spans="1:22" x14ac:dyDescent="0.35">
      <c r="A501" s="43">
        <v>35</v>
      </c>
      <c r="B501" s="43" t="s">
        <v>202</v>
      </c>
      <c r="C501" s="43" t="s">
        <v>293</v>
      </c>
      <c r="D501" s="44">
        <v>40838</v>
      </c>
      <c r="E501" s="43">
        <v>30</v>
      </c>
      <c r="F501" s="43">
        <v>577120</v>
      </c>
      <c r="G501" s="43">
        <v>0.03</v>
      </c>
      <c r="H501" s="43">
        <v>17314</v>
      </c>
      <c r="I501" s="43" t="s">
        <v>76</v>
      </c>
      <c r="J501" s="43" t="s">
        <v>147</v>
      </c>
      <c r="K501" s="43">
        <f t="shared" si="56"/>
        <v>2011</v>
      </c>
      <c r="L501" s="43">
        <f t="shared" si="57"/>
        <v>1</v>
      </c>
      <c r="M501" s="43">
        <f t="shared" si="58"/>
        <v>0</v>
      </c>
      <c r="N501" s="43">
        <f t="shared" si="59"/>
        <v>1</v>
      </c>
      <c r="O501" s="43" t="str">
        <f t="shared" si="60"/>
        <v>B: 1-3%</v>
      </c>
      <c r="P501" s="45">
        <f t="shared" si="61"/>
        <v>559806</v>
      </c>
      <c r="Q501" s="45">
        <f>IF(L501=1,F501*INDEX(Asumsi!$B$5:$B$7,MATCH(I501,Asumsi!$A$5:$A$7,0))-H501,0)</f>
        <v>155822</v>
      </c>
      <c r="R501" s="46">
        <f>MIN(G501,INDEX(Asumsi!$C$5:$C$7,MATCH(I501,Asumsi!$A$5:$A$7,0)))</f>
        <v>0.03</v>
      </c>
      <c r="S501" s="43">
        <f t="shared" si="62"/>
        <v>0</v>
      </c>
      <c r="T501" s="45">
        <f t="shared" si="63"/>
        <v>0</v>
      </c>
      <c r="U501" s="45">
        <f>IF(L501=1,F501*INDEX(Asumsi!$B$5:$B$7,MATCH(I501,Asumsi!$A$5:$A$7,0))-F501*R501,0)</f>
        <v>155822.39999999999</v>
      </c>
      <c r="V501" s="45">
        <f>IF(S501=1,U501*(1-Asumsi!$B$10),U501)</f>
        <v>155822.39999999999</v>
      </c>
    </row>
    <row r="502" spans="1:22" x14ac:dyDescent="0.35">
      <c r="A502" s="43">
        <v>294</v>
      </c>
      <c r="B502" s="43" t="s">
        <v>202</v>
      </c>
      <c r="C502" s="43" t="s">
        <v>294</v>
      </c>
      <c r="D502" s="44">
        <v>40374</v>
      </c>
      <c r="E502" s="43">
        <v>35</v>
      </c>
      <c r="F502" s="43">
        <v>12750560</v>
      </c>
      <c r="G502" s="43">
        <v>0.06</v>
      </c>
      <c r="H502" s="43">
        <v>765034</v>
      </c>
      <c r="I502" s="43" t="s">
        <v>76</v>
      </c>
      <c r="J502" s="43" t="s">
        <v>140</v>
      </c>
      <c r="K502" s="43">
        <f t="shared" si="56"/>
        <v>2010</v>
      </c>
      <c r="L502" s="43">
        <f t="shared" si="57"/>
        <v>1</v>
      </c>
      <c r="M502" s="43">
        <f t="shared" si="58"/>
        <v>0</v>
      </c>
      <c r="N502" s="43">
        <f t="shared" si="59"/>
        <v>1</v>
      </c>
      <c r="O502" s="43" t="str">
        <f t="shared" si="60"/>
        <v>C: 4-6%</v>
      </c>
      <c r="P502" s="45">
        <f t="shared" si="61"/>
        <v>11985526</v>
      </c>
      <c r="Q502" s="45">
        <f>IF(L502=1,F502*INDEX(Asumsi!$B$5:$B$7,MATCH(I502,Asumsi!$A$5:$A$7,0))-H502,0)</f>
        <v>3060134</v>
      </c>
      <c r="R502" s="46">
        <f>MIN(G502,INDEX(Asumsi!$C$5:$C$7,MATCH(I502,Asumsi!$A$5:$A$7,0)))</f>
        <v>0.05</v>
      </c>
      <c r="S502" s="43">
        <f t="shared" si="62"/>
        <v>1</v>
      </c>
      <c r="T502" s="45">
        <f t="shared" si="63"/>
        <v>127505.59999999993</v>
      </c>
      <c r="U502" s="45">
        <f>IF(L502=1,F502*INDEX(Asumsi!$B$5:$B$7,MATCH(I502,Asumsi!$A$5:$A$7,0))-F502*R502,0)</f>
        <v>3187640</v>
      </c>
      <c r="V502" s="45">
        <f>IF(S502=1,U502*(1-Asumsi!$B$10),U502)</f>
        <v>3028258</v>
      </c>
    </row>
    <row r="503" spans="1:22" x14ac:dyDescent="0.35">
      <c r="A503" s="43">
        <v>450</v>
      </c>
      <c r="B503" s="43" t="s">
        <v>202</v>
      </c>
      <c r="C503" s="43" t="s">
        <v>295</v>
      </c>
      <c r="D503" s="44">
        <v>40606</v>
      </c>
      <c r="E503" s="43">
        <v>29</v>
      </c>
      <c r="F503" s="43">
        <v>2001560</v>
      </c>
      <c r="G503" s="43">
        <v>0.05</v>
      </c>
      <c r="H503" s="43">
        <v>100078</v>
      </c>
      <c r="I503" s="43" t="s">
        <v>76</v>
      </c>
      <c r="J503" s="43" t="s">
        <v>147</v>
      </c>
      <c r="K503" s="43">
        <f t="shared" si="56"/>
        <v>2011</v>
      </c>
      <c r="L503" s="43">
        <f t="shared" si="57"/>
        <v>1</v>
      </c>
      <c r="M503" s="43">
        <f t="shared" si="58"/>
        <v>0</v>
      </c>
      <c r="N503" s="43">
        <f t="shared" si="59"/>
        <v>1</v>
      </c>
      <c r="O503" s="43" t="str">
        <f t="shared" si="60"/>
        <v>C: 4-6%</v>
      </c>
      <c r="P503" s="45">
        <f t="shared" si="61"/>
        <v>1901482</v>
      </c>
      <c r="Q503" s="45">
        <f>IF(L503=1,F503*INDEX(Asumsi!$B$5:$B$7,MATCH(I503,Asumsi!$A$5:$A$7,0))-H503,0)</f>
        <v>500390</v>
      </c>
      <c r="R503" s="46">
        <f>MIN(G503,INDEX(Asumsi!$C$5:$C$7,MATCH(I503,Asumsi!$A$5:$A$7,0)))</f>
        <v>0.05</v>
      </c>
      <c r="S503" s="43">
        <f t="shared" si="62"/>
        <v>0</v>
      </c>
      <c r="T503" s="45">
        <f t="shared" si="63"/>
        <v>0</v>
      </c>
      <c r="U503" s="45">
        <f>IF(L503=1,F503*INDEX(Asumsi!$B$5:$B$7,MATCH(I503,Asumsi!$A$5:$A$7,0))-F503*R503,0)</f>
        <v>500390</v>
      </c>
      <c r="V503" s="45">
        <f>IF(S503=1,U503*(1-Asumsi!$B$10),U503)</f>
        <v>500390</v>
      </c>
    </row>
    <row r="504" spans="1:22" x14ac:dyDescent="0.35">
      <c r="A504" s="43">
        <v>1028</v>
      </c>
      <c r="B504" s="43" t="s">
        <v>202</v>
      </c>
      <c r="C504" s="43" t="s">
        <v>295</v>
      </c>
      <c r="D504" s="44">
        <v>39818</v>
      </c>
      <c r="E504" s="43">
        <v>6</v>
      </c>
      <c r="F504" s="43">
        <v>331500</v>
      </c>
      <c r="G504" s="43">
        <v>0.03</v>
      </c>
      <c r="H504" s="43">
        <v>9945</v>
      </c>
      <c r="I504" s="43" t="s">
        <v>77</v>
      </c>
      <c r="J504" s="43" t="s">
        <v>142</v>
      </c>
      <c r="K504" s="43">
        <f t="shared" si="56"/>
        <v>2009</v>
      </c>
      <c r="L504" s="43">
        <f t="shared" si="57"/>
        <v>1</v>
      </c>
      <c r="M504" s="43">
        <f t="shared" si="58"/>
        <v>0</v>
      </c>
      <c r="N504" s="43">
        <f t="shared" si="59"/>
        <v>1</v>
      </c>
      <c r="O504" s="43" t="str">
        <f t="shared" si="60"/>
        <v>B: 1-3%</v>
      </c>
      <c r="P504" s="45">
        <f t="shared" si="61"/>
        <v>321555</v>
      </c>
      <c r="Q504" s="45">
        <f>IF(L504=1,F504*INDEX(Asumsi!$B$5:$B$7,MATCH(I504,Asumsi!$A$5:$A$7,0))-H504,0)</f>
        <v>89505</v>
      </c>
      <c r="R504" s="46">
        <f>MIN(G504,INDEX(Asumsi!$C$5:$C$7,MATCH(I504,Asumsi!$A$5:$A$7,0)))</f>
        <v>0.03</v>
      </c>
      <c r="S504" s="43">
        <f t="shared" si="62"/>
        <v>0</v>
      </c>
      <c r="T504" s="45">
        <f t="shared" si="63"/>
        <v>0</v>
      </c>
      <c r="U504" s="45">
        <f>IF(L504=1,F504*INDEX(Asumsi!$B$5:$B$7,MATCH(I504,Asumsi!$A$5:$A$7,0))-F504*R504,0)</f>
        <v>89505</v>
      </c>
      <c r="V504" s="45">
        <f>IF(S504=1,U504*(1-Asumsi!$B$10),U504)</f>
        <v>89505</v>
      </c>
    </row>
    <row r="505" spans="1:22" x14ac:dyDescent="0.35">
      <c r="A505" s="43">
        <v>1314</v>
      </c>
      <c r="B505" s="43" t="s">
        <v>202</v>
      </c>
      <c r="C505" s="43" t="s">
        <v>296</v>
      </c>
      <c r="D505" s="44">
        <v>39945</v>
      </c>
      <c r="E505" s="43">
        <v>4</v>
      </c>
      <c r="F505" s="43">
        <v>85160</v>
      </c>
      <c r="G505" s="43">
        <v>0</v>
      </c>
      <c r="H505" s="43">
        <v>0</v>
      </c>
      <c r="I505" s="43" t="s">
        <v>76</v>
      </c>
      <c r="J505" s="43" t="s">
        <v>145</v>
      </c>
      <c r="K505" s="43">
        <f t="shared" si="56"/>
        <v>2009</v>
      </c>
      <c r="L505" s="43">
        <f t="shared" si="57"/>
        <v>1</v>
      </c>
      <c r="M505" s="43">
        <f t="shared" si="58"/>
        <v>0</v>
      </c>
      <c r="N505" s="43">
        <f t="shared" si="59"/>
        <v>1</v>
      </c>
      <c r="O505" s="43" t="str">
        <f t="shared" si="60"/>
        <v>A: 0%</v>
      </c>
      <c r="P505" s="45">
        <f t="shared" si="61"/>
        <v>85160</v>
      </c>
      <c r="Q505" s="45">
        <f>IF(L505=1,F505*INDEX(Asumsi!$B$5:$B$7,MATCH(I505,Asumsi!$A$5:$A$7,0))-H505,0)</f>
        <v>25548</v>
      </c>
      <c r="R505" s="46">
        <f>MIN(G505,INDEX(Asumsi!$C$5:$C$7,MATCH(I505,Asumsi!$A$5:$A$7,0)))</f>
        <v>0</v>
      </c>
      <c r="S505" s="43">
        <f t="shared" si="62"/>
        <v>0</v>
      </c>
      <c r="T505" s="45">
        <f t="shared" si="63"/>
        <v>0</v>
      </c>
      <c r="U505" s="45">
        <f>IF(L505=1,F505*INDEX(Asumsi!$B$5:$B$7,MATCH(I505,Asumsi!$A$5:$A$7,0))-F505*R505,0)</f>
        <v>25548</v>
      </c>
      <c r="V505" s="45">
        <f>IF(S505=1,U505*(1-Asumsi!$B$10),U505)</f>
        <v>25548</v>
      </c>
    </row>
    <row r="506" spans="1:22" x14ac:dyDescent="0.35">
      <c r="A506" s="43">
        <v>2279</v>
      </c>
      <c r="B506" s="43" t="s">
        <v>202</v>
      </c>
      <c r="C506" s="43" t="s">
        <v>297</v>
      </c>
      <c r="D506" s="44">
        <v>40231</v>
      </c>
      <c r="E506" s="43">
        <v>49</v>
      </c>
      <c r="F506" s="43">
        <v>9154360</v>
      </c>
      <c r="G506" s="43">
        <v>0</v>
      </c>
      <c r="H506" s="43">
        <v>0</v>
      </c>
      <c r="I506" s="43" t="s">
        <v>75</v>
      </c>
      <c r="J506" s="43" t="s">
        <v>135</v>
      </c>
      <c r="K506" s="43">
        <f t="shared" si="56"/>
        <v>2010</v>
      </c>
      <c r="L506" s="43">
        <f t="shared" si="57"/>
        <v>1</v>
      </c>
      <c r="M506" s="43">
        <f t="shared" si="58"/>
        <v>0</v>
      </c>
      <c r="N506" s="43">
        <f t="shared" si="59"/>
        <v>1</v>
      </c>
      <c r="O506" s="43" t="str">
        <f t="shared" si="60"/>
        <v>A: 0%</v>
      </c>
      <c r="P506" s="45">
        <f t="shared" si="61"/>
        <v>9154360</v>
      </c>
      <c r="Q506" s="45">
        <f>IF(L506=1,F506*INDEX(Asumsi!$B$5:$B$7,MATCH(I506,Asumsi!$A$5:$A$7,0))-H506,0)</f>
        <v>2746308</v>
      </c>
      <c r="R506" s="46">
        <f>MIN(G506,INDEX(Asumsi!$C$5:$C$7,MATCH(I506,Asumsi!$A$5:$A$7,0)))</f>
        <v>0</v>
      </c>
      <c r="S506" s="43">
        <f t="shared" si="62"/>
        <v>0</v>
      </c>
      <c r="T506" s="45">
        <f t="shared" si="63"/>
        <v>0</v>
      </c>
      <c r="U506" s="45">
        <f>IF(L506=1,F506*INDEX(Asumsi!$B$5:$B$7,MATCH(I506,Asumsi!$A$5:$A$7,0))-F506*R506,0)</f>
        <v>2746308</v>
      </c>
      <c r="V506" s="45">
        <f>IF(S506=1,U506*(1-Asumsi!$B$10),U506)</f>
        <v>2746308</v>
      </c>
    </row>
    <row r="507" spans="1:22" x14ac:dyDescent="0.35">
      <c r="A507" s="43">
        <v>2465</v>
      </c>
      <c r="B507" s="43" t="s">
        <v>202</v>
      </c>
      <c r="C507" s="43" t="s">
        <v>297</v>
      </c>
      <c r="D507" s="44">
        <v>40717</v>
      </c>
      <c r="E507" s="43">
        <v>28</v>
      </c>
      <c r="F507" s="43">
        <v>2164900</v>
      </c>
      <c r="G507" s="43">
        <v>0.04</v>
      </c>
      <c r="H507" s="43">
        <v>86596</v>
      </c>
      <c r="I507" s="43" t="s">
        <v>77</v>
      </c>
      <c r="J507" s="43" t="s">
        <v>142</v>
      </c>
      <c r="K507" s="43">
        <f t="shared" si="56"/>
        <v>2011</v>
      </c>
      <c r="L507" s="43">
        <f t="shared" si="57"/>
        <v>1</v>
      </c>
      <c r="M507" s="43">
        <f t="shared" si="58"/>
        <v>0</v>
      </c>
      <c r="N507" s="43">
        <f t="shared" si="59"/>
        <v>1</v>
      </c>
      <c r="O507" s="43" t="str">
        <f t="shared" si="60"/>
        <v>C: 4-6%</v>
      </c>
      <c r="P507" s="45">
        <f t="shared" si="61"/>
        <v>2078304</v>
      </c>
      <c r="Q507" s="45">
        <f>IF(L507=1,F507*INDEX(Asumsi!$B$5:$B$7,MATCH(I507,Asumsi!$A$5:$A$7,0))-H507,0)</f>
        <v>562874</v>
      </c>
      <c r="R507" s="46">
        <f>MIN(G507,INDEX(Asumsi!$C$5:$C$7,MATCH(I507,Asumsi!$A$5:$A$7,0)))</f>
        <v>0.04</v>
      </c>
      <c r="S507" s="43">
        <f t="shared" si="62"/>
        <v>0</v>
      </c>
      <c r="T507" s="45">
        <f t="shared" si="63"/>
        <v>0</v>
      </c>
      <c r="U507" s="45">
        <f>IF(L507=1,F507*INDEX(Asumsi!$B$5:$B$7,MATCH(I507,Asumsi!$A$5:$A$7,0))-F507*R507,0)</f>
        <v>562874</v>
      </c>
      <c r="V507" s="45">
        <f>IF(S507=1,U507*(1-Asumsi!$B$10),U507)</f>
        <v>562874</v>
      </c>
    </row>
    <row r="508" spans="1:22" x14ac:dyDescent="0.35">
      <c r="A508" s="43">
        <v>2530</v>
      </c>
      <c r="B508" s="43" t="s">
        <v>202</v>
      </c>
      <c r="C508" s="43" t="s">
        <v>297</v>
      </c>
      <c r="D508" s="44">
        <v>39892</v>
      </c>
      <c r="E508" s="43">
        <v>9</v>
      </c>
      <c r="F508" s="43">
        <v>46920</v>
      </c>
      <c r="G508" s="43">
        <v>0.06</v>
      </c>
      <c r="H508" s="43">
        <v>2815</v>
      </c>
      <c r="I508" s="43" t="s">
        <v>76</v>
      </c>
      <c r="J508" s="43" t="s">
        <v>149</v>
      </c>
      <c r="K508" s="43">
        <f t="shared" si="56"/>
        <v>2009</v>
      </c>
      <c r="L508" s="43">
        <f t="shared" si="57"/>
        <v>1</v>
      </c>
      <c r="M508" s="43">
        <f t="shared" si="58"/>
        <v>0</v>
      </c>
      <c r="N508" s="43">
        <f t="shared" si="59"/>
        <v>1</v>
      </c>
      <c r="O508" s="43" t="str">
        <f t="shared" si="60"/>
        <v>C: 4-6%</v>
      </c>
      <c r="P508" s="45">
        <f t="shared" si="61"/>
        <v>44105</v>
      </c>
      <c r="Q508" s="45">
        <f>IF(L508=1,F508*INDEX(Asumsi!$B$5:$B$7,MATCH(I508,Asumsi!$A$5:$A$7,0))-H508,0)</f>
        <v>11261</v>
      </c>
      <c r="R508" s="46">
        <f>MIN(G508,INDEX(Asumsi!$C$5:$C$7,MATCH(I508,Asumsi!$A$5:$A$7,0)))</f>
        <v>0.05</v>
      </c>
      <c r="S508" s="43">
        <f t="shared" si="62"/>
        <v>1</v>
      </c>
      <c r="T508" s="45">
        <f t="shared" si="63"/>
        <v>469.19999999999976</v>
      </c>
      <c r="U508" s="45">
        <f>IF(L508=1,F508*INDEX(Asumsi!$B$5:$B$7,MATCH(I508,Asumsi!$A$5:$A$7,0))-F508*R508,0)</f>
        <v>11730</v>
      </c>
      <c r="V508" s="45">
        <f>IF(S508=1,U508*(1-Asumsi!$B$10),U508)</f>
        <v>11143.5</v>
      </c>
    </row>
    <row r="509" spans="1:22" x14ac:dyDescent="0.35">
      <c r="A509" s="43">
        <v>2883</v>
      </c>
      <c r="B509" s="43" t="s">
        <v>202</v>
      </c>
      <c r="C509" s="43" t="s">
        <v>297</v>
      </c>
      <c r="D509" s="44">
        <v>40565</v>
      </c>
      <c r="E509" s="43">
        <v>34</v>
      </c>
      <c r="F509" s="43">
        <v>4308680</v>
      </c>
      <c r="G509" s="43">
        <v>0.1</v>
      </c>
      <c r="H509" s="43">
        <v>430868</v>
      </c>
      <c r="I509" s="43" t="s">
        <v>76</v>
      </c>
      <c r="J509" s="43" t="s">
        <v>140</v>
      </c>
      <c r="K509" s="43">
        <f t="shared" si="56"/>
        <v>2011</v>
      </c>
      <c r="L509" s="43">
        <f t="shared" si="57"/>
        <v>1</v>
      </c>
      <c r="M509" s="43">
        <f t="shared" si="58"/>
        <v>0</v>
      </c>
      <c r="N509" s="43">
        <f t="shared" si="59"/>
        <v>1</v>
      </c>
      <c r="O509" s="43" t="str">
        <f t="shared" si="60"/>
        <v>D: 7%+</v>
      </c>
      <c r="P509" s="45">
        <f t="shared" si="61"/>
        <v>3877812</v>
      </c>
      <c r="Q509" s="45">
        <f>IF(L509=1,F509*INDEX(Asumsi!$B$5:$B$7,MATCH(I509,Asumsi!$A$5:$A$7,0))-H509,0)</f>
        <v>861736</v>
      </c>
      <c r="R509" s="46">
        <f>MIN(G509,INDEX(Asumsi!$C$5:$C$7,MATCH(I509,Asumsi!$A$5:$A$7,0)))</f>
        <v>0.05</v>
      </c>
      <c r="S509" s="43">
        <f t="shared" si="62"/>
        <v>1</v>
      </c>
      <c r="T509" s="45">
        <f t="shared" si="63"/>
        <v>215434</v>
      </c>
      <c r="U509" s="45">
        <f>IF(L509=1,F509*INDEX(Asumsi!$B$5:$B$7,MATCH(I509,Asumsi!$A$5:$A$7,0))-F509*R509,0)</f>
        <v>1077170</v>
      </c>
      <c r="V509" s="45">
        <f>IF(S509=1,U509*(1-Asumsi!$B$10),U509)</f>
        <v>1023311.5</v>
      </c>
    </row>
    <row r="510" spans="1:22" x14ac:dyDescent="0.35">
      <c r="A510" s="43">
        <v>3362</v>
      </c>
      <c r="B510" s="43" t="s">
        <v>202</v>
      </c>
      <c r="C510" s="43" t="s">
        <v>298</v>
      </c>
      <c r="D510" s="44">
        <v>40752</v>
      </c>
      <c r="E510" s="43">
        <v>40</v>
      </c>
      <c r="F510" s="43">
        <v>3399040</v>
      </c>
      <c r="G510" s="43">
        <v>0.04</v>
      </c>
      <c r="H510" s="43">
        <v>135962</v>
      </c>
      <c r="I510" s="43" t="s">
        <v>77</v>
      </c>
      <c r="J510" s="43" t="s">
        <v>142</v>
      </c>
      <c r="K510" s="43">
        <f t="shared" si="56"/>
        <v>2011</v>
      </c>
      <c r="L510" s="43">
        <f t="shared" si="57"/>
        <v>1</v>
      </c>
      <c r="M510" s="43">
        <f t="shared" si="58"/>
        <v>0</v>
      </c>
      <c r="N510" s="43">
        <f t="shared" si="59"/>
        <v>1</v>
      </c>
      <c r="O510" s="43" t="str">
        <f t="shared" si="60"/>
        <v>C: 4-6%</v>
      </c>
      <c r="P510" s="45">
        <f t="shared" si="61"/>
        <v>3263078</v>
      </c>
      <c r="Q510" s="45">
        <f>IF(L510=1,F510*INDEX(Asumsi!$B$5:$B$7,MATCH(I510,Asumsi!$A$5:$A$7,0))-H510,0)</f>
        <v>883750</v>
      </c>
      <c r="R510" s="46">
        <f>MIN(G510,INDEX(Asumsi!$C$5:$C$7,MATCH(I510,Asumsi!$A$5:$A$7,0)))</f>
        <v>0.04</v>
      </c>
      <c r="S510" s="43">
        <f t="shared" si="62"/>
        <v>0</v>
      </c>
      <c r="T510" s="45">
        <f t="shared" si="63"/>
        <v>0</v>
      </c>
      <c r="U510" s="45">
        <f>IF(L510=1,F510*INDEX(Asumsi!$B$5:$B$7,MATCH(I510,Asumsi!$A$5:$A$7,0))-F510*R510,0)</f>
        <v>883750.40000000002</v>
      </c>
      <c r="V510" s="45">
        <f>IF(S510=1,U510*(1-Asumsi!$B$10),U510)</f>
        <v>883750.40000000002</v>
      </c>
    </row>
    <row r="511" spans="1:22" x14ac:dyDescent="0.35">
      <c r="A511" s="43">
        <v>5318</v>
      </c>
      <c r="B511" s="43" t="s">
        <v>202</v>
      </c>
      <c r="C511" s="43" t="s">
        <v>295</v>
      </c>
      <c r="D511" s="44">
        <v>40271</v>
      </c>
      <c r="E511" s="43">
        <v>8</v>
      </c>
      <c r="F511" s="43">
        <v>2084500</v>
      </c>
      <c r="G511" s="43">
        <v>0.08</v>
      </c>
      <c r="H511" s="43">
        <v>166760</v>
      </c>
      <c r="I511" s="43" t="s">
        <v>76</v>
      </c>
      <c r="J511" s="43" t="s">
        <v>141</v>
      </c>
      <c r="K511" s="43">
        <f t="shared" si="56"/>
        <v>2010</v>
      </c>
      <c r="L511" s="43">
        <f t="shared" si="57"/>
        <v>1</v>
      </c>
      <c r="M511" s="43">
        <f t="shared" si="58"/>
        <v>0</v>
      </c>
      <c r="N511" s="43">
        <f t="shared" si="59"/>
        <v>1</v>
      </c>
      <c r="O511" s="43" t="str">
        <f t="shared" si="60"/>
        <v>D: 7%+</v>
      </c>
      <c r="P511" s="45">
        <f t="shared" si="61"/>
        <v>1917740</v>
      </c>
      <c r="Q511" s="45">
        <f>IF(L511=1,F511*INDEX(Asumsi!$B$5:$B$7,MATCH(I511,Asumsi!$A$5:$A$7,0))-H511,0)</f>
        <v>458590</v>
      </c>
      <c r="R511" s="46">
        <f>MIN(G511,INDEX(Asumsi!$C$5:$C$7,MATCH(I511,Asumsi!$A$5:$A$7,0)))</f>
        <v>0.05</v>
      </c>
      <c r="S511" s="43">
        <f t="shared" si="62"/>
        <v>1</v>
      </c>
      <c r="T511" s="45">
        <f t="shared" si="63"/>
        <v>62535</v>
      </c>
      <c r="U511" s="45">
        <f>IF(L511=1,F511*INDEX(Asumsi!$B$5:$B$7,MATCH(I511,Asumsi!$A$5:$A$7,0))-F511*R511,0)</f>
        <v>521125</v>
      </c>
      <c r="V511" s="45">
        <f>IF(S511=1,U511*(1-Asumsi!$B$10),U511)</f>
        <v>495068.75</v>
      </c>
    </row>
    <row r="512" spans="1:22" x14ac:dyDescent="0.35">
      <c r="A512" s="43">
        <v>5988</v>
      </c>
      <c r="B512" s="43" t="s">
        <v>202</v>
      </c>
      <c r="C512" s="43" t="s">
        <v>294</v>
      </c>
      <c r="D512" s="44">
        <v>40503</v>
      </c>
      <c r="E512" s="43">
        <v>40</v>
      </c>
      <c r="F512" s="43">
        <v>38219220</v>
      </c>
      <c r="G512" s="43">
        <v>0.1</v>
      </c>
      <c r="H512" s="43">
        <v>3821922</v>
      </c>
      <c r="I512" s="43" t="s">
        <v>77</v>
      </c>
      <c r="J512" s="43" t="s">
        <v>139</v>
      </c>
      <c r="K512" s="43">
        <f t="shared" si="56"/>
        <v>2010</v>
      </c>
      <c r="L512" s="43">
        <f t="shared" si="57"/>
        <v>1</v>
      </c>
      <c r="M512" s="43">
        <f t="shared" si="58"/>
        <v>0</v>
      </c>
      <c r="N512" s="43">
        <f t="shared" si="59"/>
        <v>1</v>
      </c>
      <c r="O512" s="43" t="str">
        <f t="shared" si="60"/>
        <v>D: 7%+</v>
      </c>
      <c r="P512" s="45">
        <f t="shared" si="61"/>
        <v>34397298</v>
      </c>
      <c r="Q512" s="45">
        <f>IF(L512=1,F512*INDEX(Asumsi!$B$5:$B$7,MATCH(I512,Asumsi!$A$5:$A$7,0))-H512,0)</f>
        <v>7643844</v>
      </c>
      <c r="R512" s="46">
        <f>MIN(G512,INDEX(Asumsi!$C$5:$C$7,MATCH(I512,Asumsi!$A$5:$A$7,0)))</f>
        <v>0.05</v>
      </c>
      <c r="S512" s="43">
        <f t="shared" si="62"/>
        <v>1</v>
      </c>
      <c r="T512" s="45">
        <f t="shared" si="63"/>
        <v>1910961</v>
      </c>
      <c r="U512" s="45">
        <f>IF(L512=1,F512*INDEX(Asumsi!$B$5:$B$7,MATCH(I512,Asumsi!$A$5:$A$7,0))-F512*R512,0)</f>
        <v>9554805</v>
      </c>
      <c r="V512" s="45">
        <f>IF(S512=1,U512*(1-Asumsi!$B$10),U512)</f>
        <v>9077064.75</v>
      </c>
    </row>
    <row r="513" spans="1:22" x14ac:dyDescent="0.35">
      <c r="A513" s="43">
        <v>6115</v>
      </c>
      <c r="B513" s="43" t="s">
        <v>202</v>
      </c>
      <c r="C513" s="43" t="s">
        <v>295</v>
      </c>
      <c r="D513" s="44">
        <v>40432</v>
      </c>
      <c r="E513" s="43">
        <v>25</v>
      </c>
      <c r="F513" s="43">
        <v>818160</v>
      </c>
      <c r="G513" s="43">
        <v>0.1</v>
      </c>
      <c r="H513" s="43">
        <v>81816</v>
      </c>
      <c r="I513" s="43" t="s">
        <v>75</v>
      </c>
      <c r="J513" s="43" t="s">
        <v>144</v>
      </c>
      <c r="K513" s="43">
        <f t="shared" si="56"/>
        <v>2010</v>
      </c>
      <c r="L513" s="43">
        <f t="shared" si="57"/>
        <v>1</v>
      </c>
      <c r="M513" s="43">
        <f t="shared" si="58"/>
        <v>0</v>
      </c>
      <c r="N513" s="43">
        <f t="shared" si="59"/>
        <v>1</v>
      </c>
      <c r="O513" s="43" t="str">
        <f t="shared" si="60"/>
        <v>D: 7%+</v>
      </c>
      <c r="P513" s="45">
        <f t="shared" si="61"/>
        <v>736344</v>
      </c>
      <c r="Q513" s="45">
        <f>IF(L513=1,F513*INDEX(Asumsi!$B$5:$B$7,MATCH(I513,Asumsi!$A$5:$A$7,0))-H513,0)</f>
        <v>163632</v>
      </c>
      <c r="R513" s="46">
        <f>MIN(G513,INDEX(Asumsi!$C$5:$C$7,MATCH(I513,Asumsi!$A$5:$A$7,0)))</f>
        <v>0.03</v>
      </c>
      <c r="S513" s="43">
        <f t="shared" si="62"/>
        <v>1</v>
      </c>
      <c r="T513" s="45">
        <f t="shared" si="63"/>
        <v>57271.200000000004</v>
      </c>
      <c r="U513" s="45">
        <f>IF(L513=1,F513*INDEX(Asumsi!$B$5:$B$7,MATCH(I513,Asumsi!$A$5:$A$7,0))-F513*R513,0)</f>
        <v>220903.2</v>
      </c>
      <c r="V513" s="45">
        <f>IF(S513=1,U513*(1-Asumsi!$B$10),U513)</f>
        <v>209858.04</v>
      </c>
    </row>
    <row r="514" spans="1:22" x14ac:dyDescent="0.35">
      <c r="A514" s="43">
        <v>6337</v>
      </c>
      <c r="B514" s="43" t="s">
        <v>202</v>
      </c>
      <c r="C514" s="43" t="s">
        <v>296</v>
      </c>
      <c r="D514" s="44">
        <v>40786</v>
      </c>
      <c r="E514" s="43">
        <v>48</v>
      </c>
      <c r="F514" s="43">
        <v>6795440</v>
      </c>
      <c r="G514" s="43">
        <v>0.01</v>
      </c>
      <c r="H514" s="43">
        <v>67954</v>
      </c>
      <c r="I514" s="43" t="s">
        <v>75</v>
      </c>
      <c r="J514" s="43" t="s">
        <v>144</v>
      </c>
      <c r="K514" s="43">
        <f t="shared" ref="K514:K577" si="64">YEAR(D514)</f>
        <v>2011</v>
      </c>
      <c r="L514" s="43">
        <f t="shared" ref="L514:L577" si="65">IF(B514="Order Finished",1,0)</f>
        <v>1</v>
      </c>
      <c r="M514" s="43">
        <f t="shared" ref="M514:M577" si="66">IF(B514="Order Returned",1,0)</f>
        <v>0</v>
      </c>
      <c r="N514" s="43">
        <f t="shared" ref="N514:N577" si="67">IF(B514="Order Cancelled",0,1)</f>
        <v>1</v>
      </c>
      <c r="O514" s="43" t="str">
        <f t="shared" ref="O514:O577" si="68">IF(G514=0,"A: 0%",IF(G514&lt;=0.03,"B: 1-3%",IF(G514&lt;=0.06,"C: 4-6%","D: 7%+")))</f>
        <v>B: 1-3%</v>
      </c>
      <c r="P514" s="45">
        <f t="shared" ref="P514:P577" si="69">IF(L514=1,F514-H514,0)</f>
        <v>6727486</v>
      </c>
      <c r="Q514" s="45">
        <f>IF(L514=1,F514*INDEX(Asumsi!$B$5:$B$7,MATCH(I514,Asumsi!$A$5:$A$7,0))-H514,0)</f>
        <v>1970678</v>
      </c>
      <c r="R514" s="46">
        <f>MIN(G514,INDEX(Asumsi!$C$5:$C$7,MATCH(I514,Asumsi!$A$5:$A$7,0)))</f>
        <v>0.01</v>
      </c>
      <c r="S514" s="43">
        <f t="shared" ref="S514:S577" si="70">IF(G514&gt;R514,1,0)</f>
        <v>0</v>
      </c>
      <c r="T514" s="45">
        <f t="shared" ref="T514:T577" si="71">IF(L514=1,F514*(G514-R514),0)</f>
        <v>0</v>
      </c>
      <c r="U514" s="45">
        <f>IF(L514=1,F514*INDEX(Asumsi!$B$5:$B$7,MATCH(I514,Asumsi!$A$5:$A$7,0))-F514*R514,0)</f>
        <v>1970677.6</v>
      </c>
      <c r="V514" s="45">
        <f>IF(S514=1,U514*(1-Asumsi!$B$10),U514)</f>
        <v>1970677.6</v>
      </c>
    </row>
    <row r="515" spans="1:22" x14ac:dyDescent="0.35">
      <c r="A515" s="43">
        <v>6434</v>
      </c>
      <c r="B515" s="43" t="s">
        <v>202</v>
      </c>
      <c r="C515" s="43" t="s">
        <v>297</v>
      </c>
      <c r="D515" s="44">
        <v>39971</v>
      </c>
      <c r="E515" s="43">
        <v>13</v>
      </c>
      <c r="F515" s="43">
        <v>119160</v>
      </c>
      <c r="G515" s="43">
        <v>7.0000000000000007E-2</v>
      </c>
      <c r="H515" s="43">
        <v>8341</v>
      </c>
      <c r="I515" s="43" t="s">
        <v>76</v>
      </c>
      <c r="J515" s="43" t="s">
        <v>145</v>
      </c>
      <c r="K515" s="43">
        <f t="shared" si="64"/>
        <v>2009</v>
      </c>
      <c r="L515" s="43">
        <f t="shared" si="65"/>
        <v>1</v>
      </c>
      <c r="M515" s="43">
        <f t="shared" si="66"/>
        <v>0</v>
      </c>
      <c r="N515" s="43">
        <f t="shared" si="67"/>
        <v>1</v>
      </c>
      <c r="O515" s="43" t="str">
        <f t="shared" si="68"/>
        <v>D: 7%+</v>
      </c>
      <c r="P515" s="45">
        <f t="shared" si="69"/>
        <v>110819</v>
      </c>
      <c r="Q515" s="45">
        <f>IF(L515=1,F515*INDEX(Asumsi!$B$5:$B$7,MATCH(I515,Asumsi!$A$5:$A$7,0))-H515,0)</f>
        <v>27407</v>
      </c>
      <c r="R515" s="46">
        <f>MIN(G515,INDEX(Asumsi!$C$5:$C$7,MATCH(I515,Asumsi!$A$5:$A$7,0)))</f>
        <v>0.05</v>
      </c>
      <c r="S515" s="43">
        <f t="shared" si="70"/>
        <v>1</v>
      </c>
      <c r="T515" s="45">
        <f t="shared" si="71"/>
        <v>2383.2000000000003</v>
      </c>
      <c r="U515" s="45">
        <f>IF(L515=1,F515*INDEX(Asumsi!$B$5:$B$7,MATCH(I515,Asumsi!$A$5:$A$7,0))-F515*R515,0)</f>
        <v>29790</v>
      </c>
      <c r="V515" s="45">
        <f>IF(S515=1,U515*(1-Asumsi!$B$10),U515)</f>
        <v>28300.5</v>
      </c>
    </row>
    <row r="516" spans="1:22" x14ac:dyDescent="0.35">
      <c r="A516" s="43">
        <v>7136</v>
      </c>
      <c r="B516" s="43" t="s">
        <v>202</v>
      </c>
      <c r="C516" s="43" t="s">
        <v>299</v>
      </c>
      <c r="D516" s="44">
        <v>39894</v>
      </c>
      <c r="E516" s="43">
        <v>17</v>
      </c>
      <c r="F516" s="43">
        <v>1285800</v>
      </c>
      <c r="G516" s="43">
        <v>7.0000000000000007E-2</v>
      </c>
      <c r="H516" s="43">
        <v>90006</v>
      </c>
      <c r="I516" s="43" t="s">
        <v>77</v>
      </c>
      <c r="J516" s="43" t="s">
        <v>142</v>
      </c>
      <c r="K516" s="43">
        <f t="shared" si="64"/>
        <v>2009</v>
      </c>
      <c r="L516" s="43">
        <f t="shared" si="65"/>
        <v>1</v>
      </c>
      <c r="M516" s="43">
        <f t="shared" si="66"/>
        <v>0</v>
      </c>
      <c r="N516" s="43">
        <f t="shared" si="67"/>
        <v>1</v>
      </c>
      <c r="O516" s="43" t="str">
        <f t="shared" si="68"/>
        <v>D: 7%+</v>
      </c>
      <c r="P516" s="45">
        <f t="shared" si="69"/>
        <v>1195794</v>
      </c>
      <c r="Q516" s="45">
        <f>IF(L516=1,F516*INDEX(Asumsi!$B$5:$B$7,MATCH(I516,Asumsi!$A$5:$A$7,0))-H516,0)</f>
        <v>295734</v>
      </c>
      <c r="R516" s="46">
        <f>MIN(G516,INDEX(Asumsi!$C$5:$C$7,MATCH(I516,Asumsi!$A$5:$A$7,0)))</f>
        <v>0.05</v>
      </c>
      <c r="S516" s="43">
        <f t="shared" si="70"/>
        <v>1</v>
      </c>
      <c r="T516" s="45">
        <f t="shared" si="71"/>
        <v>25716.000000000004</v>
      </c>
      <c r="U516" s="45">
        <f>IF(L516=1,F516*INDEX(Asumsi!$B$5:$B$7,MATCH(I516,Asumsi!$A$5:$A$7,0))-F516*R516,0)</f>
        <v>321450</v>
      </c>
      <c r="V516" s="45">
        <f>IF(S516=1,U516*(1-Asumsi!$B$10),U516)</f>
        <v>305377.5</v>
      </c>
    </row>
    <row r="517" spans="1:22" x14ac:dyDescent="0.35">
      <c r="A517" s="43">
        <v>7489</v>
      </c>
      <c r="B517" s="43" t="s">
        <v>202</v>
      </c>
      <c r="C517" s="43" t="s">
        <v>300</v>
      </c>
      <c r="D517" s="44">
        <v>40451</v>
      </c>
      <c r="E517" s="43">
        <v>38</v>
      </c>
      <c r="F517" s="43">
        <v>13800260</v>
      </c>
      <c r="G517" s="43">
        <v>0.01</v>
      </c>
      <c r="H517" s="43">
        <v>138003</v>
      </c>
      <c r="I517" s="43" t="s">
        <v>75</v>
      </c>
      <c r="J517" s="43" t="s">
        <v>143</v>
      </c>
      <c r="K517" s="43">
        <f t="shared" si="64"/>
        <v>2010</v>
      </c>
      <c r="L517" s="43">
        <f t="shared" si="65"/>
        <v>1</v>
      </c>
      <c r="M517" s="43">
        <f t="shared" si="66"/>
        <v>0</v>
      </c>
      <c r="N517" s="43">
        <f t="shared" si="67"/>
        <v>1</v>
      </c>
      <c r="O517" s="43" t="str">
        <f t="shared" si="68"/>
        <v>B: 1-3%</v>
      </c>
      <c r="P517" s="45">
        <f t="shared" si="69"/>
        <v>13662257</v>
      </c>
      <c r="Q517" s="45">
        <f>IF(L517=1,F517*INDEX(Asumsi!$B$5:$B$7,MATCH(I517,Asumsi!$A$5:$A$7,0))-H517,0)</f>
        <v>4002075</v>
      </c>
      <c r="R517" s="46">
        <f>MIN(G517,INDEX(Asumsi!$C$5:$C$7,MATCH(I517,Asumsi!$A$5:$A$7,0)))</f>
        <v>0.01</v>
      </c>
      <c r="S517" s="43">
        <f t="shared" si="70"/>
        <v>0</v>
      </c>
      <c r="T517" s="45">
        <f t="shared" si="71"/>
        <v>0</v>
      </c>
      <c r="U517" s="45">
        <f>IF(L517=1,F517*INDEX(Asumsi!$B$5:$B$7,MATCH(I517,Asumsi!$A$5:$A$7,0))-F517*R517,0)</f>
        <v>4002075.4</v>
      </c>
      <c r="V517" s="45">
        <f>IF(S517=1,U517*(1-Asumsi!$B$10),U517)</f>
        <v>4002075.4</v>
      </c>
    </row>
    <row r="518" spans="1:22" x14ac:dyDescent="0.35">
      <c r="A518" s="43">
        <v>7968</v>
      </c>
      <c r="B518" s="43" t="s">
        <v>202</v>
      </c>
      <c r="C518" s="43" t="s">
        <v>301</v>
      </c>
      <c r="D518" s="44">
        <v>40436</v>
      </c>
      <c r="E518" s="43">
        <v>10</v>
      </c>
      <c r="F518" s="43">
        <v>2898420</v>
      </c>
      <c r="G518" s="43">
        <v>0.06</v>
      </c>
      <c r="H518" s="43">
        <v>173905</v>
      </c>
      <c r="I518" s="43" t="s">
        <v>75</v>
      </c>
      <c r="J518" s="43" t="s">
        <v>135</v>
      </c>
      <c r="K518" s="43">
        <f t="shared" si="64"/>
        <v>2010</v>
      </c>
      <c r="L518" s="43">
        <f t="shared" si="65"/>
        <v>1</v>
      </c>
      <c r="M518" s="43">
        <f t="shared" si="66"/>
        <v>0</v>
      </c>
      <c r="N518" s="43">
        <f t="shared" si="67"/>
        <v>1</v>
      </c>
      <c r="O518" s="43" t="str">
        <f t="shared" si="68"/>
        <v>C: 4-6%</v>
      </c>
      <c r="P518" s="45">
        <f t="shared" si="69"/>
        <v>2724515</v>
      </c>
      <c r="Q518" s="45">
        <f>IF(L518=1,F518*INDEX(Asumsi!$B$5:$B$7,MATCH(I518,Asumsi!$A$5:$A$7,0))-H518,0)</f>
        <v>695621</v>
      </c>
      <c r="R518" s="46">
        <f>MIN(G518,INDEX(Asumsi!$C$5:$C$7,MATCH(I518,Asumsi!$A$5:$A$7,0)))</f>
        <v>0.03</v>
      </c>
      <c r="S518" s="43">
        <f t="shared" si="70"/>
        <v>1</v>
      </c>
      <c r="T518" s="45">
        <f t="shared" si="71"/>
        <v>86952.599999999991</v>
      </c>
      <c r="U518" s="45">
        <f>IF(L518=1,F518*INDEX(Asumsi!$B$5:$B$7,MATCH(I518,Asumsi!$A$5:$A$7,0))-F518*R518,0)</f>
        <v>782573.4</v>
      </c>
      <c r="V518" s="45">
        <f>IF(S518=1,U518*(1-Asumsi!$B$10),U518)</f>
        <v>743444.73</v>
      </c>
    </row>
    <row r="519" spans="1:22" x14ac:dyDescent="0.35">
      <c r="A519" s="43">
        <v>8227</v>
      </c>
      <c r="B519" s="43" t="s">
        <v>202</v>
      </c>
      <c r="C519" s="43" t="s">
        <v>298</v>
      </c>
      <c r="D519" s="44">
        <v>40188</v>
      </c>
      <c r="E519" s="43">
        <v>32</v>
      </c>
      <c r="F519" s="43">
        <v>324500</v>
      </c>
      <c r="G519" s="43">
        <v>0.05</v>
      </c>
      <c r="H519" s="43">
        <v>16225</v>
      </c>
      <c r="I519" s="43" t="s">
        <v>77</v>
      </c>
      <c r="J519" s="43" t="s">
        <v>142</v>
      </c>
      <c r="K519" s="43">
        <f t="shared" si="64"/>
        <v>2010</v>
      </c>
      <c r="L519" s="43">
        <f t="shared" si="65"/>
        <v>1</v>
      </c>
      <c r="M519" s="43">
        <f t="shared" si="66"/>
        <v>0</v>
      </c>
      <c r="N519" s="43">
        <f t="shared" si="67"/>
        <v>1</v>
      </c>
      <c r="O519" s="43" t="str">
        <f t="shared" si="68"/>
        <v>C: 4-6%</v>
      </c>
      <c r="P519" s="45">
        <f t="shared" si="69"/>
        <v>308275</v>
      </c>
      <c r="Q519" s="45">
        <f>IF(L519=1,F519*INDEX(Asumsi!$B$5:$B$7,MATCH(I519,Asumsi!$A$5:$A$7,0))-H519,0)</f>
        <v>81125</v>
      </c>
      <c r="R519" s="46">
        <f>MIN(G519,INDEX(Asumsi!$C$5:$C$7,MATCH(I519,Asumsi!$A$5:$A$7,0)))</f>
        <v>0.05</v>
      </c>
      <c r="S519" s="43">
        <f t="shared" si="70"/>
        <v>0</v>
      </c>
      <c r="T519" s="45">
        <f t="shared" si="71"/>
        <v>0</v>
      </c>
      <c r="U519" s="45">
        <f>IF(L519=1,F519*INDEX(Asumsi!$B$5:$B$7,MATCH(I519,Asumsi!$A$5:$A$7,0))-F519*R519,0)</f>
        <v>81125</v>
      </c>
      <c r="V519" s="45">
        <f>IF(S519=1,U519*(1-Asumsi!$B$10),U519)</f>
        <v>81125</v>
      </c>
    </row>
    <row r="520" spans="1:22" x14ac:dyDescent="0.35">
      <c r="A520" s="43">
        <v>9123</v>
      </c>
      <c r="B520" s="43" t="s">
        <v>202</v>
      </c>
      <c r="C520" s="43" t="s">
        <v>295</v>
      </c>
      <c r="D520" s="44">
        <v>40355</v>
      </c>
      <c r="E520" s="43">
        <v>27</v>
      </c>
      <c r="F520" s="43">
        <v>769800</v>
      </c>
      <c r="G520" s="43">
        <v>7.0000000000000007E-2</v>
      </c>
      <c r="H520" s="43">
        <v>53886</v>
      </c>
      <c r="I520" s="43" t="s">
        <v>76</v>
      </c>
      <c r="J520" s="43" t="s">
        <v>140</v>
      </c>
      <c r="K520" s="43">
        <f t="shared" si="64"/>
        <v>2010</v>
      </c>
      <c r="L520" s="43">
        <f t="shared" si="65"/>
        <v>1</v>
      </c>
      <c r="M520" s="43">
        <f t="shared" si="66"/>
        <v>0</v>
      </c>
      <c r="N520" s="43">
        <f t="shared" si="67"/>
        <v>1</v>
      </c>
      <c r="O520" s="43" t="str">
        <f t="shared" si="68"/>
        <v>D: 7%+</v>
      </c>
      <c r="P520" s="45">
        <f t="shared" si="69"/>
        <v>715914</v>
      </c>
      <c r="Q520" s="45">
        <f>IF(L520=1,F520*INDEX(Asumsi!$B$5:$B$7,MATCH(I520,Asumsi!$A$5:$A$7,0))-H520,0)</f>
        <v>177054</v>
      </c>
      <c r="R520" s="46">
        <f>MIN(G520,INDEX(Asumsi!$C$5:$C$7,MATCH(I520,Asumsi!$A$5:$A$7,0)))</f>
        <v>0.05</v>
      </c>
      <c r="S520" s="43">
        <f t="shared" si="70"/>
        <v>1</v>
      </c>
      <c r="T520" s="45">
        <f t="shared" si="71"/>
        <v>15396.000000000004</v>
      </c>
      <c r="U520" s="45">
        <f>IF(L520=1,F520*INDEX(Asumsi!$B$5:$B$7,MATCH(I520,Asumsi!$A$5:$A$7,0))-F520*R520,0)</f>
        <v>192450</v>
      </c>
      <c r="V520" s="45">
        <f>IF(S520=1,U520*(1-Asumsi!$B$10),U520)</f>
        <v>182827.5</v>
      </c>
    </row>
    <row r="521" spans="1:22" x14ac:dyDescent="0.35">
      <c r="A521" s="43">
        <v>9792</v>
      </c>
      <c r="B521" s="43" t="s">
        <v>202</v>
      </c>
      <c r="C521" s="43" t="s">
        <v>302</v>
      </c>
      <c r="D521" s="44">
        <v>40747</v>
      </c>
      <c r="E521" s="43">
        <v>14</v>
      </c>
      <c r="F521" s="43">
        <v>168180</v>
      </c>
      <c r="G521" s="43">
        <v>0.02</v>
      </c>
      <c r="H521" s="43">
        <v>3364</v>
      </c>
      <c r="I521" s="43" t="s">
        <v>76</v>
      </c>
      <c r="J521" s="43" t="s">
        <v>138</v>
      </c>
      <c r="K521" s="43">
        <f t="shared" si="64"/>
        <v>2011</v>
      </c>
      <c r="L521" s="43">
        <f t="shared" si="65"/>
        <v>1</v>
      </c>
      <c r="M521" s="43">
        <f t="shared" si="66"/>
        <v>0</v>
      </c>
      <c r="N521" s="43">
        <f t="shared" si="67"/>
        <v>1</v>
      </c>
      <c r="O521" s="43" t="str">
        <f t="shared" si="68"/>
        <v>B: 1-3%</v>
      </c>
      <c r="P521" s="45">
        <f t="shared" si="69"/>
        <v>164816</v>
      </c>
      <c r="Q521" s="45">
        <f>IF(L521=1,F521*INDEX(Asumsi!$B$5:$B$7,MATCH(I521,Asumsi!$A$5:$A$7,0))-H521,0)</f>
        <v>47090</v>
      </c>
      <c r="R521" s="46">
        <f>MIN(G521,INDEX(Asumsi!$C$5:$C$7,MATCH(I521,Asumsi!$A$5:$A$7,0)))</f>
        <v>0.02</v>
      </c>
      <c r="S521" s="43">
        <f t="shared" si="70"/>
        <v>0</v>
      </c>
      <c r="T521" s="45">
        <f t="shared" si="71"/>
        <v>0</v>
      </c>
      <c r="U521" s="45">
        <f>IF(L521=1,F521*INDEX(Asumsi!$B$5:$B$7,MATCH(I521,Asumsi!$A$5:$A$7,0))-F521*R521,0)</f>
        <v>47090.400000000001</v>
      </c>
      <c r="V521" s="45">
        <f>IF(S521=1,U521*(1-Asumsi!$B$10),U521)</f>
        <v>47090.400000000001</v>
      </c>
    </row>
    <row r="522" spans="1:22" x14ac:dyDescent="0.35">
      <c r="A522" s="43">
        <v>9860</v>
      </c>
      <c r="B522" s="43" t="s">
        <v>202</v>
      </c>
      <c r="C522" s="43" t="s">
        <v>300</v>
      </c>
      <c r="D522" s="44">
        <v>40461</v>
      </c>
      <c r="E522" s="43">
        <v>43</v>
      </c>
      <c r="F522" s="43">
        <v>639380</v>
      </c>
      <c r="G522" s="43">
        <v>0</v>
      </c>
      <c r="H522" s="43">
        <v>0</v>
      </c>
      <c r="I522" s="43" t="s">
        <v>77</v>
      </c>
      <c r="J522" s="43" t="s">
        <v>142</v>
      </c>
      <c r="K522" s="43">
        <f t="shared" si="64"/>
        <v>2010</v>
      </c>
      <c r="L522" s="43">
        <f t="shared" si="65"/>
        <v>1</v>
      </c>
      <c r="M522" s="43">
        <f t="shared" si="66"/>
        <v>0</v>
      </c>
      <c r="N522" s="43">
        <f t="shared" si="67"/>
        <v>1</v>
      </c>
      <c r="O522" s="43" t="str">
        <f t="shared" si="68"/>
        <v>A: 0%</v>
      </c>
      <c r="P522" s="45">
        <f t="shared" si="69"/>
        <v>639380</v>
      </c>
      <c r="Q522" s="45">
        <f>IF(L522=1,F522*INDEX(Asumsi!$B$5:$B$7,MATCH(I522,Asumsi!$A$5:$A$7,0))-H522,0)</f>
        <v>191814</v>
      </c>
      <c r="R522" s="46">
        <f>MIN(G522,INDEX(Asumsi!$C$5:$C$7,MATCH(I522,Asumsi!$A$5:$A$7,0)))</f>
        <v>0</v>
      </c>
      <c r="S522" s="43">
        <f t="shared" si="70"/>
        <v>0</v>
      </c>
      <c r="T522" s="45">
        <f t="shared" si="71"/>
        <v>0</v>
      </c>
      <c r="U522" s="45">
        <f>IF(L522=1,F522*INDEX(Asumsi!$B$5:$B$7,MATCH(I522,Asumsi!$A$5:$A$7,0))-F522*R522,0)</f>
        <v>191814</v>
      </c>
      <c r="V522" s="45">
        <f>IF(S522=1,U522*(1-Asumsi!$B$10),U522)</f>
        <v>191814</v>
      </c>
    </row>
    <row r="523" spans="1:22" x14ac:dyDescent="0.35">
      <c r="A523" s="43">
        <v>10310</v>
      </c>
      <c r="B523" s="43" t="s">
        <v>202</v>
      </c>
      <c r="C523" s="43" t="s">
        <v>298</v>
      </c>
      <c r="D523" s="44">
        <v>39849</v>
      </c>
      <c r="E523" s="43">
        <v>48</v>
      </c>
      <c r="F523" s="43">
        <v>279720</v>
      </c>
      <c r="G523" s="43">
        <v>7.0000000000000007E-2</v>
      </c>
      <c r="H523" s="43">
        <v>19580</v>
      </c>
      <c r="I523" s="43" t="s">
        <v>76</v>
      </c>
      <c r="J523" s="43" t="s">
        <v>147</v>
      </c>
      <c r="K523" s="43">
        <f t="shared" si="64"/>
        <v>2009</v>
      </c>
      <c r="L523" s="43">
        <f t="shared" si="65"/>
        <v>1</v>
      </c>
      <c r="M523" s="43">
        <f t="shared" si="66"/>
        <v>0</v>
      </c>
      <c r="N523" s="43">
        <f t="shared" si="67"/>
        <v>1</v>
      </c>
      <c r="O523" s="43" t="str">
        <f t="shared" si="68"/>
        <v>D: 7%+</v>
      </c>
      <c r="P523" s="45">
        <f t="shared" si="69"/>
        <v>260140</v>
      </c>
      <c r="Q523" s="45">
        <f>IF(L523=1,F523*INDEX(Asumsi!$B$5:$B$7,MATCH(I523,Asumsi!$A$5:$A$7,0))-H523,0)</f>
        <v>64336</v>
      </c>
      <c r="R523" s="46">
        <f>MIN(G523,INDEX(Asumsi!$C$5:$C$7,MATCH(I523,Asumsi!$A$5:$A$7,0)))</f>
        <v>0.05</v>
      </c>
      <c r="S523" s="43">
        <f t="shared" si="70"/>
        <v>1</v>
      </c>
      <c r="T523" s="45">
        <f t="shared" si="71"/>
        <v>5594.4000000000015</v>
      </c>
      <c r="U523" s="45">
        <f>IF(L523=1,F523*INDEX(Asumsi!$B$5:$B$7,MATCH(I523,Asumsi!$A$5:$A$7,0))-F523*R523,0)</f>
        <v>69930</v>
      </c>
      <c r="V523" s="45">
        <f>IF(S523=1,U523*(1-Asumsi!$B$10),U523)</f>
        <v>66433.5</v>
      </c>
    </row>
    <row r="524" spans="1:22" x14ac:dyDescent="0.35">
      <c r="A524" s="43">
        <v>10369</v>
      </c>
      <c r="B524" s="43" t="s">
        <v>202</v>
      </c>
      <c r="C524" s="43" t="s">
        <v>300</v>
      </c>
      <c r="D524" s="44">
        <v>40856</v>
      </c>
      <c r="E524" s="43">
        <v>4</v>
      </c>
      <c r="F524" s="43">
        <v>54680</v>
      </c>
      <c r="G524" s="43">
        <v>0.06</v>
      </c>
      <c r="H524" s="43">
        <v>3281</v>
      </c>
      <c r="I524" s="43" t="s">
        <v>76</v>
      </c>
      <c r="J524" s="43" t="s">
        <v>145</v>
      </c>
      <c r="K524" s="43">
        <f t="shared" si="64"/>
        <v>2011</v>
      </c>
      <c r="L524" s="43">
        <f t="shared" si="65"/>
        <v>1</v>
      </c>
      <c r="M524" s="43">
        <f t="shared" si="66"/>
        <v>0</v>
      </c>
      <c r="N524" s="43">
        <f t="shared" si="67"/>
        <v>1</v>
      </c>
      <c r="O524" s="43" t="str">
        <f t="shared" si="68"/>
        <v>C: 4-6%</v>
      </c>
      <c r="P524" s="45">
        <f t="shared" si="69"/>
        <v>51399</v>
      </c>
      <c r="Q524" s="45">
        <f>IF(L524=1,F524*INDEX(Asumsi!$B$5:$B$7,MATCH(I524,Asumsi!$A$5:$A$7,0))-H524,0)</f>
        <v>13123</v>
      </c>
      <c r="R524" s="46">
        <f>MIN(G524,INDEX(Asumsi!$C$5:$C$7,MATCH(I524,Asumsi!$A$5:$A$7,0)))</f>
        <v>0.05</v>
      </c>
      <c r="S524" s="43">
        <f t="shared" si="70"/>
        <v>1</v>
      </c>
      <c r="T524" s="45">
        <f t="shared" si="71"/>
        <v>546.79999999999973</v>
      </c>
      <c r="U524" s="45">
        <f>IF(L524=1,F524*INDEX(Asumsi!$B$5:$B$7,MATCH(I524,Asumsi!$A$5:$A$7,0))-F524*R524,0)</f>
        <v>13670</v>
      </c>
      <c r="V524" s="45">
        <f>IF(S524=1,U524*(1-Asumsi!$B$10),U524)</f>
        <v>12986.5</v>
      </c>
    </row>
    <row r="525" spans="1:22" x14ac:dyDescent="0.35">
      <c r="A525" s="43">
        <v>10692</v>
      </c>
      <c r="B525" s="43" t="s">
        <v>202</v>
      </c>
      <c r="C525" s="43" t="s">
        <v>297</v>
      </c>
      <c r="D525" s="44">
        <v>40020</v>
      </c>
      <c r="E525" s="43">
        <v>26</v>
      </c>
      <c r="F525" s="43">
        <v>200820</v>
      </c>
      <c r="G525" s="43">
        <v>0.04</v>
      </c>
      <c r="H525" s="43">
        <v>8033</v>
      </c>
      <c r="I525" s="43" t="s">
        <v>76</v>
      </c>
      <c r="J525" s="43" t="s">
        <v>147</v>
      </c>
      <c r="K525" s="43">
        <f t="shared" si="64"/>
        <v>2009</v>
      </c>
      <c r="L525" s="43">
        <f t="shared" si="65"/>
        <v>1</v>
      </c>
      <c r="M525" s="43">
        <f t="shared" si="66"/>
        <v>0</v>
      </c>
      <c r="N525" s="43">
        <f t="shared" si="67"/>
        <v>1</v>
      </c>
      <c r="O525" s="43" t="str">
        <f t="shared" si="68"/>
        <v>C: 4-6%</v>
      </c>
      <c r="P525" s="45">
        <f t="shared" si="69"/>
        <v>192787</v>
      </c>
      <c r="Q525" s="45">
        <f>IF(L525=1,F525*INDEX(Asumsi!$B$5:$B$7,MATCH(I525,Asumsi!$A$5:$A$7,0))-H525,0)</f>
        <v>52213</v>
      </c>
      <c r="R525" s="46">
        <f>MIN(G525,INDEX(Asumsi!$C$5:$C$7,MATCH(I525,Asumsi!$A$5:$A$7,0)))</f>
        <v>0.04</v>
      </c>
      <c r="S525" s="43">
        <f t="shared" si="70"/>
        <v>0</v>
      </c>
      <c r="T525" s="45">
        <f t="shared" si="71"/>
        <v>0</v>
      </c>
      <c r="U525" s="45">
        <f>IF(L525=1,F525*INDEX(Asumsi!$B$5:$B$7,MATCH(I525,Asumsi!$A$5:$A$7,0))-F525*R525,0)</f>
        <v>52213.2</v>
      </c>
      <c r="V525" s="45">
        <f>IF(S525=1,U525*(1-Asumsi!$B$10),U525)</f>
        <v>52213.2</v>
      </c>
    </row>
    <row r="526" spans="1:22" x14ac:dyDescent="0.35">
      <c r="A526" s="43">
        <v>11553</v>
      </c>
      <c r="B526" s="43" t="s">
        <v>202</v>
      </c>
      <c r="C526" s="43" t="s">
        <v>296</v>
      </c>
      <c r="D526" s="44">
        <v>39921</v>
      </c>
      <c r="E526" s="43">
        <v>28</v>
      </c>
      <c r="F526" s="43">
        <v>2700680</v>
      </c>
      <c r="G526" s="43">
        <v>0.1</v>
      </c>
      <c r="H526" s="43">
        <v>270068</v>
      </c>
      <c r="I526" s="43" t="s">
        <v>76</v>
      </c>
      <c r="J526" s="43" t="s">
        <v>140</v>
      </c>
      <c r="K526" s="43">
        <f t="shared" si="64"/>
        <v>2009</v>
      </c>
      <c r="L526" s="43">
        <f t="shared" si="65"/>
        <v>1</v>
      </c>
      <c r="M526" s="43">
        <f t="shared" si="66"/>
        <v>0</v>
      </c>
      <c r="N526" s="43">
        <f t="shared" si="67"/>
        <v>1</v>
      </c>
      <c r="O526" s="43" t="str">
        <f t="shared" si="68"/>
        <v>D: 7%+</v>
      </c>
      <c r="P526" s="45">
        <f t="shared" si="69"/>
        <v>2430612</v>
      </c>
      <c r="Q526" s="45">
        <f>IF(L526=1,F526*INDEX(Asumsi!$B$5:$B$7,MATCH(I526,Asumsi!$A$5:$A$7,0))-H526,0)</f>
        <v>540136</v>
      </c>
      <c r="R526" s="46">
        <f>MIN(G526,INDEX(Asumsi!$C$5:$C$7,MATCH(I526,Asumsi!$A$5:$A$7,0)))</f>
        <v>0.05</v>
      </c>
      <c r="S526" s="43">
        <f t="shared" si="70"/>
        <v>1</v>
      </c>
      <c r="T526" s="45">
        <f t="shared" si="71"/>
        <v>135034</v>
      </c>
      <c r="U526" s="45">
        <f>IF(L526=1,F526*INDEX(Asumsi!$B$5:$B$7,MATCH(I526,Asumsi!$A$5:$A$7,0))-F526*R526,0)</f>
        <v>675170</v>
      </c>
      <c r="V526" s="45">
        <f>IF(S526=1,U526*(1-Asumsi!$B$10),U526)</f>
        <v>641411.5</v>
      </c>
    </row>
    <row r="527" spans="1:22" x14ac:dyDescent="0.35">
      <c r="A527" s="43">
        <v>11776</v>
      </c>
      <c r="B527" s="43" t="s">
        <v>202</v>
      </c>
      <c r="C527" s="43" t="s">
        <v>298</v>
      </c>
      <c r="D527" s="44">
        <v>40963</v>
      </c>
      <c r="E527" s="43">
        <v>40</v>
      </c>
      <c r="F527" s="43">
        <v>114480</v>
      </c>
      <c r="G527" s="43">
        <v>0.04</v>
      </c>
      <c r="H527" s="43">
        <v>4579</v>
      </c>
      <c r="I527" s="43" t="s">
        <v>76</v>
      </c>
      <c r="J527" s="43" t="s">
        <v>150</v>
      </c>
      <c r="K527" s="43">
        <f t="shared" si="64"/>
        <v>2012</v>
      </c>
      <c r="L527" s="43">
        <f t="shared" si="65"/>
        <v>1</v>
      </c>
      <c r="M527" s="43">
        <f t="shared" si="66"/>
        <v>0</v>
      </c>
      <c r="N527" s="43">
        <f t="shared" si="67"/>
        <v>1</v>
      </c>
      <c r="O527" s="43" t="str">
        <f t="shared" si="68"/>
        <v>C: 4-6%</v>
      </c>
      <c r="P527" s="45">
        <f t="shared" si="69"/>
        <v>109901</v>
      </c>
      <c r="Q527" s="45">
        <f>IF(L527=1,F527*INDEX(Asumsi!$B$5:$B$7,MATCH(I527,Asumsi!$A$5:$A$7,0))-H527,0)</f>
        <v>29765</v>
      </c>
      <c r="R527" s="46">
        <f>MIN(G527,INDEX(Asumsi!$C$5:$C$7,MATCH(I527,Asumsi!$A$5:$A$7,0)))</f>
        <v>0.04</v>
      </c>
      <c r="S527" s="43">
        <f t="shared" si="70"/>
        <v>0</v>
      </c>
      <c r="T527" s="45">
        <f t="shared" si="71"/>
        <v>0</v>
      </c>
      <c r="U527" s="45">
        <f>IF(L527=1,F527*INDEX(Asumsi!$B$5:$B$7,MATCH(I527,Asumsi!$A$5:$A$7,0))-F527*R527,0)</f>
        <v>29764.799999999999</v>
      </c>
      <c r="V527" s="45">
        <f>IF(S527=1,U527*(1-Asumsi!$B$10),U527)</f>
        <v>29764.799999999999</v>
      </c>
    </row>
    <row r="528" spans="1:22" x14ac:dyDescent="0.35">
      <c r="A528" s="43">
        <v>11782</v>
      </c>
      <c r="B528" s="43" t="s">
        <v>202</v>
      </c>
      <c r="C528" s="43" t="s">
        <v>303</v>
      </c>
      <c r="D528" s="44">
        <v>41118</v>
      </c>
      <c r="E528" s="43">
        <v>46</v>
      </c>
      <c r="F528" s="43">
        <v>494420</v>
      </c>
      <c r="G528" s="43">
        <v>0.02</v>
      </c>
      <c r="H528" s="43">
        <v>9888</v>
      </c>
      <c r="I528" s="43" t="s">
        <v>76</v>
      </c>
      <c r="J528" s="43" t="s">
        <v>145</v>
      </c>
      <c r="K528" s="43">
        <f t="shared" si="64"/>
        <v>2012</v>
      </c>
      <c r="L528" s="43">
        <f t="shared" si="65"/>
        <v>1</v>
      </c>
      <c r="M528" s="43">
        <f t="shared" si="66"/>
        <v>0</v>
      </c>
      <c r="N528" s="43">
        <f t="shared" si="67"/>
        <v>1</v>
      </c>
      <c r="O528" s="43" t="str">
        <f t="shared" si="68"/>
        <v>B: 1-3%</v>
      </c>
      <c r="P528" s="45">
        <f t="shared" si="69"/>
        <v>484532</v>
      </c>
      <c r="Q528" s="45">
        <f>IF(L528=1,F528*INDEX(Asumsi!$B$5:$B$7,MATCH(I528,Asumsi!$A$5:$A$7,0))-H528,0)</f>
        <v>138438</v>
      </c>
      <c r="R528" s="46">
        <f>MIN(G528,INDEX(Asumsi!$C$5:$C$7,MATCH(I528,Asumsi!$A$5:$A$7,0)))</f>
        <v>0.02</v>
      </c>
      <c r="S528" s="43">
        <f t="shared" si="70"/>
        <v>0</v>
      </c>
      <c r="T528" s="45">
        <f t="shared" si="71"/>
        <v>0</v>
      </c>
      <c r="U528" s="45">
        <f>IF(L528=1,F528*INDEX(Asumsi!$B$5:$B$7,MATCH(I528,Asumsi!$A$5:$A$7,0))-F528*R528,0)</f>
        <v>138437.6</v>
      </c>
      <c r="V528" s="45">
        <f>IF(S528=1,U528*(1-Asumsi!$B$10),U528)</f>
        <v>138437.6</v>
      </c>
    </row>
    <row r="529" spans="1:22" x14ac:dyDescent="0.35">
      <c r="A529" s="43">
        <v>12199</v>
      </c>
      <c r="B529" s="43" t="s">
        <v>202</v>
      </c>
      <c r="C529" s="43" t="s">
        <v>296</v>
      </c>
      <c r="D529" s="44">
        <v>40891</v>
      </c>
      <c r="E529" s="43">
        <v>2</v>
      </c>
      <c r="F529" s="43">
        <v>38000</v>
      </c>
      <c r="G529" s="43">
        <v>0.01</v>
      </c>
      <c r="H529" s="43">
        <v>380</v>
      </c>
      <c r="I529" s="43" t="s">
        <v>76</v>
      </c>
      <c r="J529" s="43" t="s">
        <v>138</v>
      </c>
      <c r="K529" s="43">
        <f t="shared" si="64"/>
        <v>2011</v>
      </c>
      <c r="L529" s="43">
        <f t="shared" si="65"/>
        <v>1</v>
      </c>
      <c r="M529" s="43">
        <f t="shared" si="66"/>
        <v>0</v>
      </c>
      <c r="N529" s="43">
        <f t="shared" si="67"/>
        <v>1</v>
      </c>
      <c r="O529" s="43" t="str">
        <f t="shared" si="68"/>
        <v>B: 1-3%</v>
      </c>
      <c r="P529" s="45">
        <f t="shared" si="69"/>
        <v>37620</v>
      </c>
      <c r="Q529" s="45">
        <f>IF(L529=1,F529*INDEX(Asumsi!$B$5:$B$7,MATCH(I529,Asumsi!$A$5:$A$7,0))-H529,0)</f>
        <v>11020</v>
      </c>
      <c r="R529" s="46">
        <f>MIN(G529,INDEX(Asumsi!$C$5:$C$7,MATCH(I529,Asumsi!$A$5:$A$7,0)))</f>
        <v>0.01</v>
      </c>
      <c r="S529" s="43">
        <f t="shared" si="70"/>
        <v>0</v>
      </c>
      <c r="T529" s="45">
        <f t="shared" si="71"/>
        <v>0</v>
      </c>
      <c r="U529" s="45">
        <f>IF(L529=1,F529*INDEX(Asumsi!$B$5:$B$7,MATCH(I529,Asumsi!$A$5:$A$7,0))-F529*R529,0)</f>
        <v>11020</v>
      </c>
      <c r="V529" s="45">
        <f>IF(S529=1,U529*(1-Asumsi!$B$10),U529)</f>
        <v>11020</v>
      </c>
    </row>
    <row r="530" spans="1:22" x14ac:dyDescent="0.35">
      <c r="A530" s="43">
        <v>14275</v>
      </c>
      <c r="B530" s="43" t="s">
        <v>202</v>
      </c>
      <c r="C530" s="43" t="s">
        <v>301</v>
      </c>
      <c r="D530" s="44">
        <v>40342</v>
      </c>
      <c r="E530" s="43">
        <v>20</v>
      </c>
      <c r="F530" s="43">
        <v>84440</v>
      </c>
      <c r="G530" s="43">
        <v>0.04</v>
      </c>
      <c r="H530" s="43">
        <v>3378</v>
      </c>
      <c r="I530" s="43" t="s">
        <v>76</v>
      </c>
      <c r="J530" s="43" t="s">
        <v>138</v>
      </c>
      <c r="K530" s="43">
        <f t="shared" si="64"/>
        <v>2010</v>
      </c>
      <c r="L530" s="43">
        <f t="shared" si="65"/>
        <v>1</v>
      </c>
      <c r="M530" s="43">
        <f t="shared" si="66"/>
        <v>0</v>
      </c>
      <c r="N530" s="43">
        <f t="shared" si="67"/>
        <v>1</v>
      </c>
      <c r="O530" s="43" t="str">
        <f t="shared" si="68"/>
        <v>C: 4-6%</v>
      </c>
      <c r="P530" s="45">
        <f t="shared" si="69"/>
        <v>81062</v>
      </c>
      <c r="Q530" s="45">
        <f>IF(L530=1,F530*INDEX(Asumsi!$B$5:$B$7,MATCH(I530,Asumsi!$A$5:$A$7,0))-H530,0)</f>
        <v>21954</v>
      </c>
      <c r="R530" s="46">
        <f>MIN(G530,INDEX(Asumsi!$C$5:$C$7,MATCH(I530,Asumsi!$A$5:$A$7,0)))</f>
        <v>0.04</v>
      </c>
      <c r="S530" s="43">
        <f t="shared" si="70"/>
        <v>0</v>
      </c>
      <c r="T530" s="45">
        <f t="shared" si="71"/>
        <v>0</v>
      </c>
      <c r="U530" s="45">
        <f>IF(L530=1,F530*INDEX(Asumsi!$B$5:$B$7,MATCH(I530,Asumsi!$A$5:$A$7,0))-F530*R530,0)</f>
        <v>21954.400000000001</v>
      </c>
      <c r="V530" s="45">
        <f>IF(S530=1,U530*(1-Asumsi!$B$10),U530)</f>
        <v>21954.400000000001</v>
      </c>
    </row>
    <row r="531" spans="1:22" x14ac:dyDescent="0.35">
      <c r="A531" s="43">
        <v>14535</v>
      </c>
      <c r="B531" s="43" t="s">
        <v>202</v>
      </c>
      <c r="C531" s="43" t="s">
        <v>301</v>
      </c>
      <c r="D531" s="44">
        <v>40452</v>
      </c>
      <c r="E531" s="43">
        <v>22</v>
      </c>
      <c r="F531" s="43">
        <v>491920</v>
      </c>
      <c r="G531" s="43">
        <v>0.03</v>
      </c>
      <c r="H531" s="43">
        <v>14758</v>
      </c>
      <c r="I531" s="43" t="s">
        <v>76</v>
      </c>
      <c r="J531" s="43" t="s">
        <v>140</v>
      </c>
      <c r="K531" s="43">
        <f t="shared" si="64"/>
        <v>2010</v>
      </c>
      <c r="L531" s="43">
        <f t="shared" si="65"/>
        <v>1</v>
      </c>
      <c r="M531" s="43">
        <f t="shared" si="66"/>
        <v>0</v>
      </c>
      <c r="N531" s="43">
        <f t="shared" si="67"/>
        <v>1</v>
      </c>
      <c r="O531" s="43" t="str">
        <f t="shared" si="68"/>
        <v>B: 1-3%</v>
      </c>
      <c r="P531" s="45">
        <f t="shared" si="69"/>
        <v>477162</v>
      </c>
      <c r="Q531" s="45">
        <f>IF(L531=1,F531*INDEX(Asumsi!$B$5:$B$7,MATCH(I531,Asumsi!$A$5:$A$7,0))-H531,0)</f>
        <v>132818</v>
      </c>
      <c r="R531" s="46">
        <f>MIN(G531,INDEX(Asumsi!$C$5:$C$7,MATCH(I531,Asumsi!$A$5:$A$7,0)))</f>
        <v>0.03</v>
      </c>
      <c r="S531" s="43">
        <f t="shared" si="70"/>
        <v>0</v>
      </c>
      <c r="T531" s="45">
        <f t="shared" si="71"/>
        <v>0</v>
      </c>
      <c r="U531" s="45">
        <f>IF(L531=1,F531*INDEX(Asumsi!$B$5:$B$7,MATCH(I531,Asumsi!$A$5:$A$7,0))-F531*R531,0)</f>
        <v>132818.4</v>
      </c>
      <c r="V531" s="45">
        <f>IF(S531=1,U531*(1-Asumsi!$B$10),U531)</f>
        <v>132818.4</v>
      </c>
    </row>
    <row r="532" spans="1:22" x14ac:dyDescent="0.35">
      <c r="A532" s="43">
        <v>15329</v>
      </c>
      <c r="B532" s="43" t="s">
        <v>202</v>
      </c>
      <c r="C532" s="43" t="s">
        <v>297</v>
      </c>
      <c r="D532" s="44">
        <v>41026</v>
      </c>
      <c r="E532" s="43">
        <v>34</v>
      </c>
      <c r="F532" s="43">
        <v>2029740</v>
      </c>
      <c r="G532" s="43">
        <v>0.04</v>
      </c>
      <c r="H532" s="43">
        <v>81190</v>
      </c>
      <c r="I532" s="43" t="s">
        <v>77</v>
      </c>
      <c r="J532" s="43" t="s">
        <v>142</v>
      </c>
      <c r="K532" s="43">
        <f t="shared" si="64"/>
        <v>2012</v>
      </c>
      <c r="L532" s="43">
        <f t="shared" si="65"/>
        <v>1</v>
      </c>
      <c r="M532" s="43">
        <f t="shared" si="66"/>
        <v>0</v>
      </c>
      <c r="N532" s="43">
        <f t="shared" si="67"/>
        <v>1</v>
      </c>
      <c r="O532" s="43" t="str">
        <f t="shared" si="68"/>
        <v>C: 4-6%</v>
      </c>
      <c r="P532" s="45">
        <f t="shared" si="69"/>
        <v>1948550</v>
      </c>
      <c r="Q532" s="45">
        <f>IF(L532=1,F532*INDEX(Asumsi!$B$5:$B$7,MATCH(I532,Asumsi!$A$5:$A$7,0))-H532,0)</f>
        <v>527732</v>
      </c>
      <c r="R532" s="46">
        <f>MIN(G532,INDEX(Asumsi!$C$5:$C$7,MATCH(I532,Asumsi!$A$5:$A$7,0)))</f>
        <v>0.04</v>
      </c>
      <c r="S532" s="43">
        <f t="shared" si="70"/>
        <v>0</v>
      </c>
      <c r="T532" s="45">
        <f t="shared" si="71"/>
        <v>0</v>
      </c>
      <c r="U532" s="45">
        <f>IF(L532=1,F532*INDEX(Asumsi!$B$5:$B$7,MATCH(I532,Asumsi!$A$5:$A$7,0))-F532*R532,0)</f>
        <v>527732.4</v>
      </c>
      <c r="V532" s="45">
        <f>IF(S532=1,U532*(1-Asumsi!$B$10),U532)</f>
        <v>527732.4</v>
      </c>
    </row>
    <row r="533" spans="1:22" x14ac:dyDescent="0.35">
      <c r="A533" s="43">
        <v>15621</v>
      </c>
      <c r="B533" s="43" t="s">
        <v>202</v>
      </c>
      <c r="C533" s="43" t="s">
        <v>301</v>
      </c>
      <c r="D533" s="44">
        <v>40810</v>
      </c>
      <c r="E533" s="43">
        <v>18</v>
      </c>
      <c r="F533" s="43">
        <v>71020</v>
      </c>
      <c r="G533" s="43">
        <v>0.02</v>
      </c>
      <c r="H533" s="43">
        <v>1420</v>
      </c>
      <c r="I533" s="43" t="s">
        <v>76</v>
      </c>
      <c r="J533" s="43" t="s">
        <v>147</v>
      </c>
      <c r="K533" s="43">
        <f t="shared" si="64"/>
        <v>2011</v>
      </c>
      <c r="L533" s="43">
        <f t="shared" si="65"/>
        <v>1</v>
      </c>
      <c r="M533" s="43">
        <f t="shared" si="66"/>
        <v>0</v>
      </c>
      <c r="N533" s="43">
        <f t="shared" si="67"/>
        <v>1</v>
      </c>
      <c r="O533" s="43" t="str">
        <f t="shared" si="68"/>
        <v>B: 1-3%</v>
      </c>
      <c r="P533" s="45">
        <f t="shared" si="69"/>
        <v>69600</v>
      </c>
      <c r="Q533" s="45">
        <f>IF(L533=1,F533*INDEX(Asumsi!$B$5:$B$7,MATCH(I533,Asumsi!$A$5:$A$7,0))-H533,0)</f>
        <v>19886</v>
      </c>
      <c r="R533" s="46">
        <f>MIN(G533,INDEX(Asumsi!$C$5:$C$7,MATCH(I533,Asumsi!$A$5:$A$7,0)))</f>
        <v>0.02</v>
      </c>
      <c r="S533" s="43">
        <f t="shared" si="70"/>
        <v>0</v>
      </c>
      <c r="T533" s="45">
        <f t="shared" si="71"/>
        <v>0</v>
      </c>
      <c r="U533" s="45">
        <f>IF(L533=1,F533*INDEX(Asumsi!$B$5:$B$7,MATCH(I533,Asumsi!$A$5:$A$7,0))-F533*R533,0)</f>
        <v>19885.599999999999</v>
      </c>
      <c r="V533" s="45">
        <f>IF(S533=1,U533*(1-Asumsi!$B$10),U533)</f>
        <v>19885.599999999999</v>
      </c>
    </row>
    <row r="534" spans="1:22" x14ac:dyDescent="0.35">
      <c r="A534" s="43">
        <v>17826</v>
      </c>
      <c r="B534" s="43" t="s">
        <v>202</v>
      </c>
      <c r="C534" s="43" t="s">
        <v>304</v>
      </c>
      <c r="D534" s="44">
        <v>41090</v>
      </c>
      <c r="E534" s="43">
        <v>18</v>
      </c>
      <c r="F534" s="43">
        <v>157860</v>
      </c>
      <c r="G534" s="43">
        <v>0.04</v>
      </c>
      <c r="H534" s="43">
        <v>6314</v>
      </c>
      <c r="I534" s="43" t="s">
        <v>76</v>
      </c>
      <c r="J534" s="43" t="s">
        <v>138</v>
      </c>
      <c r="K534" s="43">
        <f t="shared" si="64"/>
        <v>2012</v>
      </c>
      <c r="L534" s="43">
        <f t="shared" si="65"/>
        <v>1</v>
      </c>
      <c r="M534" s="43">
        <f t="shared" si="66"/>
        <v>0</v>
      </c>
      <c r="N534" s="43">
        <f t="shared" si="67"/>
        <v>1</v>
      </c>
      <c r="O534" s="43" t="str">
        <f t="shared" si="68"/>
        <v>C: 4-6%</v>
      </c>
      <c r="P534" s="45">
        <f t="shared" si="69"/>
        <v>151546</v>
      </c>
      <c r="Q534" s="45">
        <f>IF(L534=1,F534*INDEX(Asumsi!$B$5:$B$7,MATCH(I534,Asumsi!$A$5:$A$7,0))-H534,0)</f>
        <v>41044</v>
      </c>
      <c r="R534" s="46">
        <f>MIN(G534,INDEX(Asumsi!$C$5:$C$7,MATCH(I534,Asumsi!$A$5:$A$7,0)))</f>
        <v>0.04</v>
      </c>
      <c r="S534" s="43">
        <f t="shared" si="70"/>
        <v>0</v>
      </c>
      <c r="T534" s="45">
        <f t="shared" si="71"/>
        <v>0</v>
      </c>
      <c r="U534" s="45">
        <f>IF(L534=1,F534*INDEX(Asumsi!$B$5:$B$7,MATCH(I534,Asumsi!$A$5:$A$7,0))-F534*R534,0)</f>
        <v>41043.599999999999</v>
      </c>
      <c r="V534" s="45">
        <f>IF(S534=1,U534*(1-Asumsi!$B$10),U534)</f>
        <v>41043.599999999999</v>
      </c>
    </row>
    <row r="535" spans="1:22" x14ac:dyDescent="0.35">
      <c r="A535" s="43">
        <v>17926</v>
      </c>
      <c r="B535" s="43" t="s">
        <v>202</v>
      </c>
      <c r="C535" s="43" t="s">
        <v>302</v>
      </c>
      <c r="D535" s="44">
        <v>40857</v>
      </c>
      <c r="E535" s="43">
        <v>37</v>
      </c>
      <c r="F535" s="43">
        <v>1216660</v>
      </c>
      <c r="G535" s="43">
        <v>0.02</v>
      </c>
      <c r="H535" s="43">
        <v>24333</v>
      </c>
      <c r="I535" s="43" t="s">
        <v>76</v>
      </c>
      <c r="J535" s="43" t="s">
        <v>140</v>
      </c>
      <c r="K535" s="43">
        <f t="shared" si="64"/>
        <v>2011</v>
      </c>
      <c r="L535" s="43">
        <f t="shared" si="65"/>
        <v>1</v>
      </c>
      <c r="M535" s="43">
        <f t="shared" si="66"/>
        <v>0</v>
      </c>
      <c r="N535" s="43">
        <f t="shared" si="67"/>
        <v>1</v>
      </c>
      <c r="O535" s="43" t="str">
        <f t="shared" si="68"/>
        <v>B: 1-3%</v>
      </c>
      <c r="P535" s="45">
        <f t="shared" si="69"/>
        <v>1192327</v>
      </c>
      <c r="Q535" s="45">
        <f>IF(L535=1,F535*INDEX(Asumsi!$B$5:$B$7,MATCH(I535,Asumsi!$A$5:$A$7,0))-H535,0)</f>
        <v>340665</v>
      </c>
      <c r="R535" s="46">
        <f>MIN(G535,INDEX(Asumsi!$C$5:$C$7,MATCH(I535,Asumsi!$A$5:$A$7,0)))</f>
        <v>0.02</v>
      </c>
      <c r="S535" s="43">
        <f t="shared" si="70"/>
        <v>0</v>
      </c>
      <c r="T535" s="45">
        <f t="shared" si="71"/>
        <v>0</v>
      </c>
      <c r="U535" s="45">
        <f>IF(L535=1,F535*INDEX(Asumsi!$B$5:$B$7,MATCH(I535,Asumsi!$A$5:$A$7,0))-F535*R535,0)</f>
        <v>340664.8</v>
      </c>
      <c r="V535" s="45">
        <f>IF(S535=1,U535*(1-Asumsi!$B$10),U535)</f>
        <v>340664.8</v>
      </c>
    </row>
    <row r="536" spans="1:22" x14ac:dyDescent="0.35">
      <c r="A536" s="43">
        <v>18247</v>
      </c>
      <c r="B536" s="43" t="s">
        <v>202</v>
      </c>
      <c r="C536" s="43" t="s">
        <v>297</v>
      </c>
      <c r="D536" s="44">
        <v>40122</v>
      </c>
      <c r="E536" s="43">
        <v>20</v>
      </c>
      <c r="F536" s="43">
        <v>311600</v>
      </c>
      <c r="G536" s="43">
        <v>0</v>
      </c>
      <c r="H536" s="43">
        <v>0</v>
      </c>
      <c r="I536" s="43" t="s">
        <v>75</v>
      </c>
      <c r="J536" s="43" t="s">
        <v>144</v>
      </c>
      <c r="K536" s="43">
        <f t="shared" si="64"/>
        <v>2009</v>
      </c>
      <c r="L536" s="43">
        <f t="shared" si="65"/>
        <v>1</v>
      </c>
      <c r="M536" s="43">
        <f t="shared" si="66"/>
        <v>0</v>
      </c>
      <c r="N536" s="43">
        <f t="shared" si="67"/>
        <v>1</v>
      </c>
      <c r="O536" s="43" t="str">
        <f t="shared" si="68"/>
        <v>A: 0%</v>
      </c>
      <c r="P536" s="45">
        <f t="shared" si="69"/>
        <v>311600</v>
      </c>
      <c r="Q536" s="45">
        <f>IF(L536=1,F536*INDEX(Asumsi!$B$5:$B$7,MATCH(I536,Asumsi!$A$5:$A$7,0))-H536,0)</f>
        <v>93480</v>
      </c>
      <c r="R536" s="46">
        <f>MIN(G536,INDEX(Asumsi!$C$5:$C$7,MATCH(I536,Asumsi!$A$5:$A$7,0)))</f>
        <v>0</v>
      </c>
      <c r="S536" s="43">
        <f t="shared" si="70"/>
        <v>0</v>
      </c>
      <c r="T536" s="45">
        <f t="shared" si="71"/>
        <v>0</v>
      </c>
      <c r="U536" s="45">
        <f>IF(L536=1,F536*INDEX(Asumsi!$B$5:$B$7,MATCH(I536,Asumsi!$A$5:$A$7,0))-F536*R536,0)</f>
        <v>93480</v>
      </c>
      <c r="V536" s="45">
        <f>IF(S536=1,U536*(1-Asumsi!$B$10),U536)</f>
        <v>93480</v>
      </c>
    </row>
    <row r="537" spans="1:22" x14ac:dyDescent="0.35">
      <c r="A537" s="43">
        <v>18471</v>
      </c>
      <c r="B537" s="43" t="s">
        <v>202</v>
      </c>
      <c r="C537" s="43" t="s">
        <v>296</v>
      </c>
      <c r="D537" s="44">
        <v>39863</v>
      </c>
      <c r="E537" s="43">
        <v>37</v>
      </c>
      <c r="F537" s="43">
        <v>453300</v>
      </c>
      <c r="G537" s="43">
        <v>0</v>
      </c>
      <c r="H537" s="43">
        <v>0</v>
      </c>
      <c r="I537" s="43" t="s">
        <v>76</v>
      </c>
      <c r="J537" s="43" t="s">
        <v>147</v>
      </c>
      <c r="K537" s="43">
        <f t="shared" si="64"/>
        <v>2009</v>
      </c>
      <c r="L537" s="43">
        <f t="shared" si="65"/>
        <v>1</v>
      </c>
      <c r="M537" s="43">
        <f t="shared" si="66"/>
        <v>0</v>
      </c>
      <c r="N537" s="43">
        <f t="shared" si="67"/>
        <v>1</v>
      </c>
      <c r="O537" s="43" t="str">
        <f t="shared" si="68"/>
        <v>A: 0%</v>
      </c>
      <c r="P537" s="45">
        <f t="shared" si="69"/>
        <v>453300</v>
      </c>
      <c r="Q537" s="45">
        <f>IF(L537=1,F537*INDEX(Asumsi!$B$5:$B$7,MATCH(I537,Asumsi!$A$5:$A$7,0))-H537,0)</f>
        <v>135990</v>
      </c>
      <c r="R537" s="46">
        <f>MIN(G537,INDEX(Asumsi!$C$5:$C$7,MATCH(I537,Asumsi!$A$5:$A$7,0)))</f>
        <v>0</v>
      </c>
      <c r="S537" s="43">
        <f t="shared" si="70"/>
        <v>0</v>
      </c>
      <c r="T537" s="45">
        <f t="shared" si="71"/>
        <v>0</v>
      </c>
      <c r="U537" s="45">
        <f>IF(L537=1,F537*INDEX(Asumsi!$B$5:$B$7,MATCH(I537,Asumsi!$A$5:$A$7,0))-F537*R537,0)</f>
        <v>135990</v>
      </c>
      <c r="V537" s="45">
        <f>IF(S537=1,U537*(1-Asumsi!$B$10),U537)</f>
        <v>135990</v>
      </c>
    </row>
    <row r="538" spans="1:22" x14ac:dyDescent="0.35">
      <c r="A538" s="43">
        <v>19813</v>
      </c>
      <c r="B538" s="43" t="s">
        <v>202</v>
      </c>
      <c r="C538" s="43" t="s">
        <v>299</v>
      </c>
      <c r="D538" s="44">
        <v>40239</v>
      </c>
      <c r="E538" s="43">
        <v>29</v>
      </c>
      <c r="F538" s="43">
        <v>2197012</v>
      </c>
      <c r="G538" s="43">
        <v>0.05</v>
      </c>
      <c r="H538" s="43">
        <v>109851</v>
      </c>
      <c r="I538" s="43" t="s">
        <v>77</v>
      </c>
      <c r="J538" s="43" t="s">
        <v>137</v>
      </c>
      <c r="K538" s="43">
        <f t="shared" si="64"/>
        <v>2010</v>
      </c>
      <c r="L538" s="43">
        <f t="shared" si="65"/>
        <v>1</v>
      </c>
      <c r="M538" s="43">
        <f t="shared" si="66"/>
        <v>0</v>
      </c>
      <c r="N538" s="43">
        <f t="shared" si="67"/>
        <v>1</v>
      </c>
      <c r="O538" s="43" t="str">
        <f t="shared" si="68"/>
        <v>C: 4-6%</v>
      </c>
      <c r="P538" s="45">
        <f t="shared" si="69"/>
        <v>2087161</v>
      </c>
      <c r="Q538" s="45">
        <f>IF(L538=1,F538*INDEX(Asumsi!$B$5:$B$7,MATCH(I538,Asumsi!$A$5:$A$7,0))-H538,0)</f>
        <v>549252.6</v>
      </c>
      <c r="R538" s="46">
        <f>MIN(G538,INDEX(Asumsi!$C$5:$C$7,MATCH(I538,Asumsi!$A$5:$A$7,0)))</f>
        <v>0.05</v>
      </c>
      <c r="S538" s="43">
        <f t="shared" si="70"/>
        <v>0</v>
      </c>
      <c r="T538" s="45">
        <f t="shared" si="71"/>
        <v>0</v>
      </c>
      <c r="U538" s="45">
        <f>IF(L538=1,F538*INDEX(Asumsi!$B$5:$B$7,MATCH(I538,Asumsi!$A$5:$A$7,0))-F538*R538,0)</f>
        <v>549253</v>
      </c>
      <c r="V538" s="45">
        <f>IF(S538=1,U538*(1-Asumsi!$B$10),U538)</f>
        <v>549253</v>
      </c>
    </row>
    <row r="539" spans="1:22" x14ac:dyDescent="0.35">
      <c r="A539" s="43">
        <v>20322</v>
      </c>
      <c r="B539" s="43" t="s">
        <v>202</v>
      </c>
      <c r="C539" s="43" t="s">
        <v>305</v>
      </c>
      <c r="D539" s="44">
        <v>39992</v>
      </c>
      <c r="E539" s="43">
        <v>46</v>
      </c>
      <c r="F539" s="43">
        <v>320540</v>
      </c>
      <c r="G539" s="43">
        <v>0.06</v>
      </c>
      <c r="H539" s="43">
        <v>19232</v>
      </c>
      <c r="I539" s="43" t="s">
        <v>76</v>
      </c>
      <c r="J539" s="43" t="s">
        <v>138</v>
      </c>
      <c r="K539" s="43">
        <f t="shared" si="64"/>
        <v>2009</v>
      </c>
      <c r="L539" s="43">
        <f t="shared" si="65"/>
        <v>1</v>
      </c>
      <c r="M539" s="43">
        <f t="shared" si="66"/>
        <v>0</v>
      </c>
      <c r="N539" s="43">
        <f t="shared" si="67"/>
        <v>1</v>
      </c>
      <c r="O539" s="43" t="str">
        <f t="shared" si="68"/>
        <v>C: 4-6%</v>
      </c>
      <c r="P539" s="45">
        <f t="shared" si="69"/>
        <v>301308</v>
      </c>
      <c r="Q539" s="45">
        <f>IF(L539=1,F539*INDEX(Asumsi!$B$5:$B$7,MATCH(I539,Asumsi!$A$5:$A$7,0))-H539,0)</f>
        <v>76930</v>
      </c>
      <c r="R539" s="46">
        <f>MIN(G539,INDEX(Asumsi!$C$5:$C$7,MATCH(I539,Asumsi!$A$5:$A$7,0)))</f>
        <v>0.05</v>
      </c>
      <c r="S539" s="43">
        <f t="shared" si="70"/>
        <v>1</v>
      </c>
      <c r="T539" s="45">
        <f t="shared" si="71"/>
        <v>3205.3999999999983</v>
      </c>
      <c r="U539" s="45">
        <f>IF(L539=1,F539*INDEX(Asumsi!$B$5:$B$7,MATCH(I539,Asumsi!$A$5:$A$7,0))-F539*R539,0)</f>
        <v>80135</v>
      </c>
      <c r="V539" s="45">
        <f>IF(S539=1,U539*(1-Asumsi!$B$10),U539)</f>
        <v>76128.25</v>
      </c>
    </row>
    <row r="540" spans="1:22" x14ac:dyDescent="0.35">
      <c r="A540" s="43">
        <v>20422</v>
      </c>
      <c r="B540" s="43" t="s">
        <v>202</v>
      </c>
      <c r="C540" s="43" t="s">
        <v>301</v>
      </c>
      <c r="D540" s="44">
        <v>39839</v>
      </c>
      <c r="E540" s="43">
        <v>30</v>
      </c>
      <c r="F540" s="43">
        <v>894660</v>
      </c>
      <c r="G540" s="43">
        <v>0.03</v>
      </c>
      <c r="H540" s="43">
        <v>26840</v>
      </c>
      <c r="I540" s="43" t="s">
        <v>75</v>
      </c>
      <c r="J540" s="43" t="s">
        <v>144</v>
      </c>
      <c r="K540" s="43">
        <f t="shared" si="64"/>
        <v>2009</v>
      </c>
      <c r="L540" s="43">
        <f t="shared" si="65"/>
        <v>1</v>
      </c>
      <c r="M540" s="43">
        <f t="shared" si="66"/>
        <v>0</v>
      </c>
      <c r="N540" s="43">
        <f t="shared" si="67"/>
        <v>1</v>
      </c>
      <c r="O540" s="43" t="str">
        <f t="shared" si="68"/>
        <v>B: 1-3%</v>
      </c>
      <c r="P540" s="45">
        <f t="shared" si="69"/>
        <v>867820</v>
      </c>
      <c r="Q540" s="45">
        <f>IF(L540=1,F540*INDEX(Asumsi!$B$5:$B$7,MATCH(I540,Asumsi!$A$5:$A$7,0))-H540,0)</f>
        <v>241558</v>
      </c>
      <c r="R540" s="46">
        <f>MIN(G540,INDEX(Asumsi!$C$5:$C$7,MATCH(I540,Asumsi!$A$5:$A$7,0)))</f>
        <v>0.03</v>
      </c>
      <c r="S540" s="43">
        <f t="shared" si="70"/>
        <v>0</v>
      </c>
      <c r="T540" s="45">
        <f t="shared" si="71"/>
        <v>0</v>
      </c>
      <c r="U540" s="45">
        <f>IF(L540=1,F540*INDEX(Asumsi!$B$5:$B$7,MATCH(I540,Asumsi!$A$5:$A$7,0))-F540*R540,0)</f>
        <v>241558.2</v>
      </c>
      <c r="V540" s="45">
        <f>IF(S540=1,U540*(1-Asumsi!$B$10),U540)</f>
        <v>241558.2</v>
      </c>
    </row>
    <row r="541" spans="1:22" x14ac:dyDescent="0.35">
      <c r="A541" s="43">
        <v>20448</v>
      </c>
      <c r="B541" s="43" t="s">
        <v>202</v>
      </c>
      <c r="C541" s="43" t="s">
        <v>306</v>
      </c>
      <c r="D541" s="44">
        <v>40757</v>
      </c>
      <c r="E541" s="43">
        <v>23</v>
      </c>
      <c r="F541" s="43">
        <v>209640</v>
      </c>
      <c r="G541" s="43">
        <v>0.02</v>
      </c>
      <c r="H541" s="43">
        <v>4193</v>
      </c>
      <c r="I541" s="43" t="s">
        <v>76</v>
      </c>
      <c r="J541" s="43" t="s">
        <v>146</v>
      </c>
      <c r="K541" s="43">
        <f t="shared" si="64"/>
        <v>2011</v>
      </c>
      <c r="L541" s="43">
        <f t="shared" si="65"/>
        <v>1</v>
      </c>
      <c r="M541" s="43">
        <f t="shared" si="66"/>
        <v>0</v>
      </c>
      <c r="N541" s="43">
        <f t="shared" si="67"/>
        <v>1</v>
      </c>
      <c r="O541" s="43" t="str">
        <f t="shared" si="68"/>
        <v>B: 1-3%</v>
      </c>
      <c r="P541" s="45">
        <f t="shared" si="69"/>
        <v>205447</v>
      </c>
      <c r="Q541" s="45">
        <f>IF(L541=1,F541*INDEX(Asumsi!$B$5:$B$7,MATCH(I541,Asumsi!$A$5:$A$7,0))-H541,0)</f>
        <v>58699</v>
      </c>
      <c r="R541" s="46">
        <f>MIN(G541,INDEX(Asumsi!$C$5:$C$7,MATCH(I541,Asumsi!$A$5:$A$7,0)))</f>
        <v>0.02</v>
      </c>
      <c r="S541" s="43">
        <f t="shared" si="70"/>
        <v>0</v>
      </c>
      <c r="T541" s="45">
        <f t="shared" si="71"/>
        <v>0</v>
      </c>
      <c r="U541" s="45">
        <f>IF(L541=1,F541*INDEX(Asumsi!$B$5:$B$7,MATCH(I541,Asumsi!$A$5:$A$7,0))-F541*R541,0)</f>
        <v>58699.199999999997</v>
      </c>
      <c r="V541" s="45">
        <f>IF(S541=1,U541*(1-Asumsi!$B$10),U541)</f>
        <v>58699.199999999997</v>
      </c>
    </row>
    <row r="542" spans="1:22" x14ac:dyDescent="0.35">
      <c r="A542" s="43">
        <v>21892</v>
      </c>
      <c r="B542" s="43" t="s">
        <v>202</v>
      </c>
      <c r="C542" s="43" t="s">
        <v>296</v>
      </c>
      <c r="D542" s="44">
        <v>40363</v>
      </c>
      <c r="E542" s="43">
        <v>6</v>
      </c>
      <c r="F542" s="43">
        <v>69760</v>
      </c>
      <c r="G542" s="43">
        <v>0.06</v>
      </c>
      <c r="H542" s="43">
        <v>4186</v>
      </c>
      <c r="I542" s="43" t="s">
        <v>76</v>
      </c>
      <c r="J542" s="43" t="s">
        <v>138</v>
      </c>
      <c r="K542" s="43">
        <f t="shared" si="64"/>
        <v>2010</v>
      </c>
      <c r="L542" s="43">
        <f t="shared" si="65"/>
        <v>1</v>
      </c>
      <c r="M542" s="43">
        <f t="shared" si="66"/>
        <v>0</v>
      </c>
      <c r="N542" s="43">
        <f t="shared" si="67"/>
        <v>1</v>
      </c>
      <c r="O542" s="43" t="str">
        <f t="shared" si="68"/>
        <v>C: 4-6%</v>
      </c>
      <c r="P542" s="45">
        <f t="shared" si="69"/>
        <v>65574</v>
      </c>
      <c r="Q542" s="45">
        <f>IF(L542=1,F542*INDEX(Asumsi!$B$5:$B$7,MATCH(I542,Asumsi!$A$5:$A$7,0))-H542,0)</f>
        <v>16742</v>
      </c>
      <c r="R542" s="46">
        <f>MIN(G542,INDEX(Asumsi!$C$5:$C$7,MATCH(I542,Asumsi!$A$5:$A$7,0)))</f>
        <v>0.05</v>
      </c>
      <c r="S542" s="43">
        <f t="shared" si="70"/>
        <v>1</v>
      </c>
      <c r="T542" s="45">
        <f t="shared" si="71"/>
        <v>697.59999999999968</v>
      </c>
      <c r="U542" s="45">
        <f>IF(L542=1,F542*INDEX(Asumsi!$B$5:$B$7,MATCH(I542,Asumsi!$A$5:$A$7,0))-F542*R542,0)</f>
        <v>17440</v>
      </c>
      <c r="V542" s="45">
        <f>IF(S542=1,U542*(1-Asumsi!$B$10),U542)</f>
        <v>16568</v>
      </c>
    </row>
    <row r="543" spans="1:22" x14ac:dyDescent="0.35">
      <c r="A543" s="43">
        <v>22980</v>
      </c>
      <c r="B543" s="43" t="s">
        <v>202</v>
      </c>
      <c r="C543" s="43" t="s">
        <v>297</v>
      </c>
      <c r="D543" s="44">
        <v>41183</v>
      </c>
      <c r="E543" s="43">
        <v>17</v>
      </c>
      <c r="F543" s="43">
        <v>448180</v>
      </c>
      <c r="G543" s="43">
        <v>0</v>
      </c>
      <c r="H543" s="43">
        <v>0</v>
      </c>
      <c r="I543" s="43" t="s">
        <v>76</v>
      </c>
      <c r="J543" s="43" t="s">
        <v>140</v>
      </c>
      <c r="K543" s="43">
        <f t="shared" si="64"/>
        <v>2012</v>
      </c>
      <c r="L543" s="43">
        <f t="shared" si="65"/>
        <v>1</v>
      </c>
      <c r="M543" s="43">
        <f t="shared" si="66"/>
        <v>0</v>
      </c>
      <c r="N543" s="43">
        <f t="shared" si="67"/>
        <v>1</v>
      </c>
      <c r="O543" s="43" t="str">
        <f t="shared" si="68"/>
        <v>A: 0%</v>
      </c>
      <c r="P543" s="45">
        <f t="shared" si="69"/>
        <v>448180</v>
      </c>
      <c r="Q543" s="45">
        <f>IF(L543=1,F543*INDEX(Asumsi!$B$5:$B$7,MATCH(I543,Asumsi!$A$5:$A$7,0))-H543,0)</f>
        <v>134454</v>
      </c>
      <c r="R543" s="46">
        <f>MIN(G543,INDEX(Asumsi!$C$5:$C$7,MATCH(I543,Asumsi!$A$5:$A$7,0)))</f>
        <v>0</v>
      </c>
      <c r="S543" s="43">
        <f t="shared" si="70"/>
        <v>0</v>
      </c>
      <c r="T543" s="45">
        <f t="shared" si="71"/>
        <v>0</v>
      </c>
      <c r="U543" s="45">
        <f>IF(L543=1,F543*INDEX(Asumsi!$B$5:$B$7,MATCH(I543,Asumsi!$A$5:$A$7,0))-F543*R543,0)</f>
        <v>134454</v>
      </c>
      <c r="V543" s="45">
        <f>IF(S543=1,U543*(1-Asumsi!$B$10),U543)</f>
        <v>134454</v>
      </c>
    </row>
    <row r="544" spans="1:22" x14ac:dyDescent="0.35">
      <c r="A544" s="43">
        <v>23907</v>
      </c>
      <c r="B544" s="43" t="s">
        <v>202</v>
      </c>
      <c r="C544" s="43" t="s">
        <v>293</v>
      </c>
      <c r="D544" s="44">
        <v>40738</v>
      </c>
      <c r="E544" s="43">
        <v>7</v>
      </c>
      <c r="F544" s="43">
        <v>768400</v>
      </c>
      <c r="G544" s="43">
        <v>0.05</v>
      </c>
      <c r="H544" s="43">
        <v>38420</v>
      </c>
      <c r="I544" s="43" t="s">
        <v>77</v>
      </c>
      <c r="J544" s="43" t="s">
        <v>137</v>
      </c>
      <c r="K544" s="43">
        <f t="shared" si="64"/>
        <v>2011</v>
      </c>
      <c r="L544" s="43">
        <f t="shared" si="65"/>
        <v>1</v>
      </c>
      <c r="M544" s="43">
        <f t="shared" si="66"/>
        <v>0</v>
      </c>
      <c r="N544" s="43">
        <f t="shared" si="67"/>
        <v>1</v>
      </c>
      <c r="O544" s="43" t="str">
        <f t="shared" si="68"/>
        <v>C: 4-6%</v>
      </c>
      <c r="P544" s="45">
        <f t="shared" si="69"/>
        <v>729980</v>
      </c>
      <c r="Q544" s="45">
        <f>IF(L544=1,F544*INDEX(Asumsi!$B$5:$B$7,MATCH(I544,Asumsi!$A$5:$A$7,0))-H544,0)</f>
        <v>192100</v>
      </c>
      <c r="R544" s="46">
        <f>MIN(G544,INDEX(Asumsi!$C$5:$C$7,MATCH(I544,Asumsi!$A$5:$A$7,0)))</f>
        <v>0.05</v>
      </c>
      <c r="S544" s="43">
        <f t="shared" si="70"/>
        <v>0</v>
      </c>
      <c r="T544" s="45">
        <f t="shared" si="71"/>
        <v>0</v>
      </c>
      <c r="U544" s="45">
        <f>IF(L544=1,F544*INDEX(Asumsi!$B$5:$B$7,MATCH(I544,Asumsi!$A$5:$A$7,0))-F544*R544,0)</f>
        <v>192100</v>
      </c>
      <c r="V544" s="45">
        <f>IF(S544=1,U544*(1-Asumsi!$B$10),U544)</f>
        <v>192100</v>
      </c>
    </row>
    <row r="545" spans="1:22" x14ac:dyDescent="0.35">
      <c r="A545" s="43">
        <v>24064</v>
      </c>
      <c r="B545" s="43" t="s">
        <v>202</v>
      </c>
      <c r="C545" s="43" t="s">
        <v>294</v>
      </c>
      <c r="D545" s="44">
        <v>40384</v>
      </c>
      <c r="E545" s="43">
        <v>23</v>
      </c>
      <c r="F545" s="43">
        <v>12733040</v>
      </c>
      <c r="G545" s="43">
        <v>7.0000000000000007E-2</v>
      </c>
      <c r="H545" s="43">
        <v>891313</v>
      </c>
      <c r="I545" s="43" t="s">
        <v>77</v>
      </c>
      <c r="J545" s="43" t="s">
        <v>134</v>
      </c>
      <c r="K545" s="43">
        <f t="shared" si="64"/>
        <v>2010</v>
      </c>
      <c r="L545" s="43">
        <f t="shared" si="65"/>
        <v>1</v>
      </c>
      <c r="M545" s="43">
        <f t="shared" si="66"/>
        <v>0</v>
      </c>
      <c r="N545" s="43">
        <f t="shared" si="67"/>
        <v>1</v>
      </c>
      <c r="O545" s="43" t="str">
        <f t="shared" si="68"/>
        <v>D: 7%+</v>
      </c>
      <c r="P545" s="45">
        <f t="shared" si="69"/>
        <v>11841727</v>
      </c>
      <c r="Q545" s="45">
        <f>IF(L545=1,F545*INDEX(Asumsi!$B$5:$B$7,MATCH(I545,Asumsi!$A$5:$A$7,0))-H545,0)</f>
        <v>2928599</v>
      </c>
      <c r="R545" s="46">
        <f>MIN(G545,INDEX(Asumsi!$C$5:$C$7,MATCH(I545,Asumsi!$A$5:$A$7,0)))</f>
        <v>0.05</v>
      </c>
      <c r="S545" s="43">
        <f t="shared" si="70"/>
        <v>1</v>
      </c>
      <c r="T545" s="45">
        <f t="shared" si="71"/>
        <v>254660.80000000005</v>
      </c>
      <c r="U545" s="45">
        <f>IF(L545=1,F545*INDEX(Asumsi!$B$5:$B$7,MATCH(I545,Asumsi!$A$5:$A$7,0))-F545*R545,0)</f>
        <v>3183260</v>
      </c>
      <c r="V545" s="45">
        <f>IF(S545=1,U545*(1-Asumsi!$B$10),U545)</f>
        <v>3024097</v>
      </c>
    </row>
    <row r="546" spans="1:22" x14ac:dyDescent="0.35">
      <c r="A546" s="43">
        <v>24132</v>
      </c>
      <c r="B546" s="43" t="s">
        <v>202</v>
      </c>
      <c r="C546" s="43" t="s">
        <v>296</v>
      </c>
      <c r="D546" s="44">
        <v>40000</v>
      </c>
      <c r="E546" s="43">
        <v>4</v>
      </c>
      <c r="F546" s="43">
        <v>62020</v>
      </c>
      <c r="G546" s="43">
        <v>0.03</v>
      </c>
      <c r="H546" s="43">
        <v>1861</v>
      </c>
      <c r="I546" s="43" t="s">
        <v>76</v>
      </c>
      <c r="J546" s="43" t="s">
        <v>138</v>
      </c>
      <c r="K546" s="43">
        <f t="shared" si="64"/>
        <v>2009</v>
      </c>
      <c r="L546" s="43">
        <f t="shared" si="65"/>
        <v>1</v>
      </c>
      <c r="M546" s="43">
        <f t="shared" si="66"/>
        <v>0</v>
      </c>
      <c r="N546" s="43">
        <f t="shared" si="67"/>
        <v>1</v>
      </c>
      <c r="O546" s="43" t="str">
        <f t="shared" si="68"/>
        <v>B: 1-3%</v>
      </c>
      <c r="P546" s="45">
        <f t="shared" si="69"/>
        <v>60159</v>
      </c>
      <c r="Q546" s="45">
        <f>IF(L546=1,F546*INDEX(Asumsi!$B$5:$B$7,MATCH(I546,Asumsi!$A$5:$A$7,0))-H546,0)</f>
        <v>16745</v>
      </c>
      <c r="R546" s="46">
        <f>MIN(G546,INDEX(Asumsi!$C$5:$C$7,MATCH(I546,Asumsi!$A$5:$A$7,0)))</f>
        <v>0.03</v>
      </c>
      <c r="S546" s="43">
        <f t="shared" si="70"/>
        <v>0</v>
      </c>
      <c r="T546" s="45">
        <f t="shared" si="71"/>
        <v>0</v>
      </c>
      <c r="U546" s="45">
        <f>IF(L546=1,F546*INDEX(Asumsi!$B$5:$B$7,MATCH(I546,Asumsi!$A$5:$A$7,0))-F546*R546,0)</f>
        <v>16745.400000000001</v>
      </c>
      <c r="V546" s="45">
        <f>IF(S546=1,U546*(1-Asumsi!$B$10),U546)</f>
        <v>16745.400000000001</v>
      </c>
    </row>
    <row r="547" spans="1:22" x14ac:dyDescent="0.35">
      <c r="A547" s="43">
        <v>24576</v>
      </c>
      <c r="B547" s="43" t="s">
        <v>202</v>
      </c>
      <c r="C547" s="43" t="s">
        <v>306</v>
      </c>
      <c r="D547" s="44">
        <v>41254</v>
      </c>
      <c r="E547" s="43">
        <v>29</v>
      </c>
      <c r="F547" s="43">
        <v>1062126</v>
      </c>
      <c r="G547" s="43">
        <v>0.03</v>
      </c>
      <c r="H547" s="43">
        <v>31864</v>
      </c>
      <c r="I547" s="43" t="s">
        <v>77</v>
      </c>
      <c r="J547" s="43" t="s">
        <v>137</v>
      </c>
      <c r="K547" s="43">
        <f t="shared" si="64"/>
        <v>2012</v>
      </c>
      <c r="L547" s="43">
        <f t="shared" si="65"/>
        <v>1</v>
      </c>
      <c r="M547" s="43">
        <f t="shared" si="66"/>
        <v>0</v>
      </c>
      <c r="N547" s="43">
        <f t="shared" si="67"/>
        <v>1</v>
      </c>
      <c r="O547" s="43" t="str">
        <f t="shared" si="68"/>
        <v>B: 1-3%</v>
      </c>
      <c r="P547" s="45">
        <f t="shared" si="69"/>
        <v>1030262</v>
      </c>
      <c r="Q547" s="45">
        <f>IF(L547=1,F547*INDEX(Asumsi!$B$5:$B$7,MATCH(I547,Asumsi!$A$5:$A$7,0))-H547,0)</f>
        <v>286773.8</v>
      </c>
      <c r="R547" s="46">
        <f>MIN(G547,INDEX(Asumsi!$C$5:$C$7,MATCH(I547,Asumsi!$A$5:$A$7,0)))</f>
        <v>0.03</v>
      </c>
      <c r="S547" s="43">
        <f t="shared" si="70"/>
        <v>0</v>
      </c>
      <c r="T547" s="45">
        <f t="shared" si="71"/>
        <v>0</v>
      </c>
      <c r="U547" s="45">
        <f>IF(L547=1,F547*INDEX(Asumsi!$B$5:$B$7,MATCH(I547,Asumsi!$A$5:$A$7,0))-F547*R547,0)</f>
        <v>286774.02</v>
      </c>
      <c r="V547" s="45">
        <f>IF(S547=1,U547*(1-Asumsi!$B$10),U547)</f>
        <v>286774.02</v>
      </c>
    </row>
    <row r="548" spans="1:22" x14ac:dyDescent="0.35">
      <c r="A548" s="43">
        <v>25248</v>
      </c>
      <c r="B548" s="43" t="s">
        <v>202</v>
      </c>
      <c r="C548" s="43" t="s">
        <v>298</v>
      </c>
      <c r="D548" s="44">
        <v>40878</v>
      </c>
      <c r="E548" s="43">
        <v>33</v>
      </c>
      <c r="F548" s="43">
        <v>542280</v>
      </c>
      <c r="G548" s="43">
        <v>0.05</v>
      </c>
      <c r="H548" s="43">
        <v>27114</v>
      </c>
      <c r="I548" s="43" t="s">
        <v>77</v>
      </c>
      <c r="J548" s="43" t="s">
        <v>142</v>
      </c>
      <c r="K548" s="43">
        <f t="shared" si="64"/>
        <v>2011</v>
      </c>
      <c r="L548" s="43">
        <f t="shared" si="65"/>
        <v>1</v>
      </c>
      <c r="M548" s="43">
        <f t="shared" si="66"/>
        <v>0</v>
      </c>
      <c r="N548" s="43">
        <f t="shared" si="67"/>
        <v>1</v>
      </c>
      <c r="O548" s="43" t="str">
        <f t="shared" si="68"/>
        <v>C: 4-6%</v>
      </c>
      <c r="P548" s="45">
        <f t="shared" si="69"/>
        <v>515166</v>
      </c>
      <c r="Q548" s="45">
        <f>IF(L548=1,F548*INDEX(Asumsi!$B$5:$B$7,MATCH(I548,Asumsi!$A$5:$A$7,0))-H548,0)</f>
        <v>135570</v>
      </c>
      <c r="R548" s="46">
        <f>MIN(G548,INDEX(Asumsi!$C$5:$C$7,MATCH(I548,Asumsi!$A$5:$A$7,0)))</f>
        <v>0.05</v>
      </c>
      <c r="S548" s="43">
        <f t="shared" si="70"/>
        <v>0</v>
      </c>
      <c r="T548" s="45">
        <f t="shared" si="71"/>
        <v>0</v>
      </c>
      <c r="U548" s="45">
        <f>IF(L548=1,F548*INDEX(Asumsi!$B$5:$B$7,MATCH(I548,Asumsi!$A$5:$A$7,0))-F548*R548,0)</f>
        <v>135570</v>
      </c>
      <c r="V548" s="45">
        <f>IF(S548=1,U548*(1-Asumsi!$B$10),U548)</f>
        <v>135570</v>
      </c>
    </row>
    <row r="549" spans="1:22" x14ac:dyDescent="0.35">
      <c r="A549" s="43">
        <v>25475</v>
      </c>
      <c r="B549" s="43" t="s">
        <v>202</v>
      </c>
      <c r="C549" s="43" t="s">
        <v>299</v>
      </c>
      <c r="D549" s="44">
        <v>39907</v>
      </c>
      <c r="E549" s="43">
        <v>49</v>
      </c>
      <c r="F549" s="43">
        <v>611920</v>
      </c>
      <c r="G549" s="43">
        <v>0.06</v>
      </c>
      <c r="H549" s="43">
        <v>36715</v>
      </c>
      <c r="I549" s="43" t="s">
        <v>76</v>
      </c>
      <c r="J549" s="43" t="s">
        <v>145</v>
      </c>
      <c r="K549" s="43">
        <f t="shared" si="64"/>
        <v>2009</v>
      </c>
      <c r="L549" s="43">
        <f t="shared" si="65"/>
        <v>1</v>
      </c>
      <c r="M549" s="43">
        <f t="shared" si="66"/>
        <v>0</v>
      </c>
      <c r="N549" s="43">
        <f t="shared" si="67"/>
        <v>1</v>
      </c>
      <c r="O549" s="43" t="str">
        <f t="shared" si="68"/>
        <v>C: 4-6%</v>
      </c>
      <c r="P549" s="45">
        <f t="shared" si="69"/>
        <v>575205</v>
      </c>
      <c r="Q549" s="45">
        <f>IF(L549=1,F549*INDEX(Asumsi!$B$5:$B$7,MATCH(I549,Asumsi!$A$5:$A$7,0))-H549,0)</f>
        <v>146861</v>
      </c>
      <c r="R549" s="46">
        <f>MIN(G549,INDEX(Asumsi!$C$5:$C$7,MATCH(I549,Asumsi!$A$5:$A$7,0)))</f>
        <v>0.05</v>
      </c>
      <c r="S549" s="43">
        <f t="shared" si="70"/>
        <v>1</v>
      </c>
      <c r="T549" s="45">
        <f t="shared" si="71"/>
        <v>6119.1999999999971</v>
      </c>
      <c r="U549" s="45">
        <f>IF(L549=1,F549*INDEX(Asumsi!$B$5:$B$7,MATCH(I549,Asumsi!$A$5:$A$7,0))-F549*R549,0)</f>
        <v>152980</v>
      </c>
      <c r="V549" s="45">
        <f>IF(S549=1,U549*(1-Asumsi!$B$10),U549)</f>
        <v>145331</v>
      </c>
    </row>
    <row r="550" spans="1:22" x14ac:dyDescent="0.35">
      <c r="A550" s="43">
        <v>26978</v>
      </c>
      <c r="B550" s="43" t="s">
        <v>202</v>
      </c>
      <c r="C550" s="43" t="s">
        <v>305</v>
      </c>
      <c r="D550" s="44">
        <v>40354</v>
      </c>
      <c r="E550" s="43">
        <v>2</v>
      </c>
      <c r="F550" s="43">
        <v>97680</v>
      </c>
      <c r="G550" s="43">
        <v>0.01</v>
      </c>
      <c r="H550" s="43">
        <v>977</v>
      </c>
      <c r="I550" s="43" t="s">
        <v>76</v>
      </c>
      <c r="J550" s="43" t="s">
        <v>145</v>
      </c>
      <c r="K550" s="43">
        <f t="shared" si="64"/>
        <v>2010</v>
      </c>
      <c r="L550" s="43">
        <f t="shared" si="65"/>
        <v>1</v>
      </c>
      <c r="M550" s="43">
        <f t="shared" si="66"/>
        <v>0</v>
      </c>
      <c r="N550" s="43">
        <f t="shared" si="67"/>
        <v>1</v>
      </c>
      <c r="O550" s="43" t="str">
        <f t="shared" si="68"/>
        <v>B: 1-3%</v>
      </c>
      <c r="P550" s="45">
        <f t="shared" si="69"/>
        <v>96703</v>
      </c>
      <c r="Q550" s="45">
        <f>IF(L550=1,F550*INDEX(Asumsi!$B$5:$B$7,MATCH(I550,Asumsi!$A$5:$A$7,0))-H550,0)</f>
        <v>28327</v>
      </c>
      <c r="R550" s="46">
        <f>MIN(G550,INDEX(Asumsi!$C$5:$C$7,MATCH(I550,Asumsi!$A$5:$A$7,0)))</f>
        <v>0.01</v>
      </c>
      <c r="S550" s="43">
        <f t="shared" si="70"/>
        <v>0</v>
      </c>
      <c r="T550" s="45">
        <f t="shared" si="71"/>
        <v>0</v>
      </c>
      <c r="U550" s="45">
        <f>IF(L550=1,F550*INDEX(Asumsi!$B$5:$B$7,MATCH(I550,Asumsi!$A$5:$A$7,0))-F550*R550,0)</f>
        <v>28327.200000000001</v>
      </c>
      <c r="V550" s="45">
        <f>IF(S550=1,U550*(1-Asumsi!$B$10),U550)</f>
        <v>28327.200000000001</v>
      </c>
    </row>
    <row r="551" spans="1:22" x14ac:dyDescent="0.35">
      <c r="A551" s="43">
        <v>27105</v>
      </c>
      <c r="B551" s="43" t="s">
        <v>202</v>
      </c>
      <c r="C551" s="43" t="s">
        <v>294</v>
      </c>
      <c r="D551" s="44">
        <v>40590</v>
      </c>
      <c r="E551" s="43">
        <v>37</v>
      </c>
      <c r="F551" s="43">
        <v>447480</v>
      </c>
      <c r="G551" s="43">
        <v>0.01</v>
      </c>
      <c r="H551" s="43">
        <v>4475</v>
      </c>
      <c r="I551" s="43" t="s">
        <v>76</v>
      </c>
      <c r="J551" s="43" t="s">
        <v>146</v>
      </c>
      <c r="K551" s="43">
        <f t="shared" si="64"/>
        <v>2011</v>
      </c>
      <c r="L551" s="43">
        <f t="shared" si="65"/>
        <v>1</v>
      </c>
      <c r="M551" s="43">
        <f t="shared" si="66"/>
        <v>0</v>
      </c>
      <c r="N551" s="43">
        <f t="shared" si="67"/>
        <v>1</v>
      </c>
      <c r="O551" s="43" t="str">
        <f t="shared" si="68"/>
        <v>B: 1-3%</v>
      </c>
      <c r="P551" s="45">
        <f t="shared" si="69"/>
        <v>443005</v>
      </c>
      <c r="Q551" s="45">
        <f>IF(L551=1,F551*INDEX(Asumsi!$B$5:$B$7,MATCH(I551,Asumsi!$A$5:$A$7,0))-H551,0)</f>
        <v>129769</v>
      </c>
      <c r="R551" s="46">
        <f>MIN(G551,INDEX(Asumsi!$C$5:$C$7,MATCH(I551,Asumsi!$A$5:$A$7,0)))</f>
        <v>0.01</v>
      </c>
      <c r="S551" s="43">
        <f t="shared" si="70"/>
        <v>0</v>
      </c>
      <c r="T551" s="45">
        <f t="shared" si="71"/>
        <v>0</v>
      </c>
      <c r="U551" s="45">
        <f>IF(L551=1,F551*INDEX(Asumsi!$B$5:$B$7,MATCH(I551,Asumsi!$A$5:$A$7,0))-F551*R551,0)</f>
        <v>129769.2</v>
      </c>
      <c r="V551" s="45">
        <f>IF(S551=1,U551*(1-Asumsi!$B$10),U551)</f>
        <v>129769.2</v>
      </c>
    </row>
    <row r="552" spans="1:22" x14ac:dyDescent="0.35">
      <c r="A552" s="43">
        <v>28068</v>
      </c>
      <c r="B552" s="43" t="s">
        <v>202</v>
      </c>
      <c r="C552" s="43" t="s">
        <v>293</v>
      </c>
      <c r="D552" s="44">
        <v>40416</v>
      </c>
      <c r="E552" s="43">
        <v>23</v>
      </c>
      <c r="F552" s="43">
        <v>1263980</v>
      </c>
      <c r="G552" s="43">
        <v>0.08</v>
      </c>
      <c r="H552" s="43">
        <v>101118</v>
      </c>
      <c r="I552" s="43" t="s">
        <v>77</v>
      </c>
      <c r="J552" s="43" t="s">
        <v>142</v>
      </c>
      <c r="K552" s="43">
        <f t="shared" si="64"/>
        <v>2010</v>
      </c>
      <c r="L552" s="43">
        <f t="shared" si="65"/>
        <v>1</v>
      </c>
      <c r="M552" s="43">
        <f t="shared" si="66"/>
        <v>0</v>
      </c>
      <c r="N552" s="43">
        <f t="shared" si="67"/>
        <v>1</v>
      </c>
      <c r="O552" s="43" t="str">
        <f t="shared" si="68"/>
        <v>D: 7%+</v>
      </c>
      <c r="P552" s="45">
        <f t="shared" si="69"/>
        <v>1162862</v>
      </c>
      <c r="Q552" s="45">
        <f>IF(L552=1,F552*INDEX(Asumsi!$B$5:$B$7,MATCH(I552,Asumsi!$A$5:$A$7,0))-H552,0)</f>
        <v>278076</v>
      </c>
      <c r="R552" s="46">
        <f>MIN(G552,INDEX(Asumsi!$C$5:$C$7,MATCH(I552,Asumsi!$A$5:$A$7,0)))</f>
        <v>0.05</v>
      </c>
      <c r="S552" s="43">
        <f t="shared" si="70"/>
        <v>1</v>
      </c>
      <c r="T552" s="45">
        <f t="shared" si="71"/>
        <v>37919.4</v>
      </c>
      <c r="U552" s="45">
        <f>IF(L552=1,F552*INDEX(Asumsi!$B$5:$B$7,MATCH(I552,Asumsi!$A$5:$A$7,0))-F552*R552,0)</f>
        <v>315995</v>
      </c>
      <c r="V552" s="45">
        <f>IF(S552=1,U552*(1-Asumsi!$B$10),U552)</f>
        <v>300195.25</v>
      </c>
    </row>
    <row r="553" spans="1:22" x14ac:dyDescent="0.35">
      <c r="A553" s="43">
        <v>28802</v>
      </c>
      <c r="B553" s="43" t="s">
        <v>202</v>
      </c>
      <c r="C553" s="43" t="s">
        <v>294</v>
      </c>
      <c r="D553" s="44">
        <v>40486</v>
      </c>
      <c r="E553" s="43">
        <v>23</v>
      </c>
      <c r="F553" s="43">
        <v>827600</v>
      </c>
      <c r="G553" s="43">
        <v>0.08</v>
      </c>
      <c r="H553" s="43">
        <v>66208</v>
      </c>
      <c r="I553" s="43" t="s">
        <v>75</v>
      </c>
      <c r="J553" s="43" t="s">
        <v>144</v>
      </c>
      <c r="K553" s="43">
        <f t="shared" si="64"/>
        <v>2010</v>
      </c>
      <c r="L553" s="43">
        <f t="shared" si="65"/>
        <v>1</v>
      </c>
      <c r="M553" s="43">
        <f t="shared" si="66"/>
        <v>0</v>
      </c>
      <c r="N553" s="43">
        <f t="shared" si="67"/>
        <v>1</v>
      </c>
      <c r="O553" s="43" t="str">
        <f t="shared" si="68"/>
        <v>D: 7%+</v>
      </c>
      <c r="P553" s="45">
        <f t="shared" si="69"/>
        <v>761392</v>
      </c>
      <c r="Q553" s="45">
        <f>IF(L553=1,F553*INDEX(Asumsi!$B$5:$B$7,MATCH(I553,Asumsi!$A$5:$A$7,0))-H553,0)</f>
        <v>182072</v>
      </c>
      <c r="R553" s="46">
        <f>MIN(G553,INDEX(Asumsi!$C$5:$C$7,MATCH(I553,Asumsi!$A$5:$A$7,0)))</f>
        <v>0.03</v>
      </c>
      <c r="S553" s="43">
        <f t="shared" si="70"/>
        <v>1</v>
      </c>
      <c r="T553" s="45">
        <f t="shared" si="71"/>
        <v>41380</v>
      </c>
      <c r="U553" s="45">
        <f>IF(L553=1,F553*INDEX(Asumsi!$B$5:$B$7,MATCH(I553,Asumsi!$A$5:$A$7,0))-F553*R553,0)</f>
        <v>223452</v>
      </c>
      <c r="V553" s="45">
        <f>IF(S553=1,U553*(1-Asumsi!$B$10),U553)</f>
        <v>212279.4</v>
      </c>
    </row>
    <row r="554" spans="1:22" x14ac:dyDescent="0.35">
      <c r="A554" s="43">
        <v>28839</v>
      </c>
      <c r="B554" s="43" t="s">
        <v>202</v>
      </c>
      <c r="C554" s="43" t="s">
        <v>246</v>
      </c>
      <c r="D554" s="44">
        <v>39931</v>
      </c>
      <c r="E554" s="43">
        <v>30</v>
      </c>
      <c r="F554" s="43">
        <v>205900</v>
      </c>
      <c r="G554" s="43">
        <v>0.06</v>
      </c>
      <c r="H554" s="43">
        <v>12354</v>
      </c>
      <c r="I554" s="43" t="s">
        <v>76</v>
      </c>
      <c r="J554" s="43" t="s">
        <v>147</v>
      </c>
      <c r="K554" s="43">
        <f t="shared" si="64"/>
        <v>2009</v>
      </c>
      <c r="L554" s="43">
        <f t="shared" si="65"/>
        <v>1</v>
      </c>
      <c r="M554" s="43">
        <f t="shared" si="66"/>
        <v>0</v>
      </c>
      <c r="N554" s="43">
        <f t="shared" si="67"/>
        <v>1</v>
      </c>
      <c r="O554" s="43" t="str">
        <f t="shared" si="68"/>
        <v>C: 4-6%</v>
      </c>
      <c r="P554" s="45">
        <f t="shared" si="69"/>
        <v>193546</v>
      </c>
      <c r="Q554" s="45">
        <f>IF(L554=1,F554*INDEX(Asumsi!$B$5:$B$7,MATCH(I554,Asumsi!$A$5:$A$7,0))-H554,0)</f>
        <v>49416</v>
      </c>
      <c r="R554" s="46">
        <f>MIN(G554,INDEX(Asumsi!$C$5:$C$7,MATCH(I554,Asumsi!$A$5:$A$7,0)))</f>
        <v>0.05</v>
      </c>
      <c r="S554" s="43">
        <f t="shared" si="70"/>
        <v>1</v>
      </c>
      <c r="T554" s="45">
        <f t="shared" si="71"/>
        <v>2058.9999999999991</v>
      </c>
      <c r="U554" s="45">
        <f>IF(L554=1,F554*INDEX(Asumsi!$B$5:$B$7,MATCH(I554,Asumsi!$A$5:$A$7,0))-F554*R554,0)</f>
        <v>51475</v>
      </c>
      <c r="V554" s="45">
        <f>IF(S554=1,U554*(1-Asumsi!$B$10),U554)</f>
        <v>48901.25</v>
      </c>
    </row>
    <row r="555" spans="1:22" x14ac:dyDescent="0.35">
      <c r="A555" s="43">
        <v>29252</v>
      </c>
      <c r="B555" s="43" t="s">
        <v>202</v>
      </c>
      <c r="C555" s="43" t="s">
        <v>246</v>
      </c>
      <c r="D555" s="44">
        <v>40031</v>
      </c>
      <c r="E555" s="43">
        <v>9</v>
      </c>
      <c r="F555" s="43">
        <v>131620</v>
      </c>
      <c r="G555" s="43">
        <v>0.01</v>
      </c>
      <c r="H555" s="43">
        <v>1316</v>
      </c>
      <c r="I555" s="43" t="s">
        <v>76</v>
      </c>
      <c r="J555" s="43" t="s">
        <v>145</v>
      </c>
      <c r="K555" s="43">
        <f t="shared" si="64"/>
        <v>2009</v>
      </c>
      <c r="L555" s="43">
        <f t="shared" si="65"/>
        <v>1</v>
      </c>
      <c r="M555" s="43">
        <f t="shared" si="66"/>
        <v>0</v>
      </c>
      <c r="N555" s="43">
        <f t="shared" si="67"/>
        <v>1</v>
      </c>
      <c r="O555" s="43" t="str">
        <f t="shared" si="68"/>
        <v>B: 1-3%</v>
      </c>
      <c r="P555" s="45">
        <f t="shared" si="69"/>
        <v>130304</v>
      </c>
      <c r="Q555" s="45">
        <f>IF(L555=1,F555*INDEX(Asumsi!$B$5:$B$7,MATCH(I555,Asumsi!$A$5:$A$7,0))-H555,0)</f>
        <v>38170</v>
      </c>
      <c r="R555" s="46">
        <f>MIN(G555,INDEX(Asumsi!$C$5:$C$7,MATCH(I555,Asumsi!$A$5:$A$7,0)))</f>
        <v>0.01</v>
      </c>
      <c r="S555" s="43">
        <f t="shared" si="70"/>
        <v>0</v>
      </c>
      <c r="T555" s="45">
        <f t="shared" si="71"/>
        <v>0</v>
      </c>
      <c r="U555" s="45">
        <f>IF(L555=1,F555*INDEX(Asumsi!$B$5:$B$7,MATCH(I555,Asumsi!$A$5:$A$7,0))-F555*R555,0)</f>
        <v>38169.800000000003</v>
      </c>
      <c r="V555" s="45">
        <f>IF(S555=1,U555*(1-Asumsi!$B$10),U555)</f>
        <v>38169.800000000003</v>
      </c>
    </row>
    <row r="556" spans="1:22" x14ac:dyDescent="0.35">
      <c r="A556" s="43">
        <v>31941</v>
      </c>
      <c r="B556" s="43" t="s">
        <v>202</v>
      </c>
      <c r="C556" s="43" t="s">
        <v>300</v>
      </c>
      <c r="D556" s="44">
        <v>39890</v>
      </c>
      <c r="E556" s="43">
        <v>32</v>
      </c>
      <c r="F556" s="43">
        <v>5128900</v>
      </c>
      <c r="G556" s="43">
        <v>0.01</v>
      </c>
      <c r="H556" s="43">
        <v>51289</v>
      </c>
      <c r="I556" s="43" t="s">
        <v>76</v>
      </c>
      <c r="J556" s="43" t="s">
        <v>141</v>
      </c>
      <c r="K556" s="43">
        <f t="shared" si="64"/>
        <v>2009</v>
      </c>
      <c r="L556" s="43">
        <f t="shared" si="65"/>
        <v>1</v>
      </c>
      <c r="M556" s="43">
        <f t="shared" si="66"/>
        <v>0</v>
      </c>
      <c r="N556" s="43">
        <f t="shared" si="67"/>
        <v>1</v>
      </c>
      <c r="O556" s="43" t="str">
        <f t="shared" si="68"/>
        <v>B: 1-3%</v>
      </c>
      <c r="P556" s="45">
        <f t="shared" si="69"/>
        <v>5077611</v>
      </c>
      <c r="Q556" s="45">
        <f>IF(L556=1,F556*INDEX(Asumsi!$B$5:$B$7,MATCH(I556,Asumsi!$A$5:$A$7,0))-H556,0)</f>
        <v>1487381</v>
      </c>
      <c r="R556" s="46">
        <f>MIN(G556,INDEX(Asumsi!$C$5:$C$7,MATCH(I556,Asumsi!$A$5:$A$7,0)))</f>
        <v>0.01</v>
      </c>
      <c r="S556" s="43">
        <f t="shared" si="70"/>
        <v>0</v>
      </c>
      <c r="T556" s="45">
        <f t="shared" si="71"/>
        <v>0</v>
      </c>
      <c r="U556" s="45">
        <f>IF(L556=1,F556*INDEX(Asumsi!$B$5:$B$7,MATCH(I556,Asumsi!$A$5:$A$7,0))-F556*R556,0)</f>
        <v>1487381</v>
      </c>
      <c r="V556" s="45">
        <f>IF(S556=1,U556*(1-Asumsi!$B$10),U556)</f>
        <v>1487381</v>
      </c>
    </row>
    <row r="557" spans="1:22" x14ac:dyDescent="0.35">
      <c r="A557" s="43">
        <v>32418</v>
      </c>
      <c r="B557" s="43" t="s">
        <v>202</v>
      </c>
      <c r="C557" s="43" t="s">
        <v>303</v>
      </c>
      <c r="D557" s="44">
        <v>39818</v>
      </c>
      <c r="E557" s="43">
        <v>5</v>
      </c>
      <c r="F557" s="43">
        <v>2488380</v>
      </c>
      <c r="G557" s="43">
        <v>0.08</v>
      </c>
      <c r="H557" s="43">
        <v>199070</v>
      </c>
      <c r="I557" s="43" t="s">
        <v>75</v>
      </c>
      <c r="J557" s="43" t="s">
        <v>135</v>
      </c>
      <c r="K557" s="43">
        <f t="shared" si="64"/>
        <v>2009</v>
      </c>
      <c r="L557" s="43">
        <f t="shared" si="65"/>
        <v>1</v>
      </c>
      <c r="M557" s="43">
        <f t="shared" si="66"/>
        <v>0</v>
      </c>
      <c r="N557" s="43">
        <f t="shared" si="67"/>
        <v>1</v>
      </c>
      <c r="O557" s="43" t="str">
        <f t="shared" si="68"/>
        <v>D: 7%+</v>
      </c>
      <c r="P557" s="45">
        <f t="shared" si="69"/>
        <v>2289310</v>
      </c>
      <c r="Q557" s="45">
        <f>IF(L557=1,F557*INDEX(Asumsi!$B$5:$B$7,MATCH(I557,Asumsi!$A$5:$A$7,0))-H557,0)</f>
        <v>547444</v>
      </c>
      <c r="R557" s="46">
        <f>MIN(G557,INDEX(Asumsi!$C$5:$C$7,MATCH(I557,Asumsi!$A$5:$A$7,0)))</f>
        <v>0.03</v>
      </c>
      <c r="S557" s="43">
        <f t="shared" si="70"/>
        <v>1</v>
      </c>
      <c r="T557" s="45">
        <f t="shared" si="71"/>
        <v>124419</v>
      </c>
      <c r="U557" s="45">
        <f>IF(L557=1,F557*INDEX(Asumsi!$B$5:$B$7,MATCH(I557,Asumsi!$A$5:$A$7,0))-F557*R557,0)</f>
        <v>671862.6</v>
      </c>
      <c r="V557" s="45">
        <f>IF(S557=1,U557*(1-Asumsi!$B$10),U557)</f>
        <v>638269.47</v>
      </c>
    </row>
    <row r="558" spans="1:22" x14ac:dyDescent="0.35">
      <c r="A558" s="43">
        <v>34241</v>
      </c>
      <c r="B558" s="43" t="s">
        <v>202</v>
      </c>
      <c r="C558" s="43" t="s">
        <v>294</v>
      </c>
      <c r="D558" s="44">
        <v>41190</v>
      </c>
      <c r="E558" s="43">
        <v>4</v>
      </c>
      <c r="F558" s="43">
        <v>415100</v>
      </c>
      <c r="G558" s="43">
        <v>0.08</v>
      </c>
      <c r="H558" s="43">
        <v>33208</v>
      </c>
      <c r="I558" s="43" t="s">
        <v>76</v>
      </c>
      <c r="J558" s="43" t="s">
        <v>146</v>
      </c>
      <c r="K558" s="43">
        <f t="shared" si="64"/>
        <v>2012</v>
      </c>
      <c r="L558" s="43">
        <f t="shared" si="65"/>
        <v>1</v>
      </c>
      <c r="M558" s="43">
        <f t="shared" si="66"/>
        <v>0</v>
      </c>
      <c r="N558" s="43">
        <f t="shared" si="67"/>
        <v>1</v>
      </c>
      <c r="O558" s="43" t="str">
        <f t="shared" si="68"/>
        <v>D: 7%+</v>
      </c>
      <c r="P558" s="45">
        <f t="shared" si="69"/>
        <v>381892</v>
      </c>
      <c r="Q558" s="45">
        <f>IF(L558=1,F558*INDEX(Asumsi!$B$5:$B$7,MATCH(I558,Asumsi!$A$5:$A$7,0))-H558,0)</f>
        <v>91322</v>
      </c>
      <c r="R558" s="46">
        <f>MIN(G558,INDEX(Asumsi!$C$5:$C$7,MATCH(I558,Asumsi!$A$5:$A$7,0)))</f>
        <v>0.05</v>
      </c>
      <c r="S558" s="43">
        <f t="shared" si="70"/>
        <v>1</v>
      </c>
      <c r="T558" s="45">
        <f t="shared" si="71"/>
        <v>12453</v>
      </c>
      <c r="U558" s="45">
        <f>IF(L558=1,F558*INDEX(Asumsi!$B$5:$B$7,MATCH(I558,Asumsi!$A$5:$A$7,0))-F558*R558,0)</f>
        <v>103775</v>
      </c>
      <c r="V558" s="45">
        <f>IF(S558=1,U558*(1-Asumsi!$B$10),U558)</f>
        <v>98586.25</v>
      </c>
    </row>
    <row r="559" spans="1:22" x14ac:dyDescent="0.35">
      <c r="A559" s="43">
        <v>34816</v>
      </c>
      <c r="B559" s="43" t="s">
        <v>202</v>
      </c>
      <c r="C559" s="43" t="s">
        <v>302</v>
      </c>
      <c r="D559" s="44">
        <v>40487</v>
      </c>
      <c r="E559" s="43">
        <v>29</v>
      </c>
      <c r="F559" s="43">
        <v>2316900</v>
      </c>
      <c r="G559" s="43">
        <v>0.1</v>
      </c>
      <c r="H559" s="43">
        <v>231690</v>
      </c>
      <c r="I559" s="43" t="s">
        <v>76</v>
      </c>
      <c r="J559" s="43" t="s">
        <v>141</v>
      </c>
      <c r="K559" s="43">
        <f t="shared" si="64"/>
        <v>2010</v>
      </c>
      <c r="L559" s="43">
        <f t="shared" si="65"/>
        <v>1</v>
      </c>
      <c r="M559" s="43">
        <f t="shared" si="66"/>
        <v>0</v>
      </c>
      <c r="N559" s="43">
        <f t="shared" si="67"/>
        <v>1</v>
      </c>
      <c r="O559" s="43" t="str">
        <f t="shared" si="68"/>
        <v>D: 7%+</v>
      </c>
      <c r="P559" s="45">
        <f t="shared" si="69"/>
        <v>2085210</v>
      </c>
      <c r="Q559" s="45">
        <f>IF(L559=1,F559*INDEX(Asumsi!$B$5:$B$7,MATCH(I559,Asumsi!$A$5:$A$7,0))-H559,0)</f>
        <v>463380</v>
      </c>
      <c r="R559" s="46">
        <f>MIN(G559,INDEX(Asumsi!$C$5:$C$7,MATCH(I559,Asumsi!$A$5:$A$7,0)))</f>
        <v>0.05</v>
      </c>
      <c r="S559" s="43">
        <f t="shared" si="70"/>
        <v>1</v>
      </c>
      <c r="T559" s="45">
        <f t="shared" si="71"/>
        <v>115845</v>
      </c>
      <c r="U559" s="45">
        <f>IF(L559=1,F559*INDEX(Asumsi!$B$5:$B$7,MATCH(I559,Asumsi!$A$5:$A$7,0))-F559*R559,0)</f>
        <v>579225</v>
      </c>
      <c r="V559" s="45">
        <f>IF(S559=1,U559*(1-Asumsi!$B$10),U559)</f>
        <v>550263.75</v>
      </c>
    </row>
    <row r="560" spans="1:22" x14ac:dyDescent="0.35">
      <c r="A560" s="43">
        <v>35011</v>
      </c>
      <c r="B560" s="43" t="s">
        <v>202</v>
      </c>
      <c r="C560" s="43" t="s">
        <v>306</v>
      </c>
      <c r="D560" s="44">
        <v>41253</v>
      </c>
      <c r="E560" s="43">
        <v>14</v>
      </c>
      <c r="F560" s="43">
        <v>308900</v>
      </c>
      <c r="G560" s="43">
        <v>0.09</v>
      </c>
      <c r="H560" s="43">
        <v>27801</v>
      </c>
      <c r="I560" s="43" t="s">
        <v>76</v>
      </c>
      <c r="J560" s="43" t="s">
        <v>148</v>
      </c>
      <c r="K560" s="43">
        <f t="shared" si="64"/>
        <v>2012</v>
      </c>
      <c r="L560" s="43">
        <f t="shared" si="65"/>
        <v>1</v>
      </c>
      <c r="M560" s="43">
        <f t="shared" si="66"/>
        <v>0</v>
      </c>
      <c r="N560" s="43">
        <f t="shared" si="67"/>
        <v>1</v>
      </c>
      <c r="O560" s="43" t="str">
        <f t="shared" si="68"/>
        <v>D: 7%+</v>
      </c>
      <c r="P560" s="45">
        <f t="shared" si="69"/>
        <v>281099</v>
      </c>
      <c r="Q560" s="45">
        <f>IF(L560=1,F560*INDEX(Asumsi!$B$5:$B$7,MATCH(I560,Asumsi!$A$5:$A$7,0))-H560,0)</f>
        <v>64869</v>
      </c>
      <c r="R560" s="46">
        <f>MIN(G560,INDEX(Asumsi!$C$5:$C$7,MATCH(I560,Asumsi!$A$5:$A$7,0)))</f>
        <v>0.05</v>
      </c>
      <c r="S560" s="43">
        <f t="shared" si="70"/>
        <v>1</v>
      </c>
      <c r="T560" s="45">
        <f t="shared" si="71"/>
        <v>12355.999999999998</v>
      </c>
      <c r="U560" s="45">
        <f>IF(L560=1,F560*INDEX(Asumsi!$B$5:$B$7,MATCH(I560,Asumsi!$A$5:$A$7,0))-F560*R560,0)</f>
        <v>77225</v>
      </c>
      <c r="V560" s="45">
        <f>IF(S560=1,U560*(1-Asumsi!$B$10),U560)</f>
        <v>73363.75</v>
      </c>
    </row>
    <row r="561" spans="1:22" x14ac:dyDescent="0.35">
      <c r="A561" s="43">
        <v>36068</v>
      </c>
      <c r="B561" s="43" t="s">
        <v>202</v>
      </c>
      <c r="C561" s="43" t="s">
        <v>246</v>
      </c>
      <c r="D561" s="44">
        <v>39849</v>
      </c>
      <c r="E561" s="43">
        <v>23</v>
      </c>
      <c r="F561" s="43">
        <v>12266360</v>
      </c>
      <c r="G561" s="43">
        <v>0.06</v>
      </c>
      <c r="H561" s="43">
        <v>735982</v>
      </c>
      <c r="I561" s="43" t="s">
        <v>76</v>
      </c>
      <c r="J561" s="43" t="s">
        <v>141</v>
      </c>
      <c r="K561" s="43">
        <f t="shared" si="64"/>
        <v>2009</v>
      </c>
      <c r="L561" s="43">
        <f t="shared" si="65"/>
        <v>1</v>
      </c>
      <c r="M561" s="43">
        <f t="shared" si="66"/>
        <v>0</v>
      </c>
      <c r="N561" s="43">
        <f t="shared" si="67"/>
        <v>1</v>
      </c>
      <c r="O561" s="43" t="str">
        <f t="shared" si="68"/>
        <v>C: 4-6%</v>
      </c>
      <c r="P561" s="45">
        <f t="shared" si="69"/>
        <v>11530378</v>
      </c>
      <c r="Q561" s="45">
        <f>IF(L561=1,F561*INDEX(Asumsi!$B$5:$B$7,MATCH(I561,Asumsi!$A$5:$A$7,0))-H561,0)</f>
        <v>2943926</v>
      </c>
      <c r="R561" s="46">
        <f>MIN(G561,INDEX(Asumsi!$C$5:$C$7,MATCH(I561,Asumsi!$A$5:$A$7,0)))</f>
        <v>0.05</v>
      </c>
      <c r="S561" s="43">
        <f t="shared" si="70"/>
        <v>1</v>
      </c>
      <c r="T561" s="45">
        <f t="shared" si="71"/>
        <v>122663.59999999993</v>
      </c>
      <c r="U561" s="45">
        <f>IF(L561=1,F561*INDEX(Asumsi!$B$5:$B$7,MATCH(I561,Asumsi!$A$5:$A$7,0))-F561*R561,0)</f>
        <v>3066590</v>
      </c>
      <c r="V561" s="45">
        <f>IF(S561=1,U561*(1-Asumsi!$B$10),U561)</f>
        <v>2913260.5</v>
      </c>
    </row>
    <row r="562" spans="1:22" x14ac:dyDescent="0.35">
      <c r="A562" s="43">
        <v>36930</v>
      </c>
      <c r="B562" s="43" t="s">
        <v>202</v>
      </c>
      <c r="C562" s="43" t="s">
        <v>304</v>
      </c>
      <c r="D562" s="44">
        <v>40814</v>
      </c>
      <c r="E562" s="43">
        <v>34</v>
      </c>
      <c r="F562" s="43">
        <v>5264951</v>
      </c>
      <c r="G562" s="43">
        <v>0.01</v>
      </c>
      <c r="H562" s="43">
        <v>52650</v>
      </c>
      <c r="I562" s="43" t="s">
        <v>77</v>
      </c>
      <c r="J562" s="43" t="s">
        <v>137</v>
      </c>
      <c r="K562" s="43">
        <f t="shared" si="64"/>
        <v>2011</v>
      </c>
      <c r="L562" s="43">
        <f t="shared" si="65"/>
        <v>1</v>
      </c>
      <c r="M562" s="43">
        <f t="shared" si="66"/>
        <v>0</v>
      </c>
      <c r="N562" s="43">
        <f t="shared" si="67"/>
        <v>1</v>
      </c>
      <c r="O562" s="43" t="str">
        <f t="shared" si="68"/>
        <v>B: 1-3%</v>
      </c>
      <c r="P562" s="45">
        <f t="shared" si="69"/>
        <v>5212301</v>
      </c>
      <c r="Q562" s="45">
        <f>IF(L562=1,F562*INDEX(Asumsi!$B$5:$B$7,MATCH(I562,Asumsi!$A$5:$A$7,0))-H562,0)</f>
        <v>1526835.3</v>
      </c>
      <c r="R562" s="46">
        <f>MIN(G562,INDEX(Asumsi!$C$5:$C$7,MATCH(I562,Asumsi!$A$5:$A$7,0)))</f>
        <v>0.01</v>
      </c>
      <c r="S562" s="43">
        <f t="shared" si="70"/>
        <v>0</v>
      </c>
      <c r="T562" s="45">
        <f t="shared" si="71"/>
        <v>0</v>
      </c>
      <c r="U562" s="45">
        <f>IF(L562=1,F562*INDEX(Asumsi!$B$5:$B$7,MATCH(I562,Asumsi!$A$5:$A$7,0))-F562*R562,0)</f>
        <v>1526835.79</v>
      </c>
      <c r="V562" s="45">
        <f>IF(S562=1,U562*(1-Asumsi!$B$10),U562)</f>
        <v>1526835.79</v>
      </c>
    </row>
    <row r="563" spans="1:22" x14ac:dyDescent="0.35">
      <c r="A563" s="43">
        <v>37315</v>
      </c>
      <c r="B563" s="43" t="s">
        <v>202</v>
      </c>
      <c r="C563" s="43" t="s">
        <v>306</v>
      </c>
      <c r="D563" s="44">
        <v>41065</v>
      </c>
      <c r="E563" s="43">
        <v>43</v>
      </c>
      <c r="F563" s="43">
        <v>341620</v>
      </c>
      <c r="G563" s="43">
        <v>0.1</v>
      </c>
      <c r="H563" s="43">
        <v>34162</v>
      </c>
      <c r="I563" s="43" t="s">
        <v>76</v>
      </c>
      <c r="J563" s="43" t="s">
        <v>145</v>
      </c>
      <c r="K563" s="43">
        <f t="shared" si="64"/>
        <v>2012</v>
      </c>
      <c r="L563" s="43">
        <f t="shared" si="65"/>
        <v>1</v>
      </c>
      <c r="M563" s="43">
        <f t="shared" si="66"/>
        <v>0</v>
      </c>
      <c r="N563" s="43">
        <f t="shared" si="67"/>
        <v>1</v>
      </c>
      <c r="O563" s="43" t="str">
        <f t="shared" si="68"/>
        <v>D: 7%+</v>
      </c>
      <c r="P563" s="45">
        <f t="shared" si="69"/>
        <v>307458</v>
      </c>
      <c r="Q563" s="45">
        <f>IF(L563=1,F563*INDEX(Asumsi!$B$5:$B$7,MATCH(I563,Asumsi!$A$5:$A$7,0))-H563,0)</f>
        <v>68324</v>
      </c>
      <c r="R563" s="46">
        <f>MIN(G563,INDEX(Asumsi!$C$5:$C$7,MATCH(I563,Asumsi!$A$5:$A$7,0)))</f>
        <v>0.05</v>
      </c>
      <c r="S563" s="43">
        <f t="shared" si="70"/>
        <v>1</v>
      </c>
      <c r="T563" s="45">
        <f t="shared" si="71"/>
        <v>17081</v>
      </c>
      <c r="U563" s="45">
        <f>IF(L563=1,F563*INDEX(Asumsi!$B$5:$B$7,MATCH(I563,Asumsi!$A$5:$A$7,0))-F563*R563,0)</f>
        <v>85405</v>
      </c>
      <c r="V563" s="45">
        <f>IF(S563=1,U563*(1-Asumsi!$B$10),U563)</f>
        <v>81134.75</v>
      </c>
    </row>
    <row r="564" spans="1:22" x14ac:dyDescent="0.35">
      <c r="A564" s="43">
        <v>37925</v>
      </c>
      <c r="B564" s="43" t="s">
        <v>202</v>
      </c>
      <c r="C564" s="43" t="s">
        <v>306</v>
      </c>
      <c r="D564" s="44">
        <v>40447</v>
      </c>
      <c r="E564" s="43">
        <v>46</v>
      </c>
      <c r="F564" s="43">
        <v>7560320</v>
      </c>
      <c r="G564" s="43">
        <v>0.1</v>
      </c>
      <c r="H564" s="43">
        <v>756032</v>
      </c>
      <c r="I564" s="43" t="s">
        <v>77</v>
      </c>
      <c r="J564" s="43" t="s">
        <v>134</v>
      </c>
      <c r="K564" s="43">
        <f t="shared" si="64"/>
        <v>2010</v>
      </c>
      <c r="L564" s="43">
        <f t="shared" si="65"/>
        <v>1</v>
      </c>
      <c r="M564" s="43">
        <f t="shared" si="66"/>
        <v>0</v>
      </c>
      <c r="N564" s="43">
        <f t="shared" si="67"/>
        <v>1</v>
      </c>
      <c r="O564" s="43" t="str">
        <f t="shared" si="68"/>
        <v>D: 7%+</v>
      </c>
      <c r="P564" s="45">
        <f t="shared" si="69"/>
        <v>6804288</v>
      </c>
      <c r="Q564" s="45">
        <f>IF(L564=1,F564*INDEX(Asumsi!$B$5:$B$7,MATCH(I564,Asumsi!$A$5:$A$7,0))-H564,0)</f>
        <v>1512064</v>
      </c>
      <c r="R564" s="46">
        <f>MIN(G564,INDEX(Asumsi!$C$5:$C$7,MATCH(I564,Asumsi!$A$5:$A$7,0)))</f>
        <v>0.05</v>
      </c>
      <c r="S564" s="43">
        <f t="shared" si="70"/>
        <v>1</v>
      </c>
      <c r="T564" s="45">
        <f t="shared" si="71"/>
        <v>378016</v>
      </c>
      <c r="U564" s="45">
        <f>IF(L564=1,F564*INDEX(Asumsi!$B$5:$B$7,MATCH(I564,Asumsi!$A$5:$A$7,0))-F564*R564,0)</f>
        <v>1890080</v>
      </c>
      <c r="V564" s="45">
        <f>IF(S564=1,U564*(1-Asumsi!$B$10),U564)</f>
        <v>1795576</v>
      </c>
    </row>
    <row r="565" spans="1:22" x14ac:dyDescent="0.35">
      <c r="A565" s="43">
        <v>38021</v>
      </c>
      <c r="B565" s="43" t="s">
        <v>202</v>
      </c>
      <c r="C565" s="43" t="s">
        <v>297</v>
      </c>
      <c r="D565" s="44">
        <v>39834</v>
      </c>
      <c r="E565" s="43">
        <v>46</v>
      </c>
      <c r="F565" s="43">
        <v>2964020</v>
      </c>
      <c r="G565" s="43">
        <v>0.02</v>
      </c>
      <c r="H565" s="43">
        <v>59280</v>
      </c>
      <c r="I565" s="43" t="s">
        <v>76</v>
      </c>
      <c r="J565" s="43" t="s">
        <v>138</v>
      </c>
      <c r="K565" s="43">
        <f t="shared" si="64"/>
        <v>2009</v>
      </c>
      <c r="L565" s="43">
        <f t="shared" si="65"/>
        <v>1</v>
      </c>
      <c r="M565" s="43">
        <f t="shared" si="66"/>
        <v>0</v>
      </c>
      <c r="N565" s="43">
        <f t="shared" si="67"/>
        <v>1</v>
      </c>
      <c r="O565" s="43" t="str">
        <f t="shared" si="68"/>
        <v>B: 1-3%</v>
      </c>
      <c r="P565" s="45">
        <f t="shared" si="69"/>
        <v>2904740</v>
      </c>
      <c r="Q565" s="45">
        <f>IF(L565=1,F565*INDEX(Asumsi!$B$5:$B$7,MATCH(I565,Asumsi!$A$5:$A$7,0))-H565,0)</f>
        <v>829926</v>
      </c>
      <c r="R565" s="46">
        <f>MIN(G565,INDEX(Asumsi!$C$5:$C$7,MATCH(I565,Asumsi!$A$5:$A$7,0)))</f>
        <v>0.02</v>
      </c>
      <c r="S565" s="43">
        <f t="shared" si="70"/>
        <v>0</v>
      </c>
      <c r="T565" s="45">
        <f t="shared" si="71"/>
        <v>0</v>
      </c>
      <c r="U565" s="45">
        <f>IF(L565=1,F565*INDEX(Asumsi!$B$5:$B$7,MATCH(I565,Asumsi!$A$5:$A$7,0))-F565*R565,0)</f>
        <v>829925.6</v>
      </c>
      <c r="V565" s="45">
        <f>IF(S565=1,U565*(1-Asumsi!$B$10),U565)</f>
        <v>829925.6</v>
      </c>
    </row>
    <row r="566" spans="1:22" x14ac:dyDescent="0.35">
      <c r="A566" s="43">
        <v>38336</v>
      </c>
      <c r="B566" s="43" t="s">
        <v>202</v>
      </c>
      <c r="C566" s="43" t="s">
        <v>293</v>
      </c>
      <c r="D566" s="44">
        <v>41187</v>
      </c>
      <c r="E566" s="43">
        <v>14</v>
      </c>
      <c r="F566" s="43">
        <v>183500</v>
      </c>
      <c r="G566" s="43">
        <v>7.0000000000000007E-2</v>
      </c>
      <c r="H566" s="43">
        <v>12845</v>
      </c>
      <c r="I566" s="43" t="s">
        <v>76</v>
      </c>
      <c r="J566" s="43" t="s">
        <v>138</v>
      </c>
      <c r="K566" s="43">
        <f t="shared" si="64"/>
        <v>2012</v>
      </c>
      <c r="L566" s="43">
        <f t="shared" si="65"/>
        <v>1</v>
      </c>
      <c r="M566" s="43">
        <f t="shared" si="66"/>
        <v>0</v>
      </c>
      <c r="N566" s="43">
        <f t="shared" si="67"/>
        <v>1</v>
      </c>
      <c r="O566" s="43" t="str">
        <f t="shared" si="68"/>
        <v>D: 7%+</v>
      </c>
      <c r="P566" s="45">
        <f t="shared" si="69"/>
        <v>170655</v>
      </c>
      <c r="Q566" s="45">
        <f>IF(L566=1,F566*INDEX(Asumsi!$B$5:$B$7,MATCH(I566,Asumsi!$A$5:$A$7,0))-H566,0)</f>
        <v>42205</v>
      </c>
      <c r="R566" s="46">
        <f>MIN(G566,INDEX(Asumsi!$C$5:$C$7,MATCH(I566,Asumsi!$A$5:$A$7,0)))</f>
        <v>0.05</v>
      </c>
      <c r="S566" s="43">
        <f t="shared" si="70"/>
        <v>1</v>
      </c>
      <c r="T566" s="45">
        <f t="shared" si="71"/>
        <v>3670.0000000000009</v>
      </c>
      <c r="U566" s="45">
        <f>IF(L566=1,F566*INDEX(Asumsi!$B$5:$B$7,MATCH(I566,Asumsi!$A$5:$A$7,0))-F566*R566,0)</f>
        <v>45875</v>
      </c>
      <c r="V566" s="45">
        <f>IF(S566=1,U566*(1-Asumsi!$B$10),U566)</f>
        <v>43581.25</v>
      </c>
    </row>
    <row r="567" spans="1:22" x14ac:dyDescent="0.35">
      <c r="A567" s="43">
        <v>38565</v>
      </c>
      <c r="B567" s="43" t="s">
        <v>202</v>
      </c>
      <c r="C567" s="43" t="s">
        <v>296</v>
      </c>
      <c r="D567" s="44">
        <v>39897</v>
      </c>
      <c r="E567" s="43">
        <v>20</v>
      </c>
      <c r="F567" s="43">
        <v>468180</v>
      </c>
      <c r="G567" s="43">
        <v>0.01</v>
      </c>
      <c r="H567" s="43">
        <v>4682</v>
      </c>
      <c r="I567" s="43" t="s">
        <v>75</v>
      </c>
      <c r="J567" s="43" t="s">
        <v>144</v>
      </c>
      <c r="K567" s="43">
        <f t="shared" si="64"/>
        <v>2009</v>
      </c>
      <c r="L567" s="43">
        <f t="shared" si="65"/>
        <v>1</v>
      </c>
      <c r="M567" s="43">
        <f t="shared" si="66"/>
        <v>0</v>
      </c>
      <c r="N567" s="43">
        <f t="shared" si="67"/>
        <v>1</v>
      </c>
      <c r="O567" s="43" t="str">
        <f t="shared" si="68"/>
        <v>B: 1-3%</v>
      </c>
      <c r="P567" s="45">
        <f t="shared" si="69"/>
        <v>463498</v>
      </c>
      <c r="Q567" s="45">
        <f>IF(L567=1,F567*INDEX(Asumsi!$B$5:$B$7,MATCH(I567,Asumsi!$A$5:$A$7,0))-H567,0)</f>
        <v>135772</v>
      </c>
      <c r="R567" s="46">
        <f>MIN(G567,INDEX(Asumsi!$C$5:$C$7,MATCH(I567,Asumsi!$A$5:$A$7,0)))</f>
        <v>0.01</v>
      </c>
      <c r="S567" s="43">
        <f t="shared" si="70"/>
        <v>0</v>
      </c>
      <c r="T567" s="45">
        <f t="shared" si="71"/>
        <v>0</v>
      </c>
      <c r="U567" s="45">
        <f>IF(L567=1,F567*INDEX(Asumsi!$B$5:$B$7,MATCH(I567,Asumsi!$A$5:$A$7,0))-F567*R567,0)</f>
        <v>135772.20000000001</v>
      </c>
      <c r="V567" s="45">
        <f>IF(S567=1,U567*(1-Asumsi!$B$10),U567)</f>
        <v>135772.20000000001</v>
      </c>
    </row>
    <row r="568" spans="1:22" x14ac:dyDescent="0.35">
      <c r="A568" s="43">
        <v>39783</v>
      </c>
      <c r="B568" s="43" t="s">
        <v>202</v>
      </c>
      <c r="C568" s="43" t="s">
        <v>302</v>
      </c>
      <c r="D568" s="44">
        <v>41172</v>
      </c>
      <c r="E568" s="43">
        <v>19</v>
      </c>
      <c r="F568" s="43">
        <v>164860</v>
      </c>
      <c r="G568" s="43">
        <v>0.04</v>
      </c>
      <c r="H568" s="43">
        <v>6594</v>
      </c>
      <c r="I568" s="43" t="s">
        <v>76</v>
      </c>
      <c r="J568" s="43" t="s">
        <v>141</v>
      </c>
      <c r="K568" s="43">
        <f t="shared" si="64"/>
        <v>2012</v>
      </c>
      <c r="L568" s="43">
        <f t="shared" si="65"/>
        <v>1</v>
      </c>
      <c r="M568" s="43">
        <f t="shared" si="66"/>
        <v>0</v>
      </c>
      <c r="N568" s="43">
        <f t="shared" si="67"/>
        <v>1</v>
      </c>
      <c r="O568" s="43" t="str">
        <f t="shared" si="68"/>
        <v>C: 4-6%</v>
      </c>
      <c r="P568" s="45">
        <f t="shared" si="69"/>
        <v>158266</v>
      </c>
      <c r="Q568" s="45">
        <f>IF(L568=1,F568*INDEX(Asumsi!$B$5:$B$7,MATCH(I568,Asumsi!$A$5:$A$7,0))-H568,0)</f>
        <v>42864</v>
      </c>
      <c r="R568" s="46">
        <f>MIN(G568,INDEX(Asumsi!$C$5:$C$7,MATCH(I568,Asumsi!$A$5:$A$7,0)))</f>
        <v>0.04</v>
      </c>
      <c r="S568" s="43">
        <f t="shared" si="70"/>
        <v>0</v>
      </c>
      <c r="T568" s="45">
        <f t="shared" si="71"/>
        <v>0</v>
      </c>
      <c r="U568" s="45">
        <f>IF(L568=1,F568*INDEX(Asumsi!$B$5:$B$7,MATCH(I568,Asumsi!$A$5:$A$7,0))-F568*R568,0)</f>
        <v>42863.6</v>
      </c>
      <c r="V568" s="45">
        <f>IF(S568=1,U568*(1-Asumsi!$B$10),U568)</f>
        <v>42863.6</v>
      </c>
    </row>
    <row r="569" spans="1:22" x14ac:dyDescent="0.35">
      <c r="A569" s="43">
        <v>42500</v>
      </c>
      <c r="B569" s="43" t="s">
        <v>202</v>
      </c>
      <c r="C569" s="43" t="s">
        <v>304</v>
      </c>
      <c r="D569" s="44">
        <v>40214</v>
      </c>
      <c r="E569" s="43">
        <v>39</v>
      </c>
      <c r="F569" s="43">
        <v>3672120</v>
      </c>
      <c r="G569" s="43">
        <v>0.04</v>
      </c>
      <c r="H569" s="43">
        <v>146885</v>
      </c>
      <c r="I569" s="43" t="s">
        <v>76</v>
      </c>
      <c r="J569" s="43" t="s">
        <v>141</v>
      </c>
      <c r="K569" s="43">
        <f t="shared" si="64"/>
        <v>2010</v>
      </c>
      <c r="L569" s="43">
        <f t="shared" si="65"/>
        <v>1</v>
      </c>
      <c r="M569" s="43">
        <f t="shared" si="66"/>
        <v>0</v>
      </c>
      <c r="N569" s="43">
        <f t="shared" si="67"/>
        <v>1</v>
      </c>
      <c r="O569" s="43" t="str">
        <f t="shared" si="68"/>
        <v>C: 4-6%</v>
      </c>
      <c r="P569" s="45">
        <f t="shared" si="69"/>
        <v>3525235</v>
      </c>
      <c r="Q569" s="45">
        <f>IF(L569=1,F569*INDEX(Asumsi!$B$5:$B$7,MATCH(I569,Asumsi!$A$5:$A$7,0))-H569,0)</f>
        <v>954751</v>
      </c>
      <c r="R569" s="46">
        <f>MIN(G569,INDEX(Asumsi!$C$5:$C$7,MATCH(I569,Asumsi!$A$5:$A$7,0)))</f>
        <v>0.04</v>
      </c>
      <c r="S569" s="43">
        <f t="shared" si="70"/>
        <v>0</v>
      </c>
      <c r="T569" s="45">
        <f t="shared" si="71"/>
        <v>0</v>
      </c>
      <c r="U569" s="45">
        <f>IF(L569=1,F569*INDEX(Asumsi!$B$5:$B$7,MATCH(I569,Asumsi!$A$5:$A$7,0))-F569*R569,0)</f>
        <v>954751.2</v>
      </c>
      <c r="V569" s="45">
        <f>IF(S569=1,U569*(1-Asumsi!$B$10),U569)</f>
        <v>954751.2</v>
      </c>
    </row>
    <row r="570" spans="1:22" x14ac:dyDescent="0.35">
      <c r="A570" s="43">
        <v>44162</v>
      </c>
      <c r="B570" s="43" t="s">
        <v>202</v>
      </c>
      <c r="C570" s="43" t="s">
        <v>293</v>
      </c>
      <c r="D570" s="44">
        <v>40256</v>
      </c>
      <c r="E570" s="43">
        <v>46</v>
      </c>
      <c r="F570" s="43">
        <v>1015280</v>
      </c>
      <c r="G570" s="43">
        <v>0.04</v>
      </c>
      <c r="H570" s="43">
        <v>40611</v>
      </c>
      <c r="I570" s="43" t="s">
        <v>76</v>
      </c>
      <c r="J570" s="43" t="s">
        <v>148</v>
      </c>
      <c r="K570" s="43">
        <f t="shared" si="64"/>
        <v>2010</v>
      </c>
      <c r="L570" s="43">
        <f t="shared" si="65"/>
        <v>1</v>
      </c>
      <c r="M570" s="43">
        <f t="shared" si="66"/>
        <v>0</v>
      </c>
      <c r="N570" s="43">
        <f t="shared" si="67"/>
        <v>1</v>
      </c>
      <c r="O570" s="43" t="str">
        <f t="shared" si="68"/>
        <v>C: 4-6%</v>
      </c>
      <c r="P570" s="45">
        <f t="shared" si="69"/>
        <v>974669</v>
      </c>
      <c r="Q570" s="45">
        <f>IF(L570=1,F570*INDEX(Asumsi!$B$5:$B$7,MATCH(I570,Asumsi!$A$5:$A$7,0))-H570,0)</f>
        <v>263973</v>
      </c>
      <c r="R570" s="46">
        <f>MIN(G570,INDEX(Asumsi!$C$5:$C$7,MATCH(I570,Asumsi!$A$5:$A$7,0)))</f>
        <v>0.04</v>
      </c>
      <c r="S570" s="43">
        <f t="shared" si="70"/>
        <v>0</v>
      </c>
      <c r="T570" s="45">
        <f t="shared" si="71"/>
        <v>0</v>
      </c>
      <c r="U570" s="45">
        <f>IF(L570=1,F570*INDEX(Asumsi!$B$5:$B$7,MATCH(I570,Asumsi!$A$5:$A$7,0))-F570*R570,0)</f>
        <v>263972.8</v>
      </c>
      <c r="V570" s="45">
        <f>IF(S570=1,U570*(1-Asumsi!$B$10),U570)</f>
        <v>263972.8</v>
      </c>
    </row>
    <row r="571" spans="1:22" x14ac:dyDescent="0.35">
      <c r="A571" s="43">
        <v>44256</v>
      </c>
      <c r="B571" s="43" t="s">
        <v>202</v>
      </c>
      <c r="C571" s="43" t="s">
        <v>302</v>
      </c>
      <c r="D571" s="44">
        <v>40866</v>
      </c>
      <c r="E571" s="43">
        <v>39</v>
      </c>
      <c r="F571" s="43">
        <v>602720</v>
      </c>
      <c r="G571" s="43">
        <v>0.09</v>
      </c>
      <c r="H571" s="43">
        <v>54245</v>
      </c>
      <c r="I571" s="43" t="s">
        <v>76</v>
      </c>
      <c r="J571" s="43" t="s">
        <v>145</v>
      </c>
      <c r="K571" s="43">
        <f t="shared" si="64"/>
        <v>2011</v>
      </c>
      <c r="L571" s="43">
        <f t="shared" si="65"/>
        <v>1</v>
      </c>
      <c r="M571" s="43">
        <f t="shared" si="66"/>
        <v>0</v>
      </c>
      <c r="N571" s="43">
        <f t="shared" si="67"/>
        <v>1</v>
      </c>
      <c r="O571" s="43" t="str">
        <f t="shared" si="68"/>
        <v>D: 7%+</v>
      </c>
      <c r="P571" s="45">
        <f t="shared" si="69"/>
        <v>548475</v>
      </c>
      <c r="Q571" s="45">
        <f>IF(L571=1,F571*INDEX(Asumsi!$B$5:$B$7,MATCH(I571,Asumsi!$A$5:$A$7,0))-H571,0)</f>
        <v>126571</v>
      </c>
      <c r="R571" s="46">
        <f>MIN(G571,INDEX(Asumsi!$C$5:$C$7,MATCH(I571,Asumsi!$A$5:$A$7,0)))</f>
        <v>0.05</v>
      </c>
      <c r="S571" s="43">
        <f t="shared" si="70"/>
        <v>1</v>
      </c>
      <c r="T571" s="45">
        <f t="shared" si="71"/>
        <v>24108.799999999996</v>
      </c>
      <c r="U571" s="45">
        <f>IF(L571=1,F571*INDEX(Asumsi!$B$5:$B$7,MATCH(I571,Asumsi!$A$5:$A$7,0))-F571*R571,0)</f>
        <v>150680</v>
      </c>
      <c r="V571" s="45">
        <f>IF(S571=1,U571*(1-Asumsi!$B$10),U571)</f>
        <v>143146</v>
      </c>
    </row>
    <row r="572" spans="1:22" x14ac:dyDescent="0.35">
      <c r="A572" s="43">
        <v>44320</v>
      </c>
      <c r="B572" s="43" t="s">
        <v>202</v>
      </c>
      <c r="C572" s="43" t="s">
        <v>302</v>
      </c>
      <c r="D572" s="44">
        <v>39932</v>
      </c>
      <c r="E572" s="43">
        <v>49</v>
      </c>
      <c r="F572" s="43">
        <v>14004160</v>
      </c>
      <c r="G572" s="43">
        <v>0.1</v>
      </c>
      <c r="H572" s="43">
        <v>1400416</v>
      </c>
      <c r="I572" s="43" t="s">
        <v>75</v>
      </c>
      <c r="J572" s="43" t="s">
        <v>136</v>
      </c>
      <c r="K572" s="43">
        <f t="shared" si="64"/>
        <v>2009</v>
      </c>
      <c r="L572" s="43">
        <f t="shared" si="65"/>
        <v>1</v>
      </c>
      <c r="M572" s="43">
        <f t="shared" si="66"/>
        <v>0</v>
      </c>
      <c r="N572" s="43">
        <f t="shared" si="67"/>
        <v>1</v>
      </c>
      <c r="O572" s="43" t="str">
        <f t="shared" si="68"/>
        <v>D: 7%+</v>
      </c>
      <c r="P572" s="45">
        <f t="shared" si="69"/>
        <v>12603744</v>
      </c>
      <c r="Q572" s="45">
        <f>IF(L572=1,F572*INDEX(Asumsi!$B$5:$B$7,MATCH(I572,Asumsi!$A$5:$A$7,0))-H572,0)</f>
        <v>2800832</v>
      </c>
      <c r="R572" s="46">
        <f>MIN(G572,INDEX(Asumsi!$C$5:$C$7,MATCH(I572,Asumsi!$A$5:$A$7,0)))</f>
        <v>0.03</v>
      </c>
      <c r="S572" s="43">
        <f t="shared" si="70"/>
        <v>1</v>
      </c>
      <c r="T572" s="45">
        <f t="shared" si="71"/>
        <v>980291.20000000007</v>
      </c>
      <c r="U572" s="45">
        <f>IF(L572=1,F572*INDEX(Asumsi!$B$5:$B$7,MATCH(I572,Asumsi!$A$5:$A$7,0))-F572*R572,0)</f>
        <v>3781123.2</v>
      </c>
      <c r="V572" s="45">
        <f>IF(S572=1,U572*(1-Asumsi!$B$10),U572)</f>
        <v>3592067.04</v>
      </c>
    </row>
    <row r="573" spans="1:22" x14ac:dyDescent="0.35">
      <c r="A573" s="43">
        <v>45377</v>
      </c>
      <c r="B573" s="43" t="s">
        <v>202</v>
      </c>
      <c r="C573" s="43" t="s">
        <v>300</v>
      </c>
      <c r="D573" s="44">
        <v>40636</v>
      </c>
      <c r="E573" s="43">
        <v>47</v>
      </c>
      <c r="F573" s="43">
        <v>182860</v>
      </c>
      <c r="G573" s="43">
        <v>0.08</v>
      </c>
      <c r="H573" s="43">
        <v>14629</v>
      </c>
      <c r="I573" s="43" t="s">
        <v>76</v>
      </c>
      <c r="J573" s="43" t="s">
        <v>138</v>
      </c>
      <c r="K573" s="43">
        <f t="shared" si="64"/>
        <v>2011</v>
      </c>
      <c r="L573" s="43">
        <f t="shared" si="65"/>
        <v>1</v>
      </c>
      <c r="M573" s="43">
        <f t="shared" si="66"/>
        <v>0</v>
      </c>
      <c r="N573" s="43">
        <f t="shared" si="67"/>
        <v>1</v>
      </c>
      <c r="O573" s="43" t="str">
        <f t="shared" si="68"/>
        <v>D: 7%+</v>
      </c>
      <c r="P573" s="45">
        <f t="shared" si="69"/>
        <v>168231</v>
      </c>
      <c r="Q573" s="45">
        <f>IF(L573=1,F573*INDEX(Asumsi!$B$5:$B$7,MATCH(I573,Asumsi!$A$5:$A$7,0))-H573,0)</f>
        <v>40229</v>
      </c>
      <c r="R573" s="46">
        <f>MIN(G573,INDEX(Asumsi!$C$5:$C$7,MATCH(I573,Asumsi!$A$5:$A$7,0)))</f>
        <v>0.05</v>
      </c>
      <c r="S573" s="43">
        <f t="shared" si="70"/>
        <v>1</v>
      </c>
      <c r="T573" s="45">
        <f t="shared" si="71"/>
        <v>5485.8</v>
      </c>
      <c r="U573" s="45">
        <f>IF(L573=1,F573*INDEX(Asumsi!$B$5:$B$7,MATCH(I573,Asumsi!$A$5:$A$7,0))-F573*R573,0)</f>
        <v>45715</v>
      </c>
      <c r="V573" s="45">
        <f>IF(S573=1,U573*(1-Asumsi!$B$10),U573)</f>
        <v>43429.25</v>
      </c>
    </row>
    <row r="574" spans="1:22" x14ac:dyDescent="0.35">
      <c r="A574" s="43">
        <v>47367</v>
      </c>
      <c r="B574" s="43" t="s">
        <v>202</v>
      </c>
      <c r="C574" s="43" t="s">
        <v>297</v>
      </c>
      <c r="D574" s="44">
        <v>40649</v>
      </c>
      <c r="E574" s="43">
        <v>7</v>
      </c>
      <c r="F574" s="43">
        <v>55980</v>
      </c>
      <c r="G574" s="43">
        <v>0.06</v>
      </c>
      <c r="H574" s="43">
        <v>3359</v>
      </c>
      <c r="I574" s="43" t="s">
        <v>76</v>
      </c>
      <c r="J574" s="43" t="s">
        <v>138</v>
      </c>
      <c r="K574" s="43">
        <f t="shared" si="64"/>
        <v>2011</v>
      </c>
      <c r="L574" s="43">
        <f t="shared" si="65"/>
        <v>1</v>
      </c>
      <c r="M574" s="43">
        <f t="shared" si="66"/>
        <v>0</v>
      </c>
      <c r="N574" s="43">
        <f t="shared" si="67"/>
        <v>1</v>
      </c>
      <c r="O574" s="43" t="str">
        <f t="shared" si="68"/>
        <v>C: 4-6%</v>
      </c>
      <c r="P574" s="45">
        <f t="shared" si="69"/>
        <v>52621</v>
      </c>
      <c r="Q574" s="45">
        <f>IF(L574=1,F574*INDEX(Asumsi!$B$5:$B$7,MATCH(I574,Asumsi!$A$5:$A$7,0))-H574,0)</f>
        <v>13435</v>
      </c>
      <c r="R574" s="46">
        <f>MIN(G574,INDEX(Asumsi!$C$5:$C$7,MATCH(I574,Asumsi!$A$5:$A$7,0)))</f>
        <v>0.05</v>
      </c>
      <c r="S574" s="43">
        <f t="shared" si="70"/>
        <v>1</v>
      </c>
      <c r="T574" s="45">
        <f t="shared" si="71"/>
        <v>559.79999999999973</v>
      </c>
      <c r="U574" s="45">
        <f>IF(L574=1,F574*INDEX(Asumsi!$B$5:$B$7,MATCH(I574,Asumsi!$A$5:$A$7,0))-F574*R574,0)</f>
        <v>13995</v>
      </c>
      <c r="V574" s="45">
        <f>IF(S574=1,U574*(1-Asumsi!$B$10),U574)</f>
        <v>13295.25</v>
      </c>
    </row>
    <row r="575" spans="1:22" x14ac:dyDescent="0.35">
      <c r="A575" s="43">
        <v>47750</v>
      </c>
      <c r="B575" s="43" t="s">
        <v>202</v>
      </c>
      <c r="C575" s="43" t="s">
        <v>302</v>
      </c>
      <c r="D575" s="44">
        <v>40344</v>
      </c>
      <c r="E575" s="43">
        <v>37</v>
      </c>
      <c r="F575" s="43">
        <v>204920</v>
      </c>
      <c r="G575" s="43">
        <v>0.08</v>
      </c>
      <c r="H575" s="43">
        <v>16394</v>
      </c>
      <c r="I575" s="43" t="s">
        <v>76</v>
      </c>
      <c r="J575" s="43" t="s">
        <v>149</v>
      </c>
      <c r="K575" s="43">
        <f t="shared" si="64"/>
        <v>2010</v>
      </c>
      <c r="L575" s="43">
        <f t="shared" si="65"/>
        <v>1</v>
      </c>
      <c r="M575" s="43">
        <f t="shared" si="66"/>
        <v>0</v>
      </c>
      <c r="N575" s="43">
        <f t="shared" si="67"/>
        <v>1</v>
      </c>
      <c r="O575" s="43" t="str">
        <f t="shared" si="68"/>
        <v>D: 7%+</v>
      </c>
      <c r="P575" s="45">
        <f t="shared" si="69"/>
        <v>188526</v>
      </c>
      <c r="Q575" s="45">
        <f>IF(L575=1,F575*INDEX(Asumsi!$B$5:$B$7,MATCH(I575,Asumsi!$A$5:$A$7,0))-H575,0)</f>
        <v>45082</v>
      </c>
      <c r="R575" s="46">
        <f>MIN(G575,INDEX(Asumsi!$C$5:$C$7,MATCH(I575,Asumsi!$A$5:$A$7,0)))</f>
        <v>0.05</v>
      </c>
      <c r="S575" s="43">
        <f t="shared" si="70"/>
        <v>1</v>
      </c>
      <c r="T575" s="45">
        <f t="shared" si="71"/>
        <v>6147.5999999999995</v>
      </c>
      <c r="U575" s="45">
        <f>IF(L575=1,F575*INDEX(Asumsi!$B$5:$B$7,MATCH(I575,Asumsi!$A$5:$A$7,0))-F575*R575,0)</f>
        <v>51230</v>
      </c>
      <c r="V575" s="45">
        <f>IF(S575=1,U575*(1-Asumsi!$B$10),U575)</f>
        <v>48668.5</v>
      </c>
    </row>
    <row r="576" spans="1:22" x14ac:dyDescent="0.35">
      <c r="A576" s="43">
        <v>48388</v>
      </c>
      <c r="B576" s="43" t="s">
        <v>202</v>
      </c>
      <c r="C576" s="43" t="s">
        <v>303</v>
      </c>
      <c r="D576" s="44">
        <v>40034</v>
      </c>
      <c r="E576" s="43">
        <v>3</v>
      </c>
      <c r="F576" s="43">
        <v>43280</v>
      </c>
      <c r="G576" s="43">
        <v>0.08</v>
      </c>
      <c r="H576" s="43">
        <v>3462</v>
      </c>
      <c r="I576" s="43" t="s">
        <v>76</v>
      </c>
      <c r="J576" s="43" t="s">
        <v>138</v>
      </c>
      <c r="K576" s="43">
        <f t="shared" si="64"/>
        <v>2009</v>
      </c>
      <c r="L576" s="43">
        <f t="shared" si="65"/>
        <v>1</v>
      </c>
      <c r="M576" s="43">
        <f t="shared" si="66"/>
        <v>0</v>
      </c>
      <c r="N576" s="43">
        <f t="shared" si="67"/>
        <v>1</v>
      </c>
      <c r="O576" s="43" t="str">
        <f t="shared" si="68"/>
        <v>D: 7%+</v>
      </c>
      <c r="P576" s="45">
        <f t="shared" si="69"/>
        <v>39818</v>
      </c>
      <c r="Q576" s="45">
        <f>IF(L576=1,F576*INDEX(Asumsi!$B$5:$B$7,MATCH(I576,Asumsi!$A$5:$A$7,0))-H576,0)</f>
        <v>9522</v>
      </c>
      <c r="R576" s="46">
        <f>MIN(G576,INDEX(Asumsi!$C$5:$C$7,MATCH(I576,Asumsi!$A$5:$A$7,0)))</f>
        <v>0.05</v>
      </c>
      <c r="S576" s="43">
        <f t="shared" si="70"/>
        <v>1</v>
      </c>
      <c r="T576" s="45">
        <f t="shared" si="71"/>
        <v>1298.3999999999999</v>
      </c>
      <c r="U576" s="45">
        <f>IF(L576=1,F576*INDEX(Asumsi!$B$5:$B$7,MATCH(I576,Asumsi!$A$5:$A$7,0))-F576*R576,0)</f>
        <v>10820</v>
      </c>
      <c r="V576" s="45">
        <f>IF(S576=1,U576*(1-Asumsi!$B$10),U576)</f>
        <v>10279</v>
      </c>
    </row>
    <row r="577" spans="1:22" x14ac:dyDescent="0.35">
      <c r="A577" s="43">
        <v>49059</v>
      </c>
      <c r="B577" s="43" t="s">
        <v>202</v>
      </c>
      <c r="C577" s="43" t="s">
        <v>307</v>
      </c>
      <c r="D577" s="44">
        <v>40076</v>
      </c>
      <c r="E577" s="43">
        <v>48</v>
      </c>
      <c r="F577" s="43">
        <v>256000</v>
      </c>
      <c r="G577" s="43">
        <v>0.09</v>
      </c>
      <c r="H577" s="43">
        <v>23040</v>
      </c>
      <c r="I577" s="43" t="s">
        <v>76</v>
      </c>
      <c r="J577" s="43" t="s">
        <v>149</v>
      </c>
      <c r="K577" s="43">
        <f t="shared" si="64"/>
        <v>2009</v>
      </c>
      <c r="L577" s="43">
        <f t="shared" si="65"/>
        <v>1</v>
      </c>
      <c r="M577" s="43">
        <f t="shared" si="66"/>
        <v>0</v>
      </c>
      <c r="N577" s="43">
        <f t="shared" si="67"/>
        <v>1</v>
      </c>
      <c r="O577" s="43" t="str">
        <f t="shared" si="68"/>
        <v>D: 7%+</v>
      </c>
      <c r="P577" s="45">
        <f t="shared" si="69"/>
        <v>232960</v>
      </c>
      <c r="Q577" s="45">
        <f>IF(L577=1,F577*INDEX(Asumsi!$B$5:$B$7,MATCH(I577,Asumsi!$A$5:$A$7,0))-H577,0)</f>
        <v>53760</v>
      </c>
      <c r="R577" s="46">
        <f>MIN(G577,INDEX(Asumsi!$C$5:$C$7,MATCH(I577,Asumsi!$A$5:$A$7,0)))</f>
        <v>0.05</v>
      </c>
      <c r="S577" s="43">
        <f t="shared" si="70"/>
        <v>1</v>
      </c>
      <c r="T577" s="45">
        <f t="shared" si="71"/>
        <v>10239.999999999998</v>
      </c>
      <c r="U577" s="45">
        <f>IF(L577=1,F577*INDEX(Asumsi!$B$5:$B$7,MATCH(I577,Asumsi!$A$5:$A$7,0))-F577*R577,0)</f>
        <v>64000</v>
      </c>
      <c r="V577" s="45">
        <f>IF(S577=1,U577*(1-Asumsi!$B$10),U577)</f>
        <v>60800</v>
      </c>
    </row>
    <row r="578" spans="1:22" x14ac:dyDescent="0.35">
      <c r="A578" s="43">
        <v>49510</v>
      </c>
      <c r="B578" s="43" t="s">
        <v>209</v>
      </c>
      <c r="C578" s="43" t="s">
        <v>306</v>
      </c>
      <c r="D578" s="44">
        <v>40988</v>
      </c>
      <c r="E578" s="43">
        <v>16</v>
      </c>
      <c r="F578" s="43">
        <v>88200</v>
      </c>
      <c r="G578" s="43">
        <v>0.04</v>
      </c>
      <c r="H578" s="43">
        <v>3528</v>
      </c>
      <c r="I578" s="43" t="s">
        <v>76</v>
      </c>
      <c r="J578" s="43" t="s">
        <v>147</v>
      </c>
      <c r="K578" s="43">
        <f t="shared" ref="K578:K641" si="72">YEAR(D578)</f>
        <v>2012</v>
      </c>
      <c r="L578" s="43">
        <f t="shared" ref="L578:L641" si="73">IF(B578="Order Finished",1,0)</f>
        <v>0</v>
      </c>
      <c r="M578" s="43">
        <f t="shared" ref="M578:M641" si="74">IF(B578="Order Returned",1,0)</f>
        <v>1</v>
      </c>
      <c r="N578" s="43">
        <f t="shared" ref="N578:N641" si="75">IF(B578="Order Cancelled",0,1)</f>
        <v>1</v>
      </c>
      <c r="O578" s="43" t="str">
        <f t="shared" ref="O578:O641" si="76">IF(G578=0,"A: 0%",IF(G578&lt;=0.03,"B: 1-3%",IF(G578&lt;=0.06,"C: 4-6%","D: 7%+")))</f>
        <v>C: 4-6%</v>
      </c>
      <c r="P578" s="45">
        <f t="shared" ref="P578:P641" si="77">IF(L578=1,F578-H578,0)</f>
        <v>0</v>
      </c>
      <c r="Q578" s="45">
        <f>IF(L578=1,F578*INDEX(Asumsi!$B$5:$B$7,MATCH(I578,Asumsi!$A$5:$A$7,0))-H578,0)</f>
        <v>0</v>
      </c>
      <c r="R578" s="46">
        <f>MIN(G578,INDEX(Asumsi!$C$5:$C$7,MATCH(I578,Asumsi!$A$5:$A$7,0)))</f>
        <v>0.04</v>
      </c>
      <c r="S578" s="43">
        <f t="shared" ref="S578:S641" si="78">IF(G578&gt;R578,1,0)</f>
        <v>0</v>
      </c>
      <c r="T578" s="45">
        <f t="shared" ref="T578:T641" si="79">IF(L578=1,F578*(G578-R578),0)</f>
        <v>0</v>
      </c>
      <c r="U578" s="45">
        <f>IF(L578=1,F578*INDEX(Asumsi!$B$5:$B$7,MATCH(I578,Asumsi!$A$5:$A$7,0))-F578*R578,0)</f>
        <v>0</v>
      </c>
      <c r="V578" s="45">
        <f>IF(S578=1,U578*(1-Asumsi!$B$10),U578)</f>
        <v>0</v>
      </c>
    </row>
    <row r="579" spans="1:22" x14ac:dyDescent="0.35">
      <c r="A579" s="43">
        <v>49634</v>
      </c>
      <c r="B579" s="43" t="s">
        <v>202</v>
      </c>
      <c r="C579" s="43" t="s">
        <v>302</v>
      </c>
      <c r="D579" s="44">
        <v>40991</v>
      </c>
      <c r="E579" s="43">
        <v>45</v>
      </c>
      <c r="F579" s="43">
        <v>264620</v>
      </c>
      <c r="G579" s="43">
        <v>0.02</v>
      </c>
      <c r="H579" s="43">
        <v>5292</v>
      </c>
      <c r="I579" s="43" t="s">
        <v>76</v>
      </c>
      <c r="J579" s="43" t="s">
        <v>138</v>
      </c>
      <c r="K579" s="43">
        <f t="shared" si="72"/>
        <v>2012</v>
      </c>
      <c r="L579" s="43">
        <f t="shared" si="73"/>
        <v>1</v>
      </c>
      <c r="M579" s="43">
        <f t="shared" si="74"/>
        <v>0</v>
      </c>
      <c r="N579" s="43">
        <f t="shared" si="75"/>
        <v>1</v>
      </c>
      <c r="O579" s="43" t="str">
        <f t="shared" si="76"/>
        <v>B: 1-3%</v>
      </c>
      <c r="P579" s="45">
        <f t="shared" si="77"/>
        <v>259328</v>
      </c>
      <c r="Q579" s="45">
        <f>IF(L579=1,F579*INDEX(Asumsi!$B$5:$B$7,MATCH(I579,Asumsi!$A$5:$A$7,0))-H579,0)</f>
        <v>74094</v>
      </c>
      <c r="R579" s="46">
        <f>MIN(G579,INDEX(Asumsi!$C$5:$C$7,MATCH(I579,Asumsi!$A$5:$A$7,0)))</f>
        <v>0.02</v>
      </c>
      <c r="S579" s="43">
        <f t="shared" si="78"/>
        <v>0</v>
      </c>
      <c r="T579" s="45">
        <f t="shared" si="79"/>
        <v>0</v>
      </c>
      <c r="U579" s="45">
        <f>IF(L579=1,F579*INDEX(Asumsi!$B$5:$B$7,MATCH(I579,Asumsi!$A$5:$A$7,0))-F579*R579,0)</f>
        <v>74093.600000000006</v>
      </c>
      <c r="V579" s="45">
        <f>IF(S579=1,U579*(1-Asumsi!$B$10),U579)</f>
        <v>74093.600000000006</v>
      </c>
    </row>
    <row r="580" spans="1:22" x14ac:dyDescent="0.35">
      <c r="A580" s="43">
        <v>50210</v>
      </c>
      <c r="B580" s="43" t="s">
        <v>202</v>
      </c>
      <c r="C580" s="43" t="s">
        <v>304</v>
      </c>
      <c r="D580" s="44">
        <v>40378</v>
      </c>
      <c r="E580" s="43">
        <v>47</v>
      </c>
      <c r="F580" s="43">
        <v>357020</v>
      </c>
      <c r="G580" s="43">
        <v>0</v>
      </c>
      <c r="H580" s="43">
        <v>0</v>
      </c>
      <c r="I580" s="43" t="s">
        <v>76</v>
      </c>
      <c r="J580" s="43" t="s">
        <v>149</v>
      </c>
      <c r="K580" s="43">
        <f t="shared" si="72"/>
        <v>2010</v>
      </c>
      <c r="L580" s="43">
        <f t="shared" si="73"/>
        <v>1</v>
      </c>
      <c r="M580" s="43">
        <f t="shared" si="74"/>
        <v>0</v>
      </c>
      <c r="N580" s="43">
        <f t="shared" si="75"/>
        <v>1</v>
      </c>
      <c r="O580" s="43" t="str">
        <f t="shared" si="76"/>
        <v>A: 0%</v>
      </c>
      <c r="P580" s="45">
        <f t="shared" si="77"/>
        <v>357020</v>
      </c>
      <c r="Q580" s="45">
        <f>IF(L580=1,F580*INDEX(Asumsi!$B$5:$B$7,MATCH(I580,Asumsi!$A$5:$A$7,0))-H580,0)</f>
        <v>107106</v>
      </c>
      <c r="R580" s="46">
        <f>MIN(G580,INDEX(Asumsi!$C$5:$C$7,MATCH(I580,Asumsi!$A$5:$A$7,0)))</f>
        <v>0</v>
      </c>
      <c r="S580" s="43">
        <f t="shared" si="78"/>
        <v>0</v>
      </c>
      <c r="T580" s="45">
        <f t="shared" si="79"/>
        <v>0</v>
      </c>
      <c r="U580" s="45">
        <f>IF(L580=1,F580*INDEX(Asumsi!$B$5:$B$7,MATCH(I580,Asumsi!$A$5:$A$7,0))-F580*R580,0)</f>
        <v>107106</v>
      </c>
      <c r="V580" s="45">
        <f>IF(S580=1,U580*(1-Asumsi!$B$10),U580)</f>
        <v>107106</v>
      </c>
    </row>
    <row r="581" spans="1:22" x14ac:dyDescent="0.35">
      <c r="A581" s="43">
        <v>50503</v>
      </c>
      <c r="B581" s="43" t="s">
        <v>202</v>
      </c>
      <c r="C581" s="43" t="s">
        <v>294</v>
      </c>
      <c r="D581" s="44">
        <v>41234</v>
      </c>
      <c r="E581" s="43">
        <v>28</v>
      </c>
      <c r="F581" s="43">
        <v>3077731</v>
      </c>
      <c r="G581" s="43">
        <v>0.05</v>
      </c>
      <c r="H581" s="43">
        <v>153887</v>
      </c>
      <c r="I581" s="43" t="s">
        <v>77</v>
      </c>
      <c r="J581" s="43" t="s">
        <v>137</v>
      </c>
      <c r="K581" s="43">
        <f t="shared" si="72"/>
        <v>2012</v>
      </c>
      <c r="L581" s="43">
        <f t="shared" si="73"/>
        <v>1</v>
      </c>
      <c r="M581" s="43">
        <f t="shared" si="74"/>
        <v>0</v>
      </c>
      <c r="N581" s="43">
        <f t="shared" si="75"/>
        <v>1</v>
      </c>
      <c r="O581" s="43" t="str">
        <f t="shared" si="76"/>
        <v>C: 4-6%</v>
      </c>
      <c r="P581" s="45">
        <f t="shared" si="77"/>
        <v>2923844</v>
      </c>
      <c r="Q581" s="45">
        <f>IF(L581=1,F581*INDEX(Asumsi!$B$5:$B$7,MATCH(I581,Asumsi!$A$5:$A$7,0))-H581,0)</f>
        <v>769432.29999999993</v>
      </c>
      <c r="R581" s="46">
        <f>MIN(G581,INDEX(Asumsi!$C$5:$C$7,MATCH(I581,Asumsi!$A$5:$A$7,0)))</f>
        <v>0.05</v>
      </c>
      <c r="S581" s="43">
        <f t="shared" si="78"/>
        <v>0</v>
      </c>
      <c r="T581" s="45">
        <f t="shared" si="79"/>
        <v>0</v>
      </c>
      <c r="U581" s="45">
        <f>IF(L581=1,F581*INDEX(Asumsi!$B$5:$B$7,MATCH(I581,Asumsi!$A$5:$A$7,0))-F581*R581,0)</f>
        <v>769432.74999999988</v>
      </c>
      <c r="V581" s="45">
        <f>IF(S581=1,U581*(1-Asumsi!$B$10),U581)</f>
        <v>769432.74999999988</v>
      </c>
    </row>
    <row r="582" spans="1:22" x14ac:dyDescent="0.35">
      <c r="A582" s="43">
        <v>50816</v>
      </c>
      <c r="B582" s="43" t="s">
        <v>202</v>
      </c>
      <c r="C582" s="43" t="s">
        <v>246</v>
      </c>
      <c r="D582" s="44">
        <v>39899</v>
      </c>
      <c r="E582" s="43">
        <v>25</v>
      </c>
      <c r="F582" s="43">
        <v>572140</v>
      </c>
      <c r="G582" s="43">
        <v>7.0000000000000007E-2</v>
      </c>
      <c r="H582" s="43">
        <v>40050</v>
      </c>
      <c r="I582" s="43" t="s">
        <v>76</v>
      </c>
      <c r="J582" s="43" t="s">
        <v>141</v>
      </c>
      <c r="K582" s="43">
        <f t="shared" si="72"/>
        <v>2009</v>
      </c>
      <c r="L582" s="43">
        <f t="shared" si="73"/>
        <v>1</v>
      </c>
      <c r="M582" s="43">
        <f t="shared" si="74"/>
        <v>0</v>
      </c>
      <c r="N582" s="43">
        <f t="shared" si="75"/>
        <v>1</v>
      </c>
      <c r="O582" s="43" t="str">
        <f t="shared" si="76"/>
        <v>D: 7%+</v>
      </c>
      <c r="P582" s="45">
        <f t="shared" si="77"/>
        <v>532090</v>
      </c>
      <c r="Q582" s="45">
        <f>IF(L582=1,F582*INDEX(Asumsi!$B$5:$B$7,MATCH(I582,Asumsi!$A$5:$A$7,0))-H582,0)</f>
        <v>131592</v>
      </c>
      <c r="R582" s="46">
        <f>MIN(G582,INDEX(Asumsi!$C$5:$C$7,MATCH(I582,Asumsi!$A$5:$A$7,0)))</f>
        <v>0.05</v>
      </c>
      <c r="S582" s="43">
        <f t="shared" si="78"/>
        <v>1</v>
      </c>
      <c r="T582" s="45">
        <f t="shared" si="79"/>
        <v>11442.800000000003</v>
      </c>
      <c r="U582" s="45">
        <f>IF(L582=1,F582*INDEX(Asumsi!$B$5:$B$7,MATCH(I582,Asumsi!$A$5:$A$7,0))-F582*R582,0)</f>
        <v>143035</v>
      </c>
      <c r="V582" s="45">
        <f>IF(S582=1,U582*(1-Asumsi!$B$10),U582)</f>
        <v>135883.25</v>
      </c>
    </row>
    <row r="583" spans="1:22" x14ac:dyDescent="0.35">
      <c r="A583" s="43">
        <v>51073</v>
      </c>
      <c r="B583" s="43" t="s">
        <v>202</v>
      </c>
      <c r="C583" s="43" t="s">
        <v>306</v>
      </c>
      <c r="D583" s="44">
        <v>40312</v>
      </c>
      <c r="E583" s="43">
        <v>17</v>
      </c>
      <c r="F583" s="43">
        <v>4950160</v>
      </c>
      <c r="G583" s="43">
        <v>0</v>
      </c>
      <c r="H583" s="43">
        <v>0</v>
      </c>
      <c r="I583" s="43" t="s">
        <v>75</v>
      </c>
      <c r="J583" s="43" t="s">
        <v>144</v>
      </c>
      <c r="K583" s="43">
        <f t="shared" si="72"/>
        <v>2010</v>
      </c>
      <c r="L583" s="43">
        <f t="shared" si="73"/>
        <v>1</v>
      </c>
      <c r="M583" s="43">
        <f t="shared" si="74"/>
        <v>0</v>
      </c>
      <c r="N583" s="43">
        <f t="shared" si="75"/>
        <v>1</v>
      </c>
      <c r="O583" s="43" t="str">
        <f t="shared" si="76"/>
        <v>A: 0%</v>
      </c>
      <c r="P583" s="45">
        <f t="shared" si="77"/>
        <v>4950160</v>
      </c>
      <c r="Q583" s="45">
        <f>IF(L583=1,F583*INDEX(Asumsi!$B$5:$B$7,MATCH(I583,Asumsi!$A$5:$A$7,0))-H583,0)</f>
        <v>1485048</v>
      </c>
      <c r="R583" s="46">
        <f>MIN(G583,INDEX(Asumsi!$C$5:$C$7,MATCH(I583,Asumsi!$A$5:$A$7,0)))</f>
        <v>0</v>
      </c>
      <c r="S583" s="43">
        <f t="shared" si="78"/>
        <v>0</v>
      </c>
      <c r="T583" s="45">
        <f t="shared" si="79"/>
        <v>0</v>
      </c>
      <c r="U583" s="45">
        <f>IF(L583=1,F583*INDEX(Asumsi!$B$5:$B$7,MATCH(I583,Asumsi!$A$5:$A$7,0))-F583*R583,0)</f>
        <v>1485048</v>
      </c>
      <c r="V583" s="45">
        <f>IF(S583=1,U583*(1-Asumsi!$B$10),U583)</f>
        <v>1485048</v>
      </c>
    </row>
    <row r="584" spans="1:22" x14ac:dyDescent="0.35">
      <c r="A584" s="43">
        <v>51584</v>
      </c>
      <c r="B584" s="43" t="s">
        <v>202</v>
      </c>
      <c r="C584" s="43" t="s">
        <v>297</v>
      </c>
      <c r="D584" s="44">
        <v>40468</v>
      </c>
      <c r="E584" s="43">
        <v>48</v>
      </c>
      <c r="F584" s="43">
        <v>11240400</v>
      </c>
      <c r="G584" s="43">
        <v>0.01</v>
      </c>
      <c r="H584" s="43">
        <v>112404</v>
      </c>
      <c r="I584" s="43" t="s">
        <v>75</v>
      </c>
      <c r="J584" s="43" t="s">
        <v>135</v>
      </c>
      <c r="K584" s="43">
        <f t="shared" si="72"/>
        <v>2010</v>
      </c>
      <c r="L584" s="43">
        <f t="shared" si="73"/>
        <v>1</v>
      </c>
      <c r="M584" s="43">
        <f t="shared" si="74"/>
        <v>0</v>
      </c>
      <c r="N584" s="43">
        <f t="shared" si="75"/>
        <v>1</v>
      </c>
      <c r="O584" s="43" t="str">
        <f t="shared" si="76"/>
        <v>B: 1-3%</v>
      </c>
      <c r="P584" s="45">
        <f t="shared" si="77"/>
        <v>11127996</v>
      </c>
      <c r="Q584" s="45">
        <f>IF(L584=1,F584*INDEX(Asumsi!$B$5:$B$7,MATCH(I584,Asumsi!$A$5:$A$7,0))-H584,0)</f>
        <v>3259716</v>
      </c>
      <c r="R584" s="46">
        <f>MIN(G584,INDEX(Asumsi!$C$5:$C$7,MATCH(I584,Asumsi!$A$5:$A$7,0)))</f>
        <v>0.01</v>
      </c>
      <c r="S584" s="43">
        <f t="shared" si="78"/>
        <v>0</v>
      </c>
      <c r="T584" s="45">
        <f t="shared" si="79"/>
        <v>0</v>
      </c>
      <c r="U584" s="45">
        <f>IF(L584=1,F584*INDEX(Asumsi!$B$5:$B$7,MATCH(I584,Asumsi!$A$5:$A$7,0))-F584*R584,0)</f>
        <v>3259716</v>
      </c>
      <c r="V584" s="45">
        <f>IF(S584=1,U584*(1-Asumsi!$B$10),U584)</f>
        <v>3259716</v>
      </c>
    </row>
    <row r="585" spans="1:22" x14ac:dyDescent="0.35">
      <c r="A585" s="43">
        <v>51879</v>
      </c>
      <c r="B585" s="43" t="s">
        <v>209</v>
      </c>
      <c r="C585" s="43" t="s">
        <v>208</v>
      </c>
      <c r="D585" s="44">
        <v>40414</v>
      </c>
      <c r="E585" s="43">
        <v>26</v>
      </c>
      <c r="F585" s="43">
        <v>2764620</v>
      </c>
      <c r="G585" s="43">
        <v>0.03</v>
      </c>
      <c r="H585" s="43">
        <v>82939</v>
      </c>
      <c r="I585" s="43" t="s">
        <v>75</v>
      </c>
      <c r="J585" s="43" t="s">
        <v>144</v>
      </c>
      <c r="K585" s="43">
        <f t="shared" si="72"/>
        <v>2010</v>
      </c>
      <c r="L585" s="43">
        <f t="shared" si="73"/>
        <v>0</v>
      </c>
      <c r="M585" s="43">
        <f t="shared" si="74"/>
        <v>1</v>
      </c>
      <c r="N585" s="43">
        <f t="shared" si="75"/>
        <v>1</v>
      </c>
      <c r="O585" s="43" t="str">
        <f t="shared" si="76"/>
        <v>B: 1-3%</v>
      </c>
      <c r="P585" s="45">
        <f t="shared" si="77"/>
        <v>0</v>
      </c>
      <c r="Q585" s="45">
        <f>IF(L585=1,F585*INDEX(Asumsi!$B$5:$B$7,MATCH(I585,Asumsi!$A$5:$A$7,0))-H585,0)</f>
        <v>0</v>
      </c>
      <c r="R585" s="46">
        <f>MIN(G585,INDEX(Asumsi!$C$5:$C$7,MATCH(I585,Asumsi!$A$5:$A$7,0)))</f>
        <v>0.03</v>
      </c>
      <c r="S585" s="43">
        <f t="shared" si="78"/>
        <v>0</v>
      </c>
      <c r="T585" s="45">
        <f t="shared" si="79"/>
        <v>0</v>
      </c>
      <c r="U585" s="45">
        <f>IF(L585=1,F585*INDEX(Asumsi!$B$5:$B$7,MATCH(I585,Asumsi!$A$5:$A$7,0))-F585*R585,0)</f>
        <v>0</v>
      </c>
      <c r="V585" s="45">
        <f>IF(S585=1,U585*(1-Asumsi!$B$10),U585)</f>
        <v>0</v>
      </c>
    </row>
    <row r="586" spans="1:22" x14ac:dyDescent="0.35">
      <c r="A586" s="43">
        <v>52288</v>
      </c>
      <c r="B586" s="43" t="s">
        <v>209</v>
      </c>
      <c r="C586" s="43" t="s">
        <v>300</v>
      </c>
      <c r="D586" s="44">
        <v>40765</v>
      </c>
      <c r="E586" s="43">
        <v>19</v>
      </c>
      <c r="F586" s="43">
        <v>2820880</v>
      </c>
      <c r="G586" s="43">
        <v>7.0000000000000007E-2</v>
      </c>
      <c r="H586" s="43">
        <v>197462</v>
      </c>
      <c r="I586" s="43" t="s">
        <v>75</v>
      </c>
      <c r="J586" s="43" t="s">
        <v>144</v>
      </c>
      <c r="K586" s="43">
        <f t="shared" si="72"/>
        <v>2011</v>
      </c>
      <c r="L586" s="43">
        <f t="shared" si="73"/>
        <v>0</v>
      </c>
      <c r="M586" s="43">
        <f t="shared" si="74"/>
        <v>1</v>
      </c>
      <c r="N586" s="43">
        <f t="shared" si="75"/>
        <v>1</v>
      </c>
      <c r="O586" s="43" t="str">
        <f t="shared" si="76"/>
        <v>D: 7%+</v>
      </c>
      <c r="P586" s="45">
        <f t="shared" si="77"/>
        <v>0</v>
      </c>
      <c r="Q586" s="45">
        <f>IF(L586=1,F586*INDEX(Asumsi!$B$5:$B$7,MATCH(I586,Asumsi!$A$5:$A$7,0))-H586,0)</f>
        <v>0</v>
      </c>
      <c r="R586" s="46">
        <f>MIN(G586,INDEX(Asumsi!$C$5:$C$7,MATCH(I586,Asumsi!$A$5:$A$7,0)))</f>
        <v>0.03</v>
      </c>
      <c r="S586" s="43">
        <f t="shared" si="78"/>
        <v>1</v>
      </c>
      <c r="T586" s="45">
        <f t="shared" si="79"/>
        <v>0</v>
      </c>
      <c r="U586" s="45">
        <f>IF(L586=1,F586*INDEX(Asumsi!$B$5:$B$7,MATCH(I586,Asumsi!$A$5:$A$7,0))-F586*R586,0)</f>
        <v>0</v>
      </c>
      <c r="V586" s="45">
        <f>IF(S586=1,U586*(1-Asumsi!$B$10),U586)</f>
        <v>0</v>
      </c>
    </row>
    <row r="587" spans="1:22" x14ac:dyDescent="0.35">
      <c r="A587" s="43">
        <v>53190</v>
      </c>
      <c r="B587" s="43" t="s">
        <v>202</v>
      </c>
      <c r="C587" s="43" t="s">
        <v>304</v>
      </c>
      <c r="D587" s="44">
        <v>40080</v>
      </c>
      <c r="E587" s="43">
        <v>10</v>
      </c>
      <c r="F587" s="43">
        <v>536360</v>
      </c>
      <c r="G587" s="43">
        <v>0.06</v>
      </c>
      <c r="H587" s="43">
        <v>32182</v>
      </c>
      <c r="I587" s="43" t="s">
        <v>76</v>
      </c>
      <c r="J587" s="43" t="s">
        <v>138</v>
      </c>
      <c r="K587" s="43">
        <f t="shared" si="72"/>
        <v>2009</v>
      </c>
      <c r="L587" s="43">
        <f t="shared" si="73"/>
        <v>1</v>
      </c>
      <c r="M587" s="43">
        <f t="shared" si="74"/>
        <v>0</v>
      </c>
      <c r="N587" s="43">
        <f t="shared" si="75"/>
        <v>1</v>
      </c>
      <c r="O587" s="43" t="str">
        <f t="shared" si="76"/>
        <v>C: 4-6%</v>
      </c>
      <c r="P587" s="45">
        <f t="shared" si="77"/>
        <v>504178</v>
      </c>
      <c r="Q587" s="45">
        <f>IF(L587=1,F587*INDEX(Asumsi!$B$5:$B$7,MATCH(I587,Asumsi!$A$5:$A$7,0))-H587,0)</f>
        <v>128726</v>
      </c>
      <c r="R587" s="46">
        <f>MIN(G587,INDEX(Asumsi!$C$5:$C$7,MATCH(I587,Asumsi!$A$5:$A$7,0)))</f>
        <v>0.05</v>
      </c>
      <c r="S587" s="43">
        <f t="shared" si="78"/>
        <v>1</v>
      </c>
      <c r="T587" s="45">
        <f t="shared" si="79"/>
        <v>5363.5999999999976</v>
      </c>
      <c r="U587" s="45">
        <f>IF(L587=1,F587*INDEX(Asumsi!$B$5:$B$7,MATCH(I587,Asumsi!$A$5:$A$7,0))-F587*R587,0)</f>
        <v>134090</v>
      </c>
      <c r="V587" s="45">
        <f>IF(S587=1,U587*(1-Asumsi!$B$10),U587)</f>
        <v>127385.5</v>
      </c>
    </row>
    <row r="588" spans="1:22" x14ac:dyDescent="0.35">
      <c r="A588" s="43">
        <v>53536</v>
      </c>
      <c r="B588" s="43" t="s">
        <v>209</v>
      </c>
      <c r="C588" s="43" t="s">
        <v>294</v>
      </c>
      <c r="D588" s="44">
        <v>41212</v>
      </c>
      <c r="E588" s="43">
        <v>35</v>
      </c>
      <c r="F588" s="43">
        <v>1477380</v>
      </c>
      <c r="G588" s="43">
        <v>0.1</v>
      </c>
      <c r="H588" s="43">
        <v>147738</v>
      </c>
      <c r="I588" s="43" t="s">
        <v>75</v>
      </c>
      <c r="J588" s="43" t="s">
        <v>144</v>
      </c>
      <c r="K588" s="43">
        <f t="shared" si="72"/>
        <v>2012</v>
      </c>
      <c r="L588" s="43">
        <f t="shared" si="73"/>
        <v>0</v>
      </c>
      <c r="M588" s="43">
        <f t="shared" si="74"/>
        <v>1</v>
      </c>
      <c r="N588" s="43">
        <f t="shared" si="75"/>
        <v>1</v>
      </c>
      <c r="O588" s="43" t="str">
        <f t="shared" si="76"/>
        <v>D: 7%+</v>
      </c>
      <c r="P588" s="45">
        <f t="shared" si="77"/>
        <v>0</v>
      </c>
      <c r="Q588" s="45">
        <f>IF(L588=1,F588*INDEX(Asumsi!$B$5:$B$7,MATCH(I588,Asumsi!$A$5:$A$7,0))-H588,0)</f>
        <v>0</v>
      </c>
      <c r="R588" s="46">
        <f>MIN(G588,INDEX(Asumsi!$C$5:$C$7,MATCH(I588,Asumsi!$A$5:$A$7,0)))</f>
        <v>0.03</v>
      </c>
      <c r="S588" s="43">
        <f t="shared" si="78"/>
        <v>1</v>
      </c>
      <c r="T588" s="45">
        <f t="shared" si="79"/>
        <v>0</v>
      </c>
      <c r="U588" s="45">
        <f>IF(L588=1,F588*INDEX(Asumsi!$B$5:$B$7,MATCH(I588,Asumsi!$A$5:$A$7,0))-F588*R588,0)</f>
        <v>0</v>
      </c>
      <c r="V588" s="45">
        <f>IF(S588=1,U588*(1-Asumsi!$B$10),U588)</f>
        <v>0</v>
      </c>
    </row>
    <row r="589" spans="1:22" x14ac:dyDescent="0.35">
      <c r="A589" s="43">
        <v>53572</v>
      </c>
      <c r="B589" s="43" t="s">
        <v>202</v>
      </c>
      <c r="C589" s="43" t="s">
        <v>303</v>
      </c>
      <c r="D589" s="44">
        <v>40305</v>
      </c>
      <c r="E589" s="43">
        <v>17</v>
      </c>
      <c r="F589" s="43">
        <v>368180</v>
      </c>
      <c r="G589" s="43">
        <v>7.0000000000000007E-2</v>
      </c>
      <c r="H589" s="43">
        <v>25773</v>
      </c>
      <c r="I589" s="43" t="s">
        <v>76</v>
      </c>
      <c r="J589" s="43" t="s">
        <v>146</v>
      </c>
      <c r="K589" s="43">
        <f t="shared" si="72"/>
        <v>2010</v>
      </c>
      <c r="L589" s="43">
        <f t="shared" si="73"/>
        <v>1</v>
      </c>
      <c r="M589" s="43">
        <f t="shared" si="74"/>
        <v>0</v>
      </c>
      <c r="N589" s="43">
        <f t="shared" si="75"/>
        <v>1</v>
      </c>
      <c r="O589" s="43" t="str">
        <f t="shared" si="76"/>
        <v>D: 7%+</v>
      </c>
      <c r="P589" s="45">
        <f t="shared" si="77"/>
        <v>342407</v>
      </c>
      <c r="Q589" s="45">
        <f>IF(L589=1,F589*INDEX(Asumsi!$B$5:$B$7,MATCH(I589,Asumsi!$A$5:$A$7,0))-H589,0)</f>
        <v>84681</v>
      </c>
      <c r="R589" s="46">
        <f>MIN(G589,INDEX(Asumsi!$C$5:$C$7,MATCH(I589,Asumsi!$A$5:$A$7,0)))</f>
        <v>0.05</v>
      </c>
      <c r="S589" s="43">
        <f t="shared" si="78"/>
        <v>1</v>
      </c>
      <c r="T589" s="45">
        <f t="shared" si="79"/>
        <v>7363.6000000000013</v>
      </c>
      <c r="U589" s="45">
        <f>IF(L589=1,F589*INDEX(Asumsi!$B$5:$B$7,MATCH(I589,Asumsi!$A$5:$A$7,0))-F589*R589,0)</f>
        <v>92045</v>
      </c>
      <c r="V589" s="45">
        <f>IF(S589=1,U589*(1-Asumsi!$B$10),U589)</f>
        <v>87442.75</v>
      </c>
    </row>
    <row r="590" spans="1:22" x14ac:dyDescent="0.35">
      <c r="A590" s="43">
        <v>53825</v>
      </c>
      <c r="B590" s="43" t="s">
        <v>202</v>
      </c>
      <c r="C590" s="43" t="s">
        <v>278</v>
      </c>
      <c r="D590" s="44">
        <v>40642</v>
      </c>
      <c r="E590" s="43">
        <v>36</v>
      </c>
      <c r="F590" s="43">
        <v>3292100</v>
      </c>
      <c r="G590" s="43">
        <v>0.08</v>
      </c>
      <c r="H590" s="43">
        <v>263368</v>
      </c>
      <c r="I590" s="43" t="s">
        <v>76</v>
      </c>
      <c r="J590" s="43" t="s">
        <v>145</v>
      </c>
      <c r="K590" s="43">
        <f t="shared" si="72"/>
        <v>2011</v>
      </c>
      <c r="L590" s="43">
        <f t="shared" si="73"/>
        <v>1</v>
      </c>
      <c r="M590" s="43">
        <f t="shared" si="74"/>
        <v>0</v>
      </c>
      <c r="N590" s="43">
        <f t="shared" si="75"/>
        <v>1</v>
      </c>
      <c r="O590" s="43" t="str">
        <f t="shared" si="76"/>
        <v>D: 7%+</v>
      </c>
      <c r="P590" s="45">
        <f t="shared" si="77"/>
        <v>3028732</v>
      </c>
      <c r="Q590" s="45">
        <f>IF(L590=1,F590*INDEX(Asumsi!$B$5:$B$7,MATCH(I590,Asumsi!$A$5:$A$7,0))-H590,0)</f>
        <v>724262</v>
      </c>
      <c r="R590" s="46">
        <f>MIN(G590,INDEX(Asumsi!$C$5:$C$7,MATCH(I590,Asumsi!$A$5:$A$7,0)))</f>
        <v>0.05</v>
      </c>
      <c r="S590" s="43">
        <f t="shared" si="78"/>
        <v>1</v>
      </c>
      <c r="T590" s="45">
        <f t="shared" si="79"/>
        <v>98763</v>
      </c>
      <c r="U590" s="45">
        <f>IF(L590=1,F590*INDEX(Asumsi!$B$5:$B$7,MATCH(I590,Asumsi!$A$5:$A$7,0))-F590*R590,0)</f>
        <v>823025</v>
      </c>
      <c r="V590" s="45">
        <f>IF(S590=1,U590*(1-Asumsi!$B$10),U590)</f>
        <v>781873.75</v>
      </c>
    </row>
    <row r="591" spans="1:22" x14ac:dyDescent="0.35">
      <c r="A591" s="43">
        <v>53863</v>
      </c>
      <c r="B591" s="43" t="s">
        <v>202</v>
      </c>
      <c r="C591" s="43" t="s">
        <v>307</v>
      </c>
      <c r="D591" s="44">
        <v>40332</v>
      </c>
      <c r="E591" s="43">
        <v>46</v>
      </c>
      <c r="F591" s="43">
        <v>15614900</v>
      </c>
      <c r="G591" s="43">
        <v>0.02</v>
      </c>
      <c r="H591" s="43">
        <v>312298</v>
      </c>
      <c r="I591" s="43" t="s">
        <v>76</v>
      </c>
      <c r="J591" s="43" t="s">
        <v>140</v>
      </c>
      <c r="K591" s="43">
        <f t="shared" si="72"/>
        <v>2010</v>
      </c>
      <c r="L591" s="43">
        <f t="shared" si="73"/>
        <v>1</v>
      </c>
      <c r="M591" s="43">
        <f t="shared" si="74"/>
        <v>0</v>
      </c>
      <c r="N591" s="43">
        <f t="shared" si="75"/>
        <v>1</v>
      </c>
      <c r="O591" s="43" t="str">
        <f t="shared" si="76"/>
        <v>B: 1-3%</v>
      </c>
      <c r="P591" s="45">
        <f t="shared" si="77"/>
        <v>15302602</v>
      </c>
      <c r="Q591" s="45">
        <f>IF(L591=1,F591*INDEX(Asumsi!$B$5:$B$7,MATCH(I591,Asumsi!$A$5:$A$7,0))-H591,0)</f>
        <v>4372172</v>
      </c>
      <c r="R591" s="46">
        <f>MIN(G591,INDEX(Asumsi!$C$5:$C$7,MATCH(I591,Asumsi!$A$5:$A$7,0)))</f>
        <v>0.02</v>
      </c>
      <c r="S591" s="43">
        <f t="shared" si="78"/>
        <v>0</v>
      </c>
      <c r="T591" s="45">
        <f t="shared" si="79"/>
        <v>0</v>
      </c>
      <c r="U591" s="45">
        <f>IF(L591=1,F591*INDEX(Asumsi!$B$5:$B$7,MATCH(I591,Asumsi!$A$5:$A$7,0))-F591*R591,0)</f>
        <v>4372172</v>
      </c>
      <c r="V591" s="45">
        <f>IF(S591=1,U591*(1-Asumsi!$B$10),U591)</f>
        <v>4372172</v>
      </c>
    </row>
    <row r="592" spans="1:22" x14ac:dyDescent="0.35">
      <c r="A592" s="43">
        <v>54119</v>
      </c>
      <c r="B592" s="43" t="s">
        <v>209</v>
      </c>
      <c r="C592" s="43" t="s">
        <v>208</v>
      </c>
      <c r="D592" s="44">
        <v>40320</v>
      </c>
      <c r="E592" s="43">
        <v>45</v>
      </c>
      <c r="F592" s="43">
        <v>522000</v>
      </c>
      <c r="G592" s="43">
        <v>0.04</v>
      </c>
      <c r="H592" s="43">
        <v>20880</v>
      </c>
      <c r="I592" s="43" t="s">
        <v>76</v>
      </c>
      <c r="J592" s="43" t="s">
        <v>150</v>
      </c>
      <c r="K592" s="43">
        <f t="shared" si="72"/>
        <v>2010</v>
      </c>
      <c r="L592" s="43">
        <f t="shared" si="73"/>
        <v>0</v>
      </c>
      <c r="M592" s="43">
        <f t="shared" si="74"/>
        <v>1</v>
      </c>
      <c r="N592" s="43">
        <f t="shared" si="75"/>
        <v>1</v>
      </c>
      <c r="O592" s="43" t="str">
        <f t="shared" si="76"/>
        <v>C: 4-6%</v>
      </c>
      <c r="P592" s="45">
        <f t="shared" si="77"/>
        <v>0</v>
      </c>
      <c r="Q592" s="45">
        <f>IF(L592=1,F592*INDEX(Asumsi!$B$5:$B$7,MATCH(I592,Asumsi!$A$5:$A$7,0))-H592,0)</f>
        <v>0</v>
      </c>
      <c r="R592" s="46">
        <f>MIN(G592,INDEX(Asumsi!$C$5:$C$7,MATCH(I592,Asumsi!$A$5:$A$7,0)))</f>
        <v>0.04</v>
      </c>
      <c r="S592" s="43">
        <f t="shared" si="78"/>
        <v>0</v>
      </c>
      <c r="T592" s="45">
        <f t="shared" si="79"/>
        <v>0</v>
      </c>
      <c r="U592" s="45">
        <f>IF(L592=1,F592*INDEX(Asumsi!$B$5:$B$7,MATCH(I592,Asumsi!$A$5:$A$7,0))-F592*R592,0)</f>
        <v>0</v>
      </c>
      <c r="V592" s="45">
        <f>IF(S592=1,U592*(1-Asumsi!$B$10),U592)</f>
        <v>0</v>
      </c>
    </row>
    <row r="593" spans="1:22" x14ac:dyDescent="0.35">
      <c r="A593" s="43">
        <v>56224</v>
      </c>
      <c r="B593" s="43" t="s">
        <v>202</v>
      </c>
      <c r="C593" s="43" t="s">
        <v>304</v>
      </c>
      <c r="D593" s="44">
        <v>41207</v>
      </c>
      <c r="E593" s="43">
        <v>35</v>
      </c>
      <c r="F593" s="43">
        <v>288120</v>
      </c>
      <c r="G593" s="43">
        <v>0.01</v>
      </c>
      <c r="H593" s="43">
        <v>2881</v>
      </c>
      <c r="I593" s="43" t="s">
        <v>76</v>
      </c>
      <c r="J593" s="43" t="s">
        <v>138</v>
      </c>
      <c r="K593" s="43">
        <f t="shared" si="72"/>
        <v>2012</v>
      </c>
      <c r="L593" s="43">
        <f t="shared" si="73"/>
        <v>1</v>
      </c>
      <c r="M593" s="43">
        <f t="shared" si="74"/>
        <v>0</v>
      </c>
      <c r="N593" s="43">
        <f t="shared" si="75"/>
        <v>1</v>
      </c>
      <c r="O593" s="43" t="str">
        <f t="shared" si="76"/>
        <v>B: 1-3%</v>
      </c>
      <c r="P593" s="45">
        <f t="shared" si="77"/>
        <v>285239</v>
      </c>
      <c r="Q593" s="45">
        <f>IF(L593=1,F593*INDEX(Asumsi!$B$5:$B$7,MATCH(I593,Asumsi!$A$5:$A$7,0))-H593,0)</f>
        <v>83555</v>
      </c>
      <c r="R593" s="46">
        <f>MIN(G593,INDEX(Asumsi!$C$5:$C$7,MATCH(I593,Asumsi!$A$5:$A$7,0)))</f>
        <v>0.01</v>
      </c>
      <c r="S593" s="43">
        <f t="shared" si="78"/>
        <v>0</v>
      </c>
      <c r="T593" s="45">
        <f t="shared" si="79"/>
        <v>0</v>
      </c>
      <c r="U593" s="45">
        <f>IF(L593=1,F593*INDEX(Asumsi!$B$5:$B$7,MATCH(I593,Asumsi!$A$5:$A$7,0))-F593*R593,0)</f>
        <v>83554.8</v>
      </c>
      <c r="V593" s="45">
        <f>IF(S593=1,U593*(1-Asumsi!$B$10),U593)</f>
        <v>83554.8</v>
      </c>
    </row>
    <row r="594" spans="1:22" x14ac:dyDescent="0.35">
      <c r="A594" s="43">
        <v>56293</v>
      </c>
      <c r="B594" s="43" t="s">
        <v>202</v>
      </c>
      <c r="C594" s="43" t="s">
        <v>304</v>
      </c>
      <c r="D594" s="44">
        <v>40183</v>
      </c>
      <c r="E594" s="43">
        <v>34</v>
      </c>
      <c r="F594" s="43">
        <v>1405580</v>
      </c>
      <c r="G594" s="43">
        <v>0.04</v>
      </c>
      <c r="H594" s="43">
        <v>56223</v>
      </c>
      <c r="I594" s="43" t="s">
        <v>75</v>
      </c>
      <c r="J594" s="43" t="s">
        <v>144</v>
      </c>
      <c r="K594" s="43">
        <f t="shared" si="72"/>
        <v>2010</v>
      </c>
      <c r="L594" s="43">
        <f t="shared" si="73"/>
        <v>1</v>
      </c>
      <c r="M594" s="43">
        <f t="shared" si="74"/>
        <v>0</v>
      </c>
      <c r="N594" s="43">
        <f t="shared" si="75"/>
        <v>1</v>
      </c>
      <c r="O594" s="43" t="str">
        <f t="shared" si="76"/>
        <v>C: 4-6%</v>
      </c>
      <c r="P594" s="45">
        <f t="shared" si="77"/>
        <v>1349357</v>
      </c>
      <c r="Q594" s="45">
        <f>IF(L594=1,F594*INDEX(Asumsi!$B$5:$B$7,MATCH(I594,Asumsi!$A$5:$A$7,0))-H594,0)</f>
        <v>365451</v>
      </c>
      <c r="R594" s="46">
        <f>MIN(G594,INDEX(Asumsi!$C$5:$C$7,MATCH(I594,Asumsi!$A$5:$A$7,0)))</f>
        <v>0.03</v>
      </c>
      <c r="S594" s="43">
        <f t="shared" si="78"/>
        <v>1</v>
      </c>
      <c r="T594" s="45">
        <f t="shared" si="79"/>
        <v>14055.800000000003</v>
      </c>
      <c r="U594" s="45">
        <f>IF(L594=1,F594*INDEX(Asumsi!$B$5:$B$7,MATCH(I594,Asumsi!$A$5:$A$7,0))-F594*R594,0)</f>
        <v>379506.6</v>
      </c>
      <c r="V594" s="45">
        <f>IF(S594=1,U594*(1-Asumsi!$B$10),U594)</f>
        <v>360531.26999999996</v>
      </c>
    </row>
    <row r="595" spans="1:22" x14ac:dyDescent="0.35">
      <c r="A595" s="43">
        <v>57959</v>
      </c>
      <c r="B595" s="43" t="s">
        <v>202</v>
      </c>
      <c r="C595" s="43" t="s">
        <v>302</v>
      </c>
      <c r="D595" s="44">
        <v>40907</v>
      </c>
      <c r="E595" s="43">
        <v>40</v>
      </c>
      <c r="F595" s="43">
        <v>479720</v>
      </c>
      <c r="G595" s="43">
        <v>0.04</v>
      </c>
      <c r="H595" s="43">
        <v>19189</v>
      </c>
      <c r="I595" s="43" t="s">
        <v>76</v>
      </c>
      <c r="J595" s="43" t="s">
        <v>150</v>
      </c>
      <c r="K595" s="43">
        <f t="shared" si="72"/>
        <v>2011</v>
      </c>
      <c r="L595" s="43">
        <f t="shared" si="73"/>
        <v>1</v>
      </c>
      <c r="M595" s="43">
        <f t="shared" si="74"/>
        <v>0</v>
      </c>
      <c r="N595" s="43">
        <f t="shared" si="75"/>
        <v>1</v>
      </c>
      <c r="O595" s="43" t="str">
        <f t="shared" si="76"/>
        <v>C: 4-6%</v>
      </c>
      <c r="P595" s="45">
        <f t="shared" si="77"/>
        <v>460531</v>
      </c>
      <c r="Q595" s="45">
        <f>IF(L595=1,F595*INDEX(Asumsi!$B$5:$B$7,MATCH(I595,Asumsi!$A$5:$A$7,0))-H595,0)</f>
        <v>124727</v>
      </c>
      <c r="R595" s="46">
        <f>MIN(G595,INDEX(Asumsi!$C$5:$C$7,MATCH(I595,Asumsi!$A$5:$A$7,0)))</f>
        <v>0.04</v>
      </c>
      <c r="S595" s="43">
        <f t="shared" si="78"/>
        <v>0</v>
      </c>
      <c r="T595" s="45">
        <f t="shared" si="79"/>
        <v>0</v>
      </c>
      <c r="U595" s="45">
        <f>IF(L595=1,F595*INDEX(Asumsi!$B$5:$B$7,MATCH(I595,Asumsi!$A$5:$A$7,0))-F595*R595,0)</f>
        <v>124727.2</v>
      </c>
      <c r="V595" s="45">
        <f>IF(S595=1,U595*(1-Asumsi!$B$10),U595)</f>
        <v>124727.2</v>
      </c>
    </row>
    <row r="596" spans="1:22" x14ac:dyDescent="0.35">
      <c r="A596" s="43">
        <v>58500</v>
      </c>
      <c r="B596" s="43" t="s">
        <v>209</v>
      </c>
      <c r="C596" s="43" t="s">
        <v>307</v>
      </c>
      <c r="D596" s="44">
        <v>40588</v>
      </c>
      <c r="E596" s="43">
        <v>17</v>
      </c>
      <c r="F596" s="43">
        <v>3058028</v>
      </c>
      <c r="G596" s="43">
        <v>7.0000000000000007E-2</v>
      </c>
      <c r="H596" s="43">
        <v>214062</v>
      </c>
      <c r="I596" s="43" t="s">
        <v>77</v>
      </c>
      <c r="J596" s="43" t="s">
        <v>137</v>
      </c>
      <c r="K596" s="43">
        <f t="shared" si="72"/>
        <v>2011</v>
      </c>
      <c r="L596" s="43">
        <f t="shared" si="73"/>
        <v>0</v>
      </c>
      <c r="M596" s="43">
        <f t="shared" si="74"/>
        <v>1</v>
      </c>
      <c r="N596" s="43">
        <f t="shared" si="75"/>
        <v>1</v>
      </c>
      <c r="O596" s="43" t="str">
        <f t="shared" si="76"/>
        <v>D: 7%+</v>
      </c>
      <c r="P596" s="45">
        <f t="shared" si="77"/>
        <v>0</v>
      </c>
      <c r="Q596" s="45">
        <f>IF(L596=1,F596*INDEX(Asumsi!$B$5:$B$7,MATCH(I596,Asumsi!$A$5:$A$7,0))-H596,0)</f>
        <v>0</v>
      </c>
      <c r="R596" s="46">
        <f>MIN(G596,INDEX(Asumsi!$C$5:$C$7,MATCH(I596,Asumsi!$A$5:$A$7,0)))</f>
        <v>0.05</v>
      </c>
      <c r="S596" s="43">
        <f t="shared" si="78"/>
        <v>1</v>
      </c>
      <c r="T596" s="45">
        <f t="shared" si="79"/>
        <v>0</v>
      </c>
      <c r="U596" s="45">
        <f>IF(L596=1,F596*INDEX(Asumsi!$B$5:$B$7,MATCH(I596,Asumsi!$A$5:$A$7,0))-F596*R596,0)</f>
        <v>0</v>
      </c>
      <c r="V596" s="45">
        <f>IF(S596=1,U596*(1-Asumsi!$B$10),U596)</f>
        <v>0</v>
      </c>
    </row>
    <row r="597" spans="1:22" x14ac:dyDescent="0.35">
      <c r="A597" s="43">
        <v>59584</v>
      </c>
      <c r="B597" s="43" t="s">
        <v>202</v>
      </c>
      <c r="C597" s="43" t="s">
        <v>278</v>
      </c>
      <c r="D597" s="44">
        <v>40326</v>
      </c>
      <c r="E597" s="43">
        <v>3</v>
      </c>
      <c r="F597" s="43">
        <v>673680</v>
      </c>
      <c r="G597" s="43">
        <v>0.08</v>
      </c>
      <c r="H597" s="43">
        <v>53894</v>
      </c>
      <c r="I597" s="43" t="s">
        <v>75</v>
      </c>
      <c r="J597" s="43" t="s">
        <v>143</v>
      </c>
      <c r="K597" s="43">
        <f t="shared" si="72"/>
        <v>2010</v>
      </c>
      <c r="L597" s="43">
        <f t="shared" si="73"/>
        <v>1</v>
      </c>
      <c r="M597" s="43">
        <f t="shared" si="74"/>
        <v>0</v>
      </c>
      <c r="N597" s="43">
        <f t="shared" si="75"/>
        <v>1</v>
      </c>
      <c r="O597" s="43" t="str">
        <f t="shared" si="76"/>
        <v>D: 7%+</v>
      </c>
      <c r="P597" s="45">
        <f t="shared" si="77"/>
        <v>619786</v>
      </c>
      <c r="Q597" s="45">
        <f>IF(L597=1,F597*INDEX(Asumsi!$B$5:$B$7,MATCH(I597,Asumsi!$A$5:$A$7,0))-H597,0)</f>
        <v>148210</v>
      </c>
      <c r="R597" s="46">
        <f>MIN(G597,INDEX(Asumsi!$C$5:$C$7,MATCH(I597,Asumsi!$A$5:$A$7,0)))</f>
        <v>0.03</v>
      </c>
      <c r="S597" s="43">
        <f t="shared" si="78"/>
        <v>1</v>
      </c>
      <c r="T597" s="45">
        <f t="shared" si="79"/>
        <v>33684</v>
      </c>
      <c r="U597" s="45">
        <f>IF(L597=1,F597*INDEX(Asumsi!$B$5:$B$7,MATCH(I597,Asumsi!$A$5:$A$7,0))-F597*R597,0)</f>
        <v>181893.6</v>
      </c>
      <c r="V597" s="45">
        <f>IF(S597=1,U597*(1-Asumsi!$B$10),U597)</f>
        <v>172798.91999999998</v>
      </c>
    </row>
    <row r="598" spans="1:22" x14ac:dyDescent="0.35">
      <c r="A598" s="43">
        <v>261</v>
      </c>
      <c r="B598" s="43" t="s">
        <v>202</v>
      </c>
      <c r="C598" s="43" t="s">
        <v>308</v>
      </c>
      <c r="D598" s="44">
        <v>40357</v>
      </c>
      <c r="E598" s="43">
        <v>47</v>
      </c>
      <c r="F598" s="43">
        <v>11355218</v>
      </c>
      <c r="G598" s="43">
        <v>0.04</v>
      </c>
      <c r="H598" s="43">
        <v>454209</v>
      </c>
      <c r="I598" s="43" t="s">
        <v>77</v>
      </c>
      <c r="J598" s="43" t="s">
        <v>137</v>
      </c>
      <c r="K598" s="43">
        <f t="shared" si="72"/>
        <v>2010</v>
      </c>
      <c r="L598" s="43">
        <f t="shared" si="73"/>
        <v>1</v>
      </c>
      <c r="M598" s="43">
        <f t="shared" si="74"/>
        <v>0</v>
      </c>
      <c r="N598" s="43">
        <f t="shared" si="75"/>
        <v>1</v>
      </c>
      <c r="O598" s="43" t="str">
        <f t="shared" si="76"/>
        <v>C: 4-6%</v>
      </c>
      <c r="P598" s="45">
        <f t="shared" si="77"/>
        <v>10901009</v>
      </c>
      <c r="Q598" s="45">
        <f>IF(L598=1,F598*INDEX(Asumsi!$B$5:$B$7,MATCH(I598,Asumsi!$A$5:$A$7,0))-H598,0)</f>
        <v>2952356.4</v>
      </c>
      <c r="R598" s="46">
        <f>MIN(G598,INDEX(Asumsi!$C$5:$C$7,MATCH(I598,Asumsi!$A$5:$A$7,0)))</f>
        <v>0.04</v>
      </c>
      <c r="S598" s="43">
        <f t="shared" si="78"/>
        <v>0</v>
      </c>
      <c r="T598" s="45">
        <f t="shared" si="79"/>
        <v>0</v>
      </c>
      <c r="U598" s="45">
        <f>IF(L598=1,F598*INDEX(Asumsi!$B$5:$B$7,MATCH(I598,Asumsi!$A$5:$A$7,0))-F598*R598,0)</f>
        <v>2952356.6799999997</v>
      </c>
      <c r="V598" s="45">
        <f>IF(S598=1,U598*(1-Asumsi!$B$10),U598)</f>
        <v>2952356.6799999997</v>
      </c>
    </row>
    <row r="599" spans="1:22" x14ac:dyDescent="0.35">
      <c r="A599" s="43">
        <v>928</v>
      </c>
      <c r="B599" s="43" t="s">
        <v>209</v>
      </c>
      <c r="C599" s="43" t="s">
        <v>309</v>
      </c>
      <c r="D599" s="44">
        <v>40603</v>
      </c>
      <c r="E599" s="43">
        <v>21</v>
      </c>
      <c r="F599" s="43">
        <v>2445360</v>
      </c>
      <c r="G599" s="43">
        <v>0.06</v>
      </c>
      <c r="H599" s="43">
        <v>146722</v>
      </c>
      <c r="I599" s="43" t="s">
        <v>76</v>
      </c>
      <c r="J599" s="43" t="s">
        <v>141</v>
      </c>
      <c r="K599" s="43">
        <f t="shared" si="72"/>
        <v>2011</v>
      </c>
      <c r="L599" s="43">
        <f t="shared" si="73"/>
        <v>0</v>
      </c>
      <c r="M599" s="43">
        <f t="shared" si="74"/>
        <v>1</v>
      </c>
      <c r="N599" s="43">
        <f t="shared" si="75"/>
        <v>1</v>
      </c>
      <c r="O599" s="43" t="str">
        <f t="shared" si="76"/>
        <v>C: 4-6%</v>
      </c>
      <c r="P599" s="45">
        <f t="shared" si="77"/>
        <v>0</v>
      </c>
      <c r="Q599" s="45">
        <f>IF(L599=1,F599*INDEX(Asumsi!$B$5:$B$7,MATCH(I599,Asumsi!$A$5:$A$7,0))-H599,0)</f>
        <v>0</v>
      </c>
      <c r="R599" s="46">
        <f>MIN(G599,INDEX(Asumsi!$C$5:$C$7,MATCH(I599,Asumsi!$A$5:$A$7,0)))</f>
        <v>0.05</v>
      </c>
      <c r="S599" s="43">
        <f t="shared" si="78"/>
        <v>1</v>
      </c>
      <c r="T599" s="45">
        <f t="shared" si="79"/>
        <v>0</v>
      </c>
      <c r="U599" s="45">
        <f>IF(L599=1,F599*INDEX(Asumsi!$B$5:$B$7,MATCH(I599,Asumsi!$A$5:$A$7,0))-F599*R599,0)</f>
        <v>0</v>
      </c>
      <c r="V599" s="45">
        <f>IF(S599=1,U599*(1-Asumsi!$B$10),U599)</f>
        <v>0</v>
      </c>
    </row>
    <row r="600" spans="1:22" x14ac:dyDescent="0.35">
      <c r="A600" s="43">
        <v>1282</v>
      </c>
      <c r="B600" s="43" t="s">
        <v>202</v>
      </c>
      <c r="C600" s="43" t="s">
        <v>310</v>
      </c>
      <c r="D600" s="44">
        <v>40966</v>
      </c>
      <c r="E600" s="43">
        <v>26</v>
      </c>
      <c r="F600" s="43">
        <v>1784760</v>
      </c>
      <c r="G600" s="43">
        <v>0</v>
      </c>
      <c r="H600" s="43">
        <v>0</v>
      </c>
      <c r="I600" s="43" t="s">
        <v>77</v>
      </c>
      <c r="J600" s="43" t="s">
        <v>142</v>
      </c>
      <c r="K600" s="43">
        <f t="shared" si="72"/>
        <v>2012</v>
      </c>
      <c r="L600" s="43">
        <f t="shared" si="73"/>
        <v>1</v>
      </c>
      <c r="M600" s="43">
        <f t="shared" si="74"/>
        <v>0</v>
      </c>
      <c r="N600" s="43">
        <f t="shared" si="75"/>
        <v>1</v>
      </c>
      <c r="O600" s="43" t="str">
        <f t="shared" si="76"/>
        <v>A: 0%</v>
      </c>
      <c r="P600" s="45">
        <f t="shared" si="77"/>
        <v>1784760</v>
      </c>
      <c r="Q600" s="45">
        <f>IF(L600=1,F600*INDEX(Asumsi!$B$5:$B$7,MATCH(I600,Asumsi!$A$5:$A$7,0))-H600,0)</f>
        <v>535428</v>
      </c>
      <c r="R600" s="46">
        <f>MIN(G600,INDEX(Asumsi!$C$5:$C$7,MATCH(I600,Asumsi!$A$5:$A$7,0)))</f>
        <v>0</v>
      </c>
      <c r="S600" s="43">
        <f t="shared" si="78"/>
        <v>0</v>
      </c>
      <c r="T600" s="45">
        <f t="shared" si="79"/>
        <v>0</v>
      </c>
      <c r="U600" s="45">
        <f>IF(L600=1,F600*INDEX(Asumsi!$B$5:$B$7,MATCH(I600,Asumsi!$A$5:$A$7,0))-F600*R600,0)</f>
        <v>535428</v>
      </c>
      <c r="V600" s="45">
        <f>IF(S600=1,U600*(1-Asumsi!$B$10),U600)</f>
        <v>535428</v>
      </c>
    </row>
    <row r="601" spans="1:22" x14ac:dyDescent="0.35">
      <c r="A601" s="43">
        <v>1856</v>
      </c>
      <c r="B601" s="43" t="s">
        <v>202</v>
      </c>
      <c r="C601" s="43" t="s">
        <v>311</v>
      </c>
      <c r="D601" s="44">
        <v>40987</v>
      </c>
      <c r="E601" s="43">
        <v>24</v>
      </c>
      <c r="F601" s="43">
        <v>2898600</v>
      </c>
      <c r="G601" s="43">
        <v>0.08</v>
      </c>
      <c r="H601" s="43">
        <v>231888</v>
      </c>
      <c r="I601" s="43" t="s">
        <v>76</v>
      </c>
      <c r="J601" s="43" t="s">
        <v>141</v>
      </c>
      <c r="K601" s="43">
        <f t="shared" si="72"/>
        <v>2012</v>
      </c>
      <c r="L601" s="43">
        <f t="shared" si="73"/>
        <v>1</v>
      </c>
      <c r="M601" s="43">
        <f t="shared" si="74"/>
        <v>0</v>
      </c>
      <c r="N601" s="43">
        <f t="shared" si="75"/>
        <v>1</v>
      </c>
      <c r="O601" s="43" t="str">
        <f t="shared" si="76"/>
        <v>D: 7%+</v>
      </c>
      <c r="P601" s="45">
        <f t="shared" si="77"/>
        <v>2666712</v>
      </c>
      <c r="Q601" s="45">
        <f>IF(L601=1,F601*INDEX(Asumsi!$B$5:$B$7,MATCH(I601,Asumsi!$A$5:$A$7,0))-H601,0)</f>
        <v>637692</v>
      </c>
      <c r="R601" s="46">
        <f>MIN(G601,INDEX(Asumsi!$C$5:$C$7,MATCH(I601,Asumsi!$A$5:$A$7,0)))</f>
        <v>0.05</v>
      </c>
      <c r="S601" s="43">
        <f t="shared" si="78"/>
        <v>1</v>
      </c>
      <c r="T601" s="45">
        <f t="shared" si="79"/>
        <v>86958</v>
      </c>
      <c r="U601" s="45">
        <f>IF(L601=1,F601*INDEX(Asumsi!$B$5:$B$7,MATCH(I601,Asumsi!$A$5:$A$7,0))-F601*R601,0)</f>
        <v>724650</v>
      </c>
      <c r="V601" s="45">
        <f>IF(S601=1,U601*(1-Asumsi!$B$10),U601)</f>
        <v>688417.5</v>
      </c>
    </row>
    <row r="602" spans="1:22" x14ac:dyDescent="0.35">
      <c r="A602" s="43">
        <v>1925</v>
      </c>
      <c r="B602" s="43" t="s">
        <v>202</v>
      </c>
      <c r="C602" s="43" t="s">
        <v>292</v>
      </c>
      <c r="D602" s="44">
        <v>40972</v>
      </c>
      <c r="E602" s="43">
        <v>7</v>
      </c>
      <c r="F602" s="43">
        <v>3748740</v>
      </c>
      <c r="G602" s="43">
        <v>0.08</v>
      </c>
      <c r="H602" s="43">
        <v>299899</v>
      </c>
      <c r="I602" s="43" t="s">
        <v>75</v>
      </c>
      <c r="J602" s="43" t="s">
        <v>135</v>
      </c>
      <c r="K602" s="43">
        <f t="shared" si="72"/>
        <v>2012</v>
      </c>
      <c r="L602" s="43">
        <f t="shared" si="73"/>
        <v>1</v>
      </c>
      <c r="M602" s="43">
        <f t="shared" si="74"/>
        <v>0</v>
      </c>
      <c r="N602" s="43">
        <f t="shared" si="75"/>
        <v>1</v>
      </c>
      <c r="O602" s="43" t="str">
        <f t="shared" si="76"/>
        <v>D: 7%+</v>
      </c>
      <c r="P602" s="45">
        <f t="shared" si="77"/>
        <v>3448841</v>
      </c>
      <c r="Q602" s="45">
        <f>IF(L602=1,F602*INDEX(Asumsi!$B$5:$B$7,MATCH(I602,Asumsi!$A$5:$A$7,0))-H602,0)</f>
        <v>824723</v>
      </c>
      <c r="R602" s="46">
        <f>MIN(G602,INDEX(Asumsi!$C$5:$C$7,MATCH(I602,Asumsi!$A$5:$A$7,0)))</f>
        <v>0.03</v>
      </c>
      <c r="S602" s="43">
        <f t="shared" si="78"/>
        <v>1</v>
      </c>
      <c r="T602" s="45">
        <f t="shared" si="79"/>
        <v>187437</v>
      </c>
      <c r="U602" s="45">
        <f>IF(L602=1,F602*INDEX(Asumsi!$B$5:$B$7,MATCH(I602,Asumsi!$A$5:$A$7,0))-F602*R602,0)</f>
        <v>1012159.8</v>
      </c>
      <c r="V602" s="45">
        <f>IF(S602=1,U602*(1-Asumsi!$B$10),U602)</f>
        <v>961551.81</v>
      </c>
    </row>
    <row r="603" spans="1:22" x14ac:dyDescent="0.35">
      <c r="A603" s="43">
        <v>2848</v>
      </c>
      <c r="B603" s="43" t="s">
        <v>202</v>
      </c>
      <c r="C603" s="43" t="s">
        <v>310</v>
      </c>
      <c r="D603" s="44">
        <v>40977</v>
      </c>
      <c r="E603" s="43">
        <v>35</v>
      </c>
      <c r="F603" s="43">
        <v>2952780</v>
      </c>
      <c r="G603" s="43">
        <v>0.06</v>
      </c>
      <c r="H603" s="43">
        <v>177167</v>
      </c>
      <c r="I603" s="43" t="s">
        <v>75</v>
      </c>
      <c r="J603" s="43" t="s">
        <v>144</v>
      </c>
      <c r="K603" s="43">
        <f t="shared" si="72"/>
        <v>2012</v>
      </c>
      <c r="L603" s="43">
        <f t="shared" si="73"/>
        <v>1</v>
      </c>
      <c r="M603" s="43">
        <f t="shared" si="74"/>
        <v>0</v>
      </c>
      <c r="N603" s="43">
        <f t="shared" si="75"/>
        <v>1</v>
      </c>
      <c r="O603" s="43" t="str">
        <f t="shared" si="76"/>
        <v>C: 4-6%</v>
      </c>
      <c r="P603" s="45">
        <f t="shared" si="77"/>
        <v>2775613</v>
      </c>
      <c r="Q603" s="45">
        <f>IF(L603=1,F603*INDEX(Asumsi!$B$5:$B$7,MATCH(I603,Asumsi!$A$5:$A$7,0))-H603,0)</f>
        <v>708667</v>
      </c>
      <c r="R603" s="46">
        <f>MIN(G603,INDEX(Asumsi!$C$5:$C$7,MATCH(I603,Asumsi!$A$5:$A$7,0)))</f>
        <v>0.03</v>
      </c>
      <c r="S603" s="43">
        <f t="shared" si="78"/>
        <v>1</v>
      </c>
      <c r="T603" s="45">
        <f t="shared" si="79"/>
        <v>88583.4</v>
      </c>
      <c r="U603" s="45">
        <f>IF(L603=1,F603*INDEX(Asumsi!$B$5:$B$7,MATCH(I603,Asumsi!$A$5:$A$7,0))-F603*R603,0)</f>
        <v>797250.6</v>
      </c>
      <c r="V603" s="45">
        <f>IF(S603=1,U603*(1-Asumsi!$B$10),U603)</f>
        <v>757388.07</v>
      </c>
    </row>
    <row r="604" spans="1:22" x14ac:dyDescent="0.35">
      <c r="A604" s="43">
        <v>5504</v>
      </c>
      <c r="B604" s="43" t="s">
        <v>202</v>
      </c>
      <c r="C604" s="43" t="s">
        <v>312</v>
      </c>
      <c r="D604" s="44">
        <v>40183</v>
      </c>
      <c r="E604" s="43">
        <v>6</v>
      </c>
      <c r="F604" s="43">
        <v>99100</v>
      </c>
      <c r="G604" s="43">
        <v>0.06</v>
      </c>
      <c r="H604" s="43">
        <v>5946</v>
      </c>
      <c r="I604" s="43" t="s">
        <v>76</v>
      </c>
      <c r="J604" s="43" t="s">
        <v>145</v>
      </c>
      <c r="K604" s="43">
        <f t="shared" si="72"/>
        <v>2010</v>
      </c>
      <c r="L604" s="43">
        <f t="shared" si="73"/>
        <v>1</v>
      </c>
      <c r="M604" s="43">
        <f t="shared" si="74"/>
        <v>0</v>
      </c>
      <c r="N604" s="43">
        <f t="shared" si="75"/>
        <v>1</v>
      </c>
      <c r="O604" s="43" t="str">
        <f t="shared" si="76"/>
        <v>C: 4-6%</v>
      </c>
      <c r="P604" s="45">
        <f t="shared" si="77"/>
        <v>93154</v>
      </c>
      <c r="Q604" s="45">
        <f>IF(L604=1,F604*INDEX(Asumsi!$B$5:$B$7,MATCH(I604,Asumsi!$A$5:$A$7,0))-H604,0)</f>
        <v>23784</v>
      </c>
      <c r="R604" s="46">
        <f>MIN(G604,INDEX(Asumsi!$C$5:$C$7,MATCH(I604,Asumsi!$A$5:$A$7,0)))</f>
        <v>0.05</v>
      </c>
      <c r="S604" s="43">
        <f t="shared" si="78"/>
        <v>1</v>
      </c>
      <c r="T604" s="45">
        <f t="shared" si="79"/>
        <v>990.99999999999955</v>
      </c>
      <c r="U604" s="45">
        <f>IF(L604=1,F604*INDEX(Asumsi!$B$5:$B$7,MATCH(I604,Asumsi!$A$5:$A$7,0))-F604*R604,0)</f>
        <v>24775</v>
      </c>
      <c r="V604" s="45">
        <f>IF(S604=1,U604*(1-Asumsi!$B$10),U604)</f>
        <v>23536.25</v>
      </c>
    </row>
    <row r="605" spans="1:22" x14ac:dyDescent="0.35">
      <c r="A605" s="43">
        <v>8390</v>
      </c>
      <c r="B605" s="43" t="s">
        <v>202</v>
      </c>
      <c r="C605" s="43" t="s">
        <v>310</v>
      </c>
      <c r="D605" s="44">
        <v>41020</v>
      </c>
      <c r="E605" s="43">
        <v>24</v>
      </c>
      <c r="F605" s="43">
        <v>1430800</v>
      </c>
      <c r="G605" s="43">
        <v>0.08</v>
      </c>
      <c r="H605" s="43">
        <v>114464</v>
      </c>
      <c r="I605" s="43" t="s">
        <v>77</v>
      </c>
      <c r="J605" s="43" t="s">
        <v>142</v>
      </c>
      <c r="K605" s="43">
        <f t="shared" si="72"/>
        <v>2012</v>
      </c>
      <c r="L605" s="43">
        <f t="shared" si="73"/>
        <v>1</v>
      </c>
      <c r="M605" s="43">
        <f t="shared" si="74"/>
        <v>0</v>
      </c>
      <c r="N605" s="43">
        <f t="shared" si="75"/>
        <v>1</v>
      </c>
      <c r="O605" s="43" t="str">
        <f t="shared" si="76"/>
        <v>D: 7%+</v>
      </c>
      <c r="P605" s="45">
        <f t="shared" si="77"/>
        <v>1316336</v>
      </c>
      <c r="Q605" s="45">
        <f>IF(L605=1,F605*INDEX(Asumsi!$B$5:$B$7,MATCH(I605,Asumsi!$A$5:$A$7,0))-H605,0)</f>
        <v>314776</v>
      </c>
      <c r="R605" s="46">
        <f>MIN(G605,INDEX(Asumsi!$C$5:$C$7,MATCH(I605,Asumsi!$A$5:$A$7,0)))</f>
        <v>0.05</v>
      </c>
      <c r="S605" s="43">
        <f t="shared" si="78"/>
        <v>1</v>
      </c>
      <c r="T605" s="45">
        <f t="shared" si="79"/>
        <v>42924</v>
      </c>
      <c r="U605" s="45">
        <f>IF(L605=1,F605*INDEX(Asumsi!$B$5:$B$7,MATCH(I605,Asumsi!$A$5:$A$7,0))-F605*R605,0)</f>
        <v>357700</v>
      </c>
      <c r="V605" s="45">
        <f>IF(S605=1,U605*(1-Asumsi!$B$10),U605)</f>
        <v>339815</v>
      </c>
    </row>
    <row r="606" spans="1:22" x14ac:dyDescent="0.35">
      <c r="A606" s="43">
        <v>8545</v>
      </c>
      <c r="B606" s="43" t="s">
        <v>202</v>
      </c>
      <c r="C606" s="43" t="s">
        <v>313</v>
      </c>
      <c r="D606" s="44">
        <v>39981</v>
      </c>
      <c r="E606" s="43">
        <v>25</v>
      </c>
      <c r="F606" s="43">
        <v>227500</v>
      </c>
      <c r="G606" s="43">
        <v>0</v>
      </c>
      <c r="H606" s="43">
        <v>0</v>
      </c>
      <c r="I606" s="43" t="s">
        <v>76</v>
      </c>
      <c r="J606" s="43" t="s">
        <v>138</v>
      </c>
      <c r="K606" s="43">
        <f t="shared" si="72"/>
        <v>2009</v>
      </c>
      <c r="L606" s="43">
        <f t="shared" si="73"/>
        <v>1</v>
      </c>
      <c r="M606" s="43">
        <f t="shared" si="74"/>
        <v>0</v>
      </c>
      <c r="N606" s="43">
        <f t="shared" si="75"/>
        <v>1</v>
      </c>
      <c r="O606" s="43" t="str">
        <f t="shared" si="76"/>
        <v>A: 0%</v>
      </c>
      <c r="P606" s="45">
        <f t="shared" si="77"/>
        <v>227500</v>
      </c>
      <c r="Q606" s="45">
        <f>IF(L606=1,F606*INDEX(Asumsi!$B$5:$B$7,MATCH(I606,Asumsi!$A$5:$A$7,0))-H606,0)</f>
        <v>68250</v>
      </c>
      <c r="R606" s="46">
        <f>MIN(G606,INDEX(Asumsi!$C$5:$C$7,MATCH(I606,Asumsi!$A$5:$A$7,0)))</f>
        <v>0</v>
      </c>
      <c r="S606" s="43">
        <f t="shared" si="78"/>
        <v>0</v>
      </c>
      <c r="T606" s="45">
        <f t="shared" si="79"/>
        <v>0</v>
      </c>
      <c r="U606" s="45">
        <f>IF(L606=1,F606*INDEX(Asumsi!$B$5:$B$7,MATCH(I606,Asumsi!$A$5:$A$7,0))-F606*R606,0)</f>
        <v>68250</v>
      </c>
      <c r="V606" s="45">
        <f>IF(S606=1,U606*(1-Asumsi!$B$10),U606)</f>
        <v>68250</v>
      </c>
    </row>
    <row r="607" spans="1:22" x14ac:dyDescent="0.35">
      <c r="A607" s="43">
        <v>9573</v>
      </c>
      <c r="B607" s="43" t="s">
        <v>202</v>
      </c>
      <c r="C607" s="43" t="s">
        <v>310</v>
      </c>
      <c r="D607" s="44">
        <v>41073</v>
      </c>
      <c r="E607" s="43">
        <v>41</v>
      </c>
      <c r="F607" s="43">
        <v>266460</v>
      </c>
      <c r="G607" s="43">
        <v>0</v>
      </c>
      <c r="H607" s="43">
        <v>0</v>
      </c>
      <c r="I607" s="43" t="s">
        <v>76</v>
      </c>
      <c r="J607" s="43" t="s">
        <v>148</v>
      </c>
      <c r="K607" s="43">
        <f t="shared" si="72"/>
        <v>2012</v>
      </c>
      <c r="L607" s="43">
        <f t="shared" si="73"/>
        <v>1</v>
      </c>
      <c r="M607" s="43">
        <f t="shared" si="74"/>
        <v>0</v>
      </c>
      <c r="N607" s="43">
        <f t="shared" si="75"/>
        <v>1</v>
      </c>
      <c r="O607" s="43" t="str">
        <f t="shared" si="76"/>
        <v>A: 0%</v>
      </c>
      <c r="P607" s="45">
        <f t="shared" si="77"/>
        <v>266460</v>
      </c>
      <c r="Q607" s="45">
        <f>IF(L607=1,F607*INDEX(Asumsi!$B$5:$B$7,MATCH(I607,Asumsi!$A$5:$A$7,0))-H607,0)</f>
        <v>79938</v>
      </c>
      <c r="R607" s="46">
        <f>MIN(G607,INDEX(Asumsi!$C$5:$C$7,MATCH(I607,Asumsi!$A$5:$A$7,0)))</f>
        <v>0</v>
      </c>
      <c r="S607" s="43">
        <f t="shared" si="78"/>
        <v>0</v>
      </c>
      <c r="T607" s="45">
        <f t="shared" si="79"/>
        <v>0</v>
      </c>
      <c r="U607" s="45">
        <f>IF(L607=1,F607*INDEX(Asumsi!$B$5:$B$7,MATCH(I607,Asumsi!$A$5:$A$7,0))-F607*R607,0)</f>
        <v>79938</v>
      </c>
      <c r="V607" s="45">
        <f>IF(S607=1,U607*(1-Asumsi!$B$10),U607)</f>
        <v>79938</v>
      </c>
    </row>
    <row r="608" spans="1:22" x14ac:dyDescent="0.35">
      <c r="A608" s="43">
        <v>9892</v>
      </c>
      <c r="B608" s="43" t="s">
        <v>202</v>
      </c>
      <c r="C608" s="43" t="s">
        <v>314</v>
      </c>
      <c r="D608" s="44">
        <v>41106</v>
      </c>
      <c r="E608" s="43">
        <v>50</v>
      </c>
      <c r="F608" s="43">
        <v>2813280</v>
      </c>
      <c r="G608" s="43">
        <v>0.02</v>
      </c>
      <c r="H608" s="43">
        <v>56266</v>
      </c>
      <c r="I608" s="43" t="s">
        <v>76</v>
      </c>
      <c r="J608" s="43" t="s">
        <v>146</v>
      </c>
      <c r="K608" s="43">
        <f t="shared" si="72"/>
        <v>2012</v>
      </c>
      <c r="L608" s="43">
        <f t="shared" si="73"/>
        <v>1</v>
      </c>
      <c r="M608" s="43">
        <f t="shared" si="74"/>
        <v>0</v>
      </c>
      <c r="N608" s="43">
        <f t="shared" si="75"/>
        <v>1</v>
      </c>
      <c r="O608" s="43" t="str">
        <f t="shared" si="76"/>
        <v>B: 1-3%</v>
      </c>
      <c r="P608" s="45">
        <f t="shared" si="77"/>
        <v>2757014</v>
      </c>
      <c r="Q608" s="45">
        <f>IF(L608=1,F608*INDEX(Asumsi!$B$5:$B$7,MATCH(I608,Asumsi!$A$5:$A$7,0))-H608,0)</f>
        <v>787718</v>
      </c>
      <c r="R608" s="46">
        <f>MIN(G608,INDEX(Asumsi!$C$5:$C$7,MATCH(I608,Asumsi!$A$5:$A$7,0)))</f>
        <v>0.02</v>
      </c>
      <c r="S608" s="43">
        <f t="shared" si="78"/>
        <v>0</v>
      </c>
      <c r="T608" s="45">
        <f t="shared" si="79"/>
        <v>0</v>
      </c>
      <c r="U608" s="45">
        <f>IF(L608=1,F608*INDEX(Asumsi!$B$5:$B$7,MATCH(I608,Asumsi!$A$5:$A$7,0))-F608*R608,0)</f>
        <v>787718.4</v>
      </c>
      <c r="V608" s="45">
        <f>IF(S608=1,U608*(1-Asumsi!$B$10),U608)</f>
        <v>787718.4</v>
      </c>
    </row>
    <row r="609" spans="1:22" x14ac:dyDescent="0.35">
      <c r="A609" s="43">
        <v>10048</v>
      </c>
      <c r="B609" s="43" t="s">
        <v>202</v>
      </c>
      <c r="C609" s="43" t="s">
        <v>308</v>
      </c>
      <c r="D609" s="44">
        <v>39948</v>
      </c>
      <c r="E609" s="43">
        <v>46</v>
      </c>
      <c r="F609" s="43">
        <v>6394900</v>
      </c>
      <c r="G609" s="43">
        <v>0.08</v>
      </c>
      <c r="H609" s="43">
        <v>511592</v>
      </c>
      <c r="I609" s="43" t="s">
        <v>77</v>
      </c>
      <c r="J609" s="43" t="s">
        <v>142</v>
      </c>
      <c r="K609" s="43">
        <f t="shared" si="72"/>
        <v>2009</v>
      </c>
      <c r="L609" s="43">
        <f t="shared" si="73"/>
        <v>1</v>
      </c>
      <c r="M609" s="43">
        <f t="shared" si="74"/>
        <v>0</v>
      </c>
      <c r="N609" s="43">
        <f t="shared" si="75"/>
        <v>1</v>
      </c>
      <c r="O609" s="43" t="str">
        <f t="shared" si="76"/>
        <v>D: 7%+</v>
      </c>
      <c r="P609" s="45">
        <f t="shared" si="77"/>
        <v>5883308</v>
      </c>
      <c r="Q609" s="45">
        <f>IF(L609=1,F609*INDEX(Asumsi!$B$5:$B$7,MATCH(I609,Asumsi!$A$5:$A$7,0))-H609,0)</f>
        <v>1406878</v>
      </c>
      <c r="R609" s="46">
        <f>MIN(G609,INDEX(Asumsi!$C$5:$C$7,MATCH(I609,Asumsi!$A$5:$A$7,0)))</f>
        <v>0.05</v>
      </c>
      <c r="S609" s="43">
        <f t="shared" si="78"/>
        <v>1</v>
      </c>
      <c r="T609" s="45">
        <f t="shared" si="79"/>
        <v>191847</v>
      </c>
      <c r="U609" s="45">
        <f>IF(L609=1,F609*INDEX(Asumsi!$B$5:$B$7,MATCH(I609,Asumsi!$A$5:$A$7,0))-F609*R609,0)</f>
        <v>1598725</v>
      </c>
      <c r="V609" s="45">
        <f>IF(S609=1,U609*(1-Asumsi!$B$10),U609)</f>
        <v>1518788.75</v>
      </c>
    </row>
    <row r="610" spans="1:22" x14ac:dyDescent="0.35">
      <c r="A610" s="43">
        <v>10144</v>
      </c>
      <c r="B610" s="43" t="s">
        <v>202</v>
      </c>
      <c r="C610" s="43" t="s">
        <v>308</v>
      </c>
      <c r="D610" s="44">
        <v>40545</v>
      </c>
      <c r="E610" s="43">
        <v>16</v>
      </c>
      <c r="F610" s="43">
        <v>10807500</v>
      </c>
      <c r="G610" s="43">
        <v>0.08</v>
      </c>
      <c r="H610" s="43">
        <v>864600</v>
      </c>
      <c r="I610" s="43" t="s">
        <v>75</v>
      </c>
      <c r="J610" s="43" t="s">
        <v>135</v>
      </c>
      <c r="K610" s="43">
        <f t="shared" si="72"/>
        <v>2011</v>
      </c>
      <c r="L610" s="43">
        <f t="shared" si="73"/>
        <v>1</v>
      </c>
      <c r="M610" s="43">
        <f t="shared" si="74"/>
        <v>0</v>
      </c>
      <c r="N610" s="43">
        <f t="shared" si="75"/>
        <v>1</v>
      </c>
      <c r="O610" s="43" t="str">
        <f t="shared" si="76"/>
        <v>D: 7%+</v>
      </c>
      <c r="P610" s="45">
        <f t="shared" si="77"/>
        <v>9942900</v>
      </c>
      <c r="Q610" s="45">
        <f>IF(L610=1,F610*INDEX(Asumsi!$B$5:$B$7,MATCH(I610,Asumsi!$A$5:$A$7,0))-H610,0)</f>
        <v>2377650</v>
      </c>
      <c r="R610" s="46">
        <f>MIN(G610,INDEX(Asumsi!$C$5:$C$7,MATCH(I610,Asumsi!$A$5:$A$7,0)))</f>
        <v>0.03</v>
      </c>
      <c r="S610" s="43">
        <f t="shared" si="78"/>
        <v>1</v>
      </c>
      <c r="T610" s="45">
        <f t="shared" si="79"/>
        <v>540375</v>
      </c>
      <c r="U610" s="45">
        <f>IF(L610=1,F610*INDEX(Asumsi!$B$5:$B$7,MATCH(I610,Asumsi!$A$5:$A$7,0))-F610*R610,0)</f>
        <v>2918025</v>
      </c>
      <c r="V610" s="45">
        <f>IF(S610=1,U610*(1-Asumsi!$B$10),U610)</f>
        <v>2772123.75</v>
      </c>
    </row>
    <row r="611" spans="1:22" x14ac:dyDescent="0.35">
      <c r="A611" s="43">
        <v>10432</v>
      </c>
      <c r="B611" s="43" t="s">
        <v>202</v>
      </c>
      <c r="C611" s="43" t="s">
        <v>308</v>
      </c>
      <c r="D611" s="44">
        <v>40913</v>
      </c>
      <c r="E611" s="43">
        <v>13</v>
      </c>
      <c r="F611" s="43">
        <v>4646720</v>
      </c>
      <c r="G611" s="43">
        <v>0.08</v>
      </c>
      <c r="H611" s="43">
        <v>371738</v>
      </c>
      <c r="I611" s="43" t="s">
        <v>77</v>
      </c>
      <c r="J611" s="43" t="s">
        <v>142</v>
      </c>
      <c r="K611" s="43">
        <f t="shared" si="72"/>
        <v>2012</v>
      </c>
      <c r="L611" s="43">
        <f t="shared" si="73"/>
        <v>1</v>
      </c>
      <c r="M611" s="43">
        <f t="shared" si="74"/>
        <v>0</v>
      </c>
      <c r="N611" s="43">
        <f t="shared" si="75"/>
        <v>1</v>
      </c>
      <c r="O611" s="43" t="str">
        <f t="shared" si="76"/>
        <v>D: 7%+</v>
      </c>
      <c r="P611" s="45">
        <f t="shared" si="77"/>
        <v>4274982</v>
      </c>
      <c r="Q611" s="45">
        <f>IF(L611=1,F611*INDEX(Asumsi!$B$5:$B$7,MATCH(I611,Asumsi!$A$5:$A$7,0))-H611,0)</f>
        <v>1022278</v>
      </c>
      <c r="R611" s="46">
        <f>MIN(G611,INDEX(Asumsi!$C$5:$C$7,MATCH(I611,Asumsi!$A$5:$A$7,0)))</f>
        <v>0.05</v>
      </c>
      <c r="S611" s="43">
        <f t="shared" si="78"/>
        <v>1</v>
      </c>
      <c r="T611" s="45">
        <f t="shared" si="79"/>
        <v>139401.60000000001</v>
      </c>
      <c r="U611" s="45">
        <f>IF(L611=1,F611*INDEX(Asumsi!$B$5:$B$7,MATCH(I611,Asumsi!$A$5:$A$7,0))-F611*R611,0)</f>
        <v>1161680</v>
      </c>
      <c r="V611" s="45">
        <f>IF(S611=1,U611*(1-Asumsi!$B$10),U611)</f>
        <v>1103596</v>
      </c>
    </row>
    <row r="612" spans="1:22" x14ac:dyDescent="0.35">
      <c r="A612" s="43">
        <v>10661</v>
      </c>
      <c r="B612" s="43" t="s">
        <v>202</v>
      </c>
      <c r="C612" s="43" t="s">
        <v>315</v>
      </c>
      <c r="D612" s="44">
        <v>39836</v>
      </c>
      <c r="E612" s="43">
        <v>18</v>
      </c>
      <c r="F612" s="43">
        <v>272820</v>
      </c>
      <c r="G612" s="43">
        <v>0</v>
      </c>
      <c r="H612" s="43">
        <v>0</v>
      </c>
      <c r="I612" s="43" t="s">
        <v>76</v>
      </c>
      <c r="J612" s="43" t="s">
        <v>148</v>
      </c>
      <c r="K612" s="43">
        <f t="shared" si="72"/>
        <v>2009</v>
      </c>
      <c r="L612" s="43">
        <f t="shared" si="73"/>
        <v>1</v>
      </c>
      <c r="M612" s="43">
        <f t="shared" si="74"/>
        <v>0</v>
      </c>
      <c r="N612" s="43">
        <f t="shared" si="75"/>
        <v>1</v>
      </c>
      <c r="O612" s="43" t="str">
        <f t="shared" si="76"/>
        <v>A: 0%</v>
      </c>
      <c r="P612" s="45">
        <f t="shared" si="77"/>
        <v>272820</v>
      </c>
      <c r="Q612" s="45">
        <f>IF(L612=1,F612*INDEX(Asumsi!$B$5:$B$7,MATCH(I612,Asumsi!$A$5:$A$7,0))-H612,0)</f>
        <v>81846</v>
      </c>
      <c r="R612" s="46">
        <f>MIN(G612,INDEX(Asumsi!$C$5:$C$7,MATCH(I612,Asumsi!$A$5:$A$7,0)))</f>
        <v>0</v>
      </c>
      <c r="S612" s="43">
        <f t="shared" si="78"/>
        <v>0</v>
      </c>
      <c r="T612" s="45">
        <f t="shared" si="79"/>
        <v>0</v>
      </c>
      <c r="U612" s="45">
        <f>IF(L612=1,F612*INDEX(Asumsi!$B$5:$B$7,MATCH(I612,Asumsi!$A$5:$A$7,0))-F612*R612,0)</f>
        <v>81846</v>
      </c>
      <c r="V612" s="45">
        <f>IF(S612=1,U612*(1-Asumsi!$B$10),U612)</f>
        <v>81846</v>
      </c>
    </row>
    <row r="613" spans="1:22" x14ac:dyDescent="0.35">
      <c r="A613" s="43">
        <v>12806</v>
      </c>
      <c r="B613" s="43" t="s">
        <v>209</v>
      </c>
      <c r="C613" s="43" t="s">
        <v>308</v>
      </c>
      <c r="D613" s="44">
        <v>40901</v>
      </c>
      <c r="E613" s="43">
        <v>20</v>
      </c>
      <c r="F613" s="43">
        <v>1522460</v>
      </c>
      <c r="G613" s="43">
        <v>0</v>
      </c>
      <c r="H613" s="43">
        <v>0</v>
      </c>
      <c r="I613" s="43" t="s">
        <v>76</v>
      </c>
      <c r="J613" s="43" t="s">
        <v>146</v>
      </c>
      <c r="K613" s="43">
        <f t="shared" si="72"/>
        <v>2011</v>
      </c>
      <c r="L613" s="43">
        <f t="shared" si="73"/>
        <v>0</v>
      </c>
      <c r="M613" s="43">
        <f t="shared" si="74"/>
        <v>1</v>
      </c>
      <c r="N613" s="43">
        <f t="shared" si="75"/>
        <v>1</v>
      </c>
      <c r="O613" s="43" t="str">
        <f t="shared" si="76"/>
        <v>A: 0%</v>
      </c>
      <c r="P613" s="45">
        <f t="shared" si="77"/>
        <v>0</v>
      </c>
      <c r="Q613" s="45">
        <f>IF(L613=1,F613*INDEX(Asumsi!$B$5:$B$7,MATCH(I613,Asumsi!$A$5:$A$7,0))-H613,0)</f>
        <v>0</v>
      </c>
      <c r="R613" s="46">
        <f>MIN(G613,INDEX(Asumsi!$C$5:$C$7,MATCH(I613,Asumsi!$A$5:$A$7,0)))</f>
        <v>0</v>
      </c>
      <c r="S613" s="43">
        <f t="shared" si="78"/>
        <v>0</v>
      </c>
      <c r="T613" s="45">
        <f t="shared" si="79"/>
        <v>0</v>
      </c>
      <c r="U613" s="45">
        <f>IF(L613=1,F613*INDEX(Asumsi!$B$5:$B$7,MATCH(I613,Asumsi!$A$5:$A$7,0))-F613*R613,0)</f>
        <v>0</v>
      </c>
      <c r="V613" s="45">
        <f>IF(S613=1,U613*(1-Asumsi!$B$10),U613)</f>
        <v>0</v>
      </c>
    </row>
    <row r="614" spans="1:22" x14ac:dyDescent="0.35">
      <c r="A614" s="43">
        <v>13158</v>
      </c>
      <c r="B614" s="43" t="s">
        <v>209</v>
      </c>
      <c r="C614" s="43" t="s">
        <v>314</v>
      </c>
      <c r="D614" s="44">
        <v>41233</v>
      </c>
      <c r="E614" s="43">
        <v>26</v>
      </c>
      <c r="F614" s="43">
        <v>374320</v>
      </c>
      <c r="G614" s="43">
        <v>0.01</v>
      </c>
      <c r="H614" s="43">
        <v>3743</v>
      </c>
      <c r="I614" s="43" t="s">
        <v>76</v>
      </c>
      <c r="J614" s="43" t="s">
        <v>138</v>
      </c>
      <c r="K614" s="43">
        <f t="shared" si="72"/>
        <v>2012</v>
      </c>
      <c r="L614" s="43">
        <f t="shared" si="73"/>
        <v>0</v>
      </c>
      <c r="M614" s="43">
        <f t="shared" si="74"/>
        <v>1</v>
      </c>
      <c r="N614" s="43">
        <f t="shared" si="75"/>
        <v>1</v>
      </c>
      <c r="O614" s="43" t="str">
        <f t="shared" si="76"/>
        <v>B: 1-3%</v>
      </c>
      <c r="P614" s="45">
        <f t="shared" si="77"/>
        <v>0</v>
      </c>
      <c r="Q614" s="45">
        <f>IF(L614=1,F614*INDEX(Asumsi!$B$5:$B$7,MATCH(I614,Asumsi!$A$5:$A$7,0))-H614,0)</f>
        <v>0</v>
      </c>
      <c r="R614" s="46">
        <f>MIN(G614,INDEX(Asumsi!$C$5:$C$7,MATCH(I614,Asumsi!$A$5:$A$7,0)))</f>
        <v>0.01</v>
      </c>
      <c r="S614" s="43">
        <f t="shared" si="78"/>
        <v>0</v>
      </c>
      <c r="T614" s="45">
        <f t="shared" si="79"/>
        <v>0</v>
      </c>
      <c r="U614" s="45">
        <f>IF(L614=1,F614*INDEX(Asumsi!$B$5:$B$7,MATCH(I614,Asumsi!$A$5:$A$7,0))-F614*R614,0)</f>
        <v>0</v>
      </c>
      <c r="V614" s="45">
        <f>IF(S614=1,U614*(1-Asumsi!$B$10),U614)</f>
        <v>0</v>
      </c>
    </row>
    <row r="615" spans="1:22" x14ac:dyDescent="0.35">
      <c r="A615" s="43">
        <v>13507</v>
      </c>
      <c r="B615" s="43" t="s">
        <v>202</v>
      </c>
      <c r="C615" s="43" t="s">
        <v>312</v>
      </c>
      <c r="D615" s="44">
        <v>41272</v>
      </c>
      <c r="E615" s="43">
        <v>27</v>
      </c>
      <c r="F615" s="43">
        <v>352200</v>
      </c>
      <c r="G615" s="43">
        <v>0.09</v>
      </c>
      <c r="H615" s="43">
        <v>31698</v>
      </c>
      <c r="I615" s="43" t="s">
        <v>76</v>
      </c>
      <c r="J615" s="43" t="s">
        <v>145</v>
      </c>
      <c r="K615" s="43">
        <f t="shared" si="72"/>
        <v>2012</v>
      </c>
      <c r="L615" s="43">
        <f t="shared" si="73"/>
        <v>1</v>
      </c>
      <c r="M615" s="43">
        <f t="shared" si="74"/>
        <v>0</v>
      </c>
      <c r="N615" s="43">
        <f t="shared" si="75"/>
        <v>1</v>
      </c>
      <c r="O615" s="43" t="str">
        <f t="shared" si="76"/>
        <v>D: 7%+</v>
      </c>
      <c r="P615" s="45">
        <f t="shared" si="77"/>
        <v>320502</v>
      </c>
      <c r="Q615" s="45">
        <f>IF(L615=1,F615*INDEX(Asumsi!$B$5:$B$7,MATCH(I615,Asumsi!$A$5:$A$7,0))-H615,0)</f>
        <v>73962</v>
      </c>
      <c r="R615" s="46">
        <f>MIN(G615,INDEX(Asumsi!$C$5:$C$7,MATCH(I615,Asumsi!$A$5:$A$7,0)))</f>
        <v>0.05</v>
      </c>
      <c r="S615" s="43">
        <f t="shared" si="78"/>
        <v>1</v>
      </c>
      <c r="T615" s="45">
        <f t="shared" si="79"/>
        <v>14087.999999999998</v>
      </c>
      <c r="U615" s="45">
        <f>IF(L615=1,F615*INDEX(Asumsi!$B$5:$B$7,MATCH(I615,Asumsi!$A$5:$A$7,0))-F615*R615,0)</f>
        <v>88050</v>
      </c>
      <c r="V615" s="45">
        <f>IF(S615=1,U615*(1-Asumsi!$B$10),U615)</f>
        <v>83647.5</v>
      </c>
    </row>
    <row r="616" spans="1:22" x14ac:dyDescent="0.35">
      <c r="A616" s="43">
        <v>14375</v>
      </c>
      <c r="B616" s="43" t="s">
        <v>202</v>
      </c>
      <c r="C616" s="43" t="s">
        <v>316</v>
      </c>
      <c r="D616" s="44">
        <v>40209</v>
      </c>
      <c r="E616" s="43">
        <v>7</v>
      </c>
      <c r="F616" s="43">
        <v>88100</v>
      </c>
      <c r="G616" s="43">
        <v>7.0000000000000007E-2</v>
      </c>
      <c r="H616" s="43">
        <v>6167</v>
      </c>
      <c r="I616" s="43" t="s">
        <v>76</v>
      </c>
      <c r="J616" s="43" t="s">
        <v>145</v>
      </c>
      <c r="K616" s="43">
        <f t="shared" si="72"/>
        <v>2010</v>
      </c>
      <c r="L616" s="43">
        <f t="shared" si="73"/>
        <v>1</v>
      </c>
      <c r="M616" s="43">
        <f t="shared" si="74"/>
        <v>0</v>
      </c>
      <c r="N616" s="43">
        <f t="shared" si="75"/>
        <v>1</v>
      </c>
      <c r="O616" s="43" t="str">
        <f t="shared" si="76"/>
        <v>D: 7%+</v>
      </c>
      <c r="P616" s="45">
        <f t="shared" si="77"/>
        <v>81933</v>
      </c>
      <c r="Q616" s="45">
        <f>IF(L616=1,F616*INDEX(Asumsi!$B$5:$B$7,MATCH(I616,Asumsi!$A$5:$A$7,0))-H616,0)</f>
        <v>20263</v>
      </c>
      <c r="R616" s="46">
        <f>MIN(G616,INDEX(Asumsi!$C$5:$C$7,MATCH(I616,Asumsi!$A$5:$A$7,0)))</f>
        <v>0.05</v>
      </c>
      <c r="S616" s="43">
        <f t="shared" si="78"/>
        <v>1</v>
      </c>
      <c r="T616" s="45">
        <f t="shared" si="79"/>
        <v>1762.0000000000005</v>
      </c>
      <c r="U616" s="45">
        <f>IF(L616=1,F616*INDEX(Asumsi!$B$5:$B$7,MATCH(I616,Asumsi!$A$5:$A$7,0))-F616*R616,0)</f>
        <v>22025</v>
      </c>
      <c r="V616" s="45">
        <f>IF(S616=1,U616*(1-Asumsi!$B$10),U616)</f>
        <v>20923.75</v>
      </c>
    </row>
    <row r="617" spans="1:22" x14ac:dyDescent="0.35">
      <c r="A617" s="43">
        <v>14627</v>
      </c>
      <c r="B617" s="43" t="s">
        <v>202</v>
      </c>
      <c r="C617" s="43" t="s">
        <v>308</v>
      </c>
      <c r="D617" s="44">
        <v>39848</v>
      </c>
      <c r="E617" s="43">
        <v>47</v>
      </c>
      <c r="F617" s="43">
        <v>1342060</v>
      </c>
      <c r="G617" s="43">
        <v>7.0000000000000007E-2</v>
      </c>
      <c r="H617" s="43">
        <v>93944</v>
      </c>
      <c r="I617" s="43" t="s">
        <v>76</v>
      </c>
      <c r="J617" s="43" t="s">
        <v>138</v>
      </c>
      <c r="K617" s="43">
        <f t="shared" si="72"/>
        <v>2009</v>
      </c>
      <c r="L617" s="43">
        <f t="shared" si="73"/>
        <v>1</v>
      </c>
      <c r="M617" s="43">
        <f t="shared" si="74"/>
        <v>0</v>
      </c>
      <c r="N617" s="43">
        <f t="shared" si="75"/>
        <v>1</v>
      </c>
      <c r="O617" s="43" t="str">
        <f t="shared" si="76"/>
        <v>D: 7%+</v>
      </c>
      <c r="P617" s="45">
        <f t="shared" si="77"/>
        <v>1248116</v>
      </c>
      <c r="Q617" s="45">
        <f>IF(L617=1,F617*INDEX(Asumsi!$B$5:$B$7,MATCH(I617,Asumsi!$A$5:$A$7,0))-H617,0)</f>
        <v>308674</v>
      </c>
      <c r="R617" s="46">
        <f>MIN(G617,INDEX(Asumsi!$C$5:$C$7,MATCH(I617,Asumsi!$A$5:$A$7,0)))</f>
        <v>0.05</v>
      </c>
      <c r="S617" s="43">
        <f t="shared" si="78"/>
        <v>1</v>
      </c>
      <c r="T617" s="45">
        <f t="shared" si="79"/>
        <v>26841.200000000004</v>
      </c>
      <c r="U617" s="45">
        <f>IF(L617=1,F617*INDEX(Asumsi!$B$5:$B$7,MATCH(I617,Asumsi!$A$5:$A$7,0))-F617*R617,0)</f>
        <v>335515</v>
      </c>
      <c r="V617" s="45">
        <f>IF(S617=1,U617*(1-Asumsi!$B$10),U617)</f>
        <v>318739.25</v>
      </c>
    </row>
    <row r="618" spans="1:22" x14ac:dyDescent="0.35">
      <c r="A618" s="43">
        <v>14852</v>
      </c>
      <c r="B618" s="43" t="s">
        <v>202</v>
      </c>
      <c r="C618" s="43" t="s">
        <v>317</v>
      </c>
      <c r="D618" s="44">
        <v>40901</v>
      </c>
      <c r="E618" s="43">
        <v>9</v>
      </c>
      <c r="F618" s="43">
        <v>7600800</v>
      </c>
      <c r="G618" s="43">
        <v>0.03</v>
      </c>
      <c r="H618" s="43">
        <v>228024</v>
      </c>
      <c r="I618" s="43" t="s">
        <v>76</v>
      </c>
      <c r="J618" s="43" t="s">
        <v>138</v>
      </c>
      <c r="K618" s="43">
        <f t="shared" si="72"/>
        <v>2011</v>
      </c>
      <c r="L618" s="43">
        <f t="shared" si="73"/>
        <v>1</v>
      </c>
      <c r="M618" s="43">
        <f t="shared" si="74"/>
        <v>0</v>
      </c>
      <c r="N618" s="43">
        <f t="shared" si="75"/>
        <v>1</v>
      </c>
      <c r="O618" s="43" t="str">
        <f t="shared" si="76"/>
        <v>B: 1-3%</v>
      </c>
      <c r="P618" s="45">
        <f t="shared" si="77"/>
        <v>7372776</v>
      </c>
      <c r="Q618" s="45">
        <f>IF(L618=1,F618*INDEX(Asumsi!$B$5:$B$7,MATCH(I618,Asumsi!$A$5:$A$7,0))-H618,0)</f>
        <v>2052216</v>
      </c>
      <c r="R618" s="46">
        <f>MIN(G618,INDEX(Asumsi!$C$5:$C$7,MATCH(I618,Asumsi!$A$5:$A$7,0)))</f>
        <v>0.03</v>
      </c>
      <c r="S618" s="43">
        <f t="shared" si="78"/>
        <v>0</v>
      </c>
      <c r="T618" s="45">
        <f t="shared" si="79"/>
        <v>0</v>
      </c>
      <c r="U618" s="45">
        <f>IF(L618=1,F618*INDEX(Asumsi!$B$5:$B$7,MATCH(I618,Asumsi!$A$5:$A$7,0))-F618*R618,0)</f>
        <v>2052216</v>
      </c>
      <c r="V618" s="45">
        <f>IF(S618=1,U618*(1-Asumsi!$B$10),U618)</f>
        <v>2052216</v>
      </c>
    </row>
    <row r="619" spans="1:22" x14ac:dyDescent="0.35">
      <c r="A619" s="43">
        <v>16230</v>
      </c>
      <c r="B619" s="43" t="s">
        <v>202</v>
      </c>
      <c r="C619" s="43" t="s">
        <v>308</v>
      </c>
      <c r="D619" s="44">
        <v>40236</v>
      </c>
      <c r="E619" s="43">
        <v>2</v>
      </c>
      <c r="F619" s="43">
        <v>26600</v>
      </c>
      <c r="G619" s="43">
        <v>0.09</v>
      </c>
      <c r="H619" s="43">
        <v>2394</v>
      </c>
      <c r="I619" s="43" t="s">
        <v>76</v>
      </c>
      <c r="J619" s="43" t="s">
        <v>149</v>
      </c>
      <c r="K619" s="43">
        <f t="shared" si="72"/>
        <v>2010</v>
      </c>
      <c r="L619" s="43">
        <f t="shared" si="73"/>
        <v>1</v>
      </c>
      <c r="M619" s="43">
        <f t="shared" si="74"/>
        <v>0</v>
      </c>
      <c r="N619" s="43">
        <f t="shared" si="75"/>
        <v>1</v>
      </c>
      <c r="O619" s="43" t="str">
        <f t="shared" si="76"/>
        <v>D: 7%+</v>
      </c>
      <c r="P619" s="45">
        <f t="shared" si="77"/>
        <v>24206</v>
      </c>
      <c r="Q619" s="45">
        <f>IF(L619=1,F619*INDEX(Asumsi!$B$5:$B$7,MATCH(I619,Asumsi!$A$5:$A$7,0))-H619,0)</f>
        <v>5586</v>
      </c>
      <c r="R619" s="46">
        <f>MIN(G619,INDEX(Asumsi!$C$5:$C$7,MATCH(I619,Asumsi!$A$5:$A$7,0)))</f>
        <v>0.05</v>
      </c>
      <c r="S619" s="43">
        <f t="shared" si="78"/>
        <v>1</v>
      </c>
      <c r="T619" s="45">
        <f t="shared" si="79"/>
        <v>1063.9999999999998</v>
      </c>
      <c r="U619" s="45">
        <f>IF(L619=1,F619*INDEX(Asumsi!$B$5:$B$7,MATCH(I619,Asumsi!$A$5:$A$7,0))-F619*R619,0)</f>
        <v>6650</v>
      </c>
      <c r="V619" s="45">
        <f>IF(S619=1,U619*(1-Asumsi!$B$10),U619)</f>
        <v>6317.5</v>
      </c>
    </row>
    <row r="620" spans="1:22" x14ac:dyDescent="0.35">
      <c r="A620" s="43">
        <v>19074</v>
      </c>
      <c r="B620" s="43" t="s">
        <v>202</v>
      </c>
      <c r="C620" s="43" t="s">
        <v>308</v>
      </c>
      <c r="D620" s="44">
        <v>41085</v>
      </c>
      <c r="E620" s="43">
        <v>17</v>
      </c>
      <c r="F620" s="43">
        <v>7633180</v>
      </c>
      <c r="G620" s="43">
        <v>0.01</v>
      </c>
      <c r="H620" s="43">
        <v>76332</v>
      </c>
      <c r="I620" s="43" t="s">
        <v>76</v>
      </c>
      <c r="J620" s="43" t="s">
        <v>141</v>
      </c>
      <c r="K620" s="43">
        <f t="shared" si="72"/>
        <v>2012</v>
      </c>
      <c r="L620" s="43">
        <f t="shared" si="73"/>
        <v>1</v>
      </c>
      <c r="M620" s="43">
        <f t="shared" si="74"/>
        <v>0</v>
      </c>
      <c r="N620" s="43">
        <f t="shared" si="75"/>
        <v>1</v>
      </c>
      <c r="O620" s="43" t="str">
        <f t="shared" si="76"/>
        <v>B: 1-3%</v>
      </c>
      <c r="P620" s="45">
        <f t="shared" si="77"/>
        <v>7556848</v>
      </c>
      <c r="Q620" s="45">
        <f>IF(L620=1,F620*INDEX(Asumsi!$B$5:$B$7,MATCH(I620,Asumsi!$A$5:$A$7,0))-H620,0)</f>
        <v>2213622</v>
      </c>
      <c r="R620" s="46">
        <f>MIN(G620,INDEX(Asumsi!$C$5:$C$7,MATCH(I620,Asumsi!$A$5:$A$7,0)))</f>
        <v>0.01</v>
      </c>
      <c r="S620" s="43">
        <f t="shared" si="78"/>
        <v>0</v>
      </c>
      <c r="T620" s="45">
        <f t="shared" si="79"/>
        <v>0</v>
      </c>
      <c r="U620" s="45">
        <f>IF(L620=1,F620*INDEX(Asumsi!$B$5:$B$7,MATCH(I620,Asumsi!$A$5:$A$7,0))-F620*R620,0)</f>
        <v>2213622.2000000002</v>
      </c>
      <c r="V620" s="45">
        <f>IF(S620=1,U620*(1-Asumsi!$B$10),U620)</f>
        <v>2213622.2000000002</v>
      </c>
    </row>
    <row r="621" spans="1:22" x14ac:dyDescent="0.35">
      <c r="A621" s="43">
        <v>20194</v>
      </c>
      <c r="B621" s="43" t="s">
        <v>202</v>
      </c>
      <c r="C621" s="43" t="s">
        <v>318</v>
      </c>
      <c r="D621" s="44">
        <v>40981</v>
      </c>
      <c r="E621" s="43">
        <v>10</v>
      </c>
      <c r="F621" s="43">
        <v>388580</v>
      </c>
      <c r="G621" s="43">
        <v>0.1</v>
      </c>
      <c r="H621" s="43">
        <v>38858</v>
      </c>
      <c r="I621" s="43" t="s">
        <v>75</v>
      </c>
      <c r="J621" s="43" t="s">
        <v>144</v>
      </c>
      <c r="K621" s="43">
        <f t="shared" si="72"/>
        <v>2012</v>
      </c>
      <c r="L621" s="43">
        <f t="shared" si="73"/>
        <v>1</v>
      </c>
      <c r="M621" s="43">
        <f t="shared" si="74"/>
        <v>0</v>
      </c>
      <c r="N621" s="43">
        <f t="shared" si="75"/>
        <v>1</v>
      </c>
      <c r="O621" s="43" t="str">
        <f t="shared" si="76"/>
        <v>D: 7%+</v>
      </c>
      <c r="P621" s="45">
        <f t="shared" si="77"/>
        <v>349722</v>
      </c>
      <c r="Q621" s="45">
        <f>IF(L621=1,F621*INDEX(Asumsi!$B$5:$B$7,MATCH(I621,Asumsi!$A$5:$A$7,0))-H621,0)</f>
        <v>77716</v>
      </c>
      <c r="R621" s="46">
        <f>MIN(G621,INDEX(Asumsi!$C$5:$C$7,MATCH(I621,Asumsi!$A$5:$A$7,0)))</f>
        <v>0.03</v>
      </c>
      <c r="S621" s="43">
        <f t="shared" si="78"/>
        <v>1</v>
      </c>
      <c r="T621" s="45">
        <f t="shared" si="79"/>
        <v>27200.600000000002</v>
      </c>
      <c r="U621" s="45">
        <f>IF(L621=1,F621*INDEX(Asumsi!$B$5:$B$7,MATCH(I621,Asumsi!$A$5:$A$7,0))-F621*R621,0)</f>
        <v>104916.6</v>
      </c>
      <c r="V621" s="45">
        <f>IF(S621=1,U621*(1-Asumsi!$B$10),U621)</f>
        <v>99670.77</v>
      </c>
    </row>
    <row r="622" spans="1:22" x14ac:dyDescent="0.35">
      <c r="A622" s="43">
        <v>21024</v>
      </c>
      <c r="B622" s="43" t="s">
        <v>202</v>
      </c>
      <c r="C622" s="43" t="s">
        <v>319</v>
      </c>
      <c r="D622" s="44">
        <v>40540</v>
      </c>
      <c r="E622" s="43">
        <v>34</v>
      </c>
      <c r="F622" s="43">
        <v>390980</v>
      </c>
      <c r="G622" s="43">
        <v>0.05</v>
      </c>
      <c r="H622" s="43">
        <v>19549</v>
      </c>
      <c r="I622" s="43" t="s">
        <v>76</v>
      </c>
      <c r="J622" s="43" t="s">
        <v>147</v>
      </c>
      <c r="K622" s="43">
        <f t="shared" si="72"/>
        <v>2010</v>
      </c>
      <c r="L622" s="43">
        <f t="shared" si="73"/>
        <v>1</v>
      </c>
      <c r="M622" s="43">
        <f t="shared" si="74"/>
        <v>0</v>
      </c>
      <c r="N622" s="43">
        <f t="shared" si="75"/>
        <v>1</v>
      </c>
      <c r="O622" s="43" t="str">
        <f t="shared" si="76"/>
        <v>C: 4-6%</v>
      </c>
      <c r="P622" s="45">
        <f t="shared" si="77"/>
        <v>371431</v>
      </c>
      <c r="Q622" s="45">
        <f>IF(L622=1,F622*INDEX(Asumsi!$B$5:$B$7,MATCH(I622,Asumsi!$A$5:$A$7,0))-H622,0)</f>
        <v>97745</v>
      </c>
      <c r="R622" s="46">
        <f>MIN(G622,INDEX(Asumsi!$C$5:$C$7,MATCH(I622,Asumsi!$A$5:$A$7,0)))</f>
        <v>0.05</v>
      </c>
      <c r="S622" s="43">
        <f t="shared" si="78"/>
        <v>0</v>
      </c>
      <c r="T622" s="45">
        <f t="shared" si="79"/>
        <v>0</v>
      </c>
      <c r="U622" s="45">
        <f>IF(L622=1,F622*INDEX(Asumsi!$B$5:$B$7,MATCH(I622,Asumsi!$A$5:$A$7,0))-F622*R622,0)</f>
        <v>97745</v>
      </c>
      <c r="V622" s="45">
        <f>IF(S622=1,U622*(1-Asumsi!$B$10),U622)</f>
        <v>97745</v>
      </c>
    </row>
    <row r="623" spans="1:22" x14ac:dyDescent="0.35">
      <c r="A623" s="43">
        <v>21509</v>
      </c>
      <c r="B623" s="43" t="s">
        <v>202</v>
      </c>
      <c r="C623" s="43" t="s">
        <v>318</v>
      </c>
      <c r="D623" s="44">
        <v>41093</v>
      </c>
      <c r="E623" s="43">
        <v>13</v>
      </c>
      <c r="F623" s="43">
        <v>95860</v>
      </c>
      <c r="G623" s="43">
        <v>0.04</v>
      </c>
      <c r="H623" s="43">
        <v>3834</v>
      </c>
      <c r="I623" s="43" t="s">
        <v>76</v>
      </c>
      <c r="J623" s="43" t="s">
        <v>149</v>
      </c>
      <c r="K623" s="43">
        <f t="shared" si="72"/>
        <v>2012</v>
      </c>
      <c r="L623" s="43">
        <f t="shared" si="73"/>
        <v>1</v>
      </c>
      <c r="M623" s="43">
        <f t="shared" si="74"/>
        <v>0</v>
      </c>
      <c r="N623" s="43">
        <f t="shared" si="75"/>
        <v>1</v>
      </c>
      <c r="O623" s="43" t="str">
        <f t="shared" si="76"/>
        <v>C: 4-6%</v>
      </c>
      <c r="P623" s="45">
        <f t="shared" si="77"/>
        <v>92026</v>
      </c>
      <c r="Q623" s="45">
        <f>IF(L623=1,F623*INDEX(Asumsi!$B$5:$B$7,MATCH(I623,Asumsi!$A$5:$A$7,0))-H623,0)</f>
        <v>24924</v>
      </c>
      <c r="R623" s="46">
        <f>MIN(G623,INDEX(Asumsi!$C$5:$C$7,MATCH(I623,Asumsi!$A$5:$A$7,0)))</f>
        <v>0.04</v>
      </c>
      <c r="S623" s="43">
        <f t="shared" si="78"/>
        <v>0</v>
      </c>
      <c r="T623" s="45">
        <f t="shared" si="79"/>
        <v>0</v>
      </c>
      <c r="U623" s="45">
        <f>IF(L623=1,F623*INDEX(Asumsi!$B$5:$B$7,MATCH(I623,Asumsi!$A$5:$A$7,0))-F623*R623,0)</f>
        <v>24923.599999999999</v>
      </c>
      <c r="V623" s="45">
        <f>IF(S623=1,U623*(1-Asumsi!$B$10),U623)</f>
        <v>24923.599999999999</v>
      </c>
    </row>
    <row r="624" spans="1:22" x14ac:dyDescent="0.35">
      <c r="A624" s="43">
        <v>21856</v>
      </c>
      <c r="B624" s="43" t="s">
        <v>202</v>
      </c>
      <c r="C624" s="43" t="s">
        <v>308</v>
      </c>
      <c r="D624" s="44">
        <v>41004</v>
      </c>
      <c r="E624" s="43">
        <v>47</v>
      </c>
      <c r="F624" s="43">
        <v>337100</v>
      </c>
      <c r="G624" s="43">
        <v>0.05</v>
      </c>
      <c r="H624" s="43">
        <v>16855</v>
      </c>
      <c r="I624" s="43" t="s">
        <v>76</v>
      </c>
      <c r="J624" s="43" t="s">
        <v>149</v>
      </c>
      <c r="K624" s="43">
        <f t="shared" si="72"/>
        <v>2012</v>
      </c>
      <c r="L624" s="43">
        <f t="shared" si="73"/>
        <v>1</v>
      </c>
      <c r="M624" s="43">
        <f t="shared" si="74"/>
        <v>0</v>
      </c>
      <c r="N624" s="43">
        <f t="shared" si="75"/>
        <v>1</v>
      </c>
      <c r="O624" s="43" t="str">
        <f t="shared" si="76"/>
        <v>C: 4-6%</v>
      </c>
      <c r="P624" s="45">
        <f t="shared" si="77"/>
        <v>320245</v>
      </c>
      <c r="Q624" s="45">
        <f>IF(L624=1,F624*INDEX(Asumsi!$B$5:$B$7,MATCH(I624,Asumsi!$A$5:$A$7,0))-H624,0)</f>
        <v>84275</v>
      </c>
      <c r="R624" s="46">
        <f>MIN(G624,INDEX(Asumsi!$C$5:$C$7,MATCH(I624,Asumsi!$A$5:$A$7,0)))</f>
        <v>0.05</v>
      </c>
      <c r="S624" s="43">
        <f t="shared" si="78"/>
        <v>0</v>
      </c>
      <c r="T624" s="45">
        <f t="shared" si="79"/>
        <v>0</v>
      </c>
      <c r="U624" s="45">
        <f>IF(L624=1,F624*INDEX(Asumsi!$B$5:$B$7,MATCH(I624,Asumsi!$A$5:$A$7,0))-F624*R624,0)</f>
        <v>84275</v>
      </c>
      <c r="V624" s="45">
        <f>IF(S624=1,U624*(1-Asumsi!$B$10),U624)</f>
        <v>84275</v>
      </c>
    </row>
    <row r="625" spans="1:22" x14ac:dyDescent="0.35">
      <c r="A625" s="43">
        <v>22119</v>
      </c>
      <c r="B625" s="43" t="s">
        <v>202</v>
      </c>
      <c r="C625" s="43" t="s">
        <v>319</v>
      </c>
      <c r="D625" s="44">
        <v>40018</v>
      </c>
      <c r="E625" s="43">
        <v>20</v>
      </c>
      <c r="F625" s="43">
        <v>1878780</v>
      </c>
      <c r="G625" s="43">
        <v>7.0000000000000007E-2</v>
      </c>
      <c r="H625" s="43">
        <v>131515</v>
      </c>
      <c r="I625" s="43" t="s">
        <v>76</v>
      </c>
      <c r="J625" s="43" t="s">
        <v>141</v>
      </c>
      <c r="K625" s="43">
        <f t="shared" si="72"/>
        <v>2009</v>
      </c>
      <c r="L625" s="43">
        <f t="shared" si="73"/>
        <v>1</v>
      </c>
      <c r="M625" s="43">
        <f t="shared" si="74"/>
        <v>0</v>
      </c>
      <c r="N625" s="43">
        <f t="shared" si="75"/>
        <v>1</v>
      </c>
      <c r="O625" s="43" t="str">
        <f t="shared" si="76"/>
        <v>D: 7%+</v>
      </c>
      <c r="P625" s="45">
        <f t="shared" si="77"/>
        <v>1747265</v>
      </c>
      <c r="Q625" s="45">
        <f>IF(L625=1,F625*INDEX(Asumsi!$B$5:$B$7,MATCH(I625,Asumsi!$A$5:$A$7,0))-H625,0)</f>
        <v>432119</v>
      </c>
      <c r="R625" s="46">
        <f>MIN(G625,INDEX(Asumsi!$C$5:$C$7,MATCH(I625,Asumsi!$A$5:$A$7,0)))</f>
        <v>0.05</v>
      </c>
      <c r="S625" s="43">
        <f t="shared" si="78"/>
        <v>1</v>
      </c>
      <c r="T625" s="45">
        <f t="shared" si="79"/>
        <v>37575.600000000006</v>
      </c>
      <c r="U625" s="45">
        <f>IF(L625=1,F625*INDEX(Asumsi!$B$5:$B$7,MATCH(I625,Asumsi!$A$5:$A$7,0))-F625*R625,0)</f>
        <v>469695</v>
      </c>
      <c r="V625" s="45">
        <f>IF(S625=1,U625*(1-Asumsi!$B$10),U625)</f>
        <v>446210.25</v>
      </c>
    </row>
    <row r="626" spans="1:22" x14ac:dyDescent="0.35">
      <c r="A626" s="43">
        <v>22534</v>
      </c>
      <c r="B626" s="43" t="s">
        <v>202</v>
      </c>
      <c r="C626" s="43" t="s">
        <v>314</v>
      </c>
      <c r="D626" s="44">
        <v>40742</v>
      </c>
      <c r="E626" s="43">
        <v>3</v>
      </c>
      <c r="F626" s="43">
        <v>558660</v>
      </c>
      <c r="G626" s="43">
        <v>0</v>
      </c>
      <c r="H626" s="43">
        <v>0</v>
      </c>
      <c r="I626" s="43" t="s">
        <v>76</v>
      </c>
      <c r="J626" s="43" t="s">
        <v>146</v>
      </c>
      <c r="K626" s="43">
        <f t="shared" si="72"/>
        <v>2011</v>
      </c>
      <c r="L626" s="43">
        <f t="shared" si="73"/>
        <v>1</v>
      </c>
      <c r="M626" s="43">
        <f t="shared" si="74"/>
        <v>0</v>
      </c>
      <c r="N626" s="43">
        <f t="shared" si="75"/>
        <v>1</v>
      </c>
      <c r="O626" s="43" t="str">
        <f t="shared" si="76"/>
        <v>A: 0%</v>
      </c>
      <c r="P626" s="45">
        <f t="shared" si="77"/>
        <v>558660</v>
      </c>
      <c r="Q626" s="45">
        <f>IF(L626=1,F626*INDEX(Asumsi!$B$5:$B$7,MATCH(I626,Asumsi!$A$5:$A$7,0))-H626,0)</f>
        <v>167598</v>
      </c>
      <c r="R626" s="46">
        <f>MIN(G626,INDEX(Asumsi!$C$5:$C$7,MATCH(I626,Asumsi!$A$5:$A$7,0)))</f>
        <v>0</v>
      </c>
      <c r="S626" s="43">
        <f t="shared" si="78"/>
        <v>0</v>
      </c>
      <c r="T626" s="45">
        <f t="shared" si="79"/>
        <v>0</v>
      </c>
      <c r="U626" s="45">
        <f>IF(L626=1,F626*INDEX(Asumsi!$B$5:$B$7,MATCH(I626,Asumsi!$A$5:$A$7,0))-F626*R626,0)</f>
        <v>167598</v>
      </c>
      <c r="V626" s="45">
        <f>IF(S626=1,U626*(1-Asumsi!$B$10),U626)</f>
        <v>167598</v>
      </c>
    </row>
    <row r="627" spans="1:22" x14ac:dyDescent="0.35">
      <c r="A627" s="43">
        <v>22629</v>
      </c>
      <c r="B627" s="43" t="s">
        <v>202</v>
      </c>
      <c r="C627" s="43" t="s">
        <v>308</v>
      </c>
      <c r="D627" s="44">
        <v>40283</v>
      </c>
      <c r="E627" s="43">
        <v>5</v>
      </c>
      <c r="F627" s="43">
        <v>731860</v>
      </c>
      <c r="G627" s="43">
        <v>0.05</v>
      </c>
      <c r="H627" s="43">
        <v>36593</v>
      </c>
      <c r="I627" s="43" t="s">
        <v>77</v>
      </c>
      <c r="J627" s="43" t="s">
        <v>142</v>
      </c>
      <c r="K627" s="43">
        <f t="shared" si="72"/>
        <v>2010</v>
      </c>
      <c r="L627" s="43">
        <f t="shared" si="73"/>
        <v>1</v>
      </c>
      <c r="M627" s="43">
        <f t="shared" si="74"/>
        <v>0</v>
      </c>
      <c r="N627" s="43">
        <f t="shared" si="75"/>
        <v>1</v>
      </c>
      <c r="O627" s="43" t="str">
        <f t="shared" si="76"/>
        <v>C: 4-6%</v>
      </c>
      <c r="P627" s="45">
        <f t="shared" si="77"/>
        <v>695267</v>
      </c>
      <c r="Q627" s="45">
        <f>IF(L627=1,F627*INDEX(Asumsi!$B$5:$B$7,MATCH(I627,Asumsi!$A$5:$A$7,0))-H627,0)</f>
        <v>182965</v>
      </c>
      <c r="R627" s="46">
        <f>MIN(G627,INDEX(Asumsi!$C$5:$C$7,MATCH(I627,Asumsi!$A$5:$A$7,0)))</f>
        <v>0.05</v>
      </c>
      <c r="S627" s="43">
        <f t="shared" si="78"/>
        <v>0</v>
      </c>
      <c r="T627" s="45">
        <f t="shared" si="79"/>
        <v>0</v>
      </c>
      <c r="U627" s="45">
        <f>IF(L627=1,F627*INDEX(Asumsi!$B$5:$B$7,MATCH(I627,Asumsi!$A$5:$A$7,0))-F627*R627,0)</f>
        <v>182965</v>
      </c>
      <c r="V627" s="45">
        <f>IF(S627=1,U627*(1-Asumsi!$B$10),U627)</f>
        <v>182965</v>
      </c>
    </row>
    <row r="628" spans="1:22" x14ac:dyDescent="0.35">
      <c r="A628" s="43">
        <v>23011</v>
      </c>
      <c r="B628" s="43" t="s">
        <v>202</v>
      </c>
      <c r="C628" s="43" t="s">
        <v>314</v>
      </c>
      <c r="D628" s="44">
        <v>40344</v>
      </c>
      <c r="E628" s="43">
        <v>1</v>
      </c>
      <c r="F628" s="43">
        <v>24400</v>
      </c>
      <c r="G628" s="43">
        <v>0.01</v>
      </c>
      <c r="H628" s="43">
        <v>244</v>
      </c>
      <c r="I628" s="43" t="s">
        <v>77</v>
      </c>
      <c r="J628" s="43" t="s">
        <v>142</v>
      </c>
      <c r="K628" s="43">
        <f t="shared" si="72"/>
        <v>2010</v>
      </c>
      <c r="L628" s="43">
        <f t="shared" si="73"/>
        <v>1</v>
      </c>
      <c r="M628" s="43">
        <f t="shared" si="74"/>
        <v>0</v>
      </c>
      <c r="N628" s="43">
        <f t="shared" si="75"/>
        <v>1</v>
      </c>
      <c r="O628" s="43" t="str">
        <f t="shared" si="76"/>
        <v>B: 1-3%</v>
      </c>
      <c r="P628" s="45">
        <f t="shared" si="77"/>
        <v>24156</v>
      </c>
      <c r="Q628" s="45">
        <f>IF(L628=1,F628*INDEX(Asumsi!$B$5:$B$7,MATCH(I628,Asumsi!$A$5:$A$7,0))-H628,0)</f>
        <v>7076</v>
      </c>
      <c r="R628" s="46">
        <f>MIN(G628,INDEX(Asumsi!$C$5:$C$7,MATCH(I628,Asumsi!$A$5:$A$7,0)))</f>
        <v>0.01</v>
      </c>
      <c r="S628" s="43">
        <f t="shared" si="78"/>
        <v>0</v>
      </c>
      <c r="T628" s="45">
        <f t="shared" si="79"/>
        <v>0</v>
      </c>
      <c r="U628" s="45">
        <f>IF(L628=1,F628*INDEX(Asumsi!$B$5:$B$7,MATCH(I628,Asumsi!$A$5:$A$7,0))-F628*R628,0)</f>
        <v>7076</v>
      </c>
      <c r="V628" s="45">
        <f>IF(S628=1,U628*(1-Asumsi!$B$10),U628)</f>
        <v>7076</v>
      </c>
    </row>
    <row r="629" spans="1:22" x14ac:dyDescent="0.35">
      <c r="A629" s="43">
        <v>24070</v>
      </c>
      <c r="B629" s="43" t="s">
        <v>202</v>
      </c>
      <c r="C629" s="43" t="s">
        <v>308</v>
      </c>
      <c r="D629" s="44">
        <v>40617</v>
      </c>
      <c r="E629" s="43">
        <v>36</v>
      </c>
      <c r="F629" s="43">
        <v>340840</v>
      </c>
      <c r="G629" s="43">
        <v>0.1</v>
      </c>
      <c r="H629" s="43">
        <v>34084</v>
      </c>
      <c r="I629" s="43" t="s">
        <v>76</v>
      </c>
      <c r="J629" s="43" t="s">
        <v>138</v>
      </c>
      <c r="K629" s="43">
        <f t="shared" si="72"/>
        <v>2011</v>
      </c>
      <c r="L629" s="43">
        <f t="shared" si="73"/>
        <v>1</v>
      </c>
      <c r="M629" s="43">
        <f t="shared" si="74"/>
        <v>0</v>
      </c>
      <c r="N629" s="43">
        <f t="shared" si="75"/>
        <v>1</v>
      </c>
      <c r="O629" s="43" t="str">
        <f t="shared" si="76"/>
        <v>D: 7%+</v>
      </c>
      <c r="P629" s="45">
        <f t="shared" si="77"/>
        <v>306756</v>
      </c>
      <c r="Q629" s="45">
        <f>IF(L629=1,F629*INDEX(Asumsi!$B$5:$B$7,MATCH(I629,Asumsi!$A$5:$A$7,0))-H629,0)</f>
        <v>68168</v>
      </c>
      <c r="R629" s="46">
        <f>MIN(G629,INDEX(Asumsi!$C$5:$C$7,MATCH(I629,Asumsi!$A$5:$A$7,0)))</f>
        <v>0.05</v>
      </c>
      <c r="S629" s="43">
        <f t="shared" si="78"/>
        <v>1</v>
      </c>
      <c r="T629" s="45">
        <f t="shared" si="79"/>
        <v>17042</v>
      </c>
      <c r="U629" s="45">
        <f>IF(L629=1,F629*INDEX(Asumsi!$B$5:$B$7,MATCH(I629,Asumsi!$A$5:$A$7,0))-F629*R629,0)</f>
        <v>85210</v>
      </c>
      <c r="V629" s="45">
        <f>IF(S629=1,U629*(1-Asumsi!$B$10),U629)</f>
        <v>80949.5</v>
      </c>
    </row>
    <row r="630" spans="1:22" x14ac:dyDescent="0.35">
      <c r="A630" s="43">
        <v>24737</v>
      </c>
      <c r="B630" s="43" t="s">
        <v>202</v>
      </c>
      <c r="C630" s="43" t="s">
        <v>308</v>
      </c>
      <c r="D630" s="44">
        <v>40153</v>
      </c>
      <c r="E630" s="43">
        <v>3</v>
      </c>
      <c r="F630" s="43">
        <v>1099840</v>
      </c>
      <c r="G630" s="43">
        <v>0.09</v>
      </c>
      <c r="H630" s="43">
        <v>98986</v>
      </c>
      <c r="I630" s="43" t="s">
        <v>75</v>
      </c>
      <c r="J630" s="43" t="s">
        <v>135</v>
      </c>
      <c r="K630" s="43">
        <f t="shared" si="72"/>
        <v>2009</v>
      </c>
      <c r="L630" s="43">
        <f t="shared" si="73"/>
        <v>1</v>
      </c>
      <c r="M630" s="43">
        <f t="shared" si="74"/>
        <v>0</v>
      </c>
      <c r="N630" s="43">
        <f t="shared" si="75"/>
        <v>1</v>
      </c>
      <c r="O630" s="43" t="str">
        <f t="shared" si="76"/>
        <v>D: 7%+</v>
      </c>
      <c r="P630" s="45">
        <f t="shared" si="77"/>
        <v>1000854</v>
      </c>
      <c r="Q630" s="45">
        <f>IF(L630=1,F630*INDEX(Asumsi!$B$5:$B$7,MATCH(I630,Asumsi!$A$5:$A$7,0))-H630,0)</f>
        <v>230966</v>
      </c>
      <c r="R630" s="46">
        <f>MIN(G630,INDEX(Asumsi!$C$5:$C$7,MATCH(I630,Asumsi!$A$5:$A$7,0)))</f>
        <v>0.03</v>
      </c>
      <c r="S630" s="43">
        <f t="shared" si="78"/>
        <v>1</v>
      </c>
      <c r="T630" s="45">
        <f t="shared" si="79"/>
        <v>65990.399999999994</v>
      </c>
      <c r="U630" s="45">
        <f>IF(L630=1,F630*INDEX(Asumsi!$B$5:$B$7,MATCH(I630,Asumsi!$A$5:$A$7,0))-F630*R630,0)</f>
        <v>296956.79999999999</v>
      </c>
      <c r="V630" s="45">
        <f>IF(S630=1,U630*(1-Asumsi!$B$10),U630)</f>
        <v>282108.95999999996</v>
      </c>
    </row>
    <row r="631" spans="1:22" x14ac:dyDescent="0.35">
      <c r="A631" s="43">
        <v>26373</v>
      </c>
      <c r="B631" s="43" t="s">
        <v>202</v>
      </c>
      <c r="C631" s="43" t="s">
        <v>312</v>
      </c>
      <c r="D631" s="44">
        <v>40381</v>
      </c>
      <c r="E631" s="43">
        <v>7</v>
      </c>
      <c r="F631" s="43">
        <v>570160</v>
      </c>
      <c r="G631" s="43">
        <v>0.08</v>
      </c>
      <c r="H631" s="43">
        <v>45613</v>
      </c>
      <c r="I631" s="43" t="s">
        <v>76</v>
      </c>
      <c r="J631" s="43" t="s">
        <v>141</v>
      </c>
      <c r="K631" s="43">
        <f t="shared" si="72"/>
        <v>2010</v>
      </c>
      <c r="L631" s="43">
        <f t="shared" si="73"/>
        <v>1</v>
      </c>
      <c r="M631" s="43">
        <f t="shared" si="74"/>
        <v>0</v>
      </c>
      <c r="N631" s="43">
        <f t="shared" si="75"/>
        <v>1</v>
      </c>
      <c r="O631" s="43" t="str">
        <f t="shared" si="76"/>
        <v>D: 7%+</v>
      </c>
      <c r="P631" s="45">
        <f t="shared" si="77"/>
        <v>524547</v>
      </c>
      <c r="Q631" s="45">
        <f>IF(L631=1,F631*INDEX(Asumsi!$B$5:$B$7,MATCH(I631,Asumsi!$A$5:$A$7,0))-H631,0)</f>
        <v>125435</v>
      </c>
      <c r="R631" s="46">
        <f>MIN(G631,INDEX(Asumsi!$C$5:$C$7,MATCH(I631,Asumsi!$A$5:$A$7,0)))</f>
        <v>0.05</v>
      </c>
      <c r="S631" s="43">
        <f t="shared" si="78"/>
        <v>1</v>
      </c>
      <c r="T631" s="45">
        <f t="shared" si="79"/>
        <v>17104.8</v>
      </c>
      <c r="U631" s="45">
        <f>IF(L631=1,F631*INDEX(Asumsi!$B$5:$B$7,MATCH(I631,Asumsi!$A$5:$A$7,0))-F631*R631,0)</f>
        <v>142540</v>
      </c>
      <c r="V631" s="45">
        <f>IF(S631=1,U631*(1-Asumsi!$B$10),U631)</f>
        <v>135413</v>
      </c>
    </row>
    <row r="632" spans="1:22" x14ac:dyDescent="0.35">
      <c r="A632" s="43">
        <v>27174</v>
      </c>
      <c r="B632" s="43" t="s">
        <v>202</v>
      </c>
      <c r="C632" s="43" t="s">
        <v>311</v>
      </c>
      <c r="D632" s="44">
        <v>40824</v>
      </c>
      <c r="E632" s="43">
        <v>17</v>
      </c>
      <c r="F632" s="43">
        <v>955009</v>
      </c>
      <c r="G632" s="43">
        <v>0.09</v>
      </c>
      <c r="H632" s="43">
        <v>85951</v>
      </c>
      <c r="I632" s="43" t="s">
        <v>77</v>
      </c>
      <c r="J632" s="43" t="s">
        <v>137</v>
      </c>
      <c r="K632" s="43">
        <f t="shared" si="72"/>
        <v>2011</v>
      </c>
      <c r="L632" s="43">
        <f t="shared" si="73"/>
        <v>1</v>
      </c>
      <c r="M632" s="43">
        <f t="shared" si="74"/>
        <v>0</v>
      </c>
      <c r="N632" s="43">
        <f t="shared" si="75"/>
        <v>1</v>
      </c>
      <c r="O632" s="43" t="str">
        <f t="shared" si="76"/>
        <v>D: 7%+</v>
      </c>
      <c r="P632" s="45">
        <f t="shared" si="77"/>
        <v>869058</v>
      </c>
      <c r="Q632" s="45">
        <f>IF(L632=1,F632*INDEX(Asumsi!$B$5:$B$7,MATCH(I632,Asumsi!$A$5:$A$7,0))-H632,0)</f>
        <v>200551.7</v>
      </c>
      <c r="R632" s="46">
        <f>MIN(G632,INDEX(Asumsi!$C$5:$C$7,MATCH(I632,Asumsi!$A$5:$A$7,0)))</f>
        <v>0.05</v>
      </c>
      <c r="S632" s="43">
        <f t="shared" si="78"/>
        <v>1</v>
      </c>
      <c r="T632" s="45">
        <f t="shared" si="79"/>
        <v>38200.359999999993</v>
      </c>
      <c r="U632" s="45">
        <f>IF(L632=1,F632*INDEX(Asumsi!$B$5:$B$7,MATCH(I632,Asumsi!$A$5:$A$7,0))-F632*R632,0)</f>
        <v>238752.25</v>
      </c>
      <c r="V632" s="45">
        <f>IF(S632=1,U632*(1-Asumsi!$B$10),U632)</f>
        <v>226814.63749999998</v>
      </c>
    </row>
    <row r="633" spans="1:22" x14ac:dyDescent="0.35">
      <c r="A633" s="43">
        <v>27876</v>
      </c>
      <c r="B633" s="43" t="s">
        <v>202</v>
      </c>
      <c r="C633" s="43" t="s">
        <v>320</v>
      </c>
      <c r="D633" s="44">
        <v>40428</v>
      </c>
      <c r="E633" s="43">
        <v>44</v>
      </c>
      <c r="F633" s="43">
        <v>1555260</v>
      </c>
      <c r="G633" s="43">
        <v>0.03</v>
      </c>
      <c r="H633" s="43">
        <v>46658</v>
      </c>
      <c r="I633" s="43" t="s">
        <v>76</v>
      </c>
      <c r="J633" s="43" t="s">
        <v>147</v>
      </c>
      <c r="K633" s="43">
        <f t="shared" si="72"/>
        <v>2010</v>
      </c>
      <c r="L633" s="43">
        <f t="shared" si="73"/>
        <v>1</v>
      </c>
      <c r="M633" s="43">
        <f t="shared" si="74"/>
        <v>0</v>
      </c>
      <c r="N633" s="43">
        <f t="shared" si="75"/>
        <v>1</v>
      </c>
      <c r="O633" s="43" t="str">
        <f t="shared" si="76"/>
        <v>B: 1-3%</v>
      </c>
      <c r="P633" s="45">
        <f t="shared" si="77"/>
        <v>1508602</v>
      </c>
      <c r="Q633" s="45">
        <f>IF(L633=1,F633*INDEX(Asumsi!$B$5:$B$7,MATCH(I633,Asumsi!$A$5:$A$7,0))-H633,0)</f>
        <v>419920</v>
      </c>
      <c r="R633" s="46">
        <f>MIN(G633,INDEX(Asumsi!$C$5:$C$7,MATCH(I633,Asumsi!$A$5:$A$7,0)))</f>
        <v>0.03</v>
      </c>
      <c r="S633" s="43">
        <f t="shared" si="78"/>
        <v>0</v>
      </c>
      <c r="T633" s="45">
        <f t="shared" si="79"/>
        <v>0</v>
      </c>
      <c r="U633" s="45">
        <f>IF(L633=1,F633*INDEX(Asumsi!$B$5:$B$7,MATCH(I633,Asumsi!$A$5:$A$7,0))-F633*R633,0)</f>
        <v>419920.2</v>
      </c>
      <c r="V633" s="45">
        <f>IF(S633=1,U633*(1-Asumsi!$B$10),U633)</f>
        <v>419920.2</v>
      </c>
    </row>
    <row r="634" spans="1:22" x14ac:dyDescent="0.35">
      <c r="A634" s="43">
        <v>28582</v>
      </c>
      <c r="B634" s="43" t="s">
        <v>202</v>
      </c>
      <c r="C634" s="43" t="s">
        <v>311</v>
      </c>
      <c r="D634" s="44">
        <v>40930</v>
      </c>
      <c r="E634" s="43">
        <v>40</v>
      </c>
      <c r="F634" s="43">
        <v>3000340</v>
      </c>
      <c r="G634" s="43">
        <v>0.06</v>
      </c>
      <c r="H634" s="43">
        <v>180020</v>
      </c>
      <c r="I634" s="43" t="s">
        <v>77</v>
      </c>
      <c r="J634" s="43" t="s">
        <v>142</v>
      </c>
      <c r="K634" s="43">
        <f t="shared" si="72"/>
        <v>2012</v>
      </c>
      <c r="L634" s="43">
        <f t="shared" si="73"/>
        <v>1</v>
      </c>
      <c r="M634" s="43">
        <f t="shared" si="74"/>
        <v>0</v>
      </c>
      <c r="N634" s="43">
        <f t="shared" si="75"/>
        <v>1</v>
      </c>
      <c r="O634" s="43" t="str">
        <f t="shared" si="76"/>
        <v>C: 4-6%</v>
      </c>
      <c r="P634" s="45">
        <f t="shared" si="77"/>
        <v>2820320</v>
      </c>
      <c r="Q634" s="45">
        <f>IF(L634=1,F634*INDEX(Asumsi!$B$5:$B$7,MATCH(I634,Asumsi!$A$5:$A$7,0))-H634,0)</f>
        <v>720082</v>
      </c>
      <c r="R634" s="46">
        <f>MIN(G634,INDEX(Asumsi!$C$5:$C$7,MATCH(I634,Asumsi!$A$5:$A$7,0)))</f>
        <v>0.05</v>
      </c>
      <c r="S634" s="43">
        <f t="shared" si="78"/>
        <v>1</v>
      </c>
      <c r="T634" s="45">
        <f t="shared" si="79"/>
        <v>30003.399999999983</v>
      </c>
      <c r="U634" s="45">
        <f>IF(L634=1,F634*INDEX(Asumsi!$B$5:$B$7,MATCH(I634,Asumsi!$A$5:$A$7,0))-F634*R634,0)</f>
        <v>750085</v>
      </c>
      <c r="V634" s="45">
        <f>IF(S634=1,U634*(1-Asumsi!$B$10),U634)</f>
        <v>712580.75</v>
      </c>
    </row>
    <row r="635" spans="1:22" x14ac:dyDescent="0.35">
      <c r="A635" s="43">
        <v>28868</v>
      </c>
      <c r="B635" s="43" t="s">
        <v>202</v>
      </c>
      <c r="C635" s="43" t="s">
        <v>312</v>
      </c>
      <c r="D635" s="44">
        <v>41004</v>
      </c>
      <c r="E635" s="43">
        <v>30</v>
      </c>
      <c r="F635" s="43">
        <v>408980</v>
      </c>
      <c r="G635" s="43">
        <v>0.05</v>
      </c>
      <c r="H635" s="43">
        <v>20449</v>
      </c>
      <c r="I635" s="43" t="s">
        <v>76</v>
      </c>
      <c r="J635" s="43" t="s">
        <v>145</v>
      </c>
      <c r="K635" s="43">
        <f t="shared" si="72"/>
        <v>2012</v>
      </c>
      <c r="L635" s="43">
        <f t="shared" si="73"/>
        <v>1</v>
      </c>
      <c r="M635" s="43">
        <f t="shared" si="74"/>
        <v>0</v>
      </c>
      <c r="N635" s="43">
        <f t="shared" si="75"/>
        <v>1</v>
      </c>
      <c r="O635" s="43" t="str">
        <f t="shared" si="76"/>
        <v>C: 4-6%</v>
      </c>
      <c r="P635" s="45">
        <f t="shared" si="77"/>
        <v>388531</v>
      </c>
      <c r="Q635" s="45">
        <f>IF(L635=1,F635*INDEX(Asumsi!$B$5:$B$7,MATCH(I635,Asumsi!$A$5:$A$7,0))-H635,0)</f>
        <v>102245</v>
      </c>
      <c r="R635" s="46">
        <f>MIN(G635,INDEX(Asumsi!$C$5:$C$7,MATCH(I635,Asumsi!$A$5:$A$7,0)))</f>
        <v>0.05</v>
      </c>
      <c r="S635" s="43">
        <f t="shared" si="78"/>
        <v>0</v>
      </c>
      <c r="T635" s="45">
        <f t="shared" si="79"/>
        <v>0</v>
      </c>
      <c r="U635" s="45">
        <f>IF(L635=1,F635*INDEX(Asumsi!$B$5:$B$7,MATCH(I635,Asumsi!$A$5:$A$7,0))-F635*R635,0)</f>
        <v>102245</v>
      </c>
      <c r="V635" s="45">
        <f>IF(S635=1,U635*(1-Asumsi!$B$10),U635)</f>
        <v>102245</v>
      </c>
    </row>
    <row r="636" spans="1:22" x14ac:dyDescent="0.35">
      <c r="A636" s="43">
        <v>29857</v>
      </c>
      <c r="B636" s="43" t="s">
        <v>202</v>
      </c>
      <c r="C636" s="43" t="s">
        <v>317</v>
      </c>
      <c r="D636" s="44">
        <v>40159</v>
      </c>
      <c r="E636" s="43">
        <v>41</v>
      </c>
      <c r="F636" s="43">
        <v>11145840</v>
      </c>
      <c r="G636" s="43">
        <v>7.0000000000000007E-2</v>
      </c>
      <c r="H636" s="43">
        <v>780209</v>
      </c>
      <c r="I636" s="43" t="s">
        <v>75</v>
      </c>
      <c r="J636" s="43" t="s">
        <v>143</v>
      </c>
      <c r="K636" s="43">
        <f t="shared" si="72"/>
        <v>2009</v>
      </c>
      <c r="L636" s="43">
        <f t="shared" si="73"/>
        <v>1</v>
      </c>
      <c r="M636" s="43">
        <f t="shared" si="74"/>
        <v>0</v>
      </c>
      <c r="N636" s="43">
        <f t="shared" si="75"/>
        <v>1</v>
      </c>
      <c r="O636" s="43" t="str">
        <f t="shared" si="76"/>
        <v>D: 7%+</v>
      </c>
      <c r="P636" s="45">
        <f t="shared" si="77"/>
        <v>10365631</v>
      </c>
      <c r="Q636" s="45">
        <f>IF(L636=1,F636*INDEX(Asumsi!$B$5:$B$7,MATCH(I636,Asumsi!$A$5:$A$7,0))-H636,0)</f>
        <v>2563543</v>
      </c>
      <c r="R636" s="46">
        <f>MIN(G636,INDEX(Asumsi!$C$5:$C$7,MATCH(I636,Asumsi!$A$5:$A$7,0)))</f>
        <v>0.03</v>
      </c>
      <c r="S636" s="43">
        <f t="shared" si="78"/>
        <v>1</v>
      </c>
      <c r="T636" s="45">
        <f t="shared" si="79"/>
        <v>445833.60000000009</v>
      </c>
      <c r="U636" s="45">
        <f>IF(L636=1,F636*INDEX(Asumsi!$B$5:$B$7,MATCH(I636,Asumsi!$A$5:$A$7,0))-F636*R636,0)</f>
        <v>3009376.8</v>
      </c>
      <c r="V636" s="45">
        <f>IF(S636=1,U636*(1-Asumsi!$B$10),U636)</f>
        <v>2858907.9599999995</v>
      </c>
    </row>
    <row r="637" spans="1:22" x14ac:dyDescent="0.35">
      <c r="A637" s="43">
        <v>29921</v>
      </c>
      <c r="B637" s="43" t="s">
        <v>202</v>
      </c>
      <c r="C637" s="43" t="s">
        <v>308</v>
      </c>
      <c r="D637" s="44">
        <v>40991</v>
      </c>
      <c r="E637" s="43">
        <v>33</v>
      </c>
      <c r="F637" s="43">
        <v>7955940</v>
      </c>
      <c r="G637" s="43">
        <v>0.06</v>
      </c>
      <c r="H637" s="43">
        <v>477356</v>
      </c>
      <c r="I637" s="43" t="s">
        <v>76</v>
      </c>
      <c r="J637" s="43" t="s">
        <v>138</v>
      </c>
      <c r="K637" s="43">
        <f t="shared" si="72"/>
        <v>2012</v>
      </c>
      <c r="L637" s="43">
        <f t="shared" si="73"/>
        <v>1</v>
      </c>
      <c r="M637" s="43">
        <f t="shared" si="74"/>
        <v>0</v>
      </c>
      <c r="N637" s="43">
        <f t="shared" si="75"/>
        <v>1</v>
      </c>
      <c r="O637" s="43" t="str">
        <f t="shared" si="76"/>
        <v>C: 4-6%</v>
      </c>
      <c r="P637" s="45">
        <f t="shared" si="77"/>
        <v>7478584</v>
      </c>
      <c r="Q637" s="45">
        <f>IF(L637=1,F637*INDEX(Asumsi!$B$5:$B$7,MATCH(I637,Asumsi!$A$5:$A$7,0))-H637,0)</f>
        <v>1909426</v>
      </c>
      <c r="R637" s="46">
        <f>MIN(G637,INDEX(Asumsi!$C$5:$C$7,MATCH(I637,Asumsi!$A$5:$A$7,0)))</f>
        <v>0.05</v>
      </c>
      <c r="S637" s="43">
        <f t="shared" si="78"/>
        <v>1</v>
      </c>
      <c r="T637" s="45">
        <f t="shared" si="79"/>
        <v>79559.399999999965</v>
      </c>
      <c r="U637" s="45">
        <f>IF(L637=1,F637*INDEX(Asumsi!$B$5:$B$7,MATCH(I637,Asumsi!$A$5:$A$7,0))-F637*R637,0)</f>
        <v>1988985</v>
      </c>
      <c r="V637" s="45">
        <f>IF(S637=1,U637*(1-Asumsi!$B$10),U637)</f>
        <v>1889535.75</v>
      </c>
    </row>
    <row r="638" spans="1:22" x14ac:dyDescent="0.35">
      <c r="A638" s="43">
        <v>30659</v>
      </c>
      <c r="B638" s="43" t="s">
        <v>202</v>
      </c>
      <c r="C638" s="43" t="s">
        <v>314</v>
      </c>
      <c r="D638" s="44">
        <v>40799</v>
      </c>
      <c r="E638" s="43">
        <v>45</v>
      </c>
      <c r="F638" s="43">
        <v>6233543</v>
      </c>
      <c r="G638" s="43">
        <v>0.08</v>
      </c>
      <c r="H638" s="43">
        <v>498683</v>
      </c>
      <c r="I638" s="43" t="s">
        <v>77</v>
      </c>
      <c r="J638" s="43" t="s">
        <v>137</v>
      </c>
      <c r="K638" s="43">
        <f t="shared" si="72"/>
        <v>2011</v>
      </c>
      <c r="L638" s="43">
        <f t="shared" si="73"/>
        <v>1</v>
      </c>
      <c r="M638" s="43">
        <f t="shared" si="74"/>
        <v>0</v>
      </c>
      <c r="N638" s="43">
        <f t="shared" si="75"/>
        <v>1</v>
      </c>
      <c r="O638" s="43" t="str">
        <f t="shared" si="76"/>
        <v>D: 7%+</v>
      </c>
      <c r="P638" s="45">
        <f t="shared" si="77"/>
        <v>5734860</v>
      </c>
      <c r="Q638" s="45">
        <f>IF(L638=1,F638*INDEX(Asumsi!$B$5:$B$7,MATCH(I638,Asumsi!$A$5:$A$7,0))-H638,0)</f>
        <v>1371379.9</v>
      </c>
      <c r="R638" s="46">
        <f>MIN(G638,INDEX(Asumsi!$C$5:$C$7,MATCH(I638,Asumsi!$A$5:$A$7,0)))</f>
        <v>0.05</v>
      </c>
      <c r="S638" s="43">
        <f t="shared" si="78"/>
        <v>1</v>
      </c>
      <c r="T638" s="45">
        <f t="shared" si="79"/>
        <v>187006.28999999998</v>
      </c>
      <c r="U638" s="45">
        <f>IF(L638=1,F638*INDEX(Asumsi!$B$5:$B$7,MATCH(I638,Asumsi!$A$5:$A$7,0))-F638*R638,0)</f>
        <v>1558385.75</v>
      </c>
      <c r="V638" s="45">
        <f>IF(S638=1,U638*(1-Asumsi!$B$10),U638)</f>
        <v>1480466.4624999999</v>
      </c>
    </row>
    <row r="639" spans="1:22" x14ac:dyDescent="0.35">
      <c r="A639" s="43">
        <v>30660</v>
      </c>
      <c r="B639" s="43" t="s">
        <v>202</v>
      </c>
      <c r="C639" s="43" t="s">
        <v>312</v>
      </c>
      <c r="D639" s="44">
        <v>41157</v>
      </c>
      <c r="E639" s="43">
        <v>16</v>
      </c>
      <c r="F639" s="43">
        <v>1972544</v>
      </c>
      <c r="G639" s="43">
        <v>0.02</v>
      </c>
      <c r="H639" s="43">
        <v>39451</v>
      </c>
      <c r="I639" s="43" t="s">
        <v>75</v>
      </c>
      <c r="J639" s="43" t="s">
        <v>136</v>
      </c>
      <c r="K639" s="43">
        <f t="shared" si="72"/>
        <v>2012</v>
      </c>
      <c r="L639" s="43">
        <f t="shared" si="73"/>
        <v>1</v>
      </c>
      <c r="M639" s="43">
        <f t="shared" si="74"/>
        <v>0</v>
      </c>
      <c r="N639" s="43">
        <f t="shared" si="75"/>
        <v>1</v>
      </c>
      <c r="O639" s="43" t="str">
        <f t="shared" si="76"/>
        <v>B: 1-3%</v>
      </c>
      <c r="P639" s="45">
        <f t="shared" si="77"/>
        <v>1933093</v>
      </c>
      <c r="Q639" s="45">
        <f>IF(L639=1,F639*INDEX(Asumsi!$B$5:$B$7,MATCH(I639,Asumsi!$A$5:$A$7,0))-H639,0)</f>
        <v>552312.19999999995</v>
      </c>
      <c r="R639" s="46">
        <f>MIN(G639,INDEX(Asumsi!$C$5:$C$7,MATCH(I639,Asumsi!$A$5:$A$7,0)))</f>
        <v>0.02</v>
      </c>
      <c r="S639" s="43">
        <f t="shared" si="78"/>
        <v>0</v>
      </c>
      <c r="T639" s="45">
        <f t="shared" si="79"/>
        <v>0</v>
      </c>
      <c r="U639" s="45">
        <f>IF(L639=1,F639*INDEX(Asumsi!$B$5:$B$7,MATCH(I639,Asumsi!$A$5:$A$7,0))-F639*R639,0)</f>
        <v>552312.31999999995</v>
      </c>
      <c r="V639" s="45">
        <f>IF(S639=1,U639*(1-Asumsi!$B$10),U639)</f>
        <v>552312.31999999995</v>
      </c>
    </row>
    <row r="640" spans="1:22" x14ac:dyDescent="0.35">
      <c r="A640" s="43">
        <v>30883</v>
      </c>
      <c r="B640" s="43" t="s">
        <v>202</v>
      </c>
      <c r="C640" s="43" t="s">
        <v>311</v>
      </c>
      <c r="D640" s="44">
        <v>40411</v>
      </c>
      <c r="E640" s="43">
        <v>30</v>
      </c>
      <c r="F640" s="43">
        <v>402740</v>
      </c>
      <c r="G640" s="43">
        <v>0.1</v>
      </c>
      <c r="H640" s="43">
        <v>40274</v>
      </c>
      <c r="I640" s="43" t="s">
        <v>76</v>
      </c>
      <c r="J640" s="43" t="s">
        <v>145</v>
      </c>
      <c r="K640" s="43">
        <f t="shared" si="72"/>
        <v>2010</v>
      </c>
      <c r="L640" s="43">
        <f t="shared" si="73"/>
        <v>1</v>
      </c>
      <c r="M640" s="43">
        <f t="shared" si="74"/>
        <v>0</v>
      </c>
      <c r="N640" s="43">
        <f t="shared" si="75"/>
        <v>1</v>
      </c>
      <c r="O640" s="43" t="str">
        <f t="shared" si="76"/>
        <v>D: 7%+</v>
      </c>
      <c r="P640" s="45">
        <f t="shared" si="77"/>
        <v>362466</v>
      </c>
      <c r="Q640" s="45">
        <f>IF(L640=1,F640*INDEX(Asumsi!$B$5:$B$7,MATCH(I640,Asumsi!$A$5:$A$7,0))-H640,0)</f>
        <v>80548</v>
      </c>
      <c r="R640" s="46">
        <f>MIN(G640,INDEX(Asumsi!$C$5:$C$7,MATCH(I640,Asumsi!$A$5:$A$7,0)))</f>
        <v>0.05</v>
      </c>
      <c r="S640" s="43">
        <f t="shared" si="78"/>
        <v>1</v>
      </c>
      <c r="T640" s="45">
        <f t="shared" si="79"/>
        <v>20137</v>
      </c>
      <c r="U640" s="45">
        <f>IF(L640=1,F640*INDEX(Asumsi!$B$5:$B$7,MATCH(I640,Asumsi!$A$5:$A$7,0))-F640*R640,0)</f>
        <v>100685</v>
      </c>
      <c r="V640" s="45">
        <f>IF(S640=1,U640*(1-Asumsi!$B$10),U640)</f>
        <v>95650.75</v>
      </c>
    </row>
    <row r="641" spans="1:22" x14ac:dyDescent="0.35">
      <c r="A641" s="43">
        <v>32871</v>
      </c>
      <c r="B641" s="43" t="s">
        <v>202</v>
      </c>
      <c r="C641" s="43" t="s">
        <v>321</v>
      </c>
      <c r="D641" s="44">
        <v>41208</v>
      </c>
      <c r="E641" s="43">
        <v>42</v>
      </c>
      <c r="F641" s="43">
        <v>1879540</v>
      </c>
      <c r="G641" s="43">
        <v>0</v>
      </c>
      <c r="H641" s="43">
        <v>0</v>
      </c>
      <c r="I641" s="43" t="s">
        <v>77</v>
      </c>
      <c r="J641" s="43" t="s">
        <v>142</v>
      </c>
      <c r="K641" s="43">
        <f t="shared" si="72"/>
        <v>2012</v>
      </c>
      <c r="L641" s="43">
        <f t="shared" si="73"/>
        <v>1</v>
      </c>
      <c r="M641" s="43">
        <f t="shared" si="74"/>
        <v>0</v>
      </c>
      <c r="N641" s="43">
        <f t="shared" si="75"/>
        <v>1</v>
      </c>
      <c r="O641" s="43" t="str">
        <f t="shared" si="76"/>
        <v>A: 0%</v>
      </c>
      <c r="P641" s="45">
        <f t="shared" si="77"/>
        <v>1879540</v>
      </c>
      <c r="Q641" s="45">
        <f>IF(L641=1,F641*INDEX(Asumsi!$B$5:$B$7,MATCH(I641,Asumsi!$A$5:$A$7,0))-H641,0)</f>
        <v>563862</v>
      </c>
      <c r="R641" s="46">
        <f>MIN(G641,INDEX(Asumsi!$C$5:$C$7,MATCH(I641,Asumsi!$A$5:$A$7,0)))</f>
        <v>0</v>
      </c>
      <c r="S641" s="43">
        <f t="shared" si="78"/>
        <v>0</v>
      </c>
      <c r="T641" s="45">
        <f t="shared" si="79"/>
        <v>0</v>
      </c>
      <c r="U641" s="45">
        <f>IF(L641=1,F641*INDEX(Asumsi!$B$5:$B$7,MATCH(I641,Asumsi!$A$5:$A$7,0))-F641*R641,0)</f>
        <v>563862</v>
      </c>
      <c r="V641" s="45">
        <f>IF(S641=1,U641*(1-Asumsi!$B$10),U641)</f>
        <v>563862</v>
      </c>
    </row>
    <row r="642" spans="1:22" x14ac:dyDescent="0.35">
      <c r="A642" s="43">
        <v>33600</v>
      </c>
      <c r="B642" s="43" t="s">
        <v>202</v>
      </c>
      <c r="C642" s="43" t="s">
        <v>308</v>
      </c>
      <c r="D642" s="44">
        <v>40457</v>
      </c>
      <c r="E642" s="43">
        <v>42</v>
      </c>
      <c r="F642" s="43">
        <v>374560</v>
      </c>
      <c r="G642" s="43">
        <v>0.06</v>
      </c>
      <c r="H642" s="43">
        <v>22474</v>
      </c>
      <c r="I642" s="43" t="s">
        <v>76</v>
      </c>
      <c r="J642" s="43" t="s">
        <v>145</v>
      </c>
      <c r="K642" s="43">
        <f t="shared" ref="K642:K705" si="80">YEAR(D642)</f>
        <v>2010</v>
      </c>
      <c r="L642" s="43">
        <f t="shared" ref="L642:L705" si="81">IF(B642="Order Finished",1,0)</f>
        <v>1</v>
      </c>
      <c r="M642" s="43">
        <f t="shared" ref="M642:M705" si="82">IF(B642="Order Returned",1,0)</f>
        <v>0</v>
      </c>
      <c r="N642" s="43">
        <f t="shared" ref="N642:N705" si="83">IF(B642="Order Cancelled",0,1)</f>
        <v>1</v>
      </c>
      <c r="O642" s="43" t="str">
        <f t="shared" ref="O642:O705" si="84">IF(G642=0,"A: 0%",IF(G642&lt;=0.03,"B: 1-3%",IF(G642&lt;=0.06,"C: 4-6%","D: 7%+")))</f>
        <v>C: 4-6%</v>
      </c>
      <c r="P642" s="45">
        <f t="shared" ref="P642:P705" si="85">IF(L642=1,F642-H642,0)</f>
        <v>352086</v>
      </c>
      <c r="Q642" s="45">
        <f>IF(L642=1,F642*INDEX(Asumsi!$B$5:$B$7,MATCH(I642,Asumsi!$A$5:$A$7,0))-H642,0)</f>
        <v>89894</v>
      </c>
      <c r="R642" s="46">
        <f>MIN(G642,INDEX(Asumsi!$C$5:$C$7,MATCH(I642,Asumsi!$A$5:$A$7,0)))</f>
        <v>0.05</v>
      </c>
      <c r="S642" s="43">
        <f t="shared" ref="S642:S705" si="86">IF(G642&gt;R642,1,0)</f>
        <v>1</v>
      </c>
      <c r="T642" s="45">
        <f t="shared" ref="T642:T705" si="87">IF(L642=1,F642*(G642-R642),0)</f>
        <v>3745.5999999999981</v>
      </c>
      <c r="U642" s="45">
        <f>IF(L642=1,F642*INDEX(Asumsi!$B$5:$B$7,MATCH(I642,Asumsi!$A$5:$A$7,0))-F642*R642,0)</f>
        <v>93640</v>
      </c>
      <c r="V642" s="45">
        <f>IF(S642=1,U642*(1-Asumsi!$B$10),U642)</f>
        <v>88958</v>
      </c>
    </row>
    <row r="643" spans="1:22" x14ac:dyDescent="0.35">
      <c r="A643" s="43">
        <v>33632</v>
      </c>
      <c r="B643" s="43" t="s">
        <v>202</v>
      </c>
      <c r="C643" s="43" t="s">
        <v>311</v>
      </c>
      <c r="D643" s="44">
        <v>40250</v>
      </c>
      <c r="E643" s="43">
        <v>8</v>
      </c>
      <c r="F643" s="43">
        <v>1527297</v>
      </c>
      <c r="G643" s="43">
        <v>0.06</v>
      </c>
      <c r="H643" s="43">
        <v>91638</v>
      </c>
      <c r="I643" s="43" t="s">
        <v>77</v>
      </c>
      <c r="J643" s="43" t="s">
        <v>137</v>
      </c>
      <c r="K643" s="43">
        <f t="shared" si="80"/>
        <v>2010</v>
      </c>
      <c r="L643" s="43">
        <f t="shared" si="81"/>
        <v>1</v>
      </c>
      <c r="M643" s="43">
        <f t="shared" si="82"/>
        <v>0</v>
      </c>
      <c r="N643" s="43">
        <f t="shared" si="83"/>
        <v>1</v>
      </c>
      <c r="O643" s="43" t="str">
        <f t="shared" si="84"/>
        <v>C: 4-6%</v>
      </c>
      <c r="P643" s="45">
        <f t="shared" si="85"/>
        <v>1435659</v>
      </c>
      <c r="Q643" s="45">
        <f>IF(L643=1,F643*INDEX(Asumsi!$B$5:$B$7,MATCH(I643,Asumsi!$A$5:$A$7,0))-H643,0)</f>
        <v>366551.1</v>
      </c>
      <c r="R643" s="46">
        <f>MIN(G643,INDEX(Asumsi!$C$5:$C$7,MATCH(I643,Asumsi!$A$5:$A$7,0)))</f>
        <v>0.05</v>
      </c>
      <c r="S643" s="43">
        <f t="shared" si="86"/>
        <v>1</v>
      </c>
      <c r="T643" s="45">
        <f t="shared" si="87"/>
        <v>15272.969999999992</v>
      </c>
      <c r="U643" s="45">
        <f>IF(L643=1,F643*INDEX(Asumsi!$B$5:$B$7,MATCH(I643,Asumsi!$A$5:$A$7,0))-F643*R643,0)</f>
        <v>381824.25</v>
      </c>
      <c r="V643" s="45">
        <f>IF(S643=1,U643*(1-Asumsi!$B$10),U643)</f>
        <v>362733.03749999998</v>
      </c>
    </row>
    <row r="644" spans="1:22" x14ac:dyDescent="0.35">
      <c r="A644" s="43">
        <v>33665</v>
      </c>
      <c r="B644" s="43" t="s">
        <v>202</v>
      </c>
      <c r="C644" s="43" t="s">
        <v>322</v>
      </c>
      <c r="D644" s="44">
        <v>40688</v>
      </c>
      <c r="E644" s="43">
        <v>45</v>
      </c>
      <c r="F644" s="43">
        <v>24915260</v>
      </c>
      <c r="G644" s="43">
        <v>0.08</v>
      </c>
      <c r="H644" s="43">
        <v>1993221</v>
      </c>
      <c r="I644" s="43" t="s">
        <v>75</v>
      </c>
      <c r="J644" s="43" t="s">
        <v>135</v>
      </c>
      <c r="K644" s="43">
        <f t="shared" si="80"/>
        <v>2011</v>
      </c>
      <c r="L644" s="43">
        <f t="shared" si="81"/>
        <v>1</v>
      </c>
      <c r="M644" s="43">
        <f t="shared" si="82"/>
        <v>0</v>
      </c>
      <c r="N644" s="43">
        <f t="shared" si="83"/>
        <v>1</v>
      </c>
      <c r="O644" s="43" t="str">
        <f t="shared" si="84"/>
        <v>D: 7%+</v>
      </c>
      <c r="P644" s="45">
        <f t="shared" si="85"/>
        <v>22922039</v>
      </c>
      <c r="Q644" s="45">
        <f>IF(L644=1,F644*INDEX(Asumsi!$B$5:$B$7,MATCH(I644,Asumsi!$A$5:$A$7,0))-H644,0)</f>
        <v>5481357</v>
      </c>
      <c r="R644" s="46">
        <f>MIN(G644,INDEX(Asumsi!$C$5:$C$7,MATCH(I644,Asumsi!$A$5:$A$7,0)))</f>
        <v>0.03</v>
      </c>
      <c r="S644" s="43">
        <f t="shared" si="86"/>
        <v>1</v>
      </c>
      <c r="T644" s="45">
        <f t="shared" si="87"/>
        <v>1245763</v>
      </c>
      <c r="U644" s="45">
        <f>IF(L644=1,F644*INDEX(Asumsi!$B$5:$B$7,MATCH(I644,Asumsi!$A$5:$A$7,0))-F644*R644,0)</f>
        <v>6727120.2000000002</v>
      </c>
      <c r="V644" s="45">
        <f>IF(S644=1,U644*(1-Asumsi!$B$10),U644)</f>
        <v>6390764.1899999995</v>
      </c>
    </row>
    <row r="645" spans="1:22" x14ac:dyDescent="0.35">
      <c r="A645" s="43">
        <v>34434</v>
      </c>
      <c r="B645" s="43" t="s">
        <v>202</v>
      </c>
      <c r="C645" s="43" t="s">
        <v>313</v>
      </c>
      <c r="D645" s="44">
        <v>40672</v>
      </c>
      <c r="E645" s="43">
        <v>16</v>
      </c>
      <c r="F645" s="43">
        <v>64700</v>
      </c>
      <c r="G645" s="43">
        <v>0.08</v>
      </c>
      <c r="H645" s="43">
        <v>5176</v>
      </c>
      <c r="I645" s="43" t="s">
        <v>76</v>
      </c>
      <c r="J645" s="43" t="s">
        <v>138</v>
      </c>
      <c r="K645" s="43">
        <f t="shared" si="80"/>
        <v>2011</v>
      </c>
      <c r="L645" s="43">
        <f t="shared" si="81"/>
        <v>1</v>
      </c>
      <c r="M645" s="43">
        <f t="shared" si="82"/>
        <v>0</v>
      </c>
      <c r="N645" s="43">
        <f t="shared" si="83"/>
        <v>1</v>
      </c>
      <c r="O645" s="43" t="str">
        <f t="shared" si="84"/>
        <v>D: 7%+</v>
      </c>
      <c r="P645" s="45">
        <f t="shared" si="85"/>
        <v>59524</v>
      </c>
      <c r="Q645" s="45">
        <f>IF(L645=1,F645*INDEX(Asumsi!$B$5:$B$7,MATCH(I645,Asumsi!$A$5:$A$7,0))-H645,0)</f>
        <v>14234</v>
      </c>
      <c r="R645" s="46">
        <f>MIN(G645,INDEX(Asumsi!$C$5:$C$7,MATCH(I645,Asumsi!$A$5:$A$7,0)))</f>
        <v>0.05</v>
      </c>
      <c r="S645" s="43">
        <f t="shared" si="86"/>
        <v>1</v>
      </c>
      <c r="T645" s="45">
        <f t="shared" si="87"/>
        <v>1941</v>
      </c>
      <c r="U645" s="45">
        <f>IF(L645=1,F645*INDEX(Asumsi!$B$5:$B$7,MATCH(I645,Asumsi!$A$5:$A$7,0))-F645*R645,0)</f>
        <v>16175</v>
      </c>
      <c r="V645" s="45">
        <f>IF(S645=1,U645*(1-Asumsi!$B$10),U645)</f>
        <v>15366.25</v>
      </c>
    </row>
    <row r="646" spans="1:22" x14ac:dyDescent="0.35">
      <c r="A646" s="43">
        <v>34753</v>
      </c>
      <c r="B646" s="43" t="s">
        <v>202</v>
      </c>
      <c r="C646" s="43" t="s">
        <v>313</v>
      </c>
      <c r="D646" s="44">
        <v>40196</v>
      </c>
      <c r="E646" s="43">
        <v>7</v>
      </c>
      <c r="F646" s="43">
        <v>234124</v>
      </c>
      <c r="G646" s="43">
        <v>0.09</v>
      </c>
      <c r="H646" s="43">
        <v>21071</v>
      </c>
      <c r="I646" s="43" t="s">
        <v>77</v>
      </c>
      <c r="J646" s="43" t="s">
        <v>137</v>
      </c>
      <c r="K646" s="43">
        <f t="shared" si="80"/>
        <v>2010</v>
      </c>
      <c r="L646" s="43">
        <f t="shared" si="81"/>
        <v>1</v>
      </c>
      <c r="M646" s="43">
        <f t="shared" si="82"/>
        <v>0</v>
      </c>
      <c r="N646" s="43">
        <f t="shared" si="83"/>
        <v>1</v>
      </c>
      <c r="O646" s="43" t="str">
        <f t="shared" si="84"/>
        <v>D: 7%+</v>
      </c>
      <c r="P646" s="45">
        <f t="shared" si="85"/>
        <v>213053</v>
      </c>
      <c r="Q646" s="45">
        <f>IF(L646=1,F646*INDEX(Asumsi!$B$5:$B$7,MATCH(I646,Asumsi!$A$5:$A$7,0))-H646,0)</f>
        <v>49166.2</v>
      </c>
      <c r="R646" s="46">
        <f>MIN(G646,INDEX(Asumsi!$C$5:$C$7,MATCH(I646,Asumsi!$A$5:$A$7,0)))</f>
        <v>0.05</v>
      </c>
      <c r="S646" s="43">
        <f t="shared" si="86"/>
        <v>1</v>
      </c>
      <c r="T646" s="45">
        <f t="shared" si="87"/>
        <v>9364.9599999999991</v>
      </c>
      <c r="U646" s="45">
        <f>IF(L646=1,F646*INDEX(Asumsi!$B$5:$B$7,MATCH(I646,Asumsi!$A$5:$A$7,0))-F646*R646,0)</f>
        <v>58531</v>
      </c>
      <c r="V646" s="45">
        <f>IF(S646=1,U646*(1-Asumsi!$B$10),U646)</f>
        <v>55604.45</v>
      </c>
    </row>
    <row r="647" spans="1:22" x14ac:dyDescent="0.35">
      <c r="A647" s="43">
        <v>35364</v>
      </c>
      <c r="B647" s="43" t="s">
        <v>202</v>
      </c>
      <c r="C647" s="43" t="s">
        <v>322</v>
      </c>
      <c r="D647" s="44">
        <v>40159</v>
      </c>
      <c r="E647" s="43">
        <v>16</v>
      </c>
      <c r="F647" s="43">
        <v>144160</v>
      </c>
      <c r="G647" s="43">
        <v>0.04</v>
      </c>
      <c r="H647" s="43">
        <v>5766</v>
      </c>
      <c r="I647" s="43" t="s">
        <v>76</v>
      </c>
      <c r="J647" s="43" t="s">
        <v>145</v>
      </c>
      <c r="K647" s="43">
        <f t="shared" si="80"/>
        <v>2009</v>
      </c>
      <c r="L647" s="43">
        <f t="shared" si="81"/>
        <v>1</v>
      </c>
      <c r="M647" s="43">
        <f t="shared" si="82"/>
        <v>0</v>
      </c>
      <c r="N647" s="43">
        <f t="shared" si="83"/>
        <v>1</v>
      </c>
      <c r="O647" s="43" t="str">
        <f t="shared" si="84"/>
        <v>C: 4-6%</v>
      </c>
      <c r="P647" s="45">
        <f t="shared" si="85"/>
        <v>138394</v>
      </c>
      <c r="Q647" s="45">
        <f>IF(L647=1,F647*INDEX(Asumsi!$B$5:$B$7,MATCH(I647,Asumsi!$A$5:$A$7,0))-H647,0)</f>
        <v>37482</v>
      </c>
      <c r="R647" s="46">
        <f>MIN(G647,INDEX(Asumsi!$C$5:$C$7,MATCH(I647,Asumsi!$A$5:$A$7,0)))</f>
        <v>0.04</v>
      </c>
      <c r="S647" s="43">
        <f t="shared" si="86"/>
        <v>0</v>
      </c>
      <c r="T647" s="45">
        <f t="shared" si="87"/>
        <v>0</v>
      </c>
      <c r="U647" s="45">
        <f>IF(L647=1,F647*INDEX(Asumsi!$B$5:$B$7,MATCH(I647,Asumsi!$A$5:$A$7,0))-F647*R647,0)</f>
        <v>37481.599999999999</v>
      </c>
      <c r="V647" s="45">
        <f>IF(S647=1,U647*(1-Asumsi!$B$10),U647)</f>
        <v>37481.599999999999</v>
      </c>
    </row>
    <row r="648" spans="1:22" x14ac:dyDescent="0.35">
      <c r="A648" s="43">
        <v>35812</v>
      </c>
      <c r="B648" s="43" t="s">
        <v>202</v>
      </c>
      <c r="C648" s="43" t="s">
        <v>313</v>
      </c>
      <c r="D648" s="44">
        <v>40200</v>
      </c>
      <c r="E648" s="43">
        <v>24</v>
      </c>
      <c r="F648" s="43">
        <v>5445700</v>
      </c>
      <c r="G648" s="43">
        <v>0.08</v>
      </c>
      <c r="H648" s="43">
        <v>435656</v>
      </c>
      <c r="I648" s="43" t="s">
        <v>75</v>
      </c>
      <c r="J648" s="43" t="s">
        <v>135</v>
      </c>
      <c r="K648" s="43">
        <f t="shared" si="80"/>
        <v>2010</v>
      </c>
      <c r="L648" s="43">
        <f t="shared" si="81"/>
        <v>1</v>
      </c>
      <c r="M648" s="43">
        <f t="shared" si="82"/>
        <v>0</v>
      </c>
      <c r="N648" s="43">
        <f t="shared" si="83"/>
        <v>1</v>
      </c>
      <c r="O648" s="43" t="str">
        <f t="shared" si="84"/>
        <v>D: 7%+</v>
      </c>
      <c r="P648" s="45">
        <f t="shared" si="85"/>
        <v>5010044</v>
      </c>
      <c r="Q648" s="45">
        <f>IF(L648=1,F648*INDEX(Asumsi!$B$5:$B$7,MATCH(I648,Asumsi!$A$5:$A$7,0))-H648,0)</f>
        <v>1198054</v>
      </c>
      <c r="R648" s="46">
        <f>MIN(G648,INDEX(Asumsi!$C$5:$C$7,MATCH(I648,Asumsi!$A$5:$A$7,0)))</f>
        <v>0.03</v>
      </c>
      <c r="S648" s="43">
        <f t="shared" si="86"/>
        <v>1</v>
      </c>
      <c r="T648" s="45">
        <f t="shared" si="87"/>
        <v>272285</v>
      </c>
      <c r="U648" s="45">
        <f>IF(L648=1,F648*INDEX(Asumsi!$B$5:$B$7,MATCH(I648,Asumsi!$A$5:$A$7,0))-F648*R648,0)</f>
        <v>1470339</v>
      </c>
      <c r="V648" s="45">
        <f>IF(S648=1,U648*(1-Asumsi!$B$10),U648)</f>
        <v>1396822.05</v>
      </c>
    </row>
    <row r="649" spans="1:22" x14ac:dyDescent="0.35">
      <c r="A649" s="43">
        <v>37063</v>
      </c>
      <c r="B649" s="43" t="s">
        <v>202</v>
      </c>
      <c r="C649" s="43" t="s">
        <v>311</v>
      </c>
      <c r="D649" s="44">
        <v>41252</v>
      </c>
      <c r="E649" s="43">
        <v>50</v>
      </c>
      <c r="F649" s="43">
        <v>1838000</v>
      </c>
      <c r="G649" s="43">
        <v>0</v>
      </c>
      <c r="H649" s="43">
        <v>0</v>
      </c>
      <c r="I649" s="43" t="s">
        <v>75</v>
      </c>
      <c r="J649" s="43" t="s">
        <v>144</v>
      </c>
      <c r="K649" s="43">
        <f t="shared" si="80"/>
        <v>2012</v>
      </c>
      <c r="L649" s="43">
        <f t="shared" si="81"/>
        <v>1</v>
      </c>
      <c r="M649" s="43">
        <f t="shared" si="82"/>
        <v>0</v>
      </c>
      <c r="N649" s="43">
        <f t="shared" si="83"/>
        <v>1</v>
      </c>
      <c r="O649" s="43" t="str">
        <f t="shared" si="84"/>
        <v>A: 0%</v>
      </c>
      <c r="P649" s="45">
        <f t="shared" si="85"/>
        <v>1838000</v>
      </c>
      <c r="Q649" s="45">
        <f>IF(L649=1,F649*INDEX(Asumsi!$B$5:$B$7,MATCH(I649,Asumsi!$A$5:$A$7,0))-H649,0)</f>
        <v>551400</v>
      </c>
      <c r="R649" s="46">
        <f>MIN(G649,INDEX(Asumsi!$C$5:$C$7,MATCH(I649,Asumsi!$A$5:$A$7,0)))</f>
        <v>0</v>
      </c>
      <c r="S649" s="43">
        <f t="shared" si="86"/>
        <v>0</v>
      </c>
      <c r="T649" s="45">
        <f t="shared" si="87"/>
        <v>0</v>
      </c>
      <c r="U649" s="45">
        <f>IF(L649=1,F649*INDEX(Asumsi!$B$5:$B$7,MATCH(I649,Asumsi!$A$5:$A$7,0))-F649*R649,0)</f>
        <v>551400</v>
      </c>
      <c r="V649" s="45">
        <f>IF(S649=1,U649*(1-Asumsi!$B$10),U649)</f>
        <v>551400</v>
      </c>
    </row>
    <row r="650" spans="1:22" x14ac:dyDescent="0.35">
      <c r="A650" s="43">
        <v>37281</v>
      </c>
      <c r="B650" s="43" t="s">
        <v>202</v>
      </c>
      <c r="C650" s="43" t="s">
        <v>262</v>
      </c>
      <c r="D650" s="44">
        <v>40053</v>
      </c>
      <c r="E650" s="43">
        <v>25</v>
      </c>
      <c r="F650" s="43">
        <v>906491</v>
      </c>
      <c r="G650" s="43">
        <v>0.05</v>
      </c>
      <c r="H650" s="43">
        <v>45325</v>
      </c>
      <c r="I650" s="43" t="s">
        <v>77</v>
      </c>
      <c r="J650" s="43" t="s">
        <v>137</v>
      </c>
      <c r="K650" s="43">
        <f t="shared" si="80"/>
        <v>2009</v>
      </c>
      <c r="L650" s="43">
        <f t="shared" si="81"/>
        <v>1</v>
      </c>
      <c r="M650" s="43">
        <f t="shared" si="82"/>
        <v>0</v>
      </c>
      <c r="N650" s="43">
        <f t="shared" si="83"/>
        <v>1</v>
      </c>
      <c r="O650" s="43" t="str">
        <f t="shared" si="84"/>
        <v>C: 4-6%</v>
      </c>
      <c r="P650" s="45">
        <f t="shared" si="85"/>
        <v>861166</v>
      </c>
      <c r="Q650" s="45">
        <f>IF(L650=1,F650*INDEX(Asumsi!$B$5:$B$7,MATCH(I650,Asumsi!$A$5:$A$7,0))-H650,0)</f>
        <v>226622.3</v>
      </c>
      <c r="R650" s="46">
        <f>MIN(G650,INDEX(Asumsi!$C$5:$C$7,MATCH(I650,Asumsi!$A$5:$A$7,0)))</f>
        <v>0.05</v>
      </c>
      <c r="S650" s="43">
        <f t="shared" si="86"/>
        <v>0</v>
      </c>
      <c r="T650" s="45">
        <f t="shared" si="87"/>
        <v>0</v>
      </c>
      <c r="U650" s="45">
        <f>IF(L650=1,F650*INDEX(Asumsi!$B$5:$B$7,MATCH(I650,Asumsi!$A$5:$A$7,0))-F650*R650,0)</f>
        <v>226622.75</v>
      </c>
      <c r="V650" s="45">
        <f>IF(S650=1,U650*(1-Asumsi!$B$10),U650)</f>
        <v>226622.75</v>
      </c>
    </row>
    <row r="651" spans="1:22" x14ac:dyDescent="0.35">
      <c r="A651" s="43">
        <v>37798</v>
      </c>
      <c r="B651" s="43" t="s">
        <v>202</v>
      </c>
      <c r="C651" s="43" t="s">
        <v>317</v>
      </c>
      <c r="D651" s="44">
        <v>41217</v>
      </c>
      <c r="E651" s="43">
        <v>23</v>
      </c>
      <c r="F651" s="43">
        <v>12553660</v>
      </c>
      <c r="G651" s="43">
        <v>0.09</v>
      </c>
      <c r="H651" s="43">
        <v>1129829</v>
      </c>
      <c r="I651" s="43" t="s">
        <v>75</v>
      </c>
      <c r="J651" s="43" t="s">
        <v>135</v>
      </c>
      <c r="K651" s="43">
        <f t="shared" si="80"/>
        <v>2012</v>
      </c>
      <c r="L651" s="43">
        <f t="shared" si="81"/>
        <v>1</v>
      </c>
      <c r="M651" s="43">
        <f t="shared" si="82"/>
        <v>0</v>
      </c>
      <c r="N651" s="43">
        <f t="shared" si="83"/>
        <v>1</v>
      </c>
      <c r="O651" s="43" t="str">
        <f t="shared" si="84"/>
        <v>D: 7%+</v>
      </c>
      <c r="P651" s="45">
        <f t="shared" si="85"/>
        <v>11423831</v>
      </c>
      <c r="Q651" s="45">
        <f>IF(L651=1,F651*INDEX(Asumsi!$B$5:$B$7,MATCH(I651,Asumsi!$A$5:$A$7,0))-H651,0)</f>
        <v>2636269</v>
      </c>
      <c r="R651" s="46">
        <f>MIN(G651,INDEX(Asumsi!$C$5:$C$7,MATCH(I651,Asumsi!$A$5:$A$7,0)))</f>
        <v>0.03</v>
      </c>
      <c r="S651" s="43">
        <f t="shared" si="86"/>
        <v>1</v>
      </c>
      <c r="T651" s="45">
        <f t="shared" si="87"/>
        <v>753219.6</v>
      </c>
      <c r="U651" s="45">
        <f>IF(L651=1,F651*INDEX(Asumsi!$B$5:$B$7,MATCH(I651,Asumsi!$A$5:$A$7,0))-F651*R651,0)</f>
        <v>3389488.2</v>
      </c>
      <c r="V651" s="45">
        <f>IF(S651=1,U651*(1-Asumsi!$B$10),U651)</f>
        <v>3220013.79</v>
      </c>
    </row>
    <row r="652" spans="1:22" x14ac:dyDescent="0.35">
      <c r="A652" s="43">
        <v>38017</v>
      </c>
      <c r="B652" s="43" t="s">
        <v>202</v>
      </c>
      <c r="C652" s="43" t="s">
        <v>305</v>
      </c>
      <c r="D652" s="44">
        <v>40379</v>
      </c>
      <c r="E652" s="43">
        <v>26</v>
      </c>
      <c r="F652" s="43">
        <v>245020</v>
      </c>
      <c r="G652" s="43">
        <v>0.06</v>
      </c>
      <c r="H652" s="43">
        <v>14701</v>
      </c>
      <c r="I652" s="43" t="s">
        <v>76</v>
      </c>
      <c r="J652" s="43" t="s">
        <v>145</v>
      </c>
      <c r="K652" s="43">
        <f t="shared" si="80"/>
        <v>2010</v>
      </c>
      <c r="L652" s="43">
        <f t="shared" si="81"/>
        <v>1</v>
      </c>
      <c r="M652" s="43">
        <f t="shared" si="82"/>
        <v>0</v>
      </c>
      <c r="N652" s="43">
        <f t="shared" si="83"/>
        <v>1</v>
      </c>
      <c r="O652" s="43" t="str">
        <f t="shared" si="84"/>
        <v>C: 4-6%</v>
      </c>
      <c r="P652" s="45">
        <f t="shared" si="85"/>
        <v>230319</v>
      </c>
      <c r="Q652" s="45">
        <f>IF(L652=1,F652*INDEX(Asumsi!$B$5:$B$7,MATCH(I652,Asumsi!$A$5:$A$7,0))-H652,0)</f>
        <v>58805</v>
      </c>
      <c r="R652" s="46">
        <f>MIN(G652,INDEX(Asumsi!$C$5:$C$7,MATCH(I652,Asumsi!$A$5:$A$7,0)))</f>
        <v>0.05</v>
      </c>
      <c r="S652" s="43">
        <f t="shared" si="86"/>
        <v>1</v>
      </c>
      <c r="T652" s="45">
        <f t="shared" si="87"/>
        <v>2450.1999999999989</v>
      </c>
      <c r="U652" s="45">
        <f>IF(L652=1,F652*INDEX(Asumsi!$B$5:$B$7,MATCH(I652,Asumsi!$A$5:$A$7,0))-F652*R652,0)</f>
        <v>61255</v>
      </c>
      <c r="V652" s="45">
        <f>IF(S652=1,U652*(1-Asumsi!$B$10),U652)</f>
        <v>58192.25</v>
      </c>
    </row>
    <row r="653" spans="1:22" x14ac:dyDescent="0.35">
      <c r="A653" s="43">
        <v>38272</v>
      </c>
      <c r="B653" s="43" t="s">
        <v>209</v>
      </c>
      <c r="C653" s="43" t="s">
        <v>320</v>
      </c>
      <c r="D653" s="44">
        <v>40862</v>
      </c>
      <c r="E653" s="43">
        <v>39</v>
      </c>
      <c r="F653" s="43">
        <v>142080</v>
      </c>
      <c r="G653" s="43">
        <v>7.0000000000000007E-2</v>
      </c>
      <c r="H653" s="43">
        <v>9946</v>
      </c>
      <c r="I653" s="43" t="s">
        <v>76</v>
      </c>
      <c r="J653" s="43" t="s">
        <v>138</v>
      </c>
      <c r="K653" s="43">
        <f t="shared" si="80"/>
        <v>2011</v>
      </c>
      <c r="L653" s="43">
        <f t="shared" si="81"/>
        <v>0</v>
      </c>
      <c r="M653" s="43">
        <f t="shared" si="82"/>
        <v>1</v>
      </c>
      <c r="N653" s="43">
        <f t="shared" si="83"/>
        <v>1</v>
      </c>
      <c r="O653" s="43" t="str">
        <f t="shared" si="84"/>
        <v>D: 7%+</v>
      </c>
      <c r="P653" s="45">
        <f t="shared" si="85"/>
        <v>0</v>
      </c>
      <c r="Q653" s="45">
        <f>IF(L653=1,F653*INDEX(Asumsi!$B$5:$B$7,MATCH(I653,Asumsi!$A$5:$A$7,0))-H653,0)</f>
        <v>0</v>
      </c>
      <c r="R653" s="46">
        <f>MIN(G653,INDEX(Asumsi!$C$5:$C$7,MATCH(I653,Asumsi!$A$5:$A$7,0)))</f>
        <v>0.05</v>
      </c>
      <c r="S653" s="43">
        <f t="shared" si="86"/>
        <v>1</v>
      </c>
      <c r="T653" s="45">
        <f t="shared" si="87"/>
        <v>0</v>
      </c>
      <c r="U653" s="45">
        <f>IF(L653=1,F653*INDEX(Asumsi!$B$5:$B$7,MATCH(I653,Asumsi!$A$5:$A$7,0))-F653*R653,0)</f>
        <v>0</v>
      </c>
      <c r="V653" s="45">
        <f>IF(S653=1,U653*(1-Asumsi!$B$10),U653)</f>
        <v>0</v>
      </c>
    </row>
    <row r="654" spans="1:22" x14ac:dyDescent="0.35">
      <c r="A654" s="43">
        <v>39301</v>
      </c>
      <c r="B654" s="43" t="s">
        <v>202</v>
      </c>
      <c r="C654" s="43" t="s">
        <v>314</v>
      </c>
      <c r="D654" s="44">
        <v>39894</v>
      </c>
      <c r="E654" s="43">
        <v>16</v>
      </c>
      <c r="F654" s="43">
        <v>4465320</v>
      </c>
      <c r="G654" s="43">
        <v>0.1</v>
      </c>
      <c r="H654" s="43">
        <v>446532</v>
      </c>
      <c r="I654" s="43" t="s">
        <v>77</v>
      </c>
      <c r="J654" s="43" t="s">
        <v>142</v>
      </c>
      <c r="K654" s="43">
        <f t="shared" si="80"/>
        <v>2009</v>
      </c>
      <c r="L654" s="43">
        <f t="shared" si="81"/>
        <v>1</v>
      </c>
      <c r="M654" s="43">
        <f t="shared" si="82"/>
        <v>0</v>
      </c>
      <c r="N654" s="43">
        <f t="shared" si="83"/>
        <v>1</v>
      </c>
      <c r="O654" s="43" t="str">
        <f t="shared" si="84"/>
        <v>D: 7%+</v>
      </c>
      <c r="P654" s="45">
        <f t="shared" si="85"/>
        <v>4018788</v>
      </c>
      <c r="Q654" s="45">
        <f>IF(L654=1,F654*INDEX(Asumsi!$B$5:$B$7,MATCH(I654,Asumsi!$A$5:$A$7,0))-H654,0)</f>
        <v>893064</v>
      </c>
      <c r="R654" s="46">
        <f>MIN(G654,INDEX(Asumsi!$C$5:$C$7,MATCH(I654,Asumsi!$A$5:$A$7,0)))</f>
        <v>0.05</v>
      </c>
      <c r="S654" s="43">
        <f t="shared" si="86"/>
        <v>1</v>
      </c>
      <c r="T654" s="45">
        <f t="shared" si="87"/>
        <v>223266</v>
      </c>
      <c r="U654" s="45">
        <f>IF(L654=1,F654*INDEX(Asumsi!$B$5:$B$7,MATCH(I654,Asumsi!$A$5:$A$7,0))-F654*R654,0)</f>
        <v>1116330</v>
      </c>
      <c r="V654" s="45">
        <f>IF(S654=1,U654*(1-Asumsi!$B$10),U654)</f>
        <v>1060513.5</v>
      </c>
    </row>
    <row r="655" spans="1:22" x14ac:dyDescent="0.35">
      <c r="A655" s="43">
        <v>39367</v>
      </c>
      <c r="B655" s="43" t="s">
        <v>202</v>
      </c>
      <c r="C655" s="43" t="s">
        <v>318</v>
      </c>
      <c r="D655" s="44">
        <v>40031</v>
      </c>
      <c r="E655" s="43">
        <v>45</v>
      </c>
      <c r="F655" s="43">
        <v>355760</v>
      </c>
      <c r="G655" s="43">
        <v>7.0000000000000007E-2</v>
      </c>
      <c r="H655" s="43">
        <v>24903</v>
      </c>
      <c r="I655" s="43" t="s">
        <v>76</v>
      </c>
      <c r="J655" s="43" t="s">
        <v>138</v>
      </c>
      <c r="K655" s="43">
        <f t="shared" si="80"/>
        <v>2009</v>
      </c>
      <c r="L655" s="43">
        <f t="shared" si="81"/>
        <v>1</v>
      </c>
      <c r="M655" s="43">
        <f t="shared" si="82"/>
        <v>0</v>
      </c>
      <c r="N655" s="43">
        <f t="shared" si="83"/>
        <v>1</v>
      </c>
      <c r="O655" s="43" t="str">
        <f t="shared" si="84"/>
        <v>D: 7%+</v>
      </c>
      <c r="P655" s="45">
        <f t="shared" si="85"/>
        <v>330857</v>
      </c>
      <c r="Q655" s="45">
        <f>IF(L655=1,F655*INDEX(Asumsi!$B$5:$B$7,MATCH(I655,Asumsi!$A$5:$A$7,0))-H655,0)</f>
        <v>81825</v>
      </c>
      <c r="R655" s="46">
        <f>MIN(G655,INDEX(Asumsi!$C$5:$C$7,MATCH(I655,Asumsi!$A$5:$A$7,0)))</f>
        <v>0.05</v>
      </c>
      <c r="S655" s="43">
        <f t="shared" si="86"/>
        <v>1</v>
      </c>
      <c r="T655" s="45">
        <f t="shared" si="87"/>
        <v>7115.2000000000016</v>
      </c>
      <c r="U655" s="45">
        <f>IF(L655=1,F655*INDEX(Asumsi!$B$5:$B$7,MATCH(I655,Asumsi!$A$5:$A$7,0))-F655*R655,0)</f>
        <v>88940</v>
      </c>
      <c r="V655" s="45">
        <f>IF(S655=1,U655*(1-Asumsi!$B$10),U655)</f>
        <v>84493</v>
      </c>
    </row>
    <row r="656" spans="1:22" x14ac:dyDescent="0.35">
      <c r="A656" s="43">
        <v>39655</v>
      </c>
      <c r="B656" s="43" t="s">
        <v>202</v>
      </c>
      <c r="C656" s="43" t="s">
        <v>262</v>
      </c>
      <c r="D656" s="44">
        <v>40991</v>
      </c>
      <c r="E656" s="43">
        <v>35</v>
      </c>
      <c r="F656" s="43">
        <v>506300</v>
      </c>
      <c r="G656" s="43">
        <v>0.03</v>
      </c>
      <c r="H656" s="43">
        <v>15189</v>
      </c>
      <c r="I656" s="43" t="s">
        <v>77</v>
      </c>
      <c r="J656" s="43" t="s">
        <v>142</v>
      </c>
      <c r="K656" s="43">
        <f t="shared" si="80"/>
        <v>2012</v>
      </c>
      <c r="L656" s="43">
        <f t="shared" si="81"/>
        <v>1</v>
      </c>
      <c r="M656" s="43">
        <f t="shared" si="82"/>
        <v>0</v>
      </c>
      <c r="N656" s="43">
        <f t="shared" si="83"/>
        <v>1</v>
      </c>
      <c r="O656" s="43" t="str">
        <f t="shared" si="84"/>
        <v>B: 1-3%</v>
      </c>
      <c r="P656" s="45">
        <f t="shared" si="85"/>
        <v>491111</v>
      </c>
      <c r="Q656" s="45">
        <f>IF(L656=1,F656*INDEX(Asumsi!$B$5:$B$7,MATCH(I656,Asumsi!$A$5:$A$7,0))-H656,0)</f>
        <v>136701</v>
      </c>
      <c r="R656" s="46">
        <f>MIN(G656,INDEX(Asumsi!$C$5:$C$7,MATCH(I656,Asumsi!$A$5:$A$7,0)))</f>
        <v>0.03</v>
      </c>
      <c r="S656" s="43">
        <f t="shared" si="86"/>
        <v>0</v>
      </c>
      <c r="T656" s="45">
        <f t="shared" si="87"/>
        <v>0</v>
      </c>
      <c r="U656" s="45">
        <f>IF(L656=1,F656*INDEX(Asumsi!$B$5:$B$7,MATCH(I656,Asumsi!$A$5:$A$7,0))-F656*R656,0)</f>
        <v>136701</v>
      </c>
      <c r="V656" s="45">
        <f>IF(S656=1,U656*(1-Asumsi!$B$10),U656)</f>
        <v>136701</v>
      </c>
    </row>
    <row r="657" spans="1:22" x14ac:dyDescent="0.35">
      <c r="A657" s="43">
        <v>40803</v>
      </c>
      <c r="B657" s="43" t="s">
        <v>202</v>
      </c>
      <c r="C657" s="43" t="s">
        <v>321</v>
      </c>
      <c r="D657" s="44">
        <v>40646</v>
      </c>
      <c r="E657" s="43">
        <v>22</v>
      </c>
      <c r="F657" s="43">
        <v>166040</v>
      </c>
      <c r="G657" s="43">
        <v>0.08</v>
      </c>
      <c r="H657" s="43">
        <v>13283</v>
      </c>
      <c r="I657" s="43" t="s">
        <v>76</v>
      </c>
      <c r="J657" s="43" t="s">
        <v>138</v>
      </c>
      <c r="K657" s="43">
        <f t="shared" si="80"/>
        <v>2011</v>
      </c>
      <c r="L657" s="43">
        <f t="shared" si="81"/>
        <v>1</v>
      </c>
      <c r="M657" s="43">
        <f t="shared" si="82"/>
        <v>0</v>
      </c>
      <c r="N657" s="43">
        <f t="shared" si="83"/>
        <v>1</v>
      </c>
      <c r="O657" s="43" t="str">
        <f t="shared" si="84"/>
        <v>D: 7%+</v>
      </c>
      <c r="P657" s="45">
        <f t="shared" si="85"/>
        <v>152757</v>
      </c>
      <c r="Q657" s="45">
        <f>IF(L657=1,F657*INDEX(Asumsi!$B$5:$B$7,MATCH(I657,Asumsi!$A$5:$A$7,0))-H657,0)</f>
        <v>36529</v>
      </c>
      <c r="R657" s="46">
        <f>MIN(G657,INDEX(Asumsi!$C$5:$C$7,MATCH(I657,Asumsi!$A$5:$A$7,0)))</f>
        <v>0.05</v>
      </c>
      <c r="S657" s="43">
        <f t="shared" si="86"/>
        <v>1</v>
      </c>
      <c r="T657" s="45">
        <f t="shared" si="87"/>
        <v>4981.2</v>
      </c>
      <c r="U657" s="45">
        <f>IF(L657=1,F657*INDEX(Asumsi!$B$5:$B$7,MATCH(I657,Asumsi!$A$5:$A$7,0))-F657*R657,0)</f>
        <v>41510</v>
      </c>
      <c r="V657" s="45">
        <f>IF(S657=1,U657*(1-Asumsi!$B$10),U657)</f>
        <v>39434.5</v>
      </c>
    </row>
    <row r="658" spans="1:22" x14ac:dyDescent="0.35">
      <c r="A658" s="43">
        <v>40806</v>
      </c>
      <c r="B658" s="43" t="s">
        <v>209</v>
      </c>
      <c r="C658" s="43" t="s">
        <v>313</v>
      </c>
      <c r="D658" s="44">
        <v>40792</v>
      </c>
      <c r="E658" s="43">
        <v>8</v>
      </c>
      <c r="F658" s="43">
        <v>106280</v>
      </c>
      <c r="G658" s="43">
        <v>0</v>
      </c>
      <c r="H658" s="43">
        <v>0</v>
      </c>
      <c r="I658" s="43" t="s">
        <v>76</v>
      </c>
      <c r="J658" s="43" t="s">
        <v>138</v>
      </c>
      <c r="K658" s="43">
        <f t="shared" si="80"/>
        <v>2011</v>
      </c>
      <c r="L658" s="43">
        <f t="shared" si="81"/>
        <v>0</v>
      </c>
      <c r="M658" s="43">
        <f t="shared" si="82"/>
        <v>1</v>
      </c>
      <c r="N658" s="43">
        <f t="shared" si="83"/>
        <v>1</v>
      </c>
      <c r="O658" s="43" t="str">
        <f t="shared" si="84"/>
        <v>A: 0%</v>
      </c>
      <c r="P658" s="45">
        <f t="shared" si="85"/>
        <v>0</v>
      </c>
      <c r="Q658" s="45">
        <f>IF(L658=1,F658*INDEX(Asumsi!$B$5:$B$7,MATCH(I658,Asumsi!$A$5:$A$7,0))-H658,0)</f>
        <v>0</v>
      </c>
      <c r="R658" s="46">
        <f>MIN(G658,INDEX(Asumsi!$C$5:$C$7,MATCH(I658,Asumsi!$A$5:$A$7,0)))</f>
        <v>0</v>
      </c>
      <c r="S658" s="43">
        <f t="shared" si="86"/>
        <v>0</v>
      </c>
      <c r="T658" s="45">
        <f t="shared" si="87"/>
        <v>0</v>
      </c>
      <c r="U658" s="45">
        <f>IF(L658=1,F658*INDEX(Asumsi!$B$5:$B$7,MATCH(I658,Asumsi!$A$5:$A$7,0))-F658*R658,0)</f>
        <v>0</v>
      </c>
      <c r="V658" s="45">
        <f>IF(S658=1,U658*(1-Asumsi!$B$10),U658)</f>
        <v>0</v>
      </c>
    </row>
    <row r="659" spans="1:22" x14ac:dyDescent="0.35">
      <c r="A659" s="43">
        <v>43523</v>
      </c>
      <c r="B659" s="43" t="s">
        <v>202</v>
      </c>
      <c r="C659" s="43" t="s">
        <v>312</v>
      </c>
      <c r="D659" s="44">
        <v>41052</v>
      </c>
      <c r="E659" s="43">
        <v>50</v>
      </c>
      <c r="F659" s="43">
        <v>590740</v>
      </c>
      <c r="G659" s="43">
        <v>0.04</v>
      </c>
      <c r="H659" s="43">
        <v>23630</v>
      </c>
      <c r="I659" s="43" t="s">
        <v>76</v>
      </c>
      <c r="J659" s="43" t="s">
        <v>145</v>
      </c>
      <c r="K659" s="43">
        <f t="shared" si="80"/>
        <v>2012</v>
      </c>
      <c r="L659" s="43">
        <f t="shared" si="81"/>
        <v>1</v>
      </c>
      <c r="M659" s="43">
        <f t="shared" si="82"/>
        <v>0</v>
      </c>
      <c r="N659" s="43">
        <f t="shared" si="83"/>
        <v>1</v>
      </c>
      <c r="O659" s="43" t="str">
        <f t="shared" si="84"/>
        <v>C: 4-6%</v>
      </c>
      <c r="P659" s="45">
        <f t="shared" si="85"/>
        <v>567110</v>
      </c>
      <c r="Q659" s="45">
        <f>IF(L659=1,F659*INDEX(Asumsi!$B$5:$B$7,MATCH(I659,Asumsi!$A$5:$A$7,0))-H659,0)</f>
        <v>153592</v>
      </c>
      <c r="R659" s="46">
        <f>MIN(G659,INDEX(Asumsi!$C$5:$C$7,MATCH(I659,Asumsi!$A$5:$A$7,0)))</f>
        <v>0.04</v>
      </c>
      <c r="S659" s="43">
        <f t="shared" si="86"/>
        <v>0</v>
      </c>
      <c r="T659" s="45">
        <f t="shared" si="87"/>
        <v>0</v>
      </c>
      <c r="U659" s="45">
        <f>IF(L659=1,F659*INDEX(Asumsi!$B$5:$B$7,MATCH(I659,Asumsi!$A$5:$A$7,0))-F659*R659,0)</f>
        <v>153592.4</v>
      </c>
      <c r="V659" s="45">
        <f>IF(S659=1,U659*(1-Asumsi!$B$10),U659)</f>
        <v>153592.4</v>
      </c>
    </row>
    <row r="660" spans="1:22" x14ac:dyDescent="0.35">
      <c r="A660" s="43">
        <v>44199</v>
      </c>
      <c r="B660" s="43" t="s">
        <v>202</v>
      </c>
      <c r="C660" s="43" t="s">
        <v>305</v>
      </c>
      <c r="D660" s="44">
        <v>40972</v>
      </c>
      <c r="E660" s="43">
        <v>12</v>
      </c>
      <c r="F660" s="43">
        <v>101380</v>
      </c>
      <c r="G660" s="43">
        <v>0.04</v>
      </c>
      <c r="H660" s="43">
        <v>4055</v>
      </c>
      <c r="I660" s="43" t="s">
        <v>76</v>
      </c>
      <c r="J660" s="43" t="s">
        <v>150</v>
      </c>
      <c r="K660" s="43">
        <f t="shared" si="80"/>
        <v>2012</v>
      </c>
      <c r="L660" s="43">
        <f t="shared" si="81"/>
        <v>1</v>
      </c>
      <c r="M660" s="43">
        <f t="shared" si="82"/>
        <v>0</v>
      </c>
      <c r="N660" s="43">
        <f t="shared" si="83"/>
        <v>1</v>
      </c>
      <c r="O660" s="43" t="str">
        <f t="shared" si="84"/>
        <v>C: 4-6%</v>
      </c>
      <c r="P660" s="45">
        <f t="shared" si="85"/>
        <v>97325</v>
      </c>
      <c r="Q660" s="45">
        <f>IF(L660=1,F660*INDEX(Asumsi!$B$5:$B$7,MATCH(I660,Asumsi!$A$5:$A$7,0))-H660,0)</f>
        <v>26359</v>
      </c>
      <c r="R660" s="46">
        <f>MIN(G660,INDEX(Asumsi!$C$5:$C$7,MATCH(I660,Asumsi!$A$5:$A$7,0)))</f>
        <v>0.04</v>
      </c>
      <c r="S660" s="43">
        <f t="shared" si="86"/>
        <v>0</v>
      </c>
      <c r="T660" s="45">
        <f t="shared" si="87"/>
        <v>0</v>
      </c>
      <c r="U660" s="45">
        <f>IF(L660=1,F660*INDEX(Asumsi!$B$5:$B$7,MATCH(I660,Asumsi!$A$5:$A$7,0))-F660*R660,0)</f>
        <v>26358.799999999999</v>
      </c>
      <c r="V660" s="45">
        <f>IF(S660=1,U660*(1-Asumsi!$B$10),U660)</f>
        <v>26358.799999999999</v>
      </c>
    </row>
    <row r="661" spans="1:22" x14ac:dyDescent="0.35">
      <c r="A661" s="43">
        <v>44231</v>
      </c>
      <c r="B661" s="43" t="s">
        <v>202</v>
      </c>
      <c r="C661" s="43" t="s">
        <v>311</v>
      </c>
      <c r="D661" s="44">
        <v>40120</v>
      </c>
      <c r="E661" s="43">
        <v>11</v>
      </c>
      <c r="F661" s="43">
        <v>3731880</v>
      </c>
      <c r="G661" s="43">
        <v>0.04</v>
      </c>
      <c r="H661" s="43">
        <v>149275</v>
      </c>
      <c r="I661" s="43" t="s">
        <v>75</v>
      </c>
      <c r="J661" s="43" t="s">
        <v>135</v>
      </c>
      <c r="K661" s="43">
        <f t="shared" si="80"/>
        <v>2009</v>
      </c>
      <c r="L661" s="43">
        <f t="shared" si="81"/>
        <v>1</v>
      </c>
      <c r="M661" s="43">
        <f t="shared" si="82"/>
        <v>0</v>
      </c>
      <c r="N661" s="43">
        <f t="shared" si="83"/>
        <v>1</v>
      </c>
      <c r="O661" s="43" t="str">
        <f t="shared" si="84"/>
        <v>C: 4-6%</v>
      </c>
      <c r="P661" s="45">
        <f t="shared" si="85"/>
        <v>3582605</v>
      </c>
      <c r="Q661" s="45">
        <f>IF(L661=1,F661*INDEX(Asumsi!$B$5:$B$7,MATCH(I661,Asumsi!$A$5:$A$7,0))-H661,0)</f>
        <v>970289</v>
      </c>
      <c r="R661" s="46">
        <f>MIN(G661,INDEX(Asumsi!$C$5:$C$7,MATCH(I661,Asumsi!$A$5:$A$7,0)))</f>
        <v>0.03</v>
      </c>
      <c r="S661" s="43">
        <f t="shared" si="86"/>
        <v>1</v>
      </c>
      <c r="T661" s="45">
        <f t="shared" si="87"/>
        <v>37318.80000000001</v>
      </c>
      <c r="U661" s="45">
        <f>IF(L661=1,F661*INDEX(Asumsi!$B$5:$B$7,MATCH(I661,Asumsi!$A$5:$A$7,0))-F661*R661,0)</f>
        <v>1007607.6</v>
      </c>
      <c r="V661" s="45">
        <f>IF(S661=1,U661*(1-Asumsi!$B$10),U661)</f>
        <v>957227.22</v>
      </c>
    </row>
    <row r="662" spans="1:22" x14ac:dyDescent="0.35">
      <c r="A662" s="43">
        <v>45573</v>
      </c>
      <c r="B662" s="43" t="s">
        <v>202</v>
      </c>
      <c r="C662" s="43" t="s">
        <v>308</v>
      </c>
      <c r="D662" s="44">
        <v>40037</v>
      </c>
      <c r="E662" s="43">
        <v>5</v>
      </c>
      <c r="F662" s="43">
        <v>1255280</v>
      </c>
      <c r="G662" s="43">
        <v>0.05</v>
      </c>
      <c r="H662" s="43">
        <v>62764</v>
      </c>
      <c r="I662" s="43" t="s">
        <v>75</v>
      </c>
      <c r="J662" s="43" t="s">
        <v>135</v>
      </c>
      <c r="K662" s="43">
        <f t="shared" si="80"/>
        <v>2009</v>
      </c>
      <c r="L662" s="43">
        <f t="shared" si="81"/>
        <v>1</v>
      </c>
      <c r="M662" s="43">
        <f t="shared" si="82"/>
        <v>0</v>
      </c>
      <c r="N662" s="43">
        <f t="shared" si="83"/>
        <v>1</v>
      </c>
      <c r="O662" s="43" t="str">
        <f t="shared" si="84"/>
        <v>C: 4-6%</v>
      </c>
      <c r="P662" s="45">
        <f t="shared" si="85"/>
        <v>1192516</v>
      </c>
      <c r="Q662" s="45">
        <f>IF(L662=1,F662*INDEX(Asumsi!$B$5:$B$7,MATCH(I662,Asumsi!$A$5:$A$7,0))-H662,0)</f>
        <v>313820</v>
      </c>
      <c r="R662" s="46">
        <f>MIN(G662,INDEX(Asumsi!$C$5:$C$7,MATCH(I662,Asumsi!$A$5:$A$7,0)))</f>
        <v>0.03</v>
      </c>
      <c r="S662" s="43">
        <f t="shared" si="86"/>
        <v>1</v>
      </c>
      <c r="T662" s="45">
        <f t="shared" si="87"/>
        <v>25105.600000000006</v>
      </c>
      <c r="U662" s="45">
        <f>IF(L662=1,F662*INDEX(Asumsi!$B$5:$B$7,MATCH(I662,Asumsi!$A$5:$A$7,0))-F662*R662,0)</f>
        <v>338925.6</v>
      </c>
      <c r="V662" s="45">
        <f>IF(S662=1,U662*(1-Asumsi!$B$10),U662)</f>
        <v>321979.31999999995</v>
      </c>
    </row>
    <row r="663" spans="1:22" x14ac:dyDescent="0.35">
      <c r="A663" s="43">
        <v>45763</v>
      </c>
      <c r="B663" s="43" t="s">
        <v>202</v>
      </c>
      <c r="C663" s="43" t="s">
        <v>322</v>
      </c>
      <c r="D663" s="44">
        <v>40366</v>
      </c>
      <c r="E663" s="43">
        <v>25</v>
      </c>
      <c r="F663" s="43">
        <v>134900</v>
      </c>
      <c r="G663" s="43">
        <v>0.05</v>
      </c>
      <c r="H663" s="43">
        <v>6745</v>
      </c>
      <c r="I663" s="43" t="s">
        <v>76</v>
      </c>
      <c r="J663" s="43" t="s">
        <v>149</v>
      </c>
      <c r="K663" s="43">
        <f t="shared" si="80"/>
        <v>2010</v>
      </c>
      <c r="L663" s="43">
        <f t="shared" si="81"/>
        <v>1</v>
      </c>
      <c r="M663" s="43">
        <f t="shared" si="82"/>
        <v>0</v>
      </c>
      <c r="N663" s="43">
        <f t="shared" si="83"/>
        <v>1</v>
      </c>
      <c r="O663" s="43" t="str">
        <f t="shared" si="84"/>
        <v>C: 4-6%</v>
      </c>
      <c r="P663" s="45">
        <f t="shared" si="85"/>
        <v>128155</v>
      </c>
      <c r="Q663" s="45">
        <f>IF(L663=1,F663*INDEX(Asumsi!$B$5:$B$7,MATCH(I663,Asumsi!$A$5:$A$7,0))-H663,0)</f>
        <v>33725</v>
      </c>
      <c r="R663" s="46">
        <f>MIN(G663,INDEX(Asumsi!$C$5:$C$7,MATCH(I663,Asumsi!$A$5:$A$7,0)))</f>
        <v>0.05</v>
      </c>
      <c r="S663" s="43">
        <f t="shared" si="86"/>
        <v>0</v>
      </c>
      <c r="T663" s="45">
        <f t="shared" si="87"/>
        <v>0</v>
      </c>
      <c r="U663" s="45">
        <f>IF(L663=1,F663*INDEX(Asumsi!$B$5:$B$7,MATCH(I663,Asumsi!$A$5:$A$7,0))-F663*R663,0)</f>
        <v>33725</v>
      </c>
      <c r="V663" s="45">
        <f>IF(S663=1,U663*(1-Asumsi!$B$10),U663)</f>
        <v>33725</v>
      </c>
    </row>
    <row r="664" spans="1:22" x14ac:dyDescent="0.35">
      <c r="A664" s="43">
        <v>48165</v>
      </c>
      <c r="B664" s="43" t="s">
        <v>202</v>
      </c>
      <c r="C664" s="43" t="s">
        <v>318</v>
      </c>
      <c r="D664" s="44">
        <v>40487</v>
      </c>
      <c r="E664" s="43">
        <v>28</v>
      </c>
      <c r="F664" s="43">
        <v>399880</v>
      </c>
      <c r="G664" s="43">
        <v>0.01</v>
      </c>
      <c r="H664" s="43">
        <v>3999</v>
      </c>
      <c r="I664" s="43" t="s">
        <v>76</v>
      </c>
      <c r="J664" s="43" t="s">
        <v>145</v>
      </c>
      <c r="K664" s="43">
        <f t="shared" si="80"/>
        <v>2010</v>
      </c>
      <c r="L664" s="43">
        <f t="shared" si="81"/>
        <v>1</v>
      </c>
      <c r="M664" s="43">
        <f t="shared" si="82"/>
        <v>0</v>
      </c>
      <c r="N664" s="43">
        <f t="shared" si="83"/>
        <v>1</v>
      </c>
      <c r="O664" s="43" t="str">
        <f t="shared" si="84"/>
        <v>B: 1-3%</v>
      </c>
      <c r="P664" s="45">
        <f t="shared" si="85"/>
        <v>395881</v>
      </c>
      <c r="Q664" s="45">
        <f>IF(L664=1,F664*INDEX(Asumsi!$B$5:$B$7,MATCH(I664,Asumsi!$A$5:$A$7,0))-H664,0)</f>
        <v>115965</v>
      </c>
      <c r="R664" s="46">
        <f>MIN(G664,INDEX(Asumsi!$C$5:$C$7,MATCH(I664,Asumsi!$A$5:$A$7,0)))</f>
        <v>0.01</v>
      </c>
      <c r="S664" s="43">
        <f t="shared" si="86"/>
        <v>0</v>
      </c>
      <c r="T664" s="45">
        <f t="shared" si="87"/>
        <v>0</v>
      </c>
      <c r="U664" s="45">
        <f>IF(L664=1,F664*INDEX(Asumsi!$B$5:$B$7,MATCH(I664,Asumsi!$A$5:$A$7,0))-F664*R664,0)</f>
        <v>115965.2</v>
      </c>
      <c r="V664" s="45">
        <f>IF(S664=1,U664*(1-Asumsi!$B$10),U664)</f>
        <v>115965.2</v>
      </c>
    </row>
    <row r="665" spans="1:22" x14ac:dyDescent="0.35">
      <c r="A665" s="43">
        <v>48197</v>
      </c>
      <c r="B665" s="43" t="s">
        <v>202</v>
      </c>
      <c r="C665" s="43" t="s">
        <v>309</v>
      </c>
      <c r="D665" s="44">
        <v>41034</v>
      </c>
      <c r="E665" s="43">
        <v>32</v>
      </c>
      <c r="F665" s="43">
        <v>2564980</v>
      </c>
      <c r="G665" s="43">
        <v>7.0000000000000007E-2</v>
      </c>
      <c r="H665" s="43">
        <v>179549</v>
      </c>
      <c r="I665" s="43" t="s">
        <v>75</v>
      </c>
      <c r="J665" s="43" t="s">
        <v>144</v>
      </c>
      <c r="K665" s="43">
        <f t="shared" si="80"/>
        <v>2012</v>
      </c>
      <c r="L665" s="43">
        <f t="shared" si="81"/>
        <v>1</v>
      </c>
      <c r="M665" s="43">
        <f t="shared" si="82"/>
        <v>0</v>
      </c>
      <c r="N665" s="43">
        <f t="shared" si="83"/>
        <v>1</v>
      </c>
      <c r="O665" s="43" t="str">
        <f t="shared" si="84"/>
        <v>D: 7%+</v>
      </c>
      <c r="P665" s="45">
        <f t="shared" si="85"/>
        <v>2385431</v>
      </c>
      <c r="Q665" s="45">
        <f>IF(L665=1,F665*INDEX(Asumsi!$B$5:$B$7,MATCH(I665,Asumsi!$A$5:$A$7,0))-H665,0)</f>
        <v>589945</v>
      </c>
      <c r="R665" s="46">
        <f>MIN(G665,INDEX(Asumsi!$C$5:$C$7,MATCH(I665,Asumsi!$A$5:$A$7,0)))</f>
        <v>0.03</v>
      </c>
      <c r="S665" s="43">
        <f t="shared" si="86"/>
        <v>1</v>
      </c>
      <c r="T665" s="45">
        <f t="shared" si="87"/>
        <v>102599.20000000003</v>
      </c>
      <c r="U665" s="45">
        <f>IF(L665=1,F665*INDEX(Asumsi!$B$5:$B$7,MATCH(I665,Asumsi!$A$5:$A$7,0))-F665*R665,0)</f>
        <v>692544.6</v>
      </c>
      <c r="V665" s="45">
        <f>IF(S665=1,U665*(1-Asumsi!$B$10),U665)</f>
        <v>657917.37</v>
      </c>
    </row>
    <row r="666" spans="1:22" x14ac:dyDescent="0.35">
      <c r="A666" s="43">
        <v>48484</v>
      </c>
      <c r="B666" s="43" t="s">
        <v>202</v>
      </c>
      <c r="C666" s="43" t="s">
        <v>313</v>
      </c>
      <c r="D666" s="44">
        <v>40352</v>
      </c>
      <c r="E666" s="43">
        <v>22</v>
      </c>
      <c r="F666" s="43">
        <v>692840</v>
      </c>
      <c r="G666" s="43">
        <v>0.05</v>
      </c>
      <c r="H666" s="43">
        <v>34642</v>
      </c>
      <c r="I666" s="43" t="s">
        <v>77</v>
      </c>
      <c r="J666" s="43" t="s">
        <v>142</v>
      </c>
      <c r="K666" s="43">
        <f t="shared" si="80"/>
        <v>2010</v>
      </c>
      <c r="L666" s="43">
        <f t="shared" si="81"/>
        <v>1</v>
      </c>
      <c r="M666" s="43">
        <f t="shared" si="82"/>
        <v>0</v>
      </c>
      <c r="N666" s="43">
        <f t="shared" si="83"/>
        <v>1</v>
      </c>
      <c r="O666" s="43" t="str">
        <f t="shared" si="84"/>
        <v>C: 4-6%</v>
      </c>
      <c r="P666" s="45">
        <f t="shared" si="85"/>
        <v>658198</v>
      </c>
      <c r="Q666" s="45">
        <f>IF(L666=1,F666*INDEX(Asumsi!$B$5:$B$7,MATCH(I666,Asumsi!$A$5:$A$7,0))-H666,0)</f>
        <v>173210</v>
      </c>
      <c r="R666" s="46">
        <f>MIN(G666,INDEX(Asumsi!$C$5:$C$7,MATCH(I666,Asumsi!$A$5:$A$7,0)))</f>
        <v>0.05</v>
      </c>
      <c r="S666" s="43">
        <f t="shared" si="86"/>
        <v>0</v>
      </c>
      <c r="T666" s="45">
        <f t="shared" si="87"/>
        <v>0</v>
      </c>
      <c r="U666" s="45">
        <f>IF(L666=1,F666*INDEX(Asumsi!$B$5:$B$7,MATCH(I666,Asumsi!$A$5:$A$7,0))-F666*R666,0)</f>
        <v>173210</v>
      </c>
      <c r="V666" s="45">
        <f>IF(S666=1,U666*(1-Asumsi!$B$10),U666)</f>
        <v>173210</v>
      </c>
    </row>
    <row r="667" spans="1:22" x14ac:dyDescent="0.35">
      <c r="A667" s="43">
        <v>49153</v>
      </c>
      <c r="B667" s="43" t="s">
        <v>202</v>
      </c>
      <c r="C667" s="43" t="s">
        <v>313</v>
      </c>
      <c r="D667" s="44">
        <v>41118</v>
      </c>
      <c r="E667" s="43">
        <v>31</v>
      </c>
      <c r="F667" s="43">
        <v>4491560</v>
      </c>
      <c r="G667" s="43">
        <v>0.05</v>
      </c>
      <c r="H667" s="43">
        <v>224578</v>
      </c>
      <c r="I667" s="43" t="s">
        <v>75</v>
      </c>
      <c r="J667" s="43" t="s">
        <v>135</v>
      </c>
      <c r="K667" s="43">
        <f t="shared" si="80"/>
        <v>2012</v>
      </c>
      <c r="L667" s="43">
        <f t="shared" si="81"/>
        <v>1</v>
      </c>
      <c r="M667" s="43">
        <f t="shared" si="82"/>
        <v>0</v>
      </c>
      <c r="N667" s="43">
        <f t="shared" si="83"/>
        <v>1</v>
      </c>
      <c r="O667" s="43" t="str">
        <f t="shared" si="84"/>
        <v>C: 4-6%</v>
      </c>
      <c r="P667" s="45">
        <f t="shared" si="85"/>
        <v>4266982</v>
      </c>
      <c r="Q667" s="45">
        <f>IF(L667=1,F667*INDEX(Asumsi!$B$5:$B$7,MATCH(I667,Asumsi!$A$5:$A$7,0))-H667,0)</f>
        <v>1122890</v>
      </c>
      <c r="R667" s="46">
        <f>MIN(G667,INDEX(Asumsi!$C$5:$C$7,MATCH(I667,Asumsi!$A$5:$A$7,0)))</f>
        <v>0.03</v>
      </c>
      <c r="S667" s="43">
        <f t="shared" si="86"/>
        <v>1</v>
      </c>
      <c r="T667" s="45">
        <f t="shared" si="87"/>
        <v>89831.200000000012</v>
      </c>
      <c r="U667" s="45">
        <f>IF(L667=1,F667*INDEX(Asumsi!$B$5:$B$7,MATCH(I667,Asumsi!$A$5:$A$7,0))-F667*R667,0)</f>
        <v>1212721.2</v>
      </c>
      <c r="V667" s="45">
        <f>IF(S667=1,U667*(1-Asumsi!$B$10),U667)</f>
        <v>1152085.1399999999</v>
      </c>
    </row>
    <row r="668" spans="1:22" x14ac:dyDescent="0.35">
      <c r="A668" s="43">
        <v>49412</v>
      </c>
      <c r="B668" s="43" t="s">
        <v>209</v>
      </c>
      <c r="C668" s="43" t="s">
        <v>318</v>
      </c>
      <c r="D668" s="44">
        <v>39879</v>
      </c>
      <c r="E668" s="43">
        <v>20</v>
      </c>
      <c r="F668" s="43">
        <v>18836280</v>
      </c>
      <c r="G668" s="43">
        <v>0.09</v>
      </c>
      <c r="H668" s="43">
        <v>1695265</v>
      </c>
      <c r="I668" s="43" t="s">
        <v>77</v>
      </c>
      <c r="J668" s="43" t="s">
        <v>134</v>
      </c>
      <c r="K668" s="43">
        <f t="shared" si="80"/>
        <v>2009</v>
      </c>
      <c r="L668" s="43">
        <f t="shared" si="81"/>
        <v>0</v>
      </c>
      <c r="M668" s="43">
        <f t="shared" si="82"/>
        <v>1</v>
      </c>
      <c r="N668" s="43">
        <f t="shared" si="83"/>
        <v>1</v>
      </c>
      <c r="O668" s="43" t="str">
        <f t="shared" si="84"/>
        <v>D: 7%+</v>
      </c>
      <c r="P668" s="45">
        <f t="shared" si="85"/>
        <v>0</v>
      </c>
      <c r="Q668" s="45">
        <f>IF(L668=1,F668*INDEX(Asumsi!$B$5:$B$7,MATCH(I668,Asumsi!$A$5:$A$7,0))-H668,0)</f>
        <v>0</v>
      </c>
      <c r="R668" s="46">
        <f>MIN(G668,INDEX(Asumsi!$C$5:$C$7,MATCH(I668,Asumsi!$A$5:$A$7,0)))</f>
        <v>0.05</v>
      </c>
      <c r="S668" s="43">
        <f t="shared" si="86"/>
        <v>1</v>
      </c>
      <c r="T668" s="45">
        <f t="shared" si="87"/>
        <v>0</v>
      </c>
      <c r="U668" s="45">
        <f>IF(L668=1,F668*INDEX(Asumsi!$B$5:$B$7,MATCH(I668,Asumsi!$A$5:$A$7,0))-F668*R668,0)</f>
        <v>0</v>
      </c>
      <c r="V668" s="45">
        <f>IF(S668=1,U668*(1-Asumsi!$B$10),U668)</f>
        <v>0</v>
      </c>
    </row>
    <row r="669" spans="1:22" x14ac:dyDescent="0.35">
      <c r="A669" s="43">
        <v>49761</v>
      </c>
      <c r="B669" s="43" t="s">
        <v>202</v>
      </c>
      <c r="C669" s="43" t="s">
        <v>322</v>
      </c>
      <c r="D669" s="44">
        <v>40567</v>
      </c>
      <c r="E669" s="43">
        <v>45</v>
      </c>
      <c r="F669" s="43">
        <v>2181200</v>
      </c>
      <c r="G669" s="43">
        <v>7.0000000000000007E-2</v>
      </c>
      <c r="H669" s="43">
        <v>152684</v>
      </c>
      <c r="I669" s="43" t="s">
        <v>77</v>
      </c>
      <c r="J669" s="43" t="s">
        <v>134</v>
      </c>
      <c r="K669" s="43">
        <f t="shared" si="80"/>
        <v>2011</v>
      </c>
      <c r="L669" s="43">
        <f t="shared" si="81"/>
        <v>1</v>
      </c>
      <c r="M669" s="43">
        <f t="shared" si="82"/>
        <v>0</v>
      </c>
      <c r="N669" s="43">
        <f t="shared" si="83"/>
        <v>1</v>
      </c>
      <c r="O669" s="43" t="str">
        <f t="shared" si="84"/>
        <v>D: 7%+</v>
      </c>
      <c r="P669" s="45">
        <f t="shared" si="85"/>
        <v>2028516</v>
      </c>
      <c r="Q669" s="45">
        <f>IF(L669=1,F669*INDEX(Asumsi!$B$5:$B$7,MATCH(I669,Asumsi!$A$5:$A$7,0))-H669,0)</f>
        <v>501676</v>
      </c>
      <c r="R669" s="46">
        <f>MIN(G669,INDEX(Asumsi!$C$5:$C$7,MATCH(I669,Asumsi!$A$5:$A$7,0)))</f>
        <v>0.05</v>
      </c>
      <c r="S669" s="43">
        <f t="shared" si="86"/>
        <v>1</v>
      </c>
      <c r="T669" s="45">
        <f t="shared" si="87"/>
        <v>43624.000000000007</v>
      </c>
      <c r="U669" s="45">
        <f>IF(L669=1,F669*INDEX(Asumsi!$B$5:$B$7,MATCH(I669,Asumsi!$A$5:$A$7,0))-F669*R669,0)</f>
        <v>545300</v>
      </c>
      <c r="V669" s="45">
        <f>IF(S669=1,U669*(1-Asumsi!$B$10),U669)</f>
        <v>518035</v>
      </c>
    </row>
    <row r="670" spans="1:22" x14ac:dyDescent="0.35">
      <c r="A670" s="43">
        <v>50310</v>
      </c>
      <c r="B670" s="43" t="s">
        <v>202</v>
      </c>
      <c r="C670" s="43" t="s">
        <v>320</v>
      </c>
      <c r="D670" s="44">
        <v>40040</v>
      </c>
      <c r="E670" s="43">
        <v>42</v>
      </c>
      <c r="F670" s="43">
        <v>3622600</v>
      </c>
      <c r="G670" s="43">
        <v>7.0000000000000007E-2</v>
      </c>
      <c r="H670" s="43">
        <v>253582</v>
      </c>
      <c r="I670" s="43" t="s">
        <v>76</v>
      </c>
      <c r="J670" s="43" t="s">
        <v>141</v>
      </c>
      <c r="K670" s="43">
        <f t="shared" si="80"/>
        <v>2009</v>
      </c>
      <c r="L670" s="43">
        <f t="shared" si="81"/>
        <v>1</v>
      </c>
      <c r="M670" s="43">
        <f t="shared" si="82"/>
        <v>0</v>
      </c>
      <c r="N670" s="43">
        <f t="shared" si="83"/>
        <v>1</v>
      </c>
      <c r="O670" s="43" t="str">
        <f t="shared" si="84"/>
        <v>D: 7%+</v>
      </c>
      <c r="P670" s="45">
        <f t="shared" si="85"/>
        <v>3369018</v>
      </c>
      <c r="Q670" s="45">
        <f>IF(L670=1,F670*INDEX(Asumsi!$B$5:$B$7,MATCH(I670,Asumsi!$A$5:$A$7,0))-H670,0)</f>
        <v>833198</v>
      </c>
      <c r="R670" s="46">
        <f>MIN(G670,INDEX(Asumsi!$C$5:$C$7,MATCH(I670,Asumsi!$A$5:$A$7,0)))</f>
        <v>0.05</v>
      </c>
      <c r="S670" s="43">
        <f t="shared" si="86"/>
        <v>1</v>
      </c>
      <c r="T670" s="45">
        <f t="shared" si="87"/>
        <v>72452.000000000015</v>
      </c>
      <c r="U670" s="45">
        <f>IF(L670=1,F670*INDEX(Asumsi!$B$5:$B$7,MATCH(I670,Asumsi!$A$5:$A$7,0))-F670*R670,0)</f>
        <v>905650</v>
      </c>
      <c r="V670" s="45">
        <f>IF(S670=1,U670*(1-Asumsi!$B$10),U670)</f>
        <v>860367.5</v>
      </c>
    </row>
    <row r="671" spans="1:22" x14ac:dyDescent="0.35">
      <c r="A671" s="43">
        <v>51072</v>
      </c>
      <c r="B671" s="43" t="s">
        <v>202</v>
      </c>
      <c r="C671" s="43" t="s">
        <v>312</v>
      </c>
      <c r="D671" s="44">
        <v>40088</v>
      </c>
      <c r="E671" s="43">
        <v>43</v>
      </c>
      <c r="F671" s="43">
        <v>14072220</v>
      </c>
      <c r="G671" s="43">
        <v>0</v>
      </c>
      <c r="H671" s="43">
        <v>0</v>
      </c>
      <c r="I671" s="43" t="s">
        <v>76</v>
      </c>
      <c r="J671" s="43" t="s">
        <v>140</v>
      </c>
      <c r="K671" s="43">
        <f t="shared" si="80"/>
        <v>2009</v>
      </c>
      <c r="L671" s="43">
        <f t="shared" si="81"/>
        <v>1</v>
      </c>
      <c r="M671" s="43">
        <f t="shared" si="82"/>
        <v>0</v>
      </c>
      <c r="N671" s="43">
        <f t="shared" si="83"/>
        <v>1</v>
      </c>
      <c r="O671" s="43" t="str">
        <f t="shared" si="84"/>
        <v>A: 0%</v>
      </c>
      <c r="P671" s="45">
        <f t="shared" si="85"/>
        <v>14072220</v>
      </c>
      <c r="Q671" s="45">
        <f>IF(L671=1,F671*INDEX(Asumsi!$B$5:$B$7,MATCH(I671,Asumsi!$A$5:$A$7,0))-H671,0)</f>
        <v>4221666</v>
      </c>
      <c r="R671" s="46">
        <f>MIN(G671,INDEX(Asumsi!$C$5:$C$7,MATCH(I671,Asumsi!$A$5:$A$7,0)))</f>
        <v>0</v>
      </c>
      <c r="S671" s="43">
        <f t="shared" si="86"/>
        <v>0</v>
      </c>
      <c r="T671" s="45">
        <f t="shared" si="87"/>
        <v>0</v>
      </c>
      <c r="U671" s="45">
        <f>IF(L671=1,F671*INDEX(Asumsi!$B$5:$B$7,MATCH(I671,Asumsi!$A$5:$A$7,0))-F671*R671,0)</f>
        <v>4221666</v>
      </c>
      <c r="V671" s="45">
        <f>IF(S671=1,U671*(1-Asumsi!$B$10),U671)</f>
        <v>4221666</v>
      </c>
    </row>
    <row r="672" spans="1:22" x14ac:dyDescent="0.35">
      <c r="A672" s="43">
        <v>51648</v>
      </c>
      <c r="B672" s="43" t="s">
        <v>202</v>
      </c>
      <c r="C672" s="43" t="s">
        <v>262</v>
      </c>
      <c r="D672" s="44">
        <v>40909</v>
      </c>
      <c r="E672" s="43">
        <v>45</v>
      </c>
      <c r="F672" s="43">
        <v>4709600</v>
      </c>
      <c r="G672" s="43">
        <v>0.03</v>
      </c>
      <c r="H672" s="43">
        <v>141288</v>
      </c>
      <c r="I672" s="43" t="s">
        <v>77</v>
      </c>
      <c r="J672" s="43" t="s">
        <v>142</v>
      </c>
      <c r="K672" s="43">
        <f t="shared" si="80"/>
        <v>2012</v>
      </c>
      <c r="L672" s="43">
        <f t="shared" si="81"/>
        <v>1</v>
      </c>
      <c r="M672" s="43">
        <f t="shared" si="82"/>
        <v>0</v>
      </c>
      <c r="N672" s="43">
        <f t="shared" si="83"/>
        <v>1</v>
      </c>
      <c r="O672" s="43" t="str">
        <f t="shared" si="84"/>
        <v>B: 1-3%</v>
      </c>
      <c r="P672" s="45">
        <f t="shared" si="85"/>
        <v>4568312</v>
      </c>
      <c r="Q672" s="45">
        <f>IF(L672=1,F672*INDEX(Asumsi!$B$5:$B$7,MATCH(I672,Asumsi!$A$5:$A$7,0))-H672,0)</f>
        <v>1271592</v>
      </c>
      <c r="R672" s="46">
        <f>MIN(G672,INDEX(Asumsi!$C$5:$C$7,MATCH(I672,Asumsi!$A$5:$A$7,0)))</f>
        <v>0.03</v>
      </c>
      <c r="S672" s="43">
        <f t="shared" si="86"/>
        <v>0</v>
      </c>
      <c r="T672" s="45">
        <f t="shared" si="87"/>
        <v>0</v>
      </c>
      <c r="U672" s="45">
        <f>IF(L672=1,F672*INDEX(Asumsi!$B$5:$B$7,MATCH(I672,Asumsi!$A$5:$A$7,0))-F672*R672,0)</f>
        <v>1271592</v>
      </c>
      <c r="V672" s="45">
        <f>IF(S672=1,U672*(1-Asumsi!$B$10),U672)</f>
        <v>1271592</v>
      </c>
    </row>
    <row r="673" spans="1:22" x14ac:dyDescent="0.35">
      <c r="A673" s="43">
        <v>52035</v>
      </c>
      <c r="B673" s="43" t="s">
        <v>209</v>
      </c>
      <c r="C673" s="43" t="s">
        <v>262</v>
      </c>
      <c r="D673" s="44">
        <v>40144</v>
      </c>
      <c r="E673" s="43">
        <v>29</v>
      </c>
      <c r="F673" s="43">
        <v>41744320</v>
      </c>
      <c r="G673" s="43">
        <v>0.03</v>
      </c>
      <c r="H673" s="43">
        <v>1252330</v>
      </c>
      <c r="I673" s="43" t="s">
        <v>77</v>
      </c>
      <c r="J673" s="43" t="s">
        <v>139</v>
      </c>
      <c r="K673" s="43">
        <f t="shared" si="80"/>
        <v>2009</v>
      </c>
      <c r="L673" s="43">
        <f t="shared" si="81"/>
        <v>0</v>
      </c>
      <c r="M673" s="43">
        <f t="shared" si="82"/>
        <v>1</v>
      </c>
      <c r="N673" s="43">
        <f t="shared" si="83"/>
        <v>1</v>
      </c>
      <c r="O673" s="43" t="str">
        <f t="shared" si="84"/>
        <v>B: 1-3%</v>
      </c>
      <c r="P673" s="45">
        <f t="shared" si="85"/>
        <v>0</v>
      </c>
      <c r="Q673" s="45">
        <f>IF(L673=1,F673*INDEX(Asumsi!$B$5:$B$7,MATCH(I673,Asumsi!$A$5:$A$7,0))-H673,0)</f>
        <v>0</v>
      </c>
      <c r="R673" s="46">
        <f>MIN(G673,INDEX(Asumsi!$C$5:$C$7,MATCH(I673,Asumsi!$A$5:$A$7,0)))</f>
        <v>0.03</v>
      </c>
      <c r="S673" s="43">
        <f t="shared" si="86"/>
        <v>0</v>
      </c>
      <c r="T673" s="45">
        <f t="shared" si="87"/>
        <v>0</v>
      </c>
      <c r="U673" s="45">
        <f>IF(L673=1,F673*INDEX(Asumsi!$B$5:$B$7,MATCH(I673,Asumsi!$A$5:$A$7,0))-F673*R673,0)</f>
        <v>0</v>
      </c>
      <c r="V673" s="45">
        <f>IF(S673=1,U673*(1-Asumsi!$B$10),U673)</f>
        <v>0</v>
      </c>
    </row>
    <row r="674" spans="1:22" x14ac:dyDescent="0.35">
      <c r="A674" s="43">
        <v>52326</v>
      </c>
      <c r="B674" s="43" t="s">
        <v>202</v>
      </c>
      <c r="C674" s="43" t="s">
        <v>318</v>
      </c>
      <c r="D674" s="44">
        <v>40394</v>
      </c>
      <c r="E674" s="43">
        <v>41</v>
      </c>
      <c r="F674" s="43">
        <v>304560</v>
      </c>
      <c r="G674" s="43">
        <v>0.06</v>
      </c>
      <c r="H674" s="43">
        <v>18274</v>
      </c>
      <c r="I674" s="43" t="s">
        <v>76</v>
      </c>
      <c r="J674" s="43" t="s">
        <v>138</v>
      </c>
      <c r="K674" s="43">
        <f t="shared" si="80"/>
        <v>2010</v>
      </c>
      <c r="L674" s="43">
        <f t="shared" si="81"/>
        <v>1</v>
      </c>
      <c r="M674" s="43">
        <f t="shared" si="82"/>
        <v>0</v>
      </c>
      <c r="N674" s="43">
        <f t="shared" si="83"/>
        <v>1</v>
      </c>
      <c r="O674" s="43" t="str">
        <f t="shared" si="84"/>
        <v>C: 4-6%</v>
      </c>
      <c r="P674" s="45">
        <f t="shared" si="85"/>
        <v>286286</v>
      </c>
      <c r="Q674" s="45">
        <f>IF(L674=1,F674*INDEX(Asumsi!$B$5:$B$7,MATCH(I674,Asumsi!$A$5:$A$7,0))-H674,0)</f>
        <v>73094</v>
      </c>
      <c r="R674" s="46">
        <f>MIN(G674,INDEX(Asumsi!$C$5:$C$7,MATCH(I674,Asumsi!$A$5:$A$7,0)))</f>
        <v>0.05</v>
      </c>
      <c r="S674" s="43">
        <f t="shared" si="86"/>
        <v>1</v>
      </c>
      <c r="T674" s="45">
        <f t="shared" si="87"/>
        <v>3045.5999999999985</v>
      </c>
      <c r="U674" s="45">
        <f>IF(L674=1,F674*INDEX(Asumsi!$B$5:$B$7,MATCH(I674,Asumsi!$A$5:$A$7,0))-F674*R674,0)</f>
        <v>76140</v>
      </c>
      <c r="V674" s="45">
        <f>IF(S674=1,U674*(1-Asumsi!$B$10),U674)</f>
        <v>72333</v>
      </c>
    </row>
    <row r="675" spans="1:22" x14ac:dyDescent="0.35">
      <c r="A675" s="43">
        <v>52737</v>
      </c>
      <c r="B675" s="43" t="s">
        <v>202</v>
      </c>
      <c r="C675" s="43" t="s">
        <v>311</v>
      </c>
      <c r="D675" s="44">
        <v>40490</v>
      </c>
      <c r="E675" s="43">
        <v>14</v>
      </c>
      <c r="F675" s="43">
        <v>251080</v>
      </c>
      <c r="G675" s="43">
        <v>0.03</v>
      </c>
      <c r="H675" s="43">
        <v>7532</v>
      </c>
      <c r="I675" s="43" t="s">
        <v>76</v>
      </c>
      <c r="J675" s="43" t="s">
        <v>138</v>
      </c>
      <c r="K675" s="43">
        <f t="shared" si="80"/>
        <v>2010</v>
      </c>
      <c r="L675" s="43">
        <f t="shared" si="81"/>
        <v>1</v>
      </c>
      <c r="M675" s="43">
        <f t="shared" si="82"/>
        <v>0</v>
      </c>
      <c r="N675" s="43">
        <f t="shared" si="83"/>
        <v>1</v>
      </c>
      <c r="O675" s="43" t="str">
        <f t="shared" si="84"/>
        <v>B: 1-3%</v>
      </c>
      <c r="P675" s="45">
        <f t="shared" si="85"/>
        <v>243548</v>
      </c>
      <c r="Q675" s="45">
        <f>IF(L675=1,F675*INDEX(Asumsi!$B$5:$B$7,MATCH(I675,Asumsi!$A$5:$A$7,0))-H675,0)</f>
        <v>67792</v>
      </c>
      <c r="R675" s="46">
        <f>MIN(G675,INDEX(Asumsi!$C$5:$C$7,MATCH(I675,Asumsi!$A$5:$A$7,0)))</f>
        <v>0.03</v>
      </c>
      <c r="S675" s="43">
        <f t="shared" si="86"/>
        <v>0</v>
      </c>
      <c r="T675" s="45">
        <f t="shared" si="87"/>
        <v>0</v>
      </c>
      <c r="U675" s="45">
        <f>IF(L675=1,F675*INDEX(Asumsi!$B$5:$B$7,MATCH(I675,Asumsi!$A$5:$A$7,0))-F675*R675,0)</f>
        <v>67791.600000000006</v>
      </c>
      <c r="V675" s="45">
        <f>IF(S675=1,U675*(1-Asumsi!$B$10),U675)</f>
        <v>67791.600000000006</v>
      </c>
    </row>
    <row r="676" spans="1:22" x14ac:dyDescent="0.35">
      <c r="A676" s="43">
        <v>53216</v>
      </c>
      <c r="B676" s="43" t="s">
        <v>202</v>
      </c>
      <c r="C676" s="43" t="s">
        <v>262</v>
      </c>
      <c r="D676" s="44">
        <v>41247</v>
      </c>
      <c r="E676" s="43">
        <v>36</v>
      </c>
      <c r="F676" s="43">
        <v>456020</v>
      </c>
      <c r="G676" s="43">
        <v>0.06</v>
      </c>
      <c r="H676" s="43">
        <v>27361</v>
      </c>
      <c r="I676" s="43" t="s">
        <v>76</v>
      </c>
      <c r="J676" s="43" t="s">
        <v>145</v>
      </c>
      <c r="K676" s="43">
        <f t="shared" si="80"/>
        <v>2012</v>
      </c>
      <c r="L676" s="43">
        <f t="shared" si="81"/>
        <v>1</v>
      </c>
      <c r="M676" s="43">
        <f t="shared" si="82"/>
        <v>0</v>
      </c>
      <c r="N676" s="43">
        <f t="shared" si="83"/>
        <v>1</v>
      </c>
      <c r="O676" s="43" t="str">
        <f t="shared" si="84"/>
        <v>C: 4-6%</v>
      </c>
      <c r="P676" s="45">
        <f t="shared" si="85"/>
        <v>428659</v>
      </c>
      <c r="Q676" s="45">
        <f>IF(L676=1,F676*INDEX(Asumsi!$B$5:$B$7,MATCH(I676,Asumsi!$A$5:$A$7,0))-H676,0)</f>
        <v>109445</v>
      </c>
      <c r="R676" s="46">
        <f>MIN(G676,INDEX(Asumsi!$C$5:$C$7,MATCH(I676,Asumsi!$A$5:$A$7,0)))</f>
        <v>0.05</v>
      </c>
      <c r="S676" s="43">
        <f t="shared" si="86"/>
        <v>1</v>
      </c>
      <c r="T676" s="45">
        <f t="shared" si="87"/>
        <v>4560.199999999998</v>
      </c>
      <c r="U676" s="45">
        <f>IF(L676=1,F676*INDEX(Asumsi!$B$5:$B$7,MATCH(I676,Asumsi!$A$5:$A$7,0))-F676*R676,0)</f>
        <v>114005</v>
      </c>
      <c r="V676" s="45">
        <f>IF(S676=1,U676*(1-Asumsi!$B$10),U676)</f>
        <v>108304.75</v>
      </c>
    </row>
    <row r="677" spans="1:22" x14ac:dyDescent="0.35">
      <c r="A677" s="43">
        <v>54081</v>
      </c>
      <c r="B677" s="43" t="s">
        <v>202</v>
      </c>
      <c r="C677" s="43" t="s">
        <v>305</v>
      </c>
      <c r="D677" s="44">
        <v>40612</v>
      </c>
      <c r="E677" s="43">
        <v>2</v>
      </c>
      <c r="F677" s="43">
        <v>115000</v>
      </c>
      <c r="G677" s="43">
        <v>0.02</v>
      </c>
      <c r="H677" s="43">
        <v>2300</v>
      </c>
      <c r="I677" s="43" t="s">
        <v>77</v>
      </c>
      <c r="J677" s="43" t="s">
        <v>142</v>
      </c>
      <c r="K677" s="43">
        <f t="shared" si="80"/>
        <v>2011</v>
      </c>
      <c r="L677" s="43">
        <f t="shared" si="81"/>
        <v>1</v>
      </c>
      <c r="M677" s="43">
        <f t="shared" si="82"/>
        <v>0</v>
      </c>
      <c r="N677" s="43">
        <f t="shared" si="83"/>
        <v>1</v>
      </c>
      <c r="O677" s="43" t="str">
        <f t="shared" si="84"/>
        <v>B: 1-3%</v>
      </c>
      <c r="P677" s="45">
        <f t="shared" si="85"/>
        <v>112700</v>
      </c>
      <c r="Q677" s="45">
        <f>IF(L677=1,F677*INDEX(Asumsi!$B$5:$B$7,MATCH(I677,Asumsi!$A$5:$A$7,0))-H677,0)</f>
        <v>32200</v>
      </c>
      <c r="R677" s="46">
        <f>MIN(G677,INDEX(Asumsi!$C$5:$C$7,MATCH(I677,Asumsi!$A$5:$A$7,0)))</f>
        <v>0.02</v>
      </c>
      <c r="S677" s="43">
        <f t="shared" si="86"/>
        <v>0</v>
      </c>
      <c r="T677" s="45">
        <f t="shared" si="87"/>
        <v>0</v>
      </c>
      <c r="U677" s="45">
        <f>IF(L677=1,F677*INDEX(Asumsi!$B$5:$B$7,MATCH(I677,Asumsi!$A$5:$A$7,0))-F677*R677,0)</f>
        <v>32200</v>
      </c>
      <c r="V677" s="45">
        <f>IF(S677=1,U677*(1-Asumsi!$B$10),U677)</f>
        <v>32200</v>
      </c>
    </row>
    <row r="678" spans="1:22" x14ac:dyDescent="0.35">
      <c r="A678" s="43">
        <v>54560</v>
      </c>
      <c r="B678" s="43" t="s">
        <v>202</v>
      </c>
      <c r="C678" s="43" t="s">
        <v>313</v>
      </c>
      <c r="D678" s="44">
        <v>40010</v>
      </c>
      <c r="E678" s="43">
        <v>22</v>
      </c>
      <c r="F678" s="43">
        <v>1208760</v>
      </c>
      <c r="G678" s="43">
        <v>0.09</v>
      </c>
      <c r="H678" s="43">
        <v>108788</v>
      </c>
      <c r="I678" s="43" t="s">
        <v>77</v>
      </c>
      <c r="J678" s="43" t="s">
        <v>142</v>
      </c>
      <c r="K678" s="43">
        <f t="shared" si="80"/>
        <v>2009</v>
      </c>
      <c r="L678" s="43">
        <f t="shared" si="81"/>
        <v>1</v>
      </c>
      <c r="M678" s="43">
        <f t="shared" si="82"/>
        <v>0</v>
      </c>
      <c r="N678" s="43">
        <f t="shared" si="83"/>
        <v>1</v>
      </c>
      <c r="O678" s="43" t="str">
        <f t="shared" si="84"/>
        <v>D: 7%+</v>
      </c>
      <c r="P678" s="45">
        <f t="shared" si="85"/>
        <v>1099972</v>
      </c>
      <c r="Q678" s="45">
        <f>IF(L678=1,F678*INDEX(Asumsi!$B$5:$B$7,MATCH(I678,Asumsi!$A$5:$A$7,0))-H678,0)</f>
        <v>253840</v>
      </c>
      <c r="R678" s="46">
        <f>MIN(G678,INDEX(Asumsi!$C$5:$C$7,MATCH(I678,Asumsi!$A$5:$A$7,0)))</f>
        <v>0.05</v>
      </c>
      <c r="S678" s="43">
        <f t="shared" si="86"/>
        <v>1</v>
      </c>
      <c r="T678" s="45">
        <f t="shared" si="87"/>
        <v>48350.399999999994</v>
      </c>
      <c r="U678" s="45">
        <f>IF(L678=1,F678*INDEX(Asumsi!$B$5:$B$7,MATCH(I678,Asumsi!$A$5:$A$7,0))-F678*R678,0)</f>
        <v>302190</v>
      </c>
      <c r="V678" s="45">
        <f>IF(S678=1,U678*(1-Asumsi!$B$10),U678)</f>
        <v>287080.5</v>
      </c>
    </row>
    <row r="679" spans="1:22" x14ac:dyDescent="0.35">
      <c r="A679" s="43">
        <v>54947</v>
      </c>
      <c r="B679" s="43" t="s">
        <v>202</v>
      </c>
      <c r="C679" s="43" t="s">
        <v>323</v>
      </c>
      <c r="D679" s="44">
        <v>39866</v>
      </c>
      <c r="E679" s="43">
        <v>27</v>
      </c>
      <c r="F679" s="43">
        <v>264720</v>
      </c>
      <c r="G679" s="43">
        <v>0.05</v>
      </c>
      <c r="H679" s="43">
        <v>13236</v>
      </c>
      <c r="I679" s="43" t="s">
        <v>77</v>
      </c>
      <c r="J679" s="43" t="s">
        <v>142</v>
      </c>
      <c r="K679" s="43">
        <f t="shared" si="80"/>
        <v>2009</v>
      </c>
      <c r="L679" s="43">
        <f t="shared" si="81"/>
        <v>1</v>
      </c>
      <c r="M679" s="43">
        <f t="shared" si="82"/>
        <v>0</v>
      </c>
      <c r="N679" s="43">
        <f t="shared" si="83"/>
        <v>1</v>
      </c>
      <c r="O679" s="43" t="str">
        <f t="shared" si="84"/>
        <v>C: 4-6%</v>
      </c>
      <c r="P679" s="45">
        <f t="shared" si="85"/>
        <v>251484</v>
      </c>
      <c r="Q679" s="45">
        <f>IF(L679=1,F679*INDEX(Asumsi!$B$5:$B$7,MATCH(I679,Asumsi!$A$5:$A$7,0))-H679,0)</f>
        <v>66180</v>
      </c>
      <c r="R679" s="46">
        <f>MIN(G679,INDEX(Asumsi!$C$5:$C$7,MATCH(I679,Asumsi!$A$5:$A$7,0)))</f>
        <v>0.05</v>
      </c>
      <c r="S679" s="43">
        <f t="shared" si="86"/>
        <v>0</v>
      </c>
      <c r="T679" s="45">
        <f t="shared" si="87"/>
        <v>0</v>
      </c>
      <c r="U679" s="45">
        <f>IF(L679=1,F679*INDEX(Asumsi!$B$5:$B$7,MATCH(I679,Asumsi!$A$5:$A$7,0))-F679*R679,0)</f>
        <v>66180</v>
      </c>
      <c r="V679" s="45">
        <f>IF(S679=1,U679*(1-Asumsi!$B$10),U679)</f>
        <v>66180</v>
      </c>
    </row>
    <row r="680" spans="1:22" x14ac:dyDescent="0.35">
      <c r="A680" s="43">
        <v>55170</v>
      </c>
      <c r="B680" s="43" t="s">
        <v>202</v>
      </c>
      <c r="C680" s="43" t="s">
        <v>318</v>
      </c>
      <c r="D680" s="44">
        <v>41173</v>
      </c>
      <c r="E680" s="43">
        <v>22</v>
      </c>
      <c r="F680" s="43">
        <v>1970580</v>
      </c>
      <c r="G680" s="43">
        <v>0.04</v>
      </c>
      <c r="H680" s="43">
        <v>78823</v>
      </c>
      <c r="I680" s="43" t="s">
        <v>76</v>
      </c>
      <c r="J680" s="43" t="s">
        <v>147</v>
      </c>
      <c r="K680" s="43">
        <f t="shared" si="80"/>
        <v>2012</v>
      </c>
      <c r="L680" s="43">
        <f t="shared" si="81"/>
        <v>1</v>
      </c>
      <c r="M680" s="43">
        <f t="shared" si="82"/>
        <v>0</v>
      </c>
      <c r="N680" s="43">
        <f t="shared" si="83"/>
        <v>1</v>
      </c>
      <c r="O680" s="43" t="str">
        <f t="shared" si="84"/>
        <v>C: 4-6%</v>
      </c>
      <c r="P680" s="45">
        <f t="shared" si="85"/>
        <v>1891757</v>
      </c>
      <c r="Q680" s="45">
        <f>IF(L680=1,F680*INDEX(Asumsi!$B$5:$B$7,MATCH(I680,Asumsi!$A$5:$A$7,0))-H680,0)</f>
        <v>512351</v>
      </c>
      <c r="R680" s="46">
        <f>MIN(G680,INDEX(Asumsi!$C$5:$C$7,MATCH(I680,Asumsi!$A$5:$A$7,0)))</f>
        <v>0.04</v>
      </c>
      <c r="S680" s="43">
        <f t="shared" si="86"/>
        <v>0</v>
      </c>
      <c r="T680" s="45">
        <f t="shared" si="87"/>
        <v>0</v>
      </c>
      <c r="U680" s="45">
        <f>IF(L680=1,F680*INDEX(Asumsi!$B$5:$B$7,MATCH(I680,Asumsi!$A$5:$A$7,0))-F680*R680,0)</f>
        <v>512350.8</v>
      </c>
      <c r="V680" s="45">
        <f>IF(S680=1,U680*(1-Asumsi!$B$10),U680)</f>
        <v>512350.8</v>
      </c>
    </row>
    <row r="681" spans="1:22" x14ac:dyDescent="0.35">
      <c r="A681" s="43">
        <v>55777</v>
      </c>
      <c r="B681" s="43" t="s">
        <v>202</v>
      </c>
      <c r="C681" s="43" t="s">
        <v>262</v>
      </c>
      <c r="D681" s="44">
        <v>41223</v>
      </c>
      <c r="E681" s="43">
        <v>6</v>
      </c>
      <c r="F681" s="43">
        <v>647060</v>
      </c>
      <c r="G681" s="43">
        <v>0.06</v>
      </c>
      <c r="H681" s="43">
        <v>38824</v>
      </c>
      <c r="I681" s="43" t="s">
        <v>75</v>
      </c>
      <c r="J681" s="43" t="s">
        <v>144</v>
      </c>
      <c r="K681" s="43">
        <f t="shared" si="80"/>
        <v>2012</v>
      </c>
      <c r="L681" s="43">
        <f t="shared" si="81"/>
        <v>1</v>
      </c>
      <c r="M681" s="43">
        <f t="shared" si="82"/>
        <v>0</v>
      </c>
      <c r="N681" s="43">
        <f t="shared" si="83"/>
        <v>1</v>
      </c>
      <c r="O681" s="43" t="str">
        <f t="shared" si="84"/>
        <v>C: 4-6%</v>
      </c>
      <c r="P681" s="45">
        <f t="shared" si="85"/>
        <v>608236</v>
      </c>
      <c r="Q681" s="45">
        <f>IF(L681=1,F681*INDEX(Asumsi!$B$5:$B$7,MATCH(I681,Asumsi!$A$5:$A$7,0))-H681,0)</f>
        <v>155294</v>
      </c>
      <c r="R681" s="46">
        <f>MIN(G681,INDEX(Asumsi!$C$5:$C$7,MATCH(I681,Asumsi!$A$5:$A$7,0)))</f>
        <v>0.03</v>
      </c>
      <c r="S681" s="43">
        <f t="shared" si="86"/>
        <v>1</v>
      </c>
      <c r="T681" s="45">
        <f t="shared" si="87"/>
        <v>19411.8</v>
      </c>
      <c r="U681" s="45">
        <f>IF(L681=1,F681*INDEX(Asumsi!$B$5:$B$7,MATCH(I681,Asumsi!$A$5:$A$7,0))-F681*R681,0)</f>
        <v>174706.2</v>
      </c>
      <c r="V681" s="45">
        <f>IF(S681=1,U681*(1-Asumsi!$B$10),U681)</f>
        <v>165970.89000000001</v>
      </c>
    </row>
    <row r="682" spans="1:22" x14ac:dyDescent="0.35">
      <c r="A682" s="43">
        <v>56001</v>
      </c>
      <c r="B682" s="43" t="s">
        <v>202</v>
      </c>
      <c r="C682" s="43" t="s">
        <v>311</v>
      </c>
      <c r="D682" s="44">
        <v>40280</v>
      </c>
      <c r="E682" s="43">
        <v>17</v>
      </c>
      <c r="F682" s="43">
        <v>236720</v>
      </c>
      <c r="G682" s="43">
        <v>0.08</v>
      </c>
      <c r="H682" s="43">
        <v>18938</v>
      </c>
      <c r="I682" s="43" t="s">
        <v>76</v>
      </c>
      <c r="J682" s="43" t="s">
        <v>145</v>
      </c>
      <c r="K682" s="43">
        <f t="shared" si="80"/>
        <v>2010</v>
      </c>
      <c r="L682" s="43">
        <f t="shared" si="81"/>
        <v>1</v>
      </c>
      <c r="M682" s="43">
        <f t="shared" si="82"/>
        <v>0</v>
      </c>
      <c r="N682" s="43">
        <f t="shared" si="83"/>
        <v>1</v>
      </c>
      <c r="O682" s="43" t="str">
        <f t="shared" si="84"/>
        <v>D: 7%+</v>
      </c>
      <c r="P682" s="45">
        <f t="shared" si="85"/>
        <v>217782</v>
      </c>
      <c r="Q682" s="45">
        <f>IF(L682=1,F682*INDEX(Asumsi!$B$5:$B$7,MATCH(I682,Asumsi!$A$5:$A$7,0))-H682,0)</f>
        <v>52078</v>
      </c>
      <c r="R682" s="46">
        <f>MIN(G682,INDEX(Asumsi!$C$5:$C$7,MATCH(I682,Asumsi!$A$5:$A$7,0)))</f>
        <v>0.05</v>
      </c>
      <c r="S682" s="43">
        <f t="shared" si="86"/>
        <v>1</v>
      </c>
      <c r="T682" s="45">
        <f t="shared" si="87"/>
        <v>7101.5999999999995</v>
      </c>
      <c r="U682" s="45">
        <f>IF(L682=1,F682*INDEX(Asumsi!$B$5:$B$7,MATCH(I682,Asumsi!$A$5:$A$7,0))-F682*R682,0)</f>
        <v>59180</v>
      </c>
      <c r="V682" s="45">
        <f>IF(S682=1,U682*(1-Asumsi!$B$10),U682)</f>
        <v>56221</v>
      </c>
    </row>
    <row r="683" spans="1:22" x14ac:dyDescent="0.35">
      <c r="A683" s="43">
        <v>56640</v>
      </c>
      <c r="B683" s="43" t="s">
        <v>202</v>
      </c>
      <c r="C683" s="43" t="s">
        <v>309</v>
      </c>
      <c r="D683" s="44">
        <v>40780</v>
      </c>
      <c r="E683" s="43">
        <v>2</v>
      </c>
      <c r="F683" s="43">
        <v>58620</v>
      </c>
      <c r="G683" s="43">
        <v>0</v>
      </c>
      <c r="H683" s="43">
        <v>0</v>
      </c>
      <c r="I683" s="43" t="s">
        <v>76</v>
      </c>
      <c r="J683" s="43" t="s">
        <v>145</v>
      </c>
      <c r="K683" s="43">
        <f t="shared" si="80"/>
        <v>2011</v>
      </c>
      <c r="L683" s="43">
        <f t="shared" si="81"/>
        <v>1</v>
      </c>
      <c r="M683" s="43">
        <f t="shared" si="82"/>
        <v>0</v>
      </c>
      <c r="N683" s="43">
        <f t="shared" si="83"/>
        <v>1</v>
      </c>
      <c r="O683" s="43" t="str">
        <f t="shared" si="84"/>
        <v>A: 0%</v>
      </c>
      <c r="P683" s="45">
        <f t="shared" si="85"/>
        <v>58620</v>
      </c>
      <c r="Q683" s="45">
        <f>IF(L683=1,F683*INDEX(Asumsi!$B$5:$B$7,MATCH(I683,Asumsi!$A$5:$A$7,0))-H683,0)</f>
        <v>17586</v>
      </c>
      <c r="R683" s="46">
        <f>MIN(G683,INDEX(Asumsi!$C$5:$C$7,MATCH(I683,Asumsi!$A$5:$A$7,0)))</f>
        <v>0</v>
      </c>
      <c r="S683" s="43">
        <f t="shared" si="86"/>
        <v>0</v>
      </c>
      <c r="T683" s="45">
        <f t="shared" si="87"/>
        <v>0</v>
      </c>
      <c r="U683" s="45">
        <f>IF(L683=1,F683*INDEX(Asumsi!$B$5:$B$7,MATCH(I683,Asumsi!$A$5:$A$7,0))-F683*R683,0)</f>
        <v>17586</v>
      </c>
      <c r="V683" s="45">
        <f>IF(S683=1,U683*(1-Asumsi!$B$10),U683)</f>
        <v>17586</v>
      </c>
    </row>
    <row r="684" spans="1:22" x14ac:dyDescent="0.35">
      <c r="A684" s="43">
        <v>59393</v>
      </c>
      <c r="B684" s="43" t="s">
        <v>202</v>
      </c>
      <c r="C684" s="43" t="s">
        <v>305</v>
      </c>
      <c r="D684" s="44">
        <v>40502</v>
      </c>
      <c r="E684" s="43">
        <v>34</v>
      </c>
      <c r="F684" s="43">
        <v>797520</v>
      </c>
      <c r="G684" s="43">
        <v>7.0000000000000007E-2</v>
      </c>
      <c r="H684" s="43">
        <v>55826</v>
      </c>
      <c r="I684" s="43" t="s">
        <v>76</v>
      </c>
      <c r="J684" s="43" t="s">
        <v>146</v>
      </c>
      <c r="K684" s="43">
        <f t="shared" si="80"/>
        <v>2010</v>
      </c>
      <c r="L684" s="43">
        <f t="shared" si="81"/>
        <v>1</v>
      </c>
      <c r="M684" s="43">
        <f t="shared" si="82"/>
        <v>0</v>
      </c>
      <c r="N684" s="43">
        <f t="shared" si="83"/>
        <v>1</v>
      </c>
      <c r="O684" s="43" t="str">
        <f t="shared" si="84"/>
        <v>D: 7%+</v>
      </c>
      <c r="P684" s="45">
        <f t="shared" si="85"/>
        <v>741694</v>
      </c>
      <c r="Q684" s="45">
        <f>IF(L684=1,F684*INDEX(Asumsi!$B$5:$B$7,MATCH(I684,Asumsi!$A$5:$A$7,0))-H684,0)</f>
        <v>183430</v>
      </c>
      <c r="R684" s="46">
        <f>MIN(G684,INDEX(Asumsi!$C$5:$C$7,MATCH(I684,Asumsi!$A$5:$A$7,0)))</f>
        <v>0.05</v>
      </c>
      <c r="S684" s="43">
        <f t="shared" si="86"/>
        <v>1</v>
      </c>
      <c r="T684" s="45">
        <f t="shared" si="87"/>
        <v>15950.400000000003</v>
      </c>
      <c r="U684" s="45">
        <f>IF(L684=1,F684*INDEX(Asumsi!$B$5:$B$7,MATCH(I684,Asumsi!$A$5:$A$7,0))-F684*R684,0)</f>
        <v>199380</v>
      </c>
      <c r="V684" s="45">
        <f>IF(S684=1,U684*(1-Asumsi!$B$10),U684)</f>
        <v>189411</v>
      </c>
    </row>
    <row r="685" spans="1:22" x14ac:dyDescent="0.35">
      <c r="A685" s="43">
        <v>59712</v>
      </c>
      <c r="B685" s="43" t="s">
        <v>202</v>
      </c>
      <c r="C685" s="43" t="s">
        <v>308</v>
      </c>
      <c r="D685" s="44">
        <v>40344</v>
      </c>
      <c r="E685" s="43">
        <v>25</v>
      </c>
      <c r="F685" s="43">
        <v>135160</v>
      </c>
      <c r="G685" s="43">
        <v>0.09</v>
      </c>
      <c r="H685" s="43">
        <v>12164</v>
      </c>
      <c r="I685" s="43" t="s">
        <v>76</v>
      </c>
      <c r="J685" s="43" t="s">
        <v>150</v>
      </c>
      <c r="K685" s="43">
        <f t="shared" si="80"/>
        <v>2010</v>
      </c>
      <c r="L685" s="43">
        <f t="shared" si="81"/>
        <v>1</v>
      </c>
      <c r="M685" s="43">
        <f t="shared" si="82"/>
        <v>0</v>
      </c>
      <c r="N685" s="43">
        <f t="shared" si="83"/>
        <v>1</v>
      </c>
      <c r="O685" s="43" t="str">
        <f t="shared" si="84"/>
        <v>D: 7%+</v>
      </c>
      <c r="P685" s="45">
        <f t="shared" si="85"/>
        <v>122996</v>
      </c>
      <c r="Q685" s="45">
        <f>IF(L685=1,F685*INDEX(Asumsi!$B$5:$B$7,MATCH(I685,Asumsi!$A$5:$A$7,0))-H685,0)</f>
        <v>28384</v>
      </c>
      <c r="R685" s="46">
        <f>MIN(G685,INDEX(Asumsi!$C$5:$C$7,MATCH(I685,Asumsi!$A$5:$A$7,0)))</f>
        <v>0.05</v>
      </c>
      <c r="S685" s="43">
        <f t="shared" si="86"/>
        <v>1</v>
      </c>
      <c r="T685" s="45">
        <f t="shared" si="87"/>
        <v>5406.3999999999987</v>
      </c>
      <c r="U685" s="45">
        <f>IF(L685=1,F685*INDEX(Asumsi!$B$5:$B$7,MATCH(I685,Asumsi!$A$5:$A$7,0))-F685*R685,0)</f>
        <v>33790</v>
      </c>
      <c r="V685" s="45">
        <f>IF(S685=1,U685*(1-Asumsi!$B$10),U685)</f>
        <v>32100.5</v>
      </c>
    </row>
    <row r="686" spans="1:22" x14ac:dyDescent="0.35">
      <c r="A686" s="43">
        <v>59905</v>
      </c>
      <c r="B686" s="43" t="s">
        <v>202</v>
      </c>
      <c r="C686" s="43" t="s">
        <v>324</v>
      </c>
      <c r="D686" s="44">
        <v>41013</v>
      </c>
      <c r="E686" s="43">
        <v>19</v>
      </c>
      <c r="F686" s="43">
        <v>318480</v>
      </c>
      <c r="G686" s="43">
        <v>0.09</v>
      </c>
      <c r="H686" s="43">
        <v>28663</v>
      </c>
      <c r="I686" s="43" t="s">
        <v>77</v>
      </c>
      <c r="J686" s="43" t="s">
        <v>142</v>
      </c>
      <c r="K686" s="43">
        <f t="shared" si="80"/>
        <v>2012</v>
      </c>
      <c r="L686" s="43">
        <f t="shared" si="81"/>
        <v>1</v>
      </c>
      <c r="M686" s="43">
        <f t="shared" si="82"/>
        <v>0</v>
      </c>
      <c r="N686" s="43">
        <f t="shared" si="83"/>
        <v>1</v>
      </c>
      <c r="O686" s="43" t="str">
        <f t="shared" si="84"/>
        <v>D: 7%+</v>
      </c>
      <c r="P686" s="45">
        <f t="shared" si="85"/>
        <v>289817</v>
      </c>
      <c r="Q686" s="45">
        <f>IF(L686=1,F686*INDEX(Asumsi!$B$5:$B$7,MATCH(I686,Asumsi!$A$5:$A$7,0))-H686,0)</f>
        <v>66881</v>
      </c>
      <c r="R686" s="46">
        <f>MIN(G686,INDEX(Asumsi!$C$5:$C$7,MATCH(I686,Asumsi!$A$5:$A$7,0)))</f>
        <v>0.05</v>
      </c>
      <c r="S686" s="43">
        <f t="shared" si="86"/>
        <v>1</v>
      </c>
      <c r="T686" s="45">
        <f t="shared" si="87"/>
        <v>12739.199999999999</v>
      </c>
      <c r="U686" s="45">
        <f>IF(L686=1,F686*INDEX(Asumsi!$B$5:$B$7,MATCH(I686,Asumsi!$A$5:$A$7,0))-F686*R686,0)</f>
        <v>79620</v>
      </c>
      <c r="V686" s="45">
        <f>IF(S686=1,U686*(1-Asumsi!$B$10),U686)</f>
        <v>75639</v>
      </c>
    </row>
    <row r="687" spans="1:22" x14ac:dyDescent="0.35">
      <c r="A687" s="43">
        <v>322</v>
      </c>
      <c r="B687" s="43" t="s">
        <v>202</v>
      </c>
      <c r="C687" s="43" t="s">
        <v>325</v>
      </c>
      <c r="D687" s="44">
        <v>40986</v>
      </c>
      <c r="E687" s="43">
        <v>20</v>
      </c>
      <c r="F687" s="43">
        <v>5269711</v>
      </c>
      <c r="G687" s="43">
        <v>0.08</v>
      </c>
      <c r="H687" s="43">
        <v>421577</v>
      </c>
      <c r="I687" s="43" t="s">
        <v>77</v>
      </c>
      <c r="J687" s="43" t="s">
        <v>137</v>
      </c>
      <c r="K687" s="43">
        <f t="shared" si="80"/>
        <v>2012</v>
      </c>
      <c r="L687" s="43">
        <f t="shared" si="81"/>
        <v>1</v>
      </c>
      <c r="M687" s="43">
        <f t="shared" si="82"/>
        <v>0</v>
      </c>
      <c r="N687" s="43">
        <f t="shared" si="83"/>
        <v>1</v>
      </c>
      <c r="O687" s="43" t="str">
        <f t="shared" si="84"/>
        <v>D: 7%+</v>
      </c>
      <c r="P687" s="45">
        <f t="shared" si="85"/>
        <v>4848134</v>
      </c>
      <c r="Q687" s="45">
        <f>IF(L687=1,F687*INDEX(Asumsi!$B$5:$B$7,MATCH(I687,Asumsi!$A$5:$A$7,0))-H687,0)</f>
        <v>1159336.3</v>
      </c>
      <c r="R687" s="46">
        <f>MIN(G687,INDEX(Asumsi!$C$5:$C$7,MATCH(I687,Asumsi!$A$5:$A$7,0)))</f>
        <v>0.05</v>
      </c>
      <c r="S687" s="43">
        <f t="shared" si="86"/>
        <v>1</v>
      </c>
      <c r="T687" s="45">
        <f t="shared" si="87"/>
        <v>158091.32999999999</v>
      </c>
      <c r="U687" s="45">
        <f>IF(L687=1,F687*INDEX(Asumsi!$B$5:$B$7,MATCH(I687,Asumsi!$A$5:$A$7,0))-F687*R687,0)</f>
        <v>1317427.75</v>
      </c>
      <c r="V687" s="45">
        <f>IF(S687=1,U687*(1-Asumsi!$B$10),U687)</f>
        <v>1251556.3625</v>
      </c>
    </row>
    <row r="688" spans="1:22" x14ac:dyDescent="0.35">
      <c r="A688" s="43">
        <v>962</v>
      </c>
      <c r="B688" s="43" t="s">
        <v>202</v>
      </c>
      <c r="C688" s="43" t="s">
        <v>326</v>
      </c>
      <c r="D688" s="44">
        <v>39938</v>
      </c>
      <c r="E688" s="43">
        <v>33</v>
      </c>
      <c r="F688" s="43">
        <v>8128100</v>
      </c>
      <c r="G688" s="43">
        <v>0.06</v>
      </c>
      <c r="H688" s="43">
        <v>487686</v>
      </c>
      <c r="I688" s="43" t="s">
        <v>76</v>
      </c>
      <c r="J688" s="43" t="s">
        <v>138</v>
      </c>
      <c r="K688" s="43">
        <f t="shared" si="80"/>
        <v>2009</v>
      </c>
      <c r="L688" s="43">
        <f t="shared" si="81"/>
        <v>1</v>
      </c>
      <c r="M688" s="43">
        <f t="shared" si="82"/>
        <v>0</v>
      </c>
      <c r="N688" s="43">
        <f t="shared" si="83"/>
        <v>1</v>
      </c>
      <c r="O688" s="43" t="str">
        <f t="shared" si="84"/>
        <v>C: 4-6%</v>
      </c>
      <c r="P688" s="45">
        <f t="shared" si="85"/>
        <v>7640414</v>
      </c>
      <c r="Q688" s="45">
        <f>IF(L688=1,F688*INDEX(Asumsi!$B$5:$B$7,MATCH(I688,Asumsi!$A$5:$A$7,0))-H688,0)</f>
        <v>1950744</v>
      </c>
      <c r="R688" s="46">
        <f>MIN(G688,INDEX(Asumsi!$C$5:$C$7,MATCH(I688,Asumsi!$A$5:$A$7,0)))</f>
        <v>0.05</v>
      </c>
      <c r="S688" s="43">
        <f t="shared" si="86"/>
        <v>1</v>
      </c>
      <c r="T688" s="45">
        <f t="shared" si="87"/>
        <v>81280.999999999956</v>
      </c>
      <c r="U688" s="45">
        <f>IF(L688=1,F688*INDEX(Asumsi!$B$5:$B$7,MATCH(I688,Asumsi!$A$5:$A$7,0))-F688*R688,0)</f>
        <v>2032025</v>
      </c>
      <c r="V688" s="45">
        <f>IF(S688=1,U688*(1-Asumsi!$B$10),U688)</f>
        <v>1930423.75</v>
      </c>
    </row>
    <row r="689" spans="1:22" x14ac:dyDescent="0.35">
      <c r="A689" s="43">
        <v>1221</v>
      </c>
      <c r="B689" s="43" t="s">
        <v>202</v>
      </c>
      <c r="C689" s="43" t="s">
        <v>327</v>
      </c>
      <c r="D689" s="44">
        <v>41017</v>
      </c>
      <c r="E689" s="43">
        <v>1</v>
      </c>
      <c r="F689" s="43">
        <v>29360</v>
      </c>
      <c r="G689" s="43">
        <v>0.06</v>
      </c>
      <c r="H689" s="43">
        <v>1762</v>
      </c>
      <c r="I689" s="43" t="s">
        <v>76</v>
      </c>
      <c r="J689" s="43" t="s">
        <v>138</v>
      </c>
      <c r="K689" s="43">
        <f t="shared" si="80"/>
        <v>2012</v>
      </c>
      <c r="L689" s="43">
        <f t="shared" si="81"/>
        <v>1</v>
      </c>
      <c r="M689" s="43">
        <f t="shared" si="82"/>
        <v>0</v>
      </c>
      <c r="N689" s="43">
        <f t="shared" si="83"/>
        <v>1</v>
      </c>
      <c r="O689" s="43" t="str">
        <f t="shared" si="84"/>
        <v>C: 4-6%</v>
      </c>
      <c r="P689" s="45">
        <f t="shared" si="85"/>
        <v>27598</v>
      </c>
      <c r="Q689" s="45">
        <f>IF(L689=1,F689*INDEX(Asumsi!$B$5:$B$7,MATCH(I689,Asumsi!$A$5:$A$7,0))-H689,0)</f>
        <v>7046</v>
      </c>
      <c r="R689" s="46">
        <f>MIN(G689,INDEX(Asumsi!$C$5:$C$7,MATCH(I689,Asumsi!$A$5:$A$7,0)))</f>
        <v>0.05</v>
      </c>
      <c r="S689" s="43">
        <f t="shared" si="86"/>
        <v>1</v>
      </c>
      <c r="T689" s="45">
        <f t="shared" si="87"/>
        <v>293.59999999999985</v>
      </c>
      <c r="U689" s="45">
        <f>IF(L689=1,F689*INDEX(Asumsi!$B$5:$B$7,MATCH(I689,Asumsi!$A$5:$A$7,0))-F689*R689,0)</f>
        <v>7340</v>
      </c>
      <c r="V689" s="45">
        <f>IF(S689=1,U689*(1-Asumsi!$B$10),U689)</f>
        <v>6973</v>
      </c>
    </row>
    <row r="690" spans="1:22" x14ac:dyDescent="0.35">
      <c r="A690" s="43">
        <v>1445</v>
      </c>
      <c r="B690" s="43" t="s">
        <v>202</v>
      </c>
      <c r="C690" s="43" t="s">
        <v>328</v>
      </c>
      <c r="D690" s="44">
        <v>40552</v>
      </c>
      <c r="E690" s="43">
        <v>3</v>
      </c>
      <c r="F690" s="43">
        <v>2652180</v>
      </c>
      <c r="G690" s="43">
        <v>0</v>
      </c>
      <c r="H690" s="43">
        <v>0</v>
      </c>
      <c r="I690" s="43" t="s">
        <v>76</v>
      </c>
      <c r="J690" s="43" t="s">
        <v>138</v>
      </c>
      <c r="K690" s="43">
        <f t="shared" si="80"/>
        <v>2011</v>
      </c>
      <c r="L690" s="43">
        <f t="shared" si="81"/>
        <v>1</v>
      </c>
      <c r="M690" s="43">
        <f t="shared" si="82"/>
        <v>0</v>
      </c>
      <c r="N690" s="43">
        <f t="shared" si="83"/>
        <v>1</v>
      </c>
      <c r="O690" s="43" t="str">
        <f t="shared" si="84"/>
        <v>A: 0%</v>
      </c>
      <c r="P690" s="45">
        <f t="shared" si="85"/>
        <v>2652180</v>
      </c>
      <c r="Q690" s="45">
        <f>IF(L690=1,F690*INDEX(Asumsi!$B$5:$B$7,MATCH(I690,Asumsi!$A$5:$A$7,0))-H690,0)</f>
        <v>795654</v>
      </c>
      <c r="R690" s="46">
        <f>MIN(G690,INDEX(Asumsi!$C$5:$C$7,MATCH(I690,Asumsi!$A$5:$A$7,0)))</f>
        <v>0</v>
      </c>
      <c r="S690" s="43">
        <f t="shared" si="86"/>
        <v>0</v>
      </c>
      <c r="T690" s="45">
        <f t="shared" si="87"/>
        <v>0</v>
      </c>
      <c r="U690" s="45">
        <f>IF(L690=1,F690*INDEX(Asumsi!$B$5:$B$7,MATCH(I690,Asumsi!$A$5:$A$7,0))-F690*R690,0)</f>
        <v>795654</v>
      </c>
      <c r="V690" s="45">
        <f>IF(S690=1,U690*(1-Asumsi!$B$10),U690)</f>
        <v>795654</v>
      </c>
    </row>
    <row r="691" spans="1:22" x14ac:dyDescent="0.35">
      <c r="A691" s="43">
        <v>1799</v>
      </c>
      <c r="B691" s="43" t="s">
        <v>202</v>
      </c>
      <c r="C691" s="43" t="s">
        <v>329</v>
      </c>
      <c r="D691" s="44">
        <v>39878</v>
      </c>
      <c r="E691" s="43">
        <v>10</v>
      </c>
      <c r="F691" s="43">
        <v>2374240</v>
      </c>
      <c r="G691" s="43">
        <v>0.06</v>
      </c>
      <c r="H691" s="43">
        <v>142454</v>
      </c>
      <c r="I691" s="43" t="s">
        <v>75</v>
      </c>
      <c r="J691" s="43" t="s">
        <v>135</v>
      </c>
      <c r="K691" s="43">
        <f t="shared" si="80"/>
        <v>2009</v>
      </c>
      <c r="L691" s="43">
        <f t="shared" si="81"/>
        <v>1</v>
      </c>
      <c r="M691" s="43">
        <f t="shared" si="82"/>
        <v>0</v>
      </c>
      <c r="N691" s="43">
        <f t="shared" si="83"/>
        <v>1</v>
      </c>
      <c r="O691" s="43" t="str">
        <f t="shared" si="84"/>
        <v>C: 4-6%</v>
      </c>
      <c r="P691" s="45">
        <f t="shared" si="85"/>
        <v>2231786</v>
      </c>
      <c r="Q691" s="45">
        <f>IF(L691=1,F691*INDEX(Asumsi!$B$5:$B$7,MATCH(I691,Asumsi!$A$5:$A$7,0))-H691,0)</f>
        <v>569818</v>
      </c>
      <c r="R691" s="46">
        <f>MIN(G691,INDEX(Asumsi!$C$5:$C$7,MATCH(I691,Asumsi!$A$5:$A$7,0)))</f>
        <v>0.03</v>
      </c>
      <c r="S691" s="43">
        <f t="shared" si="86"/>
        <v>1</v>
      </c>
      <c r="T691" s="45">
        <f t="shared" si="87"/>
        <v>71227.199999999997</v>
      </c>
      <c r="U691" s="45">
        <f>IF(L691=1,F691*INDEX(Asumsi!$B$5:$B$7,MATCH(I691,Asumsi!$A$5:$A$7,0))-F691*R691,0)</f>
        <v>641044.80000000005</v>
      </c>
      <c r="V691" s="45">
        <f>IF(S691=1,U691*(1-Asumsi!$B$10),U691)</f>
        <v>608992.56000000006</v>
      </c>
    </row>
    <row r="692" spans="1:22" x14ac:dyDescent="0.35">
      <c r="A692" s="43">
        <v>2720</v>
      </c>
      <c r="B692" s="43" t="s">
        <v>202</v>
      </c>
      <c r="C692" s="43" t="s">
        <v>330</v>
      </c>
      <c r="D692" s="44">
        <v>40336</v>
      </c>
      <c r="E692" s="43">
        <v>36</v>
      </c>
      <c r="F692" s="43">
        <v>4102032</v>
      </c>
      <c r="G692" s="43">
        <v>0.02</v>
      </c>
      <c r="H692" s="43">
        <v>82041</v>
      </c>
      <c r="I692" s="43" t="s">
        <v>77</v>
      </c>
      <c r="J692" s="43" t="s">
        <v>137</v>
      </c>
      <c r="K692" s="43">
        <f t="shared" si="80"/>
        <v>2010</v>
      </c>
      <c r="L692" s="43">
        <f t="shared" si="81"/>
        <v>1</v>
      </c>
      <c r="M692" s="43">
        <f t="shared" si="82"/>
        <v>0</v>
      </c>
      <c r="N692" s="43">
        <f t="shared" si="83"/>
        <v>1</v>
      </c>
      <c r="O692" s="43" t="str">
        <f t="shared" si="84"/>
        <v>B: 1-3%</v>
      </c>
      <c r="P692" s="45">
        <f t="shared" si="85"/>
        <v>4019991</v>
      </c>
      <c r="Q692" s="45">
        <f>IF(L692=1,F692*INDEX(Asumsi!$B$5:$B$7,MATCH(I692,Asumsi!$A$5:$A$7,0))-H692,0)</f>
        <v>1148568.5999999999</v>
      </c>
      <c r="R692" s="46">
        <f>MIN(G692,INDEX(Asumsi!$C$5:$C$7,MATCH(I692,Asumsi!$A$5:$A$7,0)))</f>
        <v>0.02</v>
      </c>
      <c r="S692" s="43">
        <f t="shared" si="86"/>
        <v>0</v>
      </c>
      <c r="T692" s="45">
        <f t="shared" si="87"/>
        <v>0</v>
      </c>
      <c r="U692" s="45">
        <f>IF(L692=1,F692*INDEX(Asumsi!$B$5:$B$7,MATCH(I692,Asumsi!$A$5:$A$7,0))-F692*R692,0)</f>
        <v>1148568.96</v>
      </c>
      <c r="V692" s="45">
        <f>IF(S692=1,U692*(1-Asumsi!$B$10),U692)</f>
        <v>1148568.96</v>
      </c>
    </row>
    <row r="693" spans="1:22" x14ac:dyDescent="0.35">
      <c r="A693" s="43">
        <v>3685</v>
      </c>
      <c r="B693" s="43" t="s">
        <v>202</v>
      </c>
      <c r="C693" s="43" t="s">
        <v>326</v>
      </c>
      <c r="D693" s="44">
        <v>40924</v>
      </c>
      <c r="E693" s="43">
        <v>29</v>
      </c>
      <c r="F693" s="43">
        <v>213560</v>
      </c>
      <c r="G693" s="43">
        <v>0</v>
      </c>
      <c r="H693" s="43">
        <v>0</v>
      </c>
      <c r="I693" s="43" t="s">
        <v>76</v>
      </c>
      <c r="J693" s="43" t="s">
        <v>147</v>
      </c>
      <c r="K693" s="43">
        <f t="shared" si="80"/>
        <v>2012</v>
      </c>
      <c r="L693" s="43">
        <f t="shared" si="81"/>
        <v>1</v>
      </c>
      <c r="M693" s="43">
        <f t="shared" si="82"/>
        <v>0</v>
      </c>
      <c r="N693" s="43">
        <f t="shared" si="83"/>
        <v>1</v>
      </c>
      <c r="O693" s="43" t="str">
        <f t="shared" si="84"/>
        <v>A: 0%</v>
      </c>
      <c r="P693" s="45">
        <f t="shared" si="85"/>
        <v>213560</v>
      </c>
      <c r="Q693" s="45">
        <f>IF(L693=1,F693*INDEX(Asumsi!$B$5:$B$7,MATCH(I693,Asumsi!$A$5:$A$7,0))-H693,0)</f>
        <v>64068</v>
      </c>
      <c r="R693" s="46">
        <f>MIN(G693,INDEX(Asumsi!$C$5:$C$7,MATCH(I693,Asumsi!$A$5:$A$7,0)))</f>
        <v>0</v>
      </c>
      <c r="S693" s="43">
        <f t="shared" si="86"/>
        <v>0</v>
      </c>
      <c r="T693" s="45">
        <f t="shared" si="87"/>
        <v>0</v>
      </c>
      <c r="U693" s="45">
        <f>IF(L693=1,F693*INDEX(Asumsi!$B$5:$B$7,MATCH(I693,Asumsi!$A$5:$A$7,0))-F693*R693,0)</f>
        <v>64068</v>
      </c>
      <c r="V693" s="45">
        <f>IF(S693=1,U693*(1-Asumsi!$B$10),U693)</f>
        <v>64068</v>
      </c>
    </row>
    <row r="694" spans="1:22" x14ac:dyDescent="0.35">
      <c r="A694" s="43">
        <v>3687</v>
      </c>
      <c r="B694" s="43" t="s">
        <v>209</v>
      </c>
      <c r="C694" s="43" t="s">
        <v>331</v>
      </c>
      <c r="D694" s="44">
        <v>40211</v>
      </c>
      <c r="E694" s="43">
        <v>25</v>
      </c>
      <c r="F694" s="43">
        <v>158740</v>
      </c>
      <c r="G694" s="43">
        <v>7.0000000000000007E-2</v>
      </c>
      <c r="H694" s="43">
        <v>11112</v>
      </c>
      <c r="I694" s="43" t="s">
        <v>76</v>
      </c>
      <c r="J694" s="43" t="s">
        <v>150</v>
      </c>
      <c r="K694" s="43">
        <f t="shared" si="80"/>
        <v>2010</v>
      </c>
      <c r="L694" s="43">
        <f t="shared" si="81"/>
        <v>0</v>
      </c>
      <c r="M694" s="43">
        <f t="shared" si="82"/>
        <v>1</v>
      </c>
      <c r="N694" s="43">
        <f t="shared" si="83"/>
        <v>1</v>
      </c>
      <c r="O694" s="43" t="str">
        <f t="shared" si="84"/>
        <v>D: 7%+</v>
      </c>
      <c r="P694" s="45">
        <f t="shared" si="85"/>
        <v>0</v>
      </c>
      <c r="Q694" s="45">
        <f>IF(L694=1,F694*INDEX(Asumsi!$B$5:$B$7,MATCH(I694,Asumsi!$A$5:$A$7,0))-H694,0)</f>
        <v>0</v>
      </c>
      <c r="R694" s="46">
        <f>MIN(G694,INDEX(Asumsi!$C$5:$C$7,MATCH(I694,Asumsi!$A$5:$A$7,0)))</f>
        <v>0.05</v>
      </c>
      <c r="S694" s="43">
        <f t="shared" si="86"/>
        <v>1</v>
      </c>
      <c r="T694" s="45">
        <f t="shared" si="87"/>
        <v>0</v>
      </c>
      <c r="U694" s="45">
        <f>IF(L694=1,F694*INDEX(Asumsi!$B$5:$B$7,MATCH(I694,Asumsi!$A$5:$A$7,0))-F694*R694,0)</f>
        <v>0</v>
      </c>
      <c r="V694" s="45">
        <f>IF(S694=1,U694*(1-Asumsi!$B$10),U694)</f>
        <v>0</v>
      </c>
    </row>
    <row r="695" spans="1:22" x14ac:dyDescent="0.35">
      <c r="A695" s="43">
        <v>3907</v>
      </c>
      <c r="B695" s="43" t="s">
        <v>202</v>
      </c>
      <c r="C695" s="43" t="s">
        <v>330</v>
      </c>
      <c r="D695" s="44">
        <v>41139</v>
      </c>
      <c r="E695" s="43">
        <v>36</v>
      </c>
      <c r="F695" s="43">
        <v>436240</v>
      </c>
      <c r="G695" s="43">
        <v>0.02</v>
      </c>
      <c r="H695" s="43">
        <v>8725</v>
      </c>
      <c r="I695" s="43" t="s">
        <v>76</v>
      </c>
      <c r="J695" s="43" t="s">
        <v>141</v>
      </c>
      <c r="K695" s="43">
        <f t="shared" si="80"/>
        <v>2012</v>
      </c>
      <c r="L695" s="43">
        <f t="shared" si="81"/>
        <v>1</v>
      </c>
      <c r="M695" s="43">
        <f t="shared" si="82"/>
        <v>0</v>
      </c>
      <c r="N695" s="43">
        <f t="shared" si="83"/>
        <v>1</v>
      </c>
      <c r="O695" s="43" t="str">
        <f t="shared" si="84"/>
        <v>B: 1-3%</v>
      </c>
      <c r="P695" s="45">
        <f t="shared" si="85"/>
        <v>427515</v>
      </c>
      <c r="Q695" s="45">
        <f>IF(L695=1,F695*INDEX(Asumsi!$B$5:$B$7,MATCH(I695,Asumsi!$A$5:$A$7,0))-H695,0)</f>
        <v>122147</v>
      </c>
      <c r="R695" s="46">
        <f>MIN(G695,INDEX(Asumsi!$C$5:$C$7,MATCH(I695,Asumsi!$A$5:$A$7,0)))</f>
        <v>0.02</v>
      </c>
      <c r="S695" s="43">
        <f t="shared" si="86"/>
        <v>0</v>
      </c>
      <c r="T695" s="45">
        <f t="shared" si="87"/>
        <v>0</v>
      </c>
      <c r="U695" s="45">
        <f>IF(L695=1,F695*INDEX(Asumsi!$B$5:$B$7,MATCH(I695,Asumsi!$A$5:$A$7,0))-F695*R695,0)</f>
        <v>122147.2</v>
      </c>
      <c r="V695" s="45">
        <f>IF(S695=1,U695*(1-Asumsi!$B$10),U695)</f>
        <v>122147.2</v>
      </c>
    </row>
    <row r="696" spans="1:22" x14ac:dyDescent="0.35">
      <c r="A696" s="43">
        <v>4067</v>
      </c>
      <c r="B696" s="43" t="s">
        <v>202</v>
      </c>
      <c r="C696" s="43" t="s">
        <v>328</v>
      </c>
      <c r="D696" s="44">
        <v>41188</v>
      </c>
      <c r="E696" s="43">
        <v>16</v>
      </c>
      <c r="F696" s="43">
        <v>236760</v>
      </c>
      <c r="G696" s="43">
        <v>0.04</v>
      </c>
      <c r="H696" s="43">
        <v>9470</v>
      </c>
      <c r="I696" s="43" t="s">
        <v>76</v>
      </c>
      <c r="J696" s="43" t="s">
        <v>138</v>
      </c>
      <c r="K696" s="43">
        <f t="shared" si="80"/>
        <v>2012</v>
      </c>
      <c r="L696" s="43">
        <f t="shared" si="81"/>
        <v>1</v>
      </c>
      <c r="M696" s="43">
        <f t="shared" si="82"/>
        <v>0</v>
      </c>
      <c r="N696" s="43">
        <f t="shared" si="83"/>
        <v>1</v>
      </c>
      <c r="O696" s="43" t="str">
        <f t="shared" si="84"/>
        <v>C: 4-6%</v>
      </c>
      <c r="P696" s="45">
        <f t="shared" si="85"/>
        <v>227290</v>
      </c>
      <c r="Q696" s="45">
        <f>IF(L696=1,F696*INDEX(Asumsi!$B$5:$B$7,MATCH(I696,Asumsi!$A$5:$A$7,0))-H696,0)</f>
        <v>61558</v>
      </c>
      <c r="R696" s="46">
        <f>MIN(G696,INDEX(Asumsi!$C$5:$C$7,MATCH(I696,Asumsi!$A$5:$A$7,0)))</f>
        <v>0.04</v>
      </c>
      <c r="S696" s="43">
        <f t="shared" si="86"/>
        <v>0</v>
      </c>
      <c r="T696" s="45">
        <f t="shared" si="87"/>
        <v>0</v>
      </c>
      <c r="U696" s="45">
        <f>IF(L696=1,F696*INDEX(Asumsi!$B$5:$B$7,MATCH(I696,Asumsi!$A$5:$A$7,0))-F696*R696,0)</f>
        <v>61557.599999999999</v>
      </c>
      <c r="V696" s="45">
        <f>IF(S696=1,U696*(1-Asumsi!$B$10),U696)</f>
        <v>61557.599999999999</v>
      </c>
    </row>
    <row r="697" spans="1:22" x14ac:dyDescent="0.35">
      <c r="A697" s="43">
        <v>4257</v>
      </c>
      <c r="B697" s="43" t="s">
        <v>202</v>
      </c>
      <c r="C697" s="43" t="s">
        <v>332</v>
      </c>
      <c r="D697" s="44">
        <v>40626</v>
      </c>
      <c r="E697" s="43">
        <v>45</v>
      </c>
      <c r="F697" s="43">
        <v>507780</v>
      </c>
      <c r="G697" s="43">
        <v>0.01</v>
      </c>
      <c r="H697" s="43">
        <v>5078</v>
      </c>
      <c r="I697" s="43" t="s">
        <v>76</v>
      </c>
      <c r="J697" s="43" t="s">
        <v>146</v>
      </c>
      <c r="K697" s="43">
        <f t="shared" si="80"/>
        <v>2011</v>
      </c>
      <c r="L697" s="43">
        <f t="shared" si="81"/>
        <v>1</v>
      </c>
      <c r="M697" s="43">
        <f t="shared" si="82"/>
        <v>0</v>
      </c>
      <c r="N697" s="43">
        <f t="shared" si="83"/>
        <v>1</v>
      </c>
      <c r="O697" s="43" t="str">
        <f t="shared" si="84"/>
        <v>B: 1-3%</v>
      </c>
      <c r="P697" s="45">
        <f t="shared" si="85"/>
        <v>502702</v>
      </c>
      <c r="Q697" s="45">
        <f>IF(L697=1,F697*INDEX(Asumsi!$B$5:$B$7,MATCH(I697,Asumsi!$A$5:$A$7,0))-H697,0)</f>
        <v>147256</v>
      </c>
      <c r="R697" s="46">
        <f>MIN(G697,INDEX(Asumsi!$C$5:$C$7,MATCH(I697,Asumsi!$A$5:$A$7,0)))</f>
        <v>0.01</v>
      </c>
      <c r="S697" s="43">
        <f t="shared" si="86"/>
        <v>0</v>
      </c>
      <c r="T697" s="45">
        <f t="shared" si="87"/>
        <v>0</v>
      </c>
      <c r="U697" s="45">
        <f>IF(L697=1,F697*INDEX(Asumsi!$B$5:$B$7,MATCH(I697,Asumsi!$A$5:$A$7,0))-F697*R697,0)</f>
        <v>147256.20000000001</v>
      </c>
      <c r="V697" s="45">
        <f>IF(S697=1,U697*(1-Asumsi!$B$10),U697)</f>
        <v>147256.20000000001</v>
      </c>
    </row>
    <row r="698" spans="1:22" x14ac:dyDescent="0.35">
      <c r="A698" s="43">
        <v>4261</v>
      </c>
      <c r="B698" s="43" t="s">
        <v>209</v>
      </c>
      <c r="C698" s="43" t="s">
        <v>327</v>
      </c>
      <c r="D698" s="44">
        <v>41184</v>
      </c>
      <c r="E698" s="43">
        <v>22</v>
      </c>
      <c r="F698" s="43">
        <v>3113740</v>
      </c>
      <c r="G698" s="43">
        <v>0.04</v>
      </c>
      <c r="H698" s="43">
        <v>124550</v>
      </c>
      <c r="I698" s="43" t="s">
        <v>76</v>
      </c>
      <c r="J698" s="43" t="s">
        <v>141</v>
      </c>
      <c r="K698" s="43">
        <f t="shared" si="80"/>
        <v>2012</v>
      </c>
      <c r="L698" s="43">
        <f t="shared" si="81"/>
        <v>0</v>
      </c>
      <c r="M698" s="43">
        <f t="shared" si="82"/>
        <v>1</v>
      </c>
      <c r="N698" s="43">
        <f t="shared" si="83"/>
        <v>1</v>
      </c>
      <c r="O698" s="43" t="str">
        <f t="shared" si="84"/>
        <v>C: 4-6%</v>
      </c>
      <c r="P698" s="45">
        <f t="shared" si="85"/>
        <v>0</v>
      </c>
      <c r="Q698" s="45">
        <f>IF(L698=1,F698*INDEX(Asumsi!$B$5:$B$7,MATCH(I698,Asumsi!$A$5:$A$7,0))-H698,0)</f>
        <v>0</v>
      </c>
      <c r="R698" s="46">
        <f>MIN(G698,INDEX(Asumsi!$C$5:$C$7,MATCH(I698,Asumsi!$A$5:$A$7,0)))</f>
        <v>0.04</v>
      </c>
      <c r="S698" s="43">
        <f t="shared" si="86"/>
        <v>0</v>
      </c>
      <c r="T698" s="45">
        <f t="shared" si="87"/>
        <v>0</v>
      </c>
      <c r="U698" s="45">
        <f>IF(L698=1,F698*INDEX(Asumsi!$B$5:$B$7,MATCH(I698,Asumsi!$A$5:$A$7,0))-F698*R698,0)</f>
        <v>0</v>
      </c>
      <c r="V698" s="45">
        <f>IF(S698=1,U698*(1-Asumsi!$B$10),U698)</f>
        <v>0</v>
      </c>
    </row>
    <row r="699" spans="1:22" x14ac:dyDescent="0.35">
      <c r="A699" s="43">
        <v>4294</v>
      </c>
      <c r="B699" s="43" t="s">
        <v>202</v>
      </c>
      <c r="C699" s="43" t="s">
        <v>326</v>
      </c>
      <c r="D699" s="44">
        <v>41135</v>
      </c>
      <c r="E699" s="43">
        <v>8</v>
      </c>
      <c r="F699" s="43">
        <v>35440</v>
      </c>
      <c r="G699" s="43">
        <v>0.02</v>
      </c>
      <c r="H699" s="43">
        <v>709</v>
      </c>
      <c r="I699" s="43" t="s">
        <v>75</v>
      </c>
      <c r="J699" s="43" t="s">
        <v>144</v>
      </c>
      <c r="K699" s="43">
        <f t="shared" si="80"/>
        <v>2012</v>
      </c>
      <c r="L699" s="43">
        <f t="shared" si="81"/>
        <v>1</v>
      </c>
      <c r="M699" s="43">
        <f t="shared" si="82"/>
        <v>0</v>
      </c>
      <c r="N699" s="43">
        <f t="shared" si="83"/>
        <v>1</v>
      </c>
      <c r="O699" s="43" t="str">
        <f t="shared" si="84"/>
        <v>B: 1-3%</v>
      </c>
      <c r="P699" s="45">
        <f t="shared" si="85"/>
        <v>34731</v>
      </c>
      <c r="Q699" s="45">
        <f>IF(L699=1,F699*INDEX(Asumsi!$B$5:$B$7,MATCH(I699,Asumsi!$A$5:$A$7,0))-H699,0)</f>
        <v>9923</v>
      </c>
      <c r="R699" s="46">
        <f>MIN(G699,INDEX(Asumsi!$C$5:$C$7,MATCH(I699,Asumsi!$A$5:$A$7,0)))</f>
        <v>0.02</v>
      </c>
      <c r="S699" s="43">
        <f t="shared" si="86"/>
        <v>0</v>
      </c>
      <c r="T699" s="45">
        <f t="shared" si="87"/>
        <v>0</v>
      </c>
      <c r="U699" s="45">
        <f>IF(L699=1,F699*INDEX(Asumsi!$B$5:$B$7,MATCH(I699,Asumsi!$A$5:$A$7,0))-F699*R699,0)</f>
        <v>9923.2000000000007</v>
      </c>
      <c r="V699" s="45">
        <f>IF(S699=1,U699*(1-Asumsi!$B$10),U699)</f>
        <v>9923.2000000000007</v>
      </c>
    </row>
    <row r="700" spans="1:22" x14ac:dyDescent="0.35">
      <c r="A700" s="43">
        <v>4642</v>
      </c>
      <c r="B700" s="43" t="s">
        <v>202</v>
      </c>
      <c r="C700" s="43" t="s">
        <v>328</v>
      </c>
      <c r="D700" s="44">
        <v>40600</v>
      </c>
      <c r="E700" s="43">
        <v>9</v>
      </c>
      <c r="F700" s="43">
        <v>131220</v>
      </c>
      <c r="G700" s="43">
        <v>0.08</v>
      </c>
      <c r="H700" s="43">
        <v>10498</v>
      </c>
      <c r="I700" s="43" t="s">
        <v>77</v>
      </c>
      <c r="J700" s="43" t="s">
        <v>142</v>
      </c>
      <c r="K700" s="43">
        <f t="shared" si="80"/>
        <v>2011</v>
      </c>
      <c r="L700" s="43">
        <f t="shared" si="81"/>
        <v>1</v>
      </c>
      <c r="M700" s="43">
        <f t="shared" si="82"/>
        <v>0</v>
      </c>
      <c r="N700" s="43">
        <f t="shared" si="83"/>
        <v>1</v>
      </c>
      <c r="O700" s="43" t="str">
        <f t="shared" si="84"/>
        <v>D: 7%+</v>
      </c>
      <c r="P700" s="45">
        <f t="shared" si="85"/>
        <v>120722</v>
      </c>
      <c r="Q700" s="45">
        <f>IF(L700=1,F700*INDEX(Asumsi!$B$5:$B$7,MATCH(I700,Asumsi!$A$5:$A$7,0))-H700,0)</f>
        <v>28868</v>
      </c>
      <c r="R700" s="46">
        <f>MIN(G700,INDEX(Asumsi!$C$5:$C$7,MATCH(I700,Asumsi!$A$5:$A$7,0)))</f>
        <v>0.05</v>
      </c>
      <c r="S700" s="43">
        <f t="shared" si="86"/>
        <v>1</v>
      </c>
      <c r="T700" s="45">
        <f t="shared" si="87"/>
        <v>3936.6</v>
      </c>
      <c r="U700" s="45">
        <f>IF(L700=1,F700*INDEX(Asumsi!$B$5:$B$7,MATCH(I700,Asumsi!$A$5:$A$7,0))-F700*R700,0)</f>
        <v>32805</v>
      </c>
      <c r="V700" s="45">
        <f>IF(S700=1,U700*(1-Asumsi!$B$10),U700)</f>
        <v>31164.75</v>
      </c>
    </row>
    <row r="701" spans="1:22" x14ac:dyDescent="0.35">
      <c r="A701" s="43">
        <v>4864</v>
      </c>
      <c r="B701" s="43" t="s">
        <v>209</v>
      </c>
      <c r="C701" s="43" t="s">
        <v>333</v>
      </c>
      <c r="D701" s="44">
        <v>41223</v>
      </c>
      <c r="E701" s="43">
        <v>16</v>
      </c>
      <c r="F701" s="43">
        <v>9803980</v>
      </c>
      <c r="G701" s="43">
        <v>0.04</v>
      </c>
      <c r="H701" s="43">
        <v>392159</v>
      </c>
      <c r="I701" s="43" t="s">
        <v>76</v>
      </c>
      <c r="J701" s="43" t="s">
        <v>138</v>
      </c>
      <c r="K701" s="43">
        <f t="shared" si="80"/>
        <v>2012</v>
      </c>
      <c r="L701" s="43">
        <f t="shared" si="81"/>
        <v>0</v>
      </c>
      <c r="M701" s="43">
        <f t="shared" si="82"/>
        <v>1</v>
      </c>
      <c r="N701" s="43">
        <f t="shared" si="83"/>
        <v>1</v>
      </c>
      <c r="O701" s="43" t="str">
        <f t="shared" si="84"/>
        <v>C: 4-6%</v>
      </c>
      <c r="P701" s="45">
        <f t="shared" si="85"/>
        <v>0</v>
      </c>
      <c r="Q701" s="45">
        <f>IF(L701=1,F701*INDEX(Asumsi!$B$5:$B$7,MATCH(I701,Asumsi!$A$5:$A$7,0))-H701,0)</f>
        <v>0</v>
      </c>
      <c r="R701" s="46">
        <f>MIN(G701,INDEX(Asumsi!$C$5:$C$7,MATCH(I701,Asumsi!$A$5:$A$7,0)))</f>
        <v>0.04</v>
      </c>
      <c r="S701" s="43">
        <f t="shared" si="86"/>
        <v>0</v>
      </c>
      <c r="T701" s="45">
        <f t="shared" si="87"/>
        <v>0</v>
      </c>
      <c r="U701" s="45">
        <f>IF(L701=1,F701*INDEX(Asumsi!$B$5:$B$7,MATCH(I701,Asumsi!$A$5:$A$7,0))-F701*R701,0)</f>
        <v>0</v>
      </c>
      <c r="V701" s="45">
        <f>IF(S701=1,U701*(1-Asumsi!$B$10),U701)</f>
        <v>0</v>
      </c>
    </row>
    <row r="702" spans="1:22" x14ac:dyDescent="0.35">
      <c r="A702" s="43">
        <v>4996</v>
      </c>
      <c r="B702" s="43" t="s">
        <v>202</v>
      </c>
      <c r="C702" s="43" t="s">
        <v>334</v>
      </c>
      <c r="D702" s="44">
        <v>41165</v>
      </c>
      <c r="E702" s="43">
        <v>30</v>
      </c>
      <c r="F702" s="43">
        <v>8611580</v>
      </c>
      <c r="G702" s="43">
        <v>0</v>
      </c>
      <c r="H702" s="43">
        <v>0</v>
      </c>
      <c r="I702" s="43" t="s">
        <v>76</v>
      </c>
      <c r="J702" s="43" t="s">
        <v>140</v>
      </c>
      <c r="K702" s="43">
        <f t="shared" si="80"/>
        <v>2012</v>
      </c>
      <c r="L702" s="43">
        <f t="shared" si="81"/>
        <v>1</v>
      </c>
      <c r="M702" s="43">
        <f t="shared" si="82"/>
        <v>0</v>
      </c>
      <c r="N702" s="43">
        <f t="shared" si="83"/>
        <v>1</v>
      </c>
      <c r="O702" s="43" t="str">
        <f t="shared" si="84"/>
        <v>A: 0%</v>
      </c>
      <c r="P702" s="45">
        <f t="shared" si="85"/>
        <v>8611580</v>
      </c>
      <c r="Q702" s="45">
        <f>IF(L702=1,F702*INDEX(Asumsi!$B$5:$B$7,MATCH(I702,Asumsi!$A$5:$A$7,0))-H702,0)</f>
        <v>2583474</v>
      </c>
      <c r="R702" s="46">
        <f>MIN(G702,INDEX(Asumsi!$C$5:$C$7,MATCH(I702,Asumsi!$A$5:$A$7,0)))</f>
        <v>0</v>
      </c>
      <c r="S702" s="43">
        <f t="shared" si="86"/>
        <v>0</v>
      </c>
      <c r="T702" s="45">
        <f t="shared" si="87"/>
        <v>0</v>
      </c>
      <c r="U702" s="45">
        <f>IF(L702=1,F702*INDEX(Asumsi!$B$5:$B$7,MATCH(I702,Asumsi!$A$5:$A$7,0))-F702*R702,0)</f>
        <v>2583474</v>
      </c>
      <c r="V702" s="45">
        <f>IF(S702=1,U702*(1-Asumsi!$B$10),U702)</f>
        <v>2583474</v>
      </c>
    </row>
    <row r="703" spans="1:22" x14ac:dyDescent="0.35">
      <c r="A703" s="43">
        <v>5121</v>
      </c>
      <c r="B703" s="43" t="s">
        <v>202</v>
      </c>
      <c r="C703" s="43" t="s">
        <v>333</v>
      </c>
      <c r="D703" s="44">
        <v>41039</v>
      </c>
      <c r="E703" s="43">
        <v>45</v>
      </c>
      <c r="F703" s="43">
        <v>3983406</v>
      </c>
      <c r="G703" s="43">
        <v>7.0000000000000007E-2</v>
      </c>
      <c r="H703" s="43">
        <v>278838</v>
      </c>
      <c r="I703" s="43" t="s">
        <v>77</v>
      </c>
      <c r="J703" s="43" t="s">
        <v>137</v>
      </c>
      <c r="K703" s="43">
        <f t="shared" si="80"/>
        <v>2012</v>
      </c>
      <c r="L703" s="43">
        <f t="shared" si="81"/>
        <v>1</v>
      </c>
      <c r="M703" s="43">
        <f t="shared" si="82"/>
        <v>0</v>
      </c>
      <c r="N703" s="43">
        <f t="shared" si="83"/>
        <v>1</v>
      </c>
      <c r="O703" s="43" t="str">
        <f t="shared" si="84"/>
        <v>D: 7%+</v>
      </c>
      <c r="P703" s="45">
        <f t="shared" si="85"/>
        <v>3704568</v>
      </c>
      <c r="Q703" s="45">
        <f>IF(L703=1,F703*INDEX(Asumsi!$B$5:$B$7,MATCH(I703,Asumsi!$A$5:$A$7,0))-H703,0)</f>
        <v>916183.8</v>
      </c>
      <c r="R703" s="46">
        <f>MIN(G703,INDEX(Asumsi!$C$5:$C$7,MATCH(I703,Asumsi!$A$5:$A$7,0)))</f>
        <v>0.05</v>
      </c>
      <c r="S703" s="43">
        <f t="shared" si="86"/>
        <v>1</v>
      </c>
      <c r="T703" s="45">
        <f t="shared" si="87"/>
        <v>79668.12000000001</v>
      </c>
      <c r="U703" s="45">
        <f>IF(L703=1,F703*INDEX(Asumsi!$B$5:$B$7,MATCH(I703,Asumsi!$A$5:$A$7,0))-F703*R703,0)</f>
        <v>995851.5</v>
      </c>
      <c r="V703" s="45">
        <f>IF(S703=1,U703*(1-Asumsi!$B$10),U703)</f>
        <v>946058.92499999993</v>
      </c>
    </row>
    <row r="704" spans="1:22" x14ac:dyDescent="0.35">
      <c r="A704" s="43">
        <v>5346</v>
      </c>
      <c r="B704" s="43" t="s">
        <v>202</v>
      </c>
      <c r="C704" s="43" t="s">
        <v>335</v>
      </c>
      <c r="D704" s="44">
        <v>40537</v>
      </c>
      <c r="E704" s="43">
        <v>34</v>
      </c>
      <c r="F704" s="43">
        <v>5865980</v>
      </c>
      <c r="G704" s="43">
        <v>7.0000000000000007E-2</v>
      </c>
      <c r="H704" s="43">
        <v>410619</v>
      </c>
      <c r="I704" s="43" t="s">
        <v>75</v>
      </c>
      <c r="J704" s="43" t="s">
        <v>144</v>
      </c>
      <c r="K704" s="43">
        <f t="shared" si="80"/>
        <v>2010</v>
      </c>
      <c r="L704" s="43">
        <f t="shared" si="81"/>
        <v>1</v>
      </c>
      <c r="M704" s="43">
        <f t="shared" si="82"/>
        <v>0</v>
      </c>
      <c r="N704" s="43">
        <f t="shared" si="83"/>
        <v>1</v>
      </c>
      <c r="O704" s="43" t="str">
        <f t="shared" si="84"/>
        <v>D: 7%+</v>
      </c>
      <c r="P704" s="45">
        <f t="shared" si="85"/>
        <v>5455361</v>
      </c>
      <c r="Q704" s="45">
        <f>IF(L704=1,F704*INDEX(Asumsi!$B$5:$B$7,MATCH(I704,Asumsi!$A$5:$A$7,0))-H704,0)</f>
        <v>1349175</v>
      </c>
      <c r="R704" s="46">
        <f>MIN(G704,INDEX(Asumsi!$C$5:$C$7,MATCH(I704,Asumsi!$A$5:$A$7,0)))</f>
        <v>0.03</v>
      </c>
      <c r="S704" s="43">
        <f t="shared" si="86"/>
        <v>1</v>
      </c>
      <c r="T704" s="45">
        <f t="shared" si="87"/>
        <v>234639.20000000004</v>
      </c>
      <c r="U704" s="45">
        <f>IF(L704=1,F704*INDEX(Asumsi!$B$5:$B$7,MATCH(I704,Asumsi!$A$5:$A$7,0))-F704*R704,0)</f>
        <v>1583814.6</v>
      </c>
      <c r="V704" s="45">
        <f>IF(S704=1,U704*(1-Asumsi!$B$10),U704)</f>
        <v>1504623.87</v>
      </c>
    </row>
    <row r="705" spans="1:22" x14ac:dyDescent="0.35">
      <c r="A705" s="43">
        <v>5473</v>
      </c>
      <c r="B705" s="43" t="s">
        <v>202</v>
      </c>
      <c r="C705" s="43" t="s">
        <v>336</v>
      </c>
      <c r="D705" s="44">
        <v>40992</v>
      </c>
      <c r="E705" s="43">
        <v>42</v>
      </c>
      <c r="F705" s="43">
        <v>711380</v>
      </c>
      <c r="G705" s="43">
        <v>0.09</v>
      </c>
      <c r="H705" s="43">
        <v>64024</v>
      </c>
      <c r="I705" s="43" t="s">
        <v>76</v>
      </c>
      <c r="J705" s="43" t="s">
        <v>146</v>
      </c>
      <c r="K705" s="43">
        <f t="shared" si="80"/>
        <v>2012</v>
      </c>
      <c r="L705" s="43">
        <f t="shared" si="81"/>
        <v>1</v>
      </c>
      <c r="M705" s="43">
        <f t="shared" si="82"/>
        <v>0</v>
      </c>
      <c r="N705" s="43">
        <f t="shared" si="83"/>
        <v>1</v>
      </c>
      <c r="O705" s="43" t="str">
        <f t="shared" si="84"/>
        <v>D: 7%+</v>
      </c>
      <c r="P705" s="45">
        <f t="shared" si="85"/>
        <v>647356</v>
      </c>
      <c r="Q705" s="45">
        <f>IF(L705=1,F705*INDEX(Asumsi!$B$5:$B$7,MATCH(I705,Asumsi!$A$5:$A$7,0))-H705,0)</f>
        <v>149390</v>
      </c>
      <c r="R705" s="46">
        <f>MIN(G705,INDEX(Asumsi!$C$5:$C$7,MATCH(I705,Asumsi!$A$5:$A$7,0)))</f>
        <v>0.05</v>
      </c>
      <c r="S705" s="43">
        <f t="shared" si="86"/>
        <v>1</v>
      </c>
      <c r="T705" s="45">
        <f t="shared" si="87"/>
        <v>28455.199999999997</v>
      </c>
      <c r="U705" s="45">
        <f>IF(L705=1,F705*INDEX(Asumsi!$B$5:$B$7,MATCH(I705,Asumsi!$A$5:$A$7,0))-F705*R705,0)</f>
        <v>177845</v>
      </c>
      <c r="V705" s="45">
        <f>IF(S705=1,U705*(1-Asumsi!$B$10),U705)</f>
        <v>168952.75</v>
      </c>
    </row>
    <row r="706" spans="1:22" x14ac:dyDescent="0.35">
      <c r="A706" s="43">
        <v>5698</v>
      </c>
      <c r="B706" s="43" t="s">
        <v>202</v>
      </c>
      <c r="C706" s="43" t="s">
        <v>337</v>
      </c>
      <c r="D706" s="44">
        <v>39953</v>
      </c>
      <c r="E706" s="43">
        <v>15</v>
      </c>
      <c r="F706" s="43">
        <v>594100</v>
      </c>
      <c r="G706" s="43">
        <v>0.09</v>
      </c>
      <c r="H706" s="43">
        <v>53469</v>
      </c>
      <c r="I706" s="43" t="s">
        <v>76</v>
      </c>
      <c r="J706" s="43" t="s">
        <v>141</v>
      </c>
      <c r="K706" s="43">
        <f t="shared" ref="K706:K769" si="88">YEAR(D706)</f>
        <v>2009</v>
      </c>
      <c r="L706" s="43">
        <f t="shared" ref="L706:L769" si="89">IF(B706="Order Finished",1,0)</f>
        <v>1</v>
      </c>
      <c r="M706" s="43">
        <f t="shared" ref="M706:M769" si="90">IF(B706="Order Returned",1,0)</f>
        <v>0</v>
      </c>
      <c r="N706" s="43">
        <f t="shared" ref="N706:N769" si="91">IF(B706="Order Cancelled",0,1)</f>
        <v>1</v>
      </c>
      <c r="O706" s="43" t="str">
        <f t="shared" ref="O706:O769" si="92">IF(G706=0,"A: 0%",IF(G706&lt;=0.03,"B: 1-3%",IF(G706&lt;=0.06,"C: 4-6%","D: 7%+")))</f>
        <v>D: 7%+</v>
      </c>
      <c r="P706" s="45">
        <f t="shared" ref="P706:P769" si="93">IF(L706=1,F706-H706,0)</f>
        <v>540631</v>
      </c>
      <c r="Q706" s="45">
        <f>IF(L706=1,F706*INDEX(Asumsi!$B$5:$B$7,MATCH(I706,Asumsi!$A$5:$A$7,0))-H706,0)</f>
        <v>124761</v>
      </c>
      <c r="R706" s="46">
        <f>MIN(G706,INDEX(Asumsi!$C$5:$C$7,MATCH(I706,Asumsi!$A$5:$A$7,0)))</f>
        <v>0.05</v>
      </c>
      <c r="S706" s="43">
        <f t="shared" ref="S706:S769" si="94">IF(G706&gt;R706,1,0)</f>
        <v>1</v>
      </c>
      <c r="T706" s="45">
        <f t="shared" ref="T706:T769" si="95">IF(L706=1,F706*(G706-R706),0)</f>
        <v>23763.999999999996</v>
      </c>
      <c r="U706" s="45">
        <f>IF(L706=1,F706*INDEX(Asumsi!$B$5:$B$7,MATCH(I706,Asumsi!$A$5:$A$7,0))-F706*R706,0)</f>
        <v>148525</v>
      </c>
      <c r="V706" s="45">
        <f>IF(S706=1,U706*(1-Asumsi!$B$10),U706)</f>
        <v>141098.75</v>
      </c>
    </row>
    <row r="707" spans="1:22" x14ac:dyDescent="0.35">
      <c r="A707" s="43">
        <v>6144</v>
      </c>
      <c r="B707" s="43" t="s">
        <v>202</v>
      </c>
      <c r="C707" s="43" t="s">
        <v>333</v>
      </c>
      <c r="D707" s="44">
        <v>39985</v>
      </c>
      <c r="E707" s="43">
        <v>24</v>
      </c>
      <c r="F707" s="43">
        <v>134700</v>
      </c>
      <c r="G707" s="43">
        <v>7.0000000000000007E-2</v>
      </c>
      <c r="H707" s="43">
        <v>9429</v>
      </c>
      <c r="I707" s="43" t="s">
        <v>76</v>
      </c>
      <c r="J707" s="43" t="s">
        <v>149</v>
      </c>
      <c r="K707" s="43">
        <f t="shared" si="88"/>
        <v>2009</v>
      </c>
      <c r="L707" s="43">
        <f t="shared" si="89"/>
        <v>1</v>
      </c>
      <c r="M707" s="43">
        <f t="shared" si="90"/>
        <v>0</v>
      </c>
      <c r="N707" s="43">
        <f t="shared" si="91"/>
        <v>1</v>
      </c>
      <c r="O707" s="43" t="str">
        <f t="shared" si="92"/>
        <v>D: 7%+</v>
      </c>
      <c r="P707" s="45">
        <f t="shared" si="93"/>
        <v>125271</v>
      </c>
      <c r="Q707" s="45">
        <f>IF(L707=1,F707*INDEX(Asumsi!$B$5:$B$7,MATCH(I707,Asumsi!$A$5:$A$7,0))-H707,0)</f>
        <v>30981</v>
      </c>
      <c r="R707" s="46">
        <f>MIN(G707,INDEX(Asumsi!$C$5:$C$7,MATCH(I707,Asumsi!$A$5:$A$7,0)))</f>
        <v>0.05</v>
      </c>
      <c r="S707" s="43">
        <f t="shared" si="94"/>
        <v>1</v>
      </c>
      <c r="T707" s="45">
        <f t="shared" si="95"/>
        <v>2694.0000000000005</v>
      </c>
      <c r="U707" s="45">
        <f>IF(L707=1,F707*INDEX(Asumsi!$B$5:$B$7,MATCH(I707,Asumsi!$A$5:$A$7,0))-F707*R707,0)</f>
        <v>33675</v>
      </c>
      <c r="V707" s="45">
        <f>IF(S707=1,U707*(1-Asumsi!$B$10),U707)</f>
        <v>31991.25</v>
      </c>
    </row>
    <row r="708" spans="1:22" x14ac:dyDescent="0.35">
      <c r="A708" s="43">
        <v>6374</v>
      </c>
      <c r="B708" s="43" t="s">
        <v>202</v>
      </c>
      <c r="C708" s="43" t="s">
        <v>338</v>
      </c>
      <c r="D708" s="44">
        <v>40762</v>
      </c>
      <c r="E708" s="43">
        <v>29</v>
      </c>
      <c r="F708" s="43">
        <v>1714840</v>
      </c>
      <c r="G708" s="43">
        <v>7.0000000000000007E-2</v>
      </c>
      <c r="H708" s="43">
        <v>120039</v>
      </c>
      <c r="I708" s="43" t="s">
        <v>77</v>
      </c>
      <c r="J708" s="43" t="s">
        <v>142</v>
      </c>
      <c r="K708" s="43">
        <f t="shared" si="88"/>
        <v>2011</v>
      </c>
      <c r="L708" s="43">
        <f t="shared" si="89"/>
        <v>1</v>
      </c>
      <c r="M708" s="43">
        <f t="shared" si="90"/>
        <v>0</v>
      </c>
      <c r="N708" s="43">
        <f t="shared" si="91"/>
        <v>1</v>
      </c>
      <c r="O708" s="43" t="str">
        <f t="shared" si="92"/>
        <v>D: 7%+</v>
      </c>
      <c r="P708" s="45">
        <f t="shared" si="93"/>
        <v>1594801</v>
      </c>
      <c r="Q708" s="45">
        <f>IF(L708=1,F708*INDEX(Asumsi!$B$5:$B$7,MATCH(I708,Asumsi!$A$5:$A$7,0))-H708,0)</f>
        <v>394413</v>
      </c>
      <c r="R708" s="46">
        <f>MIN(G708,INDEX(Asumsi!$C$5:$C$7,MATCH(I708,Asumsi!$A$5:$A$7,0)))</f>
        <v>0.05</v>
      </c>
      <c r="S708" s="43">
        <f t="shared" si="94"/>
        <v>1</v>
      </c>
      <c r="T708" s="45">
        <f t="shared" si="95"/>
        <v>34296.80000000001</v>
      </c>
      <c r="U708" s="45">
        <f>IF(L708=1,F708*INDEX(Asumsi!$B$5:$B$7,MATCH(I708,Asumsi!$A$5:$A$7,0))-F708*R708,0)</f>
        <v>428710</v>
      </c>
      <c r="V708" s="45">
        <f>IF(S708=1,U708*(1-Asumsi!$B$10),U708)</f>
        <v>407274.5</v>
      </c>
    </row>
    <row r="709" spans="1:22" x14ac:dyDescent="0.35">
      <c r="A709" s="43">
        <v>7169</v>
      </c>
      <c r="B709" s="43" t="s">
        <v>202</v>
      </c>
      <c r="C709" s="43" t="s">
        <v>327</v>
      </c>
      <c r="D709" s="44">
        <v>40263</v>
      </c>
      <c r="E709" s="43">
        <v>22</v>
      </c>
      <c r="F709" s="43">
        <v>893440</v>
      </c>
      <c r="G709" s="43">
        <v>0.05</v>
      </c>
      <c r="H709" s="43">
        <v>44672</v>
      </c>
      <c r="I709" s="43" t="s">
        <v>75</v>
      </c>
      <c r="J709" s="43" t="s">
        <v>144</v>
      </c>
      <c r="K709" s="43">
        <f t="shared" si="88"/>
        <v>2010</v>
      </c>
      <c r="L709" s="43">
        <f t="shared" si="89"/>
        <v>1</v>
      </c>
      <c r="M709" s="43">
        <f t="shared" si="90"/>
        <v>0</v>
      </c>
      <c r="N709" s="43">
        <f t="shared" si="91"/>
        <v>1</v>
      </c>
      <c r="O709" s="43" t="str">
        <f t="shared" si="92"/>
        <v>C: 4-6%</v>
      </c>
      <c r="P709" s="45">
        <f t="shared" si="93"/>
        <v>848768</v>
      </c>
      <c r="Q709" s="45">
        <f>IF(L709=1,F709*INDEX(Asumsi!$B$5:$B$7,MATCH(I709,Asumsi!$A$5:$A$7,0))-H709,0)</f>
        <v>223360</v>
      </c>
      <c r="R709" s="46">
        <f>MIN(G709,INDEX(Asumsi!$C$5:$C$7,MATCH(I709,Asumsi!$A$5:$A$7,0)))</f>
        <v>0.03</v>
      </c>
      <c r="S709" s="43">
        <f t="shared" si="94"/>
        <v>1</v>
      </c>
      <c r="T709" s="45">
        <f t="shared" si="95"/>
        <v>17868.800000000003</v>
      </c>
      <c r="U709" s="45">
        <f>IF(L709=1,F709*INDEX(Asumsi!$B$5:$B$7,MATCH(I709,Asumsi!$A$5:$A$7,0))-F709*R709,0)</f>
        <v>241228.79999999999</v>
      </c>
      <c r="V709" s="45">
        <f>IF(S709=1,U709*(1-Asumsi!$B$10),U709)</f>
        <v>229167.35999999999</v>
      </c>
    </row>
    <row r="710" spans="1:22" x14ac:dyDescent="0.35">
      <c r="A710" s="43">
        <v>7427</v>
      </c>
      <c r="B710" s="43" t="s">
        <v>202</v>
      </c>
      <c r="C710" s="43" t="s">
        <v>338</v>
      </c>
      <c r="D710" s="44">
        <v>41258</v>
      </c>
      <c r="E710" s="43">
        <v>47</v>
      </c>
      <c r="F710" s="43">
        <v>32004580</v>
      </c>
      <c r="G710" s="43">
        <v>0.09</v>
      </c>
      <c r="H710" s="43">
        <v>2880412</v>
      </c>
      <c r="I710" s="43" t="s">
        <v>76</v>
      </c>
      <c r="J710" s="43" t="s">
        <v>141</v>
      </c>
      <c r="K710" s="43">
        <f t="shared" si="88"/>
        <v>2012</v>
      </c>
      <c r="L710" s="43">
        <f t="shared" si="89"/>
        <v>1</v>
      </c>
      <c r="M710" s="43">
        <f t="shared" si="90"/>
        <v>0</v>
      </c>
      <c r="N710" s="43">
        <f t="shared" si="91"/>
        <v>1</v>
      </c>
      <c r="O710" s="43" t="str">
        <f t="shared" si="92"/>
        <v>D: 7%+</v>
      </c>
      <c r="P710" s="45">
        <f t="shared" si="93"/>
        <v>29124168</v>
      </c>
      <c r="Q710" s="45">
        <f>IF(L710=1,F710*INDEX(Asumsi!$B$5:$B$7,MATCH(I710,Asumsi!$A$5:$A$7,0))-H710,0)</f>
        <v>6720962</v>
      </c>
      <c r="R710" s="46">
        <f>MIN(G710,INDEX(Asumsi!$C$5:$C$7,MATCH(I710,Asumsi!$A$5:$A$7,0)))</f>
        <v>0.05</v>
      </c>
      <c r="S710" s="43">
        <f t="shared" si="94"/>
        <v>1</v>
      </c>
      <c r="T710" s="45">
        <f t="shared" si="95"/>
        <v>1280183.1999999997</v>
      </c>
      <c r="U710" s="45">
        <f>IF(L710=1,F710*INDEX(Asumsi!$B$5:$B$7,MATCH(I710,Asumsi!$A$5:$A$7,0))-F710*R710,0)</f>
        <v>8001145</v>
      </c>
      <c r="V710" s="45">
        <f>IF(S710=1,U710*(1-Asumsi!$B$10),U710)</f>
        <v>7601087.75</v>
      </c>
    </row>
    <row r="711" spans="1:22" x14ac:dyDescent="0.35">
      <c r="A711" s="43">
        <v>8229</v>
      </c>
      <c r="B711" s="43" t="s">
        <v>202</v>
      </c>
      <c r="C711" s="43" t="s">
        <v>339</v>
      </c>
      <c r="D711" s="44">
        <v>40154</v>
      </c>
      <c r="E711" s="43">
        <v>7</v>
      </c>
      <c r="F711" s="43">
        <v>7130540</v>
      </c>
      <c r="G711" s="43">
        <v>0.04</v>
      </c>
      <c r="H711" s="43">
        <v>285222</v>
      </c>
      <c r="I711" s="43" t="s">
        <v>77</v>
      </c>
      <c r="J711" s="43" t="s">
        <v>134</v>
      </c>
      <c r="K711" s="43">
        <f t="shared" si="88"/>
        <v>2009</v>
      </c>
      <c r="L711" s="43">
        <f t="shared" si="89"/>
        <v>1</v>
      </c>
      <c r="M711" s="43">
        <f t="shared" si="90"/>
        <v>0</v>
      </c>
      <c r="N711" s="43">
        <f t="shared" si="91"/>
        <v>1</v>
      </c>
      <c r="O711" s="43" t="str">
        <f t="shared" si="92"/>
        <v>C: 4-6%</v>
      </c>
      <c r="P711" s="45">
        <f t="shared" si="93"/>
        <v>6845318</v>
      </c>
      <c r="Q711" s="45">
        <f>IF(L711=1,F711*INDEX(Asumsi!$B$5:$B$7,MATCH(I711,Asumsi!$A$5:$A$7,0))-H711,0)</f>
        <v>1853940</v>
      </c>
      <c r="R711" s="46">
        <f>MIN(G711,INDEX(Asumsi!$C$5:$C$7,MATCH(I711,Asumsi!$A$5:$A$7,0)))</f>
        <v>0.04</v>
      </c>
      <c r="S711" s="43">
        <f t="shared" si="94"/>
        <v>0</v>
      </c>
      <c r="T711" s="45">
        <f t="shared" si="95"/>
        <v>0</v>
      </c>
      <c r="U711" s="45">
        <f>IF(L711=1,F711*INDEX(Asumsi!$B$5:$B$7,MATCH(I711,Asumsi!$A$5:$A$7,0))-F711*R711,0)</f>
        <v>1853940.4</v>
      </c>
      <c r="V711" s="45">
        <f>IF(S711=1,U711*(1-Asumsi!$B$10),U711)</f>
        <v>1853940.4</v>
      </c>
    </row>
    <row r="712" spans="1:22" x14ac:dyDescent="0.35">
      <c r="A712" s="43">
        <v>8290</v>
      </c>
      <c r="B712" s="43" t="s">
        <v>202</v>
      </c>
      <c r="C712" s="43" t="s">
        <v>339</v>
      </c>
      <c r="D712" s="44">
        <v>40156</v>
      </c>
      <c r="E712" s="43">
        <v>32</v>
      </c>
      <c r="F712" s="43">
        <v>418040</v>
      </c>
      <c r="G712" s="43">
        <v>0.04</v>
      </c>
      <c r="H712" s="43">
        <v>16722</v>
      </c>
      <c r="I712" s="43" t="s">
        <v>76</v>
      </c>
      <c r="J712" s="43" t="s">
        <v>149</v>
      </c>
      <c r="K712" s="43">
        <f t="shared" si="88"/>
        <v>2009</v>
      </c>
      <c r="L712" s="43">
        <f t="shared" si="89"/>
        <v>1</v>
      </c>
      <c r="M712" s="43">
        <f t="shared" si="90"/>
        <v>0</v>
      </c>
      <c r="N712" s="43">
        <f t="shared" si="91"/>
        <v>1</v>
      </c>
      <c r="O712" s="43" t="str">
        <f t="shared" si="92"/>
        <v>C: 4-6%</v>
      </c>
      <c r="P712" s="45">
        <f t="shared" si="93"/>
        <v>401318</v>
      </c>
      <c r="Q712" s="45">
        <f>IF(L712=1,F712*INDEX(Asumsi!$B$5:$B$7,MATCH(I712,Asumsi!$A$5:$A$7,0))-H712,0)</f>
        <v>108690</v>
      </c>
      <c r="R712" s="46">
        <f>MIN(G712,INDEX(Asumsi!$C$5:$C$7,MATCH(I712,Asumsi!$A$5:$A$7,0)))</f>
        <v>0.04</v>
      </c>
      <c r="S712" s="43">
        <f t="shared" si="94"/>
        <v>0</v>
      </c>
      <c r="T712" s="45">
        <f t="shared" si="95"/>
        <v>0</v>
      </c>
      <c r="U712" s="45">
        <f>IF(L712=1,F712*INDEX(Asumsi!$B$5:$B$7,MATCH(I712,Asumsi!$A$5:$A$7,0))-F712*R712,0)</f>
        <v>108690.4</v>
      </c>
      <c r="V712" s="45">
        <f>IF(S712=1,U712*(1-Asumsi!$B$10),U712)</f>
        <v>108690.4</v>
      </c>
    </row>
    <row r="713" spans="1:22" x14ac:dyDescent="0.35">
      <c r="A713" s="43">
        <v>8515</v>
      </c>
      <c r="B713" s="43" t="s">
        <v>202</v>
      </c>
      <c r="C713" s="43" t="s">
        <v>329</v>
      </c>
      <c r="D713" s="44">
        <v>40533</v>
      </c>
      <c r="E713" s="43">
        <v>33</v>
      </c>
      <c r="F713" s="43">
        <v>1459840</v>
      </c>
      <c r="G713" s="43">
        <v>0</v>
      </c>
      <c r="H713" s="43">
        <v>0</v>
      </c>
      <c r="I713" s="43" t="s">
        <v>77</v>
      </c>
      <c r="J713" s="43" t="s">
        <v>142</v>
      </c>
      <c r="K713" s="43">
        <f t="shared" si="88"/>
        <v>2010</v>
      </c>
      <c r="L713" s="43">
        <f t="shared" si="89"/>
        <v>1</v>
      </c>
      <c r="M713" s="43">
        <f t="shared" si="90"/>
        <v>0</v>
      </c>
      <c r="N713" s="43">
        <f t="shared" si="91"/>
        <v>1</v>
      </c>
      <c r="O713" s="43" t="str">
        <f t="shared" si="92"/>
        <v>A: 0%</v>
      </c>
      <c r="P713" s="45">
        <f t="shared" si="93"/>
        <v>1459840</v>
      </c>
      <c r="Q713" s="45">
        <f>IF(L713=1,F713*INDEX(Asumsi!$B$5:$B$7,MATCH(I713,Asumsi!$A$5:$A$7,0))-H713,0)</f>
        <v>437952</v>
      </c>
      <c r="R713" s="46">
        <f>MIN(G713,INDEX(Asumsi!$C$5:$C$7,MATCH(I713,Asumsi!$A$5:$A$7,0)))</f>
        <v>0</v>
      </c>
      <c r="S713" s="43">
        <f t="shared" si="94"/>
        <v>0</v>
      </c>
      <c r="T713" s="45">
        <f t="shared" si="95"/>
        <v>0</v>
      </c>
      <c r="U713" s="45">
        <f>IF(L713=1,F713*INDEX(Asumsi!$B$5:$B$7,MATCH(I713,Asumsi!$A$5:$A$7,0))-F713*R713,0)</f>
        <v>437952</v>
      </c>
      <c r="V713" s="45">
        <f>IF(S713=1,U713*(1-Asumsi!$B$10),U713)</f>
        <v>437952</v>
      </c>
    </row>
    <row r="714" spans="1:22" x14ac:dyDescent="0.35">
      <c r="A714" s="43">
        <v>8801</v>
      </c>
      <c r="B714" s="43" t="s">
        <v>202</v>
      </c>
      <c r="C714" s="43" t="s">
        <v>340</v>
      </c>
      <c r="D714" s="44">
        <v>41131</v>
      </c>
      <c r="E714" s="43">
        <v>32</v>
      </c>
      <c r="F714" s="43">
        <v>5186160</v>
      </c>
      <c r="G714" s="43">
        <v>0</v>
      </c>
      <c r="H714" s="43">
        <v>0</v>
      </c>
      <c r="I714" s="43" t="s">
        <v>75</v>
      </c>
      <c r="J714" s="43" t="s">
        <v>144</v>
      </c>
      <c r="K714" s="43">
        <f t="shared" si="88"/>
        <v>2012</v>
      </c>
      <c r="L714" s="43">
        <f t="shared" si="89"/>
        <v>1</v>
      </c>
      <c r="M714" s="43">
        <f t="shared" si="90"/>
        <v>0</v>
      </c>
      <c r="N714" s="43">
        <f t="shared" si="91"/>
        <v>1</v>
      </c>
      <c r="O714" s="43" t="str">
        <f t="shared" si="92"/>
        <v>A: 0%</v>
      </c>
      <c r="P714" s="45">
        <f t="shared" si="93"/>
        <v>5186160</v>
      </c>
      <c r="Q714" s="45">
        <f>IF(L714=1,F714*INDEX(Asumsi!$B$5:$B$7,MATCH(I714,Asumsi!$A$5:$A$7,0))-H714,0)</f>
        <v>1555848</v>
      </c>
      <c r="R714" s="46">
        <f>MIN(G714,INDEX(Asumsi!$C$5:$C$7,MATCH(I714,Asumsi!$A$5:$A$7,0)))</f>
        <v>0</v>
      </c>
      <c r="S714" s="43">
        <f t="shared" si="94"/>
        <v>0</v>
      </c>
      <c r="T714" s="45">
        <f t="shared" si="95"/>
        <v>0</v>
      </c>
      <c r="U714" s="45">
        <f>IF(L714=1,F714*INDEX(Asumsi!$B$5:$B$7,MATCH(I714,Asumsi!$A$5:$A$7,0))-F714*R714,0)</f>
        <v>1555848</v>
      </c>
      <c r="V714" s="45">
        <f>IF(S714=1,U714*(1-Asumsi!$B$10),U714)</f>
        <v>1555848</v>
      </c>
    </row>
    <row r="715" spans="1:22" x14ac:dyDescent="0.35">
      <c r="A715" s="43">
        <v>8992</v>
      </c>
      <c r="B715" s="43" t="s">
        <v>202</v>
      </c>
      <c r="C715" s="43" t="s">
        <v>328</v>
      </c>
      <c r="D715" s="44">
        <v>40494</v>
      </c>
      <c r="E715" s="43">
        <v>3</v>
      </c>
      <c r="F715" s="43">
        <v>882860</v>
      </c>
      <c r="G715" s="43">
        <v>0.06</v>
      </c>
      <c r="H715" s="43">
        <v>52972</v>
      </c>
      <c r="I715" s="43" t="s">
        <v>75</v>
      </c>
      <c r="J715" s="43" t="s">
        <v>135</v>
      </c>
      <c r="K715" s="43">
        <f t="shared" si="88"/>
        <v>2010</v>
      </c>
      <c r="L715" s="43">
        <f t="shared" si="89"/>
        <v>1</v>
      </c>
      <c r="M715" s="43">
        <f t="shared" si="90"/>
        <v>0</v>
      </c>
      <c r="N715" s="43">
        <f t="shared" si="91"/>
        <v>1</v>
      </c>
      <c r="O715" s="43" t="str">
        <f t="shared" si="92"/>
        <v>C: 4-6%</v>
      </c>
      <c r="P715" s="45">
        <f t="shared" si="93"/>
        <v>829888</v>
      </c>
      <c r="Q715" s="45">
        <f>IF(L715=1,F715*INDEX(Asumsi!$B$5:$B$7,MATCH(I715,Asumsi!$A$5:$A$7,0))-H715,0)</f>
        <v>211886</v>
      </c>
      <c r="R715" s="46">
        <f>MIN(G715,INDEX(Asumsi!$C$5:$C$7,MATCH(I715,Asumsi!$A$5:$A$7,0)))</f>
        <v>0.03</v>
      </c>
      <c r="S715" s="43">
        <f t="shared" si="94"/>
        <v>1</v>
      </c>
      <c r="T715" s="45">
        <f t="shared" si="95"/>
        <v>26485.8</v>
      </c>
      <c r="U715" s="45">
        <f>IF(L715=1,F715*INDEX(Asumsi!$B$5:$B$7,MATCH(I715,Asumsi!$A$5:$A$7,0))-F715*R715,0)</f>
        <v>238372.2</v>
      </c>
      <c r="V715" s="45">
        <f>IF(S715=1,U715*(1-Asumsi!$B$10),U715)</f>
        <v>226453.59</v>
      </c>
    </row>
    <row r="716" spans="1:22" x14ac:dyDescent="0.35">
      <c r="A716" s="43">
        <v>9409</v>
      </c>
      <c r="B716" s="43" t="s">
        <v>202</v>
      </c>
      <c r="C716" s="43" t="s">
        <v>341</v>
      </c>
      <c r="D716" s="44">
        <v>41034</v>
      </c>
      <c r="E716" s="43">
        <v>12</v>
      </c>
      <c r="F716" s="43">
        <v>3425320</v>
      </c>
      <c r="G716" s="43">
        <v>0.1</v>
      </c>
      <c r="H716" s="43">
        <v>342532</v>
      </c>
      <c r="I716" s="43" t="s">
        <v>77</v>
      </c>
      <c r="J716" s="43" t="s">
        <v>142</v>
      </c>
      <c r="K716" s="43">
        <f t="shared" si="88"/>
        <v>2012</v>
      </c>
      <c r="L716" s="43">
        <f t="shared" si="89"/>
        <v>1</v>
      </c>
      <c r="M716" s="43">
        <f t="shared" si="90"/>
        <v>0</v>
      </c>
      <c r="N716" s="43">
        <f t="shared" si="91"/>
        <v>1</v>
      </c>
      <c r="O716" s="43" t="str">
        <f t="shared" si="92"/>
        <v>D: 7%+</v>
      </c>
      <c r="P716" s="45">
        <f t="shared" si="93"/>
        <v>3082788</v>
      </c>
      <c r="Q716" s="45">
        <f>IF(L716=1,F716*INDEX(Asumsi!$B$5:$B$7,MATCH(I716,Asumsi!$A$5:$A$7,0))-H716,0)</f>
        <v>685064</v>
      </c>
      <c r="R716" s="46">
        <f>MIN(G716,INDEX(Asumsi!$C$5:$C$7,MATCH(I716,Asumsi!$A$5:$A$7,0)))</f>
        <v>0.05</v>
      </c>
      <c r="S716" s="43">
        <f t="shared" si="94"/>
        <v>1</v>
      </c>
      <c r="T716" s="45">
        <f t="shared" si="95"/>
        <v>171266</v>
      </c>
      <c r="U716" s="45">
        <f>IF(L716=1,F716*INDEX(Asumsi!$B$5:$B$7,MATCH(I716,Asumsi!$A$5:$A$7,0))-F716*R716,0)</f>
        <v>856330</v>
      </c>
      <c r="V716" s="45">
        <f>IF(S716=1,U716*(1-Asumsi!$B$10),U716)</f>
        <v>813513.5</v>
      </c>
    </row>
    <row r="717" spans="1:22" x14ac:dyDescent="0.35">
      <c r="A717" s="43">
        <v>10306</v>
      </c>
      <c r="B717" s="43" t="s">
        <v>202</v>
      </c>
      <c r="C717" s="43" t="s">
        <v>327</v>
      </c>
      <c r="D717" s="44">
        <v>40380</v>
      </c>
      <c r="E717" s="43">
        <v>20</v>
      </c>
      <c r="F717" s="43">
        <v>620620</v>
      </c>
      <c r="G717" s="43">
        <v>0.02</v>
      </c>
      <c r="H717" s="43">
        <v>12412</v>
      </c>
      <c r="I717" s="43" t="s">
        <v>75</v>
      </c>
      <c r="J717" s="43" t="s">
        <v>144</v>
      </c>
      <c r="K717" s="43">
        <f t="shared" si="88"/>
        <v>2010</v>
      </c>
      <c r="L717" s="43">
        <f t="shared" si="89"/>
        <v>1</v>
      </c>
      <c r="M717" s="43">
        <f t="shared" si="90"/>
        <v>0</v>
      </c>
      <c r="N717" s="43">
        <f t="shared" si="91"/>
        <v>1</v>
      </c>
      <c r="O717" s="43" t="str">
        <f t="shared" si="92"/>
        <v>B: 1-3%</v>
      </c>
      <c r="P717" s="45">
        <f t="shared" si="93"/>
        <v>608208</v>
      </c>
      <c r="Q717" s="45">
        <f>IF(L717=1,F717*INDEX(Asumsi!$B$5:$B$7,MATCH(I717,Asumsi!$A$5:$A$7,0))-H717,0)</f>
        <v>173774</v>
      </c>
      <c r="R717" s="46">
        <f>MIN(G717,INDEX(Asumsi!$C$5:$C$7,MATCH(I717,Asumsi!$A$5:$A$7,0)))</f>
        <v>0.02</v>
      </c>
      <c r="S717" s="43">
        <f t="shared" si="94"/>
        <v>0</v>
      </c>
      <c r="T717" s="45">
        <f t="shared" si="95"/>
        <v>0</v>
      </c>
      <c r="U717" s="45">
        <f>IF(L717=1,F717*INDEX(Asumsi!$B$5:$B$7,MATCH(I717,Asumsi!$A$5:$A$7,0))-F717*R717,0)</f>
        <v>173773.6</v>
      </c>
      <c r="V717" s="45">
        <f>IF(S717=1,U717*(1-Asumsi!$B$10),U717)</f>
        <v>173773.6</v>
      </c>
    </row>
    <row r="718" spans="1:22" x14ac:dyDescent="0.35">
      <c r="A718" s="43">
        <v>10470</v>
      </c>
      <c r="B718" s="43" t="s">
        <v>202</v>
      </c>
      <c r="C718" s="43" t="s">
        <v>335</v>
      </c>
      <c r="D718" s="44">
        <v>41033</v>
      </c>
      <c r="E718" s="43">
        <v>35</v>
      </c>
      <c r="F718" s="43">
        <v>493960</v>
      </c>
      <c r="G718" s="43">
        <v>0.1</v>
      </c>
      <c r="H718" s="43">
        <v>49396</v>
      </c>
      <c r="I718" s="43" t="s">
        <v>75</v>
      </c>
      <c r="J718" s="43" t="s">
        <v>144</v>
      </c>
      <c r="K718" s="43">
        <f t="shared" si="88"/>
        <v>2012</v>
      </c>
      <c r="L718" s="43">
        <f t="shared" si="89"/>
        <v>1</v>
      </c>
      <c r="M718" s="43">
        <f t="shared" si="90"/>
        <v>0</v>
      </c>
      <c r="N718" s="43">
        <f t="shared" si="91"/>
        <v>1</v>
      </c>
      <c r="O718" s="43" t="str">
        <f t="shared" si="92"/>
        <v>D: 7%+</v>
      </c>
      <c r="P718" s="45">
        <f t="shared" si="93"/>
        <v>444564</v>
      </c>
      <c r="Q718" s="45">
        <f>IF(L718=1,F718*INDEX(Asumsi!$B$5:$B$7,MATCH(I718,Asumsi!$A$5:$A$7,0))-H718,0)</f>
        <v>98792</v>
      </c>
      <c r="R718" s="46">
        <f>MIN(G718,INDEX(Asumsi!$C$5:$C$7,MATCH(I718,Asumsi!$A$5:$A$7,0)))</f>
        <v>0.03</v>
      </c>
      <c r="S718" s="43">
        <f t="shared" si="94"/>
        <v>1</v>
      </c>
      <c r="T718" s="45">
        <f t="shared" si="95"/>
        <v>34577.200000000004</v>
      </c>
      <c r="U718" s="45">
        <f>IF(L718=1,F718*INDEX(Asumsi!$B$5:$B$7,MATCH(I718,Asumsi!$A$5:$A$7,0))-F718*R718,0)</f>
        <v>133369.20000000001</v>
      </c>
      <c r="V718" s="45">
        <f>IF(S718=1,U718*(1-Asumsi!$B$10),U718)</f>
        <v>126700.74</v>
      </c>
    </row>
    <row r="719" spans="1:22" x14ac:dyDescent="0.35">
      <c r="A719" s="43">
        <v>10819</v>
      </c>
      <c r="B719" s="43" t="s">
        <v>202</v>
      </c>
      <c r="C719" s="43" t="s">
        <v>326</v>
      </c>
      <c r="D719" s="44">
        <v>40414</v>
      </c>
      <c r="E719" s="43">
        <v>35</v>
      </c>
      <c r="F719" s="43">
        <v>466780</v>
      </c>
      <c r="G719" s="43">
        <v>0.06</v>
      </c>
      <c r="H719" s="43">
        <v>28007</v>
      </c>
      <c r="I719" s="43" t="s">
        <v>76</v>
      </c>
      <c r="J719" s="43" t="s">
        <v>145</v>
      </c>
      <c r="K719" s="43">
        <f t="shared" si="88"/>
        <v>2010</v>
      </c>
      <c r="L719" s="43">
        <f t="shared" si="89"/>
        <v>1</v>
      </c>
      <c r="M719" s="43">
        <f t="shared" si="90"/>
        <v>0</v>
      </c>
      <c r="N719" s="43">
        <f t="shared" si="91"/>
        <v>1</v>
      </c>
      <c r="O719" s="43" t="str">
        <f t="shared" si="92"/>
        <v>C: 4-6%</v>
      </c>
      <c r="P719" s="45">
        <f t="shared" si="93"/>
        <v>438773</v>
      </c>
      <c r="Q719" s="45">
        <f>IF(L719=1,F719*INDEX(Asumsi!$B$5:$B$7,MATCH(I719,Asumsi!$A$5:$A$7,0))-H719,0)</f>
        <v>112027</v>
      </c>
      <c r="R719" s="46">
        <f>MIN(G719,INDEX(Asumsi!$C$5:$C$7,MATCH(I719,Asumsi!$A$5:$A$7,0)))</f>
        <v>0.05</v>
      </c>
      <c r="S719" s="43">
        <f t="shared" si="94"/>
        <v>1</v>
      </c>
      <c r="T719" s="45">
        <f t="shared" si="95"/>
        <v>4667.7999999999975</v>
      </c>
      <c r="U719" s="45">
        <f>IF(L719=1,F719*INDEX(Asumsi!$B$5:$B$7,MATCH(I719,Asumsi!$A$5:$A$7,0))-F719*R719,0)</f>
        <v>116695</v>
      </c>
      <c r="V719" s="45">
        <f>IF(S719=1,U719*(1-Asumsi!$B$10),U719)</f>
        <v>110860.25</v>
      </c>
    </row>
    <row r="720" spans="1:22" x14ac:dyDescent="0.35">
      <c r="A720" s="43">
        <v>10916</v>
      </c>
      <c r="B720" s="43" t="s">
        <v>202</v>
      </c>
      <c r="C720" s="43" t="s">
        <v>329</v>
      </c>
      <c r="D720" s="44">
        <v>40612</v>
      </c>
      <c r="E720" s="43">
        <v>23</v>
      </c>
      <c r="F720" s="43">
        <v>270620</v>
      </c>
      <c r="G720" s="43">
        <v>0.06</v>
      </c>
      <c r="H720" s="43">
        <v>16237</v>
      </c>
      <c r="I720" s="43" t="s">
        <v>76</v>
      </c>
      <c r="J720" s="43" t="s">
        <v>138</v>
      </c>
      <c r="K720" s="43">
        <f t="shared" si="88"/>
        <v>2011</v>
      </c>
      <c r="L720" s="43">
        <f t="shared" si="89"/>
        <v>1</v>
      </c>
      <c r="M720" s="43">
        <f t="shared" si="90"/>
        <v>0</v>
      </c>
      <c r="N720" s="43">
        <f t="shared" si="91"/>
        <v>1</v>
      </c>
      <c r="O720" s="43" t="str">
        <f t="shared" si="92"/>
        <v>C: 4-6%</v>
      </c>
      <c r="P720" s="45">
        <f t="shared" si="93"/>
        <v>254383</v>
      </c>
      <c r="Q720" s="45">
        <f>IF(L720=1,F720*INDEX(Asumsi!$B$5:$B$7,MATCH(I720,Asumsi!$A$5:$A$7,0))-H720,0)</f>
        <v>64949</v>
      </c>
      <c r="R720" s="46">
        <f>MIN(G720,INDEX(Asumsi!$C$5:$C$7,MATCH(I720,Asumsi!$A$5:$A$7,0)))</f>
        <v>0.05</v>
      </c>
      <c r="S720" s="43">
        <f t="shared" si="94"/>
        <v>1</v>
      </c>
      <c r="T720" s="45">
        <f t="shared" si="95"/>
        <v>2706.1999999999985</v>
      </c>
      <c r="U720" s="45">
        <f>IF(L720=1,F720*INDEX(Asumsi!$B$5:$B$7,MATCH(I720,Asumsi!$A$5:$A$7,0))-F720*R720,0)</f>
        <v>67655</v>
      </c>
      <c r="V720" s="45">
        <f>IF(S720=1,U720*(1-Asumsi!$B$10),U720)</f>
        <v>64272.25</v>
      </c>
    </row>
    <row r="721" spans="1:22" x14ac:dyDescent="0.35">
      <c r="A721" s="43">
        <v>10944</v>
      </c>
      <c r="B721" s="43" t="s">
        <v>202</v>
      </c>
      <c r="C721" s="43" t="s">
        <v>326</v>
      </c>
      <c r="D721" s="44">
        <v>40859</v>
      </c>
      <c r="E721" s="43">
        <v>9</v>
      </c>
      <c r="F721" s="43">
        <v>363320</v>
      </c>
      <c r="G721" s="43">
        <v>0</v>
      </c>
      <c r="H721" s="43">
        <v>0</v>
      </c>
      <c r="I721" s="43" t="s">
        <v>77</v>
      </c>
      <c r="J721" s="43" t="s">
        <v>134</v>
      </c>
      <c r="K721" s="43">
        <f t="shared" si="88"/>
        <v>2011</v>
      </c>
      <c r="L721" s="43">
        <f t="shared" si="89"/>
        <v>1</v>
      </c>
      <c r="M721" s="43">
        <f t="shared" si="90"/>
        <v>0</v>
      </c>
      <c r="N721" s="43">
        <f t="shared" si="91"/>
        <v>1</v>
      </c>
      <c r="O721" s="43" t="str">
        <f t="shared" si="92"/>
        <v>A: 0%</v>
      </c>
      <c r="P721" s="45">
        <f t="shared" si="93"/>
        <v>363320</v>
      </c>
      <c r="Q721" s="45">
        <f>IF(L721=1,F721*INDEX(Asumsi!$B$5:$B$7,MATCH(I721,Asumsi!$A$5:$A$7,0))-H721,0)</f>
        <v>108996</v>
      </c>
      <c r="R721" s="46">
        <f>MIN(G721,INDEX(Asumsi!$C$5:$C$7,MATCH(I721,Asumsi!$A$5:$A$7,0)))</f>
        <v>0</v>
      </c>
      <c r="S721" s="43">
        <f t="shared" si="94"/>
        <v>0</v>
      </c>
      <c r="T721" s="45">
        <f t="shared" si="95"/>
        <v>0</v>
      </c>
      <c r="U721" s="45">
        <f>IF(L721=1,F721*INDEX(Asumsi!$B$5:$B$7,MATCH(I721,Asumsi!$A$5:$A$7,0))-F721*R721,0)</f>
        <v>108996</v>
      </c>
      <c r="V721" s="45">
        <f>IF(S721=1,U721*(1-Asumsi!$B$10),U721)</f>
        <v>108996</v>
      </c>
    </row>
    <row r="722" spans="1:22" x14ac:dyDescent="0.35">
      <c r="A722" s="43">
        <v>11301</v>
      </c>
      <c r="B722" s="43" t="s">
        <v>202</v>
      </c>
      <c r="C722" s="43" t="s">
        <v>342</v>
      </c>
      <c r="D722" s="44">
        <v>40990</v>
      </c>
      <c r="E722" s="43">
        <v>29</v>
      </c>
      <c r="F722" s="43">
        <v>2389920</v>
      </c>
      <c r="G722" s="43">
        <v>0.04</v>
      </c>
      <c r="H722" s="43">
        <v>95597</v>
      </c>
      <c r="I722" s="43" t="s">
        <v>77</v>
      </c>
      <c r="J722" s="43" t="s">
        <v>142</v>
      </c>
      <c r="K722" s="43">
        <f t="shared" si="88"/>
        <v>2012</v>
      </c>
      <c r="L722" s="43">
        <f t="shared" si="89"/>
        <v>1</v>
      </c>
      <c r="M722" s="43">
        <f t="shared" si="90"/>
        <v>0</v>
      </c>
      <c r="N722" s="43">
        <f t="shared" si="91"/>
        <v>1</v>
      </c>
      <c r="O722" s="43" t="str">
        <f t="shared" si="92"/>
        <v>C: 4-6%</v>
      </c>
      <c r="P722" s="45">
        <f t="shared" si="93"/>
        <v>2294323</v>
      </c>
      <c r="Q722" s="45">
        <f>IF(L722=1,F722*INDEX(Asumsi!$B$5:$B$7,MATCH(I722,Asumsi!$A$5:$A$7,0))-H722,0)</f>
        <v>621379</v>
      </c>
      <c r="R722" s="46">
        <f>MIN(G722,INDEX(Asumsi!$C$5:$C$7,MATCH(I722,Asumsi!$A$5:$A$7,0)))</f>
        <v>0.04</v>
      </c>
      <c r="S722" s="43">
        <f t="shared" si="94"/>
        <v>0</v>
      </c>
      <c r="T722" s="45">
        <f t="shared" si="95"/>
        <v>0</v>
      </c>
      <c r="U722" s="45">
        <f>IF(L722=1,F722*INDEX(Asumsi!$B$5:$B$7,MATCH(I722,Asumsi!$A$5:$A$7,0))-F722*R722,0)</f>
        <v>621379.19999999995</v>
      </c>
      <c r="V722" s="45">
        <f>IF(S722=1,U722*(1-Asumsi!$B$10),U722)</f>
        <v>621379.19999999995</v>
      </c>
    </row>
    <row r="723" spans="1:22" x14ac:dyDescent="0.35">
      <c r="A723" s="43">
        <v>11332</v>
      </c>
      <c r="B723" s="43" t="s">
        <v>202</v>
      </c>
      <c r="C723" s="43" t="s">
        <v>332</v>
      </c>
      <c r="D723" s="44">
        <v>40133</v>
      </c>
      <c r="E723" s="43">
        <v>6</v>
      </c>
      <c r="F723" s="43">
        <v>368662</v>
      </c>
      <c r="G723" s="43">
        <v>7.0000000000000007E-2</v>
      </c>
      <c r="H723" s="43">
        <v>25806</v>
      </c>
      <c r="I723" s="43" t="s">
        <v>77</v>
      </c>
      <c r="J723" s="43" t="s">
        <v>137</v>
      </c>
      <c r="K723" s="43">
        <f t="shared" si="88"/>
        <v>2009</v>
      </c>
      <c r="L723" s="43">
        <f t="shared" si="89"/>
        <v>1</v>
      </c>
      <c r="M723" s="43">
        <f t="shared" si="90"/>
        <v>0</v>
      </c>
      <c r="N723" s="43">
        <f t="shared" si="91"/>
        <v>1</v>
      </c>
      <c r="O723" s="43" t="str">
        <f t="shared" si="92"/>
        <v>D: 7%+</v>
      </c>
      <c r="P723" s="45">
        <f t="shared" si="93"/>
        <v>342856</v>
      </c>
      <c r="Q723" s="45">
        <f>IF(L723=1,F723*INDEX(Asumsi!$B$5:$B$7,MATCH(I723,Asumsi!$A$5:$A$7,0))-H723,0)</f>
        <v>84792.599999999991</v>
      </c>
      <c r="R723" s="46">
        <f>MIN(G723,INDEX(Asumsi!$C$5:$C$7,MATCH(I723,Asumsi!$A$5:$A$7,0)))</f>
        <v>0.05</v>
      </c>
      <c r="S723" s="43">
        <f t="shared" si="94"/>
        <v>1</v>
      </c>
      <c r="T723" s="45">
        <f t="shared" si="95"/>
        <v>7373.2400000000016</v>
      </c>
      <c r="U723" s="45">
        <f>IF(L723=1,F723*INDEX(Asumsi!$B$5:$B$7,MATCH(I723,Asumsi!$A$5:$A$7,0))-F723*R723,0)</f>
        <v>92165.499999999985</v>
      </c>
      <c r="V723" s="45">
        <f>IF(S723=1,U723*(1-Asumsi!$B$10),U723)</f>
        <v>87557.224999999977</v>
      </c>
    </row>
    <row r="724" spans="1:22" x14ac:dyDescent="0.35">
      <c r="A724" s="43">
        <v>11392</v>
      </c>
      <c r="B724" s="43" t="s">
        <v>202</v>
      </c>
      <c r="C724" s="43" t="s">
        <v>343</v>
      </c>
      <c r="D724" s="44">
        <v>40061</v>
      </c>
      <c r="E724" s="43">
        <v>28</v>
      </c>
      <c r="F724" s="43">
        <v>257380</v>
      </c>
      <c r="G724" s="43">
        <v>0.04</v>
      </c>
      <c r="H724" s="43">
        <v>10295</v>
      </c>
      <c r="I724" s="43" t="s">
        <v>76</v>
      </c>
      <c r="J724" s="43" t="s">
        <v>138</v>
      </c>
      <c r="K724" s="43">
        <f t="shared" si="88"/>
        <v>2009</v>
      </c>
      <c r="L724" s="43">
        <f t="shared" si="89"/>
        <v>1</v>
      </c>
      <c r="M724" s="43">
        <f t="shared" si="90"/>
        <v>0</v>
      </c>
      <c r="N724" s="43">
        <f t="shared" si="91"/>
        <v>1</v>
      </c>
      <c r="O724" s="43" t="str">
        <f t="shared" si="92"/>
        <v>C: 4-6%</v>
      </c>
      <c r="P724" s="45">
        <f t="shared" si="93"/>
        <v>247085</v>
      </c>
      <c r="Q724" s="45">
        <f>IF(L724=1,F724*INDEX(Asumsi!$B$5:$B$7,MATCH(I724,Asumsi!$A$5:$A$7,0))-H724,0)</f>
        <v>66919</v>
      </c>
      <c r="R724" s="46">
        <f>MIN(G724,INDEX(Asumsi!$C$5:$C$7,MATCH(I724,Asumsi!$A$5:$A$7,0)))</f>
        <v>0.04</v>
      </c>
      <c r="S724" s="43">
        <f t="shared" si="94"/>
        <v>0</v>
      </c>
      <c r="T724" s="45">
        <f t="shared" si="95"/>
        <v>0</v>
      </c>
      <c r="U724" s="45">
        <f>IF(L724=1,F724*INDEX(Asumsi!$B$5:$B$7,MATCH(I724,Asumsi!$A$5:$A$7,0))-F724*R724,0)</f>
        <v>66918.8</v>
      </c>
      <c r="V724" s="45">
        <f>IF(S724=1,U724*(1-Asumsi!$B$10),U724)</f>
        <v>66918.8</v>
      </c>
    </row>
    <row r="725" spans="1:22" x14ac:dyDescent="0.35">
      <c r="A725" s="43">
        <v>11745</v>
      </c>
      <c r="B725" s="43" t="s">
        <v>202</v>
      </c>
      <c r="C725" s="43" t="s">
        <v>344</v>
      </c>
      <c r="D725" s="44">
        <v>41109</v>
      </c>
      <c r="E725" s="43">
        <v>17</v>
      </c>
      <c r="F725" s="43">
        <v>1372540</v>
      </c>
      <c r="G725" s="43">
        <v>0.06</v>
      </c>
      <c r="H725" s="43">
        <v>82352</v>
      </c>
      <c r="I725" s="43" t="s">
        <v>77</v>
      </c>
      <c r="J725" s="43" t="s">
        <v>142</v>
      </c>
      <c r="K725" s="43">
        <f t="shared" si="88"/>
        <v>2012</v>
      </c>
      <c r="L725" s="43">
        <f t="shared" si="89"/>
        <v>1</v>
      </c>
      <c r="M725" s="43">
        <f t="shared" si="90"/>
        <v>0</v>
      </c>
      <c r="N725" s="43">
        <f t="shared" si="91"/>
        <v>1</v>
      </c>
      <c r="O725" s="43" t="str">
        <f t="shared" si="92"/>
        <v>C: 4-6%</v>
      </c>
      <c r="P725" s="45">
        <f t="shared" si="93"/>
        <v>1290188</v>
      </c>
      <c r="Q725" s="45">
        <f>IF(L725=1,F725*INDEX(Asumsi!$B$5:$B$7,MATCH(I725,Asumsi!$A$5:$A$7,0))-H725,0)</f>
        <v>329410</v>
      </c>
      <c r="R725" s="46">
        <f>MIN(G725,INDEX(Asumsi!$C$5:$C$7,MATCH(I725,Asumsi!$A$5:$A$7,0)))</f>
        <v>0.05</v>
      </c>
      <c r="S725" s="43">
        <f t="shared" si="94"/>
        <v>1</v>
      </c>
      <c r="T725" s="45">
        <f t="shared" si="95"/>
        <v>13725.399999999992</v>
      </c>
      <c r="U725" s="45">
        <f>IF(L725=1,F725*INDEX(Asumsi!$B$5:$B$7,MATCH(I725,Asumsi!$A$5:$A$7,0))-F725*R725,0)</f>
        <v>343135</v>
      </c>
      <c r="V725" s="45">
        <f>IF(S725=1,U725*(1-Asumsi!$B$10),U725)</f>
        <v>325978.25</v>
      </c>
    </row>
    <row r="726" spans="1:22" x14ac:dyDescent="0.35">
      <c r="A726" s="43">
        <v>11875</v>
      </c>
      <c r="B726" s="43" t="s">
        <v>202</v>
      </c>
      <c r="C726" s="43" t="s">
        <v>336</v>
      </c>
      <c r="D726" s="44">
        <v>41141</v>
      </c>
      <c r="E726" s="43">
        <v>19</v>
      </c>
      <c r="F726" s="43">
        <v>485260</v>
      </c>
      <c r="G726" s="43">
        <v>0</v>
      </c>
      <c r="H726" s="43">
        <v>0</v>
      </c>
      <c r="I726" s="43" t="s">
        <v>76</v>
      </c>
      <c r="J726" s="43" t="s">
        <v>140</v>
      </c>
      <c r="K726" s="43">
        <f t="shared" si="88"/>
        <v>2012</v>
      </c>
      <c r="L726" s="43">
        <f t="shared" si="89"/>
        <v>1</v>
      </c>
      <c r="M726" s="43">
        <f t="shared" si="90"/>
        <v>0</v>
      </c>
      <c r="N726" s="43">
        <f t="shared" si="91"/>
        <v>1</v>
      </c>
      <c r="O726" s="43" t="str">
        <f t="shared" si="92"/>
        <v>A: 0%</v>
      </c>
      <c r="P726" s="45">
        <f t="shared" si="93"/>
        <v>485260</v>
      </c>
      <c r="Q726" s="45">
        <f>IF(L726=1,F726*INDEX(Asumsi!$B$5:$B$7,MATCH(I726,Asumsi!$A$5:$A$7,0))-H726,0)</f>
        <v>145578</v>
      </c>
      <c r="R726" s="46">
        <f>MIN(G726,INDEX(Asumsi!$C$5:$C$7,MATCH(I726,Asumsi!$A$5:$A$7,0)))</f>
        <v>0</v>
      </c>
      <c r="S726" s="43">
        <f t="shared" si="94"/>
        <v>0</v>
      </c>
      <c r="T726" s="45">
        <f t="shared" si="95"/>
        <v>0</v>
      </c>
      <c r="U726" s="45">
        <f>IF(L726=1,F726*INDEX(Asumsi!$B$5:$B$7,MATCH(I726,Asumsi!$A$5:$A$7,0))-F726*R726,0)</f>
        <v>145578</v>
      </c>
      <c r="V726" s="45">
        <f>IF(S726=1,U726*(1-Asumsi!$B$10),U726)</f>
        <v>145578</v>
      </c>
    </row>
    <row r="727" spans="1:22" x14ac:dyDescent="0.35">
      <c r="A727" s="43">
        <v>11907</v>
      </c>
      <c r="B727" s="43" t="s">
        <v>202</v>
      </c>
      <c r="C727" s="43" t="s">
        <v>344</v>
      </c>
      <c r="D727" s="44">
        <v>40413</v>
      </c>
      <c r="E727" s="43">
        <v>45</v>
      </c>
      <c r="F727" s="43">
        <v>9459700</v>
      </c>
      <c r="G727" s="43">
        <v>0.03</v>
      </c>
      <c r="H727" s="43">
        <v>283791</v>
      </c>
      <c r="I727" s="43" t="s">
        <v>77</v>
      </c>
      <c r="J727" s="43" t="s">
        <v>134</v>
      </c>
      <c r="K727" s="43">
        <f t="shared" si="88"/>
        <v>2010</v>
      </c>
      <c r="L727" s="43">
        <f t="shared" si="89"/>
        <v>1</v>
      </c>
      <c r="M727" s="43">
        <f t="shared" si="90"/>
        <v>0</v>
      </c>
      <c r="N727" s="43">
        <f t="shared" si="91"/>
        <v>1</v>
      </c>
      <c r="O727" s="43" t="str">
        <f t="shared" si="92"/>
        <v>B: 1-3%</v>
      </c>
      <c r="P727" s="45">
        <f t="shared" si="93"/>
        <v>9175909</v>
      </c>
      <c r="Q727" s="45">
        <f>IF(L727=1,F727*INDEX(Asumsi!$B$5:$B$7,MATCH(I727,Asumsi!$A$5:$A$7,0))-H727,0)</f>
        <v>2554119</v>
      </c>
      <c r="R727" s="46">
        <f>MIN(G727,INDEX(Asumsi!$C$5:$C$7,MATCH(I727,Asumsi!$A$5:$A$7,0)))</f>
        <v>0.03</v>
      </c>
      <c r="S727" s="43">
        <f t="shared" si="94"/>
        <v>0</v>
      </c>
      <c r="T727" s="45">
        <f t="shared" si="95"/>
        <v>0</v>
      </c>
      <c r="U727" s="45">
        <f>IF(L727=1,F727*INDEX(Asumsi!$B$5:$B$7,MATCH(I727,Asumsi!$A$5:$A$7,0))-F727*R727,0)</f>
        <v>2554119</v>
      </c>
      <c r="V727" s="45">
        <f>IF(S727=1,U727*(1-Asumsi!$B$10),U727)</f>
        <v>2554119</v>
      </c>
    </row>
    <row r="728" spans="1:22" x14ac:dyDescent="0.35">
      <c r="A728" s="43">
        <v>12129</v>
      </c>
      <c r="B728" s="43" t="s">
        <v>202</v>
      </c>
      <c r="C728" s="43" t="s">
        <v>325</v>
      </c>
      <c r="D728" s="44">
        <v>41268</v>
      </c>
      <c r="E728" s="43">
        <v>36</v>
      </c>
      <c r="F728" s="43">
        <v>9704100</v>
      </c>
      <c r="G728" s="43">
        <v>0</v>
      </c>
      <c r="H728" s="43">
        <v>0</v>
      </c>
      <c r="I728" s="43" t="s">
        <v>75</v>
      </c>
      <c r="J728" s="43" t="s">
        <v>135</v>
      </c>
      <c r="K728" s="43">
        <f t="shared" si="88"/>
        <v>2012</v>
      </c>
      <c r="L728" s="43">
        <f t="shared" si="89"/>
        <v>1</v>
      </c>
      <c r="M728" s="43">
        <f t="shared" si="90"/>
        <v>0</v>
      </c>
      <c r="N728" s="43">
        <f t="shared" si="91"/>
        <v>1</v>
      </c>
      <c r="O728" s="43" t="str">
        <f t="shared" si="92"/>
        <v>A: 0%</v>
      </c>
      <c r="P728" s="45">
        <f t="shared" si="93"/>
        <v>9704100</v>
      </c>
      <c r="Q728" s="45">
        <f>IF(L728=1,F728*INDEX(Asumsi!$B$5:$B$7,MATCH(I728,Asumsi!$A$5:$A$7,0))-H728,0)</f>
        <v>2911230</v>
      </c>
      <c r="R728" s="46">
        <f>MIN(G728,INDEX(Asumsi!$C$5:$C$7,MATCH(I728,Asumsi!$A$5:$A$7,0)))</f>
        <v>0</v>
      </c>
      <c r="S728" s="43">
        <f t="shared" si="94"/>
        <v>0</v>
      </c>
      <c r="T728" s="45">
        <f t="shared" si="95"/>
        <v>0</v>
      </c>
      <c r="U728" s="45">
        <f>IF(L728=1,F728*INDEX(Asumsi!$B$5:$B$7,MATCH(I728,Asumsi!$A$5:$A$7,0))-F728*R728,0)</f>
        <v>2911230</v>
      </c>
      <c r="V728" s="45">
        <f>IF(S728=1,U728*(1-Asumsi!$B$10),U728)</f>
        <v>2911230</v>
      </c>
    </row>
    <row r="729" spans="1:22" x14ac:dyDescent="0.35">
      <c r="A729" s="43">
        <v>12579</v>
      </c>
      <c r="B729" s="43" t="s">
        <v>202</v>
      </c>
      <c r="C729" s="43" t="s">
        <v>339</v>
      </c>
      <c r="D729" s="44">
        <v>40710</v>
      </c>
      <c r="E729" s="43">
        <v>5</v>
      </c>
      <c r="F729" s="43">
        <v>140660</v>
      </c>
      <c r="G729" s="43">
        <v>0.1</v>
      </c>
      <c r="H729" s="43">
        <v>14066</v>
      </c>
      <c r="I729" s="43" t="s">
        <v>76</v>
      </c>
      <c r="J729" s="43" t="s">
        <v>145</v>
      </c>
      <c r="K729" s="43">
        <f t="shared" si="88"/>
        <v>2011</v>
      </c>
      <c r="L729" s="43">
        <f t="shared" si="89"/>
        <v>1</v>
      </c>
      <c r="M729" s="43">
        <f t="shared" si="90"/>
        <v>0</v>
      </c>
      <c r="N729" s="43">
        <f t="shared" si="91"/>
        <v>1</v>
      </c>
      <c r="O729" s="43" t="str">
        <f t="shared" si="92"/>
        <v>D: 7%+</v>
      </c>
      <c r="P729" s="45">
        <f t="shared" si="93"/>
        <v>126594</v>
      </c>
      <c r="Q729" s="45">
        <f>IF(L729=1,F729*INDEX(Asumsi!$B$5:$B$7,MATCH(I729,Asumsi!$A$5:$A$7,0))-H729,0)</f>
        <v>28132</v>
      </c>
      <c r="R729" s="46">
        <f>MIN(G729,INDEX(Asumsi!$C$5:$C$7,MATCH(I729,Asumsi!$A$5:$A$7,0)))</f>
        <v>0.05</v>
      </c>
      <c r="S729" s="43">
        <f t="shared" si="94"/>
        <v>1</v>
      </c>
      <c r="T729" s="45">
        <f t="shared" si="95"/>
        <v>7033</v>
      </c>
      <c r="U729" s="45">
        <f>IF(L729=1,F729*INDEX(Asumsi!$B$5:$B$7,MATCH(I729,Asumsi!$A$5:$A$7,0))-F729*R729,0)</f>
        <v>35165</v>
      </c>
      <c r="V729" s="45">
        <f>IF(S729=1,U729*(1-Asumsi!$B$10),U729)</f>
        <v>33406.75</v>
      </c>
    </row>
    <row r="730" spans="1:22" x14ac:dyDescent="0.35">
      <c r="A730" s="43">
        <v>12743</v>
      </c>
      <c r="B730" s="43" t="s">
        <v>202</v>
      </c>
      <c r="C730" s="43" t="s">
        <v>344</v>
      </c>
      <c r="D730" s="44">
        <v>40352</v>
      </c>
      <c r="E730" s="43">
        <v>39</v>
      </c>
      <c r="F730" s="43">
        <v>1355036</v>
      </c>
      <c r="G730" s="43">
        <v>0.09</v>
      </c>
      <c r="H730" s="43">
        <v>121953</v>
      </c>
      <c r="I730" s="43" t="s">
        <v>77</v>
      </c>
      <c r="J730" s="43" t="s">
        <v>137</v>
      </c>
      <c r="K730" s="43">
        <f t="shared" si="88"/>
        <v>2010</v>
      </c>
      <c r="L730" s="43">
        <f t="shared" si="89"/>
        <v>1</v>
      </c>
      <c r="M730" s="43">
        <f t="shared" si="90"/>
        <v>0</v>
      </c>
      <c r="N730" s="43">
        <f t="shared" si="91"/>
        <v>1</v>
      </c>
      <c r="O730" s="43" t="str">
        <f t="shared" si="92"/>
        <v>D: 7%+</v>
      </c>
      <c r="P730" s="45">
        <f t="shared" si="93"/>
        <v>1233083</v>
      </c>
      <c r="Q730" s="45">
        <f>IF(L730=1,F730*INDEX(Asumsi!$B$5:$B$7,MATCH(I730,Asumsi!$A$5:$A$7,0))-H730,0)</f>
        <v>284557.8</v>
      </c>
      <c r="R730" s="46">
        <f>MIN(G730,INDEX(Asumsi!$C$5:$C$7,MATCH(I730,Asumsi!$A$5:$A$7,0)))</f>
        <v>0.05</v>
      </c>
      <c r="S730" s="43">
        <f t="shared" si="94"/>
        <v>1</v>
      </c>
      <c r="T730" s="45">
        <f t="shared" si="95"/>
        <v>54201.439999999995</v>
      </c>
      <c r="U730" s="45">
        <f>IF(L730=1,F730*INDEX(Asumsi!$B$5:$B$7,MATCH(I730,Asumsi!$A$5:$A$7,0))-F730*R730,0)</f>
        <v>338759</v>
      </c>
      <c r="V730" s="45">
        <f>IF(S730=1,U730*(1-Asumsi!$B$10),U730)</f>
        <v>321821.05</v>
      </c>
    </row>
    <row r="731" spans="1:22" x14ac:dyDescent="0.35">
      <c r="A731" s="43">
        <v>12902</v>
      </c>
      <c r="B731" s="43" t="s">
        <v>202</v>
      </c>
      <c r="C731" s="43" t="s">
        <v>345</v>
      </c>
      <c r="D731" s="44">
        <v>40480</v>
      </c>
      <c r="E731" s="43">
        <v>9</v>
      </c>
      <c r="F731" s="43">
        <v>604100</v>
      </c>
      <c r="G731" s="43">
        <v>0</v>
      </c>
      <c r="H731" s="43">
        <v>0</v>
      </c>
      <c r="I731" s="43" t="s">
        <v>77</v>
      </c>
      <c r="J731" s="43" t="s">
        <v>142</v>
      </c>
      <c r="K731" s="43">
        <f t="shared" si="88"/>
        <v>2010</v>
      </c>
      <c r="L731" s="43">
        <f t="shared" si="89"/>
        <v>1</v>
      </c>
      <c r="M731" s="43">
        <f t="shared" si="90"/>
        <v>0</v>
      </c>
      <c r="N731" s="43">
        <f t="shared" si="91"/>
        <v>1</v>
      </c>
      <c r="O731" s="43" t="str">
        <f t="shared" si="92"/>
        <v>A: 0%</v>
      </c>
      <c r="P731" s="45">
        <f t="shared" si="93"/>
        <v>604100</v>
      </c>
      <c r="Q731" s="45">
        <f>IF(L731=1,F731*INDEX(Asumsi!$B$5:$B$7,MATCH(I731,Asumsi!$A$5:$A$7,0))-H731,0)</f>
        <v>181230</v>
      </c>
      <c r="R731" s="46">
        <f>MIN(G731,INDEX(Asumsi!$C$5:$C$7,MATCH(I731,Asumsi!$A$5:$A$7,0)))</f>
        <v>0</v>
      </c>
      <c r="S731" s="43">
        <f t="shared" si="94"/>
        <v>0</v>
      </c>
      <c r="T731" s="45">
        <f t="shared" si="95"/>
        <v>0</v>
      </c>
      <c r="U731" s="45">
        <f>IF(L731=1,F731*INDEX(Asumsi!$B$5:$B$7,MATCH(I731,Asumsi!$A$5:$A$7,0))-F731*R731,0)</f>
        <v>181230</v>
      </c>
      <c r="V731" s="45">
        <f>IF(S731=1,U731*(1-Asumsi!$B$10),U731)</f>
        <v>181230</v>
      </c>
    </row>
    <row r="732" spans="1:22" x14ac:dyDescent="0.35">
      <c r="A732" s="43">
        <v>13380</v>
      </c>
      <c r="B732" s="43" t="s">
        <v>202</v>
      </c>
      <c r="C732" s="43" t="s">
        <v>334</v>
      </c>
      <c r="D732" s="44">
        <v>40009</v>
      </c>
      <c r="E732" s="43">
        <v>24</v>
      </c>
      <c r="F732" s="43">
        <v>132240</v>
      </c>
      <c r="G732" s="43">
        <v>0.09</v>
      </c>
      <c r="H732" s="43">
        <v>11902</v>
      </c>
      <c r="I732" s="43" t="s">
        <v>76</v>
      </c>
      <c r="J732" s="43" t="s">
        <v>147</v>
      </c>
      <c r="K732" s="43">
        <f t="shared" si="88"/>
        <v>2009</v>
      </c>
      <c r="L732" s="43">
        <f t="shared" si="89"/>
        <v>1</v>
      </c>
      <c r="M732" s="43">
        <f t="shared" si="90"/>
        <v>0</v>
      </c>
      <c r="N732" s="43">
        <f t="shared" si="91"/>
        <v>1</v>
      </c>
      <c r="O732" s="43" t="str">
        <f t="shared" si="92"/>
        <v>D: 7%+</v>
      </c>
      <c r="P732" s="45">
        <f t="shared" si="93"/>
        <v>120338</v>
      </c>
      <c r="Q732" s="45">
        <f>IF(L732=1,F732*INDEX(Asumsi!$B$5:$B$7,MATCH(I732,Asumsi!$A$5:$A$7,0))-H732,0)</f>
        <v>27770</v>
      </c>
      <c r="R732" s="46">
        <f>MIN(G732,INDEX(Asumsi!$C$5:$C$7,MATCH(I732,Asumsi!$A$5:$A$7,0)))</f>
        <v>0.05</v>
      </c>
      <c r="S732" s="43">
        <f t="shared" si="94"/>
        <v>1</v>
      </c>
      <c r="T732" s="45">
        <f t="shared" si="95"/>
        <v>5289.5999999999995</v>
      </c>
      <c r="U732" s="45">
        <f>IF(L732=1,F732*INDEX(Asumsi!$B$5:$B$7,MATCH(I732,Asumsi!$A$5:$A$7,0))-F732*R732,0)</f>
        <v>33060</v>
      </c>
      <c r="V732" s="45">
        <f>IF(S732=1,U732*(1-Asumsi!$B$10),U732)</f>
        <v>31407</v>
      </c>
    </row>
    <row r="733" spans="1:22" x14ac:dyDescent="0.35">
      <c r="A733" s="43">
        <v>13606</v>
      </c>
      <c r="B733" s="43" t="s">
        <v>202</v>
      </c>
      <c r="C733" s="43" t="s">
        <v>326</v>
      </c>
      <c r="D733" s="44">
        <v>39929</v>
      </c>
      <c r="E733" s="43">
        <v>34</v>
      </c>
      <c r="F733" s="43">
        <v>219720</v>
      </c>
      <c r="G733" s="43">
        <v>7.0000000000000007E-2</v>
      </c>
      <c r="H733" s="43">
        <v>15380</v>
      </c>
      <c r="I733" s="43" t="s">
        <v>76</v>
      </c>
      <c r="J733" s="43" t="s">
        <v>147</v>
      </c>
      <c r="K733" s="43">
        <f t="shared" si="88"/>
        <v>2009</v>
      </c>
      <c r="L733" s="43">
        <f t="shared" si="89"/>
        <v>1</v>
      </c>
      <c r="M733" s="43">
        <f t="shared" si="90"/>
        <v>0</v>
      </c>
      <c r="N733" s="43">
        <f t="shared" si="91"/>
        <v>1</v>
      </c>
      <c r="O733" s="43" t="str">
        <f t="shared" si="92"/>
        <v>D: 7%+</v>
      </c>
      <c r="P733" s="45">
        <f t="shared" si="93"/>
        <v>204340</v>
      </c>
      <c r="Q733" s="45">
        <f>IF(L733=1,F733*INDEX(Asumsi!$B$5:$B$7,MATCH(I733,Asumsi!$A$5:$A$7,0))-H733,0)</f>
        <v>50536</v>
      </c>
      <c r="R733" s="46">
        <f>MIN(G733,INDEX(Asumsi!$C$5:$C$7,MATCH(I733,Asumsi!$A$5:$A$7,0)))</f>
        <v>0.05</v>
      </c>
      <c r="S733" s="43">
        <f t="shared" si="94"/>
        <v>1</v>
      </c>
      <c r="T733" s="45">
        <f t="shared" si="95"/>
        <v>4394.4000000000005</v>
      </c>
      <c r="U733" s="45">
        <f>IF(L733=1,F733*INDEX(Asumsi!$B$5:$B$7,MATCH(I733,Asumsi!$A$5:$A$7,0))-F733*R733,0)</f>
        <v>54930</v>
      </c>
      <c r="V733" s="45">
        <f>IF(S733=1,U733*(1-Asumsi!$B$10),U733)</f>
        <v>52183.5</v>
      </c>
    </row>
    <row r="734" spans="1:22" x14ac:dyDescent="0.35">
      <c r="A734" s="43">
        <v>13889</v>
      </c>
      <c r="B734" s="43" t="s">
        <v>202</v>
      </c>
      <c r="C734" s="43" t="s">
        <v>346</v>
      </c>
      <c r="D734" s="44">
        <v>40790</v>
      </c>
      <c r="E734" s="43">
        <v>49</v>
      </c>
      <c r="F734" s="43">
        <v>25958200</v>
      </c>
      <c r="G734" s="43">
        <v>0.03</v>
      </c>
      <c r="H734" s="43">
        <v>778746</v>
      </c>
      <c r="I734" s="43" t="s">
        <v>75</v>
      </c>
      <c r="J734" s="43" t="s">
        <v>135</v>
      </c>
      <c r="K734" s="43">
        <f t="shared" si="88"/>
        <v>2011</v>
      </c>
      <c r="L734" s="43">
        <f t="shared" si="89"/>
        <v>1</v>
      </c>
      <c r="M734" s="43">
        <f t="shared" si="90"/>
        <v>0</v>
      </c>
      <c r="N734" s="43">
        <f t="shared" si="91"/>
        <v>1</v>
      </c>
      <c r="O734" s="43" t="str">
        <f t="shared" si="92"/>
        <v>B: 1-3%</v>
      </c>
      <c r="P734" s="45">
        <f t="shared" si="93"/>
        <v>25179454</v>
      </c>
      <c r="Q734" s="45">
        <f>IF(L734=1,F734*INDEX(Asumsi!$B$5:$B$7,MATCH(I734,Asumsi!$A$5:$A$7,0))-H734,0)</f>
        <v>7008714</v>
      </c>
      <c r="R734" s="46">
        <f>MIN(G734,INDEX(Asumsi!$C$5:$C$7,MATCH(I734,Asumsi!$A$5:$A$7,0)))</f>
        <v>0.03</v>
      </c>
      <c r="S734" s="43">
        <f t="shared" si="94"/>
        <v>0</v>
      </c>
      <c r="T734" s="45">
        <f t="shared" si="95"/>
        <v>0</v>
      </c>
      <c r="U734" s="45">
        <f>IF(L734=1,F734*INDEX(Asumsi!$B$5:$B$7,MATCH(I734,Asumsi!$A$5:$A$7,0))-F734*R734,0)</f>
        <v>7008714</v>
      </c>
      <c r="V734" s="45">
        <f>IF(S734=1,U734*(1-Asumsi!$B$10),U734)</f>
        <v>7008714</v>
      </c>
    </row>
    <row r="735" spans="1:22" x14ac:dyDescent="0.35">
      <c r="A735" s="43">
        <v>13984</v>
      </c>
      <c r="B735" s="43" t="s">
        <v>209</v>
      </c>
      <c r="C735" s="43" t="s">
        <v>335</v>
      </c>
      <c r="D735" s="44">
        <v>41176</v>
      </c>
      <c r="E735" s="43">
        <v>30</v>
      </c>
      <c r="F735" s="43">
        <v>4105640</v>
      </c>
      <c r="G735" s="43">
        <v>0.05</v>
      </c>
      <c r="H735" s="43">
        <v>205282</v>
      </c>
      <c r="I735" s="43" t="s">
        <v>75</v>
      </c>
      <c r="J735" s="43" t="s">
        <v>144</v>
      </c>
      <c r="K735" s="43">
        <f t="shared" si="88"/>
        <v>2012</v>
      </c>
      <c r="L735" s="43">
        <f t="shared" si="89"/>
        <v>0</v>
      </c>
      <c r="M735" s="43">
        <f t="shared" si="90"/>
        <v>1</v>
      </c>
      <c r="N735" s="43">
        <f t="shared" si="91"/>
        <v>1</v>
      </c>
      <c r="O735" s="43" t="str">
        <f t="shared" si="92"/>
        <v>C: 4-6%</v>
      </c>
      <c r="P735" s="45">
        <f t="shared" si="93"/>
        <v>0</v>
      </c>
      <c r="Q735" s="45">
        <f>IF(L735=1,F735*INDEX(Asumsi!$B$5:$B$7,MATCH(I735,Asumsi!$A$5:$A$7,0))-H735,0)</f>
        <v>0</v>
      </c>
      <c r="R735" s="46">
        <f>MIN(G735,INDEX(Asumsi!$C$5:$C$7,MATCH(I735,Asumsi!$A$5:$A$7,0)))</f>
        <v>0.03</v>
      </c>
      <c r="S735" s="43">
        <f t="shared" si="94"/>
        <v>1</v>
      </c>
      <c r="T735" s="45">
        <f t="shared" si="95"/>
        <v>0</v>
      </c>
      <c r="U735" s="45">
        <f>IF(L735=1,F735*INDEX(Asumsi!$B$5:$B$7,MATCH(I735,Asumsi!$A$5:$A$7,0))-F735*R735,0)</f>
        <v>0</v>
      </c>
      <c r="V735" s="45">
        <f>IF(S735=1,U735*(1-Asumsi!$B$10),U735)</f>
        <v>0</v>
      </c>
    </row>
    <row r="736" spans="1:22" x14ac:dyDescent="0.35">
      <c r="A736" s="43">
        <v>13986</v>
      </c>
      <c r="B736" s="43" t="s">
        <v>209</v>
      </c>
      <c r="C736" s="43" t="s">
        <v>337</v>
      </c>
      <c r="D736" s="44">
        <v>40827</v>
      </c>
      <c r="E736" s="43">
        <v>46</v>
      </c>
      <c r="F736" s="43">
        <v>3811580</v>
      </c>
      <c r="G736" s="43">
        <v>0.01</v>
      </c>
      <c r="H736" s="43">
        <v>38116</v>
      </c>
      <c r="I736" s="43" t="s">
        <v>77</v>
      </c>
      <c r="J736" s="43" t="s">
        <v>142</v>
      </c>
      <c r="K736" s="43">
        <f t="shared" si="88"/>
        <v>2011</v>
      </c>
      <c r="L736" s="43">
        <f t="shared" si="89"/>
        <v>0</v>
      </c>
      <c r="M736" s="43">
        <f t="shared" si="90"/>
        <v>1</v>
      </c>
      <c r="N736" s="43">
        <f t="shared" si="91"/>
        <v>1</v>
      </c>
      <c r="O736" s="43" t="str">
        <f t="shared" si="92"/>
        <v>B: 1-3%</v>
      </c>
      <c r="P736" s="45">
        <f t="shared" si="93"/>
        <v>0</v>
      </c>
      <c r="Q736" s="45">
        <f>IF(L736=1,F736*INDEX(Asumsi!$B$5:$B$7,MATCH(I736,Asumsi!$A$5:$A$7,0))-H736,0)</f>
        <v>0</v>
      </c>
      <c r="R736" s="46">
        <f>MIN(G736,INDEX(Asumsi!$C$5:$C$7,MATCH(I736,Asumsi!$A$5:$A$7,0)))</f>
        <v>0.01</v>
      </c>
      <c r="S736" s="43">
        <f t="shared" si="94"/>
        <v>0</v>
      </c>
      <c r="T736" s="45">
        <f t="shared" si="95"/>
        <v>0</v>
      </c>
      <c r="U736" s="45">
        <f>IF(L736=1,F736*INDEX(Asumsi!$B$5:$B$7,MATCH(I736,Asumsi!$A$5:$A$7,0))-F736*R736,0)</f>
        <v>0</v>
      </c>
      <c r="V736" s="45">
        <f>IF(S736=1,U736*(1-Asumsi!$B$10),U736)</f>
        <v>0</v>
      </c>
    </row>
    <row r="737" spans="1:22" x14ac:dyDescent="0.35">
      <c r="A737" s="43">
        <v>14240</v>
      </c>
      <c r="B737" s="43" t="s">
        <v>202</v>
      </c>
      <c r="C737" s="43" t="s">
        <v>333</v>
      </c>
      <c r="D737" s="44">
        <v>40956</v>
      </c>
      <c r="E737" s="43">
        <v>24</v>
      </c>
      <c r="F737" s="43">
        <v>137760</v>
      </c>
      <c r="G737" s="43">
        <v>0</v>
      </c>
      <c r="H737" s="43">
        <v>0</v>
      </c>
      <c r="I737" s="43" t="s">
        <v>76</v>
      </c>
      <c r="J737" s="43" t="s">
        <v>138</v>
      </c>
      <c r="K737" s="43">
        <f t="shared" si="88"/>
        <v>2012</v>
      </c>
      <c r="L737" s="43">
        <f t="shared" si="89"/>
        <v>1</v>
      </c>
      <c r="M737" s="43">
        <f t="shared" si="90"/>
        <v>0</v>
      </c>
      <c r="N737" s="43">
        <f t="shared" si="91"/>
        <v>1</v>
      </c>
      <c r="O737" s="43" t="str">
        <f t="shared" si="92"/>
        <v>A: 0%</v>
      </c>
      <c r="P737" s="45">
        <f t="shared" si="93"/>
        <v>137760</v>
      </c>
      <c r="Q737" s="45">
        <f>IF(L737=1,F737*INDEX(Asumsi!$B$5:$B$7,MATCH(I737,Asumsi!$A$5:$A$7,0))-H737,0)</f>
        <v>41328</v>
      </c>
      <c r="R737" s="46">
        <f>MIN(G737,INDEX(Asumsi!$C$5:$C$7,MATCH(I737,Asumsi!$A$5:$A$7,0)))</f>
        <v>0</v>
      </c>
      <c r="S737" s="43">
        <f t="shared" si="94"/>
        <v>0</v>
      </c>
      <c r="T737" s="45">
        <f t="shared" si="95"/>
        <v>0</v>
      </c>
      <c r="U737" s="45">
        <f>IF(L737=1,F737*INDEX(Asumsi!$B$5:$B$7,MATCH(I737,Asumsi!$A$5:$A$7,0))-F737*R737,0)</f>
        <v>41328</v>
      </c>
      <c r="V737" s="45">
        <f>IF(S737=1,U737*(1-Asumsi!$B$10),U737)</f>
        <v>41328</v>
      </c>
    </row>
    <row r="738" spans="1:22" x14ac:dyDescent="0.35">
      <c r="A738" s="43">
        <v>14276</v>
      </c>
      <c r="B738" s="43" t="s">
        <v>202</v>
      </c>
      <c r="C738" s="43" t="s">
        <v>327</v>
      </c>
      <c r="D738" s="44">
        <v>39982</v>
      </c>
      <c r="E738" s="43">
        <v>11</v>
      </c>
      <c r="F738" s="43">
        <v>221580</v>
      </c>
      <c r="G738" s="43">
        <v>0.1</v>
      </c>
      <c r="H738" s="43">
        <v>22158</v>
      </c>
      <c r="I738" s="43" t="s">
        <v>76</v>
      </c>
      <c r="J738" s="43" t="s">
        <v>147</v>
      </c>
      <c r="K738" s="43">
        <f t="shared" si="88"/>
        <v>2009</v>
      </c>
      <c r="L738" s="43">
        <f t="shared" si="89"/>
        <v>1</v>
      </c>
      <c r="M738" s="43">
        <f t="shared" si="90"/>
        <v>0</v>
      </c>
      <c r="N738" s="43">
        <f t="shared" si="91"/>
        <v>1</v>
      </c>
      <c r="O738" s="43" t="str">
        <f t="shared" si="92"/>
        <v>D: 7%+</v>
      </c>
      <c r="P738" s="45">
        <f t="shared" si="93"/>
        <v>199422</v>
      </c>
      <c r="Q738" s="45">
        <f>IF(L738=1,F738*INDEX(Asumsi!$B$5:$B$7,MATCH(I738,Asumsi!$A$5:$A$7,0))-H738,0)</f>
        <v>44316</v>
      </c>
      <c r="R738" s="46">
        <f>MIN(G738,INDEX(Asumsi!$C$5:$C$7,MATCH(I738,Asumsi!$A$5:$A$7,0)))</f>
        <v>0.05</v>
      </c>
      <c r="S738" s="43">
        <f t="shared" si="94"/>
        <v>1</v>
      </c>
      <c r="T738" s="45">
        <f t="shared" si="95"/>
        <v>11079</v>
      </c>
      <c r="U738" s="45">
        <f>IF(L738=1,F738*INDEX(Asumsi!$B$5:$B$7,MATCH(I738,Asumsi!$A$5:$A$7,0))-F738*R738,0)</f>
        <v>55395</v>
      </c>
      <c r="V738" s="45">
        <f>IF(S738=1,U738*(1-Asumsi!$B$10),U738)</f>
        <v>52625.25</v>
      </c>
    </row>
    <row r="739" spans="1:22" x14ac:dyDescent="0.35">
      <c r="A739" s="43">
        <v>14471</v>
      </c>
      <c r="B739" s="43" t="s">
        <v>202</v>
      </c>
      <c r="C739" s="43" t="s">
        <v>333</v>
      </c>
      <c r="D739" s="44">
        <v>40689</v>
      </c>
      <c r="E739" s="43">
        <v>44</v>
      </c>
      <c r="F739" s="43">
        <v>1647260</v>
      </c>
      <c r="G739" s="43">
        <v>0.03</v>
      </c>
      <c r="H739" s="43">
        <v>49418</v>
      </c>
      <c r="I739" s="43" t="s">
        <v>75</v>
      </c>
      <c r="J739" s="43" t="s">
        <v>144</v>
      </c>
      <c r="K739" s="43">
        <f t="shared" si="88"/>
        <v>2011</v>
      </c>
      <c r="L739" s="43">
        <f t="shared" si="89"/>
        <v>1</v>
      </c>
      <c r="M739" s="43">
        <f t="shared" si="90"/>
        <v>0</v>
      </c>
      <c r="N739" s="43">
        <f t="shared" si="91"/>
        <v>1</v>
      </c>
      <c r="O739" s="43" t="str">
        <f t="shared" si="92"/>
        <v>B: 1-3%</v>
      </c>
      <c r="P739" s="45">
        <f t="shared" si="93"/>
        <v>1597842</v>
      </c>
      <c r="Q739" s="45">
        <f>IF(L739=1,F739*INDEX(Asumsi!$B$5:$B$7,MATCH(I739,Asumsi!$A$5:$A$7,0))-H739,0)</f>
        <v>444760</v>
      </c>
      <c r="R739" s="46">
        <f>MIN(G739,INDEX(Asumsi!$C$5:$C$7,MATCH(I739,Asumsi!$A$5:$A$7,0)))</f>
        <v>0.03</v>
      </c>
      <c r="S739" s="43">
        <f t="shared" si="94"/>
        <v>0</v>
      </c>
      <c r="T739" s="45">
        <f t="shared" si="95"/>
        <v>0</v>
      </c>
      <c r="U739" s="45">
        <f>IF(L739=1,F739*INDEX(Asumsi!$B$5:$B$7,MATCH(I739,Asumsi!$A$5:$A$7,0))-F739*R739,0)</f>
        <v>444760.2</v>
      </c>
      <c r="V739" s="45">
        <f>IF(S739=1,U739*(1-Asumsi!$B$10),U739)</f>
        <v>444760.2</v>
      </c>
    </row>
    <row r="740" spans="1:22" x14ac:dyDescent="0.35">
      <c r="A740" s="43">
        <v>14529</v>
      </c>
      <c r="B740" s="43" t="s">
        <v>202</v>
      </c>
      <c r="C740" s="43" t="s">
        <v>347</v>
      </c>
      <c r="D740" s="44">
        <v>40441</v>
      </c>
      <c r="E740" s="43">
        <v>44</v>
      </c>
      <c r="F740" s="43">
        <v>7638840</v>
      </c>
      <c r="G740" s="43">
        <v>0.1</v>
      </c>
      <c r="H740" s="43">
        <v>763884</v>
      </c>
      <c r="I740" s="43" t="s">
        <v>75</v>
      </c>
      <c r="J740" s="43" t="s">
        <v>135</v>
      </c>
      <c r="K740" s="43">
        <f t="shared" si="88"/>
        <v>2010</v>
      </c>
      <c r="L740" s="43">
        <f t="shared" si="89"/>
        <v>1</v>
      </c>
      <c r="M740" s="43">
        <f t="shared" si="90"/>
        <v>0</v>
      </c>
      <c r="N740" s="43">
        <f t="shared" si="91"/>
        <v>1</v>
      </c>
      <c r="O740" s="43" t="str">
        <f t="shared" si="92"/>
        <v>D: 7%+</v>
      </c>
      <c r="P740" s="45">
        <f t="shared" si="93"/>
        <v>6874956</v>
      </c>
      <c r="Q740" s="45">
        <f>IF(L740=1,F740*INDEX(Asumsi!$B$5:$B$7,MATCH(I740,Asumsi!$A$5:$A$7,0))-H740,0)</f>
        <v>1527768</v>
      </c>
      <c r="R740" s="46">
        <f>MIN(G740,INDEX(Asumsi!$C$5:$C$7,MATCH(I740,Asumsi!$A$5:$A$7,0)))</f>
        <v>0.03</v>
      </c>
      <c r="S740" s="43">
        <f t="shared" si="94"/>
        <v>1</v>
      </c>
      <c r="T740" s="45">
        <f t="shared" si="95"/>
        <v>534718.80000000005</v>
      </c>
      <c r="U740" s="45">
        <f>IF(L740=1,F740*INDEX(Asumsi!$B$5:$B$7,MATCH(I740,Asumsi!$A$5:$A$7,0))-F740*R740,0)</f>
        <v>2062486.8</v>
      </c>
      <c r="V740" s="45">
        <f>IF(S740=1,U740*(1-Asumsi!$B$10),U740)</f>
        <v>1959362.46</v>
      </c>
    </row>
    <row r="741" spans="1:22" x14ac:dyDescent="0.35">
      <c r="A741" s="43">
        <v>14948</v>
      </c>
      <c r="B741" s="43" t="s">
        <v>202</v>
      </c>
      <c r="C741" s="43" t="s">
        <v>336</v>
      </c>
      <c r="D741" s="44">
        <v>40691</v>
      </c>
      <c r="E741" s="43">
        <v>6</v>
      </c>
      <c r="F741" s="43">
        <v>1295560</v>
      </c>
      <c r="G741" s="43">
        <v>0</v>
      </c>
      <c r="H741" s="43">
        <v>0</v>
      </c>
      <c r="I741" s="43" t="s">
        <v>75</v>
      </c>
      <c r="J741" s="43" t="s">
        <v>143</v>
      </c>
      <c r="K741" s="43">
        <f t="shared" si="88"/>
        <v>2011</v>
      </c>
      <c r="L741" s="43">
        <f t="shared" si="89"/>
        <v>1</v>
      </c>
      <c r="M741" s="43">
        <f t="shared" si="90"/>
        <v>0</v>
      </c>
      <c r="N741" s="43">
        <f t="shared" si="91"/>
        <v>1</v>
      </c>
      <c r="O741" s="43" t="str">
        <f t="shared" si="92"/>
        <v>A: 0%</v>
      </c>
      <c r="P741" s="45">
        <f t="shared" si="93"/>
        <v>1295560</v>
      </c>
      <c r="Q741" s="45">
        <f>IF(L741=1,F741*INDEX(Asumsi!$B$5:$B$7,MATCH(I741,Asumsi!$A$5:$A$7,0))-H741,0)</f>
        <v>388668</v>
      </c>
      <c r="R741" s="46">
        <f>MIN(G741,INDEX(Asumsi!$C$5:$C$7,MATCH(I741,Asumsi!$A$5:$A$7,0)))</f>
        <v>0</v>
      </c>
      <c r="S741" s="43">
        <f t="shared" si="94"/>
        <v>0</v>
      </c>
      <c r="T741" s="45">
        <f t="shared" si="95"/>
        <v>0</v>
      </c>
      <c r="U741" s="45">
        <f>IF(L741=1,F741*INDEX(Asumsi!$B$5:$B$7,MATCH(I741,Asumsi!$A$5:$A$7,0))-F741*R741,0)</f>
        <v>388668</v>
      </c>
      <c r="V741" s="45">
        <f>IF(S741=1,U741*(1-Asumsi!$B$10),U741)</f>
        <v>388668</v>
      </c>
    </row>
    <row r="742" spans="1:22" x14ac:dyDescent="0.35">
      <c r="A742" s="43">
        <v>16161</v>
      </c>
      <c r="B742" s="43" t="s">
        <v>202</v>
      </c>
      <c r="C742" s="43" t="s">
        <v>337</v>
      </c>
      <c r="D742" s="44">
        <v>41118</v>
      </c>
      <c r="E742" s="43">
        <v>49</v>
      </c>
      <c r="F742" s="43">
        <v>5385379</v>
      </c>
      <c r="G742" s="43">
        <v>0.03</v>
      </c>
      <c r="H742" s="43">
        <v>161561</v>
      </c>
      <c r="I742" s="43" t="s">
        <v>77</v>
      </c>
      <c r="J742" s="43" t="s">
        <v>137</v>
      </c>
      <c r="K742" s="43">
        <f t="shared" si="88"/>
        <v>2012</v>
      </c>
      <c r="L742" s="43">
        <f t="shared" si="89"/>
        <v>1</v>
      </c>
      <c r="M742" s="43">
        <f t="shared" si="90"/>
        <v>0</v>
      </c>
      <c r="N742" s="43">
        <f t="shared" si="91"/>
        <v>1</v>
      </c>
      <c r="O742" s="43" t="str">
        <f t="shared" si="92"/>
        <v>B: 1-3%</v>
      </c>
      <c r="P742" s="45">
        <f t="shared" si="93"/>
        <v>5223818</v>
      </c>
      <c r="Q742" s="45">
        <f>IF(L742=1,F742*INDEX(Asumsi!$B$5:$B$7,MATCH(I742,Asumsi!$A$5:$A$7,0))-H742,0)</f>
        <v>1454052.7</v>
      </c>
      <c r="R742" s="46">
        <f>MIN(G742,INDEX(Asumsi!$C$5:$C$7,MATCH(I742,Asumsi!$A$5:$A$7,0)))</f>
        <v>0.03</v>
      </c>
      <c r="S742" s="43">
        <f t="shared" si="94"/>
        <v>0</v>
      </c>
      <c r="T742" s="45">
        <f t="shared" si="95"/>
        <v>0</v>
      </c>
      <c r="U742" s="45">
        <f>IF(L742=1,F742*INDEX(Asumsi!$B$5:$B$7,MATCH(I742,Asumsi!$A$5:$A$7,0))-F742*R742,0)</f>
        <v>1454052.33</v>
      </c>
      <c r="V742" s="45">
        <f>IF(S742=1,U742*(1-Asumsi!$B$10),U742)</f>
        <v>1454052.33</v>
      </c>
    </row>
    <row r="743" spans="1:22" x14ac:dyDescent="0.35">
      <c r="A743" s="43">
        <v>16257</v>
      </c>
      <c r="B743" s="43" t="s">
        <v>202</v>
      </c>
      <c r="C743" s="43" t="s">
        <v>348</v>
      </c>
      <c r="D743" s="44">
        <v>41034</v>
      </c>
      <c r="E743" s="43">
        <v>16</v>
      </c>
      <c r="F743" s="43">
        <v>205460</v>
      </c>
      <c r="G743" s="43">
        <v>0.03</v>
      </c>
      <c r="H743" s="43">
        <v>6164</v>
      </c>
      <c r="I743" s="43" t="s">
        <v>76</v>
      </c>
      <c r="J743" s="43" t="s">
        <v>146</v>
      </c>
      <c r="K743" s="43">
        <f t="shared" si="88"/>
        <v>2012</v>
      </c>
      <c r="L743" s="43">
        <f t="shared" si="89"/>
        <v>1</v>
      </c>
      <c r="M743" s="43">
        <f t="shared" si="90"/>
        <v>0</v>
      </c>
      <c r="N743" s="43">
        <f t="shared" si="91"/>
        <v>1</v>
      </c>
      <c r="O743" s="43" t="str">
        <f t="shared" si="92"/>
        <v>B: 1-3%</v>
      </c>
      <c r="P743" s="45">
        <f t="shared" si="93"/>
        <v>199296</v>
      </c>
      <c r="Q743" s="45">
        <f>IF(L743=1,F743*INDEX(Asumsi!$B$5:$B$7,MATCH(I743,Asumsi!$A$5:$A$7,0))-H743,0)</f>
        <v>55474</v>
      </c>
      <c r="R743" s="46">
        <f>MIN(G743,INDEX(Asumsi!$C$5:$C$7,MATCH(I743,Asumsi!$A$5:$A$7,0)))</f>
        <v>0.03</v>
      </c>
      <c r="S743" s="43">
        <f t="shared" si="94"/>
        <v>0</v>
      </c>
      <c r="T743" s="45">
        <f t="shared" si="95"/>
        <v>0</v>
      </c>
      <c r="U743" s="45">
        <f>IF(L743=1,F743*INDEX(Asumsi!$B$5:$B$7,MATCH(I743,Asumsi!$A$5:$A$7,0))-F743*R743,0)</f>
        <v>55474.2</v>
      </c>
      <c r="V743" s="45">
        <f>IF(S743=1,U743*(1-Asumsi!$B$10),U743)</f>
        <v>55474.2</v>
      </c>
    </row>
    <row r="744" spans="1:22" x14ac:dyDescent="0.35">
      <c r="A744" s="43">
        <v>16806</v>
      </c>
      <c r="B744" s="43" t="s">
        <v>202</v>
      </c>
      <c r="C744" s="43" t="s">
        <v>341</v>
      </c>
      <c r="D744" s="44">
        <v>40346</v>
      </c>
      <c r="E744" s="43">
        <v>4</v>
      </c>
      <c r="F744" s="43">
        <v>334740</v>
      </c>
      <c r="G744" s="43">
        <v>0.1</v>
      </c>
      <c r="H744" s="43">
        <v>33474</v>
      </c>
      <c r="I744" s="43" t="s">
        <v>77</v>
      </c>
      <c r="J744" s="43" t="s">
        <v>142</v>
      </c>
      <c r="K744" s="43">
        <f t="shared" si="88"/>
        <v>2010</v>
      </c>
      <c r="L744" s="43">
        <f t="shared" si="89"/>
        <v>1</v>
      </c>
      <c r="M744" s="43">
        <f t="shared" si="90"/>
        <v>0</v>
      </c>
      <c r="N744" s="43">
        <f t="shared" si="91"/>
        <v>1</v>
      </c>
      <c r="O744" s="43" t="str">
        <f t="shared" si="92"/>
        <v>D: 7%+</v>
      </c>
      <c r="P744" s="45">
        <f t="shared" si="93"/>
        <v>301266</v>
      </c>
      <c r="Q744" s="45">
        <f>IF(L744=1,F744*INDEX(Asumsi!$B$5:$B$7,MATCH(I744,Asumsi!$A$5:$A$7,0))-H744,0)</f>
        <v>66948</v>
      </c>
      <c r="R744" s="46">
        <f>MIN(G744,INDEX(Asumsi!$C$5:$C$7,MATCH(I744,Asumsi!$A$5:$A$7,0)))</f>
        <v>0.05</v>
      </c>
      <c r="S744" s="43">
        <f t="shared" si="94"/>
        <v>1</v>
      </c>
      <c r="T744" s="45">
        <f t="shared" si="95"/>
        <v>16737</v>
      </c>
      <c r="U744" s="45">
        <f>IF(L744=1,F744*INDEX(Asumsi!$B$5:$B$7,MATCH(I744,Asumsi!$A$5:$A$7,0))-F744*R744,0)</f>
        <v>83685</v>
      </c>
      <c r="V744" s="45">
        <f>IF(S744=1,U744*(1-Asumsi!$B$10),U744)</f>
        <v>79500.75</v>
      </c>
    </row>
    <row r="745" spans="1:22" x14ac:dyDescent="0.35">
      <c r="A745" s="43">
        <v>17344</v>
      </c>
      <c r="B745" s="43" t="s">
        <v>202</v>
      </c>
      <c r="C745" s="43" t="s">
        <v>334</v>
      </c>
      <c r="D745" s="44">
        <v>40378</v>
      </c>
      <c r="E745" s="43">
        <v>40</v>
      </c>
      <c r="F745" s="43">
        <v>4810915</v>
      </c>
      <c r="G745" s="43">
        <v>0.01</v>
      </c>
      <c r="H745" s="43">
        <v>48109</v>
      </c>
      <c r="I745" s="43" t="s">
        <v>77</v>
      </c>
      <c r="J745" s="43" t="s">
        <v>137</v>
      </c>
      <c r="K745" s="43">
        <f t="shared" si="88"/>
        <v>2010</v>
      </c>
      <c r="L745" s="43">
        <f t="shared" si="89"/>
        <v>1</v>
      </c>
      <c r="M745" s="43">
        <f t="shared" si="90"/>
        <v>0</v>
      </c>
      <c r="N745" s="43">
        <f t="shared" si="91"/>
        <v>1</v>
      </c>
      <c r="O745" s="43" t="str">
        <f t="shared" si="92"/>
        <v>B: 1-3%</v>
      </c>
      <c r="P745" s="45">
        <f t="shared" si="93"/>
        <v>4762806</v>
      </c>
      <c r="Q745" s="45">
        <f>IF(L745=1,F745*INDEX(Asumsi!$B$5:$B$7,MATCH(I745,Asumsi!$A$5:$A$7,0))-H745,0)</f>
        <v>1395165.5</v>
      </c>
      <c r="R745" s="46">
        <f>MIN(G745,INDEX(Asumsi!$C$5:$C$7,MATCH(I745,Asumsi!$A$5:$A$7,0)))</f>
        <v>0.01</v>
      </c>
      <c r="S745" s="43">
        <f t="shared" si="94"/>
        <v>0</v>
      </c>
      <c r="T745" s="45">
        <f t="shared" si="95"/>
        <v>0</v>
      </c>
      <c r="U745" s="45">
        <f>IF(L745=1,F745*INDEX(Asumsi!$B$5:$B$7,MATCH(I745,Asumsi!$A$5:$A$7,0))-F745*R745,0)</f>
        <v>1395165.35</v>
      </c>
      <c r="V745" s="45">
        <f>IF(S745=1,U745*(1-Asumsi!$B$10),U745)</f>
        <v>1395165.35</v>
      </c>
    </row>
    <row r="746" spans="1:22" x14ac:dyDescent="0.35">
      <c r="A746" s="43">
        <v>17382</v>
      </c>
      <c r="B746" s="43" t="s">
        <v>202</v>
      </c>
      <c r="C746" s="43" t="s">
        <v>347</v>
      </c>
      <c r="D746" s="44">
        <v>40728</v>
      </c>
      <c r="E746" s="43">
        <v>20</v>
      </c>
      <c r="F746" s="43">
        <v>4325633</v>
      </c>
      <c r="G746" s="43">
        <v>0.01</v>
      </c>
      <c r="H746" s="43">
        <v>43256</v>
      </c>
      <c r="I746" s="43" t="s">
        <v>77</v>
      </c>
      <c r="J746" s="43" t="s">
        <v>137</v>
      </c>
      <c r="K746" s="43">
        <f t="shared" si="88"/>
        <v>2011</v>
      </c>
      <c r="L746" s="43">
        <f t="shared" si="89"/>
        <v>1</v>
      </c>
      <c r="M746" s="43">
        <f t="shared" si="90"/>
        <v>0</v>
      </c>
      <c r="N746" s="43">
        <f t="shared" si="91"/>
        <v>1</v>
      </c>
      <c r="O746" s="43" t="str">
        <f t="shared" si="92"/>
        <v>B: 1-3%</v>
      </c>
      <c r="P746" s="45">
        <f t="shared" si="93"/>
        <v>4282377</v>
      </c>
      <c r="Q746" s="45">
        <f>IF(L746=1,F746*INDEX(Asumsi!$B$5:$B$7,MATCH(I746,Asumsi!$A$5:$A$7,0))-H746,0)</f>
        <v>1254433.8999999999</v>
      </c>
      <c r="R746" s="46">
        <f>MIN(G746,INDEX(Asumsi!$C$5:$C$7,MATCH(I746,Asumsi!$A$5:$A$7,0)))</f>
        <v>0.01</v>
      </c>
      <c r="S746" s="43">
        <f t="shared" si="94"/>
        <v>0</v>
      </c>
      <c r="T746" s="45">
        <f t="shared" si="95"/>
        <v>0</v>
      </c>
      <c r="U746" s="45">
        <f>IF(L746=1,F746*INDEX(Asumsi!$B$5:$B$7,MATCH(I746,Asumsi!$A$5:$A$7,0))-F746*R746,0)</f>
        <v>1254433.5699999998</v>
      </c>
      <c r="V746" s="45">
        <f>IF(S746=1,U746*(1-Asumsi!$B$10),U746)</f>
        <v>1254433.5699999998</v>
      </c>
    </row>
    <row r="747" spans="1:22" x14ac:dyDescent="0.35">
      <c r="A747" s="43">
        <v>17507</v>
      </c>
      <c r="B747" s="43" t="s">
        <v>202</v>
      </c>
      <c r="C747" s="43" t="s">
        <v>327</v>
      </c>
      <c r="D747" s="44">
        <v>41072</v>
      </c>
      <c r="E747" s="43">
        <v>27</v>
      </c>
      <c r="F747" s="43">
        <v>799520</v>
      </c>
      <c r="G747" s="43">
        <v>0.04</v>
      </c>
      <c r="H747" s="43">
        <v>31981</v>
      </c>
      <c r="I747" s="43" t="s">
        <v>76</v>
      </c>
      <c r="J747" s="43" t="s">
        <v>141</v>
      </c>
      <c r="K747" s="43">
        <f t="shared" si="88"/>
        <v>2012</v>
      </c>
      <c r="L747" s="43">
        <f t="shared" si="89"/>
        <v>1</v>
      </c>
      <c r="M747" s="43">
        <f t="shared" si="90"/>
        <v>0</v>
      </c>
      <c r="N747" s="43">
        <f t="shared" si="91"/>
        <v>1</v>
      </c>
      <c r="O747" s="43" t="str">
        <f t="shared" si="92"/>
        <v>C: 4-6%</v>
      </c>
      <c r="P747" s="45">
        <f t="shared" si="93"/>
        <v>767539</v>
      </c>
      <c r="Q747" s="45">
        <f>IF(L747=1,F747*INDEX(Asumsi!$B$5:$B$7,MATCH(I747,Asumsi!$A$5:$A$7,0))-H747,0)</f>
        <v>207875</v>
      </c>
      <c r="R747" s="46">
        <f>MIN(G747,INDEX(Asumsi!$C$5:$C$7,MATCH(I747,Asumsi!$A$5:$A$7,0)))</f>
        <v>0.04</v>
      </c>
      <c r="S747" s="43">
        <f t="shared" si="94"/>
        <v>0</v>
      </c>
      <c r="T747" s="45">
        <f t="shared" si="95"/>
        <v>0</v>
      </c>
      <c r="U747" s="45">
        <f>IF(L747=1,F747*INDEX(Asumsi!$B$5:$B$7,MATCH(I747,Asumsi!$A$5:$A$7,0))-F747*R747,0)</f>
        <v>207875.20000000001</v>
      </c>
      <c r="V747" s="45">
        <f>IF(S747=1,U747*(1-Asumsi!$B$10),U747)</f>
        <v>207875.20000000001</v>
      </c>
    </row>
    <row r="748" spans="1:22" x14ac:dyDescent="0.35">
      <c r="A748" s="43">
        <v>17702</v>
      </c>
      <c r="B748" s="43" t="s">
        <v>202</v>
      </c>
      <c r="C748" s="43" t="s">
        <v>344</v>
      </c>
      <c r="D748" s="44">
        <v>41012</v>
      </c>
      <c r="E748" s="43">
        <v>9</v>
      </c>
      <c r="F748" s="43">
        <v>529260</v>
      </c>
      <c r="G748" s="43">
        <v>0.02</v>
      </c>
      <c r="H748" s="43">
        <v>10585</v>
      </c>
      <c r="I748" s="43" t="s">
        <v>77</v>
      </c>
      <c r="J748" s="43" t="s">
        <v>142</v>
      </c>
      <c r="K748" s="43">
        <f t="shared" si="88"/>
        <v>2012</v>
      </c>
      <c r="L748" s="43">
        <f t="shared" si="89"/>
        <v>1</v>
      </c>
      <c r="M748" s="43">
        <f t="shared" si="90"/>
        <v>0</v>
      </c>
      <c r="N748" s="43">
        <f t="shared" si="91"/>
        <v>1</v>
      </c>
      <c r="O748" s="43" t="str">
        <f t="shared" si="92"/>
        <v>B: 1-3%</v>
      </c>
      <c r="P748" s="45">
        <f t="shared" si="93"/>
        <v>518675</v>
      </c>
      <c r="Q748" s="45">
        <f>IF(L748=1,F748*INDEX(Asumsi!$B$5:$B$7,MATCH(I748,Asumsi!$A$5:$A$7,0))-H748,0)</f>
        <v>148193</v>
      </c>
      <c r="R748" s="46">
        <f>MIN(G748,INDEX(Asumsi!$C$5:$C$7,MATCH(I748,Asumsi!$A$5:$A$7,0)))</f>
        <v>0.02</v>
      </c>
      <c r="S748" s="43">
        <f t="shared" si="94"/>
        <v>0</v>
      </c>
      <c r="T748" s="45">
        <f t="shared" si="95"/>
        <v>0</v>
      </c>
      <c r="U748" s="45">
        <f>IF(L748=1,F748*INDEX(Asumsi!$B$5:$B$7,MATCH(I748,Asumsi!$A$5:$A$7,0))-F748*R748,0)</f>
        <v>148192.79999999999</v>
      </c>
      <c r="V748" s="45">
        <f>IF(S748=1,U748*(1-Asumsi!$B$10),U748)</f>
        <v>148192.79999999999</v>
      </c>
    </row>
    <row r="749" spans="1:22" x14ac:dyDescent="0.35">
      <c r="A749" s="43">
        <v>17831</v>
      </c>
      <c r="B749" s="43" t="s">
        <v>202</v>
      </c>
      <c r="C749" s="43" t="s">
        <v>338</v>
      </c>
      <c r="D749" s="44">
        <v>41207</v>
      </c>
      <c r="E749" s="43">
        <v>34</v>
      </c>
      <c r="F749" s="43">
        <v>478600</v>
      </c>
      <c r="G749" s="43">
        <v>0.06</v>
      </c>
      <c r="H749" s="43">
        <v>28716</v>
      </c>
      <c r="I749" s="43" t="s">
        <v>75</v>
      </c>
      <c r="J749" s="43" t="s">
        <v>144</v>
      </c>
      <c r="K749" s="43">
        <f t="shared" si="88"/>
        <v>2012</v>
      </c>
      <c r="L749" s="43">
        <f t="shared" si="89"/>
        <v>1</v>
      </c>
      <c r="M749" s="43">
        <f t="shared" si="90"/>
        <v>0</v>
      </c>
      <c r="N749" s="43">
        <f t="shared" si="91"/>
        <v>1</v>
      </c>
      <c r="O749" s="43" t="str">
        <f t="shared" si="92"/>
        <v>C: 4-6%</v>
      </c>
      <c r="P749" s="45">
        <f t="shared" si="93"/>
        <v>449884</v>
      </c>
      <c r="Q749" s="45">
        <f>IF(L749=1,F749*INDEX(Asumsi!$B$5:$B$7,MATCH(I749,Asumsi!$A$5:$A$7,0))-H749,0)</f>
        <v>114864</v>
      </c>
      <c r="R749" s="46">
        <f>MIN(G749,INDEX(Asumsi!$C$5:$C$7,MATCH(I749,Asumsi!$A$5:$A$7,0)))</f>
        <v>0.03</v>
      </c>
      <c r="S749" s="43">
        <f t="shared" si="94"/>
        <v>1</v>
      </c>
      <c r="T749" s="45">
        <f t="shared" si="95"/>
        <v>14358</v>
      </c>
      <c r="U749" s="45">
        <f>IF(L749=1,F749*INDEX(Asumsi!$B$5:$B$7,MATCH(I749,Asumsi!$A$5:$A$7,0))-F749*R749,0)</f>
        <v>129222</v>
      </c>
      <c r="V749" s="45">
        <f>IF(S749=1,U749*(1-Asumsi!$B$10),U749)</f>
        <v>122760.9</v>
      </c>
    </row>
    <row r="750" spans="1:22" x14ac:dyDescent="0.35">
      <c r="A750" s="43">
        <v>18179</v>
      </c>
      <c r="B750" s="43" t="s">
        <v>202</v>
      </c>
      <c r="C750" s="43" t="s">
        <v>332</v>
      </c>
      <c r="D750" s="44">
        <v>40026</v>
      </c>
      <c r="E750" s="43">
        <v>50</v>
      </c>
      <c r="F750" s="43">
        <v>6151660</v>
      </c>
      <c r="G750" s="43">
        <v>0.03</v>
      </c>
      <c r="H750" s="43">
        <v>184550</v>
      </c>
      <c r="I750" s="43" t="s">
        <v>77</v>
      </c>
      <c r="J750" s="43" t="s">
        <v>142</v>
      </c>
      <c r="K750" s="43">
        <f t="shared" si="88"/>
        <v>2009</v>
      </c>
      <c r="L750" s="43">
        <f t="shared" si="89"/>
        <v>1</v>
      </c>
      <c r="M750" s="43">
        <f t="shared" si="90"/>
        <v>0</v>
      </c>
      <c r="N750" s="43">
        <f t="shared" si="91"/>
        <v>1</v>
      </c>
      <c r="O750" s="43" t="str">
        <f t="shared" si="92"/>
        <v>B: 1-3%</v>
      </c>
      <c r="P750" s="45">
        <f t="shared" si="93"/>
        <v>5967110</v>
      </c>
      <c r="Q750" s="45">
        <f>IF(L750=1,F750*INDEX(Asumsi!$B$5:$B$7,MATCH(I750,Asumsi!$A$5:$A$7,0))-H750,0)</f>
        <v>1660948</v>
      </c>
      <c r="R750" s="46">
        <f>MIN(G750,INDEX(Asumsi!$C$5:$C$7,MATCH(I750,Asumsi!$A$5:$A$7,0)))</f>
        <v>0.03</v>
      </c>
      <c r="S750" s="43">
        <f t="shared" si="94"/>
        <v>0</v>
      </c>
      <c r="T750" s="45">
        <f t="shared" si="95"/>
        <v>0</v>
      </c>
      <c r="U750" s="45">
        <f>IF(L750=1,F750*INDEX(Asumsi!$B$5:$B$7,MATCH(I750,Asumsi!$A$5:$A$7,0))-F750*R750,0)</f>
        <v>1660948.2</v>
      </c>
      <c r="V750" s="45">
        <f>IF(S750=1,U750*(1-Asumsi!$B$10),U750)</f>
        <v>1660948.2</v>
      </c>
    </row>
    <row r="751" spans="1:22" x14ac:dyDescent="0.35">
      <c r="A751" s="43">
        <v>19044</v>
      </c>
      <c r="B751" s="43" t="s">
        <v>202</v>
      </c>
      <c r="C751" s="43" t="s">
        <v>334</v>
      </c>
      <c r="D751" s="44">
        <v>41010</v>
      </c>
      <c r="E751" s="43">
        <v>32</v>
      </c>
      <c r="F751" s="43">
        <v>9600880</v>
      </c>
      <c r="G751" s="43">
        <v>0.08</v>
      </c>
      <c r="H751" s="43">
        <v>768070</v>
      </c>
      <c r="I751" s="43" t="s">
        <v>77</v>
      </c>
      <c r="J751" s="43" t="s">
        <v>134</v>
      </c>
      <c r="K751" s="43">
        <f t="shared" si="88"/>
        <v>2012</v>
      </c>
      <c r="L751" s="43">
        <f t="shared" si="89"/>
        <v>1</v>
      </c>
      <c r="M751" s="43">
        <f t="shared" si="90"/>
        <v>0</v>
      </c>
      <c r="N751" s="43">
        <f t="shared" si="91"/>
        <v>1</v>
      </c>
      <c r="O751" s="43" t="str">
        <f t="shared" si="92"/>
        <v>D: 7%+</v>
      </c>
      <c r="P751" s="45">
        <f t="shared" si="93"/>
        <v>8832810</v>
      </c>
      <c r="Q751" s="45">
        <f>IF(L751=1,F751*INDEX(Asumsi!$B$5:$B$7,MATCH(I751,Asumsi!$A$5:$A$7,0))-H751,0)</f>
        <v>2112194</v>
      </c>
      <c r="R751" s="46">
        <f>MIN(G751,INDEX(Asumsi!$C$5:$C$7,MATCH(I751,Asumsi!$A$5:$A$7,0)))</f>
        <v>0.05</v>
      </c>
      <c r="S751" s="43">
        <f t="shared" si="94"/>
        <v>1</v>
      </c>
      <c r="T751" s="45">
        <f t="shared" si="95"/>
        <v>288026.39999999997</v>
      </c>
      <c r="U751" s="45">
        <f>IF(L751=1,F751*INDEX(Asumsi!$B$5:$B$7,MATCH(I751,Asumsi!$A$5:$A$7,0))-F751*R751,0)</f>
        <v>2400220</v>
      </c>
      <c r="V751" s="45">
        <f>IF(S751=1,U751*(1-Asumsi!$B$10),U751)</f>
        <v>2280209</v>
      </c>
    </row>
    <row r="752" spans="1:22" x14ac:dyDescent="0.35">
      <c r="A752" s="43">
        <v>19462</v>
      </c>
      <c r="B752" s="43" t="s">
        <v>202</v>
      </c>
      <c r="C752" s="43" t="s">
        <v>344</v>
      </c>
      <c r="D752" s="44">
        <v>40806</v>
      </c>
      <c r="E752" s="43">
        <v>2</v>
      </c>
      <c r="F752" s="43">
        <v>413360</v>
      </c>
      <c r="G752" s="43">
        <v>0</v>
      </c>
      <c r="H752" s="43">
        <v>0</v>
      </c>
      <c r="I752" s="43" t="s">
        <v>76</v>
      </c>
      <c r="J752" s="43" t="s">
        <v>140</v>
      </c>
      <c r="K752" s="43">
        <f t="shared" si="88"/>
        <v>2011</v>
      </c>
      <c r="L752" s="43">
        <f t="shared" si="89"/>
        <v>1</v>
      </c>
      <c r="M752" s="43">
        <f t="shared" si="90"/>
        <v>0</v>
      </c>
      <c r="N752" s="43">
        <f t="shared" si="91"/>
        <v>1</v>
      </c>
      <c r="O752" s="43" t="str">
        <f t="shared" si="92"/>
        <v>A: 0%</v>
      </c>
      <c r="P752" s="45">
        <f t="shared" si="93"/>
        <v>413360</v>
      </c>
      <c r="Q752" s="45">
        <f>IF(L752=1,F752*INDEX(Asumsi!$B$5:$B$7,MATCH(I752,Asumsi!$A$5:$A$7,0))-H752,0)</f>
        <v>124008</v>
      </c>
      <c r="R752" s="46">
        <f>MIN(G752,INDEX(Asumsi!$C$5:$C$7,MATCH(I752,Asumsi!$A$5:$A$7,0)))</f>
        <v>0</v>
      </c>
      <c r="S752" s="43">
        <f t="shared" si="94"/>
        <v>0</v>
      </c>
      <c r="T752" s="45">
        <f t="shared" si="95"/>
        <v>0</v>
      </c>
      <c r="U752" s="45">
        <f>IF(L752=1,F752*INDEX(Asumsi!$B$5:$B$7,MATCH(I752,Asumsi!$A$5:$A$7,0))-F752*R752,0)</f>
        <v>124008</v>
      </c>
      <c r="V752" s="45">
        <f>IF(S752=1,U752*(1-Asumsi!$B$10),U752)</f>
        <v>124008</v>
      </c>
    </row>
    <row r="753" spans="1:22" x14ac:dyDescent="0.35">
      <c r="A753" s="43">
        <v>19936</v>
      </c>
      <c r="B753" s="43" t="s">
        <v>202</v>
      </c>
      <c r="C753" s="43" t="s">
        <v>325</v>
      </c>
      <c r="D753" s="44">
        <v>41226</v>
      </c>
      <c r="E753" s="43">
        <v>19</v>
      </c>
      <c r="F753" s="43">
        <v>73500</v>
      </c>
      <c r="G753" s="43">
        <v>0.06</v>
      </c>
      <c r="H753" s="43">
        <v>4410</v>
      </c>
      <c r="I753" s="43" t="s">
        <v>76</v>
      </c>
      <c r="J753" s="43" t="s">
        <v>138</v>
      </c>
      <c r="K753" s="43">
        <f t="shared" si="88"/>
        <v>2012</v>
      </c>
      <c r="L753" s="43">
        <f t="shared" si="89"/>
        <v>1</v>
      </c>
      <c r="M753" s="43">
        <f t="shared" si="90"/>
        <v>0</v>
      </c>
      <c r="N753" s="43">
        <f t="shared" si="91"/>
        <v>1</v>
      </c>
      <c r="O753" s="43" t="str">
        <f t="shared" si="92"/>
        <v>C: 4-6%</v>
      </c>
      <c r="P753" s="45">
        <f t="shared" si="93"/>
        <v>69090</v>
      </c>
      <c r="Q753" s="45">
        <f>IF(L753=1,F753*INDEX(Asumsi!$B$5:$B$7,MATCH(I753,Asumsi!$A$5:$A$7,0))-H753,0)</f>
        <v>17640</v>
      </c>
      <c r="R753" s="46">
        <f>MIN(G753,INDEX(Asumsi!$C$5:$C$7,MATCH(I753,Asumsi!$A$5:$A$7,0)))</f>
        <v>0.05</v>
      </c>
      <c r="S753" s="43">
        <f t="shared" si="94"/>
        <v>1</v>
      </c>
      <c r="T753" s="45">
        <f t="shared" si="95"/>
        <v>734.99999999999966</v>
      </c>
      <c r="U753" s="45">
        <f>IF(L753=1,F753*INDEX(Asumsi!$B$5:$B$7,MATCH(I753,Asumsi!$A$5:$A$7,0))-F753*R753,0)</f>
        <v>18375</v>
      </c>
      <c r="V753" s="45">
        <f>IF(S753=1,U753*(1-Asumsi!$B$10),U753)</f>
        <v>17456.25</v>
      </c>
    </row>
    <row r="754" spans="1:22" x14ac:dyDescent="0.35">
      <c r="A754" s="43">
        <v>19972</v>
      </c>
      <c r="B754" s="43" t="s">
        <v>202</v>
      </c>
      <c r="C754" s="43" t="s">
        <v>332</v>
      </c>
      <c r="D754" s="44">
        <v>41076</v>
      </c>
      <c r="E754" s="43">
        <v>6</v>
      </c>
      <c r="F754" s="43">
        <v>195720</v>
      </c>
      <c r="G754" s="43">
        <v>0.04</v>
      </c>
      <c r="H754" s="43">
        <v>7829</v>
      </c>
      <c r="I754" s="43" t="s">
        <v>75</v>
      </c>
      <c r="J754" s="43" t="s">
        <v>144</v>
      </c>
      <c r="K754" s="43">
        <f t="shared" si="88"/>
        <v>2012</v>
      </c>
      <c r="L754" s="43">
        <f t="shared" si="89"/>
        <v>1</v>
      </c>
      <c r="M754" s="43">
        <f t="shared" si="90"/>
        <v>0</v>
      </c>
      <c r="N754" s="43">
        <f t="shared" si="91"/>
        <v>1</v>
      </c>
      <c r="O754" s="43" t="str">
        <f t="shared" si="92"/>
        <v>C: 4-6%</v>
      </c>
      <c r="P754" s="45">
        <f t="shared" si="93"/>
        <v>187891</v>
      </c>
      <c r="Q754" s="45">
        <f>IF(L754=1,F754*INDEX(Asumsi!$B$5:$B$7,MATCH(I754,Asumsi!$A$5:$A$7,0))-H754,0)</f>
        <v>50887</v>
      </c>
      <c r="R754" s="46">
        <f>MIN(G754,INDEX(Asumsi!$C$5:$C$7,MATCH(I754,Asumsi!$A$5:$A$7,0)))</f>
        <v>0.03</v>
      </c>
      <c r="S754" s="43">
        <f t="shared" si="94"/>
        <v>1</v>
      </c>
      <c r="T754" s="45">
        <f t="shared" si="95"/>
        <v>1957.2000000000003</v>
      </c>
      <c r="U754" s="45">
        <f>IF(L754=1,F754*INDEX(Asumsi!$B$5:$B$7,MATCH(I754,Asumsi!$A$5:$A$7,0))-F754*R754,0)</f>
        <v>52844.4</v>
      </c>
      <c r="V754" s="45">
        <f>IF(S754=1,U754*(1-Asumsi!$B$10),U754)</f>
        <v>50202.18</v>
      </c>
    </row>
    <row r="755" spans="1:22" x14ac:dyDescent="0.35">
      <c r="A755" s="43">
        <v>20038</v>
      </c>
      <c r="B755" s="43" t="s">
        <v>202</v>
      </c>
      <c r="C755" s="43" t="s">
        <v>302</v>
      </c>
      <c r="D755" s="44">
        <v>40235</v>
      </c>
      <c r="E755" s="43">
        <v>42</v>
      </c>
      <c r="F755" s="43">
        <v>346880</v>
      </c>
      <c r="G755" s="43">
        <v>0.05</v>
      </c>
      <c r="H755" s="43">
        <v>17344</v>
      </c>
      <c r="I755" s="43" t="s">
        <v>75</v>
      </c>
      <c r="J755" s="43" t="s">
        <v>144</v>
      </c>
      <c r="K755" s="43">
        <f t="shared" si="88"/>
        <v>2010</v>
      </c>
      <c r="L755" s="43">
        <f t="shared" si="89"/>
        <v>1</v>
      </c>
      <c r="M755" s="43">
        <f t="shared" si="90"/>
        <v>0</v>
      </c>
      <c r="N755" s="43">
        <f t="shared" si="91"/>
        <v>1</v>
      </c>
      <c r="O755" s="43" t="str">
        <f t="shared" si="92"/>
        <v>C: 4-6%</v>
      </c>
      <c r="P755" s="45">
        <f t="shared" si="93"/>
        <v>329536</v>
      </c>
      <c r="Q755" s="45">
        <f>IF(L755=1,F755*INDEX(Asumsi!$B$5:$B$7,MATCH(I755,Asumsi!$A$5:$A$7,0))-H755,0)</f>
        <v>86720</v>
      </c>
      <c r="R755" s="46">
        <f>MIN(G755,INDEX(Asumsi!$C$5:$C$7,MATCH(I755,Asumsi!$A$5:$A$7,0)))</f>
        <v>0.03</v>
      </c>
      <c r="S755" s="43">
        <f t="shared" si="94"/>
        <v>1</v>
      </c>
      <c r="T755" s="45">
        <f t="shared" si="95"/>
        <v>6937.6000000000013</v>
      </c>
      <c r="U755" s="45">
        <f>IF(L755=1,F755*INDEX(Asumsi!$B$5:$B$7,MATCH(I755,Asumsi!$A$5:$A$7,0))-F755*R755,0)</f>
        <v>93657.600000000006</v>
      </c>
      <c r="V755" s="45">
        <f>IF(S755=1,U755*(1-Asumsi!$B$10),U755)</f>
        <v>88974.720000000001</v>
      </c>
    </row>
    <row r="756" spans="1:22" x14ac:dyDescent="0.35">
      <c r="A756" s="43">
        <v>20389</v>
      </c>
      <c r="B756" s="43" t="s">
        <v>209</v>
      </c>
      <c r="C756" s="43" t="s">
        <v>332</v>
      </c>
      <c r="D756" s="44">
        <v>40036</v>
      </c>
      <c r="E756" s="43">
        <v>31</v>
      </c>
      <c r="F756" s="43">
        <v>14955560</v>
      </c>
      <c r="G756" s="43">
        <v>0.09</v>
      </c>
      <c r="H756" s="43">
        <v>1346000</v>
      </c>
      <c r="I756" s="43" t="s">
        <v>75</v>
      </c>
      <c r="J756" s="43" t="s">
        <v>143</v>
      </c>
      <c r="K756" s="43">
        <f t="shared" si="88"/>
        <v>2009</v>
      </c>
      <c r="L756" s="43">
        <f t="shared" si="89"/>
        <v>0</v>
      </c>
      <c r="M756" s="43">
        <f t="shared" si="90"/>
        <v>1</v>
      </c>
      <c r="N756" s="43">
        <f t="shared" si="91"/>
        <v>1</v>
      </c>
      <c r="O756" s="43" t="str">
        <f t="shared" si="92"/>
        <v>D: 7%+</v>
      </c>
      <c r="P756" s="45">
        <f t="shared" si="93"/>
        <v>0</v>
      </c>
      <c r="Q756" s="45">
        <f>IF(L756=1,F756*INDEX(Asumsi!$B$5:$B$7,MATCH(I756,Asumsi!$A$5:$A$7,0))-H756,0)</f>
        <v>0</v>
      </c>
      <c r="R756" s="46">
        <f>MIN(G756,INDEX(Asumsi!$C$5:$C$7,MATCH(I756,Asumsi!$A$5:$A$7,0)))</f>
        <v>0.03</v>
      </c>
      <c r="S756" s="43">
        <f t="shared" si="94"/>
        <v>1</v>
      </c>
      <c r="T756" s="45">
        <f t="shared" si="95"/>
        <v>0</v>
      </c>
      <c r="U756" s="45">
        <f>IF(L756=1,F756*INDEX(Asumsi!$B$5:$B$7,MATCH(I756,Asumsi!$A$5:$A$7,0))-F756*R756,0)</f>
        <v>0</v>
      </c>
      <c r="V756" s="45">
        <f>IF(S756=1,U756*(1-Asumsi!$B$10),U756)</f>
        <v>0</v>
      </c>
    </row>
    <row r="757" spans="1:22" x14ac:dyDescent="0.35">
      <c r="A757" s="43">
        <v>20676</v>
      </c>
      <c r="B757" s="43" t="s">
        <v>202</v>
      </c>
      <c r="C757" s="43" t="s">
        <v>328</v>
      </c>
      <c r="D757" s="44">
        <v>41235</v>
      </c>
      <c r="E757" s="43">
        <v>22</v>
      </c>
      <c r="F757" s="43">
        <v>87940</v>
      </c>
      <c r="G757" s="43">
        <v>0.04</v>
      </c>
      <c r="H757" s="43">
        <v>3518</v>
      </c>
      <c r="I757" s="43" t="s">
        <v>76</v>
      </c>
      <c r="J757" s="43" t="s">
        <v>138</v>
      </c>
      <c r="K757" s="43">
        <f t="shared" si="88"/>
        <v>2012</v>
      </c>
      <c r="L757" s="43">
        <f t="shared" si="89"/>
        <v>1</v>
      </c>
      <c r="M757" s="43">
        <f t="shared" si="90"/>
        <v>0</v>
      </c>
      <c r="N757" s="43">
        <f t="shared" si="91"/>
        <v>1</v>
      </c>
      <c r="O757" s="43" t="str">
        <f t="shared" si="92"/>
        <v>C: 4-6%</v>
      </c>
      <c r="P757" s="45">
        <f t="shared" si="93"/>
        <v>84422</v>
      </c>
      <c r="Q757" s="45">
        <f>IF(L757=1,F757*INDEX(Asumsi!$B$5:$B$7,MATCH(I757,Asumsi!$A$5:$A$7,0))-H757,0)</f>
        <v>22864</v>
      </c>
      <c r="R757" s="46">
        <f>MIN(G757,INDEX(Asumsi!$C$5:$C$7,MATCH(I757,Asumsi!$A$5:$A$7,0)))</f>
        <v>0.04</v>
      </c>
      <c r="S757" s="43">
        <f t="shared" si="94"/>
        <v>0</v>
      </c>
      <c r="T757" s="45">
        <f t="shared" si="95"/>
        <v>0</v>
      </c>
      <c r="U757" s="45">
        <f>IF(L757=1,F757*INDEX(Asumsi!$B$5:$B$7,MATCH(I757,Asumsi!$A$5:$A$7,0))-F757*R757,0)</f>
        <v>22864.400000000001</v>
      </c>
      <c r="V757" s="45">
        <f>IF(S757=1,U757*(1-Asumsi!$B$10),U757)</f>
        <v>22864.400000000001</v>
      </c>
    </row>
    <row r="758" spans="1:22" x14ac:dyDescent="0.35">
      <c r="A758" s="43">
        <v>20807</v>
      </c>
      <c r="B758" s="43" t="s">
        <v>202</v>
      </c>
      <c r="C758" s="43" t="s">
        <v>349</v>
      </c>
      <c r="D758" s="44">
        <v>41111</v>
      </c>
      <c r="E758" s="43">
        <v>39</v>
      </c>
      <c r="F758" s="43">
        <v>12305040</v>
      </c>
      <c r="G758" s="43">
        <v>0.08</v>
      </c>
      <c r="H758" s="43">
        <v>984403</v>
      </c>
      <c r="I758" s="43" t="s">
        <v>75</v>
      </c>
      <c r="J758" s="43" t="s">
        <v>135</v>
      </c>
      <c r="K758" s="43">
        <f t="shared" si="88"/>
        <v>2012</v>
      </c>
      <c r="L758" s="43">
        <f t="shared" si="89"/>
        <v>1</v>
      </c>
      <c r="M758" s="43">
        <f t="shared" si="90"/>
        <v>0</v>
      </c>
      <c r="N758" s="43">
        <f t="shared" si="91"/>
        <v>1</v>
      </c>
      <c r="O758" s="43" t="str">
        <f t="shared" si="92"/>
        <v>D: 7%+</v>
      </c>
      <c r="P758" s="45">
        <f t="shared" si="93"/>
        <v>11320637</v>
      </c>
      <c r="Q758" s="45">
        <f>IF(L758=1,F758*INDEX(Asumsi!$B$5:$B$7,MATCH(I758,Asumsi!$A$5:$A$7,0))-H758,0)</f>
        <v>2707109</v>
      </c>
      <c r="R758" s="46">
        <f>MIN(G758,INDEX(Asumsi!$C$5:$C$7,MATCH(I758,Asumsi!$A$5:$A$7,0)))</f>
        <v>0.03</v>
      </c>
      <c r="S758" s="43">
        <f t="shared" si="94"/>
        <v>1</v>
      </c>
      <c r="T758" s="45">
        <f t="shared" si="95"/>
        <v>615252</v>
      </c>
      <c r="U758" s="45">
        <f>IF(L758=1,F758*INDEX(Asumsi!$B$5:$B$7,MATCH(I758,Asumsi!$A$5:$A$7,0))-F758*R758,0)</f>
        <v>3322360.8</v>
      </c>
      <c r="V758" s="45">
        <f>IF(S758=1,U758*(1-Asumsi!$B$10),U758)</f>
        <v>3156242.76</v>
      </c>
    </row>
    <row r="759" spans="1:22" x14ac:dyDescent="0.35">
      <c r="A759" s="43">
        <v>20838</v>
      </c>
      <c r="B759" s="43" t="s">
        <v>202</v>
      </c>
      <c r="C759" s="43" t="s">
        <v>328</v>
      </c>
      <c r="D759" s="44">
        <v>39913</v>
      </c>
      <c r="E759" s="43">
        <v>5</v>
      </c>
      <c r="F759" s="43">
        <v>40340</v>
      </c>
      <c r="G759" s="43">
        <v>0.05</v>
      </c>
      <c r="H759" s="43">
        <v>2017</v>
      </c>
      <c r="I759" s="43" t="s">
        <v>76</v>
      </c>
      <c r="J759" s="43" t="s">
        <v>147</v>
      </c>
      <c r="K759" s="43">
        <f t="shared" si="88"/>
        <v>2009</v>
      </c>
      <c r="L759" s="43">
        <f t="shared" si="89"/>
        <v>1</v>
      </c>
      <c r="M759" s="43">
        <f t="shared" si="90"/>
        <v>0</v>
      </c>
      <c r="N759" s="43">
        <f t="shared" si="91"/>
        <v>1</v>
      </c>
      <c r="O759" s="43" t="str">
        <f t="shared" si="92"/>
        <v>C: 4-6%</v>
      </c>
      <c r="P759" s="45">
        <f t="shared" si="93"/>
        <v>38323</v>
      </c>
      <c r="Q759" s="45">
        <f>IF(L759=1,F759*INDEX(Asumsi!$B$5:$B$7,MATCH(I759,Asumsi!$A$5:$A$7,0))-H759,0)</f>
        <v>10085</v>
      </c>
      <c r="R759" s="46">
        <f>MIN(G759,INDEX(Asumsi!$C$5:$C$7,MATCH(I759,Asumsi!$A$5:$A$7,0)))</f>
        <v>0.05</v>
      </c>
      <c r="S759" s="43">
        <f t="shared" si="94"/>
        <v>0</v>
      </c>
      <c r="T759" s="45">
        <f t="shared" si="95"/>
        <v>0</v>
      </c>
      <c r="U759" s="45">
        <f>IF(L759=1,F759*INDEX(Asumsi!$B$5:$B$7,MATCH(I759,Asumsi!$A$5:$A$7,0))-F759*R759,0)</f>
        <v>10085</v>
      </c>
      <c r="V759" s="45">
        <f>IF(S759=1,U759*(1-Asumsi!$B$10),U759)</f>
        <v>10085</v>
      </c>
    </row>
    <row r="760" spans="1:22" x14ac:dyDescent="0.35">
      <c r="A760" s="43">
        <v>20960</v>
      </c>
      <c r="B760" s="43" t="s">
        <v>202</v>
      </c>
      <c r="C760" s="43" t="s">
        <v>325</v>
      </c>
      <c r="D760" s="44">
        <v>40865</v>
      </c>
      <c r="E760" s="43">
        <v>19</v>
      </c>
      <c r="F760" s="43">
        <v>391920</v>
      </c>
      <c r="G760" s="43">
        <v>0.1</v>
      </c>
      <c r="H760" s="43">
        <v>39192</v>
      </c>
      <c r="I760" s="43" t="s">
        <v>77</v>
      </c>
      <c r="J760" s="43" t="s">
        <v>142</v>
      </c>
      <c r="K760" s="43">
        <f t="shared" si="88"/>
        <v>2011</v>
      </c>
      <c r="L760" s="43">
        <f t="shared" si="89"/>
        <v>1</v>
      </c>
      <c r="M760" s="43">
        <f t="shared" si="90"/>
        <v>0</v>
      </c>
      <c r="N760" s="43">
        <f t="shared" si="91"/>
        <v>1</v>
      </c>
      <c r="O760" s="43" t="str">
        <f t="shared" si="92"/>
        <v>D: 7%+</v>
      </c>
      <c r="P760" s="45">
        <f t="shared" si="93"/>
        <v>352728</v>
      </c>
      <c r="Q760" s="45">
        <f>IF(L760=1,F760*INDEX(Asumsi!$B$5:$B$7,MATCH(I760,Asumsi!$A$5:$A$7,0))-H760,0)</f>
        <v>78384</v>
      </c>
      <c r="R760" s="46">
        <f>MIN(G760,INDEX(Asumsi!$C$5:$C$7,MATCH(I760,Asumsi!$A$5:$A$7,0)))</f>
        <v>0.05</v>
      </c>
      <c r="S760" s="43">
        <f t="shared" si="94"/>
        <v>1</v>
      </c>
      <c r="T760" s="45">
        <f t="shared" si="95"/>
        <v>19596</v>
      </c>
      <c r="U760" s="45">
        <f>IF(L760=1,F760*INDEX(Asumsi!$B$5:$B$7,MATCH(I760,Asumsi!$A$5:$A$7,0))-F760*R760,0)</f>
        <v>97980</v>
      </c>
      <c r="V760" s="45">
        <f>IF(S760=1,U760*(1-Asumsi!$B$10),U760)</f>
        <v>93081</v>
      </c>
    </row>
    <row r="761" spans="1:22" x14ac:dyDescent="0.35">
      <c r="A761" s="43">
        <v>20961</v>
      </c>
      <c r="B761" s="43" t="s">
        <v>202</v>
      </c>
      <c r="C761" s="43" t="s">
        <v>327</v>
      </c>
      <c r="D761" s="44">
        <v>40192</v>
      </c>
      <c r="E761" s="43">
        <v>34</v>
      </c>
      <c r="F761" s="43">
        <v>13215840</v>
      </c>
      <c r="G761" s="43">
        <v>0.06</v>
      </c>
      <c r="H761" s="43">
        <v>792950</v>
      </c>
      <c r="I761" s="43" t="s">
        <v>77</v>
      </c>
      <c r="J761" s="43" t="s">
        <v>139</v>
      </c>
      <c r="K761" s="43">
        <f t="shared" si="88"/>
        <v>2010</v>
      </c>
      <c r="L761" s="43">
        <f t="shared" si="89"/>
        <v>1</v>
      </c>
      <c r="M761" s="43">
        <f t="shared" si="90"/>
        <v>0</v>
      </c>
      <c r="N761" s="43">
        <f t="shared" si="91"/>
        <v>1</v>
      </c>
      <c r="O761" s="43" t="str">
        <f t="shared" si="92"/>
        <v>C: 4-6%</v>
      </c>
      <c r="P761" s="45">
        <f t="shared" si="93"/>
        <v>12422890</v>
      </c>
      <c r="Q761" s="45">
        <f>IF(L761=1,F761*INDEX(Asumsi!$B$5:$B$7,MATCH(I761,Asumsi!$A$5:$A$7,0))-H761,0)</f>
        <v>3171802</v>
      </c>
      <c r="R761" s="46">
        <f>MIN(G761,INDEX(Asumsi!$C$5:$C$7,MATCH(I761,Asumsi!$A$5:$A$7,0)))</f>
        <v>0.05</v>
      </c>
      <c r="S761" s="43">
        <f t="shared" si="94"/>
        <v>1</v>
      </c>
      <c r="T761" s="45">
        <f t="shared" si="95"/>
        <v>132158.39999999994</v>
      </c>
      <c r="U761" s="45">
        <f>IF(L761=1,F761*INDEX(Asumsi!$B$5:$B$7,MATCH(I761,Asumsi!$A$5:$A$7,0))-F761*R761,0)</f>
        <v>3303960</v>
      </c>
      <c r="V761" s="45">
        <f>IF(S761=1,U761*(1-Asumsi!$B$10),U761)</f>
        <v>3138762</v>
      </c>
    </row>
    <row r="762" spans="1:22" x14ac:dyDescent="0.35">
      <c r="A762" s="43">
        <v>21350</v>
      </c>
      <c r="B762" s="43" t="s">
        <v>202</v>
      </c>
      <c r="C762" s="43" t="s">
        <v>333</v>
      </c>
      <c r="D762" s="44">
        <v>40598</v>
      </c>
      <c r="E762" s="43">
        <v>30</v>
      </c>
      <c r="F762" s="43">
        <v>557880</v>
      </c>
      <c r="G762" s="43">
        <v>0.01</v>
      </c>
      <c r="H762" s="43">
        <v>5579</v>
      </c>
      <c r="I762" s="43" t="s">
        <v>76</v>
      </c>
      <c r="J762" s="43" t="s">
        <v>145</v>
      </c>
      <c r="K762" s="43">
        <f t="shared" si="88"/>
        <v>2011</v>
      </c>
      <c r="L762" s="43">
        <f t="shared" si="89"/>
        <v>1</v>
      </c>
      <c r="M762" s="43">
        <f t="shared" si="90"/>
        <v>0</v>
      </c>
      <c r="N762" s="43">
        <f t="shared" si="91"/>
        <v>1</v>
      </c>
      <c r="O762" s="43" t="str">
        <f t="shared" si="92"/>
        <v>B: 1-3%</v>
      </c>
      <c r="P762" s="45">
        <f t="shared" si="93"/>
        <v>552301</v>
      </c>
      <c r="Q762" s="45">
        <f>IF(L762=1,F762*INDEX(Asumsi!$B$5:$B$7,MATCH(I762,Asumsi!$A$5:$A$7,0))-H762,0)</f>
        <v>161785</v>
      </c>
      <c r="R762" s="46">
        <f>MIN(G762,INDEX(Asumsi!$C$5:$C$7,MATCH(I762,Asumsi!$A$5:$A$7,0)))</f>
        <v>0.01</v>
      </c>
      <c r="S762" s="43">
        <f t="shared" si="94"/>
        <v>0</v>
      </c>
      <c r="T762" s="45">
        <f t="shared" si="95"/>
        <v>0</v>
      </c>
      <c r="U762" s="45">
        <f>IF(L762=1,F762*INDEX(Asumsi!$B$5:$B$7,MATCH(I762,Asumsi!$A$5:$A$7,0))-F762*R762,0)</f>
        <v>161785.20000000001</v>
      </c>
      <c r="V762" s="45">
        <f>IF(S762=1,U762*(1-Asumsi!$B$10),U762)</f>
        <v>161785.20000000001</v>
      </c>
    </row>
    <row r="763" spans="1:22" x14ac:dyDescent="0.35">
      <c r="A763" s="43">
        <v>21572</v>
      </c>
      <c r="B763" s="43" t="s">
        <v>202</v>
      </c>
      <c r="C763" s="43" t="s">
        <v>341</v>
      </c>
      <c r="D763" s="44">
        <v>39857</v>
      </c>
      <c r="E763" s="43">
        <v>42</v>
      </c>
      <c r="F763" s="43">
        <v>17098080</v>
      </c>
      <c r="G763" s="43">
        <v>0.03</v>
      </c>
      <c r="H763" s="43">
        <v>512942</v>
      </c>
      <c r="I763" s="43" t="s">
        <v>75</v>
      </c>
      <c r="J763" s="43" t="s">
        <v>144</v>
      </c>
      <c r="K763" s="43">
        <f t="shared" si="88"/>
        <v>2009</v>
      </c>
      <c r="L763" s="43">
        <f t="shared" si="89"/>
        <v>1</v>
      </c>
      <c r="M763" s="43">
        <f t="shared" si="90"/>
        <v>0</v>
      </c>
      <c r="N763" s="43">
        <f t="shared" si="91"/>
        <v>1</v>
      </c>
      <c r="O763" s="43" t="str">
        <f t="shared" si="92"/>
        <v>B: 1-3%</v>
      </c>
      <c r="P763" s="45">
        <f t="shared" si="93"/>
        <v>16585138</v>
      </c>
      <c r="Q763" s="45">
        <f>IF(L763=1,F763*INDEX(Asumsi!$B$5:$B$7,MATCH(I763,Asumsi!$A$5:$A$7,0))-H763,0)</f>
        <v>4616482</v>
      </c>
      <c r="R763" s="46">
        <f>MIN(G763,INDEX(Asumsi!$C$5:$C$7,MATCH(I763,Asumsi!$A$5:$A$7,0)))</f>
        <v>0.03</v>
      </c>
      <c r="S763" s="43">
        <f t="shared" si="94"/>
        <v>0</v>
      </c>
      <c r="T763" s="45">
        <f t="shared" si="95"/>
        <v>0</v>
      </c>
      <c r="U763" s="45">
        <f>IF(L763=1,F763*INDEX(Asumsi!$B$5:$B$7,MATCH(I763,Asumsi!$A$5:$A$7,0))-F763*R763,0)</f>
        <v>4616481.5999999996</v>
      </c>
      <c r="V763" s="45">
        <f>IF(S763=1,U763*(1-Asumsi!$B$10),U763)</f>
        <v>4616481.5999999996</v>
      </c>
    </row>
    <row r="764" spans="1:22" x14ac:dyDescent="0.35">
      <c r="A764" s="43">
        <v>21671</v>
      </c>
      <c r="B764" s="43" t="s">
        <v>202</v>
      </c>
      <c r="C764" s="43" t="s">
        <v>340</v>
      </c>
      <c r="D764" s="44">
        <v>40344</v>
      </c>
      <c r="E764" s="43">
        <v>15</v>
      </c>
      <c r="F764" s="43">
        <v>1341880</v>
      </c>
      <c r="G764" s="43">
        <v>0.02</v>
      </c>
      <c r="H764" s="43">
        <v>26838</v>
      </c>
      <c r="I764" s="43" t="s">
        <v>77</v>
      </c>
      <c r="J764" s="43" t="s">
        <v>142</v>
      </c>
      <c r="K764" s="43">
        <f t="shared" si="88"/>
        <v>2010</v>
      </c>
      <c r="L764" s="43">
        <f t="shared" si="89"/>
        <v>1</v>
      </c>
      <c r="M764" s="43">
        <f t="shared" si="90"/>
        <v>0</v>
      </c>
      <c r="N764" s="43">
        <f t="shared" si="91"/>
        <v>1</v>
      </c>
      <c r="O764" s="43" t="str">
        <f t="shared" si="92"/>
        <v>B: 1-3%</v>
      </c>
      <c r="P764" s="45">
        <f t="shared" si="93"/>
        <v>1315042</v>
      </c>
      <c r="Q764" s="45">
        <f>IF(L764=1,F764*INDEX(Asumsi!$B$5:$B$7,MATCH(I764,Asumsi!$A$5:$A$7,0))-H764,0)</f>
        <v>375726</v>
      </c>
      <c r="R764" s="46">
        <f>MIN(G764,INDEX(Asumsi!$C$5:$C$7,MATCH(I764,Asumsi!$A$5:$A$7,0)))</f>
        <v>0.02</v>
      </c>
      <c r="S764" s="43">
        <f t="shared" si="94"/>
        <v>0</v>
      </c>
      <c r="T764" s="45">
        <f t="shared" si="95"/>
        <v>0</v>
      </c>
      <c r="U764" s="45">
        <f>IF(L764=1,F764*INDEX(Asumsi!$B$5:$B$7,MATCH(I764,Asumsi!$A$5:$A$7,0))-F764*R764,0)</f>
        <v>375726.4</v>
      </c>
      <c r="V764" s="45">
        <f>IF(S764=1,U764*(1-Asumsi!$B$10),U764)</f>
        <v>375726.4</v>
      </c>
    </row>
    <row r="765" spans="1:22" x14ac:dyDescent="0.35">
      <c r="A765" s="43">
        <v>22657</v>
      </c>
      <c r="B765" s="43" t="s">
        <v>202</v>
      </c>
      <c r="C765" s="43" t="s">
        <v>333</v>
      </c>
      <c r="D765" s="44">
        <v>40845</v>
      </c>
      <c r="E765" s="43">
        <v>36</v>
      </c>
      <c r="F765" s="43">
        <v>19088360</v>
      </c>
      <c r="G765" s="43">
        <v>0</v>
      </c>
      <c r="H765" s="43">
        <v>0</v>
      </c>
      <c r="I765" s="43" t="s">
        <v>77</v>
      </c>
      <c r="J765" s="43" t="s">
        <v>142</v>
      </c>
      <c r="K765" s="43">
        <f t="shared" si="88"/>
        <v>2011</v>
      </c>
      <c r="L765" s="43">
        <f t="shared" si="89"/>
        <v>1</v>
      </c>
      <c r="M765" s="43">
        <f t="shared" si="90"/>
        <v>0</v>
      </c>
      <c r="N765" s="43">
        <f t="shared" si="91"/>
        <v>1</v>
      </c>
      <c r="O765" s="43" t="str">
        <f t="shared" si="92"/>
        <v>A: 0%</v>
      </c>
      <c r="P765" s="45">
        <f t="shared" si="93"/>
        <v>19088360</v>
      </c>
      <c r="Q765" s="45">
        <f>IF(L765=1,F765*INDEX(Asumsi!$B$5:$B$7,MATCH(I765,Asumsi!$A$5:$A$7,0))-H765,0)</f>
        <v>5726508</v>
      </c>
      <c r="R765" s="46">
        <f>MIN(G765,INDEX(Asumsi!$C$5:$C$7,MATCH(I765,Asumsi!$A$5:$A$7,0)))</f>
        <v>0</v>
      </c>
      <c r="S765" s="43">
        <f t="shared" si="94"/>
        <v>0</v>
      </c>
      <c r="T765" s="45">
        <f t="shared" si="95"/>
        <v>0</v>
      </c>
      <c r="U765" s="45">
        <f>IF(L765=1,F765*INDEX(Asumsi!$B$5:$B$7,MATCH(I765,Asumsi!$A$5:$A$7,0))-F765*R765,0)</f>
        <v>5726508</v>
      </c>
      <c r="V765" s="45">
        <f>IF(S765=1,U765*(1-Asumsi!$B$10),U765)</f>
        <v>5726508</v>
      </c>
    </row>
    <row r="766" spans="1:22" x14ac:dyDescent="0.35">
      <c r="A766" s="43">
        <v>23207</v>
      </c>
      <c r="B766" s="43" t="s">
        <v>202</v>
      </c>
      <c r="C766" s="43" t="s">
        <v>333</v>
      </c>
      <c r="D766" s="44">
        <v>40473</v>
      </c>
      <c r="E766" s="43">
        <v>11</v>
      </c>
      <c r="F766" s="43">
        <v>673820</v>
      </c>
      <c r="G766" s="43">
        <v>0.1</v>
      </c>
      <c r="H766" s="43">
        <v>67382</v>
      </c>
      <c r="I766" s="43" t="s">
        <v>76</v>
      </c>
      <c r="J766" s="43" t="s">
        <v>145</v>
      </c>
      <c r="K766" s="43">
        <f t="shared" si="88"/>
        <v>2010</v>
      </c>
      <c r="L766" s="43">
        <f t="shared" si="89"/>
        <v>1</v>
      </c>
      <c r="M766" s="43">
        <f t="shared" si="90"/>
        <v>0</v>
      </c>
      <c r="N766" s="43">
        <f t="shared" si="91"/>
        <v>1</v>
      </c>
      <c r="O766" s="43" t="str">
        <f t="shared" si="92"/>
        <v>D: 7%+</v>
      </c>
      <c r="P766" s="45">
        <f t="shared" si="93"/>
        <v>606438</v>
      </c>
      <c r="Q766" s="45">
        <f>IF(L766=1,F766*INDEX(Asumsi!$B$5:$B$7,MATCH(I766,Asumsi!$A$5:$A$7,0))-H766,0)</f>
        <v>134764</v>
      </c>
      <c r="R766" s="46">
        <f>MIN(G766,INDEX(Asumsi!$C$5:$C$7,MATCH(I766,Asumsi!$A$5:$A$7,0)))</f>
        <v>0.05</v>
      </c>
      <c r="S766" s="43">
        <f t="shared" si="94"/>
        <v>1</v>
      </c>
      <c r="T766" s="45">
        <f t="shared" si="95"/>
        <v>33691</v>
      </c>
      <c r="U766" s="45">
        <f>IF(L766=1,F766*INDEX(Asumsi!$B$5:$B$7,MATCH(I766,Asumsi!$A$5:$A$7,0))-F766*R766,0)</f>
        <v>168455</v>
      </c>
      <c r="V766" s="45">
        <f>IF(S766=1,U766*(1-Asumsi!$B$10),U766)</f>
        <v>160032.25</v>
      </c>
    </row>
    <row r="767" spans="1:22" x14ac:dyDescent="0.35">
      <c r="A767" s="43">
        <v>23940</v>
      </c>
      <c r="B767" s="43" t="s">
        <v>202</v>
      </c>
      <c r="C767" s="43" t="s">
        <v>335</v>
      </c>
      <c r="D767" s="44">
        <v>40641</v>
      </c>
      <c r="E767" s="43">
        <v>20</v>
      </c>
      <c r="F767" s="43">
        <v>277040</v>
      </c>
      <c r="G767" s="43">
        <v>0.03</v>
      </c>
      <c r="H767" s="43">
        <v>8311</v>
      </c>
      <c r="I767" s="43" t="s">
        <v>76</v>
      </c>
      <c r="J767" s="43" t="s">
        <v>141</v>
      </c>
      <c r="K767" s="43">
        <f t="shared" si="88"/>
        <v>2011</v>
      </c>
      <c r="L767" s="43">
        <f t="shared" si="89"/>
        <v>1</v>
      </c>
      <c r="M767" s="43">
        <f t="shared" si="90"/>
        <v>0</v>
      </c>
      <c r="N767" s="43">
        <f t="shared" si="91"/>
        <v>1</v>
      </c>
      <c r="O767" s="43" t="str">
        <f t="shared" si="92"/>
        <v>B: 1-3%</v>
      </c>
      <c r="P767" s="45">
        <f t="shared" si="93"/>
        <v>268729</v>
      </c>
      <c r="Q767" s="45">
        <f>IF(L767=1,F767*INDEX(Asumsi!$B$5:$B$7,MATCH(I767,Asumsi!$A$5:$A$7,0))-H767,0)</f>
        <v>74801</v>
      </c>
      <c r="R767" s="46">
        <f>MIN(G767,INDEX(Asumsi!$C$5:$C$7,MATCH(I767,Asumsi!$A$5:$A$7,0)))</f>
        <v>0.03</v>
      </c>
      <c r="S767" s="43">
        <f t="shared" si="94"/>
        <v>0</v>
      </c>
      <c r="T767" s="45">
        <f t="shared" si="95"/>
        <v>0</v>
      </c>
      <c r="U767" s="45">
        <f>IF(L767=1,F767*INDEX(Asumsi!$B$5:$B$7,MATCH(I767,Asumsi!$A$5:$A$7,0))-F767*R767,0)</f>
        <v>74800.800000000003</v>
      </c>
      <c r="V767" s="45">
        <f>IF(S767=1,U767*(1-Asumsi!$B$10),U767)</f>
        <v>74800.800000000003</v>
      </c>
    </row>
    <row r="768" spans="1:22" x14ac:dyDescent="0.35">
      <c r="A768" s="43">
        <v>24450</v>
      </c>
      <c r="B768" s="43" t="s">
        <v>202</v>
      </c>
      <c r="C768" s="43" t="s">
        <v>337</v>
      </c>
      <c r="D768" s="44">
        <v>41099</v>
      </c>
      <c r="E768" s="43">
        <v>37</v>
      </c>
      <c r="F768" s="43">
        <v>886700</v>
      </c>
      <c r="G768" s="43">
        <v>0.02</v>
      </c>
      <c r="H768" s="43">
        <v>17734</v>
      </c>
      <c r="I768" s="43" t="s">
        <v>76</v>
      </c>
      <c r="J768" s="43" t="s">
        <v>141</v>
      </c>
      <c r="K768" s="43">
        <f t="shared" si="88"/>
        <v>2012</v>
      </c>
      <c r="L768" s="43">
        <f t="shared" si="89"/>
        <v>1</v>
      </c>
      <c r="M768" s="43">
        <f t="shared" si="90"/>
        <v>0</v>
      </c>
      <c r="N768" s="43">
        <f t="shared" si="91"/>
        <v>1</v>
      </c>
      <c r="O768" s="43" t="str">
        <f t="shared" si="92"/>
        <v>B: 1-3%</v>
      </c>
      <c r="P768" s="45">
        <f t="shared" si="93"/>
        <v>868966</v>
      </c>
      <c r="Q768" s="45">
        <f>IF(L768=1,F768*INDEX(Asumsi!$B$5:$B$7,MATCH(I768,Asumsi!$A$5:$A$7,0))-H768,0)</f>
        <v>248276</v>
      </c>
      <c r="R768" s="46">
        <f>MIN(G768,INDEX(Asumsi!$C$5:$C$7,MATCH(I768,Asumsi!$A$5:$A$7,0)))</f>
        <v>0.02</v>
      </c>
      <c r="S768" s="43">
        <f t="shared" si="94"/>
        <v>0</v>
      </c>
      <c r="T768" s="45">
        <f t="shared" si="95"/>
        <v>0</v>
      </c>
      <c r="U768" s="45">
        <f>IF(L768=1,F768*INDEX(Asumsi!$B$5:$B$7,MATCH(I768,Asumsi!$A$5:$A$7,0))-F768*R768,0)</f>
        <v>248276</v>
      </c>
      <c r="V768" s="45">
        <f>IF(S768=1,U768*(1-Asumsi!$B$10),U768)</f>
        <v>248276</v>
      </c>
    </row>
    <row r="769" spans="1:22" x14ac:dyDescent="0.35">
      <c r="A769" s="43">
        <v>24580</v>
      </c>
      <c r="B769" s="43" t="s">
        <v>202</v>
      </c>
      <c r="C769" s="43" t="s">
        <v>344</v>
      </c>
      <c r="D769" s="44">
        <v>41083</v>
      </c>
      <c r="E769" s="43">
        <v>25</v>
      </c>
      <c r="F769" s="43">
        <v>2162440</v>
      </c>
      <c r="G769" s="43">
        <v>0.08</v>
      </c>
      <c r="H769" s="43">
        <v>172995</v>
      </c>
      <c r="I769" s="43" t="s">
        <v>76</v>
      </c>
      <c r="J769" s="43" t="s">
        <v>147</v>
      </c>
      <c r="K769" s="43">
        <f t="shared" si="88"/>
        <v>2012</v>
      </c>
      <c r="L769" s="43">
        <f t="shared" si="89"/>
        <v>1</v>
      </c>
      <c r="M769" s="43">
        <f t="shared" si="90"/>
        <v>0</v>
      </c>
      <c r="N769" s="43">
        <f t="shared" si="91"/>
        <v>1</v>
      </c>
      <c r="O769" s="43" t="str">
        <f t="shared" si="92"/>
        <v>D: 7%+</v>
      </c>
      <c r="P769" s="45">
        <f t="shared" si="93"/>
        <v>1989445</v>
      </c>
      <c r="Q769" s="45">
        <f>IF(L769=1,F769*INDEX(Asumsi!$B$5:$B$7,MATCH(I769,Asumsi!$A$5:$A$7,0))-H769,0)</f>
        <v>475737</v>
      </c>
      <c r="R769" s="46">
        <f>MIN(G769,INDEX(Asumsi!$C$5:$C$7,MATCH(I769,Asumsi!$A$5:$A$7,0)))</f>
        <v>0.05</v>
      </c>
      <c r="S769" s="43">
        <f t="shared" si="94"/>
        <v>1</v>
      </c>
      <c r="T769" s="45">
        <f t="shared" si="95"/>
        <v>64873.2</v>
      </c>
      <c r="U769" s="45">
        <f>IF(L769=1,F769*INDEX(Asumsi!$B$5:$B$7,MATCH(I769,Asumsi!$A$5:$A$7,0))-F769*R769,0)</f>
        <v>540610</v>
      </c>
      <c r="V769" s="45">
        <f>IF(S769=1,U769*(1-Asumsi!$B$10),U769)</f>
        <v>513579.5</v>
      </c>
    </row>
    <row r="770" spans="1:22" x14ac:dyDescent="0.35">
      <c r="A770" s="43">
        <v>24833</v>
      </c>
      <c r="B770" s="43" t="s">
        <v>202</v>
      </c>
      <c r="C770" s="43" t="s">
        <v>302</v>
      </c>
      <c r="D770" s="44">
        <v>40375</v>
      </c>
      <c r="E770" s="43">
        <v>45</v>
      </c>
      <c r="F770" s="43">
        <v>10411660</v>
      </c>
      <c r="G770" s="43">
        <v>0.08</v>
      </c>
      <c r="H770" s="43">
        <v>832933</v>
      </c>
      <c r="I770" s="43" t="s">
        <v>75</v>
      </c>
      <c r="J770" s="43" t="s">
        <v>136</v>
      </c>
      <c r="K770" s="43">
        <f t="shared" ref="K770:K833" si="96">YEAR(D770)</f>
        <v>2010</v>
      </c>
      <c r="L770" s="43">
        <f t="shared" ref="L770:L833" si="97">IF(B770="Order Finished",1,0)</f>
        <v>1</v>
      </c>
      <c r="M770" s="43">
        <f t="shared" ref="M770:M833" si="98">IF(B770="Order Returned",1,0)</f>
        <v>0</v>
      </c>
      <c r="N770" s="43">
        <f t="shared" ref="N770:N833" si="99">IF(B770="Order Cancelled",0,1)</f>
        <v>1</v>
      </c>
      <c r="O770" s="43" t="str">
        <f t="shared" ref="O770:O833" si="100">IF(G770=0,"A: 0%",IF(G770&lt;=0.03,"B: 1-3%",IF(G770&lt;=0.06,"C: 4-6%","D: 7%+")))</f>
        <v>D: 7%+</v>
      </c>
      <c r="P770" s="45">
        <f t="shared" ref="P770:P833" si="101">IF(L770=1,F770-H770,0)</f>
        <v>9578727</v>
      </c>
      <c r="Q770" s="45">
        <f>IF(L770=1,F770*INDEX(Asumsi!$B$5:$B$7,MATCH(I770,Asumsi!$A$5:$A$7,0))-H770,0)</f>
        <v>2290565</v>
      </c>
      <c r="R770" s="46">
        <f>MIN(G770,INDEX(Asumsi!$C$5:$C$7,MATCH(I770,Asumsi!$A$5:$A$7,0)))</f>
        <v>0.03</v>
      </c>
      <c r="S770" s="43">
        <f t="shared" ref="S770:S833" si="102">IF(G770&gt;R770,1,0)</f>
        <v>1</v>
      </c>
      <c r="T770" s="45">
        <f t="shared" ref="T770:T833" si="103">IF(L770=1,F770*(G770-R770),0)</f>
        <v>520583</v>
      </c>
      <c r="U770" s="45">
        <f>IF(L770=1,F770*INDEX(Asumsi!$B$5:$B$7,MATCH(I770,Asumsi!$A$5:$A$7,0))-F770*R770,0)</f>
        <v>2811148.2</v>
      </c>
      <c r="V770" s="45">
        <f>IF(S770=1,U770*(1-Asumsi!$B$10),U770)</f>
        <v>2670590.79</v>
      </c>
    </row>
    <row r="771" spans="1:22" x14ac:dyDescent="0.35">
      <c r="A771" s="43">
        <v>24933</v>
      </c>
      <c r="B771" s="43" t="s">
        <v>202</v>
      </c>
      <c r="C771" s="43" t="s">
        <v>328</v>
      </c>
      <c r="D771" s="44">
        <v>40020</v>
      </c>
      <c r="E771" s="43">
        <v>32</v>
      </c>
      <c r="F771" s="43">
        <v>6832760</v>
      </c>
      <c r="G771" s="43">
        <v>0.01</v>
      </c>
      <c r="H771" s="43">
        <v>68328</v>
      </c>
      <c r="I771" s="43" t="s">
        <v>75</v>
      </c>
      <c r="J771" s="43" t="s">
        <v>143</v>
      </c>
      <c r="K771" s="43">
        <f t="shared" si="96"/>
        <v>2009</v>
      </c>
      <c r="L771" s="43">
        <f t="shared" si="97"/>
        <v>1</v>
      </c>
      <c r="M771" s="43">
        <f t="shared" si="98"/>
        <v>0</v>
      </c>
      <c r="N771" s="43">
        <f t="shared" si="99"/>
        <v>1</v>
      </c>
      <c r="O771" s="43" t="str">
        <f t="shared" si="100"/>
        <v>B: 1-3%</v>
      </c>
      <c r="P771" s="45">
        <f t="shared" si="101"/>
        <v>6764432</v>
      </c>
      <c r="Q771" s="45">
        <f>IF(L771=1,F771*INDEX(Asumsi!$B$5:$B$7,MATCH(I771,Asumsi!$A$5:$A$7,0))-H771,0)</f>
        <v>1981500</v>
      </c>
      <c r="R771" s="46">
        <f>MIN(G771,INDEX(Asumsi!$C$5:$C$7,MATCH(I771,Asumsi!$A$5:$A$7,0)))</f>
        <v>0.01</v>
      </c>
      <c r="S771" s="43">
        <f t="shared" si="102"/>
        <v>0</v>
      </c>
      <c r="T771" s="45">
        <f t="shared" si="103"/>
        <v>0</v>
      </c>
      <c r="U771" s="45">
        <f>IF(L771=1,F771*INDEX(Asumsi!$B$5:$B$7,MATCH(I771,Asumsi!$A$5:$A$7,0))-F771*R771,0)</f>
        <v>1981500.4</v>
      </c>
      <c r="V771" s="45">
        <f>IF(S771=1,U771*(1-Asumsi!$B$10),U771)</f>
        <v>1981500.4</v>
      </c>
    </row>
    <row r="772" spans="1:22" x14ac:dyDescent="0.35">
      <c r="A772" s="43">
        <v>25031</v>
      </c>
      <c r="B772" s="43" t="s">
        <v>202</v>
      </c>
      <c r="C772" s="43" t="s">
        <v>302</v>
      </c>
      <c r="D772" s="44">
        <v>40048</v>
      </c>
      <c r="E772" s="43">
        <v>24</v>
      </c>
      <c r="F772" s="43">
        <v>9273240</v>
      </c>
      <c r="G772" s="43">
        <v>0.1</v>
      </c>
      <c r="H772" s="43">
        <v>927324</v>
      </c>
      <c r="I772" s="43" t="s">
        <v>75</v>
      </c>
      <c r="J772" s="43" t="s">
        <v>136</v>
      </c>
      <c r="K772" s="43">
        <f t="shared" si="96"/>
        <v>2009</v>
      </c>
      <c r="L772" s="43">
        <f t="shared" si="97"/>
        <v>1</v>
      </c>
      <c r="M772" s="43">
        <f t="shared" si="98"/>
        <v>0</v>
      </c>
      <c r="N772" s="43">
        <f t="shared" si="99"/>
        <v>1</v>
      </c>
      <c r="O772" s="43" t="str">
        <f t="shared" si="100"/>
        <v>D: 7%+</v>
      </c>
      <c r="P772" s="45">
        <f t="shared" si="101"/>
        <v>8345916</v>
      </c>
      <c r="Q772" s="45">
        <f>IF(L772=1,F772*INDEX(Asumsi!$B$5:$B$7,MATCH(I772,Asumsi!$A$5:$A$7,0))-H772,0)</f>
        <v>1854648</v>
      </c>
      <c r="R772" s="46">
        <f>MIN(G772,INDEX(Asumsi!$C$5:$C$7,MATCH(I772,Asumsi!$A$5:$A$7,0)))</f>
        <v>0.03</v>
      </c>
      <c r="S772" s="43">
        <f t="shared" si="102"/>
        <v>1</v>
      </c>
      <c r="T772" s="45">
        <f t="shared" si="103"/>
        <v>649126.80000000005</v>
      </c>
      <c r="U772" s="45">
        <f>IF(L772=1,F772*INDEX(Asumsi!$B$5:$B$7,MATCH(I772,Asumsi!$A$5:$A$7,0))-F772*R772,0)</f>
        <v>2503774.7999999998</v>
      </c>
      <c r="V772" s="45">
        <f>IF(S772=1,U772*(1-Asumsi!$B$10),U772)</f>
        <v>2378586.0599999996</v>
      </c>
    </row>
    <row r="773" spans="1:22" x14ac:dyDescent="0.35">
      <c r="A773" s="43">
        <v>25633</v>
      </c>
      <c r="B773" s="43" t="s">
        <v>202</v>
      </c>
      <c r="C773" s="43" t="s">
        <v>302</v>
      </c>
      <c r="D773" s="44">
        <v>40756</v>
      </c>
      <c r="E773" s="43">
        <v>36</v>
      </c>
      <c r="F773" s="43">
        <v>10280160</v>
      </c>
      <c r="G773" s="43">
        <v>0.06</v>
      </c>
      <c r="H773" s="43">
        <v>616810</v>
      </c>
      <c r="I773" s="43" t="s">
        <v>75</v>
      </c>
      <c r="J773" s="43" t="s">
        <v>136</v>
      </c>
      <c r="K773" s="43">
        <f t="shared" si="96"/>
        <v>2011</v>
      </c>
      <c r="L773" s="43">
        <f t="shared" si="97"/>
        <v>1</v>
      </c>
      <c r="M773" s="43">
        <f t="shared" si="98"/>
        <v>0</v>
      </c>
      <c r="N773" s="43">
        <f t="shared" si="99"/>
        <v>1</v>
      </c>
      <c r="O773" s="43" t="str">
        <f t="shared" si="100"/>
        <v>C: 4-6%</v>
      </c>
      <c r="P773" s="45">
        <f t="shared" si="101"/>
        <v>9663350</v>
      </c>
      <c r="Q773" s="45">
        <f>IF(L773=1,F773*INDEX(Asumsi!$B$5:$B$7,MATCH(I773,Asumsi!$A$5:$A$7,0))-H773,0)</f>
        <v>2467238</v>
      </c>
      <c r="R773" s="46">
        <f>MIN(G773,INDEX(Asumsi!$C$5:$C$7,MATCH(I773,Asumsi!$A$5:$A$7,0)))</f>
        <v>0.03</v>
      </c>
      <c r="S773" s="43">
        <f t="shared" si="102"/>
        <v>1</v>
      </c>
      <c r="T773" s="45">
        <f t="shared" si="103"/>
        <v>308404.8</v>
      </c>
      <c r="U773" s="45">
        <f>IF(L773=1,F773*INDEX(Asumsi!$B$5:$B$7,MATCH(I773,Asumsi!$A$5:$A$7,0))-F773*R773,0)</f>
        <v>2775643.2</v>
      </c>
      <c r="V773" s="45">
        <f>IF(S773=1,U773*(1-Asumsi!$B$10),U773)</f>
        <v>2636861.04</v>
      </c>
    </row>
    <row r="774" spans="1:22" x14ac:dyDescent="0.35">
      <c r="A774" s="43">
        <v>25635</v>
      </c>
      <c r="B774" s="43" t="s">
        <v>202</v>
      </c>
      <c r="C774" s="43" t="s">
        <v>302</v>
      </c>
      <c r="D774" s="44">
        <v>41058</v>
      </c>
      <c r="E774" s="43">
        <v>14</v>
      </c>
      <c r="F774" s="43">
        <v>1266160</v>
      </c>
      <c r="G774" s="43">
        <v>0.04</v>
      </c>
      <c r="H774" s="43">
        <v>50646</v>
      </c>
      <c r="I774" s="43" t="s">
        <v>76</v>
      </c>
      <c r="J774" s="43" t="s">
        <v>141</v>
      </c>
      <c r="K774" s="43">
        <f t="shared" si="96"/>
        <v>2012</v>
      </c>
      <c r="L774" s="43">
        <f t="shared" si="97"/>
        <v>1</v>
      </c>
      <c r="M774" s="43">
        <f t="shared" si="98"/>
        <v>0</v>
      </c>
      <c r="N774" s="43">
        <f t="shared" si="99"/>
        <v>1</v>
      </c>
      <c r="O774" s="43" t="str">
        <f t="shared" si="100"/>
        <v>C: 4-6%</v>
      </c>
      <c r="P774" s="45">
        <f t="shared" si="101"/>
        <v>1215514</v>
      </c>
      <c r="Q774" s="45">
        <f>IF(L774=1,F774*INDEX(Asumsi!$B$5:$B$7,MATCH(I774,Asumsi!$A$5:$A$7,0))-H774,0)</f>
        <v>329202</v>
      </c>
      <c r="R774" s="46">
        <f>MIN(G774,INDEX(Asumsi!$C$5:$C$7,MATCH(I774,Asumsi!$A$5:$A$7,0)))</f>
        <v>0.04</v>
      </c>
      <c r="S774" s="43">
        <f t="shared" si="102"/>
        <v>0</v>
      </c>
      <c r="T774" s="45">
        <f t="shared" si="103"/>
        <v>0</v>
      </c>
      <c r="U774" s="45">
        <f>IF(L774=1,F774*INDEX(Asumsi!$B$5:$B$7,MATCH(I774,Asumsi!$A$5:$A$7,0))-F774*R774,0)</f>
        <v>329201.59999999998</v>
      </c>
      <c r="V774" s="45">
        <f>IF(S774=1,U774*(1-Asumsi!$B$10),U774)</f>
        <v>329201.59999999998</v>
      </c>
    </row>
    <row r="775" spans="1:22" x14ac:dyDescent="0.35">
      <c r="A775" s="43">
        <v>25830</v>
      </c>
      <c r="B775" s="43" t="s">
        <v>202</v>
      </c>
      <c r="C775" s="43" t="s">
        <v>349</v>
      </c>
      <c r="D775" s="44">
        <v>40304</v>
      </c>
      <c r="E775" s="43">
        <v>5</v>
      </c>
      <c r="F775" s="43">
        <v>50680</v>
      </c>
      <c r="G775" s="43">
        <v>0.1</v>
      </c>
      <c r="H775" s="43">
        <v>5068</v>
      </c>
      <c r="I775" s="43" t="s">
        <v>76</v>
      </c>
      <c r="J775" s="43" t="s">
        <v>141</v>
      </c>
      <c r="K775" s="43">
        <f t="shared" si="96"/>
        <v>2010</v>
      </c>
      <c r="L775" s="43">
        <f t="shared" si="97"/>
        <v>1</v>
      </c>
      <c r="M775" s="43">
        <f t="shared" si="98"/>
        <v>0</v>
      </c>
      <c r="N775" s="43">
        <f t="shared" si="99"/>
        <v>1</v>
      </c>
      <c r="O775" s="43" t="str">
        <f t="shared" si="100"/>
        <v>D: 7%+</v>
      </c>
      <c r="P775" s="45">
        <f t="shared" si="101"/>
        <v>45612</v>
      </c>
      <c r="Q775" s="45">
        <f>IF(L775=1,F775*INDEX(Asumsi!$B$5:$B$7,MATCH(I775,Asumsi!$A$5:$A$7,0))-H775,0)</f>
        <v>10136</v>
      </c>
      <c r="R775" s="46">
        <f>MIN(G775,INDEX(Asumsi!$C$5:$C$7,MATCH(I775,Asumsi!$A$5:$A$7,0)))</f>
        <v>0.05</v>
      </c>
      <c r="S775" s="43">
        <f t="shared" si="102"/>
        <v>1</v>
      </c>
      <c r="T775" s="45">
        <f t="shared" si="103"/>
        <v>2534</v>
      </c>
      <c r="U775" s="45">
        <f>IF(L775=1,F775*INDEX(Asumsi!$B$5:$B$7,MATCH(I775,Asumsi!$A$5:$A$7,0))-F775*R775,0)</f>
        <v>12670</v>
      </c>
      <c r="V775" s="45">
        <f>IF(S775=1,U775*(1-Asumsi!$B$10),U775)</f>
        <v>12036.5</v>
      </c>
    </row>
    <row r="776" spans="1:22" x14ac:dyDescent="0.35">
      <c r="A776" s="43">
        <v>26342</v>
      </c>
      <c r="B776" s="43" t="s">
        <v>202</v>
      </c>
      <c r="C776" s="43" t="s">
        <v>335</v>
      </c>
      <c r="D776" s="44">
        <v>40104</v>
      </c>
      <c r="E776" s="43">
        <v>24</v>
      </c>
      <c r="F776" s="43">
        <v>530700</v>
      </c>
      <c r="G776" s="43">
        <v>0.02</v>
      </c>
      <c r="H776" s="43">
        <v>10614</v>
      </c>
      <c r="I776" s="43" t="s">
        <v>76</v>
      </c>
      <c r="J776" s="43" t="s">
        <v>145</v>
      </c>
      <c r="K776" s="43">
        <f t="shared" si="96"/>
        <v>2009</v>
      </c>
      <c r="L776" s="43">
        <f t="shared" si="97"/>
        <v>1</v>
      </c>
      <c r="M776" s="43">
        <f t="shared" si="98"/>
        <v>0</v>
      </c>
      <c r="N776" s="43">
        <f t="shared" si="99"/>
        <v>1</v>
      </c>
      <c r="O776" s="43" t="str">
        <f t="shared" si="100"/>
        <v>B: 1-3%</v>
      </c>
      <c r="P776" s="45">
        <f t="shared" si="101"/>
        <v>520086</v>
      </c>
      <c r="Q776" s="45">
        <f>IF(L776=1,F776*INDEX(Asumsi!$B$5:$B$7,MATCH(I776,Asumsi!$A$5:$A$7,0))-H776,0)</f>
        <v>148596</v>
      </c>
      <c r="R776" s="46">
        <f>MIN(G776,INDEX(Asumsi!$C$5:$C$7,MATCH(I776,Asumsi!$A$5:$A$7,0)))</f>
        <v>0.02</v>
      </c>
      <c r="S776" s="43">
        <f t="shared" si="102"/>
        <v>0</v>
      </c>
      <c r="T776" s="45">
        <f t="shared" si="103"/>
        <v>0</v>
      </c>
      <c r="U776" s="45">
        <f>IF(L776=1,F776*INDEX(Asumsi!$B$5:$B$7,MATCH(I776,Asumsi!$A$5:$A$7,0))-F776*R776,0)</f>
        <v>148596</v>
      </c>
      <c r="V776" s="45">
        <f>IF(S776=1,U776*(1-Asumsi!$B$10),U776)</f>
        <v>148596</v>
      </c>
    </row>
    <row r="777" spans="1:22" x14ac:dyDescent="0.35">
      <c r="A777" s="43">
        <v>26368</v>
      </c>
      <c r="B777" s="43" t="s">
        <v>202</v>
      </c>
      <c r="C777" s="43" t="s">
        <v>328</v>
      </c>
      <c r="D777" s="44">
        <v>40374</v>
      </c>
      <c r="E777" s="43">
        <v>25</v>
      </c>
      <c r="F777" s="43">
        <v>3618025</v>
      </c>
      <c r="G777" s="43">
        <v>0.01</v>
      </c>
      <c r="H777" s="43">
        <v>36180</v>
      </c>
      <c r="I777" s="43" t="s">
        <v>77</v>
      </c>
      <c r="J777" s="43" t="s">
        <v>137</v>
      </c>
      <c r="K777" s="43">
        <f t="shared" si="96"/>
        <v>2010</v>
      </c>
      <c r="L777" s="43">
        <f t="shared" si="97"/>
        <v>1</v>
      </c>
      <c r="M777" s="43">
        <f t="shared" si="98"/>
        <v>0</v>
      </c>
      <c r="N777" s="43">
        <f t="shared" si="99"/>
        <v>1</v>
      </c>
      <c r="O777" s="43" t="str">
        <f t="shared" si="100"/>
        <v>B: 1-3%</v>
      </c>
      <c r="P777" s="45">
        <f t="shared" si="101"/>
        <v>3581845</v>
      </c>
      <c r="Q777" s="45">
        <f>IF(L777=1,F777*INDEX(Asumsi!$B$5:$B$7,MATCH(I777,Asumsi!$A$5:$A$7,0))-H777,0)</f>
        <v>1049227.5</v>
      </c>
      <c r="R777" s="46">
        <f>MIN(G777,INDEX(Asumsi!$C$5:$C$7,MATCH(I777,Asumsi!$A$5:$A$7,0)))</f>
        <v>0.01</v>
      </c>
      <c r="S777" s="43">
        <f t="shared" si="102"/>
        <v>0</v>
      </c>
      <c r="T777" s="45">
        <f t="shared" si="103"/>
        <v>0</v>
      </c>
      <c r="U777" s="45">
        <f>IF(L777=1,F777*INDEX(Asumsi!$B$5:$B$7,MATCH(I777,Asumsi!$A$5:$A$7,0))-F777*R777,0)</f>
        <v>1049227.25</v>
      </c>
      <c r="V777" s="45">
        <f>IF(S777=1,U777*(1-Asumsi!$B$10),U777)</f>
        <v>1049227.25</v>
      </c>
    </row>
    <row r="778" spans="1:22" x14ac:dyDescent="0.35">
      <c r="A778" s="43">
        <v>26372</v>
      </c>
      <c r="B778" s="43" t="s">
        <v>209</v>
      </c>
      <c r="C778" s="43" t="s">
        <v>333</v>
      </c>
      <c r="D778" s="44">
        <v>40006</v>
      </c>
      <c r="E778" s="43">
        <v>1</v>
      </c>
      <c r="F778" s="43">
        <v>63920</v>
      </c>
      <c r="G778" s="43">
        <v>0.01</v>
      </c>
      <c r="H778" s="43">
        <v>639</v>
      </c>
      <c r="I778" s="43" t="s">
        <v>77</v>
      </c>
      <c r="J778" s="43" t="s">
        <v>142</v>
      </c>
      <c r="K778" s="43">
        <f t="shared" si="96"/>
        <v>2009</v>
      </c>
      <c r="L778" s="43">
        <f t="shared" si="97"/>
        <v>0</v>
      </c>
      <c r="M778" s="43">
        <f t="shared" si="98"/>
        <v>1</v>
      </c>
      <c r="N778" s="43">
        <f t="shared" si="99"/>
        <v>1</v>
      </c>
      <c r="O778" s="43" t="str">
        <f t="shared" si="100"/>
        <v>B: 1-3%</v>
      </c>
      <c r="P778" s="45">
        <f t="shared" si="101"/>
        <v>0</v>
      </c>
      <c r="Q778" s="45">
        <f>IF(L778=1,F778*INDEX(Asumsi!$B$5:$B$7,MATCH(I778,Asumsi!$A$5:$A$7,0))-H778,0)</f>
        <v>0</v>
      </c>
      <c r="R778" s="46">
        <f>MIN(G778,INDEX(Asumsi!$C$5:$C$7,MATCH(I778,Asumsi!$A$5:$A$7,0)))</f>
        <v>0.01</v>
      </c>
      <c r="S778" s="43">
        <f t="shared" si="102"/>
        <v>0</v>
      </c>
      <c r="T778" s="45">
        <f t="shared" si="103"/>
        <v>0</v>
      </c>
      <c r="U778" s="45">
        <f>IF(L778=1,F778*INDEX(Asumsi!$B$5:$B$7,MATCH(I778,Asumsi!$A$5:$A$7,0))-F778*R778,0)</f>
        <v>0</v>
      </c>
      <c r="V778" s="45">
        <f>IF(S778=1,U778*(1-Asumsi!$B$10),U778)</f>
        <v>0</v>
      </c>
    </row>
    <row r="779" spans="1:22" x14ac:dyDescent="0.35">
      <c r="A779" s="43">
        <v>26756</v>
      </c>
      <c r="B779" s="43" t="s">
        <v>202</v>
      </c>
      <c r="C779" s="43" t="s">
        <v>325</v>
      </c>
      <c r="D779" s="44">
        <v>41039</v>
      </c>
      <c r="E779" s="43">
        <v>25</v>
      </c>
      <c r="F779" s="43">
        <v>1534520</v>
      </c>
      <c r="G779" s="43">
        <v>7.0000000000000007E-2</v>
      </c>
      <c r="H779" s="43">
        <v>107416</v>
      </c>
      <c r="I779" s="43" t="s">
        <v>77</v>
      </c>
      <c r="J779" s="43" t="s">
        <v>142</v>
      </c>
      <c r="K779" s="43">
        <f t="shared" si="96"/>
        <v>2012</v>
      </c>
      <c r="L779" s="43">
        <f t="shared" si="97"/>
        <v>1</v>
      </c>
      <c r="M779" s="43">
        <f t="shared" si="98"/>
        <v>0</v>
      </c>
      <c r="N779" s="43">
        <f t="shared" si="99"/>
        <v>1</v>
      </c>
      <c r="O779" s="43" t="str">
        <f t="shared" si="100"/>
        <v>D: 7%+</v>
      </c>
      <c r="P779" s="45">
        <f t="shared" si="101"/>
        <v>1427104</v>
      </c>
      <c r="Q779" s="45">
        <f>IF(L779=1,F779*INDEX(Asumsi!$B$5:$B$7,MATCH(I779,Asumsi!$A$5:$A$7,0))-H779,0)</f>
        <v>352940</v>
      </c>
      <c r="R779" s="46">
        <f>MIN(G779,INDEX(Asumsi!$C$5:$C$7,MATCH(I779,Asumsi!$A$5:$A$7,0)))</f>
        <v>0.05</v>
      </c>
      <c r="S779" s="43">
        <f t="shared" si="102"/>
        <v>1</v>
      </c>
      <c r="T779" s="45">
        <f t="shared" si="103"/>
        <v>30690.400000000005</v>
      </c>
      <c r="U779" s="45">
        <f>IF(L779=1,F779*INDEX(Asumsi!$B$5:$B$7,MATCH(I779,Asumsi!$A$5:$A$7,0))-F779*R779,0)</f>
        <v>383630</v>
      </c>
      <c r="V779" s="45">
        <f>IF(S779=1,U779*(1-Asumsi!$B$10),U779)</f>
        <v>364448.5</v>
      </c>
    </row>
    <row r="780" spans="1:22" x14ac:dyDescent="0.35">
      <c r="A780" s="43">
        <v>26851</v>
      </c>
      <c r="B780" s="43" t="s">
        <v>202</v>
      </c>
      <c r="C780" s="43" t="s">
        <v>350</v>
      </c>
      <c r="D780" s="44">
        <v>40748</v>
      </c>
      <c r="E780" s="43">
        <v>44</v>
      </c>
      <c r="F780" s="43">
        <v>147280</v>
      </c>
      <c r="G780" s="43">
        <v>7.0000000000000007E-2</v>
      </c>
      <c r="H780" s="43">
        <v>10310</v>
      </c>
      <c r="I780" s="43" t="s">
        <v>77</v>
      </c>
      <c r="J780" s="43" t="s">
        <v>142</v>
      </c>
      <c r="K780" s="43">
        <f t="shared" si="96"/>
        <v>2011</v>
      </c>
      <c r="L780" s="43">
        <f t="shared" si="97"/>
        <v>1</v>
      </c>
      <c r="M780" s="43">
        <f t="shared" si="98"/>
        <v>0</v>
      </c>
      <c r="N780" s="43">
        <f t="shared" si="99"/>
        <v>1</v>
      </c>
      <c r="O780" s="43" t="str">
        <f t="shared" si="100"/>
        <v>D: 7%+</v>
      </c>
      <c r="P780" s="45">
        <f t="shared" si="101"/>
        <v>136970</v>
      </c>
      <c r="Q780" s="45">
        <f>IF(L780=1,F780*INDEX(Asumsi!$B$5:$B$7,MATCH(I780,Asumsi!$A$5:$A$7,0))-H780,0)</f>
        <v>33874</v>
      </c>
      <c r="R780" s="46">
        <f>MIN(G780,INDEX(Asumsi!$C$5:$C$7,MATCH(I780,Asumsi!$A$5:$A$7,0)))</f>
        <v>0.05</v>
      </c>
      <c r="S780" s="43">
        <f t="shared" si="102"/>
        <v>1</v>
      </c>
      <c r="T780" s="45">
        <f t="shared" si="103"/>
        <v>2945.6000000000004</v>
      </c>
      <c r="U780" s="45">
        <f>IF(L780=1,F780*INDEX(Asumsi!$B$5:$B$7,MATCH(I780,Asumsi!$A$5:$A$7,0))-F780*R780,0)</f>
        <v>36820</v>
      </c>
      <c r="V780" s="45">
        <f>IF(S780=1,U780*(1-Asumsi!$B$10),U780)</f>
        <v>34979</v>
      </c>
    </row>
    <row r="781" spans="1:22" x14ac:dyDescent="0.35">
      <c r="A781" s="43">
        <v>26981</v>
      </c>
      <c r="B781" s="43" t="s">
        <v>202</v>
      </c>
      <c r="C781" s="43" t="s">
        <v>341</v>
      </c>
      <c r="D781" s="44">
        <v>41151</v>
      </c>
      <c r="E781" s="43">
        <v>13</v>
      </c>
      <c r="F781" s="43">
        <v>1206694</v>
      </c>
      <c r="G781" s="43">
        <v>0.08</v>
      </c>
      <c r="H781" s="43">
        <v>96536</v>
      </c>
      <c r="I781" s="43" t="s">
        <v>77</v>
      </c>
      <c r="J781" s="43" t="s">
        <v>137</v>
      </c>
      <c r="K781" s="43">
        <f t="shared" si="96"/>
        <v>2012</v>
      </c>
      <c r="L781" s="43">
        <f t="shared" si="97"/>
        <v>1</v>
      </c>
      <c r="M781" s="43">
        <f t="shared" si="98"/>
        <v>0</v>
      </c>
      <c r="N781" s="43">
        <f t="shared" si="99"/>
        <v>1</v>
      </c>
      <c r="O781" s="43" t="str">
        <f t="shared" si="100"/>
        <v>D: 7%+</v>
      </c>
      <c r="P781" s="45">
        <f t="shared" si="101"/>
        <v>1110158</v>
      </c>
      <c r="Q781" s="45">
        <f>IF(L781=1,F781*INDEX(Asumsi!$B$5:$B$7,MATCH(I781,Asumsi!$A$5:$A$7,0))-H781,0)</f>
        <v>265472.2</v>
      </c>
      <c r="R781" s="46">
        <f>MIN(G781,INDEX(Asumsi!$C$5:$C$7,MATCH(I781,Asumsi!$A$5:$A$7,0)))</f>
        <v>0.05</v>
      </c>
      <c r="S781" s="43">
        <f t="shared" si="102"/>
        <v>1</v>
      </c>
      <c r="T781" s="45">
        <f t="shared" si="103"/>
        <v>36200.82</v>
      </c>
      <c r="U781" s="45">
        <f>IF(L781=1,F781*INDEX(Asumsi!$B$5:$B$7,MATCH(I781,Asumsi!$A$5:$A$7,0))-F781*R781,0)</f>
        <v>301673.5</v>
      </c>
      <c r="V781" s="45">
        <f>IF(S781=1,U781*(1-Asumsi!$B$10),U781)</f>
        <v>286589.82500000001</v>
      </c>
    </row>
    <row r="782" spans="1:22" x14ac:dyDescent="0.35">
      <c r="A782" s="43">
        <v>27298</v>
      </c>
      <c r="B782" s="43" t="s">
        <v>202</v>
      </c>
      <c r="C782" s="43" t="s">
        <v>351</v>
      </c>
      <c r="D782" s="44">
        <v>40866</v>
      </c>
      <c r="E782" s="43">
        <v>40</v>
      </c>
      <c r="F782" s="43">
        <v>15627400</v>
      </c>
      <c r="G782" s="43">
        <v>0.09</v>
      </c>
      <c r="H782" s="43">
        <v>1406466</v>
      </c>
      <c r="I782" s="43" t="s">
        <v>77</v>
      </c>
      <c r="J782" s="43" t="s">
        <v>139</v>
      </c>
      <c r="K782" s="43">
        <f t="shared" si="96"/>
        <v>2011</v>
      </c>
      <c r="L782" s="43">
        <f t="shared" si="97"/>
        <v>1</v>
      </c>
      <c r="M782" s="43">
        <f t="shared" si="98"/>
        <v>0</v>
      </c>
      <c r="N782" s="43">
        <f t="shared" si="99"/>
        <v>1</v>
      </c>
      <c r="O782" s="43" t="str">
        <f t="shared" si="100"/>
        <v>D: 7%+</v>
      </c>
      <c r="P782" s="45">
        <f t="shared" si="101"/>
        <v>14220934</v>
      </c>
      <c r="Q782" s="45">
        <f>IF(L782=1,F782*INDEX(Asumsi!$B$5:$B$7,MATCH(I782,Asumsi!$A$5:$A$7,0))-H782,0)</f>
        <v>3281754</v>
      </c>
      <c r="R782" s="46">
        <f>MIN(G782,INDEX(Asumsi!$C$5:$C$7,MATCH(I782,Asumsi!$A$5:$A$7,0)))</f>
        <v>0.05</v>
      </c>
      <c r="S782" s="43">
        <f t="shared" si="102"/>
        <v>1</v>
      </c>
      <c r="T782" s="45">
        <f t="shared" si="103"/>
        <v>625095.99999999988</v>
      </c>
      <c r="U782" s="45">
        <f>IF(L782=1,F782*INDEX(Asumsi!$B$5:$B$7,MATCH(I782,Asumsi!$A$5:$A$7,0))-F782*R782,0)</f>
        <v>3906850</v>
      </c>
      <c r="V782" s="45">
        <f>IF(S782=1,U782*(1-Asumsi!$B$10),U782)</f>
        <v>3711507.5</v>
      </c>
    </row>
    <row r="783" spans="1:22" x14ac:dyDescent="0.35">
      <c r="A783" s="43">
        <v>27330</v>
      </c>
      <c r="B783" s="43" t="s">
        <v>202</v>
      </c>
      <c r="C783" s="43" t="s">
        <v>344</v>
      </c>
      <c r="D783" s="44">
        <v>40072</v>
      </c>
      <c r="E783" s="43">
        <v>8</v>
      </c>
      <c r="F783" s="43">
        <v>1015480</v>
      </c>
      <c r="G783" s="43">
        <v>0.05</v>
      </c>
      <c r="H783" s="43">
        <v>50774</v>
      </c>
      <c r="I783" s="43" t="s">
        <v>75</v>
      </c>
      <c r="J783" s="43" t="s">
        <v>144</v>
      </c>
      <c r="K783" s="43">
        <f t="shared" si="96"/>
        <v>2009</v>
      </c>
      <c r="L783" s="43">
        <f t="shared" si="97"/>
        <v>1</v>
      </c>
      <c r="M783" s="43">
        <f t="shared" si="98"/>
        <v>0</v>
      </c>
      <c r="N783" s="43">
        <f t="shared" si="99"/>
        <v>1</v>
      </c>
      <c r="O783" s="43" t="str">
        <f t="shared" si="100"/>
        <v>C: 4-6%</v>
      </c>
      <c r="P783" s="45">
        <f t="shared" si="101"/>
        <v>964706</v>
      </c>
      <c r="Q783" s="45">
        <f>IF(L783=1,F783*INDEX(Asumsi!$B$5:$B$7,MATCH(I783,Asumsi!$A$5:$A$7,0))-H783,0)</f>
        <v>253870</v>
      </c>
      <c r="R783" s="46">
        <f>MIN(G783,INDEX(Asumsi!$C$5:$C$7,MATCH(I783,Asumsi!$A$5:$A$7,0)))</f>
        <v>0.03</v>
      </c>
      <c r="S783" s="43">
        <f t="shared" si="102"/>
        <v>1</v>
      </c>
      <c r="T783" s="45">
        <f t="shared" si="103"/>
        <v>20309.600000000002</v>
      </c>
      <c r="U783" s="45">
        <f>IF(L783=1,F783*INDEX(Asumsi!$B$5:$B$7,MATCH(I783,Asumsi!$A$5:$A$7,0))-F783*R783,0)</f>
        <v>274179.59999999998</v>
      </c>
      <c r="V783" s="45">
        <f>IF(S783=1,U783*(1-Asumsi!$B$10),U783)</f>
        <v>260470.61999999997</v>
      </c>
    </row>
    <row r="784" spans="1:22" x14ac:dyDescent="0.35">
      <c r="A784" s="43">
        <v>27781</v>
      </c>
      <c r="B784" s="43" t="s">
        <v>202</v>
      </c>
      <c r="C784" s="43" t="s">
        <v>336</v>
      </c>
      <c r="D784" s="44">
        <v>40801</v>
      </c>
      <c r="E784" s="43">
        <v>47</v>
      </c>
      <c r="F784" s="43">
        <v>362260</v>
      </c>
      <c r="G784" s="43">
        <v>0</v>
      </c>
      <c r="H784" s="43">
        <v>0</v>
      </c>
      <c r="I784" s="43" t="s">
        <v>76</v>
      </c>
      <c r="J784" s="43" t="s">
        <v>146</v>
      </c>
      <c r="K784" s="43">
        <f t="shared" si="96"/>
        <v>2011</v>
      </c>
      <c r="L784" s="43">
        <f t="shared" si="97"/>
        <v>1</v>
      </c>
      <c r="M784" s="43">
        <f t="shared" si="98"/>
        <v>0</v>
      </c>
      <c r="N784" s="43">
        <f t="shared" si="99"/>
        <v>1</v>
      </c>
      <c r="O784" s="43" t="str">
        <f t="shared" si="100"/>
        <v>A: 0%</v>
      </c>
      <c r="P784" s="45">
        <f t="shared" si="101"/>
        <v>362260</v>
      </c>
      <c r="Q784" s="45">
        <f>IF(L784=1,F784*INDEX(Asumsi!$B$5:$B$7,MATCH(I784,Asumsi!$A$5:$A$7,0))-H784,0)</f>
        <v>108678</v>
      </c>
      <c r="R784" s="46">
        <f>MIN(G784,INDEX(Asumsi!$C$5:$C$7,MATCH(I784,Asumsi!$A$5:$A$7,0)))</f>
        <v>0</v>
      </c>
      <c r="S784" s="43">
        <f t="shared" si="102"/>
        <v>0</v>
      </c>
      <c r="T784" s="45">
        <f t="shared" si="103"/>
        <v>0</v>
      </c>
      <c r="U784" s="45">
        <f>IF(L784=1,F784*INDEX(Asumsi!$B$5:$B$7,MATCH(I784,Asumsi!$A$5:$A$7,0))-F784*R784,0)</f>
        <v>108678</v>
      </c>
      <c r="V784" s="45">
        <f>IF(S784=1,U784*(1-Asumsi!$B$10),U784)</f>
        <v>108678</v>
      </c>
    </row>
    <row r="785" spans="1:22" x14ac:dyDescent="0.35">
      <c r="A785" s="43">
        <v>28225</v>
      </c>
      <c r="B785" s="43" t="s">
        <v>202</v>
      </c>
      <c r="C785" s="43" t="s">
        <v>335</v>
      </c>
      <c r="D785" s="44">
        <v>39835</v>
      </c>
      <c r="E785" s="43">
        <v>9</v>
      </c>
      <c r="F785" s="43">
        <v>412080</v>
      </c>
      <c r="G785" s="43">
        <v>0</v>
      </c>
      <c r="H785" s="43">
        <v>0</v>
      </c>
      <c r="I785" s="43" t="s">
        <v>75</v>
      </c>
      <c r="J785" s="43" t="s">
        <v>144</v>
      </c>
      <c r="K785" s="43">
        <f t="shared" si="96"/>
        <v>2009</v>
      </c>
      <c r="L785" s="43">
        <f t="shared" si="97"/>
        <v>1</v>
      </c>
      <c r="M785" s="43">
        <f t="shared" si="98"/>
        <v>0</v>
      </c>
      <c r="N785" s="43">
        <f t="shared" si="99"/>
        <v>1</v>
      </c>
      <c r="O785" s="43" t="str">
        <f t="shared" si="100"/>
        <v>A: 0%</v>
      </c>
      <c r="P785" s="45">
        <f t="shared" si="101"/>
        <v>412080</v>
      </c>
      <c r="Q785" s="45">
        <f>IF(L785=1,F785*INDEX(Asumsi!$B$5:$B$7,MATCH(I785,Asumsi!$A$5:$A$7,0))-H785,0)</f>
        <v>123624</v>
      </c>
      <c r="R785" s="46">
        <f>MIN(G785,INDEX(Asumsi!$C$5:$C$7,MATCH(I785,Asumsi!$A$5:$A$7,0)))</f>
        <v>0</v>
      </c>
      <c r="S785" s="43">
        <f t="shared" si="102"/>
        <v>0</v>
      </c>
      <c r="T785" s="45">
        <f t="shared" si="103"/>
        <v>0</v>
      </c>
      <c r="U785" s="45">
        <f>IF(L785=1,F785*INDEX(Asumsi!$B$5:$B$7,MATCH(I785,Asumsi!$A$5:$A$7,0))-F785*R785,0)</f>
        <v>123624</v>
      </c>
      <c r="V785" s="45">
        <f>IF(S785=1,U785*(1-Asumsi!$B$10),U785)</f>
        <v>123624</v>
      </c>
    </row>
    <row r="786" spans="1:22" x14ac:dyDescent="0.35">
      <c r="A786" s="43">
        <v>28389</v>
      </c>
      <c r="B786" s="43" t="s">
        <v>202</v>
      </c>
      <c r="C786" s="43" t="s">
        <v>344</v>
      </c>
      <c r="D786" s="44">
        <v>40120</v>
      </c>
      <c r="E786" s="43">
        <v>22</v>
      </c>
      <c r="F786" s="43">
        <v>1336780</v>
      </c>
      <c r="G786" s="43">
        <v>7.0000000000000007E-2</v>
      </c>
      <c r="H786" s="43">
        <v>93575</v>
      </c>
      <c r="I786" s="43" t="s">
        <v>75</v>
      </c>
      <c r="J786" s="43" t="s">
        <v>144</v>
      </c>
      <c r="K786" s="43">
        <f t="shared" si="96"/>
        <v>2009</v>
      </c>
      <c r="L786" s="43">
        <f t="shared" si="97"/>
        <v>1</v>
      </c>
      <c r="M786" s="43">
        <f t="shared" si="98"/>
        <v>0</v>
      </c>
      <c r="N786" s="43">
        <f t="shared" si="99"/>
        <v>1</v>
      </c>
      <c r="O786" s="43" t="str">
        <f t="shared" si="100"/>
        <v>D: 7%+</v>
      </c>
      <c r="P786" s="45">
        <f t="shared" si="101"/>
        <v>1243205</v>
      </c>
      <c r="Q786" s="45">
        <f>IF(L786=1,F786*INDEX(Asumsi!$B$5:$B$7,MATCH(I786,Asumsi!$A$5:$A$7,0))-H786,0)</f>
        <v>307459</v>
      </c>
      <c r="R786" s="46">
        <f>MIN(G786,INDEX(Asumsi!$C$5:$C$7,MATCH(I786,Asumsi!$A$5:$A$7,0)))</f>
        <v>0.03</v>
      </c>
      <c r="S786" s="43">
        <f t="shared" si="102"/>
        <v>1</v>
      </c>
      <c r="T786" s="45">
        <f t="shared" si="103"/>
        <v>53471.200000000012</v>
      </c>
      <c r="U786" s="45">
        <f>IF(L786=1,F786*INDEX(Asumsi!$B$5:$B$7,MATCH(I786,Asumsi!$A$5:$A$7,0))-F786*R786,0)</f>
        <v>360930.6</v>
      </c>
      <c r="V786" s="45">
        <f>IF(S786=1,U786*(1-Asumsi!$B$10),U786)</f>
        <v>342884.06999999995</v>
      </c>
    </row>
    <row r="787" spans="1:22" x14ac:dyDescent="0.35">
      <c r="A787" s="43">
        <v>28898</v>
      </c>
      <c r="B787" s="43" t="s">
        <v>202</v>
      </c>
      <c r="C787" s="43" t="s">
        <v>344</v>
      </c>
      <c r="D787" s="44">
        <v>40691</v>
      </c>
      <c r="E787" s="43">
        <v>44</v>
      </c>
      <c r="F787" s="43">
        <v>492000</v>
      </c>
      <c r="G787" s="43">
        <v>0.1</v>
      </c>
      <c r="H787" s="43">
        <v>49200</v>
      </c>
      <c r="I787" s="43" t="s">
        <v>76</v>
      </c>
      <c r="J787" s="43" t="s">
        <v>145</v>
      </c>
      <c r="K787" s="43">
        <f t="shared" si="96"/>
        <v>2011</v>
      </c>
      <c r="L787" s="43">
        <f t="shared" si="97"/>
        <v>1</v>
      </c>
      <c r="M787" s="43">
        <f t="shared" si="98"/>
        <v>0</v>
      </c>
      <c r="N787" s="43">
        <f t="shared" si="99"/>
        <v>1</v>
      </c>
      <c r="O787" s="43" t="str">
        <f t="shared" si="100"/>
        <v>D: 7%+</v>
      </c>
      <c r="P787" s="45">
        <f t="shared" si="101"/>
        <v>442800</v>
      </c>
      <c r="Q787" s="45">
        <f>IF(L787=1,F787*INDEX(Asumsi!$B$5:$B$7,MATCH(I787,Asumsi!$A$5:$A$7,0))-H787,0)</f>
        <v>98400</v>
      </c>
      <c r="R787" s="46">
        <f>MIN(G787,INDEX(Asumsi!$C$5:$C$7,MATCH(I787,Asumsi!$A$5:$A$7,0)))</f>
        <v>0.05</v>
      </c>
      <c r="S787" s="43">
        <f t="shared" si="102"/>
        <v>1</v>
      </c>
      <c r="T787" s="45">
        <f t="shared" si="103"/>
        <v>24600</v>
      </c>
      <c r="U787" s="45">
        <f>IF(L787=1,F787*INDEX(Asumsi!$B$5:$B$7,MATCH(I787,Asumsi!$A$5:$A$7,0))-F787*R787,0)</f>
        <v>123000</v>
      </c>
      <c r="V787" s="45">
        <f>IF(S787=1,U787*(1-Asumsi!$B$10),U787)</f>
        <v>116850</v>
      </c>
    </row>
    <row r="788" spans="1:22" x14ac:dyDescent="0.35">
      <c r="A788" s="43">
        <v>28901</v>
      </c>
      <c r="B788" s="43" t="s">
        <v>202</v>
      </c>
      <c r="C788" s="43" t="s">
        <v>329</v>
      </c>
      <c r="D788" s="44">
        <v>41071</v>
      </c>
      <c r="E788" s="43">
        <v>23</v>
      </c>
      <c r="F788" s="43">
        <v>1742640</v>
      </c>
      <c r="G788" s="43">
        <v>0.1</v>
      </c>
      <c r="H788" s="43">
        <v>174264</v>
      </c>
      <c r="I788" s="43" t="s">
        <v>76</v>
      </c>
      <c r="J788" s="43" t="s">
        <v>145</v>
      </c>
      <c r="K788" s="43">
        <f t="shared" si="96"/>
        <v>2012</v>
      </c>
      <c r="L788" s="43">
        <f t="shared" si="97"/>
        <v>1</v>
      </c>
      <c r="M788" s="43">
        <f t="shared" si="98"/>
        <v>0</v>
      </c>
      <c r="N788" s="43">
        <f t="shared" si="99"/>
        <v>1</v>
      </c>
      <c r="O788" s="43" t="str">
        <f t="shared" si="100"/>
        <v>D: 7%+</v>
      </c>
      <c r="P788" s="45">
        <f t="shared" si="101"/>
        <v>1568376</v>
      </c>
      <c r="Q788" s="45">
        <f>IF(L788=1,F788*INDEX(Asumsi!$B$5:$B$7,MATCH(I788,Asumsi!$A$5:$A$7,0))-H788,0)</f>
        <v>348528</v>
      </c>
      <c r="R788" s="46">
        <f>MIN(G788,INDEX(Asumsi!$C$5:$C$7,MATCH(I788,Asumsi!$A$5:$A$7,0)))</f>
        <v>0.05</v>
      </c>
      <c r="S788" s="43">
        <f t="shared" si="102"/>
        <v>1</v>
      </c>
      <c r="T788" s="45">
        <f t="shared" si="103"/>
        <v>87132</v>
      </c>
      <c r="U788" s="45">
        <f>IF(L788=1,F788*INDEX(Asumsi!$B$5:$B$7,MATCH(I788,Asumsi!$A$5:$A$7,0))-F788*R788,0)</f>
        <v>435660</v>
      </c>
      <c r="V788" s="45">
        <f>IF(S788=1,U788*(1-Asumsi!$B$10),U788)</f>
        <v>413877</v>
      </c>
    </row>
    <row r="789" spans="1:22" x14ac:dyDescent="0.35">
      <c r="A789" s="43">
        <v>29185</v>
      </c>
      <c r="B789" s="43" t="s">
        <v>202</v>
      </c>
      <c r="C789" s="43" t="s">
        <v>334</v>
      </c>
      <c r="D789" s="44">
        <v>40198</v>
      </c>
      <c r="E789" s="43">
        <v>8</v>
      </c>
      <c r="F789" s="43">
        <v>936980</v>
      </c>
      <c r="G789" s="43">
        <v>0.03</v>
      </c>
      <c r="H789" s="43">
        <v>28109</v>
      </c>
      <c r="I789" s="43" t="s">
        <v>76</v>
      </c>
      <c r="J789" s="43" t="s">
        <v>141</v>
      </c>
      <c r="K789" s="43">
        <f t="shared" si="96"/>
        <v>2010</v>
      </c>
      <c r="L789" s="43">
        <f t="shared" si="97"/>
        <v>1</v>
      </c>
      <c r="M789" s="43">
        <f t="shared" si="98"/>
        <v>0</v>
      </c>
      <c r="N789" s="43">
        <f t="shared" si="99"/>
        <v>1</v>
      </c>
      <c r="O789" s="43" t="str">
        <f t="shared" si="100"/>
        <v>B: 1-3%</v>
      </c>
      <c r="P789" s="45">
        <f t="shared" si="101"/>
        <v>908871</v>
      </c>
      <c r="Q789" s="45">
        <f>IF(L789=1,F789*INDEX(Asumsi!$B$5:$B$7,MATCH(I789,Asumsi!$A$5:$A$7,0))-H789,0)</f>
        <v>252985</v>
      </c>
      <c r="R789" s="46">
        <f>MIN(G789,INDEX(Asumsi!$C$5:$C$7,MATCH(I789,Asumsi!$A$5:$A$7,0)))</f>
        <v>0.03</v>
      </c>
      <c r="S789" s="43">
        <f t="shared" si="102"/>
        <v>0</v>
      </c>
      <c r="T789" s="45">
        <f t="shared" si="103"/>
        <v>0</v>
      </c>
      <c r="U789" s="45">
        <f>IF(L789=1,F789*INDEX(Asumsi!$B$5:$B$7,MATCH(I789,Asumsi!$A$5:$A$7,0))-F789*R789,0)</f>
        <v>252984.6</v>
      </c>
      <c r="V789" s="45">
        <f>IF(S789=1,U789*(1-Asumsi!$B$10),U789)</f>
        <v>252984.6</v>
      </c>
    </row>
    <row r="790" spans="1:22" x14ac:dyDescent="0.35">
      <c r="A790" s="43">
        <v>29408</v>
      </c>
      <c r="B790" s="43" t="s">
        <v>202</v>
      </c>
      <c r="C790" s="43" t="s">
        <v>352</v>
      </c>
      <c r="D790" s="44">
        <v>40300</v>
      </c>
      <c r="E790" s="43">
        <v>44</v>
      </c>
      <c r="F790" s="43">
        <v>8521460</v>
      </c>
      <c r="G790" s="43">
        <v>7.0000000000000007E-2</v>
      </c>
      <c r="H790" s="43">
        <v>596502</v>
      </c>
      <c r="I790" s="43" t="s">
        <v>77</v>
      </c>
      <c r="J790" s="43" t="s">
        <v>134</v>
      </c>
      <c r="K790" s="43">
        <f t="shared" si="96"/>
        <v>2010</v>
      </c>
      <c r="L790" s="43">
        <f t="shared" si="97"/>
        <v>1</v>
      </c>
      <c r="M790" s="43">
        <f t="shared" si="98"/>
        <v>0</v>
      </c>
      <c r="N790" s="43">
        <f t="shared" si="99"/>
        <v>1</v>
      </c>
      <c r="O790" s="43" t="str">
        <f t="shared" si="100"/>
        <v>D: 7%+</v>
      </c>
      <c r="P790" s="45">
        <f t="shared" si="101"/>
        <v>7924958</v>
      </c>
      <c r="Q790" s="45">
        <f>IF(L790=1,F790*INDEX(Asumsi!$B$5:$B$7,MATCH(I790,Asumsi!$A$5:$A$7,0))-H790,0)</f>
        <v>1959936</v>
      </c>
      <c r="R790" s="46">
        <f>MIN(G790,INDEX(Asumsi!$C$5:$C$7,MATCH(I790,Asumsi!$A$5:$A$7,0)))</f>
        <v>0.05</v>
      </c>
      <c r="S790" s="43">
        <f t="shared" si="102"/>
        <v>1</v>
      </c>
      <c r="T790" s="45">
        <f t="shared" si="103"/>
        <v>170429.20000000004</v>
      </c>
      <c r="U790" s="45">
        <f>IF(L790=1,F790*INDEX(Asumsi!$B$5:$B$7,MATCH(I790,Asumsi!$A$5:$A$7,0))-F790*R790,0)</f>
        <v>2130365</v>
      </c>
      <c r="V790" s="45">
        <f>IF(S790=1,U790*(1-Asumsi!$B$10),U790)</f>
        <v>2023846.75</v>
      </c>
    </row>
    <row r="791" spans="1:22" x14ac:dyDescent="0.35">
      <c r="A791" s="43">
        <v>29985</v>
      </c>
      <c r="B791" s="43" t="s">
        <v>202</v>
      </c>
      <c r="C791" s="43" t="s">
        <v>335</v>
      </c>
      <c r="D791" s="44">
        <v>41101</v>
      </c>
      <c r="E791" s="43">
        <v>22</v>
      </c>
      <c r="F791" s="43">
        <v>393500</v>
      </c>
      <c r="G791" s="43">
        <v>0.03</v>
      </c>
      <c r="H791" s="43">
        <v>11805</v>
      </c>
      <c r="I791" s="43" t="s">
        <v>75</v>
      </c>
      <c r="J791" s="43" t="s">
        <v>144</v>
      </c>
      <c r="K791" s="43">
        <f t="shared" si="96"/>
        <v>2012</v>
      </c>
      <c r="L791" s="43">
        <f t="shared" si="97"/>
        <v>1</v>
      </c>
      <c r="M791" s="43">
        <f t="shared" si="98"/>
        <v>0</v>
      </c>
      <c r="N791" s="43">
        <f t="shared" si="99"/>
        <v>1</v>
      </c>
      <c r="O791" s="43" t="str">
        <f t="shared" si="100"/>
        <v>B: 1-3%</v>
      </c>
      <c r="P791" s="45">
        <f t="shared" si="101"/>
        <v>381695</v>
      </c>
      <c r="Q791" s="45">
        <f>IF(L791=1,F791*INDEX(Asumsi!$B$5:$B$7,MATCH(I791,Asumsi!$A$5:$A$7,0))-H791,0)</f>
        <v>106245</v>
      </c>
      <c r="R791" s="46">
        <f>MIN(G791,INDEX(Asumsi!$C$5:$C$7,MATCH(I791,Asumsi!$A$5:$A$7,0)))</f>
        <v>0.03</v>
      </c>
      <c r="S791" s="43">
        <f t="shared" si="102"/>
        <v>0</v>
      </c>
      <c r="T791" s="45">
        <f t="shared" si="103"/>
        <v>0</v>
      </c>
      <c r="U791" s="45">
        <f>IF(L791=1,F791*INDEX(Asumsi!$B$5:$B$7,MATCH(I791,Asumsi!$A$5:$A$7,0))-F791*R791,0)</f>
        <v>106245</v>
      </c>
      <c r="V791" s="45">
        <f>IF(S791=1,U791*(1-Asumsi!$B$10),U791)</f>
        <v>106245</v>
      </c>
    </row>
    <row r="792" spans="1:22" x14ac:dyDescent="0.35">
      <c r="A792" s="43">
        <v>29986</v>
      </c>
      <c r="B792" s="43" t="s">
        <v>202</v>
      </c>
      <c r="C792" s="43" t="s">
        <v>334</v>
      </c>
      <c r="D792" s="44">
        <v>40727</v>
      </c>
      <c r="E792" s="43">
        <v>40</v>
      </c>
      <c r="F792" s="43">
        <v>2954780</v>
      </c>
      <c r="G792" s="43">
        <v>0.03</v>
      </c>
      <c r="H792" s="43">
        <v>88643</v>
      </c>
      <c r="I792" s="43" t="s">
        <v>76</v>
      </c>
      <c r="J792" s="43" t="s">
        <v>138</v>
      </c>
      <c r="K792" s="43">
        <f t="shared" si="96"/>
        <v>2011</v>
      </c>
      <c r="L792" s="43">
        <f t="shared" si="97"/>
        <v>1</v>
      </c>
      <c r="M792" s="43">
        <f t="shared" si="98"/>
        <v>0</v>
      </c>
      <c r="N792" s="43">
        <f t="shared" si="99"/>
        <v>1</v>
      </c>
      <c r="O792" s="43" t="str">
        <f t="shared" si="100"/>
        <v>B: 1-3%</v>
      </c>
      <c r="P792" s="45">
        <f t="shared" si="101"/>
        <v>2866137</v>
      </c>
      <c r="Q792" s="45">
        <f>IF(L792=1,F792*INDEX(Asumsi!$B$5:$B$7,MATCH(I792,Asumsi!$A$5:$A$7,0))-H792,0)</f>
        <v>797791</v>
      </c>
      <c r="R792" s="46">
        <f>MIN(G792,INDEX(Asumsi!$C$5:$C$7,MATCH(I792,Asumsi!$A$5:$A$7,0)))</f>
        <v>0.03</v>
      </c>
      <c r="S792" s="43">
        <f t="shared" si="102"/>
        <v>0</v>
      </c>
      <c r="T792" s="45">
        <f t="shared" si="103"/>
        <v>0</v>
      </c>
      <c r="U792" s="45">
        <f>IF(L792=1,F792*INDEX(Asumsi!$B$5:$B$7,MATCH(I792,Asumsi!$A$5:$A$7,0))-F792*R792,0)</f>
        <v>797790.6</v>
      </c>
      <c r="V792" s="45">
        <f>IF(S792=1,U792*(1-Asumsi!$B$10),U792)</f>
        <v>797790.6</v>
      </c>
    </row>
    <row r="793" spans="1:22" x14ac:dyDescent="0.35">
      <c r="A793" s="43">
        <v>30147</v>
      </c>
      <c r="B793" s="43" t="s">
        <v>202</v>
      </c>
      <c r="C793" s="43" t="s">
        <v>353</v>
      </c>
      <c r="D793" s="44">
        <v>41077</v>
      </c>
      <c r="E793" s="43">
        <v>37</v>
      </c>
      <c r="F793" s="43">
        <v>1480280</v>
      </c>
      <c r="G793" s="43">
        <v>0.06</v>
      </c>
      <c r="H793" s="43">
        <v>88817</v>
      </c>
      <c r="I793" s="43" t="s">
        <v>75</v>
      </c>
      <c r="J793" s="43" t="s">
        <v>144</v>
      </c>
      <c r="K793" s="43">
        <f t="shared" si="96"/>
        <v>2012</v>
      </c>
      <c r="L793" s="43">
        <f t="shared" si="97"/>
        <v>1</v>
      </c>
      <c r="M793" s="43">
        <f t="shared" si="98"/>
        <v>0</v>
      </c>
      <c r="N793" s="43">
        <f t="shared" si="99"/>
        <v>1</v>
      </c>
      <c r="O793" s="43" t="str">
        <f t="shared" si="100"/>
        <v>C: 4-6%</v>
      </c>
      <c r="P793" s="45">
        <f t="shared" si="101"/>
        <v>1391463</v>
      </c>
      <c r="Q793" s="45">
        <f>IF(L793=1,F793*INDEX(Asumsi!$B$5:$B$7,MATCH(I793,Asumsi!$A$5:$A$7,0))-H793,0)</f>
        <v>355267</v>
      </c>
      <c r="R793" s="46">
        <f>MIN(G793,INDEX(Asumsi!$C$5:$C$7,MATCH(I793,Asumsi!$A$5:$A$7,0)))</f>
        <v>0.03</v>
      </c>
      <c r="S793" s="43">
        <f t="shared" si="102"/>
        <v>1</v>
      </c>
      <c r="T793" s="45">
        <f t="shared" si="103"/>
        <v>44408.4</v>
      </c>
      <c r="U793" s="45">
        <f>IF(L793=1,F793*INDEX(Asumsi!$B$5:$B$7,MATCH(I793,Asumsi!$A$5:$A$7,0))-F793*R793,0)</f>
        <v>399675.6</v>
      </c>
      <c r="V793" s="45">
        <f>IF(S793=1,U793*(1-Asumsi!$B$10),U793)</f>
        <v>379691.81999999995</v>
      </c>
    </row>
    <row r="794" spans="1:22" x14ac:dyDescent="0.35">
      <c r="A794" s="43">
        <v>30149</v>
      </c>
      <c r="B794" s="43" t="s">
        <v>202</v>
      </c>
      <c r="C794" s="43" t="s">
        <v>344</v>
      </c>
      <c r="D794" s="44">
        <v>40524</v>
      </c>
      <c r="E794" s="43">
        <v>8</v>
      </c>
      <c r="F794" s="43">
        <v>32940</v>
      </c>
      <c r="G794" s="43">
        <v>0.1</v>
      </c>
      <c r="H794" s="43">
        <v>3294</v>
      </c>
      <c r="I794" s="43" t="s">
        <v>76</v>
      </c>
      <c r="J794" s="43" t="s">
        <v>138</v>
      </c>
      <c r="K794" s="43">
        <f t="shared" si="96"/>
        <v>2010</v>
      </c>
      <c r="L794" s="43">
        <f t="shared" si="97"/>
        <v>1</v>
      </c>
      <c r="M794" s="43">
        <f t="shared" si="98"/>
        <v>0</v>
      </c>
      <c r="N794" s="43">
        <f t="shared" si="99"/>
        <v>1</v>
      </c>
      <c r="O794" s="43" t="str">
        <f t="shared" si="100"/>
        <v>D: 7%+</v>
      </c>
      <c r="P794" s="45">
        <f t="shared" si="101"/>
        <v>29646</v>
      </c>
      <c r="Q794" s="45">
        <f>IF(L794=1,F794*INDEX(Asumsi!$B$5:$B$7,MATCH(I794,Asumsi!$A$5:$A$7,0))-H794,0)</f>
        <v>6588</v>
      </c>
      <c r="R794" s="46">
        <f>MIN(G794,INDEX(Asumsi!$C$5:$C$7,MATCH(I794,Asumsi!$A$5:$A$7,0)))</f>
        <v>0.05</v>
      </c>
      <c r="S794" s="43">
        <f t="shared" si="102"/>
        <v>1</v>
      </c>
      <c r="T794" s="45">
        <f t="shared" si="103"/>
        <v>1647</v>
      </c>
      <c r="U794" s="45">
        <f>IF(L794=1,F794*INDEX(Asumsi!$B$5:$B$7,MATCH(I794,Asumsi!$A$5:$A$7,0))-F794*R794,0)</f>
        <v>8235</v>
      </c>
      <c r="V794" s="45">
        <f>IF(S794=1,U794*(1-Asumsi!$B$10),U794)</f>
        <v>7823.25</v>
      </c>
    </row>
    <row r="795" spans="1:22" x14ac:dyDescent="0.35">
      <c r="A795" s="43">
        <v>30310</v>
      </c>
      <c r="B795" s="43" t="s">
        <v>202</v>
      </c>
      <c r="C795" s="43" t="s">
        <v>340</v>
      </c>
      <c r="D795" s="44">
        <v>41025</v>
      </c>
      <c r="E795" s="43">
        <v>21</v>
      </c>
      <c r="F795" s="43">
        <v>4048057</v>
      </c>
      <c r="G795" s="43">
        <v>0.1</v>
      </c>
      <c r="H795" s="43">
        <v>404806</v>
      </c>
      <c r="I795" s="43" t="s">
        <v>77</v>
      </c>
      <c r="J795" s="43" t="s">
        <v>137</v>
      </c>
      <c r="K795" s="43">
        <f t="shared" si="96"/>
        <v>2012</v>
      </c>
      <c r="L795" s="43">
        <f t="shared" si="97"/>
        <v>1</v>
      </c>
      <c r="M795" s="43">
        <f t="shared" si="98"/>
        <v>0</v>
      </c>
      <c r="N795" s="43">
        <f t="shared" si="99"/>
        <v>1</v>
      </c>
      <c r="O795" s="43" t="str">
        <f t="shared" si="100"/>
        <v>D: 7%+</v>
      </c>
      <c r="P795" s="45">
        <f t="shared" si="101"/>
        <v>3643251</v>
      </c>
      <c r="Q795" s="45">
        <f>IF(L795=1,F795*INDEX(Asumsi!$B$5:$B$7,MATCH(I795,Asumsi!$A$5:$A$7,0))-H795,0)</f>
        <v>809611.09999999986</v>
      </c>
      <c r="R795" s="46">
        <f>MIN(G795,INDEX(Asumsi!$C$5:$C$7,MATCH(I795,Asumsi!$A$5:$A$7,0)))</f>
        <v>0.05</v>
      </c>
      <c r="S795" s="43">
        <f t="shared" si="102"/>
        <v>1</v>
      </c>
      <c r="T795" s="45">
        <f t="shared" si="103"/>
        <v>202402.85</v>
      </c>
      <c r="U795" s="45">
        <f>IF(L795=1,F795*INDEX(Asumsi!$B$5:$B$7,MATCH(I795,Asumsi!$A$5:$A$7,0))-F795*R795,0)</f>
        <v>1012014.2499999999</v>
      </c>
      <c r="V795" s="45">
        <f>IF(S795=1,U795*(1-Asumsi!$B$10),U795)</f>
        <v>961413.53749999986</v>
      </c>
    </row>
    <row r="796" spans="1:22" x14ac:dyDescent="0.35">
      <c r="A796" s="43">
        <v>31426</v>
      </c>
      <c r="B796" s="43" t="s">
        <v>202</v>
      </c>
      <c r="C796" s="43" t="s">
        <v>348</v>
      </c>
      <c r="D796" s="44">
        <v>40030</v>
      </c>
      <c r="E796" s="43">
        <v>40</v>
      </c>
      <c r="F796" s="43">
        <v>8108116</v>
      </c>
      <c r="G796" s="43">
        <v>0.09</v>
      </c>
      <c r="H796" s="43">
        <v>729730</v>
      </c>
      <c r="I796" s="43" t="s">
        <v>77</v>
      </c>
      <c r="J796" s="43" t="s">
        <v>137</v>
      </c>
      <c r="K796" s="43">
        <f t="shared" si="96"/>
        <v>2009</v>
      </c>
      <c r="L796" s="43">
        <f t="shared" si="97"/>
        <v>1</v>
      </c>
      <c r="M796" s="43">
        <f t="shared" si="98"/>
        <v>0</v>
      </c>
      <c r="N796" s="43">
        <f t="shared" si="99"/>
        <v>1</v>
      </c>
      <c r="O796" s="43" t="str">
        <f t="shared" si="100"/>
        <v>D: 7%+</v>
      </c>
      <c r="P796" s="45">
        <f t="shared" si="101"/>
        <v>7378386</v>
      </c>
      <c r="Q796" s="45">
        <f>IF(L796=1,F796*INDEX(Asumsi!$B$5:$B$7,MATCH(I796,Asumsi!$A$5:$A$7,0))-H796,0)</f>
        <v>1702704.7999999998</v>
      </c>
      <c r="R796" s="46">
        <f>MIN(G796,INDEX(Asumsi!$C$5:$C$7,MATCH(I796,Asumsi!$A$5:$A$7,0)))</f>
        <v>0.05</v>
      </c>
      <c r="S796" s="43">
        <f t="shared" si="102"/>
        <v>1</v>
      </c>
      <c r="T796" s="45">
        <f t="shared" si="103"/>
        <v>324324.63999999996</v>
      </c>
      <c r="U796" s="45">
        <f>IF(L796=1,F796*INDEX(Asumsi!$B$5:$B$7,MATCH(I796,Asumsi!$A$5:$A$7,0))-F796*R796,0)</f>
        <v>2027028.9999999998</v>
      </c>
      <c r="V796" s="45">
        <f>IF(S796=1,U796*(1-Asumsi!$B$10),U796)</f>
        <v>1925677.5499999996</v>
      </c>
    </row>
    <row r="797" spans="1:22" x14ac:dyDescent="0.35">
      <c r="A797" s="43">
        <v>31872</v>
      </c>
      <c r="B797" s="43" t="s">
        <v>202</v>
      </c>
      <c r="C797" s="43" t="s">
        <v>341</v>
      </c>
      <c r="D797" s="44">
        <v>40427</v>
      </c>
      <c r="E797" s="43">
        <v>34</v>
      </c>
      <c r="F797" s="43">
        <v>5666380</v>
      </c>
      <c r="G797" s="43">
        <v>0.06</v>
      </c>
      <c r="H797" s="43">
        <v>339983</v>
      </c>
      <c r="I797" s="43" t="s">
        <v>76</v>
      </c>
      <c r="J797" s="43" t="s">
        <v>146</v>
      </c>
      <c r="K797" s="43">
        <f t="shared" si="96"/>
        <v>2010</v>
      </c>
      <c r="L797" s="43">
        <f t="shared" si="97"/>
        <v>1</v>
      </c>
      <c r="M797" s="43">
        <f t="shared" si="98"/>
        <v>0</v>
      </c>
      <c r="N797" s="43">
        <f t="shared" si="99"/>
        <v>1</v>
      </c>
      <c r="O797" s="43" t="str">
        <f t="shared" si="100"/>
        <v>C: 4-6%</v>
      </c>
      <c r="P797" s="45">
        <f t="shared" si="101"/>
        <v>5326397</v>
      </c>
      <c r="Q797" s="45">
        <f>IF(L797=1,F797*INDEX(Asumsi!$B$5:$B$7,MATCH(I797,Asumsi!$A$5:$A$7,0))-H797,0)</f>
        <v>1359931</v>
      </c>
      <c r="R797" s="46">
        <f>MIN(G797,INDEX(Asumsi!$C$5:$C$7,MATCH(I797,Asumsi!$A$5:$A$7,0)))</f>
        <v>0.05</v>
      </c>
      <c r="S797" s="43">
        <f t="shared" si="102"/>
        <v>1</v>
      </c>
      <c r="T797" s="45">
        <f t="shared" si="103"/>
        <v>56663.799999999974</v>
      </c>
      <c r="U797" s="45">
        <f>IF(L797=1,F797*INDEX(Asumsi!$B$5:$B$7,MATCH(I797,Asumsi!$A$5:$A$7,0))-F797*R797,0)</f>
        <v>1416595</v>
      </c>
      <c r="V797" s="45">
        <f>IF(S797=1,U797*(1-Asumsi!$B$10),U797)</f>
        <v>1345765.25</v>
      </c>
    </row>
    <row r="798" spans="1:22" x14ac:dyDescent="0.35">
      <c r="A798" s="43">
        <v>31874</v>
      </c>
      <c r="B798" s="43" t="s">
        <v>202</v>
      </c>
      <c r="C798" s="43" t="s">
        <v>328</v>
      </c>
      <c r="D798" s="44">
        <v>41167</v>
      </c>
      <c r="E798" s="43">
        <v>29</v>
      </c>
      <c r="F798" s="43">
        <v>643900</v>
      </c>
      <c r="G798" s="43">
        <v>0.03</v>
      </c>
      <c r="H798" s="43">
        <v>19317</v>
      </c>
      <c r="I798" s="43" t="s">
        <v>76</v>
      </c>
      <c r="J798" s="43" t="s">
        <v>148</v>
      </c>
      <c r="K798" s="43">
        <f t="shared" si="96"/>
        <v>2012</v>
      </c>
      <c r="L798" s="43">
        <f t="shared" si="97"/>
        <v>1</v>
      </c>
      <c r="M798" s="43">
        <f t="shared" si="98"/>
        <v>0</v>
      </c>
      <c r="N798" s="43">
        <f t="shared" si="99"/>
        <v>1</v>
      </c>
      <c r="O798" s="43" t="str">
        <f t="shared" si="100"/>
        <v>B: 1-3%</v>
      </c>
      <c r="P798" s="45">
        <f t="shared" si="101"/>
        <v>624583</v>
      </c>
      <c r="Q798" s="45">
        <f>IF(L798=1,F798*INDEX(Asumsi!$B$5:$B$7,MATCH(I798,Asumsi!$A$5:$A$7,0))-H798,0)</f>
        <v>173853</v>
      </c>
      <c r="R798" s="46">
        <f>MIN(G798,INDEX(Asumsi!$C$5:$C$7,MATCH(I798,Asumsi!$A$5:$A$7,0)))</f>
        <v>0.03</v>
      </c>
      <c r="S798" s="43">
        <f t="shared" si="102"/>
        <v>0</v>
      </c>
      <c r="T798" s="45">
        <f t="shared" si="103"/>
        <v>0</v>
      </c>
      <c r="U798" s="45">
        <f>IF(L798=1,F798*INDEX(Asumsi!$B$5:$B$7,MATCH(I798,Asumsi!$A$5:$A$7,0))-F798*R798,0)</f>
        <v>173853</v>
      </c>
      <c r="V798" s="45">
        <f>IF(S798=1,U798*(1-Asumsi!$B$10),U798)</f>
        <v>173853</v>
      </c>
    </row>
    <row r="799" spans="1:22" x14ac:dyDescent="0.35">
      <c r="A799" s="43">
        <v>31938</v>
      </c>
      <c r="B799" s="43" t="s">
        <v>202</v>
      </c>
      <c r="C799" s="43" t="s">
        <v>328</v>
      </c>
      <c r="D799" s="44">
        <v>40751</v>
      </c>
      <c r="E799" s="43">
        <v>13</v>
      </c>
      <c r="F799" s="43">
        <v>2387240</v>
      </c>
      <c r="G799" s="43">
        <v>0.08</v>
      </c>
      <c r="H799" s="43">
        <v>190979</v>
      </c>
      <c r="I799" s="43" t="s">
        <v>75</v>
      </c>
      <c r="J799" s="43" t="s">
        <v>135</v>
      </c>
      <c r="K799" s="43">
        <f t="shared" si="96"/>
        <v>2011</v>
      </c>
      <c r="L799" s="43">
        <f t="shared" si="97"/>
        <v>1</v>
      </c>
      <c r="M799" s="43">
        <f t="shared" si="98"/>
        <v>0</v>
      </c>
      <c r="N799" s="43">
        <f t="shared" si="99"/>
        <v>1</v>
      </c>
      <c r="O799" s="43" t="str">
        <f t="shared" si="100"/>
        <v>D: 7%+</v>
      </c>
      <c r="P799" s="45">
        <f t="shared" si="101"/>
        <v>2196261</v>
      </c>
      <c r="Q799" s="45">
        <f>IF(L799=1,F799*INDEX(Asumsi!$B$5:$B$7,MATCH(I799,Asumsi!$A$5:$A$7,0))-H799,0)</f>
        <v>525193</v>
      </c>
      <c r="R799" s="46">
        <f>MIN(G799,INDEX(Asumsi!$C$5:$C$7,MATCH(I799,Asumsi!$A$5:$A$7,0)))</f>
        <v>0.03</v>
      </c>
      <c r="S799" s="43">
        <f t="shared" si="102"/>
        <v>1</v>
      </c>
      <c r="T799" s="45">
        <f t="shared" si="103"/>
        <v>119362</v>
      </c>
      <c r="U799" s="45">
        <f>IF(L799=1,F799*INDEX(Asumsi!$B$5:$B$7,MATCH(I799,Asumsi!$A$5:$A$7,0))-F799*R799,0)</f>
        <v>644554.80000000005</v>
      </c>
      <c r="V799" s="45">
        <f>IF(S799=1,U799*(1-Asumsi!$B$10),U799)</f>
        <v>612327.06000000006</v>
      </c>
    </row>
    <row r="800" spans="1:22" x14ac:dyDescent="0.35">
      <c r="A800" s="43">
        <v>32582</v>
      </c>
      <c r="B800" s="43" t="s">
        <v>209</v>
      </c>
      <c r="C800" s="43" t="s">
        <v>342</v>
      </c>
      <c r="D800" s="44">
        <v>39989</v>
      </c>
      <c r="E800" s="43">
        <v>27</v>
      </c>
      <c r="F800" s="43">
        <v>5561760</v>
      </c>
      <c r="G800" s="43">
        <v>7.0000000000000007E-2</v>
      </c>
      <c r="H800" s="43">
        <v>389323</v>
      </c>
      <c r="I800" s="43" t="s">
        <v>75</v>
      </c>
      <c r="J800" s="43" t="s">
        <v>144</v>
      </c>
      <c r="K800" s="43">
        <f t="shared" si="96"/>
        <v>2009</v>
      </c>
      <c r="L800" s="43">
        <f t="shared" si="97"/>
        <v>0</v>
      </c>
      <c r="M800" s="43">
        <f t="shared" si="98"/>
        <v>1</v>
      </c>
      <c r="N800" s="43">
        <f t="shared" si="99"/>
        <v>1</v>
      </c>
      <c r="O800" s="43" t="str">
        <f t="shared" si="100"/>
        <v>D: 7%+</v>
      </c>
      <c r="P800" s="45">
        <f t="shared" si="101"/>
        <v>0</v>
      </c>
      <c r="Q800" s="45">
        <f>IF(L800=1,F800*INDEX(Asumsi!$B$5:$B$7,MATCH(I800,Asumsi!$A$5:$A$7,0))-H800,0)</f>
        <v>0</v>
      </c>
      <c r="R800" s="46">
        <f>MIN(G800,INDEX(Asumsi!$C$5:$C$7,MATCH(I800,Asumsi!$A$5:$A$7,0)))</f>
        <v>0.03</v>
      </c>
      <c r="S800" s="43">
        <f t="shared" si="102"/>
        <v>1</v>
      </c>
      <c r="T800" s="45">
        <f t="shared" si="103"/>
        <v>0</v>
      </c>
      <c r="U800" s="45">
        <f>IF(L800=1,F800*INDEX(Asumsi!$B$5:$B$7,MATCH(I800,Asumsi!$A$5:$A$7,0))-F800*R800,0)</f>
        <v>0</v>
      </c>
      <c r="V800" s="45">
        <f>IF(S800=1,U800*(1-Asumsi!$B$10),U800)</f>
        <v>0</v>
      </c>
    </row>
    <row r="801" spans="1:22" x14ac:dyDescent="0.35">
      <c r="A801" s="43">
        <v>32611</v>
      </c>
      <c r="B801" s="43" t="s">
        <v>202</v>
      </c>
      <c r="C801" s="43" t="s">
        <v>352</v>
      </c>
      <c r="D801" s="44">
        <v>40052</v>
      </c>
      <c r="E801" s="43">
        <v>16</v>
      </c>
      <c r="F801" s="43">
        <v>67520</v>
      </c>
      <c r="G801" s="43">
        <v>0.04</v>
      </c>
      <c r="H801" s="43">
        <v>2701</v>
      </c>
      <c r="I801" s="43" t="s">
        <v>76</v>
      </c>
      <c r="J801" s="43" t="s">
        <v>138</v>
      </c>
      <c r="K801" s="43">
        <f t="shared" si="96"/>
        <v>2009</v>
      </c>
      <c r="L801" s="43">
        <f t="shared" si="97"/>
        <v>1</v>
      </c>
      <c r="M801" s="43">
        <f t="shared" si="98"/>
        <v>0</v>
      </c>
      <c r="N801" s="43">
        <f t="shared" si="99"/>
        <v>1</v>
      </c>
      <c r="O801" s="43" t="str">
        <f t="shared" si="100"/>
        <v>C: 4-6%</v>
      </c>
      <c r="P801" s="45">
        <f t="shared" si="101"/>
        <v>64819</v>
      </c>
      <c r="Q801" s="45">
        <f>IF(L801=1,F801*INDEX(Asumsi!$B$5:$B$7,MATCH(I801,Asumsi!$A$5:$A$7,0))-H801,0)</f>
        <v>17555</v>
      </c>
      <c r="R801" s="46">
        <f>MIN(G801,INDEX(Asumsi!$C$5:$C$7,MATCH(I801,Asumsi!$A$5:$A$7,0)))</f>
        <v>0.04</v>
      </c>
      <c r="S801" s="43">
        <f t="shared" si="102"/>
        <v>0</v>
      </c>
      <c r="T801" s="45">
        <f t="shared" si="103"/>
        <v>0</v>
      </c>
      <c r="U801" s="45">
        <f>IF(L801=1,F801*INDEX(Asumsi!$B$5:$B$7,MATCH(I801,Asumsi!$A$5:$A$7,0))-F801*R801,0)</f>
        <v>17555.2</v>
      </c>
      <c r="V801" s="45">
        <f>IF(S801=1,U801*(1-Asumsi!$B$10),U801)</f>
        <v>17555.2</v>
      </c>
    </row>
    <row r="802" spans="1:22" x14ac:dyDescent="0.35">
      <c r="A802" s="43">
        <v>32901</v>
      </c>
      <c r="B802" s="43" t="s">
        <v>209</v>
      </c>
      <c r="C802" s="43" t="s">
        <v>352</v>
      </c>
      <c r="D802" s="44">
        <v>40553</v>
      </c>
      <c r="E802" s="43">
        <v>13</v>
      </c>
      <c r="F802" s="43">
        <v>99480</v>
      </c>
      <c r="G802" s="43">
        <v>0</v>
      </c>
      <c r="H802" s="43">
        <v>0</v>
      </c>
      <c r="I802" s="43" t="s">
        <v>76</v>
      </c>
      <c r="J802" s="43" t="s">
        <v>149</v>
      </c>
      <c r="K802" s="43">
        <f t="shared" si="96"/>
        <v>2011</v>
      </c>
      <c r="L802" s="43">
        <f t="shared" si="97"/>
        <v>0</v>
      </c>
      <c r="M802" s="43">
        <f t="shared" si="98"/>
        <v>1</v>
      </c>
      <c r="N802" s="43">
        <f t="shared" si="99"/>
        <v>1</v>
      </c>
      <c r="O802" s="43" t="str">
        <f t="shared" si="100"/>
        <v>A: 0%</v>
      </c>
      <c r="P802" s="45">
        <f t="shared" si="101"/>
        <v>0</v>
      </c>
      <c r="Q802" s="45">
        <f>IF(L802=1,F802*INDEX(Asumsi!$B$5:$B$7,MATCH(I802,Asumsi!$A$5:$A$7,0))-H802,0)</f>
        <v>0</v>
      </c>
      <c r="R802" s="46">
        <f>MIN(G802,INDEX(Asumsi!$C$5:$C$7,MATCH(I802,Asumsi!$A$5:$A$7,0)))</f>
        <v>0</v>
      </c>
      <c r="S802" s="43">
        <f t="shared" si="102"/>
        <v>0</v>
      </c>
      <c r="T802" s="45">
        <f t="shared" si="103"/>
        <v>0</v>
      </c>
      <c r="U802" s="45">
        <f>IF(L802=1,F802*INDEX(Asumsi!$B$5:$B$7,MATCH(I802,Asumsi!$A$5:$A$7,0))-F802*R802,0)</f>
        <v>0</v>
      </c>
      <c r="V802" s="45">
        <f>IF(S802=1,U802*(1-Asumsi!$B$10),U802)</f>
        <v>0</v>
      </c>
    </row>
    <row r="803" spans="1:22" x14ac:dyDescent="0.35">
      <c r="A803" s="43">
        <v>33284</v>
      </c>
      <c r="B803" s="43" t="s">
        <v>202</v>
      </c>
      <c r="C803" s="43" t="s">
        <v>327</v>
      </c>
      <c r="D803" s="44">
        <v>40999</v>
      </c>
      <c r="E803" s="43">
        <v>21</v>
      </c>
      <c r="F803" s="43">
        <v>960780</v>
      </c>
      <c r="G803" s="43">
        <v>0.01</v>
      </c>
      <c r="H803" s="43">
        <v>9608</v>
      </c>
      <c r="I803" s="43" t="s">
        <v>75</v>
      </c>
      <c r="J803" s="43" t="s">
        <v>144</v>
      </c>
      <c r="K803" s="43">
        <f t="shared" si="96"/>
        <v>2012</v>
      </c>
      <c r="L803" s="43">
        <f t="shared" si="97"/>
        <v>1</v>
      </c>
      <c r="M803" s="43">
        <f t="shared" si="98"/>
        <v>0</v>
      </c>
      <c r="N803" s="43">
        <f t="shared" si="99"/>
        <v>1</v>
      </c>
      <c r="O803" s="43" t="str">
        <f t="shared" si="100"/>
        <v>B: 1-3%</v>
      </c>
      <c r="P803" s="45">
        <f t="shared" si="101"/>
        <v>951172</v>
      </c>
      <c r="Q803" s="45">
        <f>IF(L803=1,F803*INDEX(Asumsi!$B$5:$B$7,MATCH(I803,Asumsi!$A$5:$A$7,0))-H803,0)</f>
        <v>278626</v>
      </c>
      <c r="R803" s="46">
        <f>MIN(G803,INDEX(Asumsi!$C$5:$C$7,MATCH(I803,Asumsi!$A$5:$A$7,0)))</f>
        <v>0.01</v>
      </c>
      <c r="S803" s="43">
        <f t="shared" si="102"/>
        <v>0</v>
      </c>
      <c r="T803" s="45">
        <f t="shared" si="103"/>
        <v>0</v>
      </c>
      <c r="U803" s="45">
        <f>IF(L803=1,F803*INDEX(Asumsi!$B$5:$B$7,MATCH(I803,Asumsi!$A$5:$A$7,0))-F803*R803,0)</f>
        <v>278626.2</v>
      </c>
      <c r="V803" s="45">
        <f>IF(S803=1,U803*(1-Asumsi!$B$10),U803)</f>
        <v>278626.2</v>
      </c>
    </row>
    <row r="804" spans="1:22" x14ac:dyDescent="0.35">
      <c r="A804" s="43">
        <v>33287</v>
      </c>
      <c r="B804" s="43" t="s">
        <v>202</v>
      </c>
      <c r="C804" s="43" t="s">
        <v>326</v>
      </c>
      <c r="D804" s="44">
        <v>40655</v>
      </c>
      <c r="E804" s="43">
        <v>44</v>
      </c>
      <c r="F804" s="43">
        <v>23809100</v>
      </c>
      <c r="G804" s="43">
        <v>0</v>
      </c>
      <c r="H804" s="43">
        <v>0</v>
      </c>
      <c r="I804" s="43" t="s">
        <v>77</v>
      </c>
      <c r="J804" s="43" t="s">
        <v>134</v>
      </c>
      <c r="K804" s="43">
        <f t="shared" si="96"/>
        <v>2011</v>
      </c>
      <c r="L804" s="43">
        <f t="shared" si="97"/>
        <v>1</v>
      </c>
      <c r="M804" s="43">
        <f t="shared" si="98"/>
        <v>0</v>
      </c>
      <c r="N804" s="43">
        <f t="shared" si="99"/>
        <v>1</v>
      </c>
      <c r="O804" s="43" t="str">
        <f t="shared" si="100"/>
        <v>A: 0%</v>
      </c>
      <c r="P804" s="45">
        <f t="shared" si="101"/>
        <v>23809100</v>
      </c>
      <c r="Q804" s="45">
        <f>IF(L804=1,F804*INDEX(Asumsi!$B$5:$B$7,MATCH(I804,Asumsi!$A$5:$A$7,0))-H804,0)</f>
        <v>7142730</v>
      </c>
      <c r="R804" s="46">
        <f>MIN(G804,INDEX(Asumsi!$C$5:$C$7,MATCH(I804,Asumsi!$A$5:$A$7,0)))</f>
        <v>0</v>
      </c>
      <c r="S804" s="43">
        <f t="shared" si="102"/>
        <v>0</v>
      </c>
      <c r="T804" s="45">
        <f t="shared" si="103"/>
        <v>0</v>
      </c>
      <c r="U804" s="45">
        <f>IF(L804=1,F804*INDEX(Asumsi!$B$5:$B$7,MATCH(I804,Asumsi!$A$5:$A$7,0))-F804*R804,0)</f>
        <v>7142730</v>
      </c>
      <c r="V804" s="45">
        <f>IF(S804=1,U804*(1-Asumsi!$B$10),U804)</f>
        <v>7142730</v>
      </c>
    </row>
    <row r="805" spans="1:22" x14ac:dyDescent="0.35">
      <c r="A805" s="43">
        <v>33732</v>
      </c>
      <c r="B805" s="43" t="s">
        <v>202</v>
      </c>
      <c r="C805" s="43" t="s">
        <v>350</v>
      </c>
      <c r="D805" s="44">
        <v>40053</v>
      </c>
      <c r="E805" s="43">
        <v>33</v>
      </c>
      <c r="F805" s="43">
        <v>665900</v>
      </c>
      <c r="G805" s="43">
        <v>0.05</v>
      </c>
      <c r="H805" s="43">
        <v>33295</v>
      </c>
      <c r="I805" s="43" t="s">
        <v>75</v>
      </c>
      <c r="J805" s="43" t="s">
        <v>144</v>
      </c>
      <c r="K805" s="43">
        <f t="shared" si="96"/>
        <v>2009</v>
      </c>
      <c r="L805" s="43">
        <f t="shared" si="97"/>
        <v>1</v>
      </c>
      <c r="M805" s="43">
        <f t="shared" si="98"/>
        <v>0</v>
      </c>
      <c r="N805" s="43">
        <f t="shared" si="99"/>
        <v>1</v>
      </c>
      <c r="O805" s="43" t="str">
        <f t="shared" si="100"/>
        <v>C: 4-6%</v>
      </c>
      <c r="P805" s="45">
        <f t="shared" si="101"/>
        <v>632605</v>
      </c>
      <c r="Q805" s="45">
        <f>IF(L805=1,F805*INDEX(Asumsi!$B$5:$B$7,MATCH(I805,Asumsi!$A$5:$A$7,0))-H805,0)</f>
        <v>166475</v>
      </c>
      <c r="R805" s="46">
        <f>MIN(G805,INDEX(Asumsi!$C$5:$C$7,MATCH(I805,Asumsi!$A$5:$A$7,0)))</f>
        <v>0.03</v>
      </c>
      <c r="S805" s="43">
        <f t="shared" si="102"/>
        <v>1</v>
      </c>
      <c r="T805" s="45">
        <f t="shared" si="103"/>
        <v>13318.000000000002</v>
      </c>
      <c r="U805" s="45">
        <f>IF(L805=1,F805*INDEX(Asumsi!$B$5:$B$7,MATCH(I805,Asumsi!$A$5:$A$7,0))-F805*R805,0)</f>
        <v>179793</v>
      </c>
      <c r="V805" s="45">
        <f>IF(S805=1,U805*(1-Asumsi!$B$10),U805)</f>
        <v>170803.35</v>
      </c>
    </row>
    <row r="806" spans="1:22" x14ac:dyDescent="0.35">
      <c r="A806" s="43">
        <v>34435</v>
      </c>
      <c r="B806" s="43" t="s">
        <v>202</v>
      </c>
      <c r="C806" s="43" t="s">
        <v>349</v>
      </c>
      <c r="D806" s="44">
        <v>40030</v>
      </c>
      <c r="E806" s="43">
        <v>42</v>
      </c>
      <c r="F806" s="43">
        <v>894720</v>
      </c>
      <c r="G806" s="43">
        <v>0.01</v>
      </c>
      <c r="H806" s="43">
        <v>8947</v>
      </c>
      <c r="I806" s="43" t="s">
        <v>76</v>
      </c>
      <c r="J806" s="43" t="s">
        <v>147</v>
      </c>
      <c r="K806" s="43">
        <f t="shared" si="96"/>
        <v>2009</v>
      </c>
      <c r="L806" s="43">
        <f t="shared" si="97"/>
        <v>1</v>
      </c>
      <c r="M806" s="43">
        <f t="shared" si="98"/>
        <v>0</v>
      </c>
      <c r="N806" s="43">
        <f t="shared" si="99"/>
        <v>1</v>
      </c>
      <c r="O806" s="43" t="str">
        <f t="shared" si="100"/>
        <v>B: 1-3%</v>
      </c>
      <c r="P806" s="45">
        <f t="shared" si="101"/>
        <v>885773</v>
      </c>
      <c r="Q806" s="45">
        <f>IF(L806=1,F806*INDEX(Asumsi!$B$5:$B$7,MATCH(I806,Asumsi!$A$5:$A$7,0))-H806,0)</f>
        <v>259469</v>
      </c>
      <c r="R806" s="46">
        <f>MIN(G806,INDEX(Asumsi!$C$5:$C$7,MATCH(I806,Asumsi!$A$5:$A$7,0)))</f>
        <v>0.01</v>
      </c>
      <c r="S806" s="43">
        <f t="shared" si="102"/>
        <v>0</v>
      </c>
      <c r="T806" s="45">
        <f t="shared" si="103"/>
        <v>0</v>
      </c>
      <c r="U806" s="45">
        <f>IF(L806=1,F806*INDEX(Asumsi!$B$5:$B$7,MATCH(I806,Asumsi!$A$5:$A$7,0))-F806*R806,0)</f>
        <v>259468.79999999999</v>
      </c>
      <c r="V806" s="45">
        <f>IF(S806=1,U806*(1-Asumsi!$B$10),U806)</f>
        <v>259468.79999999999</v>
      </c>
    </row>
    <row r="807" spans="1:22" x14ac:dyDescent="0.35">
      <c r="A807" s="43">
        <v>34852</v>
      </c>
      <c r="B807" s="43" t="s">
        <v>202</v>
      </c>
      <c r="C807" s="43" t="s">
        <v>334</v>
      </c>
      <c r="D807" s="44">
        <v>41157</v>
      </c>
      <c r="E807" s="43">
        <v>26</v>
      </c>
      <c r="F807" s="43">
        <v>107860</v>
      </c>
      <c r="G807" s="43">
        <v>0.04</v>
      </c>
      <c r="H807" s="43">
        <v>4314</v>
      </c>
      <c r="I807" s="43" t="s">
        <v>76</v>
      </c>
      <c r="J807" s="43" t="s">
        <v>138</v>
      </c>
      <c r="K807" s="43">
        <f t="shared" si="96"/>
        <v>2012</v>
      </c>
      <c r="L807" s="43">
        <f t="shared" si="97"/>
        <v>1</v>
      </c>
      <c r="M807" s="43">
        <f t="shared" si="98"/>
        <v>0</v>
      </c>
      <c r="N807" s="43">
        <f t="shared" si="99"/>
        <v>1</v>
      </c>
      <c r="O807" s="43" t="str">
        <f t="shared" si="100"/>
        <v>C: 4-6%</v>
      </c>
      <c r="P807" s="45">
        <f t="shared" si="101"/>
        <v>103546</v>
      </c>
      <c r="Q807" s="45">
        <f>IF(L807=1,F807*INDEX(Asumsi!$B$5:$B$7,MATCH(I807,Asumsi!$A$5:$A$7,0))-H807,0)</f>
        <v>28044</v>
      </c>
      <c r="R807" s="46">
        <f>MIN(G807,INDEX(Asumsi!$C$5:$C$7,MATCH(I807,Asumsi!$A$5:$A$7,0)))</f>
        <v>0.04</v>
      </c>
      <c r="S807" s="43">
        <f t="shared" si="102"/>
        <v>0</v>
      </c>
      <c r="T807" s="45">
        <f t="shared" si="103"/>
        <v>0</v>
      </c>
      <c r="U807" s="45">
        <f>IF(L807=1,F807*INDEX(Asumsi!$B$5:$B$7,MATCH(I807,Asumsi!$A$5:$A$7,0))-F807*R807,0)</f>
        <v>28043.599999999999</v>
      </c>
      <c r="V807" s="45">
        <f>IF(S807=1,U807*(1-Asumsi!$B$10),U807)</f>
        <v>28043.599999999999</v>
      </c>
    </row>
    <row r="808" spans="1:22" x14ac:dyDescent="0.35">
      <c r="A808" s="43">
        <v>35649</v>
      </c>
      <c r="B808" s="43" t="s">
        <v>202</v>
      </c>
      <c r="C808" s="43" t="s">
        <v>349</v>
      </c>
      <c r="D808" s="44">
        <v>40825</v>
      </c>
      <c r="E808" s="43">
        <v>9</v>
      </c>
      <c r="F808" s="43">
        <v>86520</v>
      </c>
      <c r="G808" s="43">
        <v>0.1</v>
      </c>
      <c r="H808" s="43">
        <v>8652</v>
      </c>
      <c r="I808" s="43" t="s">
        <v>76</v>
      </c>
      <c r="J808" s="43" t="s">
        <v>138</v>
      </c>
      <c r="K808" s="43">
        <f t="shared" si="96"/>
        <v>2011</v>
      </c>
      <c r="L808" s="43">
        <f t="shared" si="97"/>
        <v>1</v>
      </c>
      <c r="M808" s="43">
        <f t="shared" si="98"/>
        <v>0</v>
      </c>
      <c r="N808" s="43">
        <f t="shared" si="99"/>
        <v>1</v>
      </c>
      <c r="O808" s="43" t="str">
        <f t="shared" si="100"/>
        <v>D: 7%+</v>
      </c>
      <c r="P808" s="45">
        <f t="shared" si="101"/>
        <v>77868</v>
      </c>
      <c r="Q808" s="45">
        <f>IF(L808=1,F808*INDEX(Asumsi!$B$5:$B$7,MATCH(I808,Asumsi!$A$5:$A$7,0))-H808,0)</f>
        <v>17304</v>
      </c>
      <c r="R808" s="46">
        <f>MIN(G808,INDEX(Asumsi!$C$5:$C$7,MATCH(I808,Asumsi!$A$5:$A$7,0)))</f>
        <v>0.05</v>
      </c>
      <c r="S808" s="43">
        <f t="shared" si="102"/>
        <v>1</v>
      </c>
      <c r="T808" s="45">
        <f t="shared" si="103"/>
        <v>4326</v>
      </c>
      <c r="U808" s="45">
        <f>IF(L808=1,F808*INDEX(Asumsi!$B$5:$B$7,MATCH(I808,Asumsi!$A$5:$A$7,0))-F808*R808,0)</f>
        <v>21630</v>
      </c>
      <c r="V808" s="45">
        <f>IF(S808=1,U808*(1-Asumsi!$B$10),U808)</f>
        <v>20548.5</v>
      </c>
    </row>
    <row r="809" spans="1:22" x14ac:dyDescent="0.35">
      <c r="A809" s="43">
        <v>36480</v>
      </c>
      <c r="B809" s="43" t="s">
        <v>202</v>
      </c>
      <c r="C809" s="43" t="s">
        <v>327</v>
      </c>
      <c r="D809" s="44">
        <v>40412</v>
      </c>
      <c r="E809" s="43">
        <v>44</v>
      </c>
      <c r="F809" s="43">
        <v>2381600</v>
      </c>
      <c r="G809" s="43">
        <v>7.0000000000000007E-2</v>
      </c>
      <c r="H809" s="43">
        <v>166712</v>
      </c>
      <c r="I809" s="43" t="s">
        <v>76</v>
      </c>
      <c r="J809" s="43" t="s">
        <v>138</v>
      </c>
      <c r="K809" s="43">
        <f t="shared" si="96"/>
        <v>2010</v>
      </c>
      <c r="L809" s="43">
        <f t="shared" si="97"/>
        <v>1</v>
      </c>
      <c r="M809" s="43">
        <f t="shared" si="98"/>
        <v>0</v>
      </c>
      <c r="N809" s="43">
        <f t="shared" si="99"/>
        <v>1</v>
      </c>
      <c r="O809" s="43" t="str">
        <f t="shared" si="100"/>
        <v>D: 7%+</v>
      </c>
      <c r="P809" s="45">
        <f t="shared" si="101"/>
        <v>2214888</v>
      </c>
      <c r="Q809" s="45">
        <f>IF(L809=1,F809*INDEX(Asumsi!$B$5:$B$7,MATCH(I809,Asumsi!$A$5:$A$7,0))-H809,0)</f>
        <v>547768</v>
      </c>
      <c r="R809" s="46">
        <f>MIN(G809,INDEX(Asumsi!$C$5:$C$7,MATCH(I809,Asumsi!$A$5:$A$7,0)))</f>
        <v>0.05</v>
      </c>
      <c r="S809" s="43">
        <f t="shared" si="102"/>
        <v>1</v>
      </c>
      <c r="T809" s="45">
        <f t="shared" si="103"/>
        <v>47632.000000000007</v>
      </c>
      <c r="U809" s="45">
        <f>IF(L809=1,F809*INDEX(Asumsi!$B$5:$B$7,MATCH(I809,Asumsi!$A$5:$A$7,0))-F809*R809,0)</f>
        <v>595400</v>
      </c>
      <c r="V809" s="45">
        <f>IF(S809=1,U809*(1-Asumsi!$B$10),U809)</f>
        <v>565630</v>
      </c>
    </row>
    <row r="810" spans="1:22" x14ac:dyDescent="0.35">
      <c r="A810" s="43">
        <v>36803</v>
      </c>
      <c r="B810" s="43" t="s">
        <v>202</v>
      </c>
      <c r="C810" s="43" t="s">
        <v>333</v>
      </c>
      <c r="D810" s="44">
        <v>41125</v>
      </c>
      <c r="E810" s="43">
        <v>42</v>
      </c>
      <c r="F810" s="43">
        <v>243300</v>
      </c>
      <c r="G810" s="43">
        <v>0.05</v>
      </c>
      <c r="H810" s="43">
        <v>12165</v>
      </c>
      <c r="I810" s="43" t="s">
        <v>76</v>
      </c>
      <c r="J810" s="43" t="s">
        <v>149</v>
      </c>
      <c r="K810" s="43">
        <f t="shared" si="96"/>
        <v>2012</v>
      </c>
      <c r="L810" s="43">
        <f t="shared" si="97"/>
        <v>1</v>
      </c>
      <c r="M810" s="43">
        <f t="shared" si="98"/>
        <v>0</v>
      </c>
      <c r="N810" s="43">
        <f t="shared" si="99"/>
        <v>1</v>
      </c>
      <c r="O810" s="43" t="str">
        <f t="shared" si="100"/>
        <v>C: 4-6%</v>
      </c>
      <c r="P810" s="45">
        <f t="shared" si="101"/>
        <v>231135</v>
      </c>
      <c r="Q810" s="45">
        <f>IF(L810=1,F810*INDEX(Asumsi!$B$5:$B$7,MATCH(I810,Asumsi!$A$5:$A$7,0))-H810,0)</f>
        <v>60825</v>
      </c>
      <c r="R810" s="46">
        <f>MIN(G810,INDEX(Asumsi!$C$5:$C$7,MATCH(I810,Asumsi!$A$5:$A$7,0)))</f>
        <v>0.05</v>
      </c>
      <c r="S810" s="43">
        <f t="shared" si="102"/>
        <v>0</v>
      </c>
      <c r="T810" s="45">
        <f t="shared" si="103"/>
        <v>0</v>
      </c>
      <c r="U810" s="45">
        <f>IF(L810=1,F810*INDEX(Asumsi!$B$5:$B$7,MATCH(I810,Asumsi!$A$5:$A$7,0))-F810*R810,0)</f>
        <v>60825</v>
      </c>
      <c r="V810" s="45">
        <f>IF(S810=1,U810*(1-Asumsi!$B$10),U810)</f>
        <v>60825</v>
      </c>
    </row>
    <row r="811" spans="1:22" x14ac:dyDescent="0.35">
      <c r="A811" s="43">
        <v>36805</v>
      </c>
      <c r="B811" s="43" t="s">
        <v>202</v>
      </c>
      <c r="C811" s="43" t="s">
        <v>328</v>
      </c>
      <c r="D811" s="44">
        <v>40526</v>
      </c>
      <c r="E811" s="43">
        <v>7</v>
      </c>
      <c r="F811" s="43">
        <v>527600</v>
      </c>
      <c r="G811" s="43">
        <v>0</v>
      </c>
      <c r="H811" s="43">
        <v>0</v>
      </c>
      <c r="I811" s="43" t="s">
        <v>75</v>
      </c>
      <c r="J811" s="43" t="s">
        <v>144</v>
      </c>
      <c r="K811" s="43">
        <f t="shared" si="96"/>
        <v>2010</v>
      </c>
      <c r="L811" s="43">
        <f t="shared" si="97"/>
        <v>1</v>
      </c>
      <c r="M811" s="43">
        <f t="shared" si="98"/>
        <v>0</v>
      </c>
      <c r="N811" s="43">
        <f t="shared" si="99"/>
        <v>1</v>
      </c>
      <c r="O811" s="43" t="str">
        <f t="shared" si="100"/>
        <v>A: 0%</v>
      </c>
      <c r="P811" s="45">
        <f t="shared" si="101"/>
        <v>527600</v>
      </c>
      <c r="Q811" s="45">
        <f>IF(L811=1,F811*INDEX(Asumsi!$B$5:$B$7,MATCH(I811,Asumsi!$A$5:$A$7,0))-H811,0)</f>
        <v>158280</v>
      </c>
      <c r="R811" s="46">
        <f>MIN(G811,INDEX(Asumsi!$C$5:$C$7,MATCH(I811,Asumsi!$A$5:$A$7,0)))</f>
        <v>0</v>
      </c>
      <c r="S811" s="43">
        <f t="shared" si="102"/>
        <v>0</v>
      </c>
      <c r="T811" s="45">
        <f t="shared" si="103"/>
        <v>0</v>
      </c>
      <c r="U811" s="45">
        <f>IF(L811=1,F811*INDEX(Asumsi!$B$5:$B$7,MATCH(I811,Asumsi!$A$5:$A$7,0))-F811*R811,0)</f>
        <v>158280</v>
      </c>
      <c r="V811" s="45">
        <f>IF(S811=1,U811*(1-Asumsi!$B$10),U811)</f>
        <v>158280</v>
      </c>
    </row>
    <row r="812" spans="1:22" x14ac:dyDescent="0.35">
      <c r="A812" s="43">
        <v>36834</v>
      </c>
      <c r="B812" s="43" t="s">
        <v>202</v>
      </c>
      <c r="C812" s="43" t="s">
        <v>334</v>
      </c>
      <c r="D812" s="44">
        <v>40171</v>
      </c>
      <c r="E812" s="43">
        <v>11</v>
      </c>
      <c r="F812" s="43">
        <v>3870200</v>
      </c>
      <c r="G812" s="43">
        <v>0.01</v>
      </c>
      <c r="H812" s="43">
        <v>38702</v>
      </c>
      <c r="I812" s="43" t="s">
        <v>75</v>
      </c>
      <c r="J812" s="43" t="s">
        <v>143</v>
      </c>
      <c r="K812" s="43">
        <f t="shared" si="96"/>
        <v>2009</v>
      </c>
      <c r="L812" s="43">
        <f t="shared" si="97"/>
        <v>1</v>
      </c>
      <c r="M812" s="43">
        <f t="shared" si="98"/>
        <v>0</v>
      </c>
      <c r="N812" s="43">
        <f t="shared" si="99"/>
        <v>1</v>
      </c>
      <c r="O812" s="43" t="str">
        <f t="shared" si="100"/>
        <v>B: 1-3%</v>
      </c>
      <c r="P812" s="45">
        <f t="shared" si="101"/>
        <v>3831498</v>
      </c>
      <c r="Q812" s="45">
        <f>IF(L812=1,F812*INDEX(Asumsi!$B$5:$B$7,MATCH(I812,Asumsi!$A$5:$A$7,0))-H812,0)</f>
        <v>1122358</v>
      </c>
      <c r="R812" s="46">
        <f>MIN(G812,INDEX(Asumsi!$C$5:$C$7,MATCH(I812,Asumsi!$A$5:$A$7,0)))</f>
        <v>0.01</v>
      </c>
      <c r="S812" s="43">
        <f t="shared" si="102"/>
        <v>0</v>
      </c>
      <c r="T812" s="45">
        <f t="shared" si="103"/>
        <v>0</v>
      </c>
      <c r="U812" s="45">
        <f>IF(L812=1,F812*INDEX(Asumsi!$B$5:$B$7,MATCH(I812,Asumsi!$A$5:$A$7,0))-F812*R812,0)</f>
        <v>1122358</v>
      </c>
      <c r="V812" s="45">
        <f>IF(S812=1,U812*(1-Asumsi!$B$10),U812)</f>
        <v>1122358</v>
      </c>
    </row>
    <row r="813" spans="1:22" x14ac:dyDescent="0.35">
      <c r="A813" s="43">
        <v>37410</v>
      </c>
      <c r="B813" s="43" t="s">
        <v>202</v>
      </c>
      <c r="C813" s="43" t="s">
        <v>354</v>
      </c>
      <c r="D813" s="44">
        <v>40463</v>
      </c>
      <c r="E813" s="43">
        <v>45</v>
      </c>
      <c r="F813" s="43">
        <v>37551520</v>
      </c>
      <c r="G813" s="43">
        <v>0.03</v>
      </c>
      <c r="H813" s="43">
        <v>1126546</v>
      </c>
      <c r="I813" s="43" t="s">
        <v>77</v>
      </c>
      <c r="J813" s="43" t="s">
        <v>134</v>
      </c>
      <c r="K813" s="43">
        <f t="shared" si="96"/>
        <v>2010</v>
      </c>
      <c r="L813" s="43">
        <f t="shared" si="97"/>
        <v>1</v>
      </c>
      <c r="M813" s="43">
        <f t="shared" si="98"/>
        <v>0</v>
      </c>
      <c r="N813" s="43">
        <f t="shared" si="99"/>
        <v>1</v>
      </c>
      <c r="O813" s="43" t="str">
        <f t="shared" si="100"/>
        <v>B: 1-3%</v>
      </c>
      <c r="P813" s="45">
        <f t="shared" si="101"/>
        <v>36424974</v>
      </c>
      <c r="Q813" s="45">
        <f>IF(L813=1,F813*INDEX(Asumsi!$B$5:$B$7,MATCH(I813,Asumsi!$A$5:$A$7,0))-H813,0)</f>
        <v>10138910</v>
      </c>
      <c r="R813" s="46">
        <f>MIN(G813,INDEX(Asumsi!$C$5:$C$7,MATCH(I813,Asumsi!$A$5:$A$7,0)))</f>
        <v>0.03</v>
      </c>
      <c r="S813" s="43">
        <f t="shared" si="102"/>
        <v>0</v>
      </c>
      <c r="T813" s="45">
        <f t="shared" si="103"/>
        <v>0</v>
      </c>
      <c r="U813" s="45">
        <f>IF(L813=1,F813*INDEX(Asumsi!$B$5:$B$7,MATCH(I813,Asumsi!$A$5:$A$7,0))-F813*R813,0)</f>
        <v>10138910.4</v>
      </c>
      <c r="V813" s="45">
        <f>IF(S813=1,U813*(1-Asumsi!$B$10),U813)</f>
        <v>10138910.4</v>
      </c>
    </row>
    <row r="814" spans="1:22" x14ac:dyDescent="0.35">
      <c r="A814" s="43">
        <v>37729</v>
      </c>
      <c r="B814" s="43" t="s">
        <v>202</v>
      </c>
      <c r="C814" s="43" t="s">
        <v>325</v>
      </c>
      <c r="D814" s="44">
        <v>39828</v>
      </c>
      <c r="E814" s="43">
        <v>48</v>
      </c>
      <c r="F814" s="43">
        <v>895780</v>
      </c>
      <c r="G814" s="43">
        <v>0</v>
      </c>
      <c r="H814" s="43">
        <v>0</v>
      </c>
      <c r="I814" s="43" t="s">
        <v>76</v>
      </c>
      <c r="J814" s="43" t="s">
        <v>138</v>
      </c>
      <c r="K814" s="43">
        <f t="shared" si="96"/>
        <v>2009</v>
      </c>
      <c r="L814" s="43">
        <f t="shared" si="97"/>
        <v>1</v>
      </c>
      <c r="M814" s="43">
        <f t="shared" si="98"/>
        <v>0</v>
      </c>
      <c r="N814" s="43">
        <f t="shared" si="99"/>
        <v>1</v>
      </c>
      <c r="O814" s="43" t="str">
        <f t="shared" si="100"/>
        <v>A: 0%</v>
      </c>
      <c r="P814" s="45">
        <f t="shared" si="101"/>
        <v>895780</v>
      </c>
      <c r="Q814" s="45">
        <f>IF(L814=1,F814*INDEX(Asumsi!$B$5:$B$7,MATCH(I814,Asumsi!$A$5:$A$7,0))-H814,0)</f>
        <v>268734</v>
      </c>
      <c r="R814" s="46">
        <f>MIN(G814,INDEX(Asumsi!$C$5:$C$7,MATCH(I814,Asumsi!$A$5:$A$7,0)))</f>
        <v>0</v>
      </c>
      <c r="S814" s="43">
        <f t="shared" si="102"/>
        <v>0</v>
      </c>
      <c r="T814" s="45">
        <f t="shared" si="103"/>
        <v>0</v>
      </c>
      <c r="U814" s="45">
        <f>IF(L814=1,F814*INDEX(Asumsi!$B$5:$B$7,MATCH(I814,Asumsi!$A$5:$A$7,0))-F814*R814,0)</f>
        <v>268734</v>
      </c>
      <c r="V814" s="45">
        <f>IF(S814=1,U814*(1-Asumsi!$B$10),U814)</f>
        <v>268734</v>
      </c>
    </row>
    <row r="815" spans="1:22" x14ac:dyDescent="0.35">
      <c r="A815" s="43">
        <v>37988</v>
      </c>
      <c r="B815" s="43" t="s">
        <v>202</v>
      </c>
      <c r="C815" s="43" t="s">
        <v>335</v>
      </c>
      <c r="D815" s="44">
        <v>40638</v>
      </c>
      <c r="E815" s="43">
        <v>12</v>
      </c>
      <c r="F815" s="43">
        <v>378380</v>
      </c>
      <c r="G815" s="43">
        <v>0.08</v>
      </c>
      <c r="H815" s="43">
        <v>30270</v>
      </c>
      <c r="I815" s="43" t="s">
        <v>76</v>
      </c>
      <c r="J815" s="43" t="s">
        <v>140</v>
      </c>
      <c r="K815" s="43">
        <f t="shared" si="96"/>
        <v>2011</v>
      </c>
      <c r="L815" s="43">
        <f t="shared" si="97"/>
        <v>1</v>
      </c>
      <c r="M815" s="43">
        <f t="shared" si="98"/>
        <v>0</v>
      </c>
      <c r="N815" s="43">
        <f t="shared" si="99"/>
        <v>1</v>
      </c>
      <c r="O815" s="43" t="str">
        <f t="shared" si="100"/>
        <v>D: 7%+</v>
      </c>
      <c r="P815" s="45">
        <f t="shared" si="101"/>
        <v>348110</v>
      </c>
      <c r="Q815" s="45">
        <f>IF(L815=1,F815*INDEX(Asumsi!$B$5:$B$7,MATCH(I815,Asumsi!$A$5:$A$7,0))-H815,0)</f>
        <v>83244</v>
      </c>
      <c r="R815" s="46">
        <f>MIN(G815,INDEX(Asumsi!$C$5:$C$7,MATCH(I815,Asumsi!$A$5:$A$7,0)))</f>
        <v>0.05</v>
      </c>
      <c r="S815" s="43">
        <f t="shared" si="102"/>
        <v>1</v>
      </c>
      <c r="T815" s="45">
        <f t="shared" si="103"/>
        <v>11351.4</v>
      </c>
      <c r="U815" s="45">
        <f>IF(L815=1,F815*INDEX(Asumsi!$B$5:$B$7,MATCH(I815,Asumsi!$A$5:$A$7,0))-F815*R815,0)</f>
        <v>94595</v>
      </c>
      <c r="V815" s="45">
        <f>IF(S815=1,U815*(1-Asumsi!$B$10),U815)</f>
        <v>89865.25</v>
      </c>
    </row>
    <row r="816" spans="1:22" x14ac:dyDescent="0.35">
      <c r="A816" s="43">
        <v>38690</v>
      </c>
      <c r="B816" s="43" t="s">
        <v>202</v>
      </c>
      <c r="C816" s="43" t="s">
        <v>328</v>
      </c>
      <c r="D816" s="44">
        <v>40928</v>
      </c>
      <c r="E816" s="43">
        <v>28</v>
      </c>
      <c r="F816" s="43">
        <v>1395000</v>
      </c>
      <c r="G816" s="43">
        <v>0.02</v>
      </c>
      <c r="H816" s="43">
        <v>27900</v>
      </c>
      <c r="I816" s="43" t="s">
        <v>77</v>
      </c>
      <c r="J816" s="43" t="s">
        <v>134</v>
      </c>
      <c r="K816" s="43">
        <f t="shared" si="96"/>
        <v>2012</v>
      </c>
      <c r="L816" s="43">
        <f t="shared" si="97"/>
        <v>1</v>
      </c>
      <c r="M816" s="43">
        <f t="shared" si="98"/>
        <v>0</v>
      </c>
      <c r="N816" s="43">
        <f t="shared" si="99"/>
        <v>1</v>
      </c>
      <c r="O816" s="43" t="str">
        <f t="shared" si="100"/>
        <v>B: 1-3%</v>
      </c>
      <c r="P816" s="45">
        <f t="shared" si="101"/>
        <v>1367100</v>
      </c>
      <c r="Q816" s="45">
        <f>IF(L816=1,F816*INDEX(Asumsi!$B$5:$B$7,MATCH(I816,Asumsi!$A$5:$A$7,0))-H816,0)</f>
        <v>390600</v>
      </c>
      <c r="R816" s="46">
        <f>MIN(G816,INDEX(Asumsi!$C$5:$C$7,MATCH(I816,Asumsi!$A$5:$A$7,0)))</f>
        <v>0.02</v>
      </c>
      <c r="S816" s="43">
        <f t="shared" si="102"/>
        <v>0</v>
      </c>
      <c r="T816" s="45">
        <f t="shared" si="103"/>
        <v>0</v>
      </c>
      <c r="U816" s="45">
        <f>IF(L816=1,F816*INDEX(Asumsi!$B$5:$B$7,MATCH(I816,Asumsi!$A$5:$A$7,0))-F816*R816,0)</f>
        <v>390600</v>
      </c>
      <c r="V816" s="45">
        <f>IF(S816=1,U816*(1-Asumsi!$B$10),U816)</f>
        <v>390600</v>
      </c>
    </row>
    <row r="817" spans="1:22" x14ac:dyDescent="0.35">
      <c r="A817" s="43">
        <v>38758</v>
      </c>
      <c r="B817" s="43" t="s">
        <v>202</v>
      </c>
      <c r="C817" s="43" t="s">
        <v>349</v>
      </c>
      <c r="D817" s="44">
        <v>40810</v>
      </c>
      <c r="E817" s="43">
        <v>7</v>
      </c>
      <c r="F817" s="43">
        <v>994400</v>
      </c>
      <c r="G817" s="43">
        <v>0</v>
      </c>
      <c r="H817" s="43">
        <v>0</v>
      </c>
      <c r="I817" s="43" t="s">
        <v>76</v>
      </c>
      <c r="J817" s="43" t="s">
        <v>141</v>
      </c>
      <c r="K817" s="43">
        <f t="shared" si="96"/>
        <v>2011</v>
      </c>
      <c r="L817" s="43">
        <f t="shared" si="97"/>
        <v>1</v>
      </c>
      <c r="M817" s="43">
        <f t="shared" si="98"/>
        <v>0</v>
      </c>
      <c r="N817" s="43">
        <f t="shared" si="99"/>
        <v>1</v>
      </c>
      <c r="O817" s="43" t="str">
        <f t="shared" si="100"/>
        <v>A: 0%</v>
      </c>
      <c r="P817" s="45">
        <f t="shared" si="101"/>
        <v>994400</v>
      </c>
      <c r="Q817" s="45">
        <f>IF(L817=1,F817*INDEX(Asumsi!$B$5:$B$7,MATCH(I817,Asumsi!$A$5:$A$7,0))-H817,0)</f>
        <v>298320</v>
      </c>
      <c r="R817" s="46">
        <f>MIN(G817,INDEX(Asumsi!$C$5:$C$7,MATCH(I817,Asumsi!$A$5:$A$7,0)))</f>
        <v>0</v>
      </c>
      <c r="S817" s="43">
        <f t="shared" si="102"/>
        <v>0</v>
      </c>
      <c r="T817" s="45">
        <f t="shared" si="103"/>
        <v>0</v>
      </c>
      <c r="U817" s="45">
        <f>IF(L817=1,F817*INDEX(Asumsi!$B$5:$B$7,MATCH(I817,Asumsi!$A$5:$A$7,0))-F817*R817,0)</f>
        <v>298320</v>
      </c>
      <c r="V817" s="45">
        <f>IF(S817=1,U817*(1-Asumsi!$B$10),U817)</f>
        <v>298320</v>
      </c>
    </row>
    <row r="818" spans="1:22" x14ac:dyDescent="0.35">
      <c r="A818" s="43">
        <v>39332</v>
      </c>
      <c r="B818" s="43" t="s">
        <v>202</v>
      </c>
      <c r="C818" s="43" t="s">
        <v>335</v>
      </c>
      <c r="D818" s="44">
        <v>40825</v>
      </c>
      <c r="E818" s="43">
        <v>4</v>
      </c>
      <c r="F818" s="43">
        <v>397440</v>
      </c>
      <c r="G818" s="43">
        <v>0.01</v>
      </c>
      <c r="H818" s="43">
        <v>3974</v>
      </c>
      <c r="I818" s="43" t="s">
        <v>75</v>
      </c>
      <c r="J818" s="43" t="s">
        <v>144</v>
      </c>
      <c r="K818" s="43">
        <f t="shared" si="96"/>
        <v>2011</v>
      </c>
      <c r="L818" s="43">
        <f t="shared" si="97"/>
        <v>1</v>
      </c>
      <c r="M818" s="43">
        <f t="shared" si="98"/>
        <v>0</v>
      </c>
      <c r="N818" s="43">
        <f t="shared" si="99"/>
        <v>1</v>
      </c>
      <c r="O818" s="43" t="str">
        <f t="shared" si="100"/>
        <v>B: 1-3%</v>
      </c>
      <c r="P818" s="45">
        <f t="shared" si="101"/>
        <v>393466</v>
      </c>
      <c r="Q818" s="45">
        <f>IF(L818=1,F818*INDEX(Asumsi!$B$5:$B$7,MATCH(I818,Asumsi!$A$5:$A$7,0))-H818,0)</f>
        <v>115258</v>
      </c>
      <c r="R818" s="46">
        <f>MIN(G818,INDEX(Asumsi!$C$5:$C$7,MATCH(I818,Asumsi!$A$5:$A$7,0)))</f>
        <v>0.01</v>
      </c>
      <c r="S818" s="43">
        <f t="shared" si="102"/>
        <v>0</v>
      </c>
      <c r="T818" s="45">
        <f t="shared" si="103"/>
        <v>0</v>
      </c>
      <c r="U818" s="45">
        <f>IF(L818=1,F818*INDEX(Asumsi!$B$5:$B$7,MATCH(I818,Asumsi!$A$5:$A$7,0))-F818*R818,0)</f>
        <v>115257.60000000001</v>
      </c>
      <c r="V818" s="45">
        <f>IF(S818=1,U818*(1-Asumsi!$B$10),U818)</f>
        <v>115257.60000000001</v>
      </c>
    </row>
    <row r="819" spans="1:22" x14ac:dyDescent="0.35">
      <c r="A819" s="43">
        <v>39745</v>
      </c>
      <c r="B819" s="43" t="s">
        <v>202</v>
      </c>
      <c r="C819" s="43" t="s">
        <v>333</v>
      </c>
      <c r="D819" s="44">
        <v>40667</v>
      </c>
      <c r="E819" s="43">
        <v>8</v>
      </c>
      <c r="F819" s="43">
        <v>1910580</v>
      </c>
      <c r="G819" s="43">
        <v>0.05</v>
      </c>
      <c r="H819" s="43">
        <v>95529</v>
      </c>
      <c r="I819" s="43" t="s">
        <v>77</v>
      </c>
      <c r="J819" s="43" t="s">
        <v>134</v>
      </c>
      <c r="K819" s="43">
        <f t="shared" si="96"/>
        <v>2011</v>
      </c>
      <c r="L819" s="43">
        <f t="shared" si="97"/>
        <v>1</v>
      </c>
      <c r="M819" s="43">
        <f t="shared" si="98"/>
        <v>0</v>
      </c>
      <c r="N819" s="43">
        <f t="shared" si="99"/>
        <v>1</v>
      </c>
      <c r="O819" s="43" t="str">
        <f t="shared" si="100"/>
        <v>C: 4-6%</v>
      </c>
      <c r="P819" s="45">
        <f t="shared" si="101"/>
        <v>1815051</v>
      </c>
      <c r="Q819" s="45">
        <f>IF(L819=1,F819*INDEX(Asumsi!$B$5:$B$7,MATCH(I819,Asumsi!$A$5:$A$7,0))-H819,0)</f>
        <v>477645</v>
      </c>
      <c r="R819" s="46">
        <f>MIN(G819,INDEX(Asumsi!$C$5:$C$7,MATCH(I819,Asumsi!$A$5:$A$7,0)))</f>
        <v>0.05</v>
      </c>
      <c r="S819" s="43">
        <f t="shared" si="102"/>
        <v>0</v>
      </c>
      <c r="T819" s="45">
        <f t="shared" si="103"/>
        <v>0</v>
      </c>
      <c r="U819" s="45">
        <f>IF(L819=1,F819*INDEX(Asumsi!$B$5:$B$7,MATCH(I819,Asumsi!$A$5:$A$7,0))-F819*R819,0)</f>
        <v>477645</v>
      </c>
      <c r="V819" s="45">
        <f>IF(S819=1,U819*(1-Asumsi!$B$10),U819)</f>
        <v>477645</v>
      </c>
    </row>
    <row r="820" spans="1:22" x14ac:dyDescent="0.35">
      <c r="A820" s="43">
        <v>40134</v>
      </c>
      <c r="B820" s="43" t="s">
        <v>209</v>
      </c>
      <c r="C820" s="43" t="s">
        <v>336</v>
      </c>
      <c r="D820" s="44">
        <v>40825</v>
      </c>
      <c r="E820" s="43">
        <v>10</v>
      </c>
      <c r="F820" s="43">
        <v>218740</v>
      </c>
      <c r="G820" s="43">
        <v>0.1</v>
      </c>
      <c r="H820" s="43">
        <v>21874</v>
      </c>
      <c r="I820" s="43" t="s">
        <v>76</v>
      </c>
      <c r="J820" s="43" t="s">
        <v>141</v>
      </c>
      <c r="K820" s="43">
        <f t="shared" si="96"/>
        <v>2011</v>
      </c>
      <c r="L820" s="43">
        <f t="shared" si="97"/>
        <v>0</v>
      </c>
      <c r="M820" s="43">
        <f t="shared" si="98"/>
        <v>1</v>
      </c>
      <c r="N820" s="43">
        <f t="shared" si="99"/>
        <v>1</v>
      </c>
      <c r="O820" s="43" t="str">
        <f t="shared" si="100"/>
        <v>D: 7%+</v>
      </c>
      <c r="P820" s="45">
        <f t="shared" si="101"/>
        <v>0</v>
      </c>
      <c r="Q820" s="45">
        <f>IF(L820=1,F820*INDEX(Asumsi!$B$5:$B$7,MATCH(I820,Asumsi!$A$5:$A$7,0))-H820,0)</f>
        <v>0</v>
      </c>
      <c r="R820" s="46">
        <f>MIN(G820,INDEX(Asumsi!$C$5:$C$7,MATCH(I820,Asumsi!$A$5:$A$7,0)))</f>
        <v>0.05</v>
      </c>
      <c r="S820" s="43">
        <f t="shared" si="102"/>
        <v>1</v>
      </c>
      <c r="T820" s="45">
        <f t="shared" si="103"/>
        <v>0</v>
      </c>
      <c r="U820" s="45">
        <f>IF(L820=1,F820*INDEX(Asumsi!$B$5:$B$7,MATCH(I820,Asumsi!$A$5:$A$7,0))-F820*R820,0)</f>
        <v>0</v>
      </c>
      <c r="V820" s="45">
        <f>IF(S820=1,U820*(1-Asumsi!$B$10),U820)</f>
        <v>0</v>
      </c>
    </row>
    <row r="821" spans="1:22" x14ac:dyDescent="0.35">
      <c r="A821" s="43">
        <v>40164</v>
      </c>
      <c r="B821" s="43" t="s">
        <v>202</v>
      </c>
      <c r="C821" s="43" t="s">
        <v>354</v>
      </c>
      <c r="D821" s="44">
        <v>40278</v>
      </c>
      <c r="E821" s="43">
        <v>8</v>
      </c>
      <c r="F821" s="43">
        <v>368140</v>
      </c>
      <c r="G821" s="43">
        <v>0.04</v>
      </c>
      <c r="H821" s="43">
        <v>14726</v>
      </c>
      <c r="I821" s="43" t="s">
        <v>75</v>
      </c>
      <c r="J821" s="43" t="s">
        <v>144</v>
      </c>
      <c r="K821" s="43">
        <f t="shared" si="96"/>
        <v>2010</v>
      </c>
      <c r="L821" s="43">
        <f t="shared" si="97"/>
        <v>1</v>
      </c>
      <c r="M821" s="43">
        <f t="shared" si="98"/>
        <v>0</v>
      </c>
      <c r="N821" s="43">
        <f t="shared" si="99"/>
        <v>1</v>
      </c>
      <c r="O821" s="43" t="str">
        <f t="shared" si="100"/>
        <v>C: 4-6%</v>
      </c>
      <c r="P821" s="45">
        <f t="shared" si="101"/>
        <v>353414</v>
      </c>
      <c r="Q821" s="45">
        <f>IF(L821=1,F821*INDEX(Asumsi!$B$5:$B$7,MATCH(I821,Asumsi!$A$5:$A$7,0))-H821,0)</f>
        <v>95716</v>
      </c>
      <c r="R821" s="46">
        <f>MIN(G821,INDEX(Asumsi!$C$5:$C$7,MATCH(I821,Asumsi!$A$5:$A$7,0)))</f>
        <v>0.03</v>
      </c>
      <c r="S821" s="43">
        <f t="shared" si="102"/>
        <v>1</v>
      </c>
      <c r="T821" s="45">
        <f t="shared" si="103"/>
        <v>3681.4000000000005</v>
      </c>
      <c r="U821" s="45">
        <f>IF(L821=1,F821*INDEX(Asumsi!$B$5:$B$7,MATCH(I821,Asumsi!$A$5:$A$7,0))-F821*R821,0)</f>
        <v>99397.8</v>
      </c>
      <c r="V821" s="45">
        <f>IF(S821=1,U821*(1-Asumsi!$B$10),U821)</f>
        <v>94427.91</v>
      </c>
    </row>
    <row r="822" spans="1:22" x14ac:dyDescent="0.35">
      <c r="A822" s="43">
        <v>40608</v>
      </c>
      <c r="B822" s="43" t="s">
        <v>202</v>
      </c>
      <c r="C822" s="43" t="s">
        <v>355</v>
      </c>
      <c r="D822" s="44">
        <v>41140</v>
      </c>
      <c r="E822" s="43">
        <v>29</v>
      </c>
      <c r="F822" s="43">
        <v>1147940</v>
      </c>
      <c r="G822" s="43">
        <v>0.05</v>
      </c>
      <c r="H822" s="43">
        <v>57397</v>
      </c>
      <c r="I822" s="43" t="s">
        <v>76</v>
      </c>
      <c r="J822" s="43" t="s">
        <v>145</v>
      </c>
      <c r="K822" s="43">
        <f t="shared" si="96"/>
        <v>2012</v>
      </c>
      <c r="L822" s="43">
        <f t="shared" si="97"/>
        <v>1</v>
      </c>
      <c r="M822" s="43">
        <f t="shared" si="98"/>
        <v>0</v>
      </c>
      <c r="N822" s="43">
        <f t="shared" si="99"/>
        <v>1</v>
      </c>
      <c r="O822" s="43" t="str">
        <f t="shared" si="100"/>
        <v>C: 4-6%</v>
      </c>
      <c r="P822" s="45">
        <f t="shared" si="101"/>
        <v>1090543</v>
      </c>
      <c r="Q822" s="45">
        <f>IF(L822=1,F822*INDEX(Asumsi!$B$5:$B$7,MATCH(I822,Asumsi!$A$5:$A$7,0))-H822,0)</f>
        <v>286985</v>
      </c>
      <c r="R822" s="46">
        <f>MIN(G822,INDEX(Asumsi!$C$5:$C$7,MATCH(I822,Asumsi!$A$5:$A$7,0)))</f>
        <v>0.05</v>
      </c>
      <c r="S822" s="43">
        <f t="shared" si="102"/>
        <v>0</v>
      </c>
      <c r="T822" s="45">
        <f t="shared" si="103"/>
        <v>0</v>
      </c>
      <c r="U822" s="45">
        <f>IF(L822=1,F822*INDEX(Asumsi!$B$5:$B$7,MATCH(I822,Asumsi!$A$5:$A$7,0))-F822*R822,0)</f>
        <v>286985</v>
      </c>
      <c r="V822" s="45">
        <f>IF(S822=1,U822*(1-Asumsi!$B$10),U822)</f>
        <v>286985</v>
      </c>
    </row>
    <row r="823" spans="1:22" x14ac:dyDescent="0.35">
      <c r="A823" s="43">
        <v>40801</v>
      </c>
      <c r="B823" s="43" t="s">
        <v>202</v>
      </c>
      <c r="C823" s="43" t="s">
        <v>343</v>
      </c>
      <c r="D823" s="44">
        <v>41091</v>
      </c>
      <c r="E823" s="43">
        <v>20</v>
      </c>
      <c r="F823" s="43">
        <v>258320</v>
      </c>
      <c r="G823" s="43">
        <v>7.0000000000000007E-2</v>
      </c>
      <c r="H823" s="43">
        <v>18082</v>
      </c>
      <c r="I823" s="43" t="s">
        <v>76</v>
      </c>
      <c r="J823" s="43" t="s">
        <v>145</v>
      </c>
      <c r="K823" s="43">
        <f t="shared" si="96"/>
        <v>2012</v>
      </c>
      <c r="L823" s="43">
        <f t="shared" si="97"/>
        <v>1</v>
      </c>
      <c r="M823" s="43">
        <f t="shared" si="98"/>
        <v>0</v>
      </c>
      <c r="N823" s="43">
        <f t="shared" si="99"/>
        <v>1</v>
      </c>
      <c r="O823" s="43" t="str">
        <f t="shared" si="100"/>
        <v>D: 7%+</v>
      </c>
      <c r="P823" s="45">
        <f t="shared" si="101"/>
        <v>240238</v>
      </c>
      <c r="Q823" s="45">
        <f>IF(L823=1,F823*INDEX(Asumsi!$B$5:$B$7,MATCH(I823,Asumsi!$A$5:$A$7,0))-H823,0)</f>
        <v>59414</v>
      </c>
      <c r="R823" s="46">
        <f>MIN(G823,INDEX(Asumsi!$C$5:$C$7,MATCH(I823,Asumsi!$A$5:$A$7,0)))</f>
        <v>0.05</v>
      </c>
      <c r="S823" s="43">
        <f t="shared" si="102"/>
        <v>1</v>
      </c>
      <c r="T823" s="45">
        <f t="shared" si="103"/>
        <v>5166.4000000000015</v>
      </c>
      <c r="U823" s="45">
        <f>IF(L823=1,F823*INDEX(Asumsi!$B$5:$B$7,MATCH(I823,Asumsi!$A$5:$A$7,0))-F823*R823,0)</f>
        <v>64580</v>
      </c>
      <c r="V823" s="45">
        <f>IF(S823=1,U823*(1-Asumsi!$B$10),U823)</f>
        <v>61351</v>
      </c>
    </row>
    <row r="824" spans="1:22" x14ac:dyDescent="0.35">
      <c r="A824" s="43">
        <v>40965</v>
      </c>
      <c r="B824" s="43" t="s">
        <v>202</v>
      </c>
      <c r="C824" s="43" t="s">
        <v>344</v>
      </c>
      <c r="D824" s="44">
        <v>40137</v>
      </c>
      <c r="E824" s="43">
        <v>29</v>
      </c>
      <c r="F824" s="43">
        <v>1687100</v>
      </c>
      <c r="G824" s="43">
        <v>0.08</v>
      </c>
      <c r="H824" s="43">
        <v>134968</v>
      </c>
      <c r="I824" s="43" t="s">
        <v>76</v>
      </c>
      <c r="J824" s="43" t="s">
        <v>145</v>
      </c>
      <c r="K824" s="43">
        <f t="shared" si="96"/>
        <v>2009</v>
      </c>
      <c r="L824" s="43">
        <f t="shared" si="97"/>
        <v>1</v>
      </c>
      <c r="M824" s="43">
        <f t="shared" si="98"/>
        <v>0</v>
      </c>
      <c r="N824" s="43">
        <f t="shared" si="99"/>
        <v>1</v>
      </c>
      <c r="O824" s="43" t="str">
        <f t="shared" si="100"/>
        <v>D: 7%+</v>
      </c>
      <c r="P824" s="45">
        <f t="shared" si="101"/>
        <v>1552132</v>
      </c>
      <c r="Q824" s="45">
        <f>IF(L824=1,F824*INDEX(Asumsi!$B$5:$B$7,MATCH(I824,Asumsi!$A$5:$A$7,0))-H824,0)</f>
        <v>371162</v>
      </c>
      <c r="R824" s="46">
        <f>MIN(G824,INDEX(Asumsi!$C$5:$C$7,MATCH(I824,Asumsi!$A$5:$A$7,0)))</f>
        <v>0.05</v>
      </c>
      <c r="S824" s="43">
        <f t="shared" si="102"/>
        <v>1</v>
      </c>
      <c r="T824" s="45">
        <f t="shared" si="103"/>
        <v>50613</v>
      </c>
      <c r="U824" s="45">
        <f>IF(L824=1,F824*INDEX(Asumsi!$B$5:$B$7,MATCH(I824,Asumsi!$A$5:$A$7,0))-F824*R824,0)</f>
        <v>421775</v>
      </c>
      <c r="V824" s="45">
        <f>IF(S824=1,U824*(1-Asumsi!$B$10),U824)</f>
        <v>400686.25</v>
      </c>
    </row>
    <row r="825" spans="1:22" x14ac:dyDescent="0.35">
      <c r="A825" s="43">
        <v>41286</v>
      </c>
      <c r="B825" s="43" t="s">
        <v>202</v>
      </c>
      <c r="C825" s="43" t="s">
        <v>347</v>
      </c>
      <c r="D825" s="44">
        <v>41168</v>
      </c>
      <c r="E825" s="43">
        <v>40</v>
      </c>
      <c r="F825" s="43">
        <v>521920</v>
      </c>
      <c r="G825" s="43">
        <v>0.09</v>
      </c>
      <c r="H825" s="43">
        <v>46973</v>
      </c>
      <c r="I825" s="43" t="s">
        <v>76</v>
      </c>
      <c r="J825" s="43" t="s">
        <v>145</v>
      </c>
      <c r="K825" s="43">
        <f t="shared" si="96"/>
        <v>2012</v>
      </c>
      <c r="L825" s="43">
        <f t="shared" si="97"/>
        <v>1</v>
      </c>
      <c r="M825" s="43">
        <f t="shared" si="98"/>
        <v>0</v>
      </c>
      <c r="N825" s="43">
        <f t="shared" si="99"/>
        <v>1</v>
      </c>
      <c r="O825" s="43" t="str">
        <f t="shared" si="100"/>
        <v>D: 7%+</v>
      </c>
      <c r="P825" s="45">
        <f t="shared" si="101"/>
        <v>474947</v>
      </c>
      <c r="Q825" s="45">
        <f>IF(L825=1,F825*INDEX(Asumsi!$B$5:$B$7,MATCH(I825,Asumsi!$A$5:$A$7,0))-H825,0)</f>
        <v>109603</v>
      </c>
      <c r="R825" s="46">
        <f>MIN(G825,INDEX(Asumsi!$C$5:$C$7,MATCH(I825,Asumsi!$A$5:$A$7,0)))</f>
        <v>0.05</v>
      </c>
      <c r="S825" s="43">
        <f t="shared" si="102"/>
        <v>1</v>
      </c>
      <c r="T825" s="45">
        <f t="shared" si="103"/>
        <v>20876.799999999996</v>
      </c>
      <c r="U825" s="45">
        <f>IF(L825=1,F825*INDEX(Asumsi!$B$5:$B$7,MATCH(I825,Asumsi!$A$5:$A$7,0))-F825*R825,0)</f>
        <v>130480</v>
      </c>
      <c r="V825" s="45">
        <f>IF(S825=1,U825*(1-Asumsi!$B$10),U825)</f>
        <v>123956</v>
      </c>
    </row>
    <row r="826" spans="1:22" x14ac:dyDescent="0.35">
      <c r="A826" s="43">
        <v>41412</v>
      </c>
      <c r="B826" s="43" t="s">
        <v>202</v>
      </c>
      <c r="C826" s="43" t="s">
        <v>328</v>
      </c>
      <c r="D826" s="44">
        <v>40073</v>
      </c>
      <c r="E826" s="43">
        <v>47</v>
      </c>
      <c r="F826" s="43">
        <v>527620</v>
      </c>
      <c r="G826" s="43">
        <v>0.03</v>
      </c>
      <c r="H826" s="43">
        <v>15829</v>
      </c>
      <c r="I826" s="43" t="s">
        <v>76</v>
      </c>
      <c r="J826" s="43" t="s">
        <v>138</v>
      </c>
      <c r="K826" s="43">
        <f t="shared" si="96"/>
        <v>2009</v>
      </c>
      <c r="L826" s="43">
        <f t="shared" si="97"/>
        <v>1</v>
      </c>
      <c r="M826" s="43">
        <f t="shared" si="98"/>
        <v>0</v>
      </c>
      <c r="N826" s="43">
        <f t="shared" si="99"/>
        <v>1</v>
      </c>
      <c r="O826" s="43" t="str">
        <f t="shared" si="100"/>
        <v>B: 1-3%</v>
      </c>
      <c r="P826" s="45">
        <f t="shared" si="101"/>
        <v>511791</v>
      </c>
      <c r="Q826" s="45">
        <f>IF(L826=1,F826*INDEX(Asumsi!$B$5:$B$7,MATCH(I826,Asumsi!$A$5:$A$7,0))-H826,0)</f>
        <v>142457</v>
      </c>
      <c r="R826" s="46">
        <f>MIN(G826,INDEX(Asumsi!$C$5:$C$7,MATCH(I826,Asumsi!$A$5:$A$7,0)))</f>
        <v>0.03</v>
      </c>
      <c r="S826" s="43">
        <f t="shared" si="102"/>
        <v>0</v>
      </c>
      <c r="T826" s="45">
        <f t="shared" si="103"/>
        <v>0</v>
      </c>
      <c r="U826" s="45">
        <f>IF(L826=1,F826*INDEX(Asumsi!$B$5:$B$7,MATCH(I826,Asumsi!$A$5:$A$7,0))-F826*R826,0)</f>
        <v>142457.4</v>
      </c>
      <c r="V826" s="45">
        <f>IF(S826=1,U826*(1-Asumsi!$B$10),U826)</f>
        <v>142457.4</v>
      </c>
    </row>
    <row r="827" spans="1:22" x14ac:dyDescent="0.35">
      <c r="A827" s="43">
        <v>41569</v>
      </c>
      <c r="B827" s="43" t="s">
        <v>202</v>
      </c>
      <c r="C827" s="43" t="s">
        <v>335</v>
      </c>
      <c r="D827" s="44">
        <v>40380</v>
      </c>
      <c r="E827" s="43">
        <v>16</v>
      </c>
      <c r="F827" s="43">
        <v>121520</v>
      </c>
      <c r="G827" s="43">
        <v>0.03</v>
      </c>
      <c r="H827" s="43">
        <v>3646</v>
      </c>
      <c r="I827" s="43" t="s">
        <v>75</v>
      </c>
      <c r="J827" s="43" t="s">
        <v>144</v>
      </c>
      <c r="K827" s="43">
        <f t="shared" si="96"/>
        <v>2010</v>
      </c>
      <c r="L827" s="43">
        <f t="shared" si="97"/>
        <v>1</v>
      </c>
      <c r="M827" s="43">
        <f t="shared" si="98"/>
        <v>0</v>
      </c>
      <c r="N827" s="43">
        <f t="shared" si="99"/>
        <v>1</v>
      </c>
      <c r="O827" s="43" t="str">
        <f t="shared" si="100"/>
        <v>B: 1-3%</v>
      </c>
      <c r="P827" s="45">
        <f t="shared" si="101"/>
        <v>117874</v>
      </c>
      <c r="Q827" s="45">
        <f>IF(L827=1,F827*INDEX(Asumsi!$B$5:$B$7,MATCH(I827,Asumsi!$A$5:$A$7,0))-H827,0)</f>
        <v>32810</v>
      </c>
      <c r="R827" s="46">
        <f>MIN(G827,INDEX(Asumsi!$C$5:$C$7,MATCH(I827,Asumsi!$A$5:$A$7,0)))</f>
        <v>0.03</v>
      </c>
      <c r="S827" s="43">
        <f t="shared" si="102"/>
        <v>0</v>
      </c>
      <c r="T827" s="45">
        <f t="shared" si="103"/>
        <v>0</v>
      </c>
      <c r="U827" s="45">
        <f>IF(L827=1,F827*INDEX(Asumsi!$B$5:$B$7,MATCH(I827,Asumsi!$A$5:$A$7,0))-F827*R827,0)</f>
        <v>32810.400000000001</v>
      </c>
      <c r="V827" s="45">
        <f>IF(S827=1,U827*(1-Asumsi!$B$10),U827)</f>
        <v>32810.400000000001</v>
      </c>
    </row>
    <row r="828" spans="1:22" x14ac:dyDescent="0.35">
      <c r="A828" s="43">
        <v>41633</v>
      </c>
      <c r="B828" s="43" t="s">
        <v>202</v>
      </c>
      <c r="C828" s="43" t="s">
        <v>355</v>
      </c>
      <c r="D828" s="44">
        <v>40491</v>
      </c>
      <c r="E828" s="43">
        <v>29</v>
      </c>
      <c r="F828" s="43">
        <v>7273820</v>
      </c>
      <c r="G828" s="43">
        <v>0</v>
      </c>
      <c r="H828" s="43">
        <v>0</v>
      </c>
      <c r="I828" s="43" t="s">
        <v>75</v>
      </c>
      <c r="J828" s="43" t="s">
        <v>135</v>
      </c>
      <c r="K828" s="43">
        <f t="shared" si="96"/>
        <v>2010</v>
      </c>
      <c r="L828" s="43">
        <f t="shared" si="97"/>
        <v>1</v>
      </c>
      <c r="M828" s="43">
        <f t="shared" si="98"/>
        <v>0</v>
      </c>
      <c r="N828" s="43">
        <f t="shared" si="99"/>
        <v>1</v>
      </c>
      <c r="O828" s="43" t="str">
        <f t="shared" si="100"/>
        <v>A: 0%</v>
      </c>
      <c r="P828" s="45">
        <f t="shared" si="101"/>
        <v>7273820</v>
      </c>
      <c r="Q828" s="45">
        <f>IF(L828=1,F828*INDEX(Asumsi!$B$5:$B$7,MATCH(I828,Asumsi!$A$5:$A$7,0))-H828,0)</f>
        <v>2182146</v>
      </c>
      <c r="R828" s="46">
        <f>MIN(G828,INDEX(Asumsi!$C$5:$C$7,MATCH(I828,Asumsi!$A$5:$A$7,0)))</f>
        <v>0</v>
      </c>
      <c r="S828" s="43">
        <f t="shared" si="102"/>
        <v>0</v>
      </c>
      <c r="T828" s="45">
        <f t="shared" si="103"/>
        <v>0</v>
      </c>
      <c r="U828" s="45">
        <f>IF(L828=1,F828*INDEX(Asumsi!$B$5:$B$7,MATCH(I828,Asumsi!$A$5:$A$7,0))-F828*R828,0)</f>
        <v>2182146</v>
      </c>
      <c r="V828" s="45">
        <f>IF(S828=1,U828*(1-Asumsi!$B$10),U828)</f>
        <v>2182146</v>
      </c>
    </row>
    <row r="829" spans="1:22" x14ac:dyDescent="0.35">
      <c r="A829" s="43">
        <v>41895</v>
      </c>
      <c r="B829" s="43" t="s">
        <v>202</v>
      </c>
      <c r="C829" s="43" t="s">
        <v>342</v>
      </c>
      <c r="D829" s="44">
        <v>40553</v>
      </c>
      <c r="E829" s="43">
        <v>8</v>
      </c>
      <c r="F829" s="43">
        <v>55327840</v>
      </c>
      <c r="G829" s="43">
        <v>0.05</v>
      </c>
      <c r="H829" s="43">
        <v>2766392</v>
      </c>
      <c r="I829" s="43" t="s">
        <v>77</v>
      </c>
      <c r="J829" s="43" t="s">
        <v>139</v>
      </c>
      <c r="K829" s="43">
        <f t="shared" si="96"/>
        <v>2011</v>
      </c>
      <c r="L829" s="43">
        <f t="shared" si="97"/>
        <v>1</v>
      </c>
      <c r="M829" s="43">
        <f t="shared" si="98"/>
        <v>0</v>
      </c>
      <c r="N829" s="43">
        <f t="shared" si="99"/>
        <v>1</v>
      </c>
      <c r="O829" s="43" t="str">
        <f t="shared" si="100"/>
        <v>C: 4-6%</v>
      </c>
      <c r="P829" s="45">
        <f t="shared" si="101"/>
        <v>52561448</v>
      </c>
      <c r="Q829" s="45">
        <f>IF(L829=1,F829*INDEX(Asumsi!$B$5:$B$7,MATCH(I829,Asumsi!$A$5:$A$7,0))-H829,0)</f>
        <v>13831960</v>
      </c>
      <c r="R829" s="46">
        <f>MIN(G829,INDEX(Asumsi!$C$5:$C$7,MATCH(I829,Asumsi!$A$5:$A$7,0)))</f>
        <v>0.05</v>
      </c>
      <c r="S829" s="43">
        <f t="shared" si="102"/>
        <v>0</v>
      </c>
      <c r="T829" s="45">
        <f t="shared" si="103"/>
        <v>0</v>
      </c>
      <c r="U829" s="45">
        <f>IF(L829=1,F829*INDEX(Asumsi!$B$5:$B$7,MATCH(I829,Asumsi!$A$5:$A$7,0))-F829*R829,0)</f>
        <v>13831960</v>
      </c>
      <c r="V829" s="45">
        <f>IF(S829=1,U829*(1-Asumsi!$B$10),U829)</f>
        <v>13831960</v>
      </c>
    </row>
    <row r="830" spans="1:22" x14ac:dyDescent="0.35">
      <c r="A830" s="43">
        <v>42112</v>
      </c>
      <c r="B830" s="43" t="s">
        <v>202</v>
      </c>
      <c r="C830" s="43" t="s">
        <v>355</v>
      </c>
      <c r="D830" s="44">
        <v>40536</v>
      </c>
      <c r="E830" s="43">
        <v>16</v>
      </c>
      <c r="F830" s="43">
        <v>5488722</v>
      </c>
      <c r="G830" s="43">
        <v>0.01</v>
      </c>
      <c r="H830" s="43">
        <v>54887</v>
      </c>
      <c r="I830" s="43" t="s">
        <v>77</v>
      </c>
      <c r="J830" s="43" t="s">
        <v>137</v>
      </c>
      <c r="K830" s="43">
        <f t="shared" si="96"/>
        <v>2010</v>
      </c>
      <c r="L830" s="43">
        <f t="shared" si="97"/>
        <v>1</v>
      </c>
      <c r="M830" s="43">
        <f t="shared" si="98"/>
        <v>0</v>
      </c>
      <c r="N830" s="43">
        <f t="shared" si="99"/>
        <v>1</v>
      </c>
      <c r="O830" s="43" t="str">
        <f t="shared" si="100"/>
        <v>B: 1-3%</v>
      </c>
      <c r="P830" s="45">
        <f t="shared" si="101"/>
        <v>5433835</v>
      </c>
      <c r="Q830" s="45">
        <f>IF(L830=1,F830*INDEX(Asumsi!$B$5:$B$7,MATCH(I830,Asumsi!$A$5:$A$7,0))-H830,0)</f>
        <v>1591729.5999999999</v>
      </c>
      <c r="R830" s="46">
        <f>MIN(G830,INDEX(Asumsi!$C$5:$C$7,MATCH(I830,Asumsi!$A$5:$A$7,0)))</f>
        <v>0.01</v>
      </c>
      <c r="S830" s="43">
        <f t="shared" si="102"/>
        <v>0</v>
      </c>
      <c r="T830" s="45">
        <f t="shared" si="103"/>
        <v>0</v>
      </c>
      <c r="U830" s="45">
        <f>IF(L830=1,F830*INDEX(Asumsi!$B$5:$B$7,MATCH(I830,Asumsi!$A$5:$A$7,0))-F830*R830,0)</f>
        <v>1591729.38</v>
      </c>
      <c r="V830" s="45">
        <f>IF(S830=1,U830*(1-Asumsi!$B$10),U830)</f>
        <v>1591729.38</v>
      </c>
    </row>
    <row r="831" spans="1:22" x14ac:dyDescent="0.35">
      <c r="A831" s="43">
        <v>42177</v>
      </c>
      <c r="B831" s="43" t="s">
        <v>202</v>
      </c>
      <c r="C831" s="43" t="s">
        <v>336</v>
      </c>
      <c r="D831" s="44">
        <v>41059</v>
      </c>
      <c r="E831" s="43">
        <v>49</v>
      </c>
      <c r="F831" s="43">
        <v>2403868</v>
      </c>
      <c r="G831" s="43">
        <v>0.03</v>
      </c>
      <c r="H831" s="43">
        <v>72116</v>
      </c>
      <c r="I831" s="43" t="s">
        <v>77</v>
      </c>
      <c r="J831" s="43" t="s">
        <v>137</v>
      </c>
      <c r="K831" s="43">
        <f t="shared" si="96"/>
        <v>2012</v>
      </c>
      <c r="L831" s="43">
        <f t="shared" si="97"/>
        <v>1</v>
      </c>
      <c r="M831" s="43">
        <f t="shared" si="98"/>
        <v>0</v>
      </c>
      <c r="N831" s="43">
        <f t="shared" si="99"/>
        <v>1</v>
      </c>
      <c r="O831" s="43" t="str">
        <f t="shared" si="100"/>
        <v>B: 1-3%</v>
      </c>
      <c r="P831" s="45">
        <f t="shared" si="101"/>
        <v>2331752</v>
      </c>
      <c r="Q831" s="45">
        <f>IF(L831=1,F831*INDEX(Asumsi!$B$5:$B$7,MATCH(I831,Asumsi!$A$5:$A$7,0))-H831,0)</f>
        <v>649044.4</v>
      </c>
      <c r="R831" s="46">
        <f>MIN(G831,INDEX(Asumsi!$C$5:$C$7,MATCH(I831,Asumsi!$A$5:$A$7,0)))</f>
        <v>0.03</v>
      </c>
      <c r="S831" s="43">
        <f t="shared" si="102"/>
        <v>0</v>
      </c>
      <c r="T831" s="45">
        <f t="shared" si="103"/>
        <v>0</v>
      </c>
      <c r="U831" s="45">
        <f>IF(L831=1,F831*INDEX(Asumsi!$B$5:$B$7,MATCH(I831,Asumsi!$A$5:$A$7,0))-F831*R831,0)</f>
        <v>649044.36</v>
      </c>
      <c r="V831" s="45">
        <f>IF(S831=1,U831*(1-Asumsi!$B$10),U831)</f>
        <v>649044.36</v>
      </c>
    </row>
    <row r="832" spans="1:22" x14ac:dyDescent="0.35">
      <c r="A832" s="43">
        <v>42339</v>
      </c>
      <c r="B832" s="43" t="s">
        <v>202</v>
      </c>
      <c r="C832" s="43" t="s">
        <v>353</v>
      </c>
      <c r="D832" s="44">
        <v>39856</v>
      </c>
      <c r="E832" s="43">
        <v>31</v>
      </c>
      <c r="F832" s="43">
        <v>413080</v>
      </c>
      <c r="G832" s="43">
        <v>0.02</v>
      </c>
      <c r="H832" s="43">
        <v>8262</v>
      </c>
      <c r="I832" s="43" t="s">
        <v>76</v>
      </c>
      <c r="J832" s="43" t="s">
        <v>145</v>
      </c>
      <c r="K832" s="43">
        <f t="shared" si="96"/>
        <v>2009</v>
      </c>
      <c r="L832" s="43">
        <f t="shared" si="97"/>
        <v>1</v>
      </c>
      <c r="M832" s="43">
        <f t="shared" si="98"/>
        <v>0</v>
      </c>
      <c r="N832" s="43">
        <f t="shared" si="99"/>
        <v>1</v>
      </c>
      <c r="O832" s="43" t="str">
        <f t="shared" si="100"/>
        <v>B: 1-3%</v>
      </c>
      <c r="P832" s="45">
        <f t="shared" si="101"/>
        <v>404818</v>
      </c>
      <c r="Q832" s="45">
        <f>IF(L832=1,F832*INDEX(Asumsi!$B$5:$B$7,MATCH(I832,Asumsi!$A$5:$A$7,0))-H832,0)</f>
        <v>115662</v>
      </c>
      <c r="R832" s="46">
        <f>MIN(G832,INDEX(Asumsi!$C$5:$C$7,MATCH(I832,Asumsi!$A$5:$A$7,0)))</f>
        <v>0.02</v>
      </c>
      <c r="S832" s="43">
        <f t="shared" si="102"/>
        <v>0</v>
      </c>
      <c r="T832" s="45">
        <f t="shared" si="103"/>
        <v>0</v>
      </c>
      <c r="U832" s="45">
        <f>IF(L832=1,F832*INDEX(Asumsi!$B$5:$B$7,MATCH(I832,Asumsi!$A$5:$A$7,0))-F832*R832,0)</f>
        <v>115662.39999999999</v>
      </c>
      <c r="V832" s="45">
        <f>IF(S832=1,U832*(1-Asumsi!$B$10),U832)</f>
        <v>115662.39999999999</v>
      </c>
    </row>
    <row r="833" spans="1:22" x14ac:dyDescent="0.35">
      <c r="A833" s="43">
        <v>42342</v>
      </c>
      <c r="B833" s="43" t="s">
        <v>209</v>
      </c>
      <c r="C833" s="43" t="s">
        <v>355</v>
      </c>
      <c r="D833" s="44">
        <v>40060</v>
      </c>
      <c r="E833" s="43">
        <v>25</v>
      </c>
      <c r="F833" s="43">
        <v>636280</v>
      </c>
      <c r="G833" s="43">
        <v>0.01</v>
      </c>
      <c r="H833" s="43">
        <v>6363</v>
      </c>
      <c r="I833" s="43" t="s">
        <v>76</v>
      </c>
      <c r="J833" s="43" t="s">
        <v>145</v>
      </c>
      <c r="K833" s="43">
        <f t="shared" si="96"/>
        <v>2009</v>
      </c>
      <c r="L833" s="43">
        <f t="shared" si="97"/>
        <v>0</v>
      </c>
      <c r="M833" s="43">
        <f t="shared" si="98"/>
        <v>1</v>
      </c>
      <c r="N833" s="43">
        <f t="shared" si="99"/>
        <v>1</v>
      </c>
      <c r="O833" s="43" t="str">
        <f t="shared" si="100"/>
        <v>B: 1-3%</v>
      </c>
      <c r="P833" s="45">
        <f t="shared" si="101"/>
        <v>0</v>
      </c>
      <c r="Q833" s="45">
        <f>IF(L833=1,F833*INDEX(Asumsi!$B$5:$B$7,MATCH(I833,Asumsi!$A$5:$A$7,0))-H833,0)</f>
        <v>0</v>
      </c>
      <c r="R833" s="46">
        <f>MIN(G833,INDEX(Asumsi!$C$5:$C$7,MATCH(I833,Asumsi!$A$5:$A$7,0)))</f>
        <v>0.01</v>
      </c>
      <c r="S833" s="43">
        <f t="shared" si="102"/>
        <v>0</v>
      </c>
      <c r="T833" s="45">
        <f t="shared" si="103"/>
        <v>0</v>
      </c>
      <c r="U833" s="45">
        <f>IF(L833=1,F833*INDEX(Asumsi!$B$5:$B$7,MATCH(I833,Asumsi!$A$5:$A$7,0))-F833*R833,0)</f>
        <v>0</v>
      </c>
      <c r="V833" s="45">
        <f>IF(S833=1,U833*(1-Asumsi!$B$10),U833)</f>
        <v>0</v>
      </c>
    </row>
    <row r="834" spans="1:22" x14ac:dyDescent="0.35">
      <c r="A834" s="43">
        <v>42947</v>
      </c>
      <c r="B834" s="43" t="s">
        <v>202</v>
      </c>
      <c r="C834" s="43" t="s">
        <v>339</v>
      </c>
      <c r="D834" s="44">
        <v>40416</v>
      </c>
      <c r="E834" s="43">
        <v>5</v>
      </c>
      <c r="F834" s="43">
        <v>354100</v>
      </c>
      <c r="G834" s="43">
        <v>0</v>
      </c>
      <c r="H834" s="43">
        <v>0</v>
      </c>
      <c r="I834" s="43" t="s">
        <v>77</v>
      </c>
      <c r="J834" s="43" t="s">
        <v>142</v>
      </c>
      <c r="K834" s="43">
        <f t="shared" ref="K834:K897" si="104">YEAR(D834)</f>
        <v>2010</v>
      </c>
      <c r="L834" s="43">
        <f t="shared" ref="L834:L897" si="105">IF(B834="Order Finished",1,0)</f>
        <v>1</v>
      </c>
      <c r="M834" s="43">
        <f t="shared" ref="M834:M897" si="106">IF(B834="Order Returned",1,0)</f>
        <v>0</v>
      </c>
      <c r="N834" s="43">
        <f t="shared" ref="N834:N897" si="107">IF(B834="Order Cancelled",0,1)</f>
        <v>1</v>
      </c>
      <c r="O834" s="43" t="str">
        <f t="shared" ref="O834:O897" si="108">IF(G834=0,"A: 0%",IF(G834&lt;=0.03,"B: 1-3%",IF(G834&lt;=0.06,"C: 4-6%","D: 7%+")))</f>
        <v>A: 0%</v>
      </c>
      <c r="P834" s="45">
        <f t="shared" ref="P834:P897" si="109">IF(L834=1,F834-H834,0)</f>
        <v>354100</v>
      </c>
      <c r="Q834" s="45">
        <f>IF(L834=1,F834*INDEX(Asumsi!$B$5:$B$7,MATCH(I834,Asumsi!$A$5:$A$7,0))-H834,0)</f>
        <v>106230</v>
      </c>
      <c r="R834" s="46">
        <f>MIN(G834,INDEX(Asumsi!$C$5:$C$7,MATCH(I834,Asumsi!$A$5:$A$7,0)))</f>
        <v>0</v>
      </c>
      <c r="S834" s="43">
        <f t="shared" ref="S834:S897" si="110">IF(G834&gt;R834,1,0)</f>
        <v>0</v>
      </c>
      <c r="T834" s="45">
        <f t="shared" ref="T834:T897" si="111">IF(L834=1,F834*(G834-R834),0)</f>
        <v>0</v>
      </c>
      <c r="U834" s="45">
        <f>IF(L834=1,F834*INDEX(Asumsi!$B$5:$B$7,MATCH(I834,Asumsi!$A$5:$A$7,0))-F834*R834,0)</f>
        <v>106230</v>
      </c>
      <c r="V834" s="45">
        <f>IF(S834=1,U834*(1-Asumsi!$B$10),U834)</f>
        <v>106230</v>
      </c>
    </row>
    <row r="835" spans="1:22" x14ac:dyDescent="0.35">
      <c r="A835" s="43">
        <v>43079</v>
      </c>
      <c r="B835" s="43" t="s">
        <v>202</v>
      </c>
      <c r="C835" s="43" t="s">
        <v>325</v>
      </c>
      <c r="D835" s="44">
        <v>40015</v>
      </c>
      <c r="E835" s="43">
        <v>40</v>
      </c>
      <c r="F835" s="43">
        <v>2368060</v>
      </c>
      <c r="G835" s="43">
        <v>0.04</v>
      </c>
      <c r="H835" s="43">
        <v>94722</v>
      </c>
      <c r="I835" s="43" t="s">
        <v>77</v>
      </c>
      <c r="J835" s="43" t="s">
        <v>142</v>
      </c>
      <c r="K835" s="43">
        <f t="shared" si="104"/>
        <v>2009</v>
      </c>
      <c r="L835" s="43">
        <f t="shared" si="105"/>
        <v>1</v>
      </c>
      <c r="M835" s="43">
        <f t="shared" si="106"/>
        <v>0</v>
      </c>
      <c r="N835" s="43">
        <f t="shared" si="107"/>
        <v>1</v>
      </c>
      <c r="O835" s="43" t="str">
        <f t="shared" si="108"/>
        <v>C: 4-6%</v>
      </c>
      <c r="P835" s="45">
        <f t="shared" si="109"/>
        <v>2273338</v>
      </c>
      <c r="Q835" s="45">
        <f>IF(L835=1,F835*INDEX(Asumsi!$B$5:$B$7,MATCH(I835,Asumsi!$A$5:$A$7,0))-H835,0)</f>
        <v>615696</v>
      </c>
      <c r="R835" s="46">
        <f>MIN(G835,INDEX(Asumsi!$C$5:$C$7,MATCH(I835,Asumsi!$A$5:$A$7,0)))</f>
        <v>0.04</v>
      </c>
      <c r="S835" s="43">
        <f t="shared" si="110"/>
        <v>0</v>
      </c>
      <c r="T835" s="45">
        <f t="shared" si="111"/>
        <v>0</v>
      </c>
      <c r="U835" s="45">
        <f>IF(L835=1,F835*INDEX(Asumsi!$B$5:$B$7,MATCH(I835,Asumsi!$A$5:$A$7,0))-F835*R835,0)</f>
        <v>615695.6</v>
      </c>
      <c r="V835" s="45">
        <f>IF(S835=1,U835*(1-Asumsi!$B$10),U835)</f>
        <v>615695.6</v>
      </c>
    </row>
    <row r="836" spans="1:22" x14ac:dyDescent="0.35">
      <c r="A836" s="43">
        <v>43111</v>
      </c>
      <c r="B836" s="43" t="s">
        <v>202</v>
      </c>
      <c r="C836" s="43" t="s">
        <v>302</v>
      </c>
      <c r="D836" s="44">
        <v>40798</v>
      </c>
      <c r="E836" s="43">
        <v>27</v>
      </c>
      <c r="F836" s="43">
        <v>9445660</v>
      </c>
      <c r="G836" s="43">
        <v>0.01</v>
      </c>
      <c r="H836" s="43">
        <v>94457</v>
      </c>
      <c r="I836" s="43" t="s">
        <v>76</v>
      </c>
      <c r="J836" s="43" t="s">
        <v>138</v>
      </c>
      <c r="K836" s="43">
        <f t="shared" si="104"/>
        <v>2011</v>
      </c>
      <c r="L836" s="43">
        <f t="shared" si="105"/>
        <v>1</v>
      </c>
      <c r="M836" s="43">
        <f t="shared" si="106"/>
        <v>0</v>
      </c>
      <c r="N836" s="43">
        <f t="shared" si="107"/>
        <v>1</v>
      </c>
      <c r="O836" s="43" t="str">
        <f t="shared" si="108"/>
        <v>B: 1-3%</v>
      </c>
      <c r="P836" s="45">
        <f t="shared" si="109"/>
        <v>9351203</v>
      </c>
      <c r="Q836" s="45">
        <f>IF(L836=1,F836*INDEX(Asumsi!$B$5:$B$7,MATCH(I836,Asumsi!$A$5:$A$7,0))-H836,0)</f>
        <v>2739241</v>
      </c>
      <c r="R836" s="46">
        <f>MIN(G836,INDEX(Asumsi!$C$5:$C$7,MATCH(I836,Asumsi!$A$5:$A$7,0)))</f>
        <v>0.01</v>
      </c>
      <c r="S836" s="43">
        <f t="shared" si="110"/>
        <v>0</v>
      </c>
      <c r="T836" s="45">
        <f t="shared" si="111"/>
        <v>0</v>
      </c>
      <c r="U836" s="45">
        <f>IF(L836=1,F836*INDEX(Asumsi!$B$5:$B$7,MATCH(I836,Asumsi!$A$5:$A$7,0))-F836*R836,0)</f>
        <v>2739241.4</v>
      </c>
      <c r="V836" s="45">
        <f>IF(S836=1,U836*(1-Asumsi!$B$10),U836)</f>
        <v>2739241.4</v>
      </c>
    </row>
    <row r="837" spans="1:22" x14ac:dyDescent="0.35">
      <c r="A837" s="43">
        <v>43140</v>
      </c>
      <c r="B837" s="43" t="s">
        <v>209</v>
      </c>
      <c r="C837" s="43" t="s">
        <v>331</v>
      </c>
      <c r="D837" s="44">
        <v>39890</v>
      </c>
      <c r="E837" s="43">
        <v>23</v>
      </c>
      <c r="F837" s="43">
        <v>260320</v>
      </c>
      <c r="G837" s="43">
        <v>0.1</v>
      </c>
      <c r="H837" s="43">
        <v>26032</v>
      </c>
      <c r="I837" s="43" t="s">
        <v>76</v>
      </c>
      <c r="J837" s="43" t="s">
        <v>145</v>
      </c>
      <c r="K837" s="43">
        <f t="shared" si="104"/>
        <v>2009</v>
      </c>
      <c r="L837" s="43">
        <f t="shared" si="105"/>
        <v>0</v>
      </c>
      <c r="M837" s="43">
        <f t="shared" si="106"/>
        <v>1</v>
      </c>
      <c r="N837" s="43">
        <f t="shared" si="107"/>
        <v>1</v>
      </c>
      <c r="O837" s="43" t="str">
        <f t="shared" si="108"/>
        <v>D: 7%+</v>
      </c>
      <c r="P837" s="45">
        <f t="shared" si="109"/>
        <v>0</v>
      </c>
      <c r="Q837" s="45">
        <f>IF(L837=1,F837*INDEX(Asumsi!$B$5:$B$7,MATCH(I837,Asumsi!$A$5:$A$7,0))-H837,0)</f>
        <v>0</v>
      </c>
      <c r="R837" s="46">
        <f>MIN(G837,INDEX(Asumsi!$C$5:$C$7,MATCH(I837,Asumsi!$A$5:$A$7,0)))</f>
        <v>0.05</v>
      </c>
      <c r="S837" s="43">
        <f t="shared" si="110"/>
        <v>1</v>
      </c>
      <c r="T837" s="45">
        <f t="shared" si="111"/>
        <v>0</v>
      </c>
      <c r="U837" s="45">
        <f>IF(L837=1,F837*INDEX(Asumsi!$B$5:$B$7,MATCH(I837,Asumsi!$A$5:$A$7,0))-F837*R837,0)</f>
        <v>0</v>
      </c>
      <c r="V837" s="45">
        <f>IF(S837=1,U837*(1-Asumsi!$B$10),U837)</f>
        <v>0</v>
      </c>
    </row>
    <row r="838" spans="1:22" x14ac:dyDescent="0.35">
      <c r="A838" s="43">
        <v>44098</v>
      </c>
      <c r="B838" s="43" t="s">
        <v>209</v>
      </c>
      <c r="C838" s="43" t="s">
        <v>356</v>
      </c>
      <c r="D838" s="44">
        <v>40205</v>
      </c>
      <c r="E838" s="43">
        <v>1</v>
      </c>
      <c r="F838" s="43">
        <v>10120</v>
      </c>
      <c r="G838" s="43">
        <v>0.01</v>
      </c>
      <c r="H838" s="43">
        <v>101</v>
      </c>
      <c r="I838" s="43" t="s">
        <v>76</v>
      </c>
      <c r="J838" s="43" t="s">
        <v>148</v>
      </c>
      <c r="K838" s="43">
        <f t="shared" si="104"/>
        <v>2010</v>
      </c>
      <c r="L838" s="43">
        <f t="shared" si="105"/>
        <v>0</v>
      </c>
      <c r="M838" s="43">
        <f t="shared" si="106"/>
        <v>1</v>
      </c>
      <c r="N838" s="43">
        <f t="shared" si="107"/>
        <v>1</v>
      </c>
      <c r="O838" s="43" t="str">
        <f t="shared" si="108"/>
        <v>B: 1-3%</v>
      </c>
      <c r="P838" s="45">
        <f t="shared" si="109"/>
        <v>0</v>
      </c>
      <c r="Q838" s="45">
        <f>IF(L838=1,F838*INDEX(Asumsi!$B$5:$B$7,MATCH(I838,Asumsi!$A$5:$A$7,0))-H838,0)</f>
        <v>0</v>
      </c>
      <c r="R838" s="46">
        <f>MIN(G838,INDEX(Asumsi!$C$5:$C$7,MATCH(I838,Asumsi!$A$5:$A$7,0)))</f>
        <v>0.01</v>
      </c>
      <c r="S838" s="43">
        <f t="shared" si="110"/>
        <v>0</v>
      </c>
      <c r="T838" s="45">
        <f t="shared" si="111"/>
        <v>0</v>
      </c>
      <c r="U838" s="45">
        <f>IF(L838=1,F838*INDEX(Asumsi!$B$5:$B$7,MATCH(I838,Asumsi!$A$5:$A$7,0))-F838*R838,0)</f>
        <v>0</v>
      </c>
      <c r="V838" s="45">
        <f>IF(S838=1,U838*(1-Asumsi!$B$10),U838)</f>
        <v>0</v>
      </c>
    </row>
    <row r="839" spans="1:22" x14ac:dyDescent="0.35">
      <c r="A839" s="43">
        <v>44451</v>
      </c>
      <c r="B839" s="43" t="s">
        <v>202</v>
      </c>
      <c r="C839" s="43" t="s">
        <v>335</v>
      </c>
      <c r="D839" s="44">
        <v>40797</v>
      </c>
      <c r="E839" s="43">
        <v>4</v>
      </c>
      <c r="F839" s="43">
        <v>207800</v>
      </c>
      <c r="G839" s="43">
        <v>7.0000000000000007E-2</v>
      </c>
      <c r="H839" s="43">
        <v>14546</v>
      </c>
      <c r="I839" s="43" t="s">
        <v>75</v>
      </c>
      <c r="J839" s="43" t="s">
        <v>144</v>
      </c>
      <c r="K839" s="43">
        <f t="shared" si="104"/>
        <v>2011</v>
      </c>
      <c r="L839" s="43">
        <f t="shared" si="105"/>
        <v>1</v>
      </c>
      <c r="M839" s="43">
        <f t="shared" si="106"/>
        <v>0</v>
      </c>
      <c r="N839" s="43">
        <f t="shared" si="107"/>
        <v>1</v>
      </c>
      <c r="O839" s="43" t="str">
        <f t="shared" si="108"/>
        <v>D: 7%+</v>
      </c>
      <c r="P839" s="45">
        <f t="shared" si="109"/>
        <v>193254</v>
      </c>
      <c r="Q839" s="45">
        <f>IF(L839=1,F839*INDEX(Asumsi!$B$5:$B$7,MATCH(I839,Asumsi!$A$5:$A$7,0))-H839,0)</f>
        <v>47794</v>
      </c>
      <c r="R839" s="46">
        <f>MIN(G839,INDEX(Asumsi!$C$5:$C$7,MATCH(I839,Asumsi!$A$5:$A$7,0)))</f>
        <v>0.03</v>
      </c>
      <c r="S839" s="43">
        <f t="shared" si="110"/>
        <v>1</v>
      </c>
      <c r="T839" s="45">
        <f t="shared" si="111"/>
        <v>8312.0000000000018</v>
      </c>
      <c r="U839" s="45">
        <f>IF(L839=1,F839*INDEX(Asumsi!$B$5:$B$7,MATCH(I839,Asumsi!$A$5:$A$7,0))-F839*R839,0)</f>
        <v>56106</v>
      </c>
      <c r="V839" s="45">
        <f>IF(S839=1,U839*(1-Asumsi!$B$10),U839)</f>
        <v>53300.7</v>
      </c>
    </row>
    <row r="840" spans="1:22" x14ac:dyDescent="0.35">
      <c r="A840" s="43">
        <v>45059</v>
      </c>
      <c r="B840" s="43" t="s">
        <v>202</v>
      </c>
      <c r="C840" s="43" t="s">
        <v>342</v>
      </c>
      <c r="D840" s="44">
        <v>40577</v>
      </c>
      <c r="E840" s="43">
        <v>35</v>
      </c>
      <c r="F840" s="43">
        <v>2655180</v>
      </c>
      <c r="G840" s="43">
        <v>0.05</v>
      </c>
      <c r="H840" s="43">
        <v>132759</v>
      </c>
      <c r="I840" s="43" t="s">
        <v>76</v>
      </c>
      <c r="J840" s="43" t="s">
        <v>147</v>
      </c>
      <c r="K840" s="43">
        <f t="shared" si="104"/>
        <v>2011</v>
      </c>
      <c r="L840" s="43">
        <f t="shared" si="105"/>
        <v>1</v>
      </c>
      <c r="M840" s="43">
        <f t="shared" si="106"/>
        <v>0</v>
      </c>
      <c r="N840" s="43">
        <f t="shared" si="107"/>
        <v>1</v>
      </c>
      <c r="O840" s="43" t="str">
        <f t="shared" si="108"/>
        <v>C: 4-6%</v>
      </c>
      <c r="P840" s="45">
        <f t="shared" si="109"/>
        <v>2522421</v>
      </c>
      <c r="Q840" s="45">
        <f>IF(L840=1,F840*INDEX(Asumsi!$B$5:$B$7,MATCH(I840,Asumsi!$A$5:$A$7,0))-H840,0)</f>
        <v>663795</v>
      </c>
      <c r="R840" s="46">
        <f>MIN(G840,INDEX(Asumsi!$C$5:$C$7,MATCH(I840,Asumsi!$A$5:$A$7,0)))</f>
        <v>0.05</v>
      </c>
      <c r="S840" s="43">
        <f t="shared" si="110"/>
        <v>0</v>
      </c>
      <c r="T840" s="45">
        <f t="shared" si="111"/>
        <v>0</v>
      </c>
      <c r="U840" s="45">
        <f>IF(L840=1,F840*INDEX(Asumsi!$B$5:$B$7,MATCH(I840,Asumsi!$A$5:$A$7,0))-F840*R840,0)</f>
        <v>663795</v>
      </c>
      <c r="V840" s="45">
        <f>IF(S840=1,U840*(1-Asumsi!$B$10),U840)</f>
        <v>663795</v>
      </c>
    </row>
    <row r="841" spans="1:22" x14ac:dyDescent="0.35">
      <c r="A841" s="43">
        <v>45155</v>
      </c>
      <c r="B841" s="43" t="s">
        <v>202</v>
      </c>
      <c r="C841" s="43" t="s">
        <v>333</v>
      </c>
      <c r="D841" s="44">
        <v>40589</v>
      </c>
      <c r="E841" s="43">
        <v>44</v>
      </c>
      <c r="F841" s="43">
        <v>363220</v>
      </c>
      <c r="G841" s="43">
        <v>0.03</v>
      </c>
      <c r="H841" s="43">
        <v>10897</v>
      </c>
      <c r="I841" s="43" t="s">
        <v>76</v>
      </c>
      <c r="J841" s="43" t="s">
        <v>138</v>
      </c>
      <c r="K841" s="43">
        <f t="shared" si="104"/>
        <v>2011</v>
      </c>
      <c r="L841" s="43">
        <f t="shared" si="105"/>
        <v>1</v>
      </c>
      <c r="M841" s="43">
        <f t="shared" si="106"/>
        <v>0</v>
      </c>
      <c r="N841" s="43">
        <f t="shared" si="107"/>
        <v>1</v>
      </c>
      <c r="O841" s="43" t="str">
        <f t="shared" si="108"/>
        <v>B: 1-3%</v>
      </c>
      <c r="P841" s="45">
        <f t="shared" si="109"/>
        <v>352323</v>
      </c>
      <c r="Q841" s="45">
        <f>IF(L841=1,F841*INDEX(Asumsi!$B$5:$B$7,MATCH(I841,Asumsi!$A$5:$A$7,0))-H841,0)</f>
        <v>98069</v>
      </c>
      <c r="R841" s="46">
        <f>MIN(G841,INDEX(Asumsi!$C$5:$C$7,MATCH(I841,Asumsi!$A$5:$A$7,0)))</f>
        <v>0.03</v>
      </c>
      <c r="S841" s="43">
        <f t="shared" si="110"/>
        <v>0</v>
      </c>
      <c r="T841" s="45">
        <f t="shared" si="111"/>
        <v>0</v>
      </c>
      <c r="U841" s="45">
        <f>IF(L841=1,F841*INDEX(Asumsi!$B$5:$B$7,MATCH(I841,Asumsi!$A$5:$A$7,0))-F841*R841,0)</f>
        <v>98069.4</v>
      </c>
      <c r="V841" s="45">
        <f>IF(S841=1,U841*(1-Asumsi!$B$10),U841)</f>
        <v>98069.4</v>
      </c>
    </row>
    <row r="842" spans="1:22" x14ac:dyDescent="0.35">
      <c r="A842" s="43">
        <v>45317</v>
      </c>
      <c r="B842" s="43" t="s">
        <v>202</v>
      </c>
      <c r="C842" s="43" t="s">
        <v>329</v>
      </c>
      <c r="D842" s="44">
        <v>40969</v>
      </c>
      <c r="E842" s="43">
        <v>36</v>
      </c>
      <c r="F842" s="43">
        <v>2871900</v>
      </c>
      <c r="G842" s="43">
        <v>0.05</v>
      </c>
      <c r="H842" s="43">
        <v>143595</v>
      </c>
      <c r="I842" s="43" t="s">
        <v>77</v>
      </c>
      <c r="J842" s="43" t="s">
        <v>142</v>
      </c>
      <c r="K842" s="43">
        <f t="shared" si="104"/>
        <v>2012</v>
      </c>
      <c r="L842" s="43">
        <f t="shared" si="105"/>
        <v>1</v>
      </c>
      <c r="M842" s="43">
        <f t="shared" si="106"/>
        <v>0</v>
      </c>
      <c r="N842" s="43">
        <f t="shared" si="107"/>
        <v>1</v>
      </c>
      <c r="O842" s="43" t="str">
        <f t="shared" si="108"/>
        <v>C: 4-6%</v>
      </c>
      <c r="P842" s="45">
        <f t="shared" si="109"/>
        <v>2728305</v>
      </c>
      <c r="Q842" s="45">
        <f>IF(L842=1,F842*INDEX(Asumsi!$B$5:$B$7,MATCH(I842,Asumsi!$A$5:$A$7,0))-H842,0)</f>
        <v>717975</v>
      </c>
      <c r="R842" s="46">
        <f>MIN(G842,INDEX(Asumsi!$C$5:$C$7,MATCH(I842,Asumsi!$A$5:$A$7,0)))</f>
        <v>0.05</v>
      </c>
      <c r="S842" s="43">
        <f t="shared" si="110"/>
        <v>0</v>
      </c>
      <c r="T842" s="45">
        <f t="shared" si="111"/>
        <v>0</v>
      </c>
      <c r="U842" s="45">
        <f>IF(L842=1,F842*INDEX(Asumsi!$B$5:$B$7,MATCH(I842,Asumsi!$A$5:$A$7,0))-F842*R842,0)</f>
        <v>717975</v>
      </c>
      <c r="V842" s="45">
        <f>IF(S842=1,U842*(1-Asumsi!$B$10),U842)</f>
        <v>717975</v>
      </c>
    </row>
    <row r="843" spans="1:22" x14ac:dyDescent="0.35">
      <c r="A843" s="43">
        <v>45731</v>
      </c>
      <c r="B843" s="43" t="s">
        <v>202</v>
      </c>
      <c r="C843" s="43" t="s">
        <v>301</v>
      </c>
      <c r="D843" s="44">
        <v>40035</v>
      </c>
      <c r="E843" s="43">
        <v>19</v>
      </c>
      <c r="F843" s="43">
        <v>293260</v>
      </c>
      <c r="G843" s="43">
        <v>0.01</v>
      </c>
      <c r="H843" s="43">
        <v>2933</v>
      </c>
      <c r="I843" s="43" t="s">
        <v>76</v>
      </c>
      <c r="J843" s="43" t="s">
        <v>145</v>
      </c>
      <c r="K843" s="43">
        <f t="shared" si="104"/>
        <v>2009</v>
      </c>
      <c r="L843" s="43">
        <f t="shared" si="105"/>
        <v>1</v>
      </c>
      <c r="M843" s="43">
        <f t="shared" si="106"/>
        <v>0</v>
      </c>
      <c r="N843" s="43">
        <f t="shared" si="107"/>
        <v>1</v>
      </c>
      <c r="O843" s="43" t="str">
        <f t="shared" si="108"/>
        <v>B: 1-3%</v>
      </c>
      <c r="P843" s="45">
        <f t="shared" si="109"/>
        <v>290327</v>
      </c>
      <c r="Q843" s="45">
        <f>IF(L843=1,F843*INDEX(Asumsi!$B$5:$B$7,MATCH(I843,Asumsi!$A$5:$A$7,0))-H843,0)</f>
        <v>85045</v>
      </c>
      <c r="R843" s="46">
        <f>MIN(G843,INDEX(Asumsi!$C$5:$C$7,MATCH(I843,Asumsi!$A$5:$A$7,0)))</f>
        <v>0.01</v>
      </c>
      <c r="S843" s="43">
        <f t="shared" si="110"/>
        <v>0</v>
      </c>
      <c r="T843" s="45">
        <f t="shared" si="111"/>
        <v>0</v>
      </c>
      <c r="U843" s="45">
        <f>IF(L843=1,F843*INDEX(Asumsi!$B$5:$B$7,MATCH(I843,Asumsi!$A$5:$A$7,0))-F843*R843,0)</f>
        <v>85045.4</v>
      </c>
      <c r="V843" s="45">
        <f>IF(S843=1,U843*(1-Asumsi!$B$10),U843)</f>
        <v>85045.4</v>
      </c>
    </row>
    <row r="844" spans="1:22" x14ac:dyDescent="0.35">
      <c r="A844" s="43">
        <v>46849</v>
      </c>
      <c r="B844" s="43" t="s">
        <v>202</v>
      </c>
      <c r="C844" s="43" t="s">
        <v>343</v>
      </c>
      <c r="D844" s="44">
        <v>40525</v>
      </c>
      <c r="E844" s="43">
        <v>23</v>
      </c>
      <c r="F844" s="43">
        <v>377080</v>
      </c>
      <c r="G844" s="43">
        <v>0.09</v>
      </c>
      <c r="H844" s="43">
        <v>33937</v>
      </c>
      <c r="I844" s="43" t="s">
        <v>77</v>
      </c>
      <c r="J844" s="43" t="s">
        <v>142</v>
      </c>
      <c r="K844" s="43">
        <f t="shared" si="104"/>
        <v>2010</v>
      </c>
      <c r="L844" s="43">
        <f t="shared" si="105"/>
        <v>1</v>
      </c>
      <c r="M844" s="43">
        <f t="shared" si="106"/>
        <v>0</v>
      </c>
      <c r="N844" s="43">
        <f t="shared" si="107"/>
        <v>1</v>
      </c>
      <c r="O844" s="43" t="str">
        <f t="shared" si="108"/>
        <v>D: 7%+</v>
      </c>
      <c r="P844" s="45">
        <f t="shared" si="109"/>
        <v>343143</v>
      </c>
      <c r="Q844" s="45">
        <f>IF(L844=1,F844*INDEX(Asumsi!$B$5:$B$7,MATCH(I844,Asumsi!$A$5:$A$7,0))-H844,0)</f>
        <v>79187</v>
      </c>
      <c r="R844" s="46">
        <f>MIN(G844,INDEX(Asumsi!$C$5:$C$7,MATCH(I844,Asumsi!$A$5:$A$7,0)))</f>
        <v>0.05</v>
      </c>
      <c r="S844" s="43">
        <f t="shared" si="110"/>
        <v>1</v>
      </c>
      <c r="T844" s="45">
        <f t="shared" si="111"/>
        <v>15083.199999999997</v>
      </c>
      <c r="U844" s="45">
        <f>IF(L844=1,F844*INDEX(Asumsi!$B$5:$B$7,MATCH(I844,Asumsi!$A$5:$A$7,0))-F844*R844,0)</f>
        <v>94270</v>
      </c>
      <c r="V844" s="45">
        <f>IF(S844=1,U844*(1-Asumsi!$B$10),U844)</f>
        <v>89556.5</v>
      </c>
    </row>
    <row r="845" spans="1:22" x14ac:dyDescent="0.35">
      <c r="A845" s="43">
        <v>47108</v>
      </c>
      <c r="B845" s="43" t="s">
        <v>202</v>
      </c>
      <c r="C845" s="43" t="s">
        <v>349</v>
      </c>
      <c r="D845" s="44">
        <v>40101</v>
      </c>
      <c r="E845" s="43">
        <v>19</v>
      </c>
      <c r="F845" s="43">
        <v>719360</v>
      </c>
      <c r="G845" s="43">
        <v>7.0000000000000007E-2</v>
      </c>
      <c r="H845" s="43">
        <v>50355</v>
      </c>
      <c r="I845" s="43" t="s">
        <v>75</v>
      </c>
      <c r="J845" s="43" t="s">
        <v>144</v>
      </c>
      <c r="K845" s="43">
        <f t="shared" si="104"/>
        <v>2009</v>
      </c>
      <c r="L845" s="43">
        <f t="shared" si="105"/>
        <v>1</v>
      </c>
      <c r="M845" s="43">
        <f t="shared" si="106"/>
        <v>0</v>
      </c>
      <c r="N845" s="43">
        <f t="shared" si="107"/>
        <v>1</v>
      </c>
      <c r="O845" s="43" t="str">
        <f t="shared" si="108"/>
        <v>D: 7%+</v>
      </c>
      <c r="P845" s="45">
        <f t="shared" si="109"/>
        <v>669005</v>
      </c>
      <c r="Q845" s="45">
        <f>IF(L845=1,F845*INDEX(Asumsi!$B$5:$B$7,MATCH(I845,Asumsi!$A$5:$A$7,0))-H845,0)</f>
        <v>165453</v>
      </c>
      <c r="R845" s="46">
        <f>MIN(G845,INDEX(Asumsi!$C$5:$C$7,MATCH(I845,Asumsi!$A$5:$A$7,0)))</f>
        <v>0.03</v>
      </c>
      <c r="S845" s="43">
        <f t="shared" si="110"/>
        <v>1</v>
      </c>
      <c r="T845" s="45">
        <f t="shared" si="111"/>
        <v>28774.400000000005</v>
      </c>
      <c r="U845" s="45">
        <f>IF(L845=1,F845*INDEX(Asumsi!$B$5:$B$7,MATCH(I845,Asumsi!$A$5:$A$7,0))-F845*R845,0)</f>
        <v>194227.20000000001</v>
      </c>
      <c r="V845" s="45">
        <f>IF(S845=1,U845*(1-Asumsi!$B$10),U845)</f>
        <v>184515.84</v>
      </c>
    </row>
    <row r="846" spans="1:22" x14ac:dyDescent="0.35">
      <c r="A846" s="43">
        <v>47520</v>
      </c>
      <c r="B846" s="43" t="s">
        <v>202</v>
      </c>
      <c r="C846" s="43" t="s">
        <v>332</v>
      </c>
      <c r="D846" s="44">
        <v>40093</v>
      </c>
      <c r="E846" s="43">
        <v>36</v>
      </c>
      <c r="F846" s="43">
        <v>555760</v>
      </c>
      <c r="G846" s="43">
        <v>0.09</v>
      </c>
      <c r="H846" s="43">
        <v>50018</v>
      </c>
      <c r="I846" s="43" t="s">
        <v>76</v>
      </c>
      <c r="J846" s="43" t="s">
        <v>138</v>
      </c>
      <c r="K846" s="43">
        <f t="shared" si="104"/>
        <v>2009</v>
      </c>
      <c r="L846" s="43">
        <f t="shared" si="105"/>
        <v>1</v>
      </c>
      <c r="M846" s="43">
        <f t="shared" si="106"/>
        <v>0</v>
      </c>
      <c r="N846" s="43">
        <f t="shared" si="107"/>
        <v>1</v>
      </c>
      <c r="O846" s="43" t="str">
        <f t="shared" si="108"/>
        <v>D: 7%+</v>
      </c>
      <c r="P846" s="45">
        <f t="shared" si="109"/>
        <v>505742</v>
      </c>
      <c r="Q846" s="45">
        <f>IF(L846=1,F846*INDEX(Asumsi!$B$5:$B$7,MATCH(I846,Asumsi!$A$5:$A$7,0))-H846,0)</f>
        <v>116710</v>
      </c>
      <c r="R846" s="46">
        <f>MIN(G846,INDEX(Asumsi!$C$5:$C$7,MATCH(I846,Asumsi!$A$5:$A$7,0)))</f>
        <v>0.05</v>
      </c>
      <c r="S846" s="43">
        <f t="shared" si="110"/>
        <v>1</v>
      </c>
      <c r="T846" s="45">
        <f t="shared" si="111"/>
        <v>22230.399999999998</v>
      </c>
      <c r="U846" s="45">
        <f>IF(L846=1,F846*INDEX(Asumsi!$B$5:$B$7,MATCH(I846,Asumsi!$A$5:$A$7,0))-F846*R846,0)</f>
        <v>138940</v>
      </c>
      <c r="V846" s="45">
        <f>IF(S846=1,U846*(1-Asumsi!$B$10),U846)</f>
        <v>131993</v>
      </c>
    </row>
    <row r="847" spans="1:22" x14ac:dyDescent="0.35">
      <c r="A847" s="43">
        <v>47527</v>
      </c>
      <c r="B847" s="43" t="s">
        <v>202</v>
      </c>
      <c r="C847" s="43" t="s">
        <v>348</v>
      </c>
      <c r="D847" s="44">
        <v>40438</v>
      </c>
      <c r="E847" s="43">
        <v>48</v>
      </c>
      <c r="F847" s="43">
        <v>24145800</v>
      </c>
      <c r="G847" s="43">
        <v>0.04</v>
      </c>
      <c r="H847" s="43">
        <v>965832</v>
      </c>
      <c r="I847" s="43" t="s">
        <v>75</v>
      </c>
      <c r="J847" s="43" t="s">
        <v>135</v>
      </c>
      <c r="K847" s="43">
        <f t="shared" si="104"/>
        <v>2010</v>
      </c>
      <c r="L847" s="43">
        <f t="shared" si="105"/>
        <v>1</v>
      </c>
      <c r="M847" s="43">
        <f t="shared" si="106"/>
        <v>0</v>
      </c>
      <c r="N847" s="43">
        <f t="shared" si="107"/>
        <v>1</v>
      </c>
      <c r="O847" s="43" t="str">
        <f t="shared" si="108"/>
        <v>C: 4-6%</v>
      </c>
      <c r="P847" s="45">
        <f t="shared" si="109"/>
        <v>23179968</v>
      </c>
      <c r="Q847" s="45">
        <f>IF(L847=1,F847*INDEX(Asumsi!$B$5:$B$7,MATCH(I847,Asumsi!$A$5:$A$7,0))-H847,0)</f>
        <v>6277908</v>
      </c>
      <c r="R847" s="46">
        <f>MIN(G847,INDEX(Asumsi!$C$5:$C$7,MATCH(I847,Asumsi!$A$5:$A$7,0)))</f>
        <v>0.03</v>
      </c>
      <c r="S847" s="43">
        <f t="shared" si="110"/>
        <v>1</v>
      </c>
      <c r="T847" s="45">
        <f t="shared" si="111"/>
        <v>241458.00000000006</v>
      </c>
      <c r="U847" s="45">
        <f>IF(L847=1,F847*INDEX(Asumsi!$B$5:$B$7,MATCH(I847,Asumsi!$A$5:$A$7,0))-F847*R847,0)</f>
        <v>6519366</v>
      </c>
      <c r="V847" s="45">
        <f>IF(S847=1,U847*(1-Asumsi!$B$10),U847)</f>
        <v>6193397.6999999993</v>
      </c>
    </row>
    <row r="848" spans="1:22" x14ac:dyDescent="0.35">
      <c r="A848" s="43">
        <v>47713</v>
      </c>
      <c r="B848" s="43" t="s">
        <v>202</v>
      </c>
      <c r="C848" s="43" t="s">
        <v>331</v>
      </c>
      <c r="D848" s="44">
        <v>39997</v>
      </c>
      <c r="E848" s="43">
        <v>34</v>
      </c>
      <c r="F848" s="43">
        <v>6838301</v>
      </c>
      <c r="G848" s="43">
        <v>0</v>
      </c>
      <c r="H848" s="43">
        <v>0</v>
      </c>
      <c r="I848" s="43" t="s">
        <v>77</v>
      </c>
      <c r="J848" s="43" t="s">
        <v>137</v>
      </c>
      <c r="K848" s="43">
        <f t="shared" si="104"/>
        <v>2009</v>
      </c>
      <c r="L848" s="43">
        <f t="shared" si="105"/>
        <v>1</v>
      </c>
      <c r="M848" s="43">
        <f t="shared" si="106"/>
        <v>0</v>
      </c>
      <c r="N848" s="43">
        <f t="shared" si="107"/>
        <v>1</v>
      </c>
      <c r="O848" s="43" t="str">
        <f t="shared" si="108"/>
        <v>A: 0%</v>
      </c>
      <c r="P848" s="45">
        <f t="shared" si="109"/>
        <v>6838301</v>
      </c>
      <c r="Q848" s="45">
        <f>IF(L848=1,F848*INDEX(Asumsi!$B$5:$B$7,MATCH(I848,Asumsi!$A$5:$A$7,0))-H848,0)</f>
        <v>2051490.2999999998</v>
      </c>
      <c r="R848" s="46">
        <f>MIN(G848,INDEX(Asumsi!$C$5:$C$7,MATCH(I848,Asumsi!$A$5:$A$7,0)))</f>
        <v>0</v>
      </c>
      <c r="S848" s="43">
        <f t="shared" si="110"/>
        <v>0</v>
      </c>
      <c r="T848" s="45">
        <f t="shared" si="111"/>
        <v>0</v>
      </c>
      <c r="U848" s="45">
        <f>IF(L848=1,F848*INDEX(Asumsi!$B$5:$B$7,MATCH(I848,Asumsi!$A$5:$A$7,0))-F848*R848,0)</f>
        <v>2051490.2999999998</v>
      </c>
      <c r="V848" s="45">
        <f>IF(S848=1,U848*(1-Asumsi!$B$10),U848)</f>
        <v>2051490.2999999998</v>
      </c>
    </row>
    <row r="849" spans="1:22" x14ac:dyDescent="0.35">
      <c r="A849" s="43">
        <v>48452</v>
      </c>
      <c r="B849" s="43" t="s">
        <v>202</v>
      </c>
      <c r="C849" s="43" t="s">
        <v>325</v>
      </c>
      <c r="D849" s="44">
        <v>40460</v>
      </c>
      <c r="E849" s="43">
        <v>32</v>
      </c>
      <c r="F849" s="43">
        <v>3718020</v>
      </c>
      <c r="G849" s="43">
        <v>0.09</v>
      </c>
      <c r="H849" s="43">
        <v>334622</v>
      </c>
      <c r="I849" s="43" t="s">
        <v>75</v>
      </c>
      <c r="J849" s="43" t="s">
        <v>135</v>
      </c>
      <c r="K849" s="43">
        <f t="shared" si="104"/>
        <v>2010</v>
      </c>
      <c r="L849" s="43">
        <f t="shared" si="105"/>
        <v>1</v>
      </c>
      <c r="M849" s="43">
        <f t="shared" si="106"/>
        <v>0</v>
      </c>
      <c r="N849" s="43">
        <f t="shared" si="107"/>
        <v>1</v>
      </c>
      <c r="O849" s="43" t="str">
        <f t="shared" si="108"/>
        <v>D: 7%+</v>
      </c>
      <c r="P849" s="45">
        <f t="shared" si="109"/>
        <v>3383398</v>
      </c>
      <c r="Q849" s="45">
        <f>IF(L849=1,F849*INDEX(Asumsi!$B$5:$B$7,MATCH(I849,Asumsi!$A$5:$A$7,0))-H849,0)</f>
        <v>780784</v>
      </c>
      <c r="R849" s="46">
        <f>MIN(G849,INDEX(Asumsi!$C$5:$C$7,MATCH(I849,Asumsi!$A$5:$A$7,0)))</f>
        <v>0.03</v>
      </c>
      <c r="S849" s="43">
        <f t="shared" si="110"/>
        <v>1</v>
      </c>
      <c r="T849" s="45">
        <f t="shared" si="111"/>
        <v>223081.19999999998</v>
      </c>
      <c r="U849" s="45">
        <f>IF(L849=1,F849*INDEX(Asumsi!$B$5:$B$7,MATCH(I849,Asumsi!$A$5:$A$7,0))-F849*R849,0)</f>
        <v>1003865.4</v>
      </c>
      <c r="V849" s="45">
        <f>IF(S849=1,U849*(1-Asumsi!$B$10),U849)</f>
        <v>953672.13</v>
      </c>
    </row>
    <row r="850" spans="1:22" x14ac:dyDescent="0.35">
      <c r="A850" s="43">
        <v>49088</v>
      </c>
      <c r="B850" s="43" t="s">
        <v>202</v>
      </c>
      <c r="C850" s="43" t="s">
        <v>337</v>
      </c>
      <c r="D850" s="44">
        <v>40079</v>
      </c>
      <c r="E850" s="43">
        <v>16</v>
      </c>
      <c r="F850" s="43">
        <v>260220</v>
      </c>
      <c r="G850" s="43">
        <v>0.03</v>
      </c>
      <c r="H850" s="43">
        <v>7807</v>
      </c>
      <c r="I850" s="43" t="s">
        <v>77</v>
      </c>
      <c r="J850" s="43" t="s">
        <v>142</v>
      </c>
      <c r="K850" s="43">
        <f t="shared" si="104"/>
        <v>2009</v>
      </c>
      <c r="L850" s="43">
        <f t="shared" si="105"/>
        <v>1</v>
      </c>
      <c r="M850" s="43">
        <f t="shared" si="106"/>
        <v>0</v>
      </c>
      <c r="N850" s="43">
        <f t="shared" si="107"/>
        <v>1</v>
      </c>
      <c r="O850" s="43" t="str">
        <f t="shared" si="108"/>
        <v>B: 1-3%</v>
      </c>
      <c r="P850" s="45">
        <f t="shared" si="109"/>
        <v>252413</v>
      </c>
      <c r="Q850" s="45">
        <f>IF(L850=1,F850*INDEX(Asumsi!$B$5:$B$7,MATCH(I850,Asumsi!$A$5:$A$7,0))-H850,0)</f>
        <v>70259</v>
      </c>
      <c r="R850" s="46">
        <f>MIN(G850,INDEX(Asumsi!$C$5:$C$7,MATCH(I850,Asumsi!$A$5:$A$7,0)))</f>
        <v>0.03</v>
      </c>
      <c r="S850" s="43">
        <f t="shared" si="110"/>
        <v>0</v>
      </c>
      <c r="T850" s="45">
        <f t="shared" si="111"/>
        <v>0</v>
      </c>
      <c r="U850" s="45">
        <f>IF(L850=1,F850*INDEX(Asumsi!$B$5:$B$7,MATCH(I850,Asumsi!$A$5:$A$7,0))-F850*R850,0)</f>
        <v>70259.399999999994</v>
      </c>
      <c r="V850" s="45">
        <f>IF(S850=1,U850*(1-Asumsi!$B$10),U850)</f>
        <v>70259.399999999994</v>
      </c>
    </row>
    <row r="851" spans="1:22" x14ac:dyDescent="0.35">
      <c r="A851" s="43">
        <v>49223</v>
      </c>
      <c r="B851" s="43" t="s">
        <v>202</v>
      </c>
      <c r="C851" s="43" t="s">
        <v>354</v>
      </c>
      <c r="D851" s="44">
        <v>40818</v>
      </c>
      <c r="E851" s="43">
        <v>24</v>
      </c>
      <c r="F851" s="43">
        <v>476500</v>
      </c>
      <c r="G851" s="43">
        <v>0.05</v>
      </c>
      <c r="H851" s="43">
        <v>23825</v>
      </c>
      <c r="I851" s="43" t="s">
        <v>76</v>
      </c>
      <c r="J851" s="43" t="s">
        <v>140</v>
      </c>
      <c r="K851" s="43">
        <f t="shared" si="104"/>
        <v>2011</v>
      </c>
      <c r="L851" s="43">
        <f t="shared" si="105"/>
        <v>1</v>
      </c>
      <c r="M851" s="43">
        <f t="shared" si="106"/>
        <v>0</v>
      </c>
      <c r="N851" s="43">
        <f t="shared" si="107"/>
        <v>1</v>
      </c>
      <c r="O851" s="43" t="str">
        <f t="shared" si="108"/>
        <v>C: 4-6%</v>
      </c>
      <c r="P851" s="45">
        <f t="shared" si="109"/>
        <v>452675</v>
      </c>
      <c r="Q851" s="45">
        <f>IF(L851=1,F851*INDEX(Asumsi!$B$5:$B$7,MATCH(I851,Asumsi!$A$5:$A$7,0))-H851,0)</f>
        <v>119125</v>
      </c>
      <c r="R851" s="46">
        <f>MIN(G851,INDEX(Asumsi!$C$5:$C$7,MATCH(I851,Asumsi!$A$5:$A$7,0)))</f>
        <v>0.05</v>
      </c>
      <c r="S851" s="43">
        <f t="shared" si="110"/>
        <v>0</v>
      </c>
      <c r="T851" s="45">
        <f t="shared" si="111"/>
        <v>0</v>
      </c>
      <c r="U851" s="45">
        <f>IF(L851=1,F851*INDEX(Asumsi!$B$5:$B$7,MATCH(I851,Asumsi!$A$5:$A$7,0))-F851*R851,0)</f>
        <v>119125</v>
      </c>
      <c r="V851" s="45">
        <f>IF(S851=1,U851*(1-Asumsi!$B$10),U851)</f>
        <v>119125</v>
      </c>
    </row>
    <row r="852" spans="1:22" x14ac:dyDescent="0.35">
      <c r="A852" s="43">
        <v>49987</v>
      </c>
      <c r="B852" s="43" t="s">
        <v>202</v>
      </c>
      <c r="C852" s="43" t="s">
        <v>357</v>
      </c>
      <c r="D852" s="44">
        <v>40562</v>
      </c>
      <c r="E852" s="43">
        <v>15</v>
      </c>
      <c r="F852" s="43">
        <v>3590980</v>
      </c>
      <c r="G852" s="43">
        <v>0.05</v>
      </c>
      <c r="H852" s="43">
        <v>179549</v>
      </c>
      <c r="I852" s="43" t="s">
        <v>75</v>
      </c>
      <c r="J852" s="43" t="s">
        <v>143</v>
      </c>
      <c r="K852" s="43">
        <f t="shared" si="104"/>
        <v>2011</v>
      </c>
      <c r="L852" s="43">
        <f t="shared" si="105"/>
        <v>1</v>
      </c>
      <c r="M852" s="43">
        <f t="shared" si="106"/>
        <v>0</v>
      </c>
      <c r="N852" s="43">
        <f t="shared" si="107"/>
        <v>1</v>
      </c>
      <c r="O852" s="43" t="str">
        <f t="shared" si="108"/>
        <v>C: 4-6%</v>
      </c>
      <c r="P852" s="45">
        <f t="shared" si="109"/>
        <v>3411431</v>
      </c>
      <c r="Q852" s="45">
        <f>IF(L852=1,F852*INDEX(Asumsi!$B$5:$B$7,MATCH(I852,Asumsi!$A$5:$A$7,0))-H852,0)</f>
        <v>897745</v>
      </c>
      <c r="R852" s="46">
        <f>MIN(G852,INDEX(Asumsi!$C$5:$C$7,MATCH(I852,Asumsi!$A$5:$A$7,0)))</f>
        <v>0.03</v>
      </c>
      <c r="S852" s="43">
        <f t="shared" si="110"/>
        <v>1</v>
      </c>
      <c r="T852" s="45">
        <f t="shared" si="111"/>
        <v>71819.60000000002</v>
      </c>
      <c r="U852" s="45">
        <f>IF(L852=1,F852*INDEX(Asumsi!$B$5:$B$7,MATCH(I852,Asumsi!$A$5:$A$7,0))-F852*R852,0)</f>
        <v>969564.6</v>
      </c>
      <c r="V852" s="45">
        <f>IF(S852=1,U852*(1-Asumsi!$B$10),U852)</f>
        <v>921086.36999999988</v>
      </c>
    </row>
    <row r="853" spans="1:22" x14ac:dyDescent="0.35">
      <c r="A853" s="43">
        <v>50208</v>
      </c>
      <c r="B853" s="43" t="s">
        <v>202</v>
      </c>
      <c r="C853" s="43" t="s">
        <v>343</v>
      </c>
      <c r="D853" s="44">
        <v>40565</v>
      </c>
      <c r="E853" s="43">
        <v>4</v>
      </c>
      <c r="F853" s="43">
        <v>77520</v>
      </c>
      <c r="G853" s="43">
        <v>0.1</v>
      </c>
      <c r="H853" s="43">
        <v>7752</v>
      </c>
      <c r="I853" s="43" t="s">
        <v>76</v>
      </c>
      <c r="J853" s="43" t="s">
        <v>138</v>
      </c>
      <c r="K853" s="43">
        <f t="shared" si="104"/>
        <v>2011</v>
      </c>
      <c r="L853" s="43">
        <f t="shared" si="105"/>
        <v>1</v>
      </c>
      <c r="M853" s="43">
        <f t="shared" si="106"/>
        <v>0</v>
      </c>
      <c r="N853" s="43">
        <f t="shared" si="107"/>
        <v>1</v>
      </c>
      <c r="O853" s="43" t="str">
        <f t="shared" si="108"/>
        <v>D: 7%+</v>
      </c>
      <c r="P853" s="45">
        <f t="shared" si="109"/>
        <v>69768</v>
      </c>
      <c r="Q853" s="45">
        <f>IF(L853=1,F853*INDEX(Asumsi!$B$5:$B$7,MATCH(I853,Asumsi!$A$5:$A$7,0))-H853,0)</f>
        <v>15504</v>
      </c>
      <c r="R853" s="46">
        <f>MIN(G853,INDEX(Asumsi!$C$5:$C$7,MATCH(I853,Asumsi!$A$5:$A$7,0)))</f>
        <v>0.05</v>
      </c>
      <c r="S853" s="43">
        <f t="shared" si="110"/>
        <v>1</v>
      </c>
      <c r="T853" s="45">
        <f t="shared" si="111"/>
        <v>3876</v>
      </c>
      <c r="U853" s="45">
        <f>IF(L853=1,F853*INDEX(Asumsi!$B$5:$B$7,MATCH(I853,Asumsi!$A$5:$A$7,0))-F853*R853,0)</f>
        <v>19380</v>
      </c>
      <c r="V853" s="45">
        <f>IF(S853=1,U853*(1-Asumsi!$B$10),U853)</f>
        <v>18411</v>
      </c>
    </row>
    <row r="854" spans="1:22" x14ac:dyDescent="0.35">
      <c r="A854" s="43">
        <v>50338</v>
      </c>
      <c r="B854" s="43" t="s">
        <v>202</v>
      </c>
      <c r="C854" s="43" t="s">
        <v>332</v>
      </c>
      <c r="D854" s="44">
        <v>39895</v>
      </c>
      <c r="E854" s="43">
        <v>36</v>
      </c>
      <c r="F854" s="43">
        <v>1102880</v>
      </c>
      <c r="G854" s="43">
        <v>0</v>
      </c>
      <c r="H854" s="43">
        <v>0</v>
      </c>
      <c r="I854" s="43" t="s">
        <v>77</v>
      </c>
      <c r="J854" s="43" t="s">
        <v>134</v>
      </c>
      <c r="K854" s="43">
        <f t="shared" si="104"/>
        <v>2009</v>
      </c>
      <c r="L854" s="43">
        <f t="shared" si="105"/>
        <v>1</v>
      </c>
      <c r="M854" s="43">
        <f t="shared" si="106"/>
        <v>0</v>
      </c>
      <c r="N854" s="43">
        <f t="shared" si="107"/>
        <v>1</v>
      </c>
      <c r="O854" s="43" t="str">
        <f t="shared" si="108"/>
        <v>A: 0%</v>
      </c>
      <c r="P854" s="45">
        <f t="shared" si="109"/>
        <v>1102880</v>
      </c>
      <c r="Q854" s="45">
        <f>IF(L854=1,F854*INDEX(Asumsi!$B$5:$B$7,MATCH(I854,Asumsi!$A$5:$A$7,0))-H854,0)</f>
        <v>330864</v>
      </c>
      <c r="R854" s="46">
        <f>MIN(G854,INDEX(Asumsi!$C$5:$C$7,MATCH(I854,Asumsi!$A$5:$A$7,0)))</f>
        <v>0</v>
      </c>
      <c r="S854" s="43">
        <f t="shared" si="110"/>
        <v>0</v>
      </c>
      <c r="T854" s="45">
        <f t="shared" si="111"/>
        <v>0</v>
      </c>
      <c r="U854" s="45">
        <f>IF(L854=1,F854*INDEX(Asumsi!$B$5:$B$7,MATCH(I854,Asumsi!$A$5:$A$7,0))-F854*R854,0)</f>
        <v>330864</v>
      </c>
      <c r="V854" s="45">
        <f>IF(S854=1,U854*(1-Asumsi!$B$10),U854)</f>
        <v>330864</v>
      </c>
    </row>
    <row r="855" spans="1:22" x14ac:dyDescent="0.35">
      <c r="A855" s="43">
        <v>50945</v>
      </c>
      <c r="B855" s="43" t="s">
        <v>202</v>
      </c>
      <c r="C855" s="43" t="s">
        <v>341</v>
      </c>
      <c r="D855" s="44">
        <v>40550</v>
      </c>
      <c r="E855" s="43">
        <v>27</v>
      </c>
      <c r="F855" s="43">
        <v>1668125</v>
      </c>
      <c r="G855" s="43">
        <v>0.01</v>
      </c>
      <c r="H855" s="43">
        <v>16681</v>
      </c>
      <c r="I855" s="43" t="s">
        <v>77</v>
      </c>
      <c r="J855" s="43" t="s">
        <v>137</v>
      </c>
      <c r="K855" s="43">
        <f t="shared" si="104"/>
        <v>2011</v>
      </c>
      <c r="L855" s="43">
        <f t="shared" si="105"/>
        <v>1</v>
      </c>
      <c r="M855" s="43">
        <f t="shared" si="106"/>
        <v>0</v>
      </c>
      <c r="N855" s="43">
        <f t="shared" si="107"/>
        <v>1</v>
      </c>
      <c r="O855" s="43" t="str">
        <f t="shared" si="108"/>
        <v>B: 1-3%</v>
      </c>
      <c r="P855" s="45">
        <f t="shared" si="109"/>
        <v>1651444</v>
      </c>
      <c r="Q855" s="45">
        <f>IF(L855=1,F855*INDEX(Asumsi!$B$5:$B$7,MATCH(I855,Asumsi!$A$5:$A$7,0))-H855,0)</f>
        <v>483756.5</v>
      </c>
      <c r="R855" s="46">
        <f>MIN(G855,INDEX(Asumsi!$C$5:$C$7,MATCH(I855,Asumsi!$A$5:$A$7,0)))</f>
        <v>0.01</v>
      </c>
      <c r="S855" s="43">
        <f t="shared" si="110"/>
        <v>0</v>
      </c>
      <c r="T855" s="45">
        <f t="shared" si="111"/>
        <v>0</v>
      </c>
      <c r="U855" s="45">
        <f>IF(L855=1,F855*INDEX(Asumsi!$B$5:$B$7,MATCH(I855,Asumsi!$A$5:$A$7,0))-F855*R855,0)</f>
        <v>483756.25</v>
      </c>
      <c r="V855" s="45">
        <f>IF(S855=1,U855*(1-Asumsi!$B$10),U855)</f>
        <v>483756.25</v>
      </c>
    </row>
    <row r="856" spans="1:22" x14ac:dyDescent="0.35">
      <c r="A856" s="43">
        <v>51462</v>
      </c>
      <c r="B856" s="43" t="s">
        <v>202</v>
      </c>
      <c r="C856" s="43" t="s">
        <v>351</v>
      </c>
      <c r="D856" s="44">
        <v>40716</v>
      </c>
      <c r="E856" s="43">
        <v>15</v>
      </c>
      <c r="F856" s="43">
        <v>835760</v>
      </c>
      <c r="G856" s="43">
        <v>0.08</v>
      </c>
      <c r="H856" s="43">
        <v>66861</v>
      </c>
      <c r="I856" s="43" t="s">
        <v>76</v>
      </c>
      <c r="J856" s="43" t="s">
        <v>147</v>
      </c>
      <c r="K856" s="43">
        <f t="shared" si="104"/>
        <v>2011</v>
      </c>
      <c r="L856" s="43">
        <f t="shared" si="105"/>
        <v>1</v>
      </c>
      <c r="M856" s="43">
        <f t="shared" si="106"/>
        <v>0</v>
      </c>
      <c r="N856" s="43">
        <f t="shared" si="107"/>
        <v>1</v>
      </c>
      <c r="O856" s="43" t="str">
        <f t="shared" si="108"/>
        <v>D: 7%+</v>
      </c>
      <c r="P856" s="45">
        <f t="shared" si="109"/>
        <v>768899</v>
      </c>
      <c r="Q856" s="45">
        <f>IF(L856=1,F856*INDEX(Asumsi!$B$5:$B$7,MATCH(I856,Asumsi!$A$5:$A$7,0))-H856,0)</f>
        <v>183867</v>
      </c>
      <c r="R856" s="46">
        <f>MIN(G856,INDEX(Asumsi!$C$5:$C$7,MATCH(I856,Asumsi!$A$5:$A$7,0)))</f>
        <v>0.05</v>
      </c>
      <c r="S856" s="43">
        <f t="shared" si="110"/>
        <v>1</v>
      </c>
      <c r="T856" s="45">
        <f t="shared" si="111"/>
        <v>25072.799999999999</v>
      </c>
      <c r="U856" s="45">
        <f>IF(L856=1,F856*INDEX(Asumsi!$B$5:$B$7,MATCH(I856,Asumsi!$A$5:$A$7,0))-F856*R856,0)</f>
        <v>208940</v>
      </c>
      <c r="V856" s="45">
        <f>IF(S856=1,U856*(1-Asumsi!$B$10),U856)</f>
        <v>198493</v>
      </c>
    </row>
    <row r="857" spans="1:22" x14ac:dyDescent="0.35">
      <c r="A857" s="43">
        <v>51494</v>
      </c>
      <c r="B857" s="43" t="s">
        <v>202</v>
      </c>
      <c r="C857" s="43" t="s">
        <v>349</v>
      </c>
      <c r="D857" s="44">
        <v>40758</v>
      </c>
      <c r="E857" s="43">
        <v>42</v>
      </c>
      <c r="F857" s="43">
        <v>987120</v>
      </c>
      <c r="G857" s="43">
        <v>0.06</v>
      </c>
      <c r="H857" s="43">
        <v>59227</v>
      </c>
      <c r="I857" s="43" t="s">
        <v>77</v>
      </c>
      <c r="J857" s="43" t="s">
        <v>134</v>
      </c>
      <c r="K857" s="43">
        <f t="shared" si="104"/>
        <v>2011</v>
      </c>
      <c r="L857" s="43">
        <f t="shared" si="105"/>
        <v>1</v>
      </c>
      <c r="M857" s="43">
        <f t="shared" si="106"/>
        <v>0</v>
      </c>
      <c r="N857" s="43">
        <f t="shared" si="107"/>
        <v>1</v>
      </c>
      <c r="O857" s="43" t="str">
        <f t="shared" si="108"/>
        <v>C: 4-6%</v>
      </c>
      <c r="P857" s="45">
        <f t="shared" si="109"/>
        <v>927893</v>
      </c>
      <c r="Q857" s="45">
        <f>IF(L857=1,F857*INDEX(Asumsi!$B$5:$B$7,MATCH(I857,Asumsi!$A$5:$A$7,0))-H857,0)</f>
        <v>236909</v>
      </c>
      <c r="R857" s="46">
        <f>MIN(G857,INDEX(Asumsi!$C$5:$C$7,MATCH(I857,Asumsi!$A$5:$A$7,0)))</f>
        <v>0.05</v>
      </c>
      <c r="S857" s="43">
        <f t="shared" si="110"/>
        <v>1</v>
      </c>
      <c r="T857" s="45">
        <f t="shared" si="111"/>
        <v>9871.1999999999953</v>
      </c>
      <c r="U857" s="45">
        <f>IF(L857=1,F857*INDEX(Asumsi!$B$5:$B$7,MATCH(I857,Asumsi!$A$5:$A$7,0))-F857*R857,0)</f>
        <v>246780</v>
      </c>
      <c r="V857" s="45">
        <f>IF(S857=1,U857*(1-Asumsi!$B$10),U857)</f>
        <v>234441</v>
      </c>
    </row>
    <row r="858" spans="1:22" x14ac:dyDescent="0.35">
      <c r="A858" s="43">
        <v>51525</v>
      </c>
      <c r="B858" s="43" t="s">
        <v>202</v>
      </c>
      <c r="C858" s="43" t="s">
        <v>339</v>
      </c>
      <c r="D858" s="44">
        <v>40854</v>
      </c>
      <c r="E858" s="43">
        <v>18</v>
      </c>
      <c r="F858" s="43">
        <v>720480</v>
      </c>
      <c r="G858" s="43">
        <v>0.04</v>
      </c>
      <c r="H858" s="43">
        <v>28819</v>
      </c>
      <c r="I858" s="43" t="s">
        <v>77</v>
      </c>
      <c r="J858" s="43" t="s">
        <v>142</v>
      </c>
      <c r="K858" s="43">
        <f t="shared" si="104"/>
        <v>2011</v>
      </c>
      <c r="L858" s="43">
        <f t="shared" si="105"/>
        <v>1</v>
      </c>
      <c r="M858" s="43">
        <f t="shared" si="106"/>
        <v>0</v>
      </c>
      <c r="N858" s="43">
        <f t="shared" si="107"/>
        <v>1</v>
      </c>
      <c r="O858" s="43" t="str">
        <f t="shared" si="108"/>
        <v>C: 4-6%</v>
      </c>
      <c r="P858" s="45">
        <f t="shared" si="109"/>
        <v>691661</v>
      </c>
      <c r="Q858" s="45">
        <f>IF(L858=1,F858*INDEX(Asumsi!$B$5:$B$7,MATCH(I858,Asumsi!$A$5:$A$7,0))-H858,0)</f>
        <v>187325</v>
      </c>
      <c r="R858" s="46">
        <f>MIN(G858,INDEX(Asumsi!$C$5:$C$7,MATCH(I858,Asumsi!$A$5:$A$7,0)))</f>
        <v>0.04</v>
      </c>
      <c r="S858" s="43">
        <f t="shared" si="110"/>
        <v>0</v>
      </c>
      <c r="T858" s="45">
        <f t="shared" si="111"/>
        <v>0</v>
      </c>
      <c r="U858" s="45">
        <f>IF(L858=1,F858*INDEX(Asumsi!$B$5:$B$7,MATCH(I858,Asumsi!$A$5:$A$7,0))-F858*R858,0)</f>
        <v>187324.79999999999</v>
      </c>
      <c r="V858" s="45">
        <f>IF(S858=1,U858*(1-Asumsi!$B$10),U858)</f>
        <v>187324.79999999999</v>
      </c>
    </row>
    <row r="859" spans="1:22" x14ac:dyDescent="0.35">
      <c r="A859" s="43">
        <v>52933</v>
      </c>
      <c r="B859" s="43" t="s">
        <v>202</v>
      </c>
      <c r="C859" s="43" t="s">
        <v>332</v>
      </c>
      <c r="D859" s="44">
        <v>40416</v>
      </c>
      <c r="E859" s="43">
        <v>44</v>
      </c>
      <c r="F859" s="43">
        <v>420920</v>
      </c>
      <c r="G859" s="43">
        <v>0.03</v>
      </c>
      <c r="H859" s="43">
        <v>12628</v>
      </c>
      <c r="I859" s="43" t="s">
        <v>76</v>
      </c>
      <c r="J859" s="43" t="s">
        <v>138</v>
      </c>
      <c r="K859" s="43">
        <f t="shared" si="104"/>
        <v>2010</v>
      </c>
      <c r="L859" s="43">
        <f t="shared" si="105"/>
        <v>1</v>
      </c>
      <c r="M859" s="43">
        <f t="shared" si="106"/>
        <v>0</v>
      </c>
      <c r="N859" s="43">
        <f t="shared" si="107"/>
        <v>1</v>
      </c>
      <c r="O859" s="43" t="str">
        <f t="shared" si="108"/>
        <v>B: 1-3%</v>
      </c>
      <c r="P859" s="45">
        <f t="shared" si="109"/>
        <v>408292</v>
      </c>
      <c r="Q859" s="45">
        <f>IF(L859=1,F859*INDEX(Asumsi!$B$5:$B$7,MATCH(I859,Asumsi!$A$5:$A$7,0))-H859,0)</f>
        <v>113648</v>
      </c>
      <c r="R859" s="46">
        <f>MIN(G859,INDEX(Asumsi!$C$5:$C$7,MATCH(I859,Asumsi!$A$5:$A$7,0)))</f>
        <v>0.03</v>
      </c>
      <c r="S859" s="43">
        <f t="shared" si="110"/>
        <v>0</v>
      </c>
      <c r="T859" s="45">
        <f t="shared" si="111"/>
        <v>0</v>
      </c>
      <c r="U859" s="45">
        <f>IF(L859=1,F859*INDEX(Asumsi!$B$5:$B$7,MATCH(I859,Asumsi!$A$5:$A$7,0))-F859*R859,0)</f>
        <v>113648.4</v>
      </c>
      <c r="V859" s="45">
        <f>IF(S859=1,U859*(1-Asumsi!$B$10),U859)</f>
        <v>113648.4</v>
      </c>
    </row>
    <row r="860" spans="1:22" x14ac:dyDescent="0.35">
      <c r="A860" s="43">
        <v>53025</v>
      </c>
      <c r="B860" s="43" t="s">
        <v>202</v>
      </c>
      <c r="C860" s="43" t="s">
        <v>349</v>
      </c>
      <c r="D860" s="44">
        <v>40254</v>
      </c>
      <c r="E860" s="43">
        <v>32</v>
      </c>
      <c r="F860" s="43">
        <v>391140</v>
      </c>
      <c r="G860" s="43">
        <v>0.09</v>
      </c>
      <c r="H860" s="43">
        <v>35203</v>
      </c>
      <c r="I860" s="43" t="s">
        <v>76</v>
      </c>
      <c r="J860" s="43" t="s">
        <v>145</v>
      </c>
      <c r="K860" s="43">
        <f t="shared" si="104"/>
        <v>2010</v>
      </c>
      <c r="L860" s="43">
        <f t="shared" si="105"/>
        <v>1</v>
      </c>
      <c r="M860" s="43">
        <f t="shared" si="106"/>
        <v>0</v>
      </c>
      <c r="N860" s="43">
        <f t="shared" si="107"/>
        <v>1</v>
      </c>
      <c r="O860" s="43" t="str">
        <f t="shared" si="108"/>
        <v>D: 7%+</v>
      </c>
      <c r="P860" s="45">
        <f t="shared" si="109"/>
        <v>355937</v>
      </c>
      <c r="Q860" s="45">
        <f>IF(L860=1,F860*INDEX(Asumsi!$B$5:$B$7,MATCH(I860,Asumsi!$A$5:$A$7,0))-H860,0)</f>
        <v>82139</v>
      </c>
      <c r="R860" s="46">
        <f>MIN(G860,INDEX(Asumsi!$C$5:$C$7,MATCH(I860,Asumsi!$A$5:$A$7,0)))</f>
        <v>0.05</v>
      </c>
      <c r="S860" s="43">
        <f t="shared" si="110"/>
        <v>1</v>
      </c>
      <c r="T860" s="45">
        <f t="shared" si="111"/>
        <v>15645.599999999997</v>
      </c>
      <c r="U860" s="45">
        <f>IF(L860=1,F860*INDEX(Asumsi!$B$5:$B$7,MATCH(I860,Asumsi!$A$5:$A$7,0))-F860*R860,0)</f>
        <v>97785</v>
      </c>
      <c r="V860" s="45">
        <f>IF(S860=1,U860*(1-Asumsi!$B$10),U860)</f>
        <v>92895.75</v>
      </c>
    </row>
    <row r="861" spans="1:22" x14ac:dyDescent="0.35">
      <c r="A861" s="43">
        <v>53894</v>
      </c>
      <c r="B861" s="43" t="s">
        <v>202</v>
      </c>
      <c r="C861" s="43" t="s">
        <v>353</v>
      </c>
      <c r="D861" s="44">
        <v>40001</v>
      </c>
      <c r="E861" s="43">
        <v>47</v>
      </c>
      <c r="F861" s="43">
        <v>1383040</v>
      </c>
      <c r="G861" s="43">
        <v>0.03</v>
      </c>
      <c r="H861" s="43">
        <v>41491</v>
      </c>
      <c r="I861" s="43" t="s">
        <v>75</v>
      </c>
      <c r="J861" s="43" t="s">
        <v>144</v>
      </c>
      <c r="K861" s="43">
        <f t="shared" si="104"/>
        <v>2009</v>
      </c>
      <c r="L861" s="43">
        <f t="shared" si="105"/>
        <v>1</v>
      </c>
      <c r="M861" s="43">
        <f t="shared" si="106"/>
        <v>0</v>
      </c>
      <c r="N861" s="43">
        <f t="shared" si="107"/>
        <v>1</v>
      </c>
      <c r="O861" s="43" t="str">
        <f t="shared" si="108"/>
        <v>B: 1-3%</v>
      </c>
      <c r="P861" s="45">
        <f t="shared" si="109"/>
        <v>1341549</v>
      </c>
      <c r="Q861" s="45">
        <f>IF(L861=1,F861*INDEX(Asumsi!$B$5:$B$7,MATCH(I861,Asumsi!$A$5:$A$7,0))-H861,0)</f>
        <v>373421</v>
      </c>
      <c r="R861" s="46">
        <f>MIN(G861,INDEX(Asumsi!$C$5:$C$7,MATCH(I861,Asumsi!$A$5:$A$7,0)))</f>
        <v>0.03</v>
      </c>
      <c r="S861" s="43">
        <f t="shared" si="110"/>
        <v>0</v>
      </c>
      <c r="T861" s="45">
        <f t="shared" si="111"/>
        <v>0</v>
      </c>
      <c r="U861" s="45">
        <f>IF(L861=1,F861*INDEX(Asumsi!$B$5:$B$7,MATCH(I861,Asumsi!$A$5:$A$7,0))-F861*R861,0)</f>
        <v>373420.79999999999</v>
      </c>
      <c r="V861" s="45">
        <f>IF(S861=1,U861*(1-Asumsi!$B$10),U861)</f>
        <v>373420.79999999999</v>
      </c>
    </row>
    <row r="862" spans="1:22" x14ac:dyDescent="0.35">
      <c r="A862" s="43">
        <v>53953</v>
      </c>
      <c r="B862" s="43" t="s">
        <v>202</v>
      </c>
      <c r="C862" s="43" t="s">
        <v>350</v>
      </c>
      <c r="D862" s="44">
        <v>39899</v>
      </c>
      <c r="E862" s="43">
        <v>36</v>
      </c>
      <c r="F862" s="43">
        <v>615300</v>
      </c>
      <c r="G862" s="43">
        <v>7.0000000000000007E-2</v>
      </c>
      <c r="H862" s="43">
        <v>43071</v>
      </c>
      <c r="I862" s="43" t="s">
        <v>76</v>
      </c>
      <c r="J862" s="43" t="s">
        <v>145</v>
      </c>
      <c r="K862" s="43">
        <f t="shared" si="104"/>
        <v>2009</v>
      </c>
      <c r="L862" s="43">
        <f t="shared" si="105"/>
        <v>1</v>
      </c>
      <c r="M862" s="43">
        <f t="shared" si="106"/>
        <v>0</v>
      </c>
      <c r="N862" s="43">
        <f t="shared" si="107"/>
        <v>1</v>
      </c>
      <c r="O862" s="43" t="str">
        <f t="shared" si="108"/>
        <v>D: 7%+</v>
      </c>
      <c r="P862" s="45">
        <f t="shared" si="109"/>
        <v>572229</v>
      </c>
      <c r="Q862" s="45">
        <f>IF(L862=1,F862*INDEX(Asumsi!$B$5:$B$7,MATCH(I862,Asumsi!$A$5:$A$7,0))-H862,0)</f>
        <v>141519</v>
      </c>
      <c r="R862" s="46">
        <f>MIN(G862,INDEX(Asumsi!$C$5:$C$7,MATCH(I862,Asumsi!$A$5:$A$7,0)))</f>
        <v>0.05</v>
      </c>
      <c r="S862" s="43">
        <f t="shared" si="110"/>
        <v>1</v>
      </c>
      <c r="T862" s="45">
        <f t="shared" si="111"/>
        <v>12306.000000000002</v>
      </c>
      <c r="U862" s="45">
        <f>IF(L862=1,F862*INDEX(Asumsi!$B$5:$B$7,MATCH(I862,Asumsi!$A$5:$A$7,0))-F862*R862,0)</f>
        <v>153825</v>
      </c>
      <c r="V862" s="45">
        <f>IF(S862=1,U862*(1-Asumsi!$B$10),U862)</f>
        <v>146133.75</v>
      </c>
    </row>
    <row r="863" spans="1:22" x14ac:dyDescent="0.35">
      <c r="A863" s="43">
        <v>54304</v>
      </c>
      <c r="B863" s="43" t="s">
        <v>202</v>
      </c>
      <c r="C863" s="43" t="s">
        <v>349</v>
      </c>
      <c r="D863" s="44">
        <v>40226</v>
      </c>
      <c r="E863" s="43">
        <v>11</v>
      </c>
      <c r="F863" s="43">
        <v>1117240</v>
      </c>
      <c r="G863" s="43">
        <v>0.03</v>
      </c>
      <c r="H863" s="43">
        <v>33517</v>
      </c>
      <c r="I863" s="43" t="s">
        <v>76</v>
      </c>
      <c r="J863" s="43" t="s">
        <v>141</v>
      </c>
      <c r="K863" s="43">
        <f t="shared" si="104"/>
        <v>2010</v>
      </c>
      <c r="L863" s="43">
        <f t="shared" si="105"/>
        <v>1</v>
      </c>
      <c r="M863" s="43">
        <f t="shared" si="106"/>
        <v>0</v>
      </c>
      <c r="N863" s="43">
        <f t="shared" si="107"/>
        <v>1</v>
      </c>
      <c r="O863" s="43" t="str">
        <f t="shared" si="108"/>
        <v>B: 1-3%</v>
      </c>
      <c r="P863" s="45">
        <f t="shared" si="109"/>
        <v>1083723</v>
      </c>
      <c r="Q863" s="45">
        <f>IF(L863=1,F863*INDEX(Asumsi!$B$5:$B$7,MATCH(I863,Asumsi!$A$5:$A$7,0))-H863,0)</f>
        <v>301655</v>
      </c>
      <c r="R863" s="46">
        <f>MIN(G863,INDEX(Asumsi!$C$5:$C$7,MATCH(I863,Asumsi!$A$5:$A$7,0)))</f>
        <v>0.03</v>
      </c>
      <c r="S863" s="43">
        <f t="shared" si="110"/>
        <v>0</v>
      </c>
      <c r="T863" s="45">
        <f t="shared" si="111"/>
        <v>0</v>
      </c>
      <c r="U863" s="45">
        <f>IF(L863=1,F863*INDEX(Asumsi!$B$5:$B$7,MATCH(I863,Asumsi!$A$5:$A$7,0))-F863*R863,0)</f>
        <v>301654.8</v>
      </c>
      <c r="V863" s="45">
        <f>IF(S863=1,U863*(1-Asumsi!$B$10),U863)</f>
        <v>301654.8</v>
      </c>
    </row>
    <row r="864" spans="1:22" x14ac:dyDescent="0.35">
      <c r="A864" s="43">
        <v>55075</v>
      </c>
      <c r="B864" s="43" t="s">
        <v>202</v>
      </c>
      <c r="C864" s="43" t="s">
        <v>347</v>
      </c>
      <c r="D864" s="44">
        <v>40575</v>
      </c>
      <c r="E864" s="43">
        <v>21</v>
      </c>
      <c r="F864" s="43">
        <v>1112900</v>
      </c>
      <c r="G864" s="43">
        <v>0.08</v>
      </c>
      <c r="H864" s="43">
        <v>89032</v>
      </c>
      <c r="I864" s="43" t="s">
        <v>75</v>
      </c>
      <c r="J864" s="43" t="s">
        <v>135</v>
      </c>
      <c r="K864" s="43">
        <f t="shared" si="104"/>
        <v>2011</v>
      </c>
      <c r="L864" s="43">
        <f t="shared" si="105"/>
        <v>1</v>
      </c>
      <c r="M864" s="43">
        <f t="shared" si="106"/>
        <v>0</v>
      </c>
      <c r="N864" s="43">
        <f t="shared" si="107"/>
        <v>1</v>
      </c>
      <c r="O864" s="43" t="str">
        <f t="shared" si="108"/>
        <v>D: 7%+</v>
      </c>
      <c r="P864" s="45">
        <f t="shared" si="109"/>
        <v>1023868</v>
      </c>
      <c r="Q864" s="45">
        <f>IF(L864=1,F864*INDEX(Asumsi!$B$5:$B$7,MATCH(I864,Asumsi!$A$5:$A$7,0))-H864,0)</f>
        <v>244838</v>
      </c>
      <c r="R864" s="46">
        <f>MIN(G864,INDEX(Asumsi!$C$5:$C$7,MATCH(I864,Asumsi!$A$5:$A$7,0)))</f>
        <v>0.03</v>
      </c>
      <c r="S864" s="43">
        <f t="shared" si="110"/>
        <v>1</v>
      </c>
      <c r="T864" s="45">
        <f t="shared" si="111"/>
        <v>55645</v>
      </c>
      <c r="U864" s="45">
        <f>IF(L864=1,F864*INDEX(Asumsi!$B$5:$B$7,MATCH(I864,Asumsi!$A$5:$A$7,0))-F864*R864,0)</f>
        <v>300483</v>
      </c>
      <c r="V864" s="45">
        <f>IF(S864=1,U864*(1-Asumsi!$B$10),U864)</f>
        <v>285458.84999999998</v>
      </c>
    </row>
    <row r="865" spans="1:22" x14ac:dyDescent="0.35">
      <c r="A865" s="43">
        <v>55268</v>
      </c>
      <c r="B865" s="43" t="s">
        <v>202</v>
      </c>
      <c r="C865" s="43" t="s">
        <v>339</v>
      </c>
      <c r="D865" s="44">
        <v>40985</v>
      </c>
      <c r="E865" s="43">
        <v>11</v>
      </c>
      <c r="F865" s="43">
        <v>122920</v>
      </c>
      <c r="G865" s="43">
        <v>0.08</v>
      </c>
      <c r="H865" s="43">
        <v>9834</v>
      </c>
      <c r="I865" s="43" t="s">
        <v>77</v>
      </c>
      <c r="J865" s="43" t="s">
        <v>142</v>
      </c>
      <c r="K865" s="43">
        <f t="shared" si="104"/>
        <v>2012</v>
      </c>
      <c r="L865" s="43">
        <f t="shared" si="105"/>
        <v>1</v>
      </c>
      <c r="M865" s="43">
        <f t="shared" si="106"/>
        <v>0</v>
      </c>
      <c r="N865" s="43">
        <f t="shared" si="107"/>
        <v>1</v>
      </c>
      <c r="O865" s="43" t="str">
        <f t="shared" si="108"/>
        <v>D: 7%+</v>
      </c>
      <c r="P865" s="45">
        <f t="shared" si="109"/>
        <v>113086</v>
      </c>
      <c r="Q865" s="45">
        <f>IF(L865=1,F865*INDEX(Asumsi!$B$5:$B$7,MATCH(I865,Asumsi!$A$5:$A$7,0))-H865,0)</f>
        <v>27042</v>
      </c>
      <c r="R865" s="46">
        <f>MIN(G865,INDEX(Asumsi!$C$5:$C$7,MATCH(I865,Asumsi!$A$5:$A$7,0)))</f>
        <v>0.05</v>
      </c>
      <c r="S865" s="43">
        <f t="shared" si="110"/>
        <v>1</v>
      </c>
      <c r="T865" s="45">
        <f t="shared" si="111"/>
        <v>3687.6</v>
      </c>
      <c r="U865" s="45">
        <f>IF(L865=1,F865*INDEX(Asumsi!$B$5:$B$7,MATCH(I865,Asumsi!$A$5:$A$7,0))-F865*R865,0)</f>
        <v>30730</v>
      </c>
      <c r="V865" s="45">
        <f>IF(S865=1,U865*(1-Asumsi!$B$10),U865)</f>
        <v>29193.5</v>
      </c>
    </row>
    <row r="866" spans="1:22" x14ac:dyDescent="0.35">
      <c r="A866" s="43">
        <v>55367</v>
      </c>
      <c r="B866" s="43" t="s">
        <v>202</v>
      </c>
      <c r="C866" s="43" t="s">
        <v>337</v>
      </c>
      <c r="D866" s="44">
        <v>39823</v>
      </c>
      <c r="E866" s="43">
        <v>31</v>
      </c>
      <c r="F866" s="43">
        <v>4274200</v>
      </c>
      <c r="G866" s="43">
        <v>0.05</v>
      </c>
      <c r="H866" s="43">
        <v>213710</v>
      </c>
      <c r="I866" s="43" t="s">
        <v>75</v>
      </c>
      <c r="J866" s="43" t="s">
        <v>143</v>
      </c>
      <c r="K866" s="43">
        <f t="shared" si="104"/>
        <v>2009</v>
      </c>
      <c r="L866" s="43">
        <f t="shared" si="105"/>
        <v>1</v>
      </c>
      <c r="M866" s="43">
        <f t="shared" si="106"/>
        <v>0</v>
      </c>
      <c r="N866" s="43">
        <f t="shared" si="107"/>
        <v>1</v>
      </c>
      <c r="O866" s="43" t="str">
        <f t="shared" si="108"/>
        <v>C: 4-6%</v>
      </c>
      <c r="P866" s="45">
        <f t="shared" si="109"/>
        <v>4060490</v>
      </c>
      <c r="Q866" s="45">
        <f>IF(L866=1,F866*INDEX(Asumsi!$B$5:$B$7,MATCH(I866,Asumsi!$A$5:$A$7,0))-H866,0)</f>
        <v>1068550</v>
      </c>
      <c r="R866" s="46">
        <f>MIN(G866,INDEX(Asumsi!$C$5:$C$7,MATCH(I866,Asumsi!$A$5:$A$7,0)))</f>
        <v>0.03</v>
      </c>
      <c r="S866" s="43">
        <f t="shared" si="110"/>
        <v>1</v>
      </c>
      <c r="T866" s="45">
        <f t="shared" si="111"/>
        <v>85484.000000000015</v>
      </c>
      <c r="U866" s="45">
        <f>IF(L866=1,F866*INDEX(Asumsi!$B$5:$B$7,MATCH(I866,Asumsi!$A$5:$A$7,0))-F866*R866,0)</f>
        <v>1154034</v>
      </c>
      <c r="V866" s="45">
        <f>IF(S866=1,U866*(1-Asumsi!$B$10),U866)</f>
        <v>1096332.3</v>
      </c>
    </row>
    <row r="867" spans="1:22" x14ac:dyDescent="0.35">
      <c r="A867" s="43">
        <v>56321</v>
      </c>
      <c r="B867" s="43" t="s">
        <v>202</v>
      </c>
      <c r="C867" s="43" t="s">
        <v>328</v>
      </c>
      <c r="D867" s="44">
        <v>40284</v>
      </c>
      <c r="E867" s="43">
        <v>24</v>
      </c>
      <c r="F867" s="43">
        <v>271760</v>
      </c>
      <c r="G867" s="43">
        <v>0.1</v>
      </c>
      <c r="H867" s="43">
        <v>27176</v>
      </c>
      <c r="I867" s="43" t="s">
        <v>76</v>
      </c>
      <c r="J867" s="43" t="s">
        <v>138</v>
      </c>
      <c r="K867" s="43">
        <f t="shared" si="104"/>
        <v>2010</v>
      </c>
      <c r="L867" s="43">
        <f t="shared" si="105"/>
        <v>1</v>
      </c>
      <c r="M867" s="43">
        <f t="shared" si="106"/>
        <v>0</v>
      </c>
      <c r="N867" s="43">
        <f t="shared" si="107"/>
        <v>1</v>
      </c>
      <c r="O867" s="43" t="str">
        <f t="shared" si="108"/>
        <v>D: 7%+</v>
      </c>
      <c r="P867" s="45">
        <f t="shared" si="109"/>
        <v>244584</v>
      </c>
      <c r="Q867" s="45">
        <f>IF(L867=1,F867*INDEX(Asumsi!$B$5:$B$7,MATCH(I867,Asumsi!$A$5:$A$7,0))-H867,0)</f>
        <v>54352</v>
      </c>
      <c r="R867" s="46">
        <f>MIN(G867,INDEX(Asumsi!$C$5:$C$7,MATCH(I867,Asumsi!$A$5:$A$7,0)))</f>
        <v>0.05</v>
      </c>
      <c r="S867" s="43">
        <f t="shared" si="110"/>
        <v>1</v>
      </c>
      <c r="T867" s="45">
        <f t="shared" si="111"/>
        <v>13588</v>
      </c>
      <c r="U867" s="45">
        <f>IF(L867=1,F867*INDEX(Asumsi!$B$5:$B$7,MATCH(I867,Asumsi!$A$5:$A$7,0))-F867*R867,0)</f>
        <v>67940</v>
      </c>
      <c r="V867" s="45">
        <f>IF(S867=1,U867*(1-Asumsi!$B$10),U867)</f>
        <v>64543</v>
      </c>
    </row>
    <row r="868" spans="1:22" x14ac:dyDescent="0.35">
      <c r="A868" s="43">
        <v>56610</v>
      </c>
      <c r="B868" s="43" t="s">
        <v>202</v>
      </c>
      <c r="C868" s="43" t="s">
        <v>349</v>
      </c>
      <c r="D868" s="44">
        <v>40244</v>
      </c>
      <c r="E868" s="43">
        <v>20</v>
      </c>
      <c r="F868" s="43">
        <v>1715900</v>
      </c>
      <c r="G868" s="43">
        <v>0.08</v>
      </c>
      <c r="H868" s="43">
        <v>137272</v>
      </c>
      <c r="I868" s="43" t="s">
        <v>77</v>
      </c>
      <c r="J868" s="43" t="s">
        <v>142</v>
      </c>
      <c r="K868" s="43">
        <f t="shared" si="104"/>
        <v>2010</v>
      </c>
      <c r="L868" s="43">
        <f t="shared" si="105"/>
        <v>1</v>
      </c>
      <c r="M868" s="43">
        <f t="shared" si="106"/>
        <v>0</v>
      </c>
      <c r="N868" s="43">
        <f t="shared" si="107"/>
        <v>1</v>
      </c>
      <c r="O868" s="43" t="str">
        <f t="shared" si="108"/>
        <v>D: 7%+</v>
      </c>
      <c r="P868" s="45">
        <f t="shared" si="109"/>
        <v>1578628</v>
      </c>
      <c r="Q868" s="45">
        <f>IF(L868=1,F868*INDEX(Asumsi!$B$5:$B$7,MATCH(I868,Asumsi!$A$5:$A$7,0))-H868,0)</f>
        <v>377498</v>
      </c>
      <c r="R868" s="46">
        <f>MIN(G868,INDEX(Asumsi!$C$5:$C$7,MATCH(I868,Asumsi!$A$5:$A$7,0)))</f>
        <v>0.05</v>
      </c>
      <c r="S868" s="43">
        <f t="shared" si="110"/>
        <v>1</v>
      </c>
      <c r="T868" s="45">
        <f t="shared" si="111"/>
        <v>51477</v>
      </c>
      <c r="U868" s="45">
        <f>IF(L868=1,F868*INDEX(Asumsi!$B$5:$B$7,MATCH(I868,Asumsi!$A$5:$A$7,0))-F868*R868,0)</f>
        <v>428975</v>
      </c>
      <c r="V868" s="45">
        <f>IF(S868=1,U868*(1-Asumsi!$B$10),U868)</f>
        <v>407526.25</v>
      </c>
    </row>
    <row r="869" spans="1:22" x14ac:dyDescent="0.35">
      <c r="A869" s="43">
        <v>56740</v>
      </c>
      <c r="B869" s="43" t="s">
        <v>202</v>
      </c>
      <c r="C869" s="43" t="s">
        <v>335</v>
      </c>
      <c r="D869" s="44">
        <v>41198</v>
      </c>
      <c r="E869" s="43">
        <v>33</v>
      </c>
      <c r="F869" s="43">
        <v>1324420</v>
      </c>
      <c r="G869" s="43">
        <v>0.01</v>
      </c>
      <c r="H869" s="43">
        <v>13244</v>
      </c>
      <c r="I869" s="43" t="s">
        <v>75</v>
      </c>
      <c r="J869" s="43" t="s">
        <v>144</v>
      </c>
      <c r="K869" s="43">
        <f t="shared" si="104"/>
        <v>2012</v>
      </c>
      <c r="L869" s="43">
        <f t="shared" si="105"/>
        <v>1</v>
      </c>
      <c r="M869" s="43">
        <f t="shared" si="106"/>
        <v>0</v>
      </c>
      <c r="N869" s="43">
        <f t="shared" si="107"/>
        <v>1</v>
      </c>
      <c r="O869" s="43" t="str">
        <f t="shared" si="108"/>
        <v>B: 1-3%</v>
      </c>
      <c r="P869" s="45">
        <f t="shared" si="109"/>
        <v>1311176</v>
      </c>
      <c r="Q869" s="45">
        <f>IF(L869=1,F869*INDEX(Asumsi!$B$5:$B$7,MATCH(I869,Asumsi!$A$5:$A$7,0))-H869,0)</f>
        <v>384082</v>
      </c>
      <c r="R869" s="46">
        <f>MIN(G869,INDEX(Asumsi!$C$5:$C$7,MATCH(I869,Asumsi!$A$5:$A$7,0)))</f>
        <v>0.01</v>
      </c>
      <c r="S869" s="43">
        <f t="shared" si="110"/>
        <v>0</v>
      </c>
      <c r="T869" s="45">
        <f t="shared" si="111"/>
        <v>0</v>
      </c>
      <c r="U869" s="45">
        <f>IF(L869=1,F869*INDEX(Asumsi!$B$5:$B$7,MATCH(I869,Asumsi!$A$5:$A$7,0))-F869*R869,0)</f>
        <v>384081.8</v>
      </c>
      <c r="V869" s="45">
        <f>IF(S869=1,U869*(1-Asumsi!$B$10),U869)</f>
        <v>384081.8</v>
      </c>
    </row>
    <row r="870" spans="1:22" x14ac:dyDescent="0.35">
      <c r="A870" s="43">
        <v>56901</v>
      </c>
      <c r="B870" s="43" t="s">
        <v>209</v>
      </c>
      <c r="C870" s="43" t="s">
        <v>358</v>
      </c>
      <c r="D870" s="44">
        <v>40067</v>
      </c>
      <c r="E870" s="43">
        <v>36</v>
      </c>
      <c r="F870" s="43">
        <v>201360</v>
      </c>
      <c r="G870" s="43">
        <v>0</v>
      </c>
      <c r="H870" s="43">
        <v>0</v>
      </c>
      <c r="I870" s="43" t="s">
        <v>76</v>
      </c>
      <c r="J870" s="43" t="s">
        <v>147</v>
      </c>
      <c r="K870" s="43">
        <f t="shared" si="104"/>
        <v>2009</v>
      </c>
      <c r="L870" s="43">
        <f t="shared" si="105"/>
        <v>0</v>
      </c>
      <c r="M870" s="43">
        <f t="shared" si="106"/>
        <v>1</v>
      </c>
      <c r="N870" s="43">
        <f t="shared" si="107"/>
        <v>1</v>
      </c>
      <c r="O870" s="43" t="str">
        <f t="shared" si="108"/>
        <v>A: 0%</v>
      </c>
      <c r="P870" s="45">
        <f t="shared" si="109"/>
        <v>0</v>
      </c>
      <c r="Q870" s="45">
        <f>IF(L870=1,F870*INDEX(Asumsi!$B$5:$B$7,MATCH(I870,Asumsi!$A$5:$A$7,0))-H870,0)</f>
        <v>0</v>
      </c>
      <c r="R870" s="46">
        <f>MIN(G870,INDEX(Asumsi!$C$5:$C$7,MATCH(I870,Asumsi!$A$5:$A$7,0)))</f>
        <v>0</v>
      </c>
      <c r="S870" s="43">
        <f t="shared" si="110"/>
        <v>0</v>
      </c>
      <c r="T870" s="45">
        <f t="shared" si="111"/>
        <v>0</v>
      </c>
      <c r="U870" s="45">
        <f>IF(L870=1,F870*INDEX(Asumsi!$B$5:$B$7,MATCH(I870,Asumsi!$A$5:$A$7,0))-F870*R870,0)</f>
        <v>0</v>
      </c>
      <c r="V870" s="45">
        <f>IF(S870=1,U870*(1-Asumsi!$B$10),U870)</f>
        <v>0</v>
      </c>
    </row>
    <row r="871" spans="1:22" x14ac:dyDescent="0.35">
      <c r="A871" s="43">
        <v>57314</v>
      </c>
      <c r="B871" s="43" t="s">
        <v>202</v>
      </c>
      <c r="C871" s="43" t="s">
        <v>339</v>
      </c>
      <c r="D871" s="44">
        <v>40463</v>
      </c>
      <c r="E871" s="43">
        <v>22</v>
      </c>
      <c r="F871" s="43">
        <v>1692700</v>
      </c>
      <c r="G871" s="43">
        <v>0.04</v>
      </c>
      <c r="H871" s="43">
        <v>67708</v>
      </c>
      <c r="I871" s="43" t="s">
        <v>76</v>
      </c>
      <c r="J871" s="43" t="s">
        <v>145</v>
      </c>
      <c r="K871" s="43">
        <f t="shared" si="104"/>
        <v>2010</v>
      </c>
      <c r="L871" s="43">
        <f t="shared" si="105"/>
        <v>1</v>
      </c>
      <c r="M871" s="43">
        <f t="shared" si="106"/>
        <v>0</v>
      </c>
      <c r="N871" s="43">
        <f t="shared" si="107"/>
        <v>1</v>
      </c>
      <c r="O871" s="43" t="str">
        <f t="shared" si="108"/>
        <v>C: 4-6%</v>
      </c>
      <c r="P871" s="45">
        <f t="shared" si="109"/>
        <v>1624992</v>
      </c>
      <c r="Q871" s="45">
        <f>IF(L871=1,F871*INDEX(Asumsi!$B$5:$B$7,MATCH(I871,Asumsi!$A$5:$A$7,0))-H871,0)</f>
        <v>440102</v>
      </c>
      <c r="R871" s="46">
        <f>MIN(G871,INDEX(Asumsi!$C$5:$C$7,MATCH(I871,Asumsi!$A$5:$A$7,0)))</f>
        <v>0.04</v>
      </c>
      <c r="S871" s="43">
        <f t="shared" si="110"/>
        <v>0</v>
      </c>
      <c r="T871" s="45">
        <f t="shared" si="111"/>
        <v>0</v>
      </c>
      <c r="U871" s="45">
        <f>IF(L871=1,F871*INDEX(Asumsi!$B$5:$B$7,MATCH(I871,Asumsi!$A$5:$A$7,0))-F871*R871,0)</f>
        <v>440102</v>
      </c>
      <c r="V871" s="45">
        <f>IF(S871=1,U871*(1-Asumsi!$B$10),U871)</f>
        <v>440102</v>
      </c>
    </row>
    <row r="872" spans="1:22" x14ac:dyDescent="0.35">
      <c r="A872" s="43">
        <v>57376</v>
      </c>
      <c r="B872" s="43" t="s">
        <v>202</v>
      </c>
      <c r="C872" s="43" t="s">
        <v>326</v>
      </c>
      <c r="D872" s="44">
        <v>40713</v>
      </c>
      <c r="E872" s="43">
        <v>44</v>
      </c>
      <c r="F872" s="43">
        <v>885440</v>
      </c>
      <c r="G872" s="43">
        <v>7.0000000000000007E-2</v>
      </c>
      <c r="H872" s="43">
        <v>61981</v>
      </c>
      <c r="I872" s="43" t="s">
        <v>75</v>
      </c>
      <c r="J872" s="43" t="s">
        <v>144</v>
      </c>
      <c r="K872" s="43">
        <f t="shared" si="104"/>
        <v>2011</v>
      </c>
      <c r="L872" s="43">
        <f t="shared" si="105"/>
        <v>1</v>
      </c>
      <c r="M872" s="43">
        <f t="shared" si="106"/>
        <v>0</v>
      </c>
      <c r="N872" s="43">
        <f t="shared" si="107"/>
        <v>1</v>
      </c>
      <c r="O872" s="43" t="str">
        <f t="shared" si="108"/>
        <v>D: 7%+</v>
      </c>
      <c r="P872" s="45">
        <f t="shared" si="109"/>
        <v>823459</v>
      </c>
      <c r="Q872" s="45">
        <f>IF(L872=1,F872*INDEX(Asumsi!$B$5:$B$7,MATCH(I872,Asumsi!$A$5:$A$7,0))-H872,0)</f>
        <v>203651</v>
      </c>
      <c r="R872" s="46">
        <f>MIN(G872,INDEX(Asumsi!$C$5:$C$7,MATCH(I872,Asumsi!$A$5:$A$7,0)))</f>
        <v>0.03</v>
      </c>
      <c r="S872" s="43">
        <f t="shared" si="110"/>
        <v>1</v>
      </c>
      <c r="T872" s="45">
        <f t="shared" si="111"/>
        <v>35417.600000000006</v>
      </c>
      <c r="U872" s="45">
        <f>IF(L872=1,F872*INDEX(Asumsi!$B$5:$B$7,MATCH(I872,Asumsi!$A$5:$A$7,0))-F872*R872,0)</f>
        <v>239068.79999999999</v>
      </c>
      <c r="V872" s="45">
        <f>IF(S872=1,U872*(1-Asumsi!$B$10),U872)</f>
        <v>227115.36</v>
      </c>
    </row>
    <row r="873" spans="1:22" x14ac:dyDescent="0.35">
      <c r="A873" s="43">
        <v>57671</v>
      </c>
      <c r="B873" s="43" t="s">
        <v>202</v>
      </c>
      <c r="C873" s="43" t="s">
        <v>332</v>
      </c>
      <c r="D873" s="44">
        <v>41220</v>
      </c>
      <c r="E873" s="43">
        <v>6</v>
      </c>
      <c r="F873" s="43">
        <v>45560</v>
      </c>
      <c r="G873" s="43">
        <v>0.01</v>
      </c>
      <c r="H873" s="43">
        <v>456</v>
      </c>
      <c r="I873" s="43" t="s">
        <v>76</v>
      </c>
      <c r="J873" s="43" t="s">
        <v>149</v>
      </c>
      <c r="K873" s="43">
        <f t="shared" si="104"/>
        <v>2012</v>
      </c>
      <c r="L873" s="43">
        <f t="shared" si="105"/>
        <v>1</v>
      </c>
      <c r="M873" s="43">
        <f t="shared" si="106"/>
        <v>0</v>
      </c>
      <c r="N873" s="43">
        <f t="shared" si="107"/>
        <v>1</v>
      </c>
      <c r="O873" s="43" t="str">
        <f t="shared" si="108"/>
        <v>B: 1-3%</v>
      </c>
      <c r="P873" s="45">
        <f t="shared" si="109"/>
        <v>45104</v>
      </c>
      <c r="Q873" s="45">
        <f>IF(L873=1,F873*INDEX(Asumsi!$B$5:$B$7,MATCH(I873,Asumsi!$A$5:$A$7,0))-H873,0)</f>
        <v>13212</v>
      </c>
      <c r="R873" s="46">
        <f>MIN(G873,INDEX(Asumsi!$C$5:$C$7,MATCH(I873,Asumsi!$A$5:$A$7,0)))</f>
        <v>0.01</v>
      </c>
      <c r="S873" s="43">
        <f t="shared" si="110"/>
        <v>0</v>
      </c>
      <c r="T873" s="45">
        <f t="shared" si="111"/>
        <v>0</v>
      </c>
      <c r="U873" s="45">
        <f>IF(L873=1,F873*INDEX(Asumsi!$B$5:$B$7,MATCH(I873,Asumsi!$A$5:$A$7,0))-F873*R873,0)</f>
        <v>13212.4</v>
      </c>
      <c r="V873" s="45">
        <f>IF(S873=1,U873*(1-Asumsi!$B$10),U873)</f>
        <v>13212.4</v>
      </c>
    </row>
    <row r="874" spans="1:22" x14ac:dyDescent="0.35">
      <c r="A874" s="43">
        <v>57700</v>
      </c>
      <c r="B874" s="43" t="s">
        <v>202</v>
      </c>
      <c r="C874" s="43" t="s">
        <v>358</v>
      </c>
      <c r="D874" s="44">
        <v>40859</v>
      </c>
      <c r="E874" s="43">
        <v>38</v>
      </c>
      <c r="F874" s="43">
        <v>3612860</v>
      </c>
      <c r="G874" s="43">
        <v>0.04</v>
      </c>
      <c r="H874" s="43">
        <v>144514</v>
      </c>
      <c r="I874" s="43" t="s">
        <v>77</v>
      </c>
      <c r="J874" s="43" t="s">
        <v>142</v>
      </c>
      <c r="K874" s="43">
        <f t="shared" si="104"/>
        <v>2011</v>
      </c>
      <c r="L874" s="43">
        <f t="shared" si="105"/>
        <v>1</v>
      </c>
      <c r="M874" s="43">
        <f t="shared" si="106"/>
        <v>0</v>
      </c>
      <c r="N874" s="43">
        <f t="shared" si="107"/>
        <v>1</v>
      </c>
      <c r="O874" s="43" t="str">
        <f t="shared" si="108"/>
        <v>C: 4-6%</v>
      </c>
      <c r="P874" s="45">
        <f t="shared" si="109"/>
        <v>3468346</v>
      </c>
      <c r="Q874" s="45">
        <f>IF(L874=1,F874*INDEX(Asumsi!$B$5:$B$7,MATCH(I874,Asumsi!$A$5:$A$7,0))-H874,0)</f>
        <v>939344</v>
      </c>
      <c r="R874" s="46">
        <f>MIN(G874,INDEX(Asumsi!$C$5:$C$7,MATCH(I874,Asumsi!$A$5:$A$7,0)))</f>
        <v>0.04</v>
      </c>
      <c r="S874" s="43">
        <f t="shared" si="110"/>
        <v>0</v>
      </c>
      <c r="T874" s="45">
        <f t="shared" si="111"/>
        <v>0</v>
      </c>
      <c r="U874" s="45">
        <f>IF(L874=1,F874*INDEX(Asumsi!$B$5:$B$7,MATCH(I874,Asumsi!$A$5:$A$7,0))-F874*R874,0)</f>
        <v>939343.6</v>
      </c>
      <c r="V874" s="45">
        <f>IF(S874=1,U874*(1-Asumsi!$B$10),U874)</f>
        <v>939343.6</v>
      </c>
    </row>
    <row r="875" spans="1:22" x14ac:dyDescent="0.35">
      <c r="A875" s="43">
        <v>58407</v>
      </c>
      <c r="B875" s="43" t="s">
        <v>202</v>
      </c>
      <c r="C875" s="43" t="s">
        <v>356</v>
      </c>
      <c r="D875" s="44">
        <v>40669</v>
      </c>
      <c r="E875" s="43">
        <v>29</v>
      </c>
      <c r="F875" s="43">
        <v>3339760</v>
      </c>
      <c r="G875" s="43">
        <v>0.02</v>
      </c>
      <c r="H875" s="43">
        <v>66795</v>
      </c>
      <c r="I875" s="43" t="s">
        <v>76</v>
      </c>
      <c r="J875" s="43" t="s">
        <v>145</v>
      </c>
      <c r="K875" s="43">
        <f t="shared" si="104"/>
        <v>2011</v>
      </c>
      <c r="L875" s="43">
        <f t="shared" si="105"/>
        <v>1</v>
      </c>
      <c r="M875" s="43">
        <f t="shared" si="106"/>
        <v>0</v>
      </c>
      <c r="N875" s="43">
        <f t="shared" si="107"/>
        <v>1</v>
      </c>
      <c r="O875" s="43" t="str">
        <f t="shared" si="108"/>
        <v>B: 1-3%</v>
      </c>
      <c r="P875" s="45">
        <f t="shared" si="109"/>
        <v>3272965</v>
      </c>
      <c r="Q875" s="45">
        <f>IF(L875=1,F875*INDEX(Asumsi!$B$5:$B$7,MATCH(I875,Asumsi!$A$5:$A$7,0))-H875,0)</f>
        <v>935133</v>
      </c>
      <c r="R875" s="46">
        <f>MIN(G875,INDEX(Asumsi!$C$5:$C$7,MATCH(I875,Asumsi!$A$5:$A$7,0)))</f>
        <v>0.02</v>
      </c>
      <c r="S875" s="43">
        <f t="shared" si="110"/>
        <v>0</v>
      </c>
      <c r="T875" s="45">
        <f t="shared" si="111"/>
        <v>0</v>
      </c>
      <c r="U875" s="45">
        <f>IF(L875=1,F875*INDEX(Asumsi!$B$5:$B$7,MATCH(I875,Asumsi!$A$5:$A$7,0))-F875*R875,0)</f>
        <v>935132.8</v>
      </c>
      <c r="V875" s="45">
        <f>IF(S875=1,U875*(1-Asumsi!$B$10),U875)</f>
        <v>935132.8</v>
      </c>
    </row>
    <row r="876" spans="1:22" x14ac:dyDescent="0.35">
      <c r="A876" s="43">
        <v>58593</v>
      </c>
      <c r="B876" s="43" t="s">
        <v>202</v>
      </c>
      <c r="C876" s="43" t="s">
        <v>338</v>
      </c>
      <c r="D876" s="44">
        <v>40794</v>
      </c>
      <c r="E876" s="43">
        <v>29</v>
      </c>
      <c r="F876" s="43">
        <v>4036900</v>
      </c>
      <c r="G876" s="43">
        <v>0.08</v>
      </c>
      <c r="H876" s="43">
        <v>322952</v>
      </c>
      <c r="I876" s="43" t="s">
        <v>75</v>
      </c>
      <c r="J876" s="43" t="s">
        <v>144</v>
      </c>
      <c r="K876" s="43">
        <f t="shared" si="104"/>
        <v>2011</v>
      </c>
      <c r="L876" s="43">
        <f t="shared" si="105"/>
        <v>1</v>
      </c>
      <c r="M876" s="43">
        <f t="shared" si="106"/>
        <v>0</v>
      </c>
      <c r="N876" s="43">
        <f t="shared" si="107"/>
        <v>1</v>
      </c>
      <c r="O876" s="43" t="str">
        <f t="shared" si="108"/>
        <v>D: 7%+</v>
      </c>
      <c r="P876" s="45">
        <f t="shared" si="109"/>
        <v>3713948</v>
      </c>
      <c r="Q876" s="45">
        <f>IF(L876=1,F876*INDEX(Asumsi!$B$5:$B$7,MATCH(I876,Asumsi!$A$5:$A$7,0))-H876,0)</f>
        <v>888118</v>
      </c>
      <c r="R876" s="46">
        <f>MIN(G876,INDEX(Asumsi!$C$5:$C$7,MATCH(I876,Asumsi!$A$5:$A$7,0)))</f>
        <v>0.03</v>
      </c>
      <c r="S876" s="43">
        <f t="shared" si="110"/>
        <v>1</v>
      </c>
      <c r="T876" s="45">
        <f t="shared" si="111"/>
        <v>201845</v>
      </c>
      <c r="U876" s="45">
        <f>IF(L876=1,F876*INDEX(Asumsi!$B$5:$B$7,MATCH(I876,Asumsi!$A$5:$A$7,0))-F876*R876,0)</f>
        <v>1089963</v>
      </c>
      <c r="V876" s="45">
        <f>IF(S876=1,U876*(1-Asumsi!$B$10),U876)</f>
        <v>1035464.85</v>
      </c>
    </row>
    <row r="877" spans="1:22" x14ac:dyDescent="0.35">
      <c r="A877" s="43">
        <v>58884</v>
      </c>
      <c r="B877" s="43" t="s">
        <v>202</v>
      </c>
      <c r="C877" s="43" t="s">
        <v>354</v>
      </c>
      <c r="D877" s="44">
        <v>40623</v>
      </c>
      <c r="E877" s="43">
        <v>29</v>
      </c>
      <c r="F877" s="43">
        <v>175360</v>
      </c>
      <c r="G877" s="43">
        <v>0.03</v>
      </c>
      <c r="H877" s="43">
        <v>5261</v>
      </c>
      <c r="I877" s="43" t="s">
        <v>76</v>
      </c>
      <c r="J877" s="43" t="s">
        <v>149</v>
      </c>
      <c r="K877" s="43">
        <f t="shared" si="104"/>
        <v>2011</v>
      </c>
      <c r="L877" s="43">
        <f t="shared" si="105"/>
        <v>1</v>
      </c>
      <c r="M877" s="43">
        <f t="shared" si="106"/>
        <v>0</v>
      </c>
      <c r="N877" s="43">
        <f t="shared" si="107"/>
        <v>1</v>
      </c>
      <c r="O877" s="43" t="str">
        <f t="shared" si="108"/>
        <v>B: 1-3%</v>
      </c>
      <c r="P877" s="45">
        <f t="shared" si="109"/>
        <v>170099</v>
      </c>
      <c r="Q877" s="45">
        <f>IF(L877=1,F877*INDEX(Asumsi!$B$5:$B$7,MATCH(I877,Asumsi!$A$5:$A$7,0))-H877,0)</f>
        <v>47347</v>
      </c>
      <c r="R877" s="46">
        <f>MIN(G877,INDEX(Asumsi!$C$5:$C$7,MATCH(I877,Asumsi!$A$5:$A$7,0)))</f>
        <v>0.03</v>
      </c>
      <c r="S877" s="43">
        <f t="shared" si="110"/>
        <v>0</v>
      </c>
      <c r="T877" s="45">
        <f t="shared" si="111"/>
        <v>0</v>
      </c>
      <c r="U877" s="45">
        <f>IF(L877=1,F877*INDEX(Asumsi!$B$5:$B$7,MATCH(I877,Asumsi!$A$5:$A$7,0))-F877*R877,0)</f>
        <v>47347.199999999997</v>
      </c>
      <c r="V877" s="45">
        <f>IF(S877=1,U877*(1-Asumsi!$B$10),U877)</f>
        <v>47347.199999999997</v>
      </c>
    </row>
    <row r="878" spans="1:22" x14ac:dyDescent="0.35">
      <c r="A878" s="43">
        <v>58913</v>
      </c>
      <c r="B878" s="43" t="s">
        <v>202</v>
      </c>
      <c r="C878" s="43" t="s">
        <v>343</v>
      </c>
      <c r="D878" s="44">
        <v>40309</v>
      </c>
      <c r="E878" s="43">
        <v>23</v>
      </c>
      <c r="F878" s="43">
        <v>289100</v>
      </c>
      <c r="G878" s="43">
        <v>7.0000000000000007E-2</v>
      </c>
      <c r="H878" s="43">
        <v>20237</v>
      </c>
      <c r="I878" s="43" t="s">
        <v>76</v>
      </c>
      <c r="J878" s="43" t="s">
        <v>145</v>
      </c>
      <c r="K878" s="43">
        <f t="shared" si="104"/>
        <v>2010</v>
      </c>
      <c r="L878" s="43">
        <f t="shared" si="105"/>
        <v>1</v>
      </c>
      <c r="M878" s="43">
        <f t="shared" si="106"/>
        <v>0</v>
      </c>
      <c r="N878" s="43">
        <f t="shared" si="107"/>
        <v>1</v>
      </c>
      <c r="O878" s="43" t="str">
        <f t="shared" si="108"/>
        <v>D: 7%+</v>
      </c>
      <c r="P878" s="45">
        <f t="shared" si="109"/>
        <v>268863</v>
      </c>
      <c r="Q878" s="45">
        <f>IF(L878=1,F878*INDEX(Asumsi!$B$5:$B$7,MATCH(I878,Asumsi!$A$5:$A$7,0))-H878,0)</f>
        <v>66493</v>
      </c>
      <c r="R878" s="46">
        <f>MIN(G878,INDEX(Asumsi!$C$5:$C$7,MATCH(I878,Asumsi!$A$5:$A$7,0)))</f>
        <v>0.05</v>
      </c>
      <c r="S878" s="43">
        <f t="shared" si="110"/>
        <v>1</v>
      </c>
      <c r="T878" s="45">
        <f t="shared" si="111"/>
        <v>5782.0000000000009</v>
      </c>
      <c r="U878" s="45">
        <f>IF(L878=1,F878*INDEX(Asumsi!$B$5:$B$7,MATCH(I878,Asumsi!$A$5:$A$7,0))-F878*R878,0)</f>
        <v>72275</v>
      </c>
      <c r="V878" s="45">
        <f>IF(S878=1,U878*(1-Asumsi!$B$10),U878)</f>
        <v>68661.25</v>
      </c>
    </row>
    <row r="879" spans="1:22" x14ac:dyDescent="0.35">
      <c r="A879" s="43">
        <v>58978</v>
      </c>
      <c r="B879" s="43" t="s">
        <v>202</v>
      </c>
      <c r="C879" s="43" t="s">
        <v>337</v>
      </c>
      <c r="D879" s="44">
        <v>40945</v>
      </c>
      <c r="E879" s="43">
        <v>13</v>
      </c>
      <c r="F879" s="43">
        <v>151780</v>
      </c>
      <c r="G879" s="43">
        <v>0.09</v>
      </c>
      <c r="H879" s="43">
        <v>13660</v>
      </c>
      <c r="I879" s="43" t="s">
        <v>76</v>
      </c>
      <c r="J879" s="43" t="s">
        <v>145</v>
      </c>
      <c r="K879" s="43">
        <f t="shared" si="104"/>
        <v>2012</v>
      </c>
      <c r="L879" s="43">
        <f t="shared" si="105"/>
        <v>1</v>
      </c>
      <c r="M879" s="43">
        <f t="shared" si="106"/>
        <v>0</v>
      </c>
      <c r="N879" s="43">
        <f t="shared" si="107"/>
        <v>1</v>
      </c>
      <c r="O879" s="43" t="str">
        <f t="shared" si="108"/>
        <v>D: 7%+</v>
      </c>
      <c r="P879" s="45">
        <f t="shared" si="109"/>
        <v>138120</v>
      </c>
      <c r="Q879" s="45">
        <f>IF(L879=1,F879*INDEX(Asumsi!$B$5:$B$7,MATCH(I879,Asumsi!$A$5:$A$7,0))-H879,0)</f>
        <v>31874</v>
      </c>
      <c r="R879" s="46">
        <f>MIN(G879,INDEX(Asumsi!$C$5:$C$7,MATCH(I879,Asumsi!$A$5:$A$7,0)))</f>
        <v>0.05</v>
      </c>
      <c r="S879" s="43">
        <f t="shared" si="110"/>
        <v>1</v>
      </c>
      <c r="T879" s="45">
        <f t="shared" si="111"/>
        <v>6071.1999999999989</v>
      </c>
      <c r="U879" s="45">
        <f>IF(L879=1,F879*INDEX(Asumsi!$B$5:$B$7,MATCH(I879,Asumsi!$A$5:$A$7,0))-F879*R879,0)</f>
        <v>37945</v>
      </c>
      <c r="V879" s="45">
        <f>IF(S879=1,U879*(1-Asumsi!$B$10),U879)</f>
        <v>36047.75</v>
      </c>
    </row>
    <row r="880" spans="1:22" x14ac:dyDescent="0.35">
      <c r="A880" s="43">
        <v>229</v>
      </c>
      <c r="B880" s="43" t="s">
        <v>202</v>
      </c>
      <c r="C880" s="43" t="s">
        <v>359</v>
      </c>
      <c r="D880" s="44">
        <v>40540</v>
      </c>
      <c r="E880" s="43">
        <v>43</v>
      </c>
      <c r="F880" s="43">
        <v>1172220</v>
      </c>
      <c r="G880" s="43">
        <v>0.11</v>
      </c>
      <c r="H880" s="43">
        <v>128944</v>
      </c>
      <c r="I880" s="43" t="s">
        <v>75</v>
      </c>
      <c r="J880" s="43" t="s">
        <v>144</v>
      </c>
      <c r="K880" s="43">
        <f t="shared" si="104"/>
        <v>2010</v>
      </c>
      <c r="L880" s="43">
        <f t="shared" si="105"/>
        <v>1</v>
      </c>
      <c r="M880" s="43">
        <f t="shared" si="106"/>
        <v>0</v>
      </c>
      <c r="N880" s="43">
        <f t="shared" si="107"/>
        <v>1</v>
      </c>
      <c r="O880" s="43" t="str">
        <f t="shared" si="108"/>
        <v>D: 7%+</v>
      </c>
      <c r="P880" s="45">
        <f t="shared" si="109"/>
        <v>1043276</v>
      </c>
      <c r="Q880" s="45">
        <f>IF(L880=1,F880*INDEX(Asumsi!$B$5:$B$7,MATCH(I880,Asumsi!$A$5:$A$7,0))-H880,0)</f>
        <v>222722</v>
      </c>
      <c r="R880" s="46">
        <f>MIN(G880,INDEX(Asumsi!$C$5:$C$7,MATCH(I880,Asumsi!$A$5:$A$7,0)))</f>
        <v>0.03</v>
      </c>
      <c r="S880" s="43">
        <f t="shared" si="110"/>
        <v>1</v>
      </c>
      <c r="T880" s="45">
        <f t="shared" si="111"/>
        <v>93777.600000000006</v>
      </c>
      <c r="U880" s="45">
        <f>IF(L880=1,F880*INDEX(Asumsi!$B$5:$B$7,MATCH(I880,Asumsi!$A$5:$A$7,0))-F880*R880,0)</f>
        <v>316499.40000000002</v>
      </c>
      <c r="V880" s="45">
        <f>IF(S880=1,U880*(1-Asumsi!$B$10),U880)</f>
        <v>300674.43</v>
      </c>
    </row>
    <row r="881" spans="1:22" x14ac:dyDescent="0.35">
      <c r="A881" s="43">
        <v>706</v>
      </c>
      <c r="B881" s="43" t="s">
        <v>202</v>
      </c>
      <c r="C881" s="43" t="s">
        <v>360</v>
      </c>
      <c r="D881" s="44">
        <v>40794</v>
      </c>
      <c r="E881" s="43">
        <v>42</v>
      </c>
      <c r="F881" s="43">
        <v>150280</v>
      </c>
      <c r="G881" s="43">
        <v>0.05</v>
      </c>
      <c r="H881" s="43">
        <v>7514</v>
      </c>
      <c r="I881" s="43" t="s">
        <v>76</v>
      </c>
      <c r="J881" s="43" t="s">
        <v>147</v>
      </c>
      <c r="K881" s="43">
        <f t="shared" si="104"/>
        <v>2011</v>
      </c>
      <c r="L881" s="43">
        <f t="shared" si="105"/>
        <v>1</v>
      </c>
      <c r="M881" s="43">
        <f t="shared" si="106"/>
        <v>0</v>
      </c>
      <c r="N881" s="43">
        <f t="shared" si="107"/>
        <v>1</v>
      </c>
      <c r="O881" s="43" t="str">
        <f t="shared" si="108"/>
        <v>C: 4-6%</v>
      </c>
      <c r="P881" s="45">
        <f t="shared" si="109"/>
        <v>142766</v>
      </c>
      <c r="Q881" s="45">
        <f>IF(L881=1,F881*INDEX(Asumsi!$B$5:$B$7,MATCH(I881,Asumsi!$A$5:$A$7,0))-H881,0)</f>
        <v>37570</v>
      </c>
      <c r="R881" s="46">
        <f>MIN(G881,INDEX(Asumsi!$C$5:$C$7,MATCH(I881,Asumsi!$A$5:$A$7,0)))</f>
        <v>0.05</v>
      </c>
      <c r="S881" s="43">
        <f t="shared" si="110"/>
        <v>0</v>
      </c>
      <c r="T881" s="45">
        <f t="shared" si="111"/>
        <v>0</v>
      </c>
      <c r="U881" s="45">
        <f>IF(L881=1,F881*INDEX(Asumsi!$B$5:$B$7,MATCH(I881,Asumsi!$A$5:$A$7,0))-F881*R881,0)</f>
        <v>37570</v>
      </c>
      <c r="V881" s="45">
        <f>IF(S881=1,U881*(1-Asumsi!$B$10),U881)</f>
        <v>37570</v>
      </c>
    </row>
    <row r="882" spans="1:22" x14ac:dyDescent="0.35">
      <c r="A882" s="43">
        <v>1285</v>
      </c>
      <c r="B882" s="43" t="s">
        <v>209</v>
      </c>
      <c r="C882" s="43" t="s">
        <v>361</v>
      </c>
      <c r="D882" s="44">
        <v>41060</v>
      </c>
      <c r="E882" s="43">
        <v>27</v>
      </c>
      <c r="F882" s="43">
        <v>7748240</v>
      </c>
      <c r="G882" s="43">
        <v>0</v>
      </c>
      <c r="H882" s="43">
        <v>0</v>
      </c>
      <c r="I882" s="43" t="s">
        <v>75</v>
      </c>
      <c r="J882" s="43" t="s">
        <v>143</v>
      </c>
      <c r="K882" s="43">
        <f t="shared" si="104"/>
        <v>2012</v>
      </c>
      <c r="L882" s="43">
        <f t="shared" si="105"/>
        <v>0</v>
      </c>
      <c r="M882" s="43">
        <f t="shared" si="106"/>
        <v>1</v>
      </c>
      <c r="N882" s="43">
        <f t="shared" si="107"/>
        <v>1</v>
      </c>
      <c r="O882" s="43" t="str">
        <f t="shared" si="108"/>
        <v>A: 0%</v>
      </c>
      <c r="P882" s="45">
        <f t="shared" si="109"/>
        <v>0</v>
      </c>
      <c r="Q882" s="45">
        <f>IF(L882=1,F882*INDEX(Asumsi!$B$5:$B$7,MATCH(I882,Asumsi!$A$5:$A$7,0))-H882,0)</f>
        <v>0</v>
      </c>
      <c r="R882" s="46">
        <f>MIN(G882,INDEX(Asumsi!$C$5:$C$7,MATCH(I882,Asumsi!$A$5:$A$7,0)))</f>
        <v>0</v>
      </c>
      <c r="S882" s="43">
        <f t="shared" si="110"/>
        <v>0</v>
      </c>
      <c r="T882" s="45">
        <f t="shared" si="111"/>
        <v>0</v>
      </c>
      <c r="U882" s="45">
        <f>IF(L882=1,F882*INDEX(Asumsi!$B$5:$B$7,MATCH(I882,Asumsi!$A$5:$A$7,0))-F882*R882,0)</f>
        <v>0</v>
      </c>
      <c r="V882" s="45">
        <f>IF(S882=1,U882*(1-Asumsi!$B$10),U882)</f>
        <v>0</v>
      </c>
    </row>
    <row r="883" spans="1:22" x14ac:dyDescent="0.35">
      <c r="A883" s="43">
        <v>1313</v>
      </c>
      <c r="B883" s="43" t="s">
        <v>202</v>
      </c>
      <c r="C883" s="43" t="s">
        <v>361</v>
      </c>
      <c r="D883" s="44">
        <v>40068</v>
      </c>
      <c r="E883" s="43">
        <v>34</v>
      </c>
      <c r="F883" s="43">
        <v>1680140</v>
      </c>
      <c r="G883" s="43">
        <v>0</v>
      </c>
      <c r="H883" s="43">
        <v>0</v>
      </c>
      <c r="I883" s="43" t="s">
        <v>76</v>
      </c>
      <c r="J883" s="43" t="s">
        <v>145</v>
      </c>
      <c r="K883" s="43">
        <f t="shared" si="104"/>
        <v>2009</v>
      </c>
      <c r="L883" s="43">
        <f t="shared" si="105"/>
        <v>1</v>
      </c>
      <c r="M883" s="43">
        <f t="shared" si="106"/>
        <v>0</v>
      </c>
      <c r="N883" s="43">
        <f t="shared" si="107"/>
        <v>1</v>
      </c>
      <c r="O883" s="43" t="str">
        <f t="shared" si="108"/>
        <v>A: 0%</v>
      </c>
      <c r="P883" s="45">
        <f t="shared" si="109"/>
        <v>1680140</v>
      </c>
      <c r="Q883" s="45">
        <f>IF(L883=1,F883*INDEX(Asumsi!$B$5:$B$7,MATCH(I883,Asumsi!$A$5:$A$7,0))-H883,0)</f>
        <v>504042</v>
      </c>
      <c r="R883" s="46">
        <f>MIN(G883,INDEX(Asumsi!$C$5:$C$7,MATCH(I883,Asumsi!$A$5:$A$7,0)))</f>
        <v>0</v>
      </c>
      <c r="S883" s="43">
        <f t="shared" si="110"/>
        <v>0</v>
      </c>
      <c r="T883" s="45">
        <f t="shared" si="111"/>
        <v>0</v>
      </c>
      <c r="U883" s="45">
        <f>IF(L883=1,F883*INDEX(Asumsi!$B$5:$B$7,MATCH(I883,Asumsi!$A$5:$A$7,0))-F883*R883,0)</f>
        <v>504042</v>
      </c>
      <c r="V883" s="45">
        <f>IF(S883=1,U883*(1-Asumsi!$B$10),U883)</f>
        <v>504042</v>
      </c>
    </row>
    <row r="884" spans="1:22" x14ac:dyDescent="0.35">
      <c r="A884" s="43">
        <v>1346</v>
      </c>
      <c r="B884" s="43" t="s">
        <v>202</v>
      </c>
      <c r="C884" s="43" t="s">
        <v>362</v>
      </c>
      <c r="D884" s="44">
        <v>41077</v>
      </c>
      <c r="E884" s="43">
        <v>48</v>
      </c>
      <c r="F884" s="43">
        <v>9579780</v>
      </c>
      <c r="G884" s="43">
        <v>0.09</v>
      </c>
      <c r="H884" s="43">
        <v>862180</v>
      </c>
      <c r="I884" s="43" t="s">
        <v>75</v>
      </c>
      <c r="J884" s="43" t="s">
        <v>143</v>
      </c>
      <c r="K884" s="43">
        <f t="shared" si="104"/>
        <v>2012</v>
      </c>
      <c r="L884" s="43">
        <f t="shared" si="105"/>
        <v>1</v>
      </c>
      <c r="M884" s="43">
        <f t="shared" si="106"/>
        <v>0</v>
      </c>
      <c r="N884" s="43">
        <f t="shared" si="107"/>
        <v>1</v>
      </c>
      <c r="O884" s="43" t="str">
        <f t="shared" si="108"/>
        <v>D: 7%+</v>
      </c>
      <c r="P884" s="45">
        <f t="shared" si="109"/>
        <v>8717600</v>
      </c>
      <c r="Q884" s="45">
        <f>IF(L884=1,F884*INDEX(Asumsi!$B$5:$B$7,MATCH(I884,Asumsi!$A$5:$A$7,0))-H884,0)</f>
        <v>2011754</v>
      </c>
      <c r="R884" s="46">
        <f>MIN(G884,INDEX(Asumsi!$C$5:$C$7,MATCH(I884,Asumsi!$A$5:$A$7,0)))</f>
        <v>0.03</v>
      </c>
      <c r="S884" s="43">
        <f t="shared" si="110"/>
        <v>1</v>
      </c>
      <c r="T884" s="45">
        <f t="shared" si="111"/>
        <v>574786.79999999993</v>
      </c>
      <c r="U884" s="45">
        <f>IF(L884=1,F884*INDEX(Asumsi!$B$5:$B$7,MATCH(I884,Asumsi!$A$5:$A$7,0))-F884*R884,0)</f>
        <v>2586540.6</v>
      </c>
      <c r="V884" s="45">
        <f>IF(S884=1,U884*(1-Asumsi!$B$10),U884)</f>
        <v>2457213.5699999998</v>
      </c>
    </row>
    <row r="885" spans="1:22" x14ac:dyDescent="0.35">
      <c r="A885" s="43">
        <v>1699</v>
      </c>
      <c r="B885" s="43" t="s">
        <v>202</v>
      </c>
      <c r="C885" s="43" t="s">
        <v>363</v>
      </c>
      <c r="D885" s="44">
        <v>40541</v>
      </c>
      <c r="E885" s="43">
        <v>40</v>
      </c>
      <c r="F885" s="43">
        <v>861760</v>
      </c>
      <c r="G885" s="43">
        <v>0.05</v>
      </c>
      <c r="H885" s="43">
        <v>43088</v>
      </c>
      <c r="I885" s="43" t="s">
        <v>76</v>
      </c>
      <c r="J885" s="43" t="s">
        <v>146</v>
      </c>
      <c r="K885" s="43">
        <f t="shared" si="104"/>
        <v>2010</v>
      </c>
      <c r="L885" s="43">
        <f t="shared" si="105"/>
        <v>1</v>
      </c>
      <c r="M885" s="43">
        <f t="shared" si="106"/>
        <v>0</v>
      </c>
      <c r="N885" s="43">
        <f t="shared" si="107"/>
        <v>1</v>
      </c>
      <c r="O885" s="43" t="str">
        <f t="shared" si="108"/>
        <v>C: 4-6%</v>
      </c>
      <c r="P885" s="45">
        <f t="shared" si="109"/>
        <v>818672</v>
      </c>
      <c r="Q885" s="45">
        <f>IF(L885=1,F885*INDEX(Asumsi!$B$5:$B$7,MATCH(I885,Asumsi!$A$5:$A$7,0))-H885,0)</f>
        <v>215440</v>
      </c>
      <c r="R885" s="46">
        <f>MIN(G885,INDEX(Asumsi!$C$5:$C$7,MATCH(I885,Asumsi!$A$5:$A$7,0)))</f>
        <v>0.05</v>
      </c>
      <c r="S885" s="43">
        <f t="shared" si="110"/>
        <v>0</v>
      </c>
      <c r="T885" s="45">
        <f t="shared" si="111"/>
        <v>0</v>
      </c>
      <c r="U885" s="45">
        <f>IF(L885=1,F885*INDEX(Asumsi!$B$5:$B$7,MATCH(I885,Asumsi!$A$5:$A$7,0))-F885*R885,0)</f>
        <v>215440</v>
      </c>
      <c r="V885" s="45">
        <f>IF(S885=1,U885*(1-Asumsi!$B$10),U885)</f>
        <v>215440</v>
      </c>
    </row>
    <row r="886" spans="1:22" x14ac:dyDescent="0.35">
      <c r="A886" s="43">
        <v>2208</v>
      </c>
      <c r="B886" s="43" t="s">
        <v>202</v>
      </c>
      <c r="C886" s="43" t="s">
        <v>364</v>
      </c>
      <c r="D886" s="44">
        <v>40663</v>
      </c>
      <c r="E886" s="43">
        <v>7</v>
      </c>
      <c r="F886" s="43">
        <v>164120</v>
      </c>
      <c r="G886" s="43">
        <v>7.0000000000000007E-2</v>
      </c>
      <c r="H886" s="43">
        <v>11488</v>
      </c>
      <c r="I886" s="43" t="s">
        <v>76</v>
      </c>
      <c r="J886" s="43" t="s">
        <v>138</v>
      </c>
      <c r="K886" s="43">
        <f t="shared" si="104"/>
        <v>2011</v>
      </c>
      <c r="L886" s="43">
        <f t="shared" si="105"/>
        <v>1</v>
      </c>
      <c r="M886" s="43">
        <f t="shared" si="106"/>
        <v>0</v>
      </c>
      <c r="N886" s="43">
        <f t="shared" si="107"/>
        <v>1</v>
      </c>
      <c r="O886" s="43" t="str">
        <f t="shared" si="108"/>
        <v>D: 7%+</v>
      </c>
      <c r="P886" s="45">
        <f t="shared" si="109"/>
        <v>152632</v>
      </c>
      <c r="Q886" s="45">
        <f>IF(L886=1,F886*INDEX(Asumsi!$B$5:$B$7,MATCH(I886,Asumsi!$A$5:$A$7,0))-H886,0)</f>
        <v>37748</v>
      </c>
      <c r="R886" s="46">
        <f>MIN(G886,INDEX(Asumsi!$C$5:$C$7,MATCH(I886,Asumsi!$A$5:$A$7,0)))</f>
        <v>0.05</v>
      </c>
      <c r="S886" s="43">
        <f t="shared" si="110"/>
        <v>1</v>
      </c>
      <c r="T886" s="45">
        <f t="shared" si="111"/>
        <v>3282.4000000000005</v>
      </c>
      <c r="U886" s="45">
        <f>IF(L886=1,F886*INDEX(Asumsi!$B$5:$B$7,MATCH(I886,Asumsi!$A$5:$A$7,0))-F886*R886,0)</f>
        <v>41030</v>
      </c>
      <c r="V886" s="45">
        <f>IF(S886=1,U886*(1-Asumsi!$B$10),U886)</f>
        <v>38978.5</v>
      </c>
    </row>
    <row r="887" spans="1:22" x14ac:dyDescent="0.35">
      <c r="A887" s="43">
        <v>2656</v>
      </c>
      <c r="B887" s="43" t="s">
        <v>202</v>
      </c>
      <c r="C887" s="43" t="s">
        <v>365</v>
      </c>
      <c r="D887" s="44">
        <v>40301</v>
      </c>
      <c r="E887" s="43">
        <v>3</v>
      </c>
      <c r="F887" s="43">
        <v>1046220</v>
      </c>
      <c r="G887" s="43">
        <v>0.05</v>
      </c>
      <c r="H887" s="43">
        <v>52311</v>
      </c>
      <c r="I887" s="43" t="s">
        <v>75</v>
      </c>
      <c r="J887" s="43" t="s">
        <v>136</v>
      </c>
      <c r="K887" s="43">
        <f t="shared" si="104"/>
        <v>2010</v>
      </c>
      <c r="L887" s="43">
        <f t="shared" si="105"/>
        <v>1</v>
      </c>
      <c r="M887" s="43">
        <f t="shared" si="106"/>
        <v>0</v>
      </c>
      <c r="N887" s="43">
        <f t="shared" si="107"/>
        <v>1</v>
      </c>
      <c r="O887" s="43" t="str">
        <f t="shared" si="108"/>
        <v>C: 4-6%</v>
      </c>
      <c r="P887" s="45">
        <f t="shared" si="109"/>
        <v>993909</v>
      </c>
      <c r="Q887" s="45">
        <f>IF(L887=1,F887*INDEX(Asumsi!$B$5:$B$7,MATCH(I887,Asumsi!$A$5:$A$7,0))-H887,0)</f>
        <v>261555</v>
      </c>
      <c r="R887" s="46">
        <f>MIN(G887,INDEX(Asumsi!$C$5:$C$7,MATCH(I887,Asumsi!$A$5:$A$7,0)))</f>
        <v>0.03</v>
      </c>
      <c r="S887" s="43">
        <f t="shared" si="110"/>
        <v>1</v>
      </c>
      <c r="T887" s="45">
        <f t="shared" si="111"/>
        <v>20924.400000000005</v>
      </c>
      <c r="U887" s="45">
        <f>IF(L887=1,F887*INDEX(Asumsi!$B$5:$B$7,MATCH(I887,Asumsi!$A$5:$A$7,0))-F887*R887,0)</f>
        <v>282479.40000000002</v>
      </c>
      <c r="V887" s="45">
        <f>IF(S887=1,U887*(1-Asumsi!$B$10),U887)</f>
        <v>268355.43</v>
      </c>
    </row>
    <row r="888" spans="1:22" x14ac:dyDescent="0.35">
      <c r="A888" s="43">
        <v>3361</v>
      </c>
      <c r="B888" s="43" t="s">
        <v>202</v>
      </c>
      <c r="C888" s="43" t="s">
        <v>366</v>
      </c>
      <c r="D888" s="44">
        <v>41143</v>
      </c>
      <c r="E888" s="43">
        <v>49</v>
      </c>
      <c r="F888" s="43">
        <v>427420</v>
      </c>
      <c r="G888" s="43">
        <v>0.06</v>
      </c>
      <c r="H888" s="43">
        <v>25645</v>
      </c>
      <c r="I888" s="43" t="s">
        <v>76</v>
      </c>
      <c r="J888" s="43" t="s">
        <v>145</v>
      </c>
      <c r="K888" s="43">
        <f t="shared" si="104"/>
        <v>2012</v>
      </c>
      <c r="L888" s="43">
        <f t="shared" si="105"/>
        <v>1</v>
      </c>
      <c r="M888" s="43">
        <f t="shared" si="106"/>
        <v>0</v>
      </c>
      <c r="N888" s="43">
        <f t="shared" si="107"/>
        <v>1</v>
      </c>
      <c r="O888" s="43" t="str">
        <f t="shared" si="108"/>
        <v>C: 4-6%</v>
      </c>
      <c r="P888" s="45">
        <f t="shared" si="109"/>
        <v>401775</v>
      </c>
      <c r="Q888" s="45">
        <f>IF(L888=1,F888*INDEX(Asumsi!$B$5:$B$7,MATCH(I888,Asumsi!$A$5:$A$7,0))-H888,0)</f>
        <v>102581</v>
      </c>
      <c r="R888" s="46">
        <f>MIN(G888,INDEX(Asumsi!$C$5:$C$7,MATCH(I888,Asumsi!$A$5:$A$7,0)))</f>
        <v>0.05</v>
      </c>
      <c r="S888" s="43">
        <f t="shared" si="110"/>
        <v>1</v>
      </c>
      <c r="T888" s="45">
        <f t="shared" si="111"/>
        <v>4274.199999999998</v>
      </c>
      <c r="U888" s="45">
        <f>IF(L888=1,F888*INDEX(Asumsi!$B$5:$B$7,MATCH(I888,Asumsi!$A$5:$A$7,0))-F888*R888,0)</f>
        <v>106855</v>
      </c>
      <c r="V888" s="45">
        <f>IF(S888=1,U888*(1-Asumsi!$B$10),U888)</f>
        <v>101512.25</v>
      </c>
    </row>
    <row r="889" spans="1:22" x14ac:dyDescent="0.35">
      <c r="A889" s="43">
        <v>3393</v>
      </c>
      <c r="B889" s="43" t="s">
        <v>202</v>
      </c>
      <c r="C889" s="43" t="s">
        <v>367</v>
      </c>
      <c r="D889" s="44">
        <v>40727</v>
      </c>
      <c r="E889" s="43">
        <v>7</v>
      </c>
      <c r="F889" s="43">
        <v>255480</v>
      </c>
      <c r="G889" s="43">
        <v>0.04</v>
      </c>
      <c r="H889" s="43">
        <v>10219</v>
      </c>
      <c r="I889" s="43" t="s">
        <v>77</v>
      </c>
      <c r="J889" s="43" t="s">
        <v>142</v>
      </c>
      <c r="K889" s="43">
        <f t="shared" si="104"/>
        <v>2011</v>
      </c>
      <c r="L889" s="43">
        <f t="shared" si="105"/>
        <v>1</v>
      </c>
      <c r="M889" s="43">
        <f t="shared" si="106"/>
        <v>0</v>
      </c>
      <c r="N889" s="43">
        <f t="shared" si="107"/>
        <v>1</v>
      </c>
      <c r="O889" s="43" t="str">
        <f t="shared" si="108"/>
        <v>C: 4-6%</v>
      </c>
      <c r="P889" s="45">
        <f t="shared" si="109"/>
        <v>245261</v>
      </c>
      <c r="Q889" s="45">
        <f>IF(L889=1,F889*INDEX(Asumsi!$B$5:$B$7,MATCH(I889,Asumsi!$A$5:$A$7,0))-H889,0)</f>
        <v>66425</v>
      </c>
      <c r="R889" s="46">
        <f>MIN(G889,INDEX(Asumsi!$C$5:$C$7,MATCH(I889,Asumsi!$A$5:$A$7,0)))</f>
        <v>0.04</v>
      </c>
      <c r="S889" s="43">
        <f t="shared" si="110"/>
        <v>0</v>
      </c>
      <c r="T889" s="45">
        <f t="shared" si="111"/>
        <v>0</v>
      </c>
      <c r="U889" s="45">
        <f>IF(L889=1,F889*INDEX(Asumsi!$B$5:$B$7,MATCH(I889,Asumsi!$A$5:$A$7,0))-F889*R889,0)</f>
        <v>66424.800000000003</v>
      </c>
      <c r="V889" s="45">
        <f>IF(S889=1,U889*(1-Asumsi!$B$10),U889)</f>
        <v>66424.800000000003</v>
      </c>
    </row>
    <row r="890" spans="1:22" x14ac:dyDescent="0.35">
      <c r="A890" s="43">
        <v>4487</v>
      </c>
      <c r="B890" s="43" t="s">
        <v>202</v>
      </c>
      <c r="C890" s="43" t="s">
        <v>368</v>
      </c>
      <c r="D890" s="44">
        <v>40231</v>
      </c>
      <c r="E890" s="43">
        <v>50</v>
      </c>
      <c r="F890" s="43">
        <v>650480</v>
      </c>
      <c r="G890" s="43">
        <v>0.05</v>
      </c>
      <c r="H890" s="43">
        <v>32524</v>
      </c>
      <c r="I890" s="43" t="s">
        <v>76</v>
      </c>
      <c r="J890" s="43" t="s">
        <v>138</v>
      </c>
      <c r="K890" s="43">
        <f t="shared" si="104"/>
        <v>2010</v>
      </c>
      <c r="L890" s="43">
        <f t="shared" si="105"/>
        <v>1</v>
      </c>
      <c r="M890" s="43">
        <f t="shared" si="106"/>
        <v>0</v>
      </c>
      <c r="N890" s="43">
        <f t="shared" si="107"/>
        <v>1</v>
      </c>
      <c r="O890" s="43" t="str">
        <f t="shared" si="108"/>
        <v>C: 4-6%</v>
      </c>
      <c r="P890" s="45">
        <f t="shared" si="109"/>
        <v>617956</v>
      </c>
      <c r="Q890" s="45">
        <f>IF(L890=1,F890*INDEX(Asumsi!$B$5:$B$7,MATCH(I890,Asumsi!$A$5:$A$7,0))-H890,0)</f>
        <v>162620</v>
      </c>
      <c r="R890" s="46">
        <f>MIN(G890,INDEX(Asumsi!$C$5:$C$7,MATCH(I890,Asumsi!$A$5:$A$7,0)))</f>
        <v>0.05</v>
      </c>
      <c r="S890" s="43">
        <f t="shared" si="110"/>
        <v>0</v>
      </c>
      <c r="T890" s="45">
        <f t="shared" si="111"/>
        <v>0</v>
      </c>
      <c r="U890" s="45">
        <f>IF(L890=1,F890*INDEX(Asumsi!$B$5:$B$7,MATCH(I890,Asumsi!$A$5:$A$7,0))-F890*R890,0)</f>
        <v>162620</v>
      </c>
      <c r="V890" s="45">
        <f>IF(S890=1,U890*(1-Asumsi!$B$10),U890)</f>
        <v>162620</v>
      </c>
    </row>
    <row r="891" spans="1:22" x14ac:dyDescent="0.35">
      <c r="A891" s="43">
        <v>4579</v>
      </c>
      <c r="B891" s="43" t="s">
        <v>202</v>
      </c>
      <c r="C891" s="43" t="s">
        <v>318</v>
      </c>
      <c r="D891" s="44">
        <v>40877</v>
      </c>
      <c r="E891" s="43">
        <v>40</v>
      </c>
      <c r="F891" s="43">
        <v>3530100</v>
      </c>
      <c r="G891" s="43">
        <v>0.05</v>
      </c>
      <c r="H891" s="43">
        <v>176505</v>
      </c>
      <c r="I891" s="43" t="s">
        <v>76</v>
      </c>
      <c r="J891" s="43" t="s">
        <v>138</v>
      </c>
      <c r="K891" s="43">
        <f t="shared" si="104"/>
        <v>2011</v>
      </c>
      <c r="L891" s="43">
        <f t="shared" si="105"/>
        <v>1</v>
      </c>
      <c r="M891" s="43">
        <f t="shared" si="106"/>
        <v>0</v>
      </c>
      <c r="N891" s="43">
        <f t="shared" si="107"/>
        <v>1</v>
      </c>
      <c r="O891" s="43" t="str">
        <f t="shared" si="108"/>
        <v>C: 4-6%</v>
      </c>
      <c r="P891" s="45">
        <f t="shared" si="109"/>
        <v>3353595</v>
      </c>
      <c r="Q891" s="45">
        <f>IF(L891=1,F891*INDEX(Asumsi!$B$5:$B$7,MATCH(I891,Asumsi!$A$5:$A$7,0))-H891,0)</f>
        <v>882525</v>
      </c>
      <c r="R891" s="46">
        <f>MIN(G891,INDEX(Asumsi!$C$5:$C$7,MATCH(I891,Asumsi!$A$5:$A$7,0)))</f>
        <v>0.05</v>
      </c>
      <c r="S891" s="43">
        <f t="shared" si="110"/>
        <v>0</v>
      </c>
      <c r="T891" s="45">
        <f t="shared" si="111"/>
        <v>0</v>
      </c>
      <c r="U891" s="45">
        <f>IF(L891=1,F891*INDEX(Asumsi!$B$5:$B$7,MATCH(I891,Asumsi!$A$5:$A$7,0))-F891*R891,0)</f>
        <v>882525</v>
      </c>
      <c r="V891" s="45">
        <f>IF(S891=1,U891*(1-Asumsi!$B$10),U891)</f>
        <v>882525</v>
      </c>
    </row>
    <row r="892" spans="1:22" x14ac:dyDescent="0.35">
      <c r="A892" s="43">
        <v>5061</v>
      </c>
      <c r="B892" s="43" t="s">
        <v>209</v>
      </c>
      <c r="C892" s="43" t="s">
        <v>369</v>
      </c>
      <c r="D892" s="44">
        <v>40403</v>
      </c>
      <c r="E892" s="43">
        <v>4</v>
      </c>
      <c r="F892" s="43">
        <v>25600</v>
      </c>
      <c r="G892" s="43">
        <v>0</v>
      </c>
      <c r="H892" s="43">
        <v>0</v>
      </c>
      <c r="I892" s="43" t="s">
        <v>76</v>
      </c>
      <c r="J892" s="43" t="s">
        <v>147</v>
      </c>
      <c r="K892" s="43">
        <f t="shared" si="104"/>
        <v>2010</v>
      </c>
      <c r="L892" s="43">
        <f t="shared" si="105"/>
        <v>0</v>
      </c>
      <c r="M892" s="43">
        <f t="shared" si="106"/>
        <v>1</v>
      </c>
      <c r="N892" s="43">
        <f t="shared" si="107"/>
        <v>1</v>
      </c>
      <c r="O892" s="43" t="str">
        <f t="shared" si="108"/>
        <v>A: 0%</v>
      </c>
      <c r="P892" s="45">
        <f t="shared" si="109"/>
        <v>0</v>
      </c>
      <c r="Q892" s="45">
        <f>IF(L892=1,F892*INDEX(Asumsi!$B$5:$B$7,MATCH(I892,Asumsi!$A$5:$A$7,0))-H892,0)</f>
        <v>0</v>
      </c>
      <c r="R892" s="46">
        <f>MIN(G892,INDEX(Asumsi!$C$5:$C$7,MATCH(I892,Asumsi!$A$5:$A$7,0)))</f>
        <v>0</v>
      </c>
      <c r="S892" s="43">
        <f t="shared" si="110"/>
        <v>0</v>
      </c>
      <c r="T892" s="45">
        <f t="shared" si="111"/>
        <v>0</v>
      </c>
      <c r="U892" s="45">
        <f>IF(L892=1,F892*INDEX(Asumsi!$B$5:$B$7,MATCH(I892,Asumsi!$A$5:$A$7,0))-F892*R892,0)</f>
        <v>0</v>
      </c>
      <c r="V892" s="45">
        <f>IF(S892=1,U892*(1-Asumsi!$B$10),U892)</f>
        <v>0</v>
      </c>
    </row>
    <row r="893" spans="1:22" x14ac:dyDescent="0.35">
      <c r="A893" s="43">
        <v>5092</v>
      </c>
      <c r="B893" s="43" t="s">
        <v>202</v>
      </c>
      <c r="C893" s="43" t="s">
        <v>370</v>
      </c>
      <c r="D893" s="44">
        <v>40845</v>
      </c>
      <c r="E893" s="43">
        <v>3</v>
      </c>
      <c r="F893" s="43">
        <v>1418080</v>
      </c>
      <c r="G893" s="43">
        <v>0.1</v>
      </c>
      <c r="H893" s="43">
        <v>141808</v>
      </c>
      <c r="I893" s="43" t="s">
        <v>75</v>
      </c>
      <c r="J893" s="43" t="s">
        <v>143</v>
      </c>
      <c r="K893" s="43">
        <f t="shared" si="104"/>
        <v>2011</v>
      </c>
      <c r="L893" s="43">
        <f t="shared" si="105"/>
        <v>1</v>
      </c>
      <c r="M893" s="43">
        <f t="shared" si="106"/>
        <v>0</v>
      </c>
      <c r="N893" s="43">
        <f t="shared" si="107"/>
        <v>1</v>
      </c>
      <c r="O893" s="43" t="str">
        <f t="shared" si="108"/>
        <v>D: 7%+</v>
      </c>
      <c r="P893" s="45">
        <f t="shared" si="109"/>
        <v>1276272</v>
      </c>
      <c r="Q893" s="45">
        <f>IF(L893=1,F893*INDEX(Asumsi!$B$5:$B$7,MATCH(I893,Asumsi!$A$5:$A$7,0))-H893,0)</f>
        <v>283616</v>
      </c>
      <c r="R893" s="46">
        <f>MIN(G893,INDEX(Asumsi!$C$5:$C$7,MATCH(I893,Asumsi!$A$5:$A$7,0)))</f>
        <v>0.03</v>
      </c>
      <c r="S893" s="43">
        <f t="shared" si="110"/>
        <v>1</v>
      </c>
      <c r="T893" s="45">
        <f t="shared" si="111"/>
        <v>99265.600000000006</v>
      </c>
      <c r="U893" s="45">
        <f>IF(L893=1,F893*INDEX(Asumsi!$B$5:$B$7,MATCH(I893,Asumsi!$A$5:$A$7,0))-F893*R893,0)</f>
        <v>382881.6</v>
      </c>
      <c r="V893" s="45">
        <f>IF(S893=1,U893*(1-Asumsi!$B$10),U893)</f>
        <v>363737.51999999996</v>
      </c>
    </row>
    <row r="894" spans="1:22" x14ac:dyDescent="0.35">
      <c r="A894" s="43">
        <v>5511</v>
      </c>
      <c r="B894" s="43" t="s">
        <v>209</v>
      </c>
      <c r="C894" s="43" t="s">
        <v>363</v>
      </c>
      <c r="D894" s="44">
        <v>40145</v>
      </c>
      <c r="E894" s="43">
        <v>46</v>
      </c>
      <c r="F894" s="43">
        <v>258880</v>
      </c>
      <c r="G894" s="43">
        <v>0.02</v>
      </c>
      <c r="H894" s="43">
        <v>5178</v>
      </c>
      <c r="I894" s="43" t="s">
        <v>76</v>
      </c>
      <c r="J894" s="43" t="s">
        <v>147</v>
      </c>
      <c r="K894" s="43">
        <f t="shared" si="104"/>
        <v>2009</v>
      </c>
      <c r="L894" s="43">
        <f t="shared" si="105"/>
        <v>0</v>
      </c>
      <c r="M894" s="43">
        <f t="shared" si="106"/>
        <v>1</v>
      </c>
      <c r="N894" s="43">
        <f t="shared" si="107"/>
        <v>1</v>
      </c>
      <c r="O894" s="43" t="str">
        <f t="shared" si="108"/>
        <v>B: 1-3%</v>
      </c>
      <c r="P894" s="45">
        <f t="shared" si="109"/>
        <v>0</v>
      </c>
      <c r="Q894" s="45">
        <f>IF(L894=1,F894*INDEX(Asumsi!$B$5:$B$7,MATCH(I894,Asumsi!$A$5:$A$7,0))-H894,0)</f>
        <v>0</v>
      </c>
      <c r="R894" s="46">
        <f>MIN(G894,INDEX(Asumsi!$C$5:$C$7,MATCH(I894,Asumsi!$A$5:$A$7,0)))</f>
        <v>0.02</v>
      </c>
      <c r="S894" s="43">
        <f t="shared" si="110"/>
        <v>0</v>
      </c>
      <c r="T894" s="45">
        <f t="shared" si="111"/>
        <v>0</v>
      </c>
      <c r="U894" s="45">
        <f>IF(L894=1,F894*INDEX(Asumsi!$B$5:$B$7,MATCH(I894,Asumsi!$A$5:$A$7,0))-F894*R894,0)</f>
        <v>0</v>
      </c>
      <c r="V894" s="45">
        <f>IF(S894=1,U894*(1-Asumsi!$B$10),U894)</f>
        <v>0</v>
      </c>
    </row>
    <row r="895" spans="1:22" x14ac:dyDescent="0.35">
      <c r="A895" s="43">
        <v>5799</v>
      </c>
      <c r="B895" s="43" t="s">
        <v>202</v>
      </c>
      <c r="C895" s="43" t="s">
        <v>364</v>
      </c>
      <c r="D895" s="44">
        <v>40757</v>
      </c>
      <c r="E895" s="43">
        <v>34</v>
      </c>
      <c r="F895" s="43">
        <v>19253720</v>
      </c>
      <c r="G895" s="43">
        <v>0.08</v>
      </c>
      <c r="H895" s="43">
        <v>1540298</v>
      </c>
      <c r="I895" s="43" t="s">
        <v>76</v>
      </c>
      <c r="J895" s="43" t="s">
        <v>141</v>
      </c>
      <c r="K895" s="43">
        <f t="shared" si="104"/>
        <v>2011</v>
      </c>
      <c r="L895" s="43">
        <f t="shared" si="105"/>
        <v>1</v>
      </c>
      <c r="M895" s="43">
        <f t="shared" si="106"/>
        <v>0</v>
      </c>
      <c r="N895" s="43">
        <f t="shared" si="107"/>
        <v>1</v>
      </c>
      <c r="O895" s="43" t="str">
        <f t="shared" si="108"/>
        <v>D: 7%+</v>
      </c>
      <c r="P895" s="45">
        <f t="shared" si="109"/>
        <v>17713422</v>
      </c>
      <c r="Q895" s="45">
        <f>IF(L895=1,F895*INDEX(Asumsi!$B$5:$B$7,MATCH(I895,Asumsi!$A$5:$A$7,0))-H895,0)</f>
        <v>4235818</v>
      </c>
      <c r="R895" s="46">
        <f>MIN(G895,INDEX(Asumsi!$C$5:$C$7,MATCH(I895,Asumsi!$A$5:$A$7,0)))</f>
        <v>0.05</v>
      </c>
      <c r="S895" s="43">
        <f t="shared" si="110"/>
        <v>1</v>
      </c>
      <c r="T895" s="45">
        <f t="shared" si="111"/>
        <v>577611.6</v>
      </c>
      <c r="U895" s="45">
        <f>IF(L895=1,F895*INDEX(Asumsi!$B$5:$B$7,MATCH(I895,Asumsi!$A$5:$A$7,0))-F895*R895,0)</f>
        <v>4813430</v>
      </c>
      <c r="V895" s="45">
        <f>IF(S895=1,U895*(1-Asumsi!$B$10),U895)</f>
        <v>4572758.5</v>
      </c>
    </row>
    <row r="896" spans="1:22" x14ac:dyDescent="0.35">
      <c r="A896" s="43">
        <v>5890</v>
      </c>
      <c r="B896" s="43" t="s">
        <v>202</v>
      </c>
      <c r="C896" s="43" t="s">
        <v>371</v>
      </c>
      <c r="D896" s="44">
        <v>41216</v>
      </c>
      <c r="E896" s="43">
        <v>42</v>
      </c>
      <c r="F896" s="43">
        <v>1627070</v>
      </c>
      <c r="G896" s="43">
        <v>0</v>
      </c>
      <c r="H896" s="43">
        <v>0</v>
      </c>
      <c r="I896" s="43" t="s">
        <v>77</v>
      </c>
      <c r="J896" s="43" t="s">
        <v>137</v>
      </c>
      <c r="K896" s="43">
        <f t="shared" si="104"/>
        <v>2012</v>
      </c>
      <c r="L896" s="43">
        <f t="shared" si="105"/>
        <v>1</v>
      </c>
      <c r="M896" s="43">
        <f t="shared" si="106"/>
        <v>0</v>
      </c>
      <c r="N896" s="43">
        <f t="shared" si="107"/>
        <v>1</v>
      </c>
      <c r="O896" s="43" t="str">
        <f t="shared" si="108"/>
        <v>A: 0%</v>
      </c>
      <c r="P896" s="45">
        <f t="shared" si="109"/>
        <v>1627070</v>
      </c>
      <c r="Q896" s="45">
        <f>IF(L896=1,F896*INDEX(Asumsi!$B$5:$B$7,MATCH(I896,Asumsi!$A$5:$A$7,0))-H896,0)</f>
        <v>488121</v>
      </c>
      <c r="R896" s="46">
        <f>MIN(G896,INDEX(Asumsi!$C$5:$C$7,MATCH(I896,Asumsi!$A$5:$A$7,0)))</f>
        <v>0</v>
      </c>
      <c r="S896" s="43">
        <f t="shared" si="110"/>
        <v>0</v>
      </c>
      <c r="T896" s="45">
        <f t="shared" si="111"/>
        <v>0</v>
      </c>
      <c r="U896" s="45">
        <f>IF(L896=1,F896*INDEX(Asumsi!$B$5:$B$7,MATCH(I896,Asumsi!$A$5:$A$7,0))-F896*R896,0)</f>
        <v>488121</v>
      </c>
      <c r="V896" s="45">
        <f>IF(S896=1,U896*(1-Asumsi!$B$10),U896)</f>
        <v>488121</v>
      </c>
    </row>
    <row r="897" spans="1:22" x14ac:dyDescent="0.35">
      <c r="A897" s="43">
        <v>6596</v>
      </c>
      <c r="B897" s="43" t="s">
        <v>202</v>
      </c>
      <c r="C897" s="43" t="s">
        <v>372</v>
      </c>
      <c r="D897" s="44">
        <v>40745</v>
      </c>
      <c r="E897" s="43">
        <v>36</v>
      </c>
      <c r="F897" s="43">
        <v>36056140</v>
      </c>
      <c r="G897" s="43">
        <v>0.02</v>
      </c>
      <c r="H897" s="43">
        <v>721123</v>
      </c>
      <c r="I897" s="43" t="s">
        <v>77</v>
      </c>
      <c r="J897" s="43" t="s">
        <v>134</v>
      </c>
      <c r="K897" s="43">
        <f t="shared" si="104"/>
        <v>2011</v>
      </c>
      <c r="L897" s="43">
        <f t="shared" si="105"/>
        <v>1</v>
      </c>
      <c r="M897" s="43">
        <f t="shared" si="106"/>
        <v>0</v>
      </c>
      <c r="N897" s="43">
        <f t="shared" si="107"/>
        <v>1</v>
      </c>
      <c r="O897" s="43" t="str">
        <f t="shared" si="108"/>
        <v>B: 1-3%</v>
      </c>
      <c r="P897" s="45">
        <f t="shared" si="109"/>
        <v>35335017</v>
      </c>
      <c r="Q897" s="45">
        <f>IF(L897=1,F897*INDEX(Asumsi!$B$5:$B$7,MATCH(I897,Asumsi!$A$5:$A$7,0))-H897,0)</f>
        <v>10095719</v>
      </c>
      <c r="R897" s="46">
        <f>MIN(G897,INDEX(Asumsi!$C$5:$C$7,MATCH(I897,Asumsi!$A$5:$A$7,0)))</f>
        <v>0.02</v>
      </c>
      <c r="S897" s="43">
        <f t="shared" si="110"/>
        <v>0</v>
      </c>
      <c r="T897" s="45">
        <f t="shared" si="111"/>
        <v>0</v>
      </c>
      <c r="U897" s="45">
        <f>IF(L897=1,F897*INDEX(Asumsi!$B$5:$B$7,MATCH(I897,Asumsi!$A$5:$A$7,0))-F897*R897,0)</f>
        <v>10095719.199999999</v>
      </c>
      <c r="V897" s="45">
        <f>IF(S897=1,U897*(1-Asumsi!$B$10),U897)</f>
        <v>10095719.199999999</v>
      </c>
    </row>
    <row r="898" spans="1:22" x14ac:dyDescent="0.35">
      <c r="A898" s="43">
        <v>7015</v>
      </c>
      <c r="B898" s="43" t="s">
        <v>202</v>
      </c>
      <c r="C898" s="43" t="s">
        <v>359</v>
      </c>
      <c r="D898" s="44">
        <v>40463</v>
      </c>
      <c r="E898" s="43">
        <v>47</v>
      </c>
      <c r="F898" s="43">
        <v>3761600</v>
      </c>
      <c r="G898" s="43">
        <v>7.0000000000000007E-2</v>
      </c>
      <c r="H898" s="43">
        <v>263312</v>
      </c>
      <c r="I898" s="43" t="s">
        <v>77</v>
      </c>
      <c r="J898" s="43" t="s">
        <v>142</v>
      </c>
      <c r="K898" s="43">
        <f t="shared" ref="K898:K961" si="112">YEAR(D898)</f>
        <v>2010</v>
      </c>
      <c r="L898" s="43">
        <f t="shared" ref="L898:L961" si="113">IF(B898="Order Finished",1,0)</f>
        <v>1</v>
      </c>
      <c r="M898" s="43">
        <f t="shared" ref="M898:M961" si="114">IF(B898="Order Returned",1,0)</f>
        <v>0</v>
      </c>
      <c r="N898" s="43">
        <f t="shared" ref="N898:N961" si="115">IF(B898="Order Cancelled",0,1)</f>
        <v>1</v>
      </c>
      <c r="O898" s="43" t="str">
        <f t="shared" ref="O898:O961" si="116">IF(G898=0,"A: 0%",IF(G898&lt;=0.03,"B: 1-3%",IF(G898&lt;=0.06,"C: 4-6%","D: 7%+")))</f>
        <v>D: 7%+</v>
      </c>
      <c r="P898" s="45">
        <f t="shared" ref="P898:P961" si="117">IF(L898=1,F898-H898,0)</f>
        <v>3498288</v>
      </c>
      <c r="Q898" s="45">
        <f>IF(L898=1,F898*INDEX(Asumsi!$B$5:$B$7,MATCH(I898,Asumsi!$A$5:$A$7,0))-H898,0)</f>
        <v>865168</v>
      </c>
      <c r="R898" s="46">
        <f>MIN(G898,INDEX(Asumsi!$C$5:$C$7,MATCH(I898,Asumsi!$A$5:$A$7,0)))</f>
        <v>0.05</v>
      </c>
      <c r="S898" s="43">
        <f t="shared" ref="S898:S961" si="118">IF(G898&gt;R898,1,0)</f>
        <v>1</v>
      </c>
      <c r="T898" s="45">
        <f t="shared" ref="T898:T961" si="119">IF(L898=1,F898*(G898-R898),0)</f>
        <v>75232.000000000015</v>
      </c>
      <c r="U898" s="45">
        <f>IF(L898=1,F898*INDEX(Asumsi!$B$5:$B$7,MATCH(I898,Asumsi!$A$5:$A$7,0))-F898*R898,0)</f>
        <v>940400</v>
      </c>
      <c r="V898" s="45">
        <f>IF(S898=1,U898*(1-Asumsi!$B$10),U898)</f>
        <v>893380</v>
      </c>
    </row>
    <row r="899" spans="1:22" x14ac:dyDescent="0.35">
      <c r="A899" s="43">
        <v>7106</v>
      </c>
      <c r="B899" s="43" t="s">
        <v>202</v>
      </c>
      <c r="C899" s="43" t="s">
        <v>373</v>
      </c>
      <c r="D899" s="44">
        <v>41039</v>
      </c>
      <c r="E899" s="43">
        <v>8</v>
      </c>
      <c r="F899" s="43">
        <v>237960</v>
      </c>
      <c r="G899" s="43">
        <v>0.05</v>
      </c>
      <c r="H899" s="43">
        <v>11898</v>
      </c>
      <c r="I899" s="43" t="s">
        <v>76</v>
      </c>
      <c r="J899" s="43" t="s">
        <v>138</v>
      </c>
      <c r="K899" s="43">
        <f t="shared" si="112"/>
        <v>2012</v>
      </c>
      <c r="L899" s="43">
        <f t="shared" si="113"/>
        <v>1</v>
      </c>
      <c r="M899" s="43">
        <f t="shared" si="114"/>
        <v>0</v>
      </c>
      <c r="N899" s="43">
        <f t="shared" si="115"/>
        <v>1</v>
      </c>
      <c r="O899" s="43" t="str">
        <f t="shared" si="116"/>
        <v>C: 4-6%</v>
      </c>
      <c r="P899" s="45">
        <f t="shared" si="117"/>
        <v>226062</v>
      </c>
      <c r="Q899" s="45">
        <f>IF(L899=1,F899*INDEX(Asumsi!$B$5:$B$7,MATCH(I899,Asumsi!$A$5:$A$7,0))-H899,0)</f>
        <v>59490</v>
      </c>
      <c r="R899" s="46">
        <f>MIN(G899,INDEX(Asumsi!$C$5:$C$7,MATCH(I899,Asumsi!$A$5:$A$7,0)))</f>
        <v>0.05</v>
      </c>
      <c r="S899" s="43">
        <f t="shared" si="118"/>
        <v>0</v>
      </c>
      <c r="T899" s="45">
        <f t="shared" si="119"/>
        <v>0</v>
      </c>
      <c r="U899" s="45">
        <f>IF(L899=1,F899*INDEX(Asumsi!$B$5:$B$7,MATCH(I899,Asumsi!$A$5:$A$7,0))-F899*R899,0)</f>
        <v>59490</v>
      </c>
      <c r="V899" s="45">
        <f>IF(S899=1,U899*(1-Asumsi!$B$10),U899)</f>
        <v>59490</v>
      </c>
    </row>
    <row r="900" spans="1:22" x14ac:dyDescent="0.35">
      <c r="A900" s="43">
        <v>8007</v>
      </c>
      <c r="B900" s="43" t="s">
        <v>202</v>
      </c>
      <c r="C900" s="43" t="s">
        <v>374</v>
      </c>
      <c r="D900" s="44">
        <v>40950</v>
      </c>
      <c r="E900" s="43">
        <v>5</v>
      </c>
      <c r="F900" s="43">
        <v>1641129</v>
      </c>
      <c r="G900" s="43">
        <v>0.09</v>
      </c>
      <c r="H900" s="43">
        <v>147702</v>
      </c>
      <c r="I900" s="43" t="s">
        <v>77</v>
      </c>
      <c r="J900" s="43" t="s">
        <v>137</v>
      </c>
      <c r="K900" s="43">
        <f t="shared" si="112"/>
        <v>2012</v>
      </c>
      <c r="L900" s="43">
        <f t="shared" si="113"/>
        <v>1</v>
      </c>
      <c r="M900" s="43">
        <f t="shared" si="114"/>
        <v>0</v>
      </c>
      <c r="N900" s="43">
        <f t="shared" si="115"/>
        <v>1</v>
      </c>
      <c r="O900" s="43" t="str">
        <f t="shared" si="116"/>
        <v>D: 7%+</v>
      </c>
      <c r="P900" s="45">
        <f t="shared" si="117"/>
        <v>1493427</v>
      </c>
      <c r="Q900" s="45">
        <f>IF(L900=1,F900*INDEX(Asumsi!$B$5:$B$7,MATCH(I900,Asumsi!$A$5:$A$7,0))-H900,0)</f>
        <v>344636.69999999995</v>
      </c>
      <c r="R900" s="46">
        <f>MIN(G900,INDEX(Asumsi!$C$5:$C$7,MATCH(I900,Asumsi!$A$5:$A$7,0)))</f>
        <v>0.05</v>
      </c>
      <c r="S900" s="43">
        <f t="shared" si="118"/>
        <v>1</v>
      </c>
      <c r="T900" s="45">
        <f t="shared" si="119"/>
        <v>65645.159999999989</v>
      </c>
      <c r="U900" s="45">
        <f>IF(L900=1,F900*INDEX(Asumsi!$B$5:$B$7,MATCH(I900,Asumsi!$A$5:$A$7,0))-F900*R900,0)</f>
        <v>410282.24999999994</v>
      </c>
      <c r="V900" s="45">
        <f>IF(S900=1,U900*(1-Asumsi!$B$10),U900)</f>
        <v>389768.13749999995</v>
      </c>
    </row>
    <row r="901" spans="1:22" x14ac:dyDescent="0.35">
      <c r="A901" s="43">
        <v>8257</v>
      </c>
      <c r="B901" s="43" t="s">
        <v>202</v>
      </c>
      <c r="C901" s="43" t="s">
        <v>371</v>
      </c>
      <c r="D901" s="44">
        <v>39894</v>
      </c>
      <c r="E901" s="43">
        <v>5</v>
      </c>
      <c r="F901" s="43">
        <v>14972180</v>
      </c>
      <c r="G901" s="43">
        <v>0.05</v>
      </c>
      <c r="H901" s="43">
        <v>748609</v>
      </c>
      <c r="I901" s="43" t="s">
        <v>77</v>
      </c>
      <c r="J901" s="43" t="s">
        <v>134</v>
      </c>
      <c r="K901" s="43">
        <f t="shared" si="112"/>
        <v>2009</v>
      </c>
      <c r="L901" s="43">
        <f t="shared" si="113"/>
        <v>1</v>
      </c>
      <c r="M901" s="43">
        <f t="shared" si="114"/>
        <v>0</v>
      </c>
      <c r="N901" s="43">
        <f t="shared" si="115"/>
        <v>1</v>
      </c>
      <c r="O901" s="43" t="str">
        <f t="shared" si="116"/>
        <v>C: 4-6%</v>
      </c>
      <c r="P901" s="45">
        <f t="shared" si="117"/>
        <v>14223571</v>
      </c>
      <c r="Q901" s="45">
        <f>IF(L901=1,F901*INDEX(Asumsi!$B$5:$B$7,MATCH(I901,Asumsi!$A$5:$A$7,0))-H901,0)</f>
        <v>3743045</v>
      </c>
      <c r="R901" s="46">
        <f>MIN(G901,INDEX(Asumsi!$C$5:$C$7,MATCH(I901,Asumsi!$A$5:$A$7,0)))</f>
        <v>0.05</v>
      </c>
      <c r="S901" s="43">
        <f t="shared" si="118"/>
        <v>0</v>
      </c>
      <c r="T901" s="45">
        <f t="shared" si="119"/>
        <v>0</v>
      </c>
      <c r="U901" s="45">
        <f>IF(L901=1,F901*INDEX(Asumsi!$B$5:$B$7,MATCH(I901,Asumsi!$A$5:$A$7,0))-F901*R901,0)</f>
        <v>3743045</v>
      </c>
      <c r="V901" s="45">
        <f>IF(S901=1,U901*(1-Asumsi!$B$10),U901)</f>
        <v>3743045</v>
      </c>
    </row>
    <row r="902" spans="1:22" x14ac:dyDescent="0.35">
      <c r="A902" s="43">
        <v>8773</v>
      </c>
      <c r="B902" s="43" t="s">
        <v>202</v>
      </c>
      <c r="C902" s="43" t="s">
        <v>361</v>
      </c>
      <c r="D902" s="44">
        <v>40838</v>
      </c>
      <c r="E902" s="43">
        <v>5</v>
      </c>
      <c r="F902" s="43">
        <v>441575</v>
      </c>
      <c r="G902" s="43">
        <v>0.09</v>
      </c>
      <c r="H902" s="43">
        <v>39742</v>
      </c>
      <c r="I902" s="43" t="s">
        <v>77</v>
      </c>
      <c r="J902" s="43" t="s">
        <v>137</v>
      </c>
      <c r="K902" s="43">
        <f t="shared" si="112"/>
        <v>2011</v>
      </c>
      <c r="L902" s="43">
        <f t="shared" si="113"/>
        <v>1</v>
      </c>
      <c r="M902" s="43">
        <f t="shared" si="114"/>
        <v>0</v>
      </c>
      <c r="N902" s="43">
        <f t="shared" si="115"/>
        <v>1</v>
      </c>
      <c r="O902" s="43" t="str">
        <f t="shared" si="116"/>
        <v>D: 7%+</v>
      </c>
      <c r="P902" s="45">
        <f t="shared" si="117"/>
        <v>401833</v>
      </c>
      <c r="Q902" s="45">
        <f>IF(L902=1,F902*INDEX(Asumsi!$B$5:$B$7,MATCH(I902,Asumsi!$A$5:$A$7,0))-H902,0)</f>
        <v>92730.5</v>
      </c>
      <c r="R902" s="46">
        <f>MIN(G902,INDEX(Asumsi!$C$5:$C$7,MATCH(I902,Asumsi!$A$5:$A$7,0)))</f>
        <v>0.05</v>
      </c>
      <c r="S902" s="43">
        <f t="shared" si="118"/>
        <v>1</v>
      </c>
      <c r="T902" s="45">
        <f t="shared" si="119"/>
        <v>17662.999999999996</v>
      </c>
      <c r="U902" s="45">
        <f>IF(L902=1,F902*INDEX(Asumsi!$B$5:$B$7,MATCH(I902,Asumsi!$A$5:$A$7,0))-F902*R902,0)</f>
        <v>110393.75</v>
      </c>
      <c r="V902" s="45">
        <f>IF(S902=1,U902*(1-Asumsi!$B$10),U902)</f>
        <v>104874.0625</v>
      </c>
    </row>
    <row r="903" spans="1:22" x14ac:dyDescent="0.35">
      <c r="A903" s="43">
        <v>9057</v>
      </c>
      <c r="B903" s="43" t="s">
        <v>202</v>
      </c>
      <c r="C903" s="43" t="s">
        <v>366</v>
      </c>
      <c r="D903" s="44">
        <v>40121</v>
      </c>
      <c r="E903" s="43">
        <v>20</v>
      </c>
      <c r="F903" s="43">
        <v>320580</v>
      </c>
      <c r="G903" s="43">
        <v>0.01</v>
      </c>
      <c r="H903" s="43">
        <v>3206</v>
      </c>
      <c r="I903" s="43" t="s">
        <v>75</v>
      </c>
      <c r="J903" s="43" t="s">
        <v>144</v>
      </c>
      <c r="K903" s="43">
        <f t="shared" si="112"/>
        <v>2009</v>
      </c>
      <c r="L903" s="43">
        <f t="shared" si="113"/>
        <v>1</v>
      </c>
      <c r="M903" s="43">
        <f t="shared" si="114"/>
        <v>0</v>
      </c>
      <c r="N903" s="43">
        <f t="shared" si="115"/>
        <v>1</v>
      </c>
      <c r="O903" s="43" t="str">
        <f t="shared" si="116"/>
        <v>B: 1-3%</v>
      </c>
      <c r="P903" s="45">
        <f t="shared" si="117"/>
        <v>317374</v>
      </c>
      <c r="Q903" s="45">
        <f>IF(L903=1,F903*INDEX(Asumsi!$B$5:$B$7,MATCH(I903,Asumsi!$A$5:$A$7,0))-H903,0)</f>
        <v>92968</v>
      </c>
      <c r="R903" s="46">
        <f>MIN(G903,INDEX(Asumsi!$C$5:$C$7,MATCH(I903,Asumsi!$A$5:$A$7,0)))</f>
        <v>0.01</v>
      </c>
      <c r="S903" s="43">
        <f t="shared" si="118"/>
        <v>0</v>
      </c>
      <c r="T903" s="45">
        <f t="shared" si="119"/>
        <v>0</v>
      </c>
      <c r="U903" s="45">
        <f>IF(L903=1,F903*INDEX(Asumsi!$B$5:$B$7,MATCH(I903,Asumsi!$A$5:$A$7,0))-F903*R903,0)</f>
        <v>92968.2</v>
      </c>
      <c r="V903" s="45">
        <f>IF(S903=1,U903*(1-Asumsi!$B$10),U903)</f>
        <v>92968.2</v>
      </c>
    </row>
    <row r="904" spans="1:22" x14ac:dyDescent="0.35">
      <c r="A904" s="43">
        <v>9285</v>
      </c>
      <c r="B904" s="43" t="s">
        <v>202</v>
      </c>
      <c r="C904" s="43" t="s">
        <v>371</v>
      </c>
      <c r="D904" s="44">
        <v>39815</v>
      </c>
      <c r="E904" s="43">
        <v>3</v>
      </c>
      <c r="F904" s="43">
        <v>249620</v>
      </c>
      <c r="G904" s="43">
        <v>0.06</v>
      </c>
      <c r="H904" s="43">
        <v>14977</v>
      </c>
      <c r="I904" s="43" t="s">
        <v>76</v>
      </c>
      <c r="J904" s="43" t="s">
        <v>138</v>
      </c>
      <c r="K904" s="43">
        <f t="shared" si="112"/>
        <v>2009</v>
      </c>
      <c r="L904" s="43">
        <f t="shared" si="113"/>
        <v>1</v>
      </c>
      <c r="M904" s="43">
        <f t="shared" si="114"/>
        <v>0</v>
      </c>
      <c r="N904" s="43">
        <f t="shared" si="115"/>
        <v>1</v>
      </c>
      <c r="O904" s="43" t="str">
        <f t="shared" si="116"/>
        <v>C: 4-6%</v>
      </c>
      <c r="P904" s="45">
        <f t="shared" si="117"/>
        <v>234643</v>
      </c>
      <c r="Q904" s="45">
        <f>IF(L904=1,F904*INDEX(Asumsi!$B$5:$B$7,MATCH(I904,Asumsi!$A$5:$A$7,0))-H904,0)</f>
        <v>59909</v>
      </c>
      <c r="R904" s="46">
        <f>MIN(G904,INDEX(Asumsi!$C$5:$C$7,MATCH(I904,Asumsi!$A$5:$A$7,0)))</f>
        <v>0.05</v>
      </c>
      <c r="S904" s="43">
        <f t="shared" si="118"/>
        <v>1</v>
      </c>
      <c r="T904" s="45">
        <f t="shared" si="119"/>
        <v>2496.1999999999989</v>
      </c>
      <c r="U904" s="45">
        <f>IF(L904=1,F904*INDEX(Asumsi!$B$5:$B$7,MATCH(I904,Asumsi!$A$5:$A$7,0))-F904*R904,0)</f>
        <v>62405</v>
      </c>
      <c r="V904" s="45">
        <f>IF(S904=1,U904*(1-Asumsi!$B$10),U904)</f>
        <v>59284.75</v>
      </c>
    </row>
    <row r="905" spans="1:22" x14ac:dyDescent="0.35">
      <c r="A905" s="43">
        <v>9861</v>
      </c>
      <c r="B905" s="43" t="s">
        <v>202</v>
      </c>
      <c r="C905" s="43" t="s">
        <v>372</v>
      </c>
      <c r="D905" s="44">
        <v>41210</v>
      </c>
      <c r="E905" s="43">
        <v>47</v>
      </c>
      <c r="F905" s="43">
        <v>1413360</v>
      </c>
      <c r="G905" s="43">
        <v>0.1</v>
      </c>
      <c r="H905" s="43">
        <v>141336</v>
      </c>
      <c r="I905" s="43" t="s">
        <v>76</v>
      </c>
      <c r="J905" s="43" t="s">
        <v>147</v>
      </c>
      <c r="K905" s="43">
        <f t="shared" si="112"/>
        <v>2012</v>
      </c>
      <c r="L905" s="43">
        <f t="shared" si="113"/>
        <v>1</v>
      </c>
      <c r="M905" s="43">
        <f t="shared" si="114"/>
        <v>0</v>
      </c>
      <c r="N905" s="43">
        <f t="shared" si="115"/>
        <v>1</v>
      </c>
      <c r="O905" s="43" t="str">
        <f t="shared" si="116"/>
        <v>D: 7%+</v>
      </c>
      <c r="P905" s="45">
        <f t="shared" si="117"/>
        <v>1272024</v>
      </c>
      <c r="Q905" s="45">
        <f>IF(L905=1,F905*INDEX(Asumsi!$B$5:$B$7,MATCH(I905,Asumsi!$A$5:$A$7,0))-H905,0)</f>
        <v>282672</v>
      </c>
      <c r="R905" s="46">
        <f>MIN(G905,INDEX(Asumsi!$C$5:$C$7,MATCH(I905,Asumsi!$A$5:$A$7,0)))</f>
        <v>0.05</v>
      </c>
      <c r="S905" s="43">
        <f t="shared" si="118"/>
        <v>1</v>
      </c>
      <c r="T905" s="45">
        <f t="shared" si="119"/>
        <v>70668</v>
      </c>
      <c r="U905" s="45">
        <f>IF(L905=1,F905*INDEX(Asumsi!$B$5:$B$7,MATCH(I905,Asumsi!$A$5:$A$7,0))-F905*R905,0)</f>
        <v>353340</v>
      </c>
      <c r="V905" s="45">
        <f>IF(S905=1,U905*(1-Asumsi!$B$10),U905)</f>
        <v>335673</v>
      </c>
    </row>
    <row r="906" spans="1:22" x14ac:dyDescent="0.35">
      <c r="A906" s="43">
        <v>9922</v>
      </c>
      <c r="B906" s="43" t="s">
        <v>202</v>
      </c>
      <c r="C906" s="43" t="s">
        <v>364</v>
      </c>
      <c r="D906" s="44">
        <v>40636</v>
      </c>
      <c r="E906" s="43">
        <v>24</v>
      </c>
      <c r="F906" s="43">
        <v>12816600</v>
      </c>
      <c r="G906" s="43">
        <v>0.1</v>
      </c>
      <c r="H906" s="43">
        <v>1281660</v>
      </c>
      <c r="I906" s="43" t="s">
        <v>75</v>
      </c>
      <c r="J906" s="43" t="s">
        <v>136</v>
      </c>
      <c r="K906" s="43">
        <f t="shared" si="112"/>
        <v>2011</v>
      </c>
      <c r="L906" s="43">
        <f t="shared" si="113"/>
        <v>1</v>
      </c>
      <c r="M906" s="43">
        <f t="shared" si="114"/>
        <v>0</v>
      </c>
      <c r="N906" s="43">
        <f t="shared" si="115"/>
        <v>1</v>
      </c>
      <c r="O906" s="43" t="str">
        <f t="shared" si="116"/>
        <v>D: 7%+</v>
      </c>
      <c r="P906" s="45">
        <f t="shared" si="117"/>
        <v>11534940</v>
      </c>
      <c r="Q906" s="45">
        <f>IF(L906=1,F906*INDEX(Asumsi!$B$5:$B$7,MATCH(I906,Asumsi!$A$5:$A$7,0))-H906,0)</f>
        <v>2563320</v>
      </c>
      <c r="R906" s="46">
        <f>MIN(G906,INDEX(Asumsi!$C$5:$C$7,MATCH(I906,Asumsi!$A$5:$A$7,0)))</f>
        <v>0.03</v>
      </c>
      <c r="S906" s="43">
        <f t="shared" si="118"/>
        <v>1</v>
      </c>
      <c r="T906" s="45">
        <f t="shared" si="119"/>
        <v>897162.00000000012</v>
      </c>
      <c r="U906" s="45">
        <f>IF(L906=1,F906*INDEX(Asumsi!$B$5:$B$7,MATCH(I906,Asumsi!$A$5:$A$7,0))-F906*R906,0)</f>
        <v>3460482</v>
      </c>
      <c r="V906" s="45">
        <f>IF(S906=1,U906*(1-Asumsi!$B$10),U906)</f>
        <v>3287457.9</v>
      </c>
    </row>
    <row r="907" spans="1:22" x14ac:dyDescent="0.35">
      <c r="A907" s="43">
        <v>9923</v>
      </c>
      <c r="B907" s="43" t="s">
        <v>209</v>
      </c>
      <c r="C907" s="43" t="s">
        <v>372</v>
      </c>
      <c r="D907" s="44">
        <v>40091</v>
      </c>
      <c r="E907" s="43">
        <v>27</v>
      </c>
      <c r="F907" s="43">
        <v>127420</v>
      </c>
      <c r="G907" s="43">
        <v>0.01</v>
      </c>
      <c r="H907" s="43">
        <v>1274</v>
      </c>
      <c r="I907" s="43" t="s">
        <v>75</v>
      </c>
      <c r="J907" s="43" t="s">
        <v>144</v>
      </c>
      <c r="K907" s="43">
        <f t="shared" si="112"/>
        <v>2009</v>
      </c>
      <c r="L907" s="43">
        <f t="shared" si="113"/>
        <v>0</v>
      </c>
      <c r="M907" s="43">
        <f t="shared" si="114"/>
        <v>1</v>
      </c>
      <c r="N907" s="43">
        <f t="shared" si="115"/>
        <v>1</v>
      </c>
      <c r="O907" s="43" t="str">
        <f t="shared" si="116"/>
        <v>B: 1-3%</v>
      </c>
      <c r="P907" s="45">
        <f t="shared" si="117"/>
        <v>0</v>
      </c>
      <c r="Q907" s="45">
        <f>IF(L907=1,F907*INDEX(Asumsi!$B$5:$B$7,MATCH(I907,Asumsi!$A$5:$A$7,0))-H907,0)</f>
        <v>0</v>
      </c>
      <c r="R907" s="46">
        <f>MIN(G907,INDEX(Asumsi!$C$5:$C$7,MATCH(I907,Asumsi!$A$5:$A$7,0)))</f>
        <v>0.01</v>
      </c>
      <c r="S907" s="43">
        <f t="shared" si="118"/>
        <v>0</v>
      </c>
      <c r="T907" s="45">
        <f t="shared" si="119"/>
        <v>0</v>
      </c>
      <c r="U907" s="45">
        <f>IF(L907=1,F907*INDEX(Asumsi!$B$5:$B$7,MATCH(I907,Asumsi!$A$5:$A$7,0))-F907*R907,0)</f>
        <v>0</v>
      </c>
      <c r="V907" s="45">
        <f>IF(S907=1,U907*(1-Asumsi!$B$10),U907)</f>
        <v>0</v>
      </c>
    </row>
    <row r="908" spans="1:22" x14ac:dyDescent="0.35">
      <c r="A908" s="43">
        <v>9925</v>
      </c>
      <c r="B908" s="43" t="s">
        <v>202</v>
      </c>
      <c r="C908" s="43" t="s">
        <v>372</v>
      </c>
      <c r="D908" s="44">
        <v>40938</v>
      </c>
      <c r="E908" s="43">
        <v>43</v>
      </c>
      <c r="F908" s="43">
        <v>3503360</v>
      </c>
      <c r="G908" s="43">
        <v>0.1</v>
      </c>
      <c r="H908" s="43">
        <v>350336</v>
      </c>
      <c r="I908" s="43" t="s">
        <v>76</v>
      </c>
      <c r="J908" s="43" t="s">
        <v>138</v>
      </c>
      <c r="K908" s="43">
        <f t="shared" si="112"/>
        <v>2012</v>
      </c>
      <c r="L908" s="43">
        <f t="shared" si="113"/>
        <v>1</v>
      </c>
      <c r="M908" s="43">
        <f t="shared" si="114"/>
        <v>0</v>
      </c>
      <c r="N908" s="43">
        <f t="shared" si="115"/>
        <v>1</v>
      </c>
      <c r="O908" s="43" t="str">
        <f t="shared" si="116"/>
        <v>D: 7%+</v>
      </c>
      <c r="P908" s="45">
        <f t="shared" si="117"/>
        <v>3153024</v>
      </c>
      <c r="Q908" s="45">
        <f>IF(L908=1,F908*INDEX(Asumsi!$B$5:$B$7,MATCH(I908,Asumsi!$A$5:$A$7,0))-H908,0)</f>
        <v>700672</v>
      </c>
      <c r="R908" s="46">
        <f>MIN(G908,INDEX(Asumsi!$C$5:$C$7,MATCH(I908,Asumsi!$A$5:$A$7,0)))</f>
        <v>0.05</v>
      </c>
      <c r="S908" s="43">
        <f t="shared" si="118"/>
        <v>1</v>
      </c>
      <c r="T908" s="45">
        <f t="shared" si="119"/>
        <v>175168</v>
      </c>
      <c r="U908" s="45">
        <f>IF(L908=1,F908*INDEX(Asumsi!$B$5:$B$7,MATCH(I908,Asumsi!$A$5:$A$7,0))-F908*R908,0)</f>
        <v>875840</v>
      </c>
      <c r="V908" s="45">
        <f>IF(S908=1,U908*(1-Asumsi!$B$10),U908)</f>
        <v>832048</v>
      </c>
    </row>
    <row r="909" spans="1:22" x14ac:dyDescent="0.35">
      <c r="A909" s="43">
        <v>10593</v>
      </c>
      <c r="B909" s="43" t="s">
        <v>202</v>
      </c>
      <c r="C909" s="43" t="s">
        <v>361</v>
      </c>
      <c r="D909" s="44">
        <v>40951</v>
      </c>
      <c r="E909" s="43">
        <v>27</v>
      </c>
      <c r="F909" s="43">
        <v>870540</v>
      </c>
      <c r="G909" s="43">
        <v>0.05</v>
      </c>
      <c r="H909" s="43">
        <v>43527</v>
      </c>
      <c r="I909" s="43" t="s">
        <v>77</v>
      </c>
      <c r="J909" s="43" t="s">
        <v>142</v>
      </c>
      <c r="K909" s="43">
        <f t="shared" si="112"/>
        <v>2012</v>
      </c>
      <c r="L909" s="43">
        <f t="shared" si="113"/>
        <v>1</v>
      </c>
      <c r="M909" s="43">
        <f t="shared" si="114"/>
        <v>0</v>
      </c>
      <c r="N909" s="43">
        <f t="shared" si="115"/>
        <v>1</v>
      </c>
      <c r="O909" s="43" t="str">
        <f t="shared" si="116"/>
        <v>C: 4-6%</v>
      </c>
      <c r="P909" s="45">
        <f t="shared" si="117"/>
        <v>827013</v>
      </c>
      <c r="Q909" s="45">
        <f>IF(L909=1,F909*INDEX(Asumsi!$B$5:$B$7,MATCH(I909,Asumsi!$A$5:$A$7,0))-H909,0)</f>
        <v>217635</v>
      </c>
      <c r="R909" s="46">
        <f>MIN(G909,INDEX(Asumsi!$C$5:$C$7,MATCH(I909,Asumsi!$A$5:$A$7,0)))</f>
        <v>0.05</v>
      </c>
      <c r="S909" s="43">
        <f t="shared" si="118"/>
        <v>0</v>
      </c>
      <c r="T909" s="45">
        <f t="shared" si="119"/>
        <v>0</v>
      </c>
      <c r="U909" s="45">
        <f>IF(L909=1,F909*INDEX(Asumsi!$B$5:$B$7,MATCH(I909,Asumsi!$A$5:$A$7,0))-F909*R909,0)</f>
        <v>217635</v>
      </c>
      <c r="V909" s="45">
        <f>IF(S909=1,U909*(1-Asumsi!$B$10),U909)</f>
        <v>217635</v>
      </c>
    </row>
    <row r="910" spans="1:22" x14ac:dyDescent="0.35">
      <c r="A910" s="43">
        <v>11969</v>
      </c>
      <c r="B910" s="43" t="s">
        <v>202</v>
      </c>
      <c r="C910" s="43" t="s">
        <v>375</v>
      </c>
      <c r="D910" s="44">
        <v>40927</v>
      </c>
      <c r="E910" s="43">
        <v>16</v>
      </c>
      <c r="F910" s="43">
        <v>3369920</v>
      </c>
      <c r="G910" s="43">
        <v>0.08</v>
      </c>
      <c r="H910" s="43">
        <v>269594</v>
      </c>
      <c r="I910" s="43" t="s">
        <v>76</v>
      </c>
      <c r="J910" s="43" t="s">
        <v>140</v>
      </c>
      <c r="K910" s="43">
        <f t="shared" si="112"/>
        <v>2012</v>
      </c>
      <c r="L910" s="43">
        <f t="shared" si="113"/>
        <v>1</v>
      </c>
      <c r="M910" s="43">
        <f t="shared" si="114"/>
        <v>0</v>
      </c>
      <c r="N910" s="43">
        <f t="shared" si="115"/>
        <v>1</v>
      </c>
      <c r="O910" s="43" t="str">
        <f t="shared" si="116"/>
        <v>D: 7%+</v>
      </c>
      <c r="P910" s="45">
        <f t="shared" si="117"/>
        <v>3100326</v>
      </c>
      <c r="Q910" s="45">
        <f>IF(L910=1,F910*INDEX(Asumsi!$B$5:$B$7,MATCH(I910,Asumsi!$A$5:$A$7,0))-H910,0)</f>
        <v>741382</v>
      </c>
      <c r="R910" s="46">
        <f>MIN(G910,INDEX(Asumsi!$C$5:$C$7,MATCH(I910,Asumsi!$A$5:$A$7,0)))</f>
        <v>0.05</v>
      </c>
      <c r="S910" s="43">
        <f t="shared" si="118"/>
        <v>1</v>
      </c>
      <c r="T910" s="45">
        <f t="shared" si="119"/>
        <v>101097.59999999999</v>
      </c>
      <c r="U910" s="45">
        <f>IF(L910=1,F910*INDEX(Asumsi!$B$5:$B$7,MATCH(I910,Asumsi!$A$5:$A$7,0))-F910*R910,0)</f>
        <v>842480</v>
      </c>
      <c r="V910" s="45">
        <f>IF(S910=1,U910*(1-Asumsi!$B$10),U910)</f>
        <v>800356</v>
      </c>
    </row>
    <row r="911" spans="1:22" x14ac:dyDescent="0.35">
      <c r="A911" s="43">
        <v>12228</v>
      </c>
      <c r="B911" s="43" t="s">
        <v>202</v>
      </c>
      <c r="C911" s="43" t="s">
        <v>376</v>
      </c>
      <c r="D911" s="44">
        <v>39989</v>
      </c>
      <c r="E911" s="43">
        <v>1</v>
      </c>
      <c r="F911" s="43">
        <v>319020</v>
      </c>
      <c r="G911" s="43">
        <v>0.04</v>
      </c>
      <c r="H911" s="43">
        <v>12761</v>
      </c>
      <c r="I911" s="43" t="s">
        <v>75</v>
      </c>
      <c r="J911" s="43" t="s">
        <v>135</v>
      </c>
      <c r="K911" s="43">
        <f t="shared" si="112"/>
        <v>2009</v>
      </c>
      <c r="L911" s="43">
        <f t="shared" si="113"/>
        <v>1</v>
      </c>
      <c r="M911" s="43">
        <f t="shared" si="114"/>
        <v>0</v>
      </c>
      <c r="N911" s="43">
        <f t="shared" si="115"/>
        <v>1</v>
      </c>
      <c r="O911" s="43" t="str">
        <f t="shared" si="116"/>
        <v>C: 4-6%</v>
      </c>
      <c r="P911" s="45">
        <f t="shared" si="117"/>
        <v>306259</v>
      </c>
      <c r="Q911" s="45">
        <f>IF(L911=1,F911*INDEX(Asumsi!$B$5:$B$7,MATCH(I911,Asumsi!$A$5:$A$7,0))-H911,0)</f>
        <v>82945</v>
      </c>
      <c r="R911" s="46">
        <f>MIN(G911,INDEX(Asumsi!$C$5:$C$7,MATCH(I911,Asumsi!$A$5:$A$7,0)))</f>
        <v>0.03</v>
      </c>
      <c r="S911" s="43">
        <f t="shared" si="118"/>
        <v>1</v>
      </c>
      <c r="T911" s="45">
        <f t="shared" si="119"/>
        <v>3190.2000000000007</v>
      </c>
      <c r="U911" s="45">
        <f>IF(L911=1,F911*INDEX(Asumsi!$B$5:$B$7,MATCH(I911,Asumsi!$A$5:$A$7,0))-F911*R911,0)</f>
        <v>86135.4</v>
      </c>
      <c r="V911" s="45">
        <f>IF(S911=1,U911*(1-Asumsi!$B$10),U911)</f>
        <v>81828.62999999999</v>
      </c>
    </row>
    <row r="912" spans="1:22" x14ac:dyDescent="0.35">
      <c r="A912" s="43">
        <v>12355</v>
      </c>
      <c r="B912" s="43" t="s">
        <v>202</v>
      </c>
      <c r="C912" s="43" t="s">
        <v>377</v>
      </c>
      <c r="D912" s="44">
        <v>40691</v>
      </c>
      <c r="E912" s="43">
        <v>45</v>
      </c>
      <c r="F912" s="43">
        <v>337320</v>
      </c>
      <c r="G912" s="43">
        <v>0.08</v>
      </c>
      <c r="H912" s="43">
        <v>26986</v>
      </c>
      <c r="I912" s="43" t="s">
        <v>76</v>
      </c>
      <c r="J912" s="43" t="s">
        <v>141</v>
      </c>
      <c r="K912" s="43">
        <f t="shared" si="112"/>
        <v>2011</v>
      </c>
      <c r="L912" s="43">
        <f t="shared" si="113"/>
        <v>1</v>
      </c>
      <c r="M912" s="43">
        <f t="shared" si="114"/>
        <v>0</v>
      </c>
      <c r="N912" s="43">
        <f t="shared" si="115"/>
        <v>1</v>
      </c>
      <c r="O912" s="43" t="str">
        <f t="shared" si="116"/>
        <v>D: 7%+</v>
      </c>
      <c r="P912" s="45">
        <f t="shared" si="117"/>
        <v>310334</v>
      </c>
      <c r="Q912" s="45">
        <f>IF(L912=1,F912*INDEX(Asumsi!$B$5:$B$7,MATCH(I912,Asumsi!$A$5:$A$7,0))-H912,0)</f>
        <v>74210</v>
      </c>
      <c r="R912" s="46">
        <f>MIN(G912,INDEX(Asumsi!$C$5:$C$7,MATCH(I912,Asumsi!$A$5:$A$7,0)))</f>
        <v>0.05</v>
      </c>
      <c r="S912" s="43">
        <f t="shared" si="118"/>
        <v>1</v>
      </c>
      <c r="T912" s="45">
        <f t="shared" si="119"/>
        <v>10119.6</v>
      </c>
      <c r="U912" s="45">
        <f>IF(L912=1,F912*INDEX(Asumsi!$B$5:$B$7,MATCH(I912,Asumsi!$A$5:$A$7,0))-F912*R912,0)</f>
        <v>84330</v>
      </c>
      <c r="V912" s="45">
        <f>IF(S912=1,U912*(1-Asumsi!$B$10),U912)</f>
        <v>80113.5</v>
      </c>
    </row>
    <row r="913" spans="1:22" x14ac:dyDescent="0.35">
      <c r="A913" s="43">
        <v>12389</v>
      </c>
      <c r="B913" s="43" t="s">
        <v>209</v>
      </c>
      <c r="C913" s="43" t="s">
        <v>366</v>
      </c>
      <c r="D913" s="44">
        <v>40029</v>
      </c>
      <c r="E913" s="43">
        <v>34</v>
      </c>
      <c r="F913" s="43">
        <v>5121180</v>
      </c>
      <c r="G913" s="43">
        <v>7.0000000000000007E-2</v>
      </c>
      <c r="H913" s="43">
        <v>358483</v>
      </c>
      <c r="I913" s="43" t="s">
        <v>77</v>
      </c>
      <c r="J913" s="43" t="s">
        <v>142</v>
      </c>
      <c r="K913" s="43">
        <f t="shared" si="112"/>
        <v>2009</v>
      </c>
      <c r="L913" s="43">
        <f t="shared" si="113"/>
        <v>0</v>
      </c>
      <c r="M913" s="43">
        <f t="shared" si="114"/>
        <v>1</v>
      </c>
      <c r="N913" s="43">
        <f t="shared" si="115"/>
        <v>1</v>
      </c>
      <c r="O913" s="43" t="str">
        <f t="shared" si="116"/>
        <v>D: 7%+</v>
      </c>
      <c r="P913" s="45">
        <f t="shared" si="117"/>
        <v>0</v>
      </c>
      <c r="Q913" s="45">
        <f>IF(L913=1,F913*INDEX(Asumsi!$B$5:$B$7,MATCH(I913,Asumsi!$A$5:$A$7,0))-H913,0)</f>
        <v>0</v>
      </c>
      <c r="R913" s="46">
        <f>MIN(G913,INDEX(Asumsi!$C$5:$C$7,MATCH(I913,Asumsi!$A$5:$A$7,0)))</f>
        <v>0.05</v>
      </c>
      <c r="S913" s="43">
        <f t="shared" si="118"/>
        <v>1</v>
      </c>
      <c r="T913" s="45">
        <f t="shared" si="119"/>
        <v>0</v>
      </c>
      <c r="U913" s="45">
        <f>IF(L913=1,F913*INDEX(Asumsi!$B$5:$B$7,MATCH(I913,Asumsi!$A$5:$A$7,0))-F913*R913,0)</f>
        <v>0</v>
      </c>
      <c r="V913" s="45">
        <f>IF(S913=1,U913*(1-Asumsi!$B$10),U913)</f>
        <v>0</v>
      </c>
    </row>
    <row r="914" spans="1:22" x14ac:dyDescent="0.35">
      <c r="A914" s="43">
        <v>12710</v>
      </c>
      <c r="B914" s="43" t="s">
        <v>209</v>
      </c>
      <c r="C914" s="43" t="s">
        <v>370</v>
      </c>
      <c r="D914" s="44">
        <v>40407</v>
      </c>
      <c r="E914" s="43">
        <v>37</v>
      </c>
      <c r="F914" s="43">
        <v>4233240</v>
      </c>
      <c r="G914" s="43">
        <v>0.06</v>
      </c>
      <c r="H914" s="43">
        <v>253994</v>
      </c>
      <c r="I914" s="43" t="s">
        <v>76</v>
      </c>
      <c r="J914" s="43" t="s">
        <v>145</v>
      </c>
      <c r="K914" s="43">
        <f t="shared" si="112"/>
        <v>2010</v>
      </c>
      <c r="L914" s="43">
        <f t="shared" si="113"/>
        <v>0</v>
      </c>
      <c r="M914" s="43">
        <f t="shared" si="114"/>
        <v>1</v>
      </c>
      <c r="N914" s="43">
        <f t="shared" si="115"/>
        <v>1</v>
      </c>
      <c r="O914" s="43" t="str">
        <f t="shared" si="116"/>
        <v>C: 4-6%</v>
      </c>
      <c r="P914" s="45">
        <f t="shared" si="117"/>
        <v>0</v>
      </c>
      <c r="Q914" s="45">
        <f>IF(L914=1,F914*INDEX(Asumsi!$B$5:$B$7,MATCH(I914,Asumsi!$A$5:$A$7,0))-H914,0)</f>
        <v>0</v>
      </c>
      <c r="R914" s="46">
        <f>MIN(G914,INDEX(Asumsi!$C$5:$C$7,MATCH(I914,Asumsi!$A$5:$A$7,0)))</f>
        <v>0.05</v>
      </c>
      <c r="S914" s="43">
        <f t="shared" si="118"/>
        <v>1</v>
      </c>
      <c r="T914" s="45">
        <f t="shared" si="119"/>
        <v>0</v>
      </c>
      <c r="U914" s="45">
        <f>IF(L914=1,F914*INDEX(Asumsi!$B$5:$B$7,MATCH(I914,Asumsi!$A$5:$A$7,0))-F914*R914,0)</f>
        <v>0</v>
      </c>
      <c r="V914" s="45">
        <f>IF(S914=1,U914*(1-Asumsi!$B$10),U914)</f>
        <v>0</v>
      </c>
    </row>
    <row r="915" spans="1:22" x14ac:dyDescent="0.35">
      <c r="A915" s="43">
        <v>13636</v>
      </c>
      <c r="B915" s="43" t="s">
        <v>202</v>
      </c>
      <c r="C915" s="43" t="s">
        <v>361</v>
      </c>
      <c r="D915" s="44">
        <v>39835</v>
      </c>
      <c r="E915" s="43">
        <v>32</v>
      </c>
      <c r="F915" s="43">
        <v>56360160</v>
      </c>
      <c r="G915" s="43">
        <v>0.02</v>
      </c>
      <c r="H915" s="43">
        <v>1127203</v>
      </c>
      <c r="I915" s="43" t="s">
        <v>75</v>
      </c>
      <c r="J915" s="43" t="s">
        <v>143</v>
      </c>
      <c r="K915" s="43">
        <f t="shared" si="112"/>
        <v>2009</v>
      </c>
      <c r="L915" s="43">
        <f t="shared" si="113"/>
        <v>1</v>
      </c>
      <c r="M915" s="43">
        <f t="shared" si="114"/>
        <v>0</v>
      </c>
      <c r="N915" s="43">
        <f t="shared" si="115"/>
        <v>1</v>
      </c>
      <c r="O915" s="43" t="str">
        <f t="shared" si="116"/>
        <v>B: 1-3%</v>
      </c>
      <c r="P915" s="45">
        <f t="shared" si="117"/>
        <v>55232957</v>
      </c>
      <c r="Q915" s="45">
        <f>IF(L915=1,F915*INDEX(Asumsi!$B$5:$B$7,MATCH(I915,Asumsi!$A$5:$A$7,0))-H915,0)</f>
        <v>15780845</v>
      </c>
      <c r="R915" s="46">
        <f>MIN(G915,INDEX(Asumsi!$C$5:$C$7,MATCH(I915,Asumsi!$A$5:$A$7,0)))</f>
        <v>0.02</v>
      </c>
      <c r="S915" s="43">
        <f t="shared" si="118"/>
        <v>0</v>
      </c>
      <c r="T915" s="45">
        <f t="shared" si="119"/>
        <v>0</v>
      </c>
      <c r="U915" s="45">
        <f>IF(L915=1,F915*INDEX(Asumsi!$B$5:$B$7,MATCH(I915,Asumsi!$A$5:$A$7,0))-F915*R915,0)</f>
        <v>15780844.800000001</v>
      </c>
      <c r="V915" s="45">
        <f>IF(S915=1,U915*(1-Asumsi!$B$10),U915)</f>
        <v>15780844.800000001</v>
      </c>
    </row>
    <row r="916" spans="1:22" x14ac:dyDescent="0.35">
      <c r="A916" s="43">
        <v>14021</v>
      </c>
      <c r="B916" s="43" t="s">
        <v>202</v>
      </c>
      <c r="C916" s="43" t="s">
        <v>377</v>
      </c>
      <c r="D916" s="44">
        <v>40609</v>
      </c>
      <c r="E916" s="43">
        <v>12</v>
      </c>
      <c r="F916" s="43">
        <v>54100</v>
      </c>
      <c r="G916" s="43">
        <v>0</v>
      </c>
      <c r="H916" s="43">
        <v>0</v>
      </c>
      <c r="I916" s="43" t="s">
        <v>76</v>
      </c>
      <c r="J916" s="43" t="s">
        <v>147</v>
      </c>
      <c r="K916" s="43">
        <f t="shared" si="112"/>
        <v>2011</v>
      </c>
      <c r="L916" s="43">
        <f t="shared" si="113"/>
        <v>1</v>
      </c>
      <c r="M916" s="43">
        <f t="shared" si="114"/>
        <v>0</v>
      </c>
      <c r="N916" s="43">
        <f t="shared" si="115"/>
        <v>1</v>
      </c>
      <c r="O916" s="43" t="str">
        <f t="shared" si="116"/>
        <v>A: 0%</v>
      </c>
      <c r="P916" s="45">
        <f t="shared" si="117"/>
        <v>54100</v>
      </c>
      <c r="Q916" s="45">
        <f>IF(L916=1,F916*INDEX(Asumsi!$B$5:$B$7,MATCH(I916,Asumsi!$A$5:$A$7,0))-H916,0)</f>
        <v>16230</v>
      </c>
      <c r="R916" s="46">
        <f>MIN(G916,INDEX(Asumsi!$C$5:$C$7,MATCH(I916,Asumsi!$A$5:$A$7,0)))</f>
        <v>0</v>
      </c>
      <c r="S916" s="43">
        <f t="shared" si="118"/>
        <v>0</v>
      </c>
      <c r="T916" s="45">
        <f t="shared" si="119"/>
        <v>0</v>
      </c>
      <c r="U916" s="45">
        <f>IF(L916=1,F916*INDEX(Asumsi!$B$5:$B$7,MATCH(I916,Asumsi!$A$5:$A$7,0))-F916*R916,0)</f>
        <v>16230</v>
      </c>
      <c r="V916" s="45">
        <f>IF(S916=1,U916*(1-Asumsi!$B$10),U916)</f>
        <v>16230</v>
      </c>
    </row>
    <row r="917" spans="1:22" x14ac:dyDescent="0.35">
      <c r="A917" s="43">
        <v>14338</v>
      </c>
      <c r="B917" s="43" t="s">
        <v>202</v>
      </c>
      <c r="C917" s="43" t="s">
        <v>378</v>
      </c>
      <c r="D917" s="44">
        <v>40209</v>
      </c>
      <c r="E917" s="43">
        <v>34</v>
      </c>
      <c r="F917" s="43">
        <v>13160320</v>
      </c>
      <c r="G917" s="43">
        <v>0.1</v>
      </c>
      <c r="H917" s="43">
        <v>1316032</v>
      </c>
      <c r="I917" s="43" t="s">
        <v>77</v>
      </c>
      <c r="J917" s="43" t="s">
        <v>134</v>
      </c>
      <c r="K917" s="43">
        <f t="shared" si="112"/>
        <v>2010</v>
      </c>
      <c r="L917" s="43">
        <f t="shared" si="113"/>
        <v>1</v>
      </c>
      <c r="M917" s="43">
        <f t="shared" si="114"/>
        <v>0</v>
      </c>
      <c r="N917" s="43">
        <f t="shared" si="115"/>
        <v>1</v>
      </c>
      <c r="O917" s="43" t="str">
        <f t="shared" si="116"/>
        <v>D: 7%+</v>
      </c>
      <c r="P917" s="45">
        <f t="shared" si="117"/>
        <v>11844288</v>
      </c>
      <c r="Q917" s="45">
        <f>IF(L917=1,F917*INDEX(Asumsi!$B$5:$B$7,MATCH(I917,Asumsi!$A$5:$A$7,0))-H917,0)</f>
        <v>2632064</v>
      </c>
      <c r="R917" s="46">
        <f>MIN(G917,INDEX(Asumsi!$C$5:$C$7,MATCH(I917,Asumsi!$A$5:$A$7,0)))</f>
        <v>0.05</v>
      </c>
      <c r="S917" s="43">
        <f t="shared" si="118"/>
        <v>1</v>
      </c>
      <c r="T917" s="45">
        <f t="shared" si="119"/>
        <v>658016</v>
      </c>
      <c r="U917" s="45">
        <f>IF(L917=1,F917*INDEX(Asumsi!$B$5:$B$7,MATCH(I917,Asumsi!$A$5:$A$7,0))-F917*R917,0)</f>
        <v>3290080</v>
      </c>
      <c r="V917" s="45">
        <f>IF(S917=1,U917*(1-Asumsi!$B$10),U917)</f>
        <v>3125576</v>
      </c>
    </row>
    <row r="918" spans="1:22" x14ac:dyDescent="0.35">
      <c r="A918" s="43">
        <v>14406</v>
      </c>
      <c r="B918" s="43" t="s">
        <v>209</v>
      </c>
      <c r="C918" s="43" t="s">
        <v>379</v>
      </c>
      <c r="D918" s="44">
        <v>40245</v>
      </c>
      <c r="E918" s="43">
        <v>37</v>
      </c>
      <c r="F918" s="43">
        <v>11221680</v>
      </c>
      <c r="G918" s="43">
        <v>7.0000000000000007E-2</v>
      </c>
      <c r="H918" s="43">
        <v>785518</v>
      </c>
      <c r="I918" s="43" t="s">
        <v>77</v>
      </c>
      <c r="J918" s="43" t="s">
        <v>134</v>
      </c>
      <c r="K918" s="43">
        <f t="shared" si="112"/>
        <v>2010</v>
      </c>
      <c r="L918" s="43">
        <f t="shared" si="113"/>
        <v>0</v>
      </c>
      <c r="M918" s="43">
        <f t="shared" si="114"/>
        <v>1</v>
      </c>
      <c r="N918" s="43">
        <f t="shared" si="115"/>
        <v>1</v>
      </c>
      <c r="O918" s="43" t="str">
        <f t="shared" si="116"/>
        <v>D: 7%+</v>
      </c>
      <c r="P918" s="45">
        <f t="shared" si="117"/>
        <v>0</v>
      </c>
      <c r="Q918" s="45">
        <f>IF(L918=1,F918*INDEX(Asumsi!$B$5:$B$7,MATCH(I918,Asumsi!$A$5:$A$7,0))-H918,0)</f>
        <v>0</v>
      </c>
      <c r="R918" s="46">
        <f>MIN(G918,INDEX(Asumsi!$C$5:$C$7,MATCH(I918,Asumsi!$A$5:$A$7,0)))</f>
        <v>0.05</v>
      </c>
      <c r="S918" s="43">
        <f t="shared" si="118"/>
        <v>1</v>
      </c>
      <c r="T918" s="45">
        <f t="shared" si="119"/>
        <v>0</v>
      </c>
      <c r="U918" s="45">
        <f>IF(L918=1,F918*INDEX(Asumsi!$B$5:$B$7,MATCH(I918,Asumsi!$A$5:$A$7,0))-F918*R918,0)</f>
        <v>0</v>
      </c>
      <c r="V918" s="45">
        <f>IF(S918=1,U918*(1-Asumsi!$B$10),U918)</f>
        <v>0</v>
      </c>
    </row>
    <row r="919" spans="1:22" x14ac:dyDescent="0.35">
      <c r="A919" s="43">
        <v>15878</v>
      </c>
      <c r="B919" s="43" t="s">
        <v>202</v>
      </c>
      <c r="C919" s="43" t="s">
        <v>378</v>
      </c>
      <c r="D919" s="44">
        <v>40486</v>
      </c>
      <c r="E919" s="43">
        <v>36</v>
      </c>
      <c r="F919" s="43">
        <v>550120</v>
      </c>
      <c r="G919" s="43">
        <v>0.05</v>
      </c>
      <c r="H919" s="43">
        <v>27506</v>
      </c>
      <c r="I919" s="43" t="s">
        <v>76</v>
      </c>
      <c r="J919" s="43" t="s">
        <v>145</v>
      </c>
      <c r="K919" s="43">
        <f t="shared" si="112"/>
        <v>2010</v>
      </c>
      <c r="L919" s="43">
        <f t="shared" si="113"/>
        <v>1</v>
      </c>
      <c r="M919" s="43">
        <f t="shared" si="114"/>
        <v>0</v>
      </c>
      <c r="N919" s="43">
        <f t="shared" si="115"/>
        <v>1</v>
      </c>
      <c r="O919" s="43" t="str">
        <f t="shared" si="116"/>
        <v>C: 4-6%</v>
      </c>
      <c r="P919" s="45">
        <f t="shared" si="117"/>
        <v>522614</v>
      </c>
      <c r="Q919" s="45">
        <f>IF(L919=1,F919*INDEX(Asumsi!$B$5:$B$7,MATCH(I919,Asumsi!$A$5:$A$7,0))-H919,0)</f>
        <v>137530</v>
      </c>
      <c r="R919" s="46">
        <f>MIN(G919,INDEX(Asumsi!$C$5:$C$7,MATCH(I919,Asumsi!$A$5:$A$7,0)))</f>
        <v>0.05</v>
      </c>
      <c r="S919" s="43">
        <f t="shared" si="118"/>
        <v>0</v>
      </c>
      <c r="T919" s="45">
        <f t="shared" si="119"/>
        <v>0</v>
      </c>
      <c r="U919" s="45">
        <f>IF(L919=1,F919*INDEX(Asumsi!$B$5:$B$7,MATCH(I919,Asumsi!$A$5:$A$7,0))-F919*R919,0)</f>
        <v>137530</v>
      </c>
      <c r="V919" s="45">
        <f>IF(S919=1,U919*(1-Asumsi!$B$10),U919)</f>
        <v>137530</v>
      </c>
    </row>
    <row r="920" spans="1:22" x14ac:dyDescent="0.35">
      <c r="A920" s="43">
        <v>16133</v>
      </c>
      <c r="B920" s="43" t="s">
        <v>202</v>
      </c>
      <c r="C920" s="43" t="s">
        <v>359</v>
      </c>
      <c r="D920" s="44">
        <v>40081</v>
      </c>
      <c r="E920" s="43">
        <v>1</v>
      </c>
      <c r="F920" s="43">
        <v>55920</v>
      </c>
      <c r="G920" s="43">
        <v>0.17</v>
      </c>
      <c r="H920" s="43">
        <v>9506</v>
      </c>
      <c r="I920" s="43" t="s">
        <v>75</v>
      </c>
      <c r="J920" s="43" t="s">
        <v>144</v>
      </c>
      <c r="K920" s="43">
        <f t="shared" si="112"/>
        <v>2009</v>
      </c>
      <c r="L920" s="43">
        <f t="shared" si="113"/>
        <v>1</v>
      </c>
      <c r="M920" s="43">
        <f t="shared" si="114"/>
        <v>0</v>
      </c>
      <c r="N920" s="43">
        <f t="shared" si="115"/>
        <v>1</v>
      </c>
      <c r="O920" s="43" t="str">
        <f t="shared" si="116"/>
        <v>D: 7%+</v>
      </c>
      <c r="P920" s="45">
        <f t="shared" si="117"/>
        <v>46414</v>
      </c>
      <c r="Q920" s="45">
        <f>IF(L920=1,F920*INDEX(Asumsi!$B$5:$B$7,MATCH(I920,Asumsi!$A$5:$A$7,0))-H920,0)</f>
        <v>7270</v>
      </c>
      <c r="R920" s="46">
        <f>MIN(G920,INDEX(Asumsi!$C$5:$C$7,MATCH(I920,Asumsi!$A$5:$A$7,0)))</f>
        <v>0.03</v>
      </c>
      <c r="S920" s="43">
        <f t="shared" si="118"/>
        <v>1</v>
      </c>
      <c r="T920" s="45">
        <f t="shared" si="119"/>
        <v>7828.8000000000011</v>
      </c>
      <c r="U920" s="45">
        <f>IF(L920=1,F920*INDEX(Asumsi!$B$5:$B$7,MATCH(I920,Asumsi!$A$5:$A$7,0))-F920*R920,0)</f>
        <v>15098.4</v>
      </c>
      <c r="V920" s="45">
        <f>IF(S920=1,U920*(1-Asumsi!$B$10),U920)</f>
        <v>14343.48</v>
      </c>
    </row>
    <row r="921" spans="1:22" x14ac:dyDescent="0.35">
      <c r="A921" s="43">
        <v>16612</v>
      </c>
      <c r="B921" s="43" t="s">
        <v>202</v>
      </c>
      <c r="C921" s="43" t="s">
        <v>361</v>
      </c>
      <c r="D921" s="44">
        <v>39857</v>
      </c>
      <c r="E921" s="43">
        <v>45</v>
      </c>
      <c r="F921" s="43">
        <v>7398440</v>
      </c>
      <c r="G921" s="43">
        <v>0.05</v>
      </c>
      <c r="H921" s="43">
        <v>369922</v>
      </c>
      <c r="I921" s="43" t="s">
        <v>77</v>
      </c>
      <c r="J921" s="43" t="s">
        <v>134</v>
      </c>
      <c r="K921" s="43">
        <f t="shared" si="112"/>
        <v>2009</v>
      </c>
      <c r="L921" s="43">
        <f t="shared" si="113"/>
        <v>1</v>
      </c>
      <c r="M921" s="43">
        <f t="shared" si="114"/>
        <v>0</v>
      </c>
      <c r="N921" s="43">
        <f t="shared" si="115"/>
        <v>1</v>
      </c>
      <c r="O921" s="43" t="str">
        <f t="shared" si="116"/>
        <v>C: 4-6%</v>
      </c>
      <c r="P921" s="45">
        <f t="shared" si="117"/>
        <v>7028518</v>
      </c>
      <c r="Q921" s="45">
        <f>IF(L921=1,F921*INDEX(Asumsi!$B$5:$B$7,MATCH(I921,Asumsi!$A$5:$A$7,0))-H921,0)</f>
        <v>1849610</v>
      </c>
      <c r="R921" s="46">
        <f>MIN(G921,INDEX(Asumsi!$C$5:$C$7,MATCH(I921,Asumsi!$A$5:$A$7,0)))</f>
        <v>0.05</v>
      </c>
      <c r="S921" s="43">
        <f t="shared" si="118"/>
        <v>0</v>
      </c>
      <c r="T921" s="45">
        <f t="shared" si="119"/>
        <v>0</v>
      </c>
      <c r="U921" s="45">
        <f>IF(L921=1,F921*INDEX(Asumsi!$B$5:$B$7,MATCH(I921,Asumsi!$A$5:$A$7,0))-F921*R921,0)</f>
        <v>1849610</v>
      </c>
      <c r="V921" s="45">
        <f>IF(S921=1,U921*(1-Asumsi!$B$10),U921)</f>
        <v>1849610</v>
      </c>
    </row>
    <row r="922" spans="1:22" x14ac:dyDescent="0.35">
      <c r="A922" s="43">
        <v>16967</v>
      </c>
      <c r="B922" s="43" t="s">
        <v>202</v>
      </c>
      <c r="C922" s="43" t="s">
        <v>376</v>
      </c>
      <c r="D922" s="44">
        <v>40774</v>
      </c>
      <c r="E922" s="43">
        <v>5</v>
      </c>
      <c r="F922" s="43">
        <v>795100</v>
      </c>
      <c r="G922" s="43">
        <v>0.08</v>
      </c>
      <c r="H922" s="43">
        <v>63608</v>
      </c>
      <c r="I922" s="43" t="s">
        <v>77</v>
      </c>
      <c r="J922" s="43" t="s">
        <v>142</v>
      </c>
      <c r="K922" s="43">
        <f t="shared" si="112"/>
        <v>2011</v>
      </c>
      <c r="L922" s="43">
        <f t="shared" si="113"/>
        <v>1</v>
      </c>
      <c r="M922" s="43">
        <f t="shared" si="114"/>
        <v>0</v>
      </c>
      <c r="N922" s="43">
        <f t="shared" si="115"/>
        <v>1</v>
      </c>
      <c r="O922" s="43" t="str">
        <f t="shared" si="116"/>
        <v>D: 7%+</v>
      </c>
      <c r="P922" s="45">
        <f t="shared" si="117"/>
        <v>731492</v>
      </c>
      <c r="Q922" s="45">
        <f>IF(L922=1,F922*INDEX(Asumsi!$B$5:$B$7,MATCH(I922,Asumsi!$A$5:$A$7,0))-H922,0)</f>
        <v>174922</v>
      </c>
      <c r="R922" s="46">
        <f>MIN(G922,INDEX(Asumsi!$C$5:$C$7,MATCH(I922,Asumsi!$A$5:$A$7,0)))</f>
        <v>0.05</v>
      </c>
      <c r="S922" s="43">
        <f t="shared" si="118"/>
        <v>1</v>
      </c>
      <c r="T922" s="45">
        <f t="shared" si="119"/>
        <v>23853</v>
      </c>
      <c r="U922" s="45">
        <f>IF(L922=1,F922*INDEX(Asumsi!$B$5:$B$7,MATCH(I922,Asumsi!$A$5:$A$7,0))-F922*R922,0)</f>
        <v>198775</v>
      </c>
      <c r="V922" s="45">
        <f>IF(S922=1,U922*(1-Asumsi!$B$10),U922)</f>
        <v>188836.25</v>
      </c>
    </row>
    <row r="923" spans="1:22" x14ac:dyDescent="0.35">
      <c r="A923" s="43">
        <v>18432</v>
      </c>
      <c r="B923" s="43" t="s">
        <v>202</v>
      </c>
      <c r="C923" s="43" t="s">
        <v>363</v>
      </c>
      <c r="D923" s="44">
        <v>40614</v>
      </c>
      <c r="E923" s="43">
        <v>42</v>
      </c>
      <c r="F923" s="43">
        <v>902640</v>
      </c>
      <c r="G923" s="43">
        <v>0.04</v>
      </c>
      <c r="H923" s="43">
        <v>36106</v>
      </c>
      <c r="I923" s="43" t="s">
        <v>75</v>
      </c>
      <c r="J923" s="43" t="s">
        <v>144</v>
      </c>
      <c r="K923" s="43">
        <f t="shared" si="112"/>
        <v>2011</v>
      </c>
      <c r="L923" s="43">
        <f t="shared" si="113"/>
        <v>1</v>
      </c>
      <c r="M923" s="43">
        <f t="shared" si="114"/>
        <v>0</v>
      </c>
      <c r="N923" s="43">
        <f t="shared" si="115"/>
        <v>1</v>
      </c>
      <c r="O923" s="43" t="str">
        <f t="shared" si="116"/>
        <v>C: 4-6%</v>
      </c>
      <c r="P923" s="45">
        <f t="shared" si="117"/>
        <v>866534</v>
      </c>
      <c r="Q923" s="45">
        <f>IF(L923=1,F923*INDEX(Asumsi!$B$5:$B$7,MATCH(I923,Asumsi!$A$5:$A$7,0))-H923,0)</f>
        <v>234686</v>
      </c>
      <c r="R923" s="46">
        <f>MIN(G923,INDEX(Asumsi!$C$5:$C$7,MATCH(I923,Asumsi!$A$5:$A$7,0)))</f>
        <v>0.03</v>
      </c>
      <c r="S923" s="43">
        <f t="shared" si="118"/>
        <v>1</v>
      </c>
      <c r="T923" s="45">
        <f t="shared" si="119"/>
        <v>9026.4000000000015</v>
      </c>
      <c r="U923" s="45">
        <f>IF(L923=1,F923*INDEX(Asumsi!$B$5:$B$7,MATCH(I923,Asumsi!$A$5:$A$7,0))-F923*R923,0)</f>
        <v>243712.8</v>
      </c>
      <c r="V923" s="45">
        <f>IF(S923=1,U923*(1-Asumsi!$B$10),U923)</f>
        <v>231527.15999999997</v>
      </c>
    </row>
    <row r="924" spans="1:22" x14ac:dyDescent="0.35">
      <c r="A924" s="43">
        <v>18464</v>
      </c>
      <c r="B924" s="43" t="s">
        <v>202</v>
      </c>
      <c r="C924" s="43" t="s">
        <v>380</v>
      </c>
      <c r="D924" s="44">
        <v>40996</v>
      </c>
      <c r="E924" s="43">
        <v>27</v>
      </c>
      <c r="F924" s="43">
        <v>9783720</v>
      </c>
      <c r="G924" s="43">
        <v>0.02</v>
      </c>
      <c r="H924" s="43">
        <v>195674</v>
      </c>
      <c r="I924" s="43" t="s">
        <v>76</v>
      </c>
      <c r="J924" s="43" t="s">
        <v>141</v>
      </c>
      <c r="K924" s="43">
        <f t="shared" si="112"/>
        <v>2012</v>
      </c>
      <c r="L924" s="43">
        <f t="shared" si="113"/>
        <v>1</v>
      </c>
      <c r="M924" s="43">
        <f t="shared" si="114"/>
        <v>0</v>
      </c>
      <c r="N924" s="43">
        <f t="shared" si="115"/>
        <v>1</v>
      </c>
      <c r="O924" s="43" t="str">
        <f t="shared" si="116"/>
        <v>B: 1-3%</v>
      </c>
      <c r="P924" s="45">
        <f t="shared" si="117"/>
        <v>9588046</v>
      </c>
      <c r="Q924" s="45">
        <f>IF(L924=1,F924*INDEX(Asumsi!$B$5:$B$7,MATCH(I924,Asumsi!$A$5:$A$7,0))-H924,0)</f>
        <v>2739442</v>
      </c>
      <c r="R924" s="46">
        <f>MIN(G924,INDEX(Asumsi!$C$5:$C$7,MATCH(I924,Asumsi!$A$5:$A$7,0)))</f>
        <v>0.02</v>
      </c>
      <c r="S924" s="43">
        <f t="shared" si="118"/>
        <v>0</v>
      </c>
      <c r="T924" s="45">
        <f t="shared" si="119"/>
        <v>0</v>
      </c>
      <c r="U924" s="45">
        <f>IF(L924=1,F924*INDEX(Asumsi!$B$5:$B$7,MATCH(I924,Asumsi!$A$5:$A$7,0))-F924*R924,0)</f>
        <v>2739441.6</v>
      </c>
      <c r="V924" s="45">
        <f>IF(S924=1,U924*(1-Asumsi!$B$10),U924)</f>
        <v>2739441.6</v>
      </c>
    </row>
    <row r="925" spans="1:22" x14ac:dyDescent="0.35">
      <c r="A925" s="43">
        <v>18754</v>
      </c>
      <c r="B925" s="43" t="s">
        <v>202</v>
      </c>
      <c r="C925" s="43" t="s">
        <v>381</v>
      </c>
      <c r="D925" s="44">
        <v>40081</v>
      </c>
      <c r="E925" s="43">
        <v>8</v>
      </c>
      <c r="F925" s="43">
        <v>2435240</v>
      </c>
      <c r="G925" s="43">
        <v>0.03</v>
      </c>
      <c r="H925" s="43">
        <v>73057</v>
      </c>
      <c r="I925" s="43" t="s">
        <v>75</v>
      </c>
      <c r="J925" s="43" t="s">
        <v>143</v>
      </c>
      <c r="K925" s="43">
        <f t="shared" si="112"/>
        <v>2009</v>
      </c>
      <c r="L925" s="43">
        <f t="shared" si="113"/>
        <v>1</v>
      </c>
      <c r="M925" s="43">
        <f t="shared" si="114"/>
        <v>0</v>
      </c>
      <c r="N925" s="43">
        <f t="shared" si="115"/>
        <v>1</v>
      </c>
      <c r="O925" s="43" t="str">
        <f t="shared" si="116"/>
        <v>B: 1-3%</v>
      </c>
      <c r="P925" s="45">
        <f t="shared" si="117"/>
        <v>2362183</v>
      </c>
      <c r="Q925" s="45">
        <f>IF(L925=1,F925*INDEX(Asumsi!$B$5:$B$7,MATCH(I925,Asumsi!$A$5:$A$7,0))-H925,0)</f>
        <v>657515</v>
      </c>
      <c r="R925" s="46">
        <f>MIN(G925,INDEX(Asumsi!$C$5:$C$7,MATCH(I925,Asumsi!$A$5:$A$7,0)))</f>
        <v>0.03</v>
      </c>
      <c r="S925" s="43">
        <f t="shared" si="118"/>
        <v>0</v>
      </c>
      <c r="T925" s="45">
        <f t="shared" si="119"/>
        <v>0</v>
      </c>
      <c r="U925" s="45">
        <f>IF(L925=1,F925*INDEX(Asumsi!$B$5:$B$7,MATCH(I925,Asumsi!$A$5:$A$7,0))-F925*R925,0)</f>
        <v>657514.80000000005</v>
      </c>
      <c r="V925" s="45">
        <f>IF(S925=1,U925*(1-Asumsi!$B$10),U925)</f>
        <v>657514.80000000005</v>
      </c>
    </row>
    <row r="926" spans="1:22" x14ac:dyDescent="0.35">
      <c r="A926" s="43">
        <v>19905</v>
      </c>
      <c r="B926" s="43" t="s">
        <v>202</v>
      </c>
      <c r="C926" s="43" t="s">
        <v>359</v>
      </c>
      <c r="D926" s="44">
        <v>41133</v>
      </c>
      <c r="E926" s="43">
        <v>20</v>
      </c>
      <c r="F926" s="43">
        <v>165940</v>
      </c>
      <c r="G926" s="43">
        <v>0.04</v>
      </c>
      <c r="H926" s="43">
        <v>6638</v>
      </c>
      <c r="I926" s="43" t="s">
        <v>76</v>
      </c>
      <c r="J926" s="43" t="s">
        <v>149</v>
      </c>
      <c r="K926" s="43">
        <f t="shared" si="112"/>
        <v>2012</v>
      </c>
      <c r="L926" s="43">
        <f t="shared" si="113"/>
        <v>1</v>
      </c>
      <c r="M926" s="43">
        <f t="shared" si="114"/>
        <v>0</v>
      </c>
      <c r="N926" s="43">
        <f t="shared" si="115"/>
        <v>1</v>
      </c>
      <c r="O926" s="43" t="str">
        <f t="shared" si="116"/>
        <v>C: 4-6%</v>
      </c>
      <c r="P926" s="45">
        <f t="shared" si="117"/>
        <v>159302</v>
      </c>
      <c r="Q926" s="45">
        <f>IF(L926=1,F926*INDEX(Asumsi!$B$5:$B$7,MATCH(I926,Asumsi!$A$5:$A$7,0))-H926,0)</f>
        <v>43144</v>
      </c>
      <c r="R926" s="46">
        <f>MIN(G926,INDEX(Asumsi!$C$5:$C$7,MATCH(I926,Asumsi!$A$5:$A$7,0)))</f>
        <v>0.04</v>
      </c>
      <c r="S926" s="43">
        <f t="shared" si="118"/>
        <v>0</v>
      </c>
      <c r="T926" s="45">
        <f t="shared" si="119"/>
        <v>0</v>
      </c>
      <c r="U926" s="45">
        <f>IF(L926=1,F926*INDEX(Asumsi!$B$5:$B$7,MATCH(I926,Asumsi!$A$5:$A$7,0))-F926*R926,0)</f>
        <v>43144.4</v>
      </c>
      <c r="V926" s="45">
        <f>IF(S926=1,U926*(1-Asumsi!$B$10),U926)</f>
        <v>43144.4</v>
      </c>
    </row>
    <row r="927" spans="1:22" x14ac:dyDescent="0.35">
      <c r="A927" s="43">
        <v>20256</v>
      </c>
      <c r="B927" s="43" t="s">
        <v>202</v>
      </c>
      <c r="C927" s="43" t="s">
        <v>381</v>
      </c>
      <c r="D927" s="44">
        <v>40939</v>
      </c>
      <c r="E927" s="43">
        <v>24</v>
      </c>
      <c r="F927" s="43">
        <v>1025660</v>
      </c>
      <c r="G927" s="43">
        <v>0.01</v>
      </c>
      <c r="H927" s="43">
        <v>10257</v>
      </c>
      <c r="I927" s="43" t="s">
        <v>76</v>
      </c>
      <c r="J927" s="43" t="s">
        <v>140</v>
      </c>
      <c r="K927" s="43">
        <f t="shared" si="112"/>
        <v>2012</v>
      </c>
      <c r="L927" s="43">
        <f t="shared" si="113"/>
        <v>1</v>
      </c>
      <c r="M927" s="43">
        <f t="shared" si="114"/>
        <v>0</v>
      </c>
      <c r="N927" s="43">
        <f t="shared" si="115"/>
        <v>1</v>
      </c>
      <c r="O927" s="43" t="str">
        <f t="shared" si="116"/>
        <v>B: 1-3%</v>
      </c>
      <c r="P927" s="45">
        <f t="shared" si="117"/>
        <v>1015403</v>
      </c>
      <c r="Q927" s="45">
        <f>IF(L927=1,F927*INDEX(Asumsi!$B$5:$B$7,MATCH(I927,Asumsi!$A$5:$A$7,0))-H927,0)</f>
        <v>297441</v>
      </c>
      <c r="R927" s="46">
        <f>MIN(G927,INDEX(Asumsi!$C$5:$C$7,MATCH(I927,Asumsi!$A$5:$A$7,0)))</f>
        <v>0.01</v>
      </c>
      <c r="S927" s="43">
        <f t="shared" si="118"/>
        <v>0</v>
      </c>
      <c r="T927" s="45">
        <f t="shared" si="119"/>
        <v>0</v>
      </c>
      <c r="U927" s="45">
        <f>IF(L927=1,F927*INDEX(Asumsi!$B$5:$B$7,MATCH(I927,Asumsi!$A$5:$A$7,0))-F927*R927,0)</f>
        <v>297441.40000000002</v>
      </c>
      <c r="V927" s="45">
        <f>IF(S927=1,U927*(1-Asumsi!$B$10),U927)</f>
        <v>297441.40000000002</v>
      </c>
    </row>
    <row r="928" spans="1:22" x14ac:dyDescent="0.35">
      <c r="A928" s="43">
        <v>20386</v>
      </c>
      <c r="B928" s="43" t="s">
        <v>202</v>
      </c>
      <c r="C928" s="43" t="s">
        <v>378</v>
      </c>
      <c r="D928" s="44">
        <v>40236</v>
      </c>
      <c r="E928" s="43">
        <v>35</v>
      </c>
      <c r="F928" s="43">
        <v>82460</v>
      </c>
      <c r="G928" s="43">
        <v>0.09</v>
      </c>
      <c r="H928" s="43">
        <v>7421</v>
      </c>
      <c r="I928" s="43" t="s">
        <v>76</v>
      </c>
      <c r="J928" s="43" t="s">
        <v>150</v>
      </c>
      <c r="K928" s="43">
        <f t="shared" si="112"/>
        <v>2010</v>
      </c>
      <c r="L928" s="43">
        <f t="shared" si="113"/>
        <v>1</v>
      </c>
      <c r="M928" s="43">
        <f t="shared" si="114"/>
        <v>0</v>
      </c>
      <c r="N928" s="43">
        <f t="shared" si="115"/>
        <v>1</v>
      </c>
      <c r="O928" s="43" t="str">
        <f t="shared" si="116"/>
        <v>D: 7%+</v>
      </c>
      <c r="P928" s="45">
        <f t="shared" si="117"/>
        <v>75039</v>
      </c>
      <c r="Q928" s="45">
        <f>IF(L928=1,F928*INDEX(Asumsi!$B$5:$B$7,MATCH(I928,Asumsi!$A$5:$A$7,0))-H928,0)</f>
        <v>17317</v>
      </c>
      <c r="R928" s="46">
        <f>MIN(G928,INDEX(Asumsi!$C$5:$C$7,MATCH(I928,Asumsi!$A$5:$A$7,0)))</f>
        <v>0.05</v>
      </c>
      <c r="S928" s="43">
        <f t="shared" si="118"/>
        <v>1</v>
      </c>
      <c r="T928" s="45">
        <f t="shared" si="119"/>
        <v>3298.3999999999996</v>
      </c>
      <c r="U928" s="45">
        <f>IF(L928=1,F928*INDEX(Asumsi!$B$5:$B$7,MATCH(I928,Asumsi!$A$5:$A$7,0))-F928*R928,0)</f>
        <v>20615</v>
      </c>
      <c r="V928" s="45">
        <f>IF(S928=1,U928*(1-Asumsi!$B$10),U928)</f>
        <v>19584.25</v>
      </c>
    </row>
    <row r="929" spans="1:22" x14ac:dyDescent="0.35">
      <c r="A929" s="43">
        <v>20455</v>
      </c>
      <c r="B929" s="43" t="s">
        <v>202</v>
      </c>
      <c r="C929" s="43" t="s">
        <v>382</v>
      </c>
      <c r="D929" s="44">
        <v>40357</v>
      </c>
      <c r="E929" s="43">
        <v>7</v>
      </c>
      <c r="F929" s="43">
        <v>762399</v>
      </c>
      <c r="G929" s="43">
        <v>0.08</v>
      </c>
      <c r="H929" s="43">
        <v>60992</v>
      </c>
      <c r="I929" s="43" t="s">
        <v>77</v>
      </c>
      <c r="J929" s="43" t="s">
        <v>137</v>
      </c>
      <c r="K929" s="43">
        <f t="shared" si="112"/>
        <v>2010</v>
      </c>
      <c r="L929" s="43">
        <f t="shared" si="113"/>
        <v>1</v>
      </c>
      <c r="M929" s="43">
        <f t="shared" si="114"/>
        <v>0</v>
      </c>
      <c r="N929" s="43">
        <f t="shared" si="115"/>
        <v>1</v>
      </c>
      <c r="O929" s="43" t="str">
        <f t="shared" si="116"/>
        <v>D: 7%+</v>
      </c>
      <c r="P929" s="45">
        <f t="shared" si="117"/>
        <v>701407</v>
      </c>
      <c r="Q929" s="45">
        <f>IF(L929=1,F929*INDEX(Asumsi!$B$5:$B$7,MATCH(I929,Asumsi!$A$5:$A$7,0))-H929,0)</f>
        <v>167727.69999999998</v>
      </c>
      <c r="R929" s="46">
        <f>MIN(G929,INDEX(Asumsi!$C$5:$C$7,MATCH(I929,Asumsi!$A$5:$A$7,0)))</f>
        <v>0.05</v>
      </c>
      <c r="S929" s="43">
        <f t="shared" si="118"/>
        <v>1</v>
      </c>
      <c r="T929" s="45">
        <f t="shared" si="119"/>
        <v>22871.969999999998</v>
      </c>
      <c r="U929" s="45">
        <f>IF(L929=1,F929*INDEX(Asumsi!$B$5:$B$7,MATCH(I929,Asumsi!$A$5:$A$7,0))-F929*R929,0)</f>
        <v>190599.74999999997</v>
      </c>
      <c r="V929" s="45">
        <f>IF(S929=1,U929*(1-Asumsi!$B$10),U929)</f>
        <v>181069.76249999995</v>
      </c>
    </row>
    <row r="930" spans="1:22" x14ac:dyDescent="0.35">
      <c r="A930" s="43">
        <v>20642</v>
      </c>
      <c r="B930" s="43" t="s">
        <v>202</v>
      </c>
      <c r="C930" s="43" t="s">
        <v>383</v>
      </c>
      <c r="D930" s="44">
        <v>41048</v>
      </c>
      <c r="E930" s="43">
        <v>32</v>
      </c>
      <c r="F930" s="43">
        <v>270400</v>
      </c>
      <c r="G930" s="43">
        <v>0.02</v>
      </c>
      <c r="H930" s="43">
        <v>5408</v>
      </c>
      <c r="I930" s="43" t="s">
        <v>76</v>
      </c>
      <c r="J930" s="43" t="s">
        <v>149</v>
      </c>
      <c r="K930" s="43">
        <f t="shared" si="112"/>
        <v>2012</v>
      </c>
      <c r="L930" s="43">
        <f t="shared" si="113"/>
        <v>1</v>
      </c>
      <c r="M930" s="43">
        <f t="shared" si="114"/>
        <v>0</v>
      </c>
      <c r="N930" s="43">
        <f t="shared" si="115"/>
        <v>1</v>
      </c>
      <c r="O930" s="43" t="str">
        <f t="shared" si="116"/>
        <v>B: 1-3%</v>
      </c>
      <c r="P930" s="45">
        <f t="shared" si="117"/>
        <v>264992</v>
      </c>
      <c r="Q930" s="45">
        <f>IF(L930=1,F930*INDEX(Asumsi!$B$5:$B$7,MATCH(I930,Asumsi!$A$5:$A$7,0))-H930,0)</f>
        <v>75712</v>
      </c>
      <c r="R930" s="46">
        <f>MIN(G930,INDEX(Asumsi!$C$5:$C$7,MATCH(I930,Asumsi!$A$5:$A$7,0)))</f>
        <v>0.02</v>
      </c>
      <c r="S930" s="43">
        <f t="shared" si="118"/>
        <v>0</v>
      </c>
      <c r="T930" s="45">
        <f t="shared" si="119"/>
        <v>0</v>
      </c>
      <c r="U930" s="45">
        <f>IF(L930=1,F930*INDEX(Asumsi!$B$5:$B$7,MATCH(I930,Asumsi!$A$5:$A$7,0))-F930*R930,0)</f>
        <v>75712</v>
      </c>
      <c r="V930" s="45">
        <f>IF(S930=1,U930*(1-Asumsi!$B$10),U930)</f>
        <v>75712</v>
      </c>
    </row>
    <row r="931" spans="1:22" x14ac:dyDescent="0.35">
      <c r="A931" s="43">
        <v>21379</v>
      </c>
      <c r="B931" s="43" t="s">
        <v>202</v>
      </c>
      <c r="C931" s="43" t="s">
        <v>379</v>
      </c>
      <c r="D931" s="44">
        <v>40557</v>
      </c>
      <c r="E931" s="43">
        <v>35</v>
      </c>
      <c r="F931" s="43">
        <v>10856980</v>
      </c>
      <c r="G931" s="43">
        <v>0.05</v>
      </c>
      <c r="H931" s="43">
        <v>542849</v>
      </c>
      <c r="I931" s="43" t="s">
        <v>75</v>
      </c>
      <c r="J931" s="43" t="s">
        <v>135</v>
      </c>
      <c r="K931" s="43">
        <f t="shared" si="112"/>
        <v>2011</v>
      </c>
      <c r="L931" s="43">
        <f t="shared" si="113"/>
        <v>1</v>
      </c>
      <c r="M931" s="43">
        <f t="shared" si="114"/>
        <v>0</v>
      </c>
      <c r="N931" s="43">
        <f t="shared" si="115"/>
        <v>1</v>
      </c>
      <c r="O931" s="43" t="str">
        <f t="shared" si="116"/>
        <v>C: 4-6%</v>
      </c>
      <c r="P931" s="45">
        <f t="shared" si="117"/>
        <v>10314131</v>
      </c>
      <c r="Q931" s="45">
        <f>IF(L931=1,F931*INDEX(Asumsi!$B$5:$B$7,MATCH(I931,Asumsi!$A$5:$A$7,0))-H931,0)</f>
        <v>2714245</v>
      </c>
      <c r="R931" s="46">
        <f>MIN(G931,INDEX(Asumsi!$C$5:$C$7,MATCH(I931,Asumsi!$A$5:$A$7,0)))</f>
        <v>0.03</v>
      </c>
      <c r="S931" s="43">
        <f t="shared" si="118"/>
        <v>1</v>
      </c>
      <c r="T931" s="45">
        <f t="shared" si="119"/>
        <v>217139.60000000003</v>
      </c>
      <c r="U931" s="45">
        <f>IF(L931=1,F931*INDEX(Asumsi!$B$5:$B$7,MATCH(I931,Asumsi!$A$5:$A$7,0))-F931*R931,0)</f>
        <v>2931384.6</v>
      </c>
      <c r="V931" s="45">
        <f>IF(S931=1,U931*(1-Asumsi!$B$10),U931)</f>
        <v>2784815.37</v>
      </c>
    </row>
    <row r="932" spans="1:22" x14ac:dyDescent="0.35">
      <c r="A932" s="43">
        <v>21766</v>
      </c>
      <c r="B932" s="43" t="s">
        <v>202</v>
      </c>
      <c r="C932" s="43" t="s">
        <v>367</v>
      </c>
      <c r="D932" s="44">
        <v>39965</v>
      </c>
      <c r="E932" s="43">
        <v>41</v>
      </c>
      <c r="F932" s="43">
        <v>10356340</v>
      </c>
      <c r="G932" s="43">
        <v>0.03</v>
      </c>
      <c r="H932" s="43">
        <v>310690</v>
      </c>
      <c r="I932" s="43" t="s">
        <v>75</v>
      </c>
      <c r="J932" s="43" t="s">
        <v>135</v>
      </c>
      <c r="K932" s="43">
        <f t="shared" si="112"/>
        <v>2009</v>
      </c>
      <c r="L932" s="43">
        <f t="shared" si="113"/>
        <v>1</v>
      </c>
      <c r="M932" s="43">
        <f t="shared" si="114"/>
        <v>0</v>
      </c>
      <c r="N932" s="43">
        <f t="shared" si="115"/>
        <v>1</v>
      </c>
      <c r="O932" s="43" t="str">
        <f t="shared" si="116"/>
        <v>B: 1-3%</v>
      </c>
      <c r="P932" s="45">
        <f t="shared" si="117"/>
        <v>10045650</v>
      </c>
      <c r="Q932" s="45">
        <f>IF(L932=1,F932*INDEX(Asumsi!$B$5:$B$7,MATCH(I932,Asumsi!$A$5:$A$7,0))-H932,0)</f>
        <v>2796212</v>
      </c>
      <c r="R932" s="46">
        <f>MIN(G932,INDEX(Asumsi!$C$5:$C$7,MATCH(I932,Asumsi!$A$5:$A$7,0)))</f>
        <v>0.03</v>
      </c>
      <c r="S932" s="43">
        <f t="shared" si="118"/>
        <v>0</v>
      </c>
      <c r="T932" s="45">
        <f t="shared" si="119"/>
        <v>0</v>
      </c>
      <c r="U932" s="45">
        <f>IF(L932=1,F932*INDEX(Asumsi!$B$5:$B$7,MATCH(I932,Asumsi!$A$5:$A$7,0))-F932*R932,0)</f>
        <v>2796211.8</v>
      </c>
      <c r="V932" s="45">
        <f>IF(S932=1,U932*(1-Asumsi!$B$10),U932)</f>
        <v>2796211.8</v>
      </c>
    </row>
    <row r="933" spans="1:22" x14ac:dyDescent="0.35">
      <c r="A933" s="43">
        <v>22053</v>
      </c>
      <c r="B933" s="43" t="s">
        <v>202</v>
      </c>
      <c r="C933" s="43" t="s">
        <v>369</v>
      </c>
      <c r="D933" s="44">
        <v>40411</v>
      </c>
      <c r="E933" s="43">
        <v>32</v>
      </c>
      <c r="F933" s="43">
        <v>1126160</v>
      </c>
      <c r="G933" s="43">
        <v>0.1</v>
      </c>
      <c r="H933" s="43">
        <v>112616</v>
      </c>
      <c r="I933" s="43" t="s">
        <v>76</v>
      </c>
      <c r="J933" s="43" t="s">
        <v>138</v>
      </c>
      <c r="K933" s="43">
        <f t="shared" si="112"/>
        <v>2010</v>
      </c>
      <c r="L933" s="43">
        <f t="shared" si="113"/>
        <v>1</v>
      </c>
      <c r="M933" s="43">
        <f t="shared" si="114"/>
        <v>0</v>
      </c>
      <c r="N933" s="43">
        <f t="shared" si="115"/>
        <v>1</v>
      </c>
      <c r="O933" s="43" t="str">
        <f t="shared" si="116"/>
        <v>D: 7%+</v>
      </c>
      <c r="P933" s="45">
        <f t="shared" si="117"/>
        <v>1013544</v>
      </c>
      <c r="Q933" s="45">
        <f>IF(L933=1,F933*INDEX(Asumsi!$B$5:$B$7,MATCH(I933,Asumsi!$A$5:$A$7,0))-H933,0)</f>
        <v>225232</v>
      </c>
      <c r="R933" s="46">
        <f>MIN(G933,INDEX(Asumsi!$C$5:$C$7,MATCH(I933,Asumsi!$A$5:$A$7,0)))</f>
        <v>0.05</v>
      </c>
      <c r="S933" s="43">
        <f t="shared" si="118"/>
        <v>1</v>
      </c>
      <c r="T933" s="45">
        <f t="shared" si="119"/>
        <v>56308</v>
      </c>
      <c r="U933" s="45">
        <f>IF(L933=1,F933*INDEX(Asumsi!$B$5:$B$7,MATCH(I933,Asumsi!$A$5:$A$7,0))-F933*R933,0)</f>
        <v>281540</v>
      </c>
      <c r="V933" s="45">
        <f>IF(S933=1,U933*(1-Asumsi!$B$10),U933)</f>
        <v>267463</v>
      </c>
    </row>
    <row r="934" spans="1:22" x14ac:dyDescent="0.35">
      <c r="A934" s="43">
        <v>22368</v>
      </c>
      <c r="B934" s="43" t="s">
        <v>202</v>
      </c>
      <c r="C934" s="43" t="s">
        <v>360</v>
      </c>
      <c r="D934" s="44">
        <v>40228</v>
      </c>
      <c r="E934" s="43">
        <v>5</v>
      </c>
      <c r="F934" s="43">
        <v>384240</v>
      </c>
      <c r="G934" s="43">
        <v>0.04</v>
      </c>
      <c r="H934" s="43">
        <v>15370</v>
      </c>
      <c r="I934" s="43" t="s">
        <v>77</v>
      </c>
      <c r="J934" s="43" t="s">
        <v>142</v>
      </c>
      <c r="K934" s="43">
        <f t="shared" si="112"/>
        <v>2010</v>
      </c>
      <c r="L934" s="43">
        <f t="shared" si="113"/>
        <v>1</v>
      </c>
      <c r="M934" s="43">
        <f t="shared" si="114"/>
        <v>0</v>
      </c>
      <c r="N934" s="43">
        <f t="shared" si="115"/>
        <v>1</v>
      </c>
      <c r="O934" s="43" t="str">
        <f t="shared" si="116"/>
        <v>C: 4-6%</v>
      </c>
      <c r="P934" s="45">
        <f t="shared" si="117"/>
        <v>368870</v>
      </c>
      <c r="Q934" s="45">
        <f>IF(L934=1,F934*INDEX(Asumsi!$B$5:$B$7,MATCH(I934,Asumsi!$A$5:$A$7,0))-H934,0)</f>
        <v>99902</v>
      </c>
      <c r="R934" s="46">
        <f>MIN(G934,INDEX(Asumsi!$C$5:$C$7,MATCH(I934,Asumsi!$A$5:$A$7,0)))</f>
        <v>0.04</v>
      </c>
      <c r="S934" s="43">
        <f t="shared" si="118"/>
        <v>0</v>
      </c>
      <c r="T934" s="45">
        <f t="shared" si="119"/>
        <v>0</v>
      </c>
      <c r="U934" s="45">
        <f>IF(L934=1,F934*INDEX(Asumsi!$B$5:$B$7,MATCH(I934,Asumsi!$A$5:$A$7,0))-F934*R934,0)</f>
        <v>99902.399999999994</v>
      </c>
      <c r="V934" s="45">
        <f>IF(S934=1,U934*(1-Asumsi!$B$10),U934)</f>
        <v>99902.399999999994</v>
      </c>
    </row>
    <row r="935" spans="1:22" x14ac:dyDescent="0.35">
      <c r="A935" s="43">
        <v>22885</v>
      </c>
      <c r="B935" s="43" t="s">
        <v>202</v>
      </c>
      <c r="C935" s="43" t="s">
        <v>384</v>
      </c>
      <c r="D935" s="44">
        <v>40140</v>
      </c>
      <c r="E935" s="43">
        <v>4</v>
      </c>
      <c r="F935" s="43">
        <v>112940</v>
      </c>
      <c r="G935" s="43">
        <v>0.05</v>
      </c>
      <c r="H935" s="43">
        <v>5647</v>
      </c>
      <c r="I935" s="43" t="s">
        <v>76</v>
      </c>
      <c r="J935" s="43" t="s">
        <v>148</v>
      </c>
      <c r="K935" s="43">
        <f t="shared" si="112"/>
        <v>2009</v>
      </c>
      <c r="L935" s="43">
        <f t="shared" si="113"/>
        <v>1</v>
      </c>
      <c r="M935" s="43">
        <f t="shared" si="114"/>
        <v>0</v>
      </c>
      <c r="N935" s="43">
        <f t="shared" si="115"/>
        <v>1</v>
      </c>
      <c r="O935" s="43" t="str">
        <f t="shared" si="116"/>
        <v>C: 4-6%</v>
      </c>
      <c r="P935" s="45">
        <f t="shared" si="117"/>
        <v>107293</v>
      </c>
      <c r="Q935" s="45">
        <f>IF(L935=1,F935*INDEX(Asumsi!$B$5:$B$7,MATCH(I935,Asumsi!$A$5:$A$7,0))-H935,0)</f>
        <v>28235</v>
      </c>
      <c r="R935" s="46">
        <f>MIN(G935,INDEX(Asumsi!$C$5:$C$7,MATCH(I935,Asumsi!$A$5:$A$7,0)))</f>
        <v>0.05</v>
      </c>
      <c r="S935" s="43">
        <f t="shared" si="118"/>
        <v>0</v>
      </c>
      <c r="T935" s="45">
        <f t="shared" si="119"/>
        <v>0</v>
      </c>
      <c r="U935" s="45">
        <f>IF(L935=1,F935*INDEX(Asumsi!$B$5:$B$7,MATCH(I935,Asumsi!$A$5:$A$7,0))-F935*R935,0)</f>
        <v>28235</v>
      </c>
      <c r="V935" s="45">
        <f>IF(S935=1,U935*(1-Asumsi!$B$10),U935)</f>
        <v>28235</v>
      </c>
    </row>
    <row r="936" spans="1:22" x14ac:dyDescent="0.35">
      <c r="A936" s="43">
        <v>22947</v>
      </c>
      <c r="B936" s="43" t="s">
        <v>209</v>
      </c>
      <c r="C936" s="43" t="s">
        <v>360</v>
      </c>
      <c r="D936" s="44">
        <v>40165</v>
      </c>
      <c r="E936" s="43">
        <v>19</v>
      </c>
      <c r="F936" s="43">
        <v>432500</v>
      </c>
      <c r="G936" s="43">
        <v>0.09</v>
      </c>
      <c r="H936" s="43">
        <v>38925</v>
      </c>
      <c r="I936" s="43" t="s">
        <v>75</v>
      </c>
      <c r="J936" s="43" t="s">
        <v>144</v>
      </c>
      <c r="K936" s="43">
        <f t="shared" si="112"/>
        <v>2009</v>
      </c>
      <c r="L936" s="43">
        <f t="shared" si="113"/>
        <v>0</v>
      </c>
      <c r="M936" s="43">
        <f t="shared" si="114"/>
        <v>1</v>
      </c>
      <c r="N936" s="43">
        <f t="shared" si="115"/>
        <v>1</v>
      </c>
      <c r="O936" s="43" t="str">
        <f t="shared" si="116"/>
        <v>D: 7%+</v>
      </c>
      <c r="P936" s="45">
        <f t="shared" si="117"/>
        <v>0</v>
      </c>
      <c r="Q936" s="45">
        <f>IF(L936=1,F936*INDEX(Asumsi!$B$5:$B$7,MATCH(I936,Asumsi!$A$5:$A$7,0))-H936,0)</f>
        <v>0</v>
      </c>
      <c r="R936" s="46">
        <f>MIN(G936,INDEX(Asumsi!$C$5:$C$7,MATCH(I936,Asumsi!$A$5:$A$7,0)))</f>
        <v>0.03</v>
      </c>
      <c r="S936" s="43">
        <f t="shared" si="118"/>
        <v>1</v>
      </c>
      <c r="T936" s="45">
        <f t="shared" si="119"/>
        <v>0</v>
      </c>
      <c r="U936" s="45">
        <f>IF(L936=1,F936*INDEX(Asumsi!$B$5:$B$7,MATCH(I936,Asumsi!$A$5:$A$7,0))-F936*R936,0)</f>
        <v>0</v>
      </c>
      <c r="V936" s="45">
        <f>IF(S936=1,U936*(1-Asumsi!$B$10),U936)</f>
        <v>0</v>
      </c>
    </row>
    <row r="937" spans="1:22" x14ac:dyDescent="0.35">
      <c r="A937" s="43">
        <v>23844</v>
      </c>
      <c r="B937" s="43" t="s">
        <v>202</v>
      </c>
      <c r="C937" s="43" t="s">
        <v>366</v>
      </c>
      <c r="D937" s="44">
        <v>40000</v>
      </c>
      <c r="E937" s="43">
        <v>40</v>
      </c>
      <c r="F937" s="43">
        <v>3722720</v>
      </c>
      <c r="G937" s="43">
        <v>0</v>
      </c>
      <c r="H937" s="43">
        <v>0</v>
      </c>
      <c r="I937" s="43" t="s">
        <v>76</v>
      </c>
      <c r="J937" s="43" t="s">
        <v>141</v>
      </c>
      <c r="K937" s="43">
        <f t="shared" si="112"/>
        <v>2009</v>
      </c>
      <c r="L937" s="43">
        <f t="shared" si="113"/>
        <v>1</v>
      </c>
      <c r="M937" s="43">
        <f t="shared" si="114"/>
        <v>0</v>
      </c>
      <c r="N937" s="43">
        <f t="shared" si="115"/>
        <v>1</v>
      </c>
      <c r="O937" s="43" t="str">
        <f t="shared" si="116"/>
        <v>A: 0%</v>
      </c>
      <c r="P937" s="45">
        <f t="shared" si="117"/>
        <v>3722720</v>
      </c>
      <c r="Q937" s="45">
        <f>IF(L937=1,F937*INDEX(Asumsi!$B$5:$B$7,MATCH(I937,Asumsi!$A$5:$A$7,0))-H937,0)</f>
        <v>1116816</v>
      </c>
      <c r="R937" s="46">
        <f>MIN(G937,INDEX(Asumsi!$C$5:$C$7,MATCH(I937,Asumsi!$A$5:$A$7,0)))</f>
        <v>0</v>
      </c>
      <c r="S937" s="43">
        <f t="shared" si="118"/>
        <v>0</v>
      </c>
      <c r="T937" s="45">
        <f t="shared" si="119"/>
        <v>0</v>
      </c>
      <c r="U937" s="45">
        <f>IF(L937=1,F937*INDEX(Asumsi!$B$5:$B$7,MATCH(I937,Asumsi!$A$5:$A$7,0))-F937*R937,0)</f>
        <v>1116816</v>
      </c>
      <c r="V937" s="45">
        <f>IF(S937=1,U937*(1-Asumsi!$B$10),U937)</f>
        <v>1116816</v>
      </c>
    </row>
    <row r="938" spans="1:22" x14ac:dyDescent="0.35">
      <c r="A938" s="43">
        <v>24039</v>
      </c>
      <c r="B938" s="43" t="s">
        <v>202</v>
      </c>
      <c r="C938" s="43" t="s">
        <v>369</v>
      </c>
      <c r="D938" s="44">
        <v>41107</v>
      </c>
      <c r="E938" s="43">
        <v>5</v>
      </c>
      <c r="F938" s="43">
        <v>398320</v>
      </c>
      <c r="G938" s="43">
        <v>0.1</v>
      </c>
      <c r="H938" s="43">
        <v>39832</v>
      </c>
      <c r="I938" s="43" t="s">
        <v>77</v>
      </c>
      <c r="J938" s="43" t="s">
        <v>142</v>
      </c>
      <c r="K938" s="43">
        <f t="shared" si="112"/>
        <v>2012</v>
      </c>
      <c r="L938" s="43">
        <f t="shared" si="113"/>
        <v>1</v>
      </c>
      <c r="M938" s="43">
        <f t="shared" si="114"/>
        <v>0</v>
      </c>
      <c r="N938" s="43">
        <f t="shared" si="115"/>
        <v>1</v>
      </c>
      <c r="O938" s="43" t="str">
        <f t="shared" si="116"/>
        <v>D: 7%+</v>
      </c>
      <c r="P938" s="45">
        <f t="shared" si="117"/>
        <v>358488</v>
      </c>
      <c r="Q938" s="45">
        <f>IF(L938=1,F938*INDEX(Asumsi!$B$5:$B$7,MATCH(I938,Asumsi!$A$5:$A$7,0))-H938,0)</f>
        <v>79664</v>
      </c>
      <c r="R938" s="46">
        <f>MIN(G938,INDEX(Asumsi!$C$5:$C$7,MATCH(I938,Asumsi!$A$5:$A$7,0)))</f>
        <v>0.05</v>
      </c>
      <c r="S938" s="43">
        <f t="shared" si="118"/>
        <v>1</v>
      </c>
      <c r="T938" s="45">
        <f t="shared" si="119"/>
        <v>19916</v>
      </c>
      <c r="U938" s="45">
        <f>IF(L938=1,F938*INDEX(Asumsi!$B$5:$B$7,MATCH(I938,Asumsi!$A$5:$A$7,0))-F938*R938,0)</f>
        <v>99580</v>
      </c>
      <c r="V938" s="45">
        <f>IF(S938=1,U938*(1-Asumsi!$B$10),U938)</f>
        <v>94601</v>
      </c>
    </row>
    <row r="939" spans="1:22" x14ac:dyDescent="0.35">
      <c r="A939" s="43">
        <v>25347</v>
      </c>
      <c r="B939" s="43" t="s">
        <v>202</v>
      </c>
      <c r="C939" s="43" t="s">
        <v>362</v>
      </c>
      <c r="D939" s="44">
        <v>39976</v>
      </c>
      <c r="E939" s="43">
        <v>28</v>
      </c>
      <c r="F939" s="43">
        <v>1934540</v>
      </c>
      <c r="G939" s="43">
        <v>7.0000000000000007E-2</v>
      </c>
      <c r="H939" s="43">
        <v>135418</v>
      </c>
      <c r="I939" s="43" t="s">
        <v>76</v>
      </c>
      <c r="J939" s="43" t="s">
        <v>145</v>
      </c>
      <c r="K939" s="43">
        <f t="shared" si="112"/>
        <v>2009</v>
      </c>
      <c r="L939" s="43">
        <f t="shared" si="113"/>
        <v>1</v>
      </c>
      <c r="M939" s="43">
        <f t="shared" si="114"/>
        <v>0</v>
      </c>
      <c r="N939" s="43">
        <f t="shared" si="115"/>
        <v>1</v>
      </c>
      <c r="O939" s="43" t="str">
        <f t="shared" si="116"/>
        <v>D: 7%+</v>
      </c>
      <c r="P939" s="45">
        <f t="shared" si="117"/>
        <v>1799122</v>
      </c>
      <c r="Q939" s="45">
        <f>IF(L939=1,F939*INDEX(Asumsi!$B$5:$B$7,MATCH(I939,Asumsi!$A$5:$A$7,0))-H939,0)</f>
        <v>444944</v>
      </c>
      <c r="R939" s="46">
        <f>MIN(G939,INDEX(Asumsi!$C$5:$C$7,MATCH(I939,Asumsi!$A$5:$A$7,0)))</f>
        <v>0.05</v>
      </c>
      <c r="S939" s="43">
        <f t="shared" si="118"/>
        <v>1</v>
      </c>
      <c r="T939" s="45">
        <f t="shared" si="119"/>
        <v>38690.80000000001</v>
      </c>
      <c r="U939" s="45">
        <f>IF(L939=1,F939*INDEX(Asumsi!$B$5:$B$7,MATCH(I939,Asumsi!$A$5:$A$7,0))-F939*R939,0)</f>
        <v>483635</v>
      </c>
      <c r="V939" s="45">
        <f>IF(S939=1,U939*(1-Asumsi!$B$10),U939)</f>
        <v>459453.25</v>
      </c>
    </row>
    <row r="940" spans="1:22" x14ac:dyDescent="0.35">
      <c r="A940" s="43">
        <v>25825</v>
      </c>
      <c r="B940" s="43" t="s">
        <v>202</v>
      </c>
      <c r="C940" s="43" t="s">
        <v>366</v>
      </c>
      <c r="D940" s="44">
        <v>41109</v>
      </c>
      <c r="E940" s="43">
        <v>45</v>
      </c>
      <c r="F940" s="43">
        <v>967480</v>
      </c>
      <c r="G940" s="43">
        <v>0.02</v>
      </c>
      <c r="H940" s="43">
        <v>19350</v>
      </c>
      <c r="I940" s="43" t="s">
        <v>76</v>
      </c>
      <c r="J940" s="43" t="s">
        <v>145</v>
      </c>
      <c r="K940" s="43">
        <f t="shared" si="112"/>
        <v>2012</v>
      </c>
      <c r="L940" s="43">
        <f t="shared" si="113"/>
        <v>1</v>
      </c>
      <c r="M940" s="43">
        <f t="shared" si="114"/>
        <v>0</v>
      </c>
      <c r="N940" s="43">
        <f t="shared" si="115"/>
        <v>1</v>
      </c>
      <c r="O940" s="43" t="str">
        <f t="shared" si="116"/>
        <v>B: 1-3%</v>
      </c>
      <c r="P940" s="45">
        <f t="shared" si="117"/>
        <v>948130</v>
      </c>
      <c r="Q940" s="45">
        <f>IF(L940=1,F940*INDEX(Asumsi!$B$5:$B$7,MATCH(I940,Asumsi!$A$5:$A$7,0))-H940,0)</f>
        <v>270894</v>
      </c>
      <c r="R940" s="46">
        <f>MIN(G940,INDEX(Asumsi!$C$5:$C$7,MATCH(I940,Asumsi!$A$5:$A$7,0)))</f>
        <v>0.02</v>
      </c>
      <c r="S940" s="43">
        <f t="shared" si="118"/>
        <v>0</v>
      </c>
      <c r="T940" s="45">
        <f t="shared" si="119"/>
        <v>0</v>
      </c>
      <c r="U940" s="45">
        <f>IF(L940=1,F940*INDEX(Asumsi!$B$5:$B$7,MATCH(I940,Asumsi!$A$5:$A$7,0))-F940*R940,0)</f>
        <v>270894.40000000002</v>
      </c>
      <c r="V940" s="45">
        <f>IF(S940=1,U940*(1-Asumsi!$B$10),U940)</f>
        <v>270894.40000000002</v>
      </c>
    </row>
    <row r="941" spans="1:22" x14ac:dyDescent="0.35">
      <c r="A941" s="43">
        <v>26304</v>
      </c>
      <c r="B941" s="43" t="s">
        <v>202</v>
      </c>
      <c r="C941" s="43" t="s">
        <v>363</v>
      </c>
      <c r="D941" s="44">
        <v>40621</v>
      </c>
      <c r="E941" s="43">
        <v>43</v>
      </c>
      <c r="F941" s="43">
        <v>14904274</v>
      </c>
      <c r="G941" s="43">
        <v>0.02</v>
      </c>
      <c r="H941" s="43">
        <v>298085</v>
      </c>
      <c r="I941" s="43" t="s">
        <v>77</v>
      </c>
      <c r="J941" s="43" t="s">
        <v>137</v>
      </c>
      <c r="K941" s="43">
        <f t="shared" si="112"/>
        <v>2011</v>
      </c>
      <c r="L941" s="43">
        <f t="shared" si="113"/>
        <v>1</v>
      </c>
      <c r="M941" s="43">
        <f t="shared" si="114"/>
        <v>0</v>
      </c>
      <c r="N941" s="43">
        <f t="shared" si="115"/>
        <v>1</v>
      </c>
      <c r="O941" s="43" t="str">
        <f t="shared" si="116"/>
        <v>B: 1-3%</v>
      </c>
      <c r="P941" s="45">
        <f t="shared" si="117"/>
        <v>14606189</v>
      </c>
      <c r="Q941" s="45">
        <f>IF(L941=1,F941*INDEX(Asumsi!$B$5:$B$7,MATCH(I941,Asumsi!$A$5:$A$7,0))-H941,0)</f>
        <v>4173197.2</v>
      </c>
      <c r="R941" s="46">
        <f>MIN(G941,INDEX(Asumsi!$C$5:$C$7,MATCH(I941,Asumsi!$A$5:$A$7,0)))</f>
        <v>0.02</v>
      </c>
      <c r="S941" s="43">
        <f t="shared" si="118"/>
        <v>0</v>
      </c>
      <c r="T941" s="45">
        <f t="shared" si="119"/>
        <v>0</v>
      </c>
      <c r="U941" s="45">
        <f>IF(L941=1,F941*INDEX(Asumsi!$B$5:$B$7,MATCH(I941,Asumsi!$A$5:$A$7,0))-F941*R941,0)</f>
        <v>4173196.72</v>
      </c>
      <c r="V941" s="45">
        <f>IF(S941=1,U941*(1-Asumsi!$B$10),U941)</f>
        <v>4173196.72</v>
      </c>
    </row>
    <row r="942" spans="1:22" x14ac:dyDescent="0.35">
      <c r="A942" s="43">
        <v>26726</v>
      </c>
      <c r="B942" s="43" t="s">
        <v>202</v>
      </c>
      <c r="C942" s="43" t="s">
        <v>381</v>
      </c>
      <c r="D942" s="44">
        <v>41270</v>
      </c>
      <c r="E942" s="43">
        <v>37</v>
      </c>
      <c r="F942" s="43">
        <v>346220</v>
      </c>
      <c r="G942" s="43">
        <v>0.02</v>
      </c>
      <c r="H942" s="43">
        <v>6924</v>
      </c>
      <c r="I942" s="43" t="s">
        <v>76</v>
      </c>
      <c r="J942" s="43" t="s">
        <v>141</v>
      </c>
      <c r="K942" s="43">
        <f t="shared" si="112"/>
        <v>2012</v>
      </c>
      <c r="L942" s="43">
        <f t="shared" si="113"/>
        <v>1</v>
      </c>
      <c r="M942" s="43">
        <f t="shared" si="114"/>
        <v>0</v>
      </c>
      <c r="N942" s="43">
        <f t="shared" si="115"/>
        <v>1</v>
      </c>
      <c r="O942" s="43" t="str">
        <f t="shared" si="116"/>
        <v>B: 1-3%</v>
      </c>
      <c r="P942" s="45">
        <f t="shared" si="117"/>
        <v>339296</v>
      </c>
      <c r="Q942" s="45">
        <f>IF(L942=1,F942*INDEX(Asumsi!$B$5:$B$7,MATCH(I942,Asumsi!$A$5:$A$7,0))-H942,0)</f>
        <v>96942</v>
      </c>
      <c r="R942" s="46">
        <f>MIN(G942,INDEX(Asumsi!$C$5:$C$7,MATCH(I942,Asumsi!$A$5:$A$7,0)))</f>
        <v>0.02</v>
      </c>
      <c r="S942" s="43">
        <f t="shared" si="118"/>
        <v>0</v>
      </c>
      <c r="T942" s="45">
        <f t="shared" si="119"/>
        <v>0</v>
      </c>
      <c r="U942" s="45">
        <f>IF(L942=1,F942*INDEX(Asumsi!$B$5:$B$7,MATCH(I942,Asumsi!$A$5:$A$7,0))-F942*R942,0)</f>
        <v>96941.6</v>
      </c>
      <c r="V942" s="45">
        <f>IF(S942=1,U942*(1-Asumsi!$B$10),U942)</f>
        <v>96941.6</v>
      </c>
    </row>
    <row r="943" spans="1:22" x14ac:dyDescent="0.35">
      <c r="A943" s="43">
        <v>27266</v>
      </c>
      <c r="B943" s="43" t="s">
        <v>202</v>
      </c>
      <c r="C943" s="43" t="s">
        <v>363</v>
      </c>
      <c r="D943" s="44">
        <v>40794</v>
      </c>
      <c r="E943" s="43">
        <v>9</v>
      </c>
      <c r="F943" s="43">
        <v>2062120</v>
      </c>
      <c r="G943" s="43">
        <v>0.03</v>
      </c>
      <c r="H943" s="43">
        <v>61864</v>
      </c>
      <c r="I943" s="43" t="s">
        <v>77</v>
      </c>
      <c r="J943" s="43" t="s">
        <v>142</v>
      </c>
      <c r="K943" s="43">
        <f t="shared" si="112"/>
        <v>2011</v>
      </c>
      <c r="L943" s="43">
        <f t="shared" si="113"/>
        <v>1</v>
      </c>
      <c r="M943" s="43">
        <f t="shared" si="114"/>
        <v>0</v>
      </c>
      <c r="N943" s="43">
        <f t="shared" si="115"/>
        <v>1</v>
      </c>
      <c r="O943" s="43" t="str">
        <f t="shared" si="116"/>
        <v>B: 1-3%</v>
      </c>
      <c r="P943" s="45">
        <f t="shared" si="117"/>
        <v>2000256</v>
      </c>
      <c r="Q943" s="45">
        <f>IF(L943=1,F943*INDEX(Asumsi!$B$5:$B$7,MATCH(I943,Asumsi!$A$5:$A$7,0))-H943,0)</f>
        <v>556772</v>
      </c>
      <c r="R943" s="46">
        <f>MIN(G943,INDEX(Asumsi!$C$5:$C$7,MATCH(I943,Asumsi!$A$5:$A$7,0)))</f>
        <v>0.03</v>
      </c>
      <c r="S943" s="43">
        <f t="shared" si="118"/>
        <v>0</v>
      </c>
      <c r="T943" s="45">
        <f t="shared" si="119"/>
        <v>0</v>
      </c>
      <c r="U943" s="45">
        <f>IF(L943=1,F943*INDEX(Asumsi!$B$5:$B$7,MATCH(I943,Asumsi!$A$5:$A$7,0))-F943*R943,0)</f>
        <v>556772.4</v>
      </c>
      <c r="V943" s="45">
        <f>IF(S943=1,U943*(1-Asumsi!$B$10),U943)</f>
        <v>556772.4</v>
      </c>
    </row>
    <row r="944" spans="1:22" x14ac:dyDescent="0.35">
      <c r="A944" s="43">
        <v>27396</v>
      </c>
      <c r="B944" s="43" t="s">
        <v>202</v>
      </c>
      <c r="C944" s="43" t="s">
        <v>369</v>
      </c>
      <c r="D944" s="44">
        <v>40520</v>
      </c>
      <c r="E944" s="43">
        <v>14</v>
      </c>
      <c r="F944" s="43">
        <v>276620</v>
      </c>
      <c r="G944" s="43">
        <v>7.0000000000000007E-2</v>
      </c>
      <c r="H944" s="43">
        <v>19363</v>
      </c>
      <c r="I944" s="43" t="s">
        <v>75</v>
      </c>
      <c r="J944" s="43" t="s">
        <v>144</v>
      </c>
      <c r="K944" s="43">
        <f t="shared" si="112"/>
        <v>2010</v>
      </c>
      <c r="L944" s="43">
        <f t="shared" si="113"/>
        <v>1</v>
      </c>
      <c r="M944" s="43">
        <f t="shared" si="114"/>
        <v>0</v>
      </c>
      <c r="N944" s="43">
        <f t="shared" si="115"/>
        <v>1</v>
      </c>
      <c r="O944" s="43" t="str">
        <f t="shared" si="116"/>
        <v>D: 7%+</v>
      </c>
      <c r="P944" s="45">
        <f t="shared" si="117"/>
        <v>257257</v>
      </c>
      <c r="Q944" s="45">
        <f>IF(L944=1,F944*INDEX(Asumsi!$B$5:$B$7,MATCH(I944,Asumsi!$A$5:$A$7,0))-H944,0)</f>
        <v>63623</v>
      </c>
      <c r="R944" s="46">
        <f>MIN(G944,INDEX(Asumsi!$C$5:$C$7,MATCH(I944,Asumsi!$A$5:$A$7,0)))</f>
        <v>0.03</v>
      </c>
      <c r="S944" s="43">
        <f t="shared" si="118"/>
        <v>1</v>
      </c>
      <c r="T944" s="45">
        <f t="shared" si="119"/>
        <v>11064.800000000003</v>
      </c>
      <c r="U944" s="45">
        <f>IF(L944=1,F944*INDEX(Asumsi!$B$5:$B$7,MATCH(I944,Asumsi!$A$5:$A$7,0))-F944*R944,0)</f>
        <v>74687.399999999994</v>
      </c>
      <c r="V944" s="45">
        <f>IF(S944=1,U944*(1-Asumsi!$B$10),U944)</f>
        <v>70953.029999999984</v>
      </c>
    </row>
    <row r="945" spans="1:22" x14ac:dyDescent="0.35">
      <c r="A945" s="43">
        <v>28480</v>
      </c>
      <c r="B945" s="43" t="s">
        <v>202</v>
      </c>
      <c r="C945" s="43" t="s">
        <v>378</v>
      </c>
      <c r="D945" s="44">
        <v>39887</v>
      </c>
      <c r="E945" s="43">
        <v>17</v>
      </c>
      <c r="F945" s="43">
        <v>61240</v>
      </c>
      <c r="G945" s="43">
        <v>0.01</v>
      </c>
      <c r="H945" s="43">
        <v>612</v>
      </c>
      <c r="I945" s="43" t="s">
        <v>76</v>
      </c>
      <c r="J945" s="43" t="s">
        <v>147</v>
      </c>
      <c r="K945" s="43">
        <f t="shared" si="112"/>
        <v>2009</v>
      </c>
      <c r="L945" s="43">
        <f t="shared" si="113"/>
        <v>1</v>
      </c>
      <c r="M945" s="43">
        <f t="shared" si="114"/>
        <v>0</v>
      </c>
      <c r="N945" s="43">
        <f t="shared" si="115"/>
        <v>1</v>
      </c>
      <c r="O945" s="43" t="str">
        <f t="shared" si="116"/>
        <v>B: 1-3%</v>
      </c>
      <c r="P945" s="45">
        <f t="shared" si="117"/>
        <v>60628</v>
      </c>
      <c r="Q945" s="45">
        <f>IF(L945=1,F945*INDEX(Asumsi!$B$5:$B$7,MATCH(I945,Asumsi!$A$5:$A$7,0))-H945,0)</f>
        <v>17760</v>
      </c>
      <c r="R945" s="46">
        <f>MIN(G945,INDEX(Asumsi!$C$5:$C$7,MATCH(I945,Asumsi!$A$5:$A$7,0)))</f>
        <v>0.01</v>
      </c>
      <c r="S945" s="43">
        <f t="shared" si="118"/>
        <v>0</v>
      </c>
      <c r="T945" s="45">
        <f t="shared" si="119"/>
        <v>0</v>
      </c>
      <c r="U945" s="45">
        <f>IF(L945=1,F945*INDEX(Asumsi!$B$5:$B$7,MATCH(I945,Asumsi!$A$5:$A$7,0))-F945*R945,0)</f>
        <v>17759.599999999999</v>
      </c>
      <c r="V945" s="45">
        <f>IF(S945=1,U945*(1-Asumsi!$B$10),U945)</f>
        <v>17759.599999999999</v>
      </c>
    </row>
    <row r="946" spans="1:22" x14ac:dyDescent="0.35">
      <c r="A946" s="43">
        <v>29158</v>
      </c>
      <c r="B946" s="43" t="s">
        <v>202</v>
      </c>
      <c r="C946" s="43" t="s">
        <v>359</v>
      </c>
      <c r="D946" s="44">
        <v>40836</v>
      </c>
      <c r="E946" s="43">
        <v>12</v>
      </c>
      <c r="F946" s="43">
        <v>4533400</v>
      </c>
      <c r="G946" s="43">
        <v>7.0000000000000007E-2</v>
      </c>
      <c r="H946" s="43">
        <v>317338</v>
      </c>
      <c r="I946" s="43" t="s">
        <v>75</v>
      </c>
      <c r="J946" s="43" t="s">
        <v>135</v>
      </c>
      <c r="K946" s="43">
        <f t="shared" si="112"/>
        <v>2011</v>
      </c>
      <c r="L946" s="43">
        <f t="shared" si="113"/>
        <v>1</v>
      </c>
      <c r="M946" s="43">
        <f t="shared" si="114"/>
        <v>0</v>
      </c>
      <c r="N946" s="43">
        <f t="shared" si="115"/>
        <v>1</v>
      </c>
      <c r="O946" s="43" t="str">
        <f t="shared" si="116"/>
        <v>D: 7%+</v>
      </c>
      <c r="P946" s="45">
        <f t="shared" si="117"/>
        <v>4216062</v>
      </c>
      <c r="Q946" s="45">
        <f>IF(L946=1,F946*INDEX(Asumsi!$B$5:$B$7,MATCH(I946,Asumsi!$A$5:$A$7,0))-H946,0)</f>
        <v>1042682</v>
      </c>
      <c r="R946" s="46">
        <f>MIN(G946,INDEX(Asumsi!$C$5:$C$7,MATCH(I946,Asumsi!$A$5:$A$7,0)))</f>
        <v>0.03</v>
      </c>
      <c r="S946" s="43">
        <f t="shared" si="118"/>
        <v>1</v>
      </c>
      <c r="T946" s="45">
        <f t="shared" si="119"/>
        <v>181336.00000000003</v>
      </c>
      <c r="U946" s="45">
        <f>IF(L946=1,F946*INDEX(Asumsi!$B$5:$B$7,MATCH(I946,Asumsi!$A$5:$A$7,0))-F946*R946,0)</f>
        <v>1224018</v>
      </c>
      <c r="V946" s="45">
        <f>IF(S946=1,U946*(1-Asumsi!$B$10),U946)</f>
        <v>1162817.0999999999</v>
      </c>
    </row>
    <row r="947" spans="1:22" x14ac:dyDescent="0.35">
      <c r="A947" s="43">
        <v>29409</v>
      </c>
      <c r="B947" s="43" t="s">
        <v>202</v>
      </c>
      <c r="C947" s="43" t="s">
        <v>361</v>
      </c>
      <c r="D947" s="44">
        <v>40556</v>
      </c>
      <c r="E947" s="43">
        <v>23</v>
      </c>
      <c r="F947" s="43">
        <v>77980</v>
      </c>
      <c r="G947" s="43">
        <v>0.09</v>
      </c>
      <c r="H947" s="43">
        <v>7018</v>
      </c>
      <c r="I947" s="43" t="s">
        <v>77</v>
      </c>
      <c r="J947" s="43" t="s">
        <v>142</v>
      </c>
      <c r="K947" s="43">
        <f t="shared" si="112"/>
        <v>2011</v>
      </c>
      <c r="L947" s="43">
        <f t="shared" si="113"/>
        <v>1</v>
      </c>
      <c r="M947" s="43">
        <f t="shared" si="114"/>
        <v>0</v>
      </c>
      <c r="N947" s="43">
        <f t="shared" si="115"/>
        <v>1</v>
      </c>
      <c r="O947" s="43" t="str">
        <f t="shared" si="116"/>
        <v>D: 7%+</v>
      </c>
      <c r="P947" s="45">
        <f t="shared" si="117"/>
        <v>70962</v>
      </c>
      <c r="Q947" s="45">
        <f>IF(L947=1,F947*INDEX(Asumsi!$B$5:$B$7,MATCH(I947,Asumsi!$A$5:$A$7,0))-H947,0)</f>
        <v>16376</v>
      </c>
      <c r="R947" s="46">
        <f>MIN(G947,INDEX(Asumsi!$C$5:$C$7,MATCH(I947,Asumsi!$A$5:$A$7,0)))</f>
        <v>0.05</v>
      </c>
      <c r="S947" s="43">
        <f t="shared" si="118"/>
        <v>1</v>
      </c>
      <c r="T947" s="45">
        <f t="shared" si="119"/>
        <v>3119.1999999999994</v>
      </c>
      <c r="U947" s="45">
        <f>IF(L947=1,F947*INDEX(Asumsi!$B$5:$B$7,MATCH(I947,Asumsi!$A$5:$A$7,0))-F947*R947,0)</f>
        <v>19495</v>
      </c>
      <c r="V947" s="45">
        <f>IF(S947=1,U947*(1-Asumsi!$B$10),U947)</f>
        <v>18520.25</v>
      </c>
    </row>
    <row r="948" spans="1:22" x14ac:dyDescent="0.35">
      <c r="A948" s="43">
        <v>29956</v>
      </c>
      <c r="B948" s="43" t="s">
        <v>202</v>
      </c>
      <c r="C948" s="43" t="s">
        <v>367</v>
      </c>
      <c r="D948" s="44">
        <v>40039</v>
      </c>
      <c r="E948" s="43">
        <v>48</v>
      </c>
      <c r="F948" s="43">
        <v>160660</v>
      </c>
      <c r="G948" s="43">
        <v>0.09</v>
      </c>
      <c r="H948" s="43">
        <v>14459</v>
      </c>
      <c r="I948" s="43" t="s">
        <v>76</v>
      </c>
      <c r="J948" s="43" t="s">
        <v>147</v>
      </c>
      <c r="K948" s="43">
        <f t="shared" si="112"/>
        <v>2009</v>
      </c>
      <c r="L948" s="43">
        <f t="shared" si="113"/>
        <v>1</v>
      </c>
      <c r="M948" s="43">
        <f t="shared" si="114"/>
        <v>0</v>
      </c>
      <c r="N948" s="43">
        <f t="shared" si="115"/>
        <v>1</v>
      </c>
      <c r="O948" s="43" t="str">
        <f t="shared" si="116"/>
        <v>D: 7%+</v>
      </c>
      <c r="P948" s="45">
        <f t="shared" si="117"/>
        <v>146201</v>
      </c>
      <c r="Q948" s="45">
        <f>IF(L948=1,F948*INDEX(Asumsi!$B$5:$B$7,MATCH(I948,Asumsi!$A$5:$A$7,0))-H948,0)</f>
        <v>33739</v>
      </c>
      <c r="R948" s="46">
        <f>MIN(G948,INDEX(Asumsi!$C$5:$C$7,MATCH(I948,Asumsi!$A$5:$A$7,0)))</f>
        <v>0.05</v>
      </c>
      <c r="S948" s="43">
        <f t="shared" si="118"/>
        <v>1</v>
      </c>
      <c r="T948" s="45">
        <f t="shared" si="119"/>
        <v>6426.3999999999987</v>
      </c>
      <c r="U948" s="45">
        <f>IF(L948=1,F948*INDEX(Asumsi!$B$5:$B$7,MATCH(I948,Asumsi!$A$5:$A$7,0))-F948*R948,0)</f>
        <v>40165</v>
      </c>
      <c r="V948" s="45">
        <f>IF(S948=1,U948*(1-Asumsi!$B$10),U948)</f>
        <v>38156.75</v>
      </c>
    </row>
    <row r="949" spans="1:22" x14ac:dyDescent="0.35">
      <c r="A949" s="43">
        <v>30341</v>
      </c>
      <c r="B949" s="43" t="s">
        <v>202</v>
      </c>
      <c r="C949" s="43" t="s">
        <v>359</v>
      </c>
      <c r="D949" s="44">
        <v>39844</v>
      </c>
      <c r="E949" s="43">
        <v>42</v>
      </c>
      <c r="F949" s="43">
        <v>12488360</v>
      </c>
      <c r="G949" s="43">
        <v>0.09</v>
      </c>
      <c r="H949" s="43">
        <v>1123952</v>
      </c>
      <c r="I949" s="43" t="s">
        <v>75</v>
      </c>
      <c r="J949" s="43" t="s">
        <v>135</v>
      </c>
      <c r="K949" s="43">
        <f t="shared" si="112"/>
        <v>2009</v>
      </c>
      <c r="L949" s="43">
        <f t="shared" si="113"/>
        <v>1</v>
      </c>
      <c r="M949" s="43">
        <f t="shared" si="114"/>
        <v>0</v>
      </c>
      <c r="N949" s="43">
        <f t="shared" si="115"/>
        <v>1</v>
      </c>
      <c r="O949" s="43" t="str">
        <f t="shared" si="116"/>
        <v>D: 7%+</v>
      </c>
      <c r="P949" s="45">
        <f t="shared" si="117"/>
        <v>11364408</v>
      </c>
      <c r="Q949" s="45">
        <f>IF(L949=1,F949*INDEX(Asumsi!$B$5:$B$7,MATCH(I949,Asumsi!$A$5:$A$7,0))-H949,0)</f>
        <v>2622556</v>
      </c>
      <c r="R949" s="46">
        <f>MIN(G949,INDEX(Asumsi!$C$5:$C$7,MATCH(I949,Asumsi!$A$5:$A$7,0)))</f>
        <v>0.03</v>
      </c>
      <c r="S949" s="43">
        <f t="shared" si="118"/>
        <v>1</v>
      </c>
      <c r="T949" s="45">
        <f t="shared" si="119"/>
        <v>749301.6</v>
      </c>
      <c r="U949" s="45">
        <f>IF(L949=1,F949*INDEX(Asumsi!$B$5:$B$7,MATCH(I949,Asumsi!$A$5:$A$7,0))-F949*R949,0)</f>
        <v>3371857.2</v>
      </c>
      <c r="V949" s="45">
        <f>IF(S949=1,U949*(1-Asumsi!$B$10),U949)</f>
        <v>3203264.34</v>
      </c>
    </row>
    <row r="950" spans="1:22" x14ac:dyDescent="0.35">
      <c r="A950" s="43">
        <v>30467</v>
      </c>
      <c r="B950" s="43" t="s">
        <v>202</v>
      </c>
      <c r="C950" s="43" t="s">
        <v>370</v>
      </c>
      <c r="D950" s="44">
        <v>40040</v>
      </c>
      <c r="E950" s="43">
        <v>5</v>
      </c>
      <c r="F950" s="43">
        <v>4039300</v>
      </c>
      <c r="G950" s="43">
        <v>0.05</v>
      </c>
      <c r="H950" s="43">
        <v>201965</v>
      </c>
      <c r="I950" s="43" t="s">
        <v>76</v>
      </c>
      <c r="J950" s="43" t="s">
        <v>138</v>
      </c>
      <c r="K950" s="43">
        <f t="shared" si="112"/>
        <v>2009</v>
      </c>
      <c r="L950" s="43">
        <f t="shared" si="113"/>
        <v>1</v>
      </c>
      <c r="M950" s="43">
        <f t="shared" si="114"/>
        <v>0</v>
      </c>
      <c r="N950" s="43">
        <f t="shared" si="115"/>
        <v>1</v>
      </c>
      <c r="O950" s="43" t="str">
        <f t="shared" si="116"/>
        <v>C: 4-6%</v>
      </c>
      <c r="P950" s="45">
        <f t="shared" si="117"/>
        <v>3837335</v>
      </c>
      <c r="Q950" s="45">
        <f>IF(L950=1,F950*INDEX(Asumsi!$B$5:$B$7,MATCH(I950,Asumsi!$A$5:$A$7,0))-H950,0)</f>
        <v>1009825</v>
      </c>
      <c r="R950" s="46">
        <f>MIN(G950,INDEX(Asumsi!$C$5:$C$7,MATCH(I950,Asumsi!$A$5:$A$7,0)))</f>
        <v>0.05</v>
      </c>
      <c r="S950" s="43">
        <f t="shared" si="118"/>
        <v>0</v>
      </c>
      <c r="T950" s="45">
        <f t="shared" si="119"/>
        <v>0</v>
      </c>
      <c r="U950" s="45">
        <f>IF(L950=1,F950*INDEX(Asumsi!$B$5:$B$7,MATCH(I950,Asumsi!$A$5:$A$7,0))-F950*R950,0)</f>
        <v>1009825</v>
      </c>
      <c r="V950" s="45">
        <f>IF(S950=1,U950*(1-Asumsi!$B$10),U950)</f>
        <v>1009825</v>
      </c>
    </row>
    <row r="951" spans="1:22" x14ac:dyDescent="0.35">
      <c r="A951" s="43">
        <v>30785</v>
      </c>
      <c r="B951" s="43" t="s">
        <v>202</v>
      </c>
      <c r="C951" s="43" t="s">
        <v>384</v>
      </c>
      <c r="D951" s="44">
        <v>39997</v>
      </c>
      <c r="E951" s="43">
        <v>7</v>
      </c>
      <c r="F951" s="43">
        <v>111620</v>
      </c>
      <c r="G951" s="43">
        <v>0.03</v>
      </c>
      <c r="H951" s="43">
        <v>3349</v>
      </c>
      <c r="I951" s="43" t="s">
        <v>76</v>
      </c>
      <c r="J951" s="43" t="s">
        <v>145</v>
      </c>
      <c r="K951" s="43">
        <f t="shared" si="112"/>
        <v>2009</v>
      </c>
      <c r="L951" s="43">
        <f t="shared" si="113"/>
        <v>1</v>
      </c>
      <c r="M951" s="43">
        <f t="shared" si="114"/>
        <v>0</v>
      </c>
      <c r="N951" s="43">
        <f t="shared" si="115"/>
        <v>1</v>
      </c>
      <c r="O951" s="43" t="str">
        <f t="shared" si="116"/>
        <v>B: 1-3%</v>
      </c>
      <c r="P951" s="45">
        <f t="shared" si="117"/>
        <v>108271</v>
      </c>
      <c r="Q951" s="45">
        <f>IF(L951=1,F951*INDEX(Asumsi!$B$5:$B$7,MATCH(I951,Asumsi!$A$5:$A$7,0))-H951,0)</f>
        <v>30137</v>
      </c>
      <c r="R951" s="46">
        <f>MIN(G951,INDEX(Asumsi!$C$5:$C$7,MATCH(I951,Asumsi!$A$5:$A$7,0)))</f>
        <v>0.03</v>
      </c>
      <c r="S951" s="43">
        <f t="shared" si="118"/>
        <v>0</v>
      </c>
      <c r="T951" s="45">
        <f t="shared" si="119"/>
        <v>0</v>
      </c>
      <c r="U951" s="45">
        <f>IF(L951=1,F951*INDEX(Asumsi!$B$5:$B$7,MATCH(I951,Asumsi!$A$5:$A$7,0))-F951*R951,0)</f>
        <v>30137.4</v>
      </c>
      <c r="V951" s="45">
        <f>IF(S951=1,U951*(1-Asumsi!$B$10),U951)</f>
        <v>30137.4</v>
      </c>
    </row>
    <row r="952" spans="1:22" x14ac:dyDescent="0.35">
      <c r="A952" s="43">
        <v>31171</v>
      </c>
      <c r="B952" s="43" t="s">
        <v>202</v>
      </c>
      <c r="C952" s="43" t="s">
        <v>385</v>
      </c>
      <c r="D952" s="44">
        <v>39911</v>
      </c>
      <c r="E952" s="43">
        <v>37</v>
      </c>
      <c r="F952" s="43">
        <v>322040</v>
      </c>
      <c r="G952" s="43">
        <v>0.08</v>
      </c>
      <c r="H952" s="43">
        <v>25763</v>
      </c>
      <c r="I952" s="43" t="s">
        <v>76</v>
      </c>
      <c r="J952" s="43" t="s">
        <v>138</v>
      </c>
      <c r="K952" s="43">
        <f t="shared" si="112"/>
        <v>2009</v>
      </c>
      <c r="L952" s="43">
        <f t="shared" si="113"/>
        <v>1</v>
      </c>
      <c r="M952" s="43">
        <f t="shared" si="114"/>
        <v>0</v>
      </c>
      <c r="N952" s="43">
        <f t="shared" si="115"/>
        <v>1</v>
      </c>
      <c r="O952" s="43" t="str">
        <f t="shared" si="116"/>
        <v>D: 7%+</v>
      </c>
      <c r="P952" s="45">
        <f t="shared" si="117"/>
        <v>296277</v>
      </c>
      <c r="Q952" s="45">
        <f>IF(L952=1,F952*INDEX(Asumsi!$B$5:$B$7,MATCH(I952,Asumsi!$A$5:$A$7,0))-H952,0)</f>
        <v>70849</v>
      </c>
      <c r="R952" s="46">
        <f>MIN(G952,INDEX(Asumsi!$C$5:$C$7,MATCH(I952,Asumsi!$A$5:$A$7,0)))</f>
        <v>0.05</v>
      </c>
      <c r="S952" s="43">
        <f t="shared" si="118"/>
        <v>1</v>
      </c>
      <c r="T952" s="45">
        <f t="shared" si="119"/>
        <v>9661.1999999999989</v>
      </c>
      <c r="U952" s="45">
        <f>IF(L952=1,F952*INDEX(Asumsi!$B$5:$B$7,MATCH(I952,Asumsi!$A$5:$A$7,0))-F952*R952,0)</f>
        <v>80510</v>
      </c>
      <c r="V952" s="45">
        <f>IF(S952=1,U952*(1-Asumsi!$B$10),U952)</f>
        <v>76484.5</v>
      </c>
    </row>
    <row r="953" spans="1:22" x14ac:dyDescent="0.35">
      <c r="A953" s="43">
        <v>31297</v>
      </c>
      <c r="B953" s="43" t="s">
        <v>202</v>
      </c>
      <c r="C953" s="43" t="s">
        <v>378</v>
      </c>
      <c r="D953" s="44">
        <v>41139</v>
      </c>
      <c r="E953" s="43">
        <v>39</v>
      </c>
      <c r="F953" s="43">
        <v>1359900</v>
      </c>
      <c r="G953" s="43">
        <v>0.08</v>
      </c>
      <c r="H953" s="43">
        <v>108792</v>
      </c>
      <c r="I953" s="43" t="s">
        <v>76</v>
      </c>
      <c r="J953" s="43" t="s">
        <v>147</v>
      </c>
      <c r="K953" s="43">
        <f t="shared" si="112"/>
        <v>2012</v>
      </c>
      <c r="L953" s="43">
        <f t="shared" si="113"/>
        <v>1</v>
      </c>
      <c r="M953" s="43">
        <f t="shared" si="114"/>
        <v>0</v>
      </c>
      <c r="N953" s="43">
        <f t="shared" si="115"/>
        <v>1</v>
      </c>
      <c r="O953" s="43" t="str">
        <f t="shared" si="116"/>
        <v>D: 7%+</v>
      </c>
      <c r="P953" s="45">
        <f t="shared" si="117"/>
        <v>1251108</v>
      </c>
      <c r="Q953" s="45">
        <f>IF(L953=1,F953*INDEX(Asumsi!$B$5:$B$7,MATCH(I953,Asumsi!$A$5:$A$7,0))-H953,0)</f>
        <v>299178</v>
      </c>
      <c r="R953" s="46">
        <f>MIN(G953,INDEX(Asumsi!$C$5:$C$7,MATCH(I953,Asumsi!$A$5:$A$7,0)))</f>
        <v>0.05</v>
      </c>
      <c r="S953" s="43">
        <f t="shared" si="118"/>
        <v>1</v>
      </c>
      <c r="T953" s="45">
        <f t="shared" si="119"/>
        <v>40797</v>
      </c>
      <c r="U953" s="45">
        <f>IF(L953=1,F953*INDEX(Asumsi!$B$5:$B$7,MATCH(I953,Asumsi!$A$5:$A$7,0))-F953*R953,0)</f>
        <v>339975</v>
      </c>
      <c r="V953" s="45">
        <f>IF(S953=1,U953*(1-Asumsi!$B$10),U953)</f>
        <v>322976.25</v>
      </c>
    </row>
    <row r="954" spans="1:22" x14ac:dyDescent="0.35">
      <c r="A954" s="43">
        <v>31553</v>
      </c>
      <c r="B954" s="43" t="s">
        <v>202</v>
      </c>
      <c r="C954" s="43" t="s">
        <v>369</v>
      </c>
      <c r="D954" s="44">
        <v>39823</v>
      </c>
      <c r="E954" s="43">
        <v>32</v>
      </c>
      <c r="F954" s="43">
        <v>9813700</v>
      </c>
      <c r="G954" s="43">
        <v>0.09</v>
      </c>
      <c r="H954" s="43">
        <v>883233</v>
      </c>
      <c r="I954" s="43" t="s">
        <v>76</v>
      </c>
      <c r="J954" s="43" t="s">
        <v>146</v>
      </c>
      <c r="K954" s="43">
        <f t="shared" si="112"/>
        <v>2009</v>
      </c>
      <c r="L954" s="43">
        <f t="shared" si="113"/>
        <v>1</v>
      </c>
      <c r="M954" s="43">
        <f t="shared" si="114"/>
        <v>0</v>
      </c>
      <c r="N954" s="43">
        <f t="shared" si="115"/>
        <v>1</v>
      </c>
      <c r="O954" s="43" t="str">
        <f t="shared" si="116"/>
        <v>D: 7%+</v>
      </c>
      <c r="P954" s="45">
        <f t="shared" si="117"/>
        <v>8930467</v>
      </c>
      <c r="Q954" s="45">
        <f>IF(L954=1,F954*INDEX(Asumsi!$B$5:$B$7,MATCH(I954,Asumsi!$A$5:$A$7,0))-H954,0)</f>
        <v>2060877</v>
      </c>
      <c r="R954" s="46">
        <f>MIN(G954,INDEX(Asumsi!$C$5:$C$7,MATCH(I954,Asumsi!$A$5:$A$7,0)))</f>
        <v>0.05</v>
      </c>
      <c r="S954" s="43">
        <f t="shared" si="118"/>
        <v>1</v>
      </c>
      <c r="T954" s="45">
        <f t="shared" si="119"/>
        <v>392547.99999999994</v>
      </c>
      <c r="U954" s="45">
        <f>IF(L954=1,F954*INDEX(Asumsi!$B$5:$B$7,MATCH(I954,Asumsi!$A$5:$A$7,0))-F954*R954,0)</f>
        <v>2453425</v>
      </c>
      <c r="V954" s="45">
        <f>IF(S954=1,U954*(1-Asumsi!$B$10),U954)</f>
        <v>2330753.75</v>
      </c>
    </row>
    <row r="955" spans="1:22" x14ac:dyDescent="0.35">
      <c r="A955" s="43">
        <v>32706</v>
      </c>
      <c r="B955" s="43" t="s">
        <v>202</v>
      </c>
      <c r="C955" s="43" t="s">
        <v>359</v>
      </c>
      <c r="D955" s="44">
        <v>39998</v>
      </c>
      <c r="E955" s="43">
        <v>5</v>
      </c>
      <c r="F955" s="43">
        <v>4035000</v>
      </c>
      <c r="G955" s="43">
        <v>0.03</v>
      </c>
      <c r="H955" s="43">
        <v>121050</v>
      </c>
      <c r="I955" s="43" t="s">
        <v>77</v>
      </c>
      <c r="J955" s="43" t="s">
        <v>134</v>
      </c>
      <c r="K955" s="43">
        <f t="shared" si="112"/>
        <v>2009</v>
      </c>
      <c r="L955" s="43">
        <f t="shared" si="113"/>
        <v>1</v>
      </c>
      <c r="M955" s="43">
        <f t="shared" si="114"/>
        <v>0</v>
      </c>
      <c r="N955" s="43">
        <f t="shared" si="115"/>
        <v>1</v>
      </c>
      <c r="O955" s="43" t="str">
        <f t="shared" si="116"/>
        <v>B: 1-3%</v>
      </c>
      <c r="P955" s="45">
        <f t="shared" si="117"/>
        <v>3913950</v>
      </c>
      <c r="Q955" s="45">
        <f>IF(L955=1,F955*INDEX(Asumsi!$B$5:$B$7,MATCH(I955,Asumsi!$A$5:$A$7,0))-H955,0)</f>
        <v>1089450</v>
      </c>
      <c r="R955" s="46">
        <f>MIN(G955,INDEX(Asumsi!$C$5:$C$7,MATCH(I955,Asumsi!$A$5:$A$7,0)))</f>
        <v>0.03</v>
      </c>
      <c r="S955" s="43">
        <f t="shared" si="118"/>
        <v>0</v>
      </c>
      <c r="T955" s="45">
        <f t="shared" si="119"/>
        <v>0</v>
      </c>
      <c r="U955" s="45">
        <f>IF(L955=1,F955*INDEX(Asumsi!$B$5:$B$7,MATCH(I955,Asumsi!$A$5:$A$7,0))-F955*R955,0)</f>
        <v>1089450</v>
      </c>
      <c r="V955" s="45">
        <f>IF(S955=1,U955*(1-Asumsi!$B$10),U955)</f>
        <v>1089450</v>
      </c>
    </row>
    <row r="956" spans="1:22" x14ac:dyDescent="0.35">
      <c r="A956" s="43">
        <v>33122</v>
      </c>
      <c r="B956" s="43" t="s">
        <v>202</v>
      </c>
      <c r="C956" s="43" t="s">
        <v>381</v>
      </c>
      <c r="D956" s="44">
        <v>40348</v>
      </c>
      <c r="E956" s="43">
        <v>21</v>
      </c>
      <c r="F956" s="43">
        <v>16937260</v>
      </c>
      <c r="G956" s="43">
        <v>0</v>
      </c>
      <c r="H956" s="43">
        <v>0</v>
      </c>
      <c r="I956" s="43" t="s">
        <v>77</v>
      </c>
      <c r="J956" s="43" t="s">
        <v>134</v>
      </c>
      <c r="K956" s="43">
        <f t="shared" si="112"/>
        <v>2010</v>
      </c>
      <c r="L956" s="43">
        <f t="shared" si="113"/>
        <v>1</v>
      </c>
      <c r="M956" s="43">
        <f t="shared" si="114"/>
        <v>0</v>
      </c>
      <c r="N956" s="43">
        <f t="shared" si="115"/>
        <v>1</v>
      </c>
      <c r="O956" s="43" t="str">
        <f t="shared" si="116"/>
        <v>A: 0%</v>
      </c>
      <c r="P956" s="45">
        <f t="shared" si="117"/>
        <v>16937260</v>
      </c>
      <c r="Q956" s="45">
        <f>IF(L956=1,F956*INDEX(Asumsi!$B$5:$B$7,MATCH(I956,Asumsi!$A$5:$A$7,0))-H956,0)</f>
        <v>5081178</v>
      </c>
      <c r="R956" s="46">
        <f>MIN(G956,INDEX(Asumsi!$C$5:$C$7,MATCH(I956,Asumsi!$A$5:$A$7,0)))</f>
        <v>0</v>
      </c>
      <c r="S956" s="43">
        <f t="shared" si="118"/>
        <v>0</v>
      </c>
      <c r="T956" s="45">
        <f t="shared" si="119"/>
        <v>0</v>
      </c>
      <c r="U956" s="45">
        <f>IF(L956=1,F956*INDEX(Asumsi!$B$5:$B$7,MATCH(I956,Asumsi!$A$5:$A$7,0))-F956*R956,0)</f>
        <v>5081178</v>
      </c>
      <c r="V956" s="45">
        <f>IF(S956=1,U956*(1-Asumsi!$B$10),U956)</f>
        <v>5081178</v>
      </c>
    </row>
    <row r="957" spans="1:22" x14ac:dyDescent="0.35">
      <c r="A957" s="43">
        <v>33570</v>
      </c>
      <c r="B957" s="43" t="s">
        <v>202</v>
      </c>
      <c r="C957" s="43" t="s">
        <v>377</v>
      </c>
      <c r="D957" s="44">
        <v>41259</v>
      </c>
      <c r="E957" s="43">
        <v>46</v>
      </c>
      <c r="F957" s="43">
        <v>531760</v>
      </c>
      <c r="G957" s="43">
        <v>0.05</v>
      </c>
      <c r="H957" s="43">
        <v>26588</v>
      </c>
      <c r="I957" s="43" t="s">
        <v>76</v>
      </c>
      <c r="J957" s="43" t="s">
        <v>138</v>
      </c>
      <c r="K957" s="43">
        <f t="shared" si="112"/>
        <v>2012</v>
      </c>
      <c r="L957" s="43">
        <f t="shared" si="113"/>
        <v>1</v>
      </c>
      <c r="M957" s="43">
        <f t="shared" si="114"/>
        <v>0</v>
      </c>
      <c r="N957" s="43">
        <f t="shared" si="115"/>
        <v>1</v>
      </c>
      <c r="O957" s="43" t="str">
        <f t="shared" si="116"/>
        <v>C: 4-6%</v>
      </c>
      <c r="P957" s="45">
        <f t="shared" si="117"/>
        <v>505172</v>
      </c>
      <c r="Q957" s="45">
        <f>IF(L957=1,F957*INDEX(Asumsi!$B$5:$B$7,MATCH(I957,Asumsi!$A$5:$A$7,0))-H957,0)</f>
        <v>132940</v>
      </c>
      <c r="R957" s="46">
        <f>MIN(G957,INDEX(Asumsi!$C$5:$C$7,MATCH(I957,Asumsi!$A$5:$A$7,0)))</f>
        <v>0.05</v>
      </c>
      <c r="S957" s="43">
        <f t="shared" si="118"/>
        <v>0</v>
      </c>
      <c r="T957" s="45">
        <f t="shared" si="119"/>
        <v>0</v>
      </c>
      <c r="U957" s="45">
        <f>IF(L957=1,F957*INDEX(Asumsi!$B$5:$B$7,MATCH(I957,Asumsi!$A$5:$A$7,0))-F957*R957,0)</f>
        <v>132940</v>
      </c>
      <c r="V957" s="45">
        <f>IF(S957=1,U957*(1-Asumsi!$B$10),U957)</f>
        <v>132940</v>
      </c>
    </row>
    <row r="958" spans="1:22" x14ac:dyDescent="0.35">
      <c r="A958" s="43">
        <v>33893</v>
      </c>
      <c r="B958" s="43" t="s">
        <v>202</v>
      </c>
      <c r="C958" s="43" t="s">
        <v>360</v>
      </c>
      <c r="D958" s="44">
        <v>41172</v>
      </c>
      <c r="E958" s="43">
        <v>6</v>
      </c>
      <c r="F958" s="43">
        <v>464420</v>
      </c>
      <c r="G958" s="43">
        <v>0</v>
      </c>
      <c r="H958" s="43">
        <v>0</v>
      </c>
      <c r="I958" s="43" t="s">
        <v>76</v>
      </c>
      <c r="J958" s="43" t="s">
        <v>146</v>
      </c>
      <c r="K958" s="43">
        <f t="shared" si="112"/>
        <v>2012</v>
      </c>
      <c r="L958" s="43">
        <f t="shared" si="113"/>
        <v>1</v>
      </c>
      <c r="M958" s="43">
        <f t="shared" si="114"/>
        <v>0</v>
      </c>
      <c r="N958" s="43">
        <f t="shared" si="115"/>
        <v>1</v>
      </c>
      <c r="O958" s="43" t="str">
        <f t="shared" si="116"/>
        <v>A: 0%</v>
      </c>
      <c r="P958" s="45">
        <f t="shared" si="117"/>
        <v>464420</v>
      </c>
      <c r="Q958" s="45">
        <f>IF(L958=1,F958*INDEX(Asumsi!$B$5:$B$7,MATCH(I958,Asumsi!$A$5:$A$7,0))-H958,0)</f>
        <v>139326</v>
      </c>
      <c r="R958" s="46">
        <f>MIN(G958,INDEX(Asumsi!$C$5:$C$7,MATCH(I958,Asumsi!$A$5:$A$7,0)))</f>
        <v>0</v>
      </c>
      <c r="S958" s="43">
        <f t="shared" si="118"/>
        <v>0</v>
      </c>
      <c r="T958" s="45">
        <f t="shared" si="119"/>
        <v>0</v>
      </c>
      <c r="U958" s="45">
        <f>IF(L958=1,F958*INDEX(Asumsi!$B$5:$B$7,MATCH(I958,Asumsi!$A$5:$A$7,0))-F958*R958,0)</f>
        <v>139326</v>
      </c>
      <c r="V958" s="45">
        <f>IF(S958=1,U958*(1-Asumsi!$B$10),U958)</f>
        <v>139326</v>
      </c>
    </row>
    <row r="959" spans="1:22" x14ac:dyDescent="0.35">
      <c r="A959" s="43">
        <v>34599</v>
      </c>
      <c r="B959" s="43" t="s">
        <v>202</v>
      </c>
      <c r="C959" s="43" t="s">
        <v>370</v>
      </c>
      <c r="D959" s="44">
        <v>40240</v>
      </c>
      <c r="E959" s="43">
        <v>26</v>
      </c>
      <c r="F959" s="43">
        <v>383100</v>
      </c>
      <c r="G959" s="43">
        <v>0.08</v>
      </c>
      <c r="H959" s="43">
        <v>30648</v>
      </c>
      <c r="I959" s="43" t="s">
        <v>75</v>
      </c>
      <c r="J959" s="43" t="s">
        <v>144</v>
      </c>
      <c r="K959" s="43">
        <f t="shared" si="112"/>
        <v>2010</v>
      </c>
      <c r="L959" s="43">
        <f t="shared" si="113"/>
        <v>1</v>
      </c>
      <c r="M959" s="43">
        <f t="shared" si="114"/>
        <v>0</v>
      </c>
      <c r="N959" s="43">
        <f t="shared" si="115"/>
        <v>1</v>
      </c>
      <c r="O959" s="43" t="str">
        <f t="shared" si="116"/>
        <v>D: 7%+</v>
      </c>
      <c r="P959" s="45">
        <f t="shared" si="117"/>
        <v>352452</v>
      </c>
      <c r="Q959" s="45">
        <f>IF(L959=1,F959*INDEX(Asumsi!$B$5:$B$7,MATCH(I959,Asumsi!$A$5:$A$7,0))-H959,0)</f>
        <v>84282</v>
      </c>
      <c r="R959" s="46">
        <f>MIN(G959,INDEX(Asumsi!$C$5:$C$7,MATCH(I959,Asumsi!$A$5:$A$7,0)))</f>
        <v>0.03</v>
      </c>
      <c r="S959" s="43">
        <f t="shared" si="118"/>
        <v>1</v>
      </c>
      <c r="T959" s="45">
        <f t="shared" si="119"/>
        <v>19155</v>
      </c>
      <c r="U959" s="45">
        <f>IF(L959=1,F959*INDEX(Asumsi!$B$5:$B$7,MATCH(I959,Asumsi!$A$5:$A$7,0))-F959*R959,0)</f>
        <v>103437</v>
      </c>
      <c r="V959" s="45">
        <f>IF(S959=1,U959*(1-Asumsi!$B$10),U959)</f>
        <v>98265.15</v>
      </c>
    </row>
    <row r="960" spans="1:22" x14ac:dyDescent="0.35">
      <c r="A960" s="43">
        <v>34721</v>
      </c>
      <c r="B960" s="43" t="s">
        <v>202</v>
      </c>
      <c r="C960" s="43" t="s">
        <v>386</v>
      </c>
      <c r="D960" s="44">
        <v>40483</v>
      </c>
      <c r="E960" s="43">
        <v>46</v>
      </c>
      <c r="F960" s="43">
        <v>1006340</v>
      </c>
      <c r="G960" s="43">
        <v>0.01</v>
      </c>
      <c r="H960" s="43">
        <v>10063</v>
      </c>
      <c r="I960" s="43" t="s">
        <v>76</v>
      </c>
      <c r="J960" s="43" t="s">
        <v>148</v>
      </c>
      <c r="K960" s="43">
        <f t="shared" si="112"/>
        <v>2010</v>
      </c>
      <c r="L960" s="43">
        <f t="shared" si="113"/>
        <v>1</v>
      </c>
      <c r="M960" s="43">
        <f t="shared" si="114"/>
        <v>0</v>
      </c>
      <c r="N960" s="43">
        <f t="shared" si="115"/>
        <v>1</v>
      </c>
      <c r="O960" s="43" t="str">
        <f t="shared" si="116"/>
        <v>B: 1-3%</v>
      </c>
      <c r="P960" s="45">
        <f t="shared" si="117"/>
        <v>996277</v>
      </c>
      <c r="Q960" s="45">
        <f>IF(L960=1,F960*INDEX(Asumsi!$B$5:$B$7,MATCH(I960,Asumsi!$A$5:$A$7,0))-H960,0)</f>
        <v>291839</v>
      </c>
      <c r="R960" s="46">
        <f>MIN(G960,INDEX(Asumsi!$C$5:$C$7,MATCH(I960,Asumsi!$A$5:$A$7,0)))</f>
        <v>0.01</v>
      </c>
      <c r="S960" s="43">
        <f t="shared" si="118"/>
        <v>0</v>
      </c>
      <c r="T960" s="45">
        <f t="shared" si="119"/>
        <v>0</v>
      </c>
      <c r="U960" s="45">
        <f>IF(L960=1,F960*INDEX(Asumsi!$B$5:$B$7,MATCH(I960,Asumsi!$A$5:$A$7,0))-F960*R960,0)</f>
        <v>291838.59999999998</v>
      </c>
      <c r="V960" s="45">
        <f>IF(S960=1,U960*(1-Asumsi!$B$10),U960)</f>
        <v>291838.59999999998</v>
      </c>
    </row>
    <row r="961" spans="1:22" x14ac:dyDescent="0.35">
      <c r="A961" s="43">
        <v>34787</v>
      </c>
      <c r="B961" s="43" t="s">
        <v>202</v>
      </c>
      <c r="C961" s="43" t="s">
        <v>369</v>
      </c>
      <c r="D961" s="44">
        <v>40237</v>
      </c>
      <c r="E961" s="43">
        <v>14</v>
      </c>
      <c r="F961" s="43">
        <v>907980</v>
      </c>
      <c r="G961" s="43">
        <v>0.05</v>
      </c>
      <c r="H961" s="43">
        <v>45399</v>
      </c>
      <c r="I961" s="43" t="s">
        <v>76</v>
      </c>
      <c r="J961" s="43" t="s">
        <v>147</v>
      </c>
      <c r="K961" s="43">
        <f t="shared" si="112"/>
        <v>2010</v>
      </c>
      <c r="L961" s="43">
        <f t="shared" si="113"/>
        <v>1</v>
      </c>
      <c r="M961" s="43">
        <f t="shared" si="114"/>
        <v>0</v>
      </c>
      <c r="N961" s="43">
        <f t="shared" si="115"/>
        <v>1</v>
      </c>
      <c r="O961" s="43" t="str">
        <f t="shared" si="116"/>
        <v>C: 4-6%</v>
      </c>
      <c r="P961" s="45">
        <f t="shared" si="117"/>
        <v>862581</v>
      </c>
      <c r="Q961" s="45">
        <f>IF(L961=1,F961*INDEX(Asumsi!$B$5:$B$7,MATCH(I961,Asumsi!$A$5:$A$7,0))-H961,0)</f>
        <v>226995</v>
      </c>
      <c r="R961" s="46">
        <f>MIN(G961,INDEX(Asumsi!$C$5:$C$7,MATCH(I961,Asumsi!$A$5:$A$7,0)))</f>
        <v>0.05</v>
      </c>
      <c r="S961" s="43">
        <f t="shared" si="118"/>
        <v>0</v>
      </c>
      <c r="T961" s="45">
        <f t="shared" si="119"/>
        <v>0</v>
      </c>
      <c r="U961" s="45">
        <f>IF(L961=1,F961*INDEX(Asumsi!$B$5:$B$7,MATCH(I961,Asumsi!$A$5:$A$7,0))-F961*R961,0)</f>
        <v>226995</v>
      </c>
      <c r="V961" s="45">
        <f>IF(S961=1,U961*(1-Asumsi!$B$10),U961)</f>
        <v>226995</v>
      </c>
    </row>
    <row r="962" spans="1:22" x14ac:dyDescent="0.35">
      <c r="A962" s="43">
        <v>34791</v>
      </c>
      <c r="B962" s="43" t="s">
        <v>202</v>
      </c>
      <c r="C962" s="43" t="s">
        <v>387</v>
      </c>
      <c r="D962" s="44">
        <v>40670</v>
      </c>
      <c r="E962" s="43">
        <v>37</v>
      </c>
      <c r="F962" s="43">
        <v>569160</v>
      </c>
      <c r="G962" s="43">
        <v>0.03</v>
      </c>
      <c r="H962" s="43">
        <v>17075</v>
      </c>
      <c r="I962" s="43" t="s">
        <v>75</v>
      </c>
      <c r="J962" s="43" t="s">
        <v>144</v>
      </c>
      <c r="K962" s="43">
        <f t="shared" ref="K962:K1025" si="120">YEAR(D962)</f>
        <v>2011</v>
      </c>
      <c r="L962" s="43">
        <f t="shared" ref="L962:L1025" si="121">IF(B962="Order Finished",1,0)</f>
        <v>1</v>
      </c>
      <c r="M962" s="43">
        <f t="shared" ref="M962:M1025" si="122">IF(B962="Order Returned",1,0)</f>
        <v>0</v>
      </c>
      <c r="N962" s="43">
        <f t="shared" ref="N962:N1025" si="123">IF(B962="Order Cancelled",0,1)</f>
        <v>1</v>
      </c>
      <c r="O962" s="43" t="str">
        <f t="shared" ref="O962:O1025" si="124">IF(G962=0,"A: 0%",IF(G962&lt;=0.03,"B: 1-3%",IF(G962&lt;=0.06,"C: 4-6%","D: 7%+")))</f>
        <v>B: 1-3%</v>
      </c>
      <c r="P962" s="45">
        <f t="shared" ref="P962:P1025" si="125">IF(L962=1,F962-H962,0)</f>
        <v>552085</v>
      </c>
      <c r="Q962" s="45">
        <f>IF(L962=1,F962*INDEX(Asumsi!$B$5:$B$7,MATCH(I962,Asumsi!$A$5:$A$7,0))-H962,0)</f>
        <v>153673</v>
      </c>
      <c r="R962" s="46">
        <f>MIN(G962,INDEX(Asumsi!$C$5:$C$7,MATCH(I962,Asumsi!$A$5:$A$7,0)))</f>
        <v>0.03</v>
      </c>
      <c r="S962" s="43">
        <f t="shared" ref="S962:S1025" si="126">IF(G962&gt;R962,1,0)</f>
        <v>0</v>
      </c>
      <c r="T962" s="45">
        <f t="shared" ref="T962:T1025" si="127">IF(L962=1,F962*(G962-R962),0)</f>
        <v>0</v>
      </c>
      <c r="U962" s="45">
        <f>IF(L962=1,F962*INDEX(Asumsi!$B$5:$B$7,MATCH(I962,Asumsi!$A$5:$A$7,0))-F962*R962,0)</f>
        <v>153673.20000000001</v>
      </c>
      <c r="V962" s="45">
        <f>IF(S962=1,U962*(1-Asumsi!$B$10),U962)</f>
        <v>153673.20000000001</v>
      </c>
    </row>
    <row r="963" spans="1:22" x14ac:dyDescent="0.35">
      <c r="A963" s="43">
        <v>34822</v>
      </c>
      <c r="B963" s="43" t="s">
        <v>202</v>
      </c>
      <c r="C963" s="43" t="s">
        <v>365</v>
      </c>
      <c r="D963" s="44">
        <v>41100</v>
      </c>
      <c r="E963" s="43">
        <v>23</v>
      </c>
      <c r="F963" s="43">
        <v>1981000</v>
      </c>
      <c r="G963" s="43">
        <v>0.04</v>
      </c>
      <c r="H963" s="43">
        <v>79240</v>
      </c>
      <c r="I963" s="43" t="s">
        <v>77</v>
      </c>
      <c r="J963" s="43" t="s">
        <v>142</v>
      </c>
      <c r="K963" s="43">
        <f t="shared" si="120"/>
        <v>2012</v>
      </c>
      <c r="L963" s="43">
        <f t="shared" si="121"/>
        <v>1</v>
      </c>
      <c r="M963" s="43">
        <f t="shared" si="122"/>
        <v>0</v>
      </c>
      <c r="N963" s="43">
        <f t="shared" si="123"/>
        <v>1</v>
      </c>
      <c r="O963" s="43" t="str">
        <f t="shared" si="124"/>
        <v>C: 4-6%</v>
      </c>
      <c r="P963" s="45">
        <f t="shared" si="125"/>
        <v>1901760</v>
      </c>
      <c r="Q963" s="45">
        <f>IF(L963=1,F963*INDEX(Asumsi!$B$5:$B$7,MATCH(I963,Asumsi!$A$5:$A$7,0))-H963,0)</f>
        <v>515060</v>
      </c>
      <c r="R963" s="46">
        <f>MIN(G963,INDEX(Asumsi!$C$5:$C$7,MATCH(I963,Asumsi!$A$5:$A$7,0)))</f>
        <v>0.04</v>
      </c>
      <c r="S963" s="43">
        <f t="shared" si="126"/>
        <v>0</v>
      </c>
      <c r="T963" s="45">
        <f t="shared" si="127"/>
        <v>0</v>
      </c>
      <c r="U963" s="45">
        <f>IF(L963=1,F963*INDEX(Asumsi!$B$5:$B$7,MATCH(I963,Asumsi!$A$5:$A$7,0))-F963*R963,0)</f>
        <v>515060</v>
      </c>
      <c r="V963" s="45">
        <f>IF(S963=1,U963*(1-Asumsi!$B$10),U963)</f>
        <v>515060</v>
      </c>
    </row>
    <row r="964" spans="1:22" x14ac:dyDescent="0.35">
      <c r="A964" s="43">
        <v>34853</v>
      </c>
      <c r="B964" s="43" t="s">
        <v>202</v>
      </c>
      <c r="C964" s="43" t="s">
        <v>359</v>
      </c>
      <c r="D964" s="44">
        <v>40815</v>
      </c>
      <c r="E964" s="43">
        <v>49</v>
      </c>
      <c r="F964" s="43">
        <v>1303800</v>
      </c>
      <c r="G964" s="43">
        <v>0.16</v>
      </c>
      <c r="H964" s="43">
        <v>208608</v>
      </c>
      <c r="I964" s="43" t="s">
        <v>75</v>
      </c>
      <c r="J964" s="43" t="s">
        <v>144</v>
      </c>
      <c r="K964" s="43">
        <f t="shared" si="120"/>
        <v>2011</v>
      </c>
      <c r="L964" s="43">
        <f t="shared" si="121"/>
        <v>1</v>
      </c>
      <c r="M964" s="43">
        <f t="shared" si="122"/>
        <v>0</v>
      </c>
      <c r="N964" s="43">
        <f t="shared" si="123"/>
        <v>1</v>
      </c>
      <c r="O964" s="43" t="str">
        <f t="shared" si="124"/>
        <v>D: 7%+</v>
      </c>
      <c r="P964" s="45">
        <f t="shared" si="125"/>
        <v>1095192</v>
      </c>
      <c r="Q964" s="45">
        <f>IF(L964=1,F964*INDEX(Asumsi!$B$5:$B$7,MATCH(I964,Asumsi!$A$5:$A$7,0))-H964,0)</f>
        <v>182532</v>
      </c>
      <c r="R964" s="46">
        <f>MIN(G964,INDEX(Asumsi!$C$5:$C$7,MATCH(I964,Asumsi!$A$5:$A$7,0)))</f>
        <v>0.03</v>
      </c>
      <c r="S964" s="43">
        <f t="shared" si="126"/>
        <v>1</v>
      </c>
      <c r="T964" s="45">
        <f t="shared" si="127"/>
        <v>169494</v>
      </c>
      <c r="U964" s="45">
        <f>IF(L964=1,F964*INDEX(Asumsi!$B$5:$B$7,MATCH(I964,Asumsi!$A$5:$A$7,0))-F964*R964,0)</f>
        <v>352026</v>
      </c>
      <c r="V964" s="45">
        <f>IF(S964=1,U964*(1-Asumsi!$B$10),U964)</f>
        <v>334424.7</v>
      </c>
    </row>
    <row r="965" spans="1:22" x14ac:dyDescent="0.35">
      <c r="A965" s="43">
        <v>35522</v>
      </c>
      <c r="B965" s="43" t="s">
        <v>202</v>
      </c>
      <c r="C965" s="43" t="s">
        <v>366</v>
      </c>
      <c r="D965" s="44">
        <v>40476</v>
      </c>
      <c r="E965" s="43">
        <v>27</v>
      </c>
      <c r="F965" s="43">
        <v>5150020</v>
      </c>
      <c r="G965" s="43">
        <v>0.09</v>
      </c>
      <c r="H965" s="43">
        <v>463502</v>
      </c>
      <c r="I965" s="43" t="s">
        <v>77</v>
      </c>
      <c r="J965" s="43" t="s">
        <v>142</v>
      </c>
      <c r="K965" s="43">
        <f t="shared" si="120"/>
        <v>2010</v>
      </c>
      <c r="L965" s="43">
        <f t="shared" si="121"/>
        <v>1</v>
      </c>
      <c r="M965" s="43">
        <f t="shared" si="122"/>
        <v>0</v>
      </c>
      <c r="N965" s="43">
        <f t="shared" si="123"/>
        <v>1</v>
      </c>
      <c r="O965" s="43" t="str">
        <f t="shared" si="124"/>
        <v>D: 7%+</v>
      </c>
      <c r="P965" s="45">
        <f t="shared" si="125"/>
        <v>4686518</v>
      </c>
      <c r="Q965" s="45">
        <f>IF(L965=1,F965*INDEX(Asumsi!$B$5:$B$7,MATCH(I965,Asumsi!$A$5:$A$7,0))-H965,0)</f>
        <v>1081504</v>
      </c>
      <c r="R965" s="46">
        <f>MIN(G965,INDEX(Asumsi!$C$5:$C$7,MATCH(I965,Asumsi!$A$5:$A$7,0)))</f>
        <v>0.05</v>
      </c>
      <c r="S965" s="43">
        <f t="shared" si="126"/>
        <v>1</v>
      </c>
      <c r="T965" s="45">
        <f t="shared" si="127"/>
        <v>206000.79999999996</v>
      </c>
      <c r="U965" s="45">
        <f>IF(L965=1,F965*INDEX(Asumsi!$B$5:$B$7,MATCH(I965,Asumsi!$A$5:$A$7,0))-F965*R965,0)</f>
        <v>1287505</v>
      </c>
      <c r="V965" s="45">
        <f>IF(S965=1,U965*(1-Asumsi!$B$10),U965)</f>
        <v>1223129.75</v>
      </c>
    </row>
    <row r="966" spans="1:22" x14ac:dyDescent="0.35">
      <c r="A966" s="43">
        <v>36099</v>
      </c>
      <c r="B966" s="43" t="s">
        <v>202</v>
      </c>
      <c r="C966" s="43" t="s">
        <v>384</v>
      </c>
      <c r="D966" s="44">
        <v>40438</v>
      </c>
      <c r="E966" s="43">
        <v>32</v>
      </c>
      <c r="F966" s="43">
        <v>170980</v>
      </c>
      <c r="G966" s="43">
        <v>0.08</v>
      </c>
      <c r="H966" s="43">
        <v>13678</v>
      </c>
      <c r="I966" s="43" t="s">
        <v>76</v>
      </c>
      <c r="J966" s="43" t="s">
        <v>147</v>
      </c>
      <c r="K966" s="43">
        <f t="shared" si="120"/>
        <v>2010</v>
      </c>
      <c r="L966" s="43">
        <f t="shared" si="121"/>
        <v>1</v>
      </c>
      <c r="M966" s="43">
        <f t="shared" si="122"/>
        <v>0</v>
      </c>
      <c r="N966" s="43">
        <f t="shared" si="123"/>
        <v>1</v>
      </c>
      <c r="O966" s="43" t="str">
        <f t="shared" si="124"/>
        <v>D: 7%+</v>
      </c>
      <c r="P966" s="45">
        <f t="shared" si="125"/>
        <v>157302</v>
      </c>
      <c r="Q966" s="45">
        <f>IF(L966=1,F966*INDEX(Asumsi!$B$5:$B$7,MATCH(I966,Asumsi!$A$5:$A$7,0))-H966,0)</f>
        <v>37616</v>
      </c>
      <c r="R966" s="46">
        <f>MIN(G966,INDEX(Asumsi!$C$5:$C$7,MATCH(I966,Asumsi!$A$5:$A$7,0)))</f>
        <v>0.05</v>
      </c>
      <c r="S966" s="43">
        <f t="shared" si="126"/>
        <v>1</v>
      </c>
      <c r="T966" s="45">
        <f t="shared" si="127"/>
        <v>5129.3999999999996</v>
      </c>
      <c r="U966" s="45">
        <f>IF(L966=1,F966*INDEX(Asumsi!$B$5:$B$7,MATCH(I966,Asumsi!$A$5:$A$7,0))-F966*R966,0)</f>
        <v>42745</v>
      </c>
      <c r="V966" s="45">
        <f>IF(S966=1,U966*(1-Asumsi!$B$10),U966)</f>
        <v>40607.75</v>
      </c>
    </row>
    <row r="967" spans="1:22" x14ac:dyDescent="0.35">
      <c r="A967" s="43">
        <v>36359</v>
      </c>
      <c r="B967" s="43" t="s">
        <v>202</v>
      </c>
      <c r="C967" s="43" t="s">
        <v>377</v>
      </c>
      <c r="D967" s="44">
        <v>40870</v>
      </c>
      <c r="E967" s="43">
        <v>2</v>
      </c>
      <c r="F967" s="43">
        <v>137320</v>
      </c>
      <c r="G967" s="43">
        <v>0.06</v>
      </c>
      <c r="H967" s="43">
        <v>8239</v>
      </c>
      <c r="I967" s="43" t="s">
        <v>76</v>
      </c>
      <c r="J967" s="43" t="s">
        <v>145</v>
      </c>
      <c r="K967" s="43">
        <f t="shared" si="120"/>
        <v>2011</v>
      </c>
      <c r="L967" s="43">
        <f t="shared" si="121"/>
        <v>1</v>
      </c>
      <c r="M967" s="43">
        <f t="shared" si="122"/>
        <v>0</v>
      </c>
      <c r="N967" s="43">
        <f t="shared" si="123"/>
        <v>1</v>
      </c>
      <c r="O967" s="43" t="str">
        <f t="shared" si="124"/>
        <v>C: 4-6%</v>
      </c>
      <c r="P967" s="45">
        <f t="shared" si="125"/>
        <v>129081</v>
      </c>
      <c r="Q967" s="45">
        <f>IF(L967=1,F967*INDEX(Asumsi!$B$5:$B$7,MATCH(I967,Asumsi!$A$5:$A$7,0))-H967,0)</f>
        <v>32957</v>
      </c>
      <c r="R967" s="46">
        <f>MIN(G967,INDEX(Asumsi!$C$5:$C$7,MATCH(I967,Asumsi!$A$5:$A$7,0)))</f>
        <v>0.05</v>
      </c>
      <c r="S967" s="43">
        <f t="shared" si="126"/>
        <v>1</v>
      </c>
      <c r="T967" s="45">
        <f t="shared" si="127"/>
        <v>1373.1999999999994</v>
      </c>
      <c r="U967" s="45">
        <f>IF(L967=1,F967*INDEX(Asumsi!$B$5:$B$7,MATCH(I967,Asumsi!$A$5:$A$7,0))-F967*R967,0)</f>
        <v>34330</v>
      </c>
      <c r="V967" s="45">
        <f>IF(S967=1,U967*(1-Asumsi!$B$10),U967)</f>
        <v>32613.5</v>
      </c>
    </row>
    <row r="968" spans="1:22" x14ac:dyDescent="0.35">
      <c r="A968" s="43">
        <v>36901</v>
      </c>
      <c r="B968" s="43" t="s">
        <v>202</v>
      </c>
      <c r="C968" s="43" t="s">
        <v>382</v>
      </c>
      <c r="D968" s="44">
        <v>41165</v>
      </c>
      <c r="E968" s="43">
        <v>30</v>
      </c>
      <c r="F968" s="43">
        <v>402180</v>
      </c>
      <c r="G968" s="43">
        <v>0.08</v>
      </c>
      <c r="H968" s="43">
        <v>32174</v>
      </c>
      <c r="I968" s="43" t="s">
        <v>76</v>
      </c>
      <c r="J968" s="43" t="s">
        <v>145</v>
      </c>
      <c r="K968" s="43">
        <f t="shared" si="120"/>
        <v>2012</v>
      </c>
      <c r="L968" s="43">
        <f t="shared" si="121"/>
        <v>1</v>
      </c>
      <c r="M968" s="43">
        <f t="shared" si="122"/>
        <v>0</v>
      </c>
      <c r="N968" s="43">
        <f t="shared" si="123"/>
        <v>1</v>
      </c>
      <c r="O968" s="43" t="str">
        <f t="shared" si="124"/>
        <v>D: 7%+</v>
      </c>
      <c r="P968" s="45">
        <f t="shared" si="125"/>
        <v>370006</v>
      </c>
      <c r="Q968" s="45">
        <f>IF(L968=1,F968*INDEX(Asumsi!$B$5:$B$7,MATCH(I968,Asumsi!$A$5:$A$7,0))-H968,0)</f>
        <v>88480</v>
      </c>
      <c r="R968" s="46">
        <f>MIN(G968,INDEX(Asumsi!$C$5:$C$7,MATCH(I968,Asumsi!$A$5:$A$7,0)))</f>
        <v>0.05</v>
      </c>
      <c r="S968" s="43">
        <f t="shared" si="126"/>
        <v>1</v>
      </c>
      <c r="T968" s="45">
        <f t="shared" si="127"/>
        <v>12065.4</v>
      </c>
      <c r="U968" s="45">
        <f>IF(L968=1,F968*INDEX(Asumsi!$B$5:$B$7,MATCH(I968,Asumsi!$A$5:$A$7,0))-F968*R968,0)</f>
        <v>100545</v>
      </c>
      <c r="V968" s="45">
        <f>IF(S968=1,U968*(1-Asumsi!$B$10),U968)</f>
        <v>95517.75</v>
      </c>
    </row>
    <row r="969" spans="1:22" x14ac:dyDescent="0.35">
      <c r="A969" s="43">
        <v>37412</v>
      </c>
      <c r="B969" s="43" t="s">
        <v>202</v>
      </c>
      <c r="C969" s="43" t="s">
        <v>367</v>
      </c>
      <c r="D969" s="44">
        <v>41124</v>
      </c>
      <c r="E969" s="43">
        <v>17</v>
      </c>
      <c r="F969" s="43">
        <v>383340</v>
      </c>
      <c r="G969" s="43">
        <v>0.03</v>
      </c>
      <c r="H969" s="43">
        <v>11500</v>
      </c>
      <c r="I969" s="43" t="s">
        <v>76</v>
      </c>
      <c r="J969" s="43" t="s">
        <v>148</v>
      </c>
      <c r="K969" s="43">
        <f t="shared" si="120"/>
        <v>2012</v>
      </c>
      <c r="L969" s="43">
        <f t="shared" si="121"/>
        <v>1</v>
      </c>
      <c r="M969" s="43">
        <f t="shared" si="122"/>
        <v>0</v>
      </c>
      <c r="N969" s="43">
        <f t="shared" si="123"/>
        <v>1</v>
      </c>
      <c r="O969" s="43" t="str">
        <f t="shared" si="124"/>
        <v>B: 1-3%</v>
      </c>
      <c r="P969" s="45">
        <f t="shared" si="125"/>
        <v>371840</v>
      </c>
      <c r="Q969" s="45">
        <f>IF(L969=1,F969*INDEX(Asumsi!$B$5:$B$7,MATCH(I969,Asumsi!$A$5:$A$7,0))-H969,0)</f>
        <v>103502</v>
      </c>
      <c r="R969" s="46">
        <f>MIN(G969,INDEX(Asumsi!$C$5:$C$7,MATCH(I969,Asumsi!$A$5:$A$7,0)))</f>
        <v>0.03</v>
      </c>
      <c r="S969" s="43">
        <f t="shared" si="126"/>
        <v>0</v>
      </c>
      <c r="T969" s="45">
        <f t="shared" si="127"/>
        <v>0</v>
      </c>
      <c r="U969" s="45">
        <f>IF(L969=1,F969*INDEX(Asumsi!$B$5:$B$7,MATCH(I969,Asumsi!$A$5:$A$7,0))-F969*R969,0)</f>
        <v>103501.8</v>
      </c>
      <c r="V969" s="45">
        <f>IF(S969=1,U969*(1-Asumsi!$B$10),U969)</f>
        <v>103501.8</v>
      </c>
    </row>
    <row r="970" spans="1:22" x14ac:dyDescent="0.35">
      <c r="A970" s="43">
        <v>38625</v>
      </c>
      <c r="B970" s="43" t="s">
        <v>202</v>
      </c>
      <c r="C970" s="43" t="s">
        <v>372</v>
      </c>
      <c r="D970" s="44">
        <v>40499</v>
      </c>
      <c r="E970" s="43">
        <v>28</v>
      </c>
      <c r="F970" s="43">
        <v>5504000</v>
      </c>
      <c r="G970" s="43">
        <v>0.06</v>
      </c>
      <c r="H970" s="43">
        <v>330240</v>
      </c>
      <c r="I970" s="43" t="s">
        <v>77</v>
      </c>
      <c r="J970" s="43" t="s">
        <v>142</v>
      </c>
      <c r="K970" s="43">
        <f t="shared" si="120"/>
        <v>2010</v>
      </c>
      <c r="L970" s="43">
        <f t="shared" si="121"/>
        <v>1</v>
      </c>
      <c r="M970" s="43">
        <f t="shared" si="122"/>
        <v>0</v>
      </c>
      <c r="N970" s="43">
        <f t="shared" si="123"/>
        <v>1</v>
      </c>
      <c r="O970" s="43" t="str">
        <f t="shared" si="124"/>
        <v>C: 4-6%</v>
      </c>
      <c r="P970" s="45">
        <f t="shared" si="125"/>
        <v>5173760</v>
      </c>
      <c r="Q970" s="45">
        <f>IF(L970=1,F970*INDEX(Asumsi!$B$5:$B$7,MATCH(I970,Asumsi!$A$5:$A$7,0))-H970,0)</f>
        <v>1320960</v>
      </c>
      <c r="R970" s="46">
        <f>MIN(G970,INDEX(Asumsi!$C$5:$C$7,MATCH(I970,Asumsi!$A$5:$A$7,0)))</f>
        <v>0.05</v>
      </c>
      <c r="S970" s="43">
        <f t="shared" si="126"/>
        <v>1</v>
      </c>
      <c r="T970" s="45">
        <f t="shared" si="127"/>
        <v>55039.999999999971</v>
      </c>
      <c r="U970" s="45">
        <f>IF(L970=1,F970*INDEX(Asumsi!$B$5:$B$7,MATCH(I970,Asumsi!$A$5:$A$7,0))-F970*R970,0)</f>
        <v>1376000</v>
      </c>
      <c r="V970" s="45">
        <f>IF(S970=1,U970*(1-Asumsi!$B$10),U970)</f>
        <v>1307200</v>
      </c>
    </row>
    <row r="971" spans="1:22" x14ac:dyDescent="0.35">
      <c r="A971" s="43">
        <v>38656</v>
      </c>
      <c r="B971" s="43" t="s">
        <v>202</v>
      </c>
      <c r="C971" s="43" t="s">
        <v>370</v>
      </c>
      <c r="D971" s="44">
        <v>41131</v>
      </c>
      <c r="E971" s="43">
        <v>13</v>
      </c>
      <c r="F971" s="43">
        <v>128920</v>
      </c>
      <c r="G971" s="43">
        <v>0.01</v>
      </c>
      <c r="H971" s="43">
        <v>1289</v>
      </c>
      <c r="I971" s="43" t="s">
        <v>76</v>
      </c>
      <c r="J971" s="43" t="s">
        <v>149</v>
      </c>
      <c r="K971" s="43">
        <f t="shared" si="120"/>
        <v>2012</v>
      </c>
      <c r="L971" s="43">
        <f t="shared" si="121"/>
        <v>1</v>
      </c>
      <c r="M971" s="43">
        <f t="shared" si="122"/>
        <v>0</v>
      </c>
      <c r="N971" s="43">
        <f t="shared" si="123"/>
        <v>1</v>
      </c>
      <c r="O971" s="43" t="str">
        <f t="shared" si="124"/>
        <v>B: 1-3%</v>
      </c>
      <c r="P971" s="45">
        <f t="shared" si="125"/>
        <v>127631</v>
      </c>
      <c r="Q971" s="45">
        <f>IF(L971=1,F971*INDEX(Asumsi!$B$5:$B$7,MATCH(I971,Asumsi!$A$5:$A$7,0))-H971,0)</f>
        <v>37387</v>
      </c>
      <c r="R971" s="46">
        <f>MIN(G971,INDEX(Asumsi!$C$5:$C$7,MATCH(I971,Asumsi!$A$5:$A$7,0)))</f>
        <v>0.01</v>
      </c>
      <c r="S971" s="43">
        <f t="shared" si="126"/>
        <v>0</v>
      </c>
      <c r="T971" s="45">
        <f t="shared" si="127"/>
        <v>0</v>
      </c>
      <c r="U971" s="45">
        <f>IF(L971=1,F971*INDEX(Asumsi!$B$5:$B$7,MATCH(I971,Asumsi!$A$5:$A$7,0))-F971*R971,0)</f>
        <v>37386.800000000003</v>
      </c>
      <c r="V971" s="45">
        <f>IF(S971=1,U971*(1-Asumsi!$B$10),U971)</f>
        <v>37386.800000000003</v>
      </c>
    </row>
    <row r="972" spans="1:22" x14ac:dyDescent="0.35">
      <c r="A972" s="43">
        <v>38784</v>
      </c>
      <c r="B972" s="43" t="s">
        <v>202</v>
      </c>
      <c r="C972" s="43" t="s">
        <v>344</v>
      </c>
      <c r="D972" s="44">
        <v>40577</v>
      </c>
      <c r="E972" s="43">
        <v>50</v>
      </c>
      <c r="F972" s="43">
        <v>596240</v>
      </c>
      <c r="G972" s="43">
        <v>0.09</v>
      </c>
      <c r="H972" s="43">
        <v>53662</v>
      </c>
      <c r="I972" s="43" t="s">
        <v>76</v>
      </c>
      <c r="J972" s="43" t="s">
        <v>149</v>
      </c>
      <c r="K972" s="43">
        <f t="shared" si="120"/>
        <v>2011</v>
      </c>
      <c r="L972" s="43">
        <f t="shared" si="121"/>
        <v>1</v>
      </c>
      <c r="M972" s="43">
        <f t="shared" si="122"/>
        <v>0</v>
      </c>
      <c r="N972" s="43">
        <f t="shared" si="123"/>
        <v>1</v>
      </c>
      <c r="O972" s="43" t="str">
        <f t="shared" si="124"/>
        <v>D: 7%+</v>
      </c>
      <c r="P972" s="45">
        <f t="shared" si="125"/>
        <v>542578</v>
      </c>
      <c r="Q972" s="45">
        <f>IF(L972=1,F972*INDEX(Asumsi!$B$5:$B$7,MATCH(I972,Asumsi!$A$5:$A$7,0))-H972,0)</f>
        <v>125210</v>
      </c>
      <c r="R972" s="46">
        <f>MIN(G972,INDEX(Asumsi!$C$5:$C$7,MATCH(I972,Asumsi!$A$5:$A$7,0)))</f>
        <v>0.05</v>
      </c>
      <c r="S972" s="43">
        <f t="shared" si="126"/>
        <v>1</v>
      </c>
      <c r="T972" s="45">
        <f t="shared" si="127"/>
        <v>23849.599999999995</v>
      </c>
      <c r="U972" s="45">
        <f>IF(L972=1,F972*INDEX(Asumsi!$B$5:$B$7,MATCH(I972,Asumsi!$A$5:$A$7,0))-F972*R972,0)</f>
        <v>149060</v>
      </c>
      <c r="V972" s="45">
        <f>IF(S972=1,U972*(1-Asumsi!$B$10),U972)</f>
        <v>141607</v>
      </c>
    </row>
    <row r="973" spans="1:22" x14ac:dyDescent="0.35">
      <c r="A973" s="43">
        <v>38882</v>
      </c>
      <c r="B973" s="43" t="s">
        <v>202</v>
      </c>
      <c r="C973" s="43" t="s">
        <v>388</v>
      </c>
      <c r="D973" s="44">
        <v>40161</v>
      </c>
      <c r="E973" s="43">
        <v>37</v>
      </c>
      <c r="F973" s="43">
        <v>8823000</v>
      </c>
      <c r="G973" s="43">
        <v>0.1</v>
      </c>
      <c r="H973" s="43">
        <v>882300</v>
      </c>
      <c r="I973" s="43" t="s">
        <v>75</v>
      </c>
      <c r="J973" s="43" t="s">
        <v>135</v>
      </c>
      <c r="K973" s="43">
        <f t="shared" si="120"/>
        <v>2009</v>
      </c>
      <c r="L973" s="43">
        <f t="shared" si="121"/>
        <v>1</v>
      </c>
      <c r="M973" s="43">
        <f t="shared" si="122"/>
        <v>0</v>
      </c>
      <c r="N973" s="43">
        <f t="shared" si="123"/>
        <v>1</v>
      </c>
      <c r="O973" s="43" t="str">
        <f t="shared" si="124"/>
        <v>D: 7%+</v>
      </c>
      <c r="P973" s="45">
        <f t="shared" si="125"/>
        <v>7940700</v>
      </c>
      <c r="Q973" s="45">
        <f>IF(L973=1,F973*INDEX(Asumsi!$B$5:$B$7,MATCH(I973,Asumsi!$A$5:$A$7,0))-H973,0)</f>
        <v>1764600</v>
      </c>
      <c r="R973" s="46">
        <f>MIN(G973,INDEX(Asumsi!$C$5:$C$7,MATCH(I973,Asumsi!$A$5:$A$7,0)))</f>
        <v>0.03</v>
      </c>
      <c r="S973" s="43">
        <f t="shared" si="126"/>
        <v>1</v>
      </c>
      <c r="T973" s="45">
        <f t="shared" si="127"/>
        <v>617610.00000000012</v>
      </c>
      <c r="U973" s="45">
        <f>IF(L973=1,F973*INDEX(Asumsi!$B$5:$B$7,MATCH(I973,Asumsi!$A$5:$A$7,0))-F973*R973,0)</f>
        <v>2382210</v>
      </c>
      <c r="V973" s="45">
        <f>IF(S973=1,U973*(1-Asumsi!$B$10),U973)</f>
        <v>2263099.5</v>
      </c>
    </row>
    <row r="974" spans="1:22" x14ac:dyDescent="0.35">
      <c r="A974" s="43">
        <v>39527</v>
      </c>
      <c r="B974" s="43" t="s">
        <v>202</v>
      </c>
      <c r="C974" s="43" t="s">
        <v>389</v>
      </c>
      <c r="D974" s="44">
        <v>40650</v>
      </c>
      <c r="E974" s="43">
        <v>29</v>
      </c>
      <c r="F974" s="43">
        <v>426700</v>
      </c>
      <c r="G974" s="43">
        <v>0.01</v>
      </c>
      <c r="H974" s="43">
        <v>4267</v>
      </c>
      <c r="I974" s="43" t="s">
        <v>76</v>
      </c>
      <c r="J974" s="43" t="s">
        <v>145</v>
      </c>
      <c r="K974" s="43">
        <f t="shared" si="120"/>
        <v>2011</v>
      </c>
      <c r="L974" s="43">
        <f t="shared" si="121"/>
        <v>1</v>
      </c>
      <c r="M974" s="43">
        <f t="shared" si="122"/>
        <v>0</v>
      </c>
      <c r="N974" s="43">
        <f t="shared" si="123"/>
        <v>1</v>
      </c>
      <c r="O974" s="43" t="str">
        <f t="shared" si="124"/>
        <v>B: 1-3%</v>
      </c>
      <c r="P974" s="45">
        <f t="shared" si="125"/>
        <v>422433</v>
      </c>
      <c r="Q974" s="45">
        <f>IF(L974=1,F974*INDEX(Asumsi!$B$5:$B$7,MATCH(I974,Asumsi!$A$5:$A$7,0))-H974,0)</f>
        <v>123743</v>
      </c>
      <c r="R974" s="46">
        <f>MIN(G974,INDEX(Asumsi!$C$5:$C$7,MATCH(I974,Asumsi!$A$5:$A$7,0)))</f>
        <v>0.01</v>
      </c>
      <c r="S974" s="43">
        <f t="shared" si="126"/>
        <v>0</v>
      </c>
      <c r="T974" s="45">
        <f t="shared" si="127"/>
        <v>0</v>
      </c>
      <c r="U974" s="45">
        <f>IF(L974=1,F974*INDEX(Asumsi!$B$5:$B$7,MATCH(I974,Asumsi!$A$5:$A$7,0))-F974*R974,0)</f>
        <v>123743</v>
      </c>
      <c r="V974" s="45">
        <f>IF(S974=1,U974*(1-Asumsi!$B$10),U974)</f>
        <v>123743</v>
      </c>
    </row>
    <row r="975" spans="1:22" x14ac:dyDescent="0.35">
      <c r="A975" s="43">
        <v>39845</v>
      </c>
      <c r="B975" s="43" t="s">
        <v>202</v>
      </c>
      <c r="C975" s="43" t="s">
        <v>373</v>
      </c>
      <c r="D975" s="44">
        <v>40062</v>
      </c>
      <c r="E975" s="43">
        <v>44</v>
      </c>
      <c r="F975" s="43">
        <v>894840</v>
      </c>
      <c r="G975" s="43">
        <v>0.05</v>
      </c>
      <c r="H975" s="43">
        <v>44742</v>
      </c>
      <c r="I975" s="43" t="s">
        <v>76</v>
      </c>
      <c r="J975" s="43" t="s">
        <v>145</v>
      </c>
      <c r="K975" s="43">
        <f t="shared" si="120"/>
        <v>2009</v>
      </c>
      <c r="L975" s="43">
        <f t="shared" si="121"/>
        <v>1</v>
      </c>
      <c r="M975" s="43">
        <f t="shared" si="122"/>
        <v>0</v>
      </c>
      <c r="N975" s="43">
        <f t="shared" si="123"/>
        <v>1</v>
      </c>
      <c r="O975" s="43" t="str">
        <f t="shared" si="124"/>
        <v>C: 4-6%</v>
      </c>
      <c r="P975" s="45">
        <f t="shared" si="125"/>
        <v>850098</v>
      </c>
      <c r="Q975" s="45">
        <f>IF(L975=1,F975*INDEX(Asumsi!$B$5:$B$7,MATCH(I975,Asumsi!$A$5:$A$7,0))-H975,0)</f>
        <v>223710</v>
      </c>
      <c r="R975" s="46">
        <f>MIN(G975,INDEX(Asumsi!$C$5:$C$7,MATCH(I975,Asumsi!$A$5:$A$7,0)))</f>
        <v>0.05</v>
      </c>
      <c r="S975" s="43">
        <f t="shared" si="126"/>
        <v>0</v>
      </c>
      <c r="T975" s="45">
        <f t="shared" si="127"/>
        <v>0</v>
      </c>
      <c r="U975" s="45">
        <f>IF(L975=1,F975*INDEX(Asumsi!$B$5:$B$7,MATCH(I975,Asumsi!$A$5:$A$7,0))-F975*R975,0)</f>
        <v>223710</v>
      </c>
      <c r="V975" s="45">
        <f>IF(S975=1,U975*(1-Asumsi!$B$10),U975)</f>
        <v>223710</v>
      </c>
    </row>
    <row r="976" spans="1:22" x14ac:dyDescent="0.35">
      <c r="A976" s="43">
        <v>39877</v>
      </c>
      <c r="B976" s="43" t="s">
        <v>202</v>
      </c>
      <c r="C976" s="43" t="s">
        <v>389</v>
      </c>
      <c r="D976" s="44">
        <v>41137</v>
      </c>
      <c r="E976" s="43">
        <v>41</v>
      </c>
      <c r="F976" s="43">
        <v>181760</v>
      </c>
      <c r="G976" s="43">
        <v>0.04</v>
      </c>
      <c r="H976" s="43">
        <v>7270</v>
      </c>
      <c r="I976" s="43" t="s">
        <v>76</v>
      </c>
      <c r="J976" s="43" t="s">
        <v>150</v>
      </c>
      <c r="K976" s="43">
        <f t="shared" si="120"/>
        <v>2012</v>
      </c>
      <c r="L976" s="43">
        <f t="shared" si="121"/>
        <v>1</v>
      </c>
      <c r="M976" s="43">
        <f t="shared" si="122"/>
        <v>0</v>
      </c>
      <c r="N976" s="43">
        <f t="shared" si="123"/>
        <v>1</v>
      </c>
      <c r="O976" s="43" t="str">
        <f t="shared" si="124"/>
        <v>C: 4-6%</v>
      </c>
      <c r="P976" s="45">
        <f t="shared" si="125"/>
        <v>174490</v>
      </c>
      <c r="Q976" s="45">
        <f>IF(L976=1,F976*INDEX(Asumsi!$B$5:$B$7,MATCH(I976,Asumsi!$A$5:$A$7,0))-H976,0)</f>
        <v>47258</v>
      </c>
      <c r="R976" s="46">
        <f>MIN(G976,INDEX(Asumsi!$C$5:$C$7,MATCH(I976,Asumsi!$A$5:$A$7,0)))</f>
        <v>0.04</v>
      </c>
      <c r="S976" s="43">
        <f t="shared" si="126"/>
        <v>0</v>
      </c>
      <c r="T976" s="45">
        <f t="shared" si="127"/>
        <v>0</v>
      </c>
      <c r="U976" s="45">
        <f>IF(L976=1,F976*INDEX(Asumsi!$B$5:$B$7,MATCH(I976,Asumsi!$A$5:$A$7,0))-F976*R976,0)</f>
        <v>47257.599999999999</v>
      </c>
      <c r="V976" s="45">
        <f>IF(S976=1,U976*(1-Asumsi!$B$10),U976)</f>
        <v>47257.599999999999</v>
      </c>
    </row>
    <row r="977" spans="1:22" x14ac:dyDescent="0.35">
      <c r="A977" s="43">
        <v>40259</v>
      </c>
      <c r="B977" s="43" t="s">
        <v>202</v>
      </c>
      <c r="C977" s="43" t="s">
        <v>362</v>
      </c>
      <c r="D977" s="44">
        <v>40463</v>
      </c>
      <c r="E977" s="43">
        <v>4</v>
      </c>
      <c r="F977" s="43">
        <v>58100</v>
      </c>
      <c r="G977" s="43">
        <v>0.08</v>
      </c>
      <c r="H977" s="43">
        <v>4648</v>
      </c>
      <c r="I977" s="43" t="s">
        <v>77</v>
      </c>
      <c r="J977" s="43" t="s">
        <v>142</v>
      </c>
      <c r="K977" s="43">
        <f t="shared" si="120"/>
        <v>2010</v>
      </c>
      <c r="L977" s="43">
        <f t="shared" si="121"/>
        <v>1</v>
      </c>
      <c r="M977" s="43">
        <f t="shared" si="122"/>
        <v>0</v>
      </c>
      <c r="N977" s="43">
        <f t="shared" si="123"/>
        <v>1</v>
      </c>
      <c r="O977" s="43" t="str">
        <f t="shared" si="124"/>
        <v>D: 7%+</v>
      </c>
      <c r="P977" s="45">
        <f t="shared" si="125"/>
        <v>53452</v>
      </c>
      <c r="Q977" s="45">
        <f>IF(L977=1,F977*INDEX(Asumsi!$B$5:$B$7,MATCH(I977,Asumsi!$A$5:$A$7,0))-H977,0)</f>
        <v>12782</v>
      </c>
      <c r="R977" s="46">
        <f>MIN(G977,INDEX(Asumsi!$C$5:$C$7,MATCH(I977,Asumsi!$A$5:$A$7,0)))</f>
        <v>0.05</v>
      </c>
      <c r="S977" s="43">
        <f t="shared" si="126"/>
        <v>1</v>
      </c>
      <c r="T977" s="45">
        <f t="shared" si="127"/>
        <v>1743</v>
      </c>
      <c r="U977" s="45">
        <f>IF(L977=1,F977*INDEX(Asumsi!$B$5:$B$7,MATCH(I977,Asumsi!$A$5:$A$7,0))-F977*R977,0)</f>
        <v>14525</v>
      </c>
      <c r="V977" s="45">
        <f>IF(S977=1,U977*(1-Asumsi!$B$10),U977)</f>
        <v>13798.75</v>
      </c>
    </row>
    <row r="978" spans="1:22" x14ac:dyDescent="0.35">
      <c r="A978" s="43">
        <v>41217</v>
      </c>
      <c r="B978" s="43" t="s">
        <v>202</v>
      </c>
      <c r="C978" s="43" t="s">
        <v>365</v>
      </c>
      <c r="D978" s="44">
        <v>40737</v>
      </c>
      <c r="E978" s="43">
        <v>23</v>
      </c>
      <c r="F978" s="43">
        <v>2629280</v>
      </c>
      <c r="G978" s="43">
        <v>0.03</v>
      </c>
      <c r="H978" s="43">
        <v>78878</v>
      </c>
      <c r="I978" s="43" t="s">
        <v>76</v>
      </c>
      <c r="J978" s="43" t="s">
        <v>145</v>
      </c>
      <c r="K978" s="43">
        <f t="shared" si="120"/>
        <v>2011</v>
      </c>
      <c r="L978" s="43">
        <f t="shared" si="121"/>
        <v>1</v>
      </c>
      <c r="M978" s="43">
        <f t="shared" si="122"/>
        <v>0</v>
      </c>
      <c r="N978" s="43">
        <f t="shared" si="123"/>
        <v>1</v>
      </c>
      <c r="O978" s="43" t="str">
        <f t="shared" si="124"/>
        <v>B: 1-3%</v>
      </c>
      <c r="P978" s="45">
        <f t="shared" si="125"/>
        <v>2550402</v>
      </c>
      <c r="Q978" s="45">
        <f>IF(L978=1,F978*INDEX(Asumsi!$B$5:$B$7,MATCH(I978,Asumsi!$A$5:$A$7,0))-H978,0)</f>
        <v>709906</v>
      </c>
      <c r="R978" s="46">
        <f>MIN(G978,INDEX(Asumsi!$C$5:$C$7,MATCH(I978,Asumsi!$A$5:$A$7,0)))</f>
        <v>0.03</v>
      </c>
      <c r="S978" s="43">
        <f t="shared" si="126"/>
        <v>0</v>
      </c>
      <c r="T978" s="45">
        <f t="shared" si="127"/>
        <v>0</v>
      </c>
      <c r="U978" s="45">
        <f>IF(L978=1,F978*INDEX(Asumsi!$B$5:$B$7,MATCH(I978,Asumsi!$A$5:$A$7,0))-F978*R978,0)</f>
        <v>709905.6</v>
      </c>
      <c r="V978" s="45">
        <f>IF(S978=1,U978*(1-Asumsi!$B$10),U978)</f>
        <v>709905.6</v>
      </c>
    </row>
    <row r="979" spans="1:22" x14ac:dyDescent="0.35">
      <c r="A979" s="43">
        <v>41671</v>
      </c>
      <c r="B979" s="43" t="s">
        <v>202</v>
      </c>
      <c r="C979" s="43" t="s">
        <v>386</v>
      </c>
      <c r="D979" s="44">
        <v>41246</v>
      </c>
      <c r="E979" s="43">
        <v>49</v>
      </c>
      <c r="F979" s="43">
        <v>1277820</v>
      </c>
      <c r="G979" s="43">
        <v>0.02</v>
      </c>
      <c r="H979" s="43">
        <v>25556</v>
      </c>
      <c r="I979" s="43" t="s">
        <v>76</v>
      </c>
      <c r="J979" s="43" t="s">
        <v>148</v>
      </c>
      <c r="K979" s="43">
        <f t="shared" si="120"/>
        <v>2012</v>
      </c>
      <c r="L979" s="43">
        <f t="shared" si="121"/>
        <v>1</v>
      </c>
      <c r="M979" s="43">
        <f t="shared" si="122"/>
        <v>0</v>
      </c>
      <c r="N979" s="43">
        <f t="shared" si="123"/>
        <v>1</v>
      </c>
      <c r="O979" s="43" t="str">
        <f t="shared" si="124"/>
        <v>B: 1-3%</v>
      </c>
      <c r="P979" s="45">
        <f t="shared" si="125"/>
        <v>1252264</v>
      </c>
      <c r="Q979" s="45">
        <f>IF(L979=1,F979*INDEX(Asumsi!$B$5:$B$7,MATCH(I979,Asumsi!$A$5:$A$7,0))-H979,0)</f>
        <v>357790</v>
      </c>
      <c r="R979" s="46">
        <f>MIN(G979,INDEX(Asumsi!$C$5:$C$7,MATCH(I979,Asumsi!$A$5:$A$7,0)))</f>
        <v>0.02</v>
      </c>
      <c r="S979" s="43">
        <f t="shared" si="126"/>
        <v>0</v>
      </c>
      <c r="T979" s="45">
        <f t="shared" si="127"/>
        <v>0</v>
      </c>
      <c r="U979" s="45">
        <f>IF(L979=1,F979*INDEX(Asumsi!$B$5:$B$7,MATCH(I979,Asumsi!$A$5:$A$7,0))-F979*R979,0)</f>
        <v>357789.6</v>
      </c>
      <c r="V979" s="45">
        <f>IF(S979=1,U979*(1-Asumsi!$B$10),U979)</f>
        <v>357789.6</v>
      </c>
    </row>
    <row r="980" spans="1:22" x14ac:dyDescent="0.35">
      <c r="A980" s="43">
        <v>41927</v>
      </c>
      <c r="B980" s="43" t="s">
        <v>202</v>
      </c>
      <c r="C980" s="43" t="s">
        <v>359</v>
      </c>
      <c r="D980" s="44">
        <v>41103</v>
      </c>
      <c r="E980" s="43">
        <v>46</v>
      </c>
      <c r="F980" s="43">
        <v>4664460</v>
      </c>
      <c r="G980" s="43">
        <v>0.02</v>
      </c>
      <c r="H980" s="43">
        <v>93289</v>
      </c>
      <c r="I980" s="43" t="s">
        <v>76</v>
      </c>
      <c r="J980" s="43" t="s">
        <v>145</v>
      </c>
      <c r="K980" s="43">
        <f t="shared" si="120"/>
        <v>2012</v>
      </c>
      <c r="L980" s="43">
        <f t="shared" si="121"/>
        <v>1</v>
      </c>
      <c r="M980" s="43">
        <f t="shared" si="122"/>
        <v>0</v>
      </c>
      <c r="N980" s="43">
        <f t="shared" si="123"/>
        <v>1</v>
      </c>
      <c r="O980" s="43" t="str">
        <f t="shared" si="124"/>
        <v>B: 1-3%</v>
      </c>
      <c r="P980" s="45">
        <f t="shared" si="125"/>
        <v>4571171</v>
      </c>
      <c r="Q980" s="45">
        <f>IF(L980=1,F980*INDEX(Asumsi!$B$5:$B$7,MATCH(I980,Asumsi!$A$5:$A$7,0))-H980,0)</f>
        <v>1306049</v>
      </c>
      <c r="R980" s="46">
        <f>MIN(G980,INDEX(Asumsi!$C$5:$C$7,MATCH(I980,Asumsi!$A$5:$A$7,0)))</f>
        <v>0.02</v>
      </c>
      <c r="S980" s="43">
        <f t="shared" si="126"/>
        <v>0</v>
      </c>
      <c r="T980" s="45">
        <f t="shared" si="127"/>
        <v>0</v>
      </c>
      <c r="U980" s="45">
        <f>IF(L980=1,F980*INDEX(Asumsi!$B$5:$B$7,MATCH(I980,Asumsi!$A$5:$A$7,0))-F980*R980,0)</f>
        <v>1306048.8</v>
      </c>
      <c r="V980" s="45">
        <f>IF(S980=1,U980*(1-Asumsi!$B$10),U980)</f>
        <v>1306048.8</v>
      </c>
    </row>
    <row r="981" spans="1:22" x14ac:dyDescent="0.35">
      <c r="A981" s="43">
        <v>41988</v>
      </c>
      <c r="B981" s="43" t="s">
        <v>202</v>
      </c>
      <c r="C981" s="43" t="s">
        <v>359</v>
      </c>
      <c r="D981" s="44">
        <v>39848</v>
      </c>
      <c r="E981" s="43">
        <v>33</v>
      </c>
      <c r="F981" s="43">
        <v>9220700</v>
      </c>
      <c r="G981" s="43">
        <v>0.08</v>
      </c>
      <c r="H981" s="43">
        <v>737656</v>
      </c>
      <c r="I981" s="43" t="s">
        <v>77</v>
      </c>
      <c r="J981" s="43" t="s">
        <v>134</v>
      </c>
      <c r="K981" s="43">
        <f t="shared" si="120"/>
        <v>2009</v>
      </c>
      <c r="L981" s="43">
        <f t="shared" si="121"/>
        <v>1</v>
      </c>
      <c r="M981" s="43">
        <f t="shared" si="122"/>
        <v>0</v>
      </c>
      <c r="N981" s="43">
        <f t="shared" si="123"/>
        <v>1</v>
      </c>
      <c r="O981" s="43" t="str">
        <f t="shared" si="124"/>
        <v>D: 7%+</v>
      </c>
      <c r="P981" s="45">
        <f t="shared" si="125"/>
        <v>8483044</v>
      </c>
      <c r="Q981" s="45">
        <f>IF(L981=1,F981*INDEX(Asumsi!$B$5:$B$7,MATCH(I981,Asumsi!$A$5:$A$7,0))-H981,0)</f>
        <v>2028554</v>
      </c>
      <c r="R981" s="46">
        <f>MIN(G981,INDEX(Asumsi!$C$5:$C$7,MATCH(I981,Asumsi!$A$5:$A$7,0)))</f>
        <v>0.05</v>
      </c>
      <c r="S981" s="43">
        <f t="shared" si="126"/>
        <v>1</v>
      </c>
      <c r="T981" s="45">
        <f t="shared" si="127"/>
        <v>276621</v>
      </c>
      <c r="U981" s="45">
        <f>IF(L981=1,F981*INDEX(Asumsi!$B$5:$B$7,MATCH(I981,Asumsi!$A$5:$A$7,0))-F981*R981,0)</f>
        <v>2305175</v>
      </c>
      <c r="V981" s="45">
        <f>IF(S981=1,U981*(1-Asumsi!$B$10),U981)</f>
        <v>2189916.25</v>
      </c>
    </row>
    <row r="982" spans="1:22" x14ac:dyDescent="0.35">
      <c r="A982" s="43">
        <v>42692</v>
      </c>
      <c r="B982" s="43" t="s">
        <v>202</v>
      </c>
      <c r="C982" s="43" t="s">
        <v>368</v>
      </c>
      <c r="D982" s="44">
        <v>40897</v>
      </c>
      <c r="E982" s="43">
        <v>41</v>
      </c>
      <c r="F982" s="43">
        <v>497720</v>
      </c>
      <c r="G982" s="43">
        <v>0.08</v>
      </c>
      <c r="H982" s="43">
        <v>39818</v>
      </c>
      <c r="I982" s="43" t="s">
        <v>76</v>
      </c>
      <c r="J982" s="43" t="s">
        <v>145</v>
      </c>
      <c r="K982" s="43">
        <f t="shared" si="120"/>
        <v>2011</v>
      </c>
      <c r="L982" s="43">
        <f t="shared" si="121"/>
        <v>1</v>
      </c>
      <c r="M982" s="43">
        <f t="shared" si="122"/>
        <v>0</v>
      </c>
      <c r="N982" s="43">
        <f t="shared" si="123"/>
        <v>1</v>
      </c>
      <c r="O982" s="43" t="str">
        <f t="shared" si="124"/>
        <v>D: 7%+</v>
      </c>
      <c r="P982" s="45">
        <f t="shared" si="125"/>
        <v>457902</v>
      </c>
      <c r="Q982" s="45">
        <f>IF(L982=1,F982*INDEX(Asumsi!$B$5:$B$7,MATCH(I982,Asumsi!$A$5:$A$7,0))-H982,0)</f>
        <v>109498</v>
      </c>
      <c r="R982" s="46">
        <f>MIN(G982,INDEX(Asumsi!$C$5:$C$7,MATCH(I982,Asumsi!$A$5:$A$7,0)))</f>
        <v>0.05</v>
      </c>
      <c r="S982" s="43">
        <f t="shared" si="126"/>
        <v>1</v>
      </c>
      <c r="T982" s="45">
        <f t="shared" si="127"/>
        <v>14931.599999999999</v>
      </c>
      <c r="U982" s="45">
        <f>IF(L982=1,F982*INDEX(Asumsi!$B$5:$B$7,MATCH(I982,Asumsi!$A$5:$A$7,0))-F982*R982,0)</f>
        <v>124430</v>
      </c>
      <c r="V982" s="45">
        <f>IF(S982=1,U982*(1-Asumsi!$B$10),U982)</f>
        <v>118208.5</v>
      </c>
    </row>
    <row r="983" spans="1:22" x14ac:dyDescent="0.35">
      <c r="A983" s="43">
        <v>44007</v>
      </c>
      <c r="B983" s="43" t="s">
        <v>202</v>
      </c>
      <c r="C983" s="43" t="s">
        <v>365</v>
      </c>
      <c r="D983" s="44">
        <v>40693</v>
      </c>
      <c r="E983" s="43">
        <v>50</v>
      </c>
      <c r="F983" s="43">
        <v>563620</v>
      </c>
      <c r="G983" s="43">
        <v>7.0000000000000007E-2</v>
      </c>
      <c r="H983" s="43">
        <v>39453</v>
      </c>
      <c r="I983" s="43" t="s">
        <v>76</v>
      </c>
      <c r="J983" s="43" t="s">
        <v>147</v>
      </c>
      <c r="K983" s="43">
        <f t="shared" si="120"/>
        <v>2011</v>
      </c>
      <c r="L983" s="43">
        <f t="shared" si="121"/>
        <v>1</v>
      </c>
      <c r="M983" s="43">
        <f t="shared" si="122"/>
        <v>0</v>
      </c>
      <c r="N983" s="43">
        <f t="shared" si="123"/>
        <v>1</v>
      </c>
      <c r="O983" s="43" t="str">
        <f t="shared" si="124"/>
        <v>D: 7%+</v>
      </c>
      <c r="P983" s="45">
        <f t="shared" si="125"/>
        <v>524167</v>
      </c>
      <c r="Q983" s="45">
        <f>IF(L983=1,F983*INDEX(Asumsi!$B$5:$B$7,MATCH(I983,Asumsi!$A$5:$A$7,0))-H983,0)</f>
        <v>129633</v>
      </c>
      <c r="R983" s="46">
        <f>MIN(G983,INDEX(Asumsi!$C$5:$C$7,MATCH(I983,Asumsi!$A$5:$A$7,0)))</f>
        <v>0.05</v>
      </c>
      <c r="S983" s="43">
        <f t="shared" si="126"/>
        <v>1</v>
      </c>
      <c r="T983" s="45">
        <f t="shared" si="127"/>
        <v>11272.400000000001</v>
      </c>
      <c r="U983" s="45">
        <f>IF(L983=1,F983*INDEX(Asumsi!$B$5:$B$7,MATCH(I983,Asumsi!$A$5:$A$7,0))-F983*R983,0)</f>
        <v>140905</v>
      </c>
      <c r="V983" s="45">
        <f>IF(S983=1,U983*(1-Asumsi!$B$10),U983)</f>
        <v>133859.75</v>
      </c>
    </row>
    <row r="984" spans="1:22" x14ac:dyDescent="0.35">
      <c r="A984" s="43">
        <v>44450</v>
      </c>
      <c r="B984" s="43" t="s">
        <v>202</v>
      </c>
      <c r="C984" s="43" t="s">
        <v>369</v>
      </c>
      <c r="D984" s="44">
        <v>40460</v>
      </c>
      <c r="E984" s="43">
        <v>14</v>
      </c>
      <c r="F984" s="43">
        <v>486460</v>
      </c>
      <c r="G984" s="43">
        <v>7.0000000000000007E-2</v>
      </c>
      <c r="H984" s="43">
        <v>34052</v>
      </c>
      <c r="I984" s="43" t="s">
        <v>77</v>
      </c>
      <c r="J984" s="43" t="s">
        <v>142</v>
      </c>
      <c r="K984" s="43">
        <f t="shared" si="120"/>
        <v>2010</v>
      </c>
      <c r="L984" s="43">
        <f t="shared" si="121"/>
        <v>1</v>
      </c>
      <c r="M984" s="43">
        <f t="shared" si="122"/>
        <v>0</v>
      </c>
      <c r="N984" s="43">
        <f t="shared" si="123"/>
        <v>1</v>
      </c>
      <c r="O984" s="43" t="str">
        <f t="shared" si="124"/>
        <v>D: 7%+</v>
      </c>
      <c r="P984" s="45">
        <f t="shared" si="125"/>
        <v>452408</v>
      </c>
      <c r="Q984" s="45">
        <f>IF(L984=1,F984*INDEX(Asumsi!$B$5:$B$7,MATCH(I984,Asumsi!$A$5:$A$7,0))-H984,0)</f>
        <v>111886</v>
      </c>
      <c r="R984" s="46">
        <f>MIN(G984,INDEX(Asumsi!$C$5:$C$7,MATCH(I984,Asumsi!$A$5:$A$7,0)))</f>
        <v>0.05</v>
      </c>
      <c r="S984" s="43">
        <f t="shared" si="126"/>
        <v>1</v>
      </c>
      <c r="T984" s="45">
        <f t="shared" si="127"/>
        <v>9729.2000000000025</v>
      </c>
      <c r="U984" s="45">
        <f>IF(L984=1,F984*INDEX(Asumsi!$B$5:$B$7,MATCH(I984,Asumsi!$A$5:$A$7,0))-F984*R984,0)</f>
        <v>121615</v>
      </c>
      <c r="V984" s="45">
        <f>IF(S984=1,U984*(1-Asumsi!$B$10),U984)</f>
        <v>115534.25</v>
      </c>
    </row>
    <row r="985" spans="1:22" x14ac:dyDescent="0.35">
      <c r="A985" s="43">
        <v>44610</v>
      </c>
      <c r="B985" s="43" t="s">
        <v>202</v>
      </c>
      <c r="C985" s="43" t="s">
        <v>388</v>
      </c>
      <c r="D985" s="44">
        <v>40612</v>
      </c>
      <c r="E985" s="43">
        <v>31</v>
      </c>
      <c r="F985" s="43">
        <v>255800</v>
      </c>
      <c r="G985" s="43">
        <v>7.0000000000000007E-2</v>
      </c>
      <c r="H985" s="43">
        <v>17906</v>
      </c>
      <c r="I985" s="43" t="s">
        <v>76</v>
      </c>
      <c r="J985" s="43" t="s">
        <v>149</v>
      </c>
      <c r="K985" s="43">
        <f t="shared" si="120"/>
        <v>2011</v>
      </c>
      <c r="L985" s="43">
        <f t="shared" si="121"/>
        <v>1</v>
      </c>
      <c r="M985" s="43">
        <f t="shared" si="122"/>
        <v>0</v>
      </c>
      <c r="N985" s="43">
        <f t="shared" si="123"/>
        <v>1</v>
      </c>
      <c r="O985" s="43" t="str">
        <f t="shared" si="124"/>
        <v>D: 7%+</v>
      </c>
      <c r="P985" s="45">
        <f t="shared" si="125"/>
        <v>237894</v>
      </c>
      <c r="Q985" s="45">
        <f>IF(L985=1,F985*INDEX(Asumsi!$B$5:$B$7,MATCH(I985,Asumsi!$A$5:$A$7,0))-H985,0)</f>
        <v>58834</v>
      </c>
      <c r="R985" s="46">
        <f>MIN(G985,INDEX(Asumsi!$C$5:$C$7,MATCH(I985,Asumsi!$A$5:$A$7,0)))</f>
        <v>0.05</v>
      </c>
      <c r="S985" s="43">
        <f t="shared" si="126"/>
        <v>1</v>
      </c>
      <c r="T985" s="45">
        <f t="shared" si="127"/>
        <v>5116.0000000000009</v>
      </c>
      <c r="U985" s="45">
        <f>IF(L985=1,F985*INDEX(Asumsi!$B$5:$B$7,MATCH(I985,Asumsi!$A$5:$A$7,0))-F985*R985,0)</f>
        <v>63950</v>
      </c>
      <c r="V985" s="45">
        <f>IF(S985=1,U985*(1-Asumsi!$B$10),U985)</f>
        <v>60752.5</v>
      </c>
    </row>
    <row r="986" spans="1:22" x14ac:dyDescent="0.35">
      <c r="A986" s="43">
        <v>44999</v>
      </c>
      <c r="B986" s="43" t="s">
        <v>202</v>
      </c>
      <c r="C986" s="43" t="s">
        <v>378</v>
      </c>
      <c r="D986" s="44">
        <v>40200</v>
      </c>
      <c r="E986" s="43">
        <v>17</v>
      </c>
      <c r="F986" s="43">
        <v>221480</v>
      </c>
      <c r="G986" s="43">
        <v>0.09</v>
      </c>
      <c r="H986" s="43">
        <v>19933</v>
      </c>
      <c r="I986" s="43" t="s">
        <v>76</v>
      </c>
      <c r="J986" s="43" t="s">
        <v>145</v>
      </c>
      <c r="K986" s="43">
        <f t="shared" si="120"/>
        <v>2010</v>
      </c>
      <c r="L986" s="43">
        <f t="shared" si="121"/>
        <v>1</v>
      </c>
      <c r="M986" s="43">
        <f t="shared" si="122"/>
        <v>0</v>
      </c>
      <c r="N986" s="43">
        <f t="shared" si="123"/>
        <v>1</v>
      </c>
      <c r="O986" s="43" t="str">
        <f t="shared" si="124"/>
        <v>D: 7%+</v>
      </c>
      <c r="P986" s="45">
        <f t="shared" si="125"/>
        <v>201547</v>
      </c>
      <c r="Q986" s="45">
        <f>IF(L986=1,F986*INDEX(Asumsi!$B$5:$B$7,MATCH(I986,Asumsi!$A$5:$A$7,0))-H986,0)</f>
        <v>46511</v>
      </c>
      <c r="R986" s="46">
        <f>MIN(G986,INDEX(Asumsi!$C$5:$C$7,MATCH(I986,Asumsi!$A$5:$A$7,0)))</f>
        <v>0.05</v>
      </c>
      <c r="S986" s="43">
        <f t="shared" si="126"/>
        <v>1</v>
      </c>
      <c r="T986" s="45">
        <f t="shared" si="127"/>
        <v>8859.1999999999989</v>
      </c>
      <c r="U986" s="45">
        <f>IF(L986=1,F986*INDEX(Asumsi!$B$5:$B$7,MATCH(I986,Asumsi!$A$5:$A$7,0))-F986*R986,0)</f>
        <v>55370</v>
      </c>
      <c r="V986" s="45">
        <f>IF(S986=1,U986*(1-Asumsi!$B$10),U986)</f>
        <v>52601.5</v>
      </c>
    </row>
    <row r="987" spans="1:22" x14ac:dyDescent="0.35">
      <c r="A987" s="43">
        <v>45025</v>
      </c>
      <c r="B987" s="43" t="s">
        <v>202</v>
      </c>
      <c r="C987" s="43" t="s">
        <v>378</v>
      </c>
      <c r="D987" s="44">
        <v>40644</v>
      </c>
      <c r="E987" s="43">
        <v>26</v>
      </c>
      <c r="F987" s="43">
        <v>147640</v>
      </c>
      <c r="G987" s="43">
        <v>0.08</v>
      </c>
      <c r="H987" s="43">
        <v>11811</v>
      </c>
      <c r="I987" s="43" t="s">
        <v>76</v>
      </c>
      <c r="J987" s="43" t="s">
        <v>138</v>
      </c>
      <c r="K987" s="43">
        <f t="shared" si="120"/>
        <v>2011</v>
      </c>
      <c r="L987" s="43">
        <f t="shared" si="121"/>
        <v>1</v>
      </c>
      <c r="M987" s="43">
        <f t="shared" si="122"/>
        <v>0</v>
      </c>
      <c r="N987" s="43">
        <f t="shared" si="123"/>
        <v>1</v>
      </c>
      <c r="O987" s="43" t="str">
        <f t="shared" si="124"/>
        <v>D: 7%+</v>
      </c>
      <c r="P987" s="45">
        <f t="shared" si="125"/>
        <v>135829</v>
      </c>
      <c r="Q987" s="45">
        <f>IF(L987=1,F987*INDEX(Asumsi!$B$5:$B$7,MATCH(I987,Asumsi!$A$5:$A$7,0))-H987,0)</f>
        <v>32481</v>
      </c>
      <c r="R987" s="46">
        <f>MIN(G987,INDEX(Asumsi!$C$5:$C$7,MATCH(I987,Asumsi!$A$5:$A$7,0)))</f>
        <v>0.05</v>
      </c>
      <c r="S987" s="43">
        <f t="shared" si="126"/>
        <v>1</v>
      </c>
      <c r="T987" s="45">
        <f t="shared" si="127"/>
        <v>4429.2</v>
      </c>
      <c r="U987" s="45">
        <f>IF(L987=1,F987*INDEX(Asumsi!$B$5:$B$7,MATCH(I987,Asumsi!$A$5:$A$7,0))-F987*R987,0)</f>
        <v>36910</v>
      </c>
      <c r="V987" s="45">
        <f>IF(S987=1,U987*(1-Asumsi!$B$10),U987)</f>
        <v>35064.5</v>
      </c>
    </row>
    <row r="988" spans="1:22" x14ac:dyDescent="0.35">
      <c r="A988" s="43">
        <v>45248</v>
      </c>
      <c r="B988" s="43" t="s">
        <v>202</v>
      </c>
      <c r="C988" s="43" t="s">
        <v>344</v>
      </c>
      <c r="D988" s="44">
        <v>40649</v>
      </c>
      <c r="E988" s="43">
        <v>38</v>
      </c>
      <c r="F988" s="43">
        <v>309700</v>
      </c>
      <c r="G988" s="43">
        <v>0.05</v>
      </c>
      <c r="H988" s="43">
        <v>15485</v>
      </c>
      <c r="I988" s="43" t="s">
        <v>76</v>
      </c>
      <c r="J988" s="43" t="s">
        <v>141</v>
      </c>
      <c r="K988" s="43">
        <f t="shared" si="120"/>
        <v>2011</v>
      </c>
      <c r="L988" s="43">
        <f t="shared" si="121"/>
        <v>1</v>
      </c>
      <c r="M988" s="43">
        <f t="shared" si="122"/>
        <v>0</v>
      </c>
      <c r="N988" s="43">
        <f t="shared" si="123"/>
        <v>1</v>
      </c>
      <c r="O988" s="43" t="str">
        <f t="shared" si="124"/>
        <v>C: 4-6%</v>
      </c>
      <c r="P988" s="45">
        <f t="shared" si="125"/>
        <v>294215</v>
      </c>
      <c r="Q988" s="45">
        <f>IF(L988=1,F988*INDEX(Asumsi!$B$5:$B$7,MATCH(I988,Asumsi!$A$5:$A$7,0))-H988,0)</f>
        <v>77425</v>
      </c>
      <c r="R988" s="46">
        <f>MIN(G988,INDEX(Asumsi!$C$5:$C$7,MATCH(I988,Asumsi!$A$5:$A$7,0)))</f>
        <v>0.05</v>
      </c>
      <c r="S988" s="43">
        <f t="shared" si="126"/>
        <v>0</v>
      </c>
      <c r="T988" s="45">
        <f t="shared" si="127"/>
        <v>0</v>
      </c>
      <c r="U988" s="45">
        <f>IF(L988=1,F988*INDEX(Asumsi!$B$5:$B$7,MATCH(I988,Asumsi!$A$5:$A$7,0))-F988*R988,0)</f>
        <v>77425</v>
      </c>
      <c r="V988" s="45">
        <f>IF(S988=1,U988*(1-Asumsi!$B$10),U988)</f>
        <v>77425</v>
      </c>
    </row>
    <row r="989" spans="1:22" x14ac:dyDescent="0.35">
      <c r="A989" s="43">
        <v>45249</v>
      </c>
      <c r="B989" s="43" t="s">
        <v>202</v>
      </c>
      <c r="C989" s="43" t="s">
        <v>381</v>
      </c>
      <c r="D989" s="44">
        <v>40509</v>
      </c>
      <c r="E989" s="43">
        <v>24</v>
      </c>
      <c r="F989" s="43">
        <v>2311167</v>
      </c>
      <c r="G989" s="43">
        <v>0.04</v>
      </c>
      <c r="H989" s="43">
        <v>92447</v>
      </c>
      <c r="I989" s="43" t="s">
        <v>77</v>
      </c>
      <c r="J989" s="43" t="s">
        <v>137</v>
      </c>
      <c r="K989" s="43">
        <f t="shared" si="120"/>
        <v>2010</v>
      </c>
      <c r="L989" s="43">
        <f t="shared" si="121"/>
        <v>1</v>
      </c>
      <c r="M989" s="43">
        <f t="shared" si="122"/>
        <v>0</v>
      </c>
      <c r="N989" s="43">
        <f t="shared" si="123"/>
        <v>1</v>
      </c>
      <c r="O989" s="43" t="str">
        <f t="shared" si="124"/>
        <v>C: 4-6%</v>
      </c>
      <c r="P989" s="45">
        <f t="shared" si="125"/>
        <v>2218720</v>
      </c>
      <c r="Q989" s="45">
        <f>IF(L989=1,F989*INDEX(Asumsi!$B$5:$B$7,MATCH(I989,Asumsi!$A$5:$A$7,0))-H989,0)</f>
        <v>600903.1</v>
      </c>
      <c r="R989" s="46">
        <f>MIN(G989,INDEX(Asumsi!$C$5:$C$7,MATCH(I989,Asumsi!$A$5:$A$7,0)))</f>
        <v>0.04</v>
      </c>
      <c r="S989" s="43">
        <f t="shared" si="126"/>
        <v>0</v>
      </c>
      <c r="T989" s="45">
        <f t="shared" si="127"/>
        <v>0</v>
      </c>
      <c r="U989" s="45">
        <f>IF(L989=1,F989*INDEX(Asumsi!$B$5:$B$7,MATCH(I989,Asumsi!$A$5:$A$7,0))-F989*R989,0)</f>
        <v>600903.41999999993</v>
      </c>
      <c r="V989" s="45">
        <f>IF(S989=1,U989*(1-Asumsi!$B$10),U989)</f>
        <v>600903.41999999993</v>
      </c>
    </row>
    <row r="990" spans="1:22" x14ac:dyDescent="0.35">
      <c r="A990" s="43">
        <v>45570</v>
      </c>
      <c r="B990" s="43" t="s">
        <v>202</v>
      </c>
      <c r="C990" s="43" t="s">
        <v>386</v>
      </c>
      <c r="D990" s="44">
        <v>40399</v>
      </c>
      <c r="E990" s="43">
        <v>19</v>
      </c>
      <c r="F990" s="43">
        <v>155140</v>
      </c>
      <c r="G990" s="43">
        <v>0</v>
      </c>
      <c r="H990" s="43">
        <v>0</v>
      </c>
      <c r="I990" s="43" t="s">
        <v>76</v>
      </c>
      <c r="J990" s="43" t="s">
        <v>138</v>
      </c>
      <c r="K990" s="43">
        <f t="shared" si="120"/>
        <v>2010</v>
      </c>
      <c r="L990" s="43">
        <f t="shared" si="121"/>
        <v>1</v>
      </c>
      <c r="M990" s="43">
        <f t="shared" si="122"/>
        <v>0</v>
      </c>
      <c r="N990" s="43">
        <f t="shared" si="123"/>
        <v>1</v>
      </c>
      <c r="O990" s="43" t="str">
        <f t="shared" si="124"/>
        <v>A: 0%</v>
      </c>
      <c r="P990" s="45">
        <f t="shared" si="125"/>
        <v>155140</v>
      </c>
      <c r="Q990" s="45">
        <f>IF(L990=1,F990*INDEX(Asumsi!$B$5:$B$7,MATCH(I990,Asumsi!$A$5:$A$7,0))-H990,0)</f>
        <v>46542</v>
      </c>
      <c r="R990" s="46">
        <f>MIN(G990,INDEX(Asumsi!$C$5:$C$7,MATCH(I990,Asumsi!$A$5:$A$7,0)))</f>
        <v>0</v>
      </c>
      <c r="S990" s="43">
        <f t="shared" si="126"/>
        <v>0</v>
      </c>
      <c r="T990" s="45">
        <f t="shared" si="127"/>
        <v>0</v>
      </c>
      <c r="U990" s="45">
        <f>IF(L990=1,F990*INDEX(Asumsi!$B$5:$B$7,MATCH(I990,Asumsi!$A$5:$A$7,0))-F990*R990,0)</f>
        <v>46542</v>
      </c>
      <c r="V990" s="45">
        <f>IF(S990=1,U990*(1-Asumsi!$B$10),U990)</f>
        <v>46542</v>
      </c>
    </row>
    <row r="991" spans="1:22" x14ac:dyDescent="0.35">
      <c r="A991" s="43">
        <v>46375</v>
      </c>
      <c r="B991" s="43" t="s">
        <v>209</v>
      </c>
      <c r="C991" s="43" t="s">
        <v>385</v>
      </c>
      <c r="D991" s="44">
        <v>40416</v>
      </c>
      <c r="E991" s="43">
        <v>24</v>
      </c>
      <c r="F991" s="43">
        <v>1810640</v>
      </c>
      <c r="G991" s="43">
        <v>0.02</v>
      </c>
      <c r="H991" s="43">
        <v>36213</v>
      </c>
      <c r="I991" s="43" t="s">
        <v>76</v>
      </c>
      <c r="J991" s="43" t="s">
        <v>145</v>
      </c>
      <c r="K991" s="43">
        <f t="shared" si="120"/>
        <v>2010</v>
      </c>
      <c r="L991" s="43">
        <f t="shared" si="121"/>
        <v>0</v>
      </c>
      <c r="M991" s="43">
        <f t="shared" si="122"/>
        <v>1</v>
      </c>
      <c r="N991" s="43">
        <f t="shared" si="123"/>
        <v>1</v>
      </c>
      <c r="O991" s="43" t="str">
        <f t="shared" si="124"/>
        <v>B: 1-3%</v>
      </c>
      <c r="P991" s="45">
        <f t="shared" si="125"/>
        <v>0</v>
      </c>
      <c r="Q991" s="45">
        <f>IF(L991=1,F991*INDEX(Asumsi!$B$5:$B$7,MATCH(I991,Asumsi!$A$5:$A$7,0))-H991,0)</f>
        <v>0</v>
      </c>
      <c r="R991" s="46">
        <f>MIN(G991,INDEX(Asumsi!$C$5:$C$7,MATCH(I991,Asumsi!$A$5:$A$7,0)))</f>
        <v>0.02</v>
      </c>
      <c r="S991" s="43">
        <f t="shared" si="126"/>
        <v>0</v>
      </c>
      <c r="T991" s="45">
        <f t="shared" si="127"/>
        <v>0</v>
      </c>
      <c r="U991" s="45">
        <f>IF(L991=1,F991*INDEX(Asumsi!$B$5:$B$7,MATCH(I991,Asumsi!$A$5:$A$7,0))-F991*R991,0)</f>
        <v>0</v>
      </c>
      <c r="V991" s="45">
        <f>IF(S991=1,U991*(1-Asumsi!$B$10),U991)</f>
        <v>0</v>
      </c>
    </row>
    <row r="992" spans="1:22" x14ac:dyDescent="0.35">
      <c r="A992" s="43">
        <v>46885</v>
      </c>
      <c r="B992" s="43" t="s">
        <v>202</v>
      </c>
      <c r="C992" s="43" t="s">
        <v>378</v>
      </c>
      <c r="D992" s="44">
        <v>40701</v>
      </c>
      <c r="E992" s="43">
        <v>27</v>
      </c>
      <c r="F992" s="43">
        <v>1265100</v>
      </c>
      <c r="G992" s="43">
        <v>0.05</v>
      </c>
      <c r="H992" s="43">
        <v>63255</v>
      </c>
      <c r="I992" s="43" t="s">
        <v>75</v>
      </c>
      <c r="J992" s="43" t="s">
        <v>144</v>
      </c>
      <c r="K992" s="43">
        <f t="shared" si="120"/>
        <v>2011</v>
      </c>
      <c r="L992" s="43">
        <f t="shared" si="121"/>
        <v>1</v>
      </c>
      <c r="M992" s="43">
        <f t="shared" si="122"/>
        <v>0</v>
      </c>
      <c r="N992" s="43">
        <f t="shared" si="123"/>
        <v>1</v>
      </c>
      <c r="O992" s="43" t="str">
        <f t="shared" si="124"/>
        <v>C: 4-6%</v>
      </c>
      <c r="P992" s="45">
        <f t="shared" si="125"/>
        <v>1201845</v>
      </c>
      <c r="Q992" s="45">
        <f>IF(L992=1,F992*INDEX(Asumsi!$B$5:$B$7,MATCH(I992,Asumsi!$A$5:$A$7,0))-H992,0)</f>
        <v>316275</v>
      </c>
      <c r="R992" s="46">
        <f>MIN(G992,INDEX(Asumsi!$C$5:$C$7,MATCH(I992,Asumsi!$A$5:$A$7,0)))</f>
        <v>0.03</v>
      </c>
      <c r="S992" s="43">
        <f t="shared" si="126"/>
        <v>1</v>
      </c>
      <c r="T992" s="45">
        <f t="shared" si="127"/>
        <v>25302.000000000004</v>
      </c>
      <c r="U992" s="45">
        <f>IF(L992=1,F992*INDEX(Asumsi!$B$5:$B$7,MATCH(I992,Asumsi!$A$5:$A$7,0))-F992*R992,0)</f>
        <v>341577</v>
      </c>
      <c r="V992" s="45">
        <f>IF(S992=1,U992*(1-Asumsi!$B$10),U992)</f>
        <v>324498.14999999997</v>
      </c>
    </row>
    <row r="993" spans="1:22" x14ac:dyDescent="0.35">
      <c r="A993" s="43">
        <v>46948</v>
      </c>
      <c r="B993" s="43" t="s">
        <v>202</v>
      </c>
      <c r="C993" s="43" t="s">
        <v>378</v>
      </c>
      <c r="D993" s="44">
        <v>40318</v>
      </c>
      <c r="E993" s="43">
        <v>10</v>
      </c>
      <c r="F993" s="43">
        <v>128260</v>
      </c>
      <c r="G993" s="43">
        <v>0.1</v>
      </c>
      <c r="H993" s="43">
        <v>12826</v>
      </c>
      <c r="I993" s="43" t="s">
        <v>76</v>
      </c>
      <c r="J993" s="43" t="s">
        <v>138</v>
      </c>
      <c r="K993" s="43">
        <f t="shared" si="120"/>
        <v>2010</v>
      </c>
      <c r="L993" s="43">
        <f t="shared" si="121"/>
        <v>1</v>
      </c>
      <c r="M993" s="43">
        <f t="shared" si="122"/>
        <v>0</v>
      </c>
      <c r="N993" s="43">
        <f t="shared" si="123"/>
        <v>1</v>
      </c>
      <c r="O993" s="43" t="str">
        <f t="shared" si="124"/>
        <v>D: 7%+</v>
      </c>
      <c r="P993" s="45">
        <f t="shared" si="125"/>
        <v>115434</v>
      </c>
      <c r="Q993" s="45">
        <f>IF(L993=1,F993*INDEX(Asumsi!$B$5:$B$7,MATCH(I993,Asumsi!$A$5:$A$7,0))-H993,0)</f>
        <v>25652</v>
      </c>
      <c r="R993" s="46">
        <f>MIN(G993,INDEX(Asumsi!$C$5:$C$7,MATCH(I993,Asumsi!$A$5:$A$7,0)))</f>
        <v>0.05</v>
      </c>
      <c r="S993" s="43">
        <f t="shared" si="126"/>
        <v>1</v>
      </c>
      <c r="T993" s="45">
        <f t="shared" si="127"/>
        <v>6413</v>
      </c>
      <c r="U993" s="45">
        <f>IF(L993=1,F993*INDEX(Asumsi!$B$5:$B$7,MATCH(I993,Asumsi!$A$5:$A$7,0))-F993*R993,0)</f>
        <v>32065</v>
      </c>
      <c r="V993" s="45">
        <f>IF(S993=1,U993*(1-Asumsi!$B$10),U993)</f>
        <v>30461.75</v>
      </c>
    </row>
    <row r="994" spans="1:22" x14ac:dyDescent="0.35">
      <c r="A994" s="43">
        <v>47267</v>
      </c>
      <c r="B994" s="43" t="s">
        <v>202</v>
      </c>
      <c r="C994" s="43" t="s">
        <v>362</v>
      </c>
      <c r="D994" s="44">
        <v>40541</v>
      </c>
      <c r="E994" s="43">
        <v>24</v>
      </c>
      <c r="F994" s="43">
        <v>985420</v>
      </c>
      <c r="G994" s="43">
        <v>0.02</v>
      </c>
      <c r="H994" s="43">
        <v>19708</v>
      </c>
      <c r="I994" s="43" t="s">
        <v>76</v>
      </c>
      <c r="J994" s="43" t="s">
        <v>145</v>
      </c>
      <c r="K994" s="43">
        <f t="shared" si="120"/>
        <v>2010</v>
      </c>
      <c r="L994" s="43">
        <f t="shared" si="121"/>
        <v>1</v>
      </c>
      <c r="M994" s="43">
        <f t="shared" si="122"/>
        <v>0</v>
      </c>
      <c r="N994" s="43">
        <f t="shared" si="123"/>
        <v>1</v>
      </c>
      <c r="O994" s="43" t="str">
        <f t="shared" si="124"/>
        <v>B: 1-3%</v>
      </c>
      <c r="P994" s="45">
        <f t="shared" si="125"/>
        <v>965712</v>
      </c>
      <c r="Q994" s="45">
        <f>IF(L994=1,F994*INDEX(Asumsi!$B$5:$B$7,MATCH(I994,Asumsi!$A$5:$A$7,0))-H994,0)</f>
        <v>275918</v>
      </c>
      <c r="R994" s="46">
        <f>MIN(G994,INDEX(Asumsi!$C$5:$C$7,MATCH(I994,Asumsi!$A$5:$A$7,0)))</f>
        <v>0.02</v>
      </c>
      <c r="S994" s="43">
        <f t="shared" si="126"/>
        <v>0</v>
      </c>
      <c r="T994" s="45">
        <f t="shared" si="127"/>
        <v>0</v>
      </c>
      <c r="U994" s="45">
        <f>IF(L994=1,F994*INDEX(Asumsi!$B$5:$B$7,MATCH(I994,Asumsi!$A$5:$A$7,0))-F994*R994,0)</f>
        <v>275917.59999999998</v>
      </c>
      <c r="V994" s="45">
        <f>IF(S994=1,U994*(1-Asumsi!$B$10),U994)</f>
        <v>275917.59999999998</v>
      </c>
    </row>
    <row r="995" spans="1:22" x14ac:dyDescent="0.35">
      <c r="A995" s="43">
        <v>47333</v>
      </c>
      <c r="B995" s="43" t="s">
        <v>202</v>
      </c>
      <c r="C995" s="43" t="s">
        <v>361</v>
      </c>
      <c r="D995" s="44">
        <v>40793</v>
      </c>
      <c r="E995" s="43">
        <v>16</v>
      </c>
      <c r="F995" s="43">
        <v>1520497</v>
      </c>
      <c r="G995" s="43">
        <v>0.04</v>
      </c>
      <c r="H995" s="43">
        <v>60820</v>
      </c>
      <c r="I995" s="43" t="s">
        <v>77</v>
      </c>
      <c r="J995" s="43" t="s">
        <v>137</v>
      </c>
      <c r="K995" s="43">
        <f t="shared" si="120"/>
        <v>2011</v>
      </c>
      <c r="L995" s="43">
        <f t="shared" si="121"/>
        <v>1</v>
      </c>
      <c r="M995" s="43">
        <f t="shared" si="122"/>
        <v>0</v>
      </c>
      <c r="N995" s="43">
        <f t="shared" si="123"/>
        <v>1</v>
      </c>
      <c r="O995" s="43" t="str">
        <f t="shared" si="124"/>
        <v>C: 4-6%</v>
      </c>
      <c r="P995" s="45">
        <f t="shared" si="125"/>
        <v>1459677</v>
      </c>
      <c r="Q995" s="45">
        <f>IF(L995=1,F995*INDEX(Asumsi!$B$5:$B$7,MATCH(I995,Asumsi!$A$5:$A$7,0))-H995,0)</f>
        <v>395329.1</v>
      </c>
      <c r="R995" s="46">
        <f>MIN(G995,INDEX(Asumsi!$C$5:$C$7,MATCH(I995,Asumsi!$A$5:$A$7,0)))</f>
        <v>0.04</v>
      </c>
      <c r="S995" s="43">
        <f t="shared" si="126"/>
        <v>0</v>
      </c>
      <c r="T995" s="45">
        <f t="shared" si="127"/>
        <v>0</v>
      </c>
      <c r="U995" s="45">
        <f>IF(L995=1,F995*INDEX(Asumsi!$B$5:$B$7,MATCH(I995,Asumsi!$A$5:$A$7,0))-F995*R995,0)</f>
        <v>395329.22</v>
      </c>
      <c r="V995" s="45">
        <f>IF(S995=1,U995*(1-Asumsi!$B$10),U995)</f>
        <v>395329.22</v>
      </c>
    </row>
    <row r="996" spans="1:22" x14ac:dyDescent="0.35">
      <c r="A996" s="43">
        <v>48167</v>
      </c>
      <c r="B996" s="43" t="s">
        <v>202</v>
      </c>
      <c r="C996" s="43" t="s">
        <v>382</v>
      </c>
      <c r="D996" s="44">
        <v>40062</v>
      </c>
      <c r="E996" s="43">
        <v>43</v>
      </c>
      <c r="F996" s="43">
        <v>10082920</v>
      </c>
      <c r="G996" s="43">
        <v>0.06</v>
      </c>
      <c r="H996" s="43">
        <v>604975</v>
      </c>
      <c r="I996" s="43" t="s">
        <v>75</v>
      </c>
      <c r="J996" s="43" t="s">
        <v>135</v>
      </c>
      <c r="K996" s="43">
        <f t="shared" si="120"/>
        <v>2009</v>
      </c>
      <c r="L996" s="43">
        <f t="shared" si="121"/>
        <v>1</v>
      </c>
      <c r="M996" s="43">
        <f t="shared" si="122"/>
        <v>0</v>
      </c>
      <c r="N996" s="43">
        <f t="shared" si="123"/>
        <v>1</v>
      </c>
      <c r="O996" s="43" t="str">
        <f t="shared" si="124"/>
        <v>C: 4-6%</v>
      </c>
      <c r="P996" s="45">
        <f t="shared" si="125"/>
        <v>9477945</v>
      </c>
      <c r="Q996" s="45">
        <f>IF(L996=1,F996*INDEX(Asumsi!$B$5:$B$7,MATCH(I996,Asumsi!$A$5:$A$7,0))-H996,0)</f>
        <v>2419901</v>
      </c>
      <c r="R996" s="46">
        <f>MIN(G996,INDEX(Asumsi!$C$5:$C$7,MATCH(I996,Asumsi!$A$5:$A$7,0)))</f>
        <v>0.03</v>
      </c>
      <c r="S996" s="43">
        <f t="shared" si="126"/>
        <v>1</v>
      </c>
      <c r="T996" s="45">
        <f t="shared" si="127"/>
        <v>302487.59999999998</v>
      </c>
      <c r="U996" s="45">
        <f>IF(L996=1,F996*INDEX(Asumsi!$B$5:$B$7,MATCH(I996,Asumsi!$A$5:$A$7,0))-F996*R996,0)</f>
        <v>2722388.4</v>
      </c>
      <c r="V996" s="45">
        <f>IF(S996=1,U996*(1-Asumsi!$B$10),U996)</f>
        <v>2586268.98</v>
      </c>
    </row>
    <row r="997" spans="1:22" x14ac:dyDescent="0.35">
      <c r="A997" s="43">
        <v>48230</v>
      </c>
      <c r="B997" s="43" t="s">
        <v>202</v>
      </c>
      <c r="C997" s="43" t="s">
        <v>382</v>
      </c>
      <c r="D997" s="44">
        <v>39869</v>
      </c>
      <c r="E997" s="43">
        <v>39</v>
      </c>
      <c r="F997" s="43">
        <v>2280520</v>
      </c>
      <c r="G997" s="43">
        <v>0.04</v>
      </c>
      <c r="H997" s="43">
        <v>91221</v>
      </c>
      <c r="I997" s="43" t="s">
        <v>75</v>
      </c>
      <c r="J997" s="43" t="s">
        <v>144</v>
      </c>
      <c r="K997" s="43">
        <f t="shared" si="120"/>
        <v>2009</v>
      </c>
      <c r="L997" s="43">
        <f t="shared" si="121"/>
        <v>1</v>
      </c>
      <c r="M997" s="43">
        <f t="shared" si="122"/>
        <v>0</v>
      </c>
      <c r="N997" s="43">
        <f t="shared" si="123"/>
        <v>1</v>
      </c>
      <c r="O997" s="43" t="str">
        <f t="shared" si="124"/>
        <v>C: 4-6%</v>
      </c>
      <c r="P997" s="45">
        <f t="shared" si="125"/>
        <v>2189299</v>
      </c>
      <c r="Q997" s="45">
        <f>IF(L997=1,F997*INDEX(Asumsi!$B$5:$B$7,MATCH(I997,Asumsi!$A$5:$A$7,0))-H997,0)</f>
        <v>592935</v>
      </c>
      <c r="R997" s="46">
        <f>MIN(G997,INDEX(Asumsi!$C$5:$C$7,MATCH(I997,Asumsi!$A$5:$A$7,0)))</f>
        <v>0.03</v>
      </c>
      <c r="S997" s="43">
        <f t="shared" si="126"/>
        <v>1</v>
      </c>
      <c r="T997" s="45">
        <f t="shared" si="127"/>
        <v>22805.200000000004</v>
      </c>
      <c r="U997" s="45">
        <f>IF(L997=1,F997*INDEX(Asumsi!$B$5:$B$7,MATCH(I997,Asumsi!$A$5:$A$7,0))-F997*R997,0)</f>
        <v>615740.4</v>
      </c>
      <c r="V997" s="45">
        <f>IF(S997=1,U997*(1-Asumsi!$B$10),U997)</f>
        <v>584953.38</v>
      </c>
    </row>
    <row r="998" spans="1:22" x14ac:dyDescent="0.35">
      <c r="A998" s="43">
        <v>48480</v>
      </c>
      <c r="B998" s="43" t="s">
        <v>202</v>
      </c>
      <c r="C998" s="43" t="s">
        <v>369</v>
      </c>
      <c r="D998" s="44">
        <v>40180</v>
      </c>
      <c r="E998" s="43">
        <v>32</v>
      </c>
      <c r="F998" s="43">
        <v>22207500</v>
      </c>
      <c r="G998" s="43">
        <v>0.1</v>
      </c>
      <c r="H998" s="43">
        <v>2220750</v>
      </c>
      <c r="I998" s="43" t="s">
        <v>76</v>
      </c>
      <c r="J998" s="43" t="s">
        <v>140</v>
      </c>
      <c r="K998" s="43">
        <f t="shared" si="120"/>
        <v>2010</v>
      </c>
      <c r="L998" s="43">
        <f t="shared" si="121"/>
        <v>1</v>
      </c>
      <c r="M998" s="43">
        <f t="shared" si="122"/>
        <v>0</v>
      </c>
      <c r="N998" s="43">
        <f t="shared" si="123"/>
        <v>1</v>
      </c>
      <c r="O998" s="43" t="str">
        <f t="shared" si="124"/>
        <v>D: 7%+</v>
      </c>
      <c r="P998" s="45">
        <f t="shared" si="125"/>
        <v>19986750</v>
      </c>
      <c r="Q998" s="45">
        <f>IF(L998=1,F998*INDEX(Asumsi!$B$5:$B$7,MATCH(I998,Asumsi!$A$5:$A$7,0))-H998,0)</f>
        <v>4441500</v>
      </c>
      <c r="R998" s="46">
        <f>MIN(G998,INDEX(Asumsi!$C$5:$C$7,MATCH(I998,Asumsi!$A$5:$A$7,0)))</f>
        <v>0.05</v>
      </c>
      <c r="S998" s="43">
        <f t="shared" si="126"/>
        <v>1</v>
      </c>
      <c r="T998" s="45">
        <f t="shared" si="127"/>
        <v>1110375</v>
      </c>
      <c r="U998" s="45">
        <f>IF(L998=1,F998*INDEX(Asumsi!$B$5:$B$7,MATCH(I998,Asumsi!$A$5:$A$7,0))-F998*R998,0)</f>
        <v>5551875</v>
      </c>
      <c r="V998" s="45">
        <f>IF(S998=1,U998*(1-Asumsi!$B$10),U998)</f>
        <v>5274281.25</v>
      </c>
    </row>
    <row r="999" spans="1:22" x14ac:dyDescent="0.35">
      <c r="A999" s="43">
        <v>48614</v>
      </c>
      <c r="B999" s="43" t="s">
        <v>202</v>
      </c>
      <c r="C999" s="43" t="s">
        <v>389</v>
      </c>
      <c r="D999" s="44">
        <v>41060</v>
      </c>
      <c r="E999" s="43">
        <v>46</v>
      </c>
      <c r="F999" s="43">
        <v>15931805</v>
      </c>
      <c r="G999" s="43">
        <v>0.01</v>
      </c>
      <c r="H999" s="43">
        <v>159318</v>
      </c>
      <c r="I999" s="43" t="s">
        <v>77</v>
      </c>
      <c r="J999" s="43" t="s">
        <v>137</v>
      </c>
      <c r="K999" s="43">
        <f t="shared" si="120"/>
        <v>2012</v>
      </c>
      <c r="L999" s="43">
        <f t="shared" si="121"/>
        <v>1</v>
      </c>
      <c r="M999" s="43">
        <f t="shared" si="122"/>
        <v>0</v>
      </c>
      <c r="N999" s="43">
        <f t="shared" si="123"/>
        <v>1</v>
      </c>
      <c r="O999" s="43" t="str">
        <f t="shared" si="124"/>
        <v>B: 1-3%</v>
      </c>
      <c r="P999" s="45">
        <f t="shared" si="125"/>
        <v>15772487</v>
      </c>
      <c r="Q999" s="45">
        <f>IF(L999=1,F999*INDEX(Asumsi!$B$5:$B$7,MATCH(I999,Asumsi!$A$5:$A$7,0))-H999,0)</f>
        <v>4620223.5</v>
      </c>
      <c r="R999" s="46">
        <f>MIN(G999,INDEX(Asumsi!$C$5:$C$7,MATCH(I999,Asumsi!$A$5:$A$7,0)))</f>
        <v>0.01</v>
      </c>
      <c r="S999" s="43">
        <f t="shared" si="126"/>
        <v>0</v>
      </c>
      <c r="T999" s="45">
        <f t="shared" si="127"/>
        <v>0</v>
      </c>
      <c r="U999" s="45">
        <f>IF(L999=1,F999*INDEX(Asumsi!$B$5:$B$7,MATCH(I999,Asumsi!$A$5:$A$7,0))-F999*R999,0)</f>
        <v>4620223.45</v>
      </c>
      <c r="V999" s="45">
        <f>IF(S999=1,U999*(1-Asumsi!$B$10),U999)</f>
        <v>4620223.45</v>
      </c>
    </row>
    <row r="1000" spans="1:22" x14ac:dyDescent="0.35">
      <c r="A1000" s="43">
        <v>48772</v>
      </c>
      <c r="B1000" s="43" t="s">
        <v>202</v>
      </c>
      <c r="C1000" s="43" t="s">
        <v>390</v>
      </c>
      <c r="D1000" s="44">
        <v>39945</v>
      </c>
      <c r="E1000" s="43">
        <v>44</v>
      </c>
      <c r="F1000" s="43">
        <v>6404500</v>
      </c>
      <c r="G1000" s="43">
        <v>0.09</v>
      </c>
      <c r="H1000" s="43">
        <v>576405</v>
      </c>
      <c r="I1000" s="43" t="s">
        <v>75</v>
      </c>
      <c r="J1000" s="43" t="s">
        <v>144</v>
      </c>
      <c r="K1000" s="43">
        <f t="shared" si="120"/>
        <v>2009</v>
      </c>
      <c r="L1000" s="43">
        <f t="shared" si="121"/>
        <v>1</v>
      </c>
      <c r="M1000" s="43">
        <f t="shared" si="122"/>
        <v>0</v>
      </c>
      <c r="N1000" s="43">
        <f t="shared" si="123"/>
        <v>1</v>
      </c>
      <c r="O1000" s="43" t="str">
        <f t="shared" si="124"/>
        <v>D: 7%+</v>
      </c>
      <c r="P1000" s="45">
        <f t="shared" si="125"/>
        <v>5828095</v>
      </c>
      <c r="Q1000" s="45">
        <f>IF(L1000=1,F1000*INDEX(Asumsi!$B$5:$B$7,MATCH(I1000,Asumsi!$A$5:$A$7,0))-H1000,0)</f>
        <v>1344945</v>
      </c>
      <c r="R1000" s="46">
        <f>MIN(G1000,INDEX(Asumsi!$C$5:$C$7,MATCH(I1000,Asumsi!$A$5:$A$7,0)))</f>
        <v>0.03</v>
      </c>
      <c r="S1000" s="43">
        <f t="shared" si="126"/>
        <v>1</v>
      </c>
      <c r="T1000" s="45">
        <f t="shared" si="127"/>
        <v>384270</v>
      </c>
      <c r="U1000" s="45">
        <f>IF(L1000=1,F1000*INDEX(Asumsi!$B$5:$B$7,MATCH(I1000,Asumsi!$A$5:$A$7,0))-F1000*R1000,0)</f>
        <v>1729215</v>
      </c>
      <c r="V1000" s="45">
        <f>IF(S1000=1,U1000*(1-Asumsi!$B$10),U1000)</f>
        <v>1642754.25</v>
      </c>
    </row>
    <row r="1001" spans="1:22" x14ac:dyDescent="0.35">
      <c r="A1001" s="43">
        <v>48800</v>
      </c>
      <c r="B1001" s="43" t="s">
        <v>202</v>
      </c>
      <c r="C1001" s="43" t="s">
        <v>385</v>
      </c>
      <c r="D1001" s="44">
        <v>40473</v>
      </c>
      <c r="E1001" s="43">
        <v>8</v>
      </c>
      <c r="F1001" s="43">
        <v>57523040</v>
      </c>
      <c r="G1001" s="43">
        <v>0.04</v>
      </c>
      <c r="H1001" s="43">
        <v>2300922</v>
      </c>
      <c r="I1001" s="43" t="s">
        <v>77</v>
      </c>
      <c r="J1001" s="43" t="s">
        <v>139</v>
      </c>
      <c r="K1001" s="43">
        <f t="shared" si="120"/>
        <v>2010</v>
      </c>
      <c r="L1001" s="43">
        <f t="shared" si="121"/>
        <v>1</v>
      </c>
      <c r="M1001" s="43">
        <f t="shared" si="122"/>
        <v>0</v>
      </c>
      <c r="N1001" s="43">
        <f t="shared" si="123"/>
        <v>1</v>
      </c>
      <c r="O1001" s="43" t="str">
        <f t="shared" si="124"/>
        <v>C: 4-6%</v>
      </c>
      <c r="P1001" s="45">
        <f t="shared" si="125"/>
        <v>55222118</v>
      </c>
      <c r="Q1001" s="45">
        <f>IF(L1001=1,F1001*INDEX(Asumsi!$B$5:$B$7,MATCH(I1001,Asumsi!$A$5:$A$7,0))-H1001,0)</f>
        <v>14955990</v>
      </c>
      <c r="R1001" s="46">
        <f>MIN(G1001,INDEX(Asumsi!$C$5:$C$7,MATCH(I1001,Asumsi!$A$5:$A$7,0)))</f>
        <v>0.04</v>
      </c>
      <c r="S1001" s="43">
        <f t="shared" si="126"/>
        <v>0</v>
      </c>
      <c r="T1001" s="45">
        <f t="shared" si="127"/>
        <v>0</v>
      </c>
      <c r="U1001" s="45">
        <f>IF(L1001=1,F1001*INDEX(Asumsi!$B$5:$B$7,MATCH(I1001,Asumsi!$A$5:$A$7,0))-F1001*R1001,0)</f>
        <v>14955990.4</v>
      </c>
      <c r="V1001" s="45">
        <f>IF(S1001=1,U1001*(1-Asumsi!$B$10),U1001)</f>
        <v>14955990.4</v>
      </c>
    </row>
    <row r="1002" spans="1:22" x14ac:dyDescent="0.35">
      <c r="A1002" s="43">
        <v>48931</v>
      </c>
      <c r="B1002" s="43" t="s">
        <v>209</v>
      </c>
      <c r="C1002" s="43" t="s">
        <v>379</v>
      </c>
      <c r="D1002" s="44">
        <v>39981</v>
      </c>
      <c r="E1002" s="43">
        <v>33</v>
      </c>
      <c r="F1002" s="43">
        <v>1501320</v>
      </c>
      <c r="G1002" s="43">
        <v>0</v>
      </c>
      <c r="H1002" s="43">
        <v>0</v>
      </c>
      <c r="I1002" s="43" t="s">
        <v>77</v>
      </c>
      <c r="J1002" s="43" t="s">
        <v>142</v>
      </c>
      <c r="K1002" s="43">
        <f t="shared" si="120"/>
        <v>2009</v>
      </c>
      <c r="L1002" s="43">
        <f t="shared" si="121"/>
        <v>0</v>
      </c>
      <c r="M1002" s="43">
        <f t="shared" si="122"/>
        <v>1</v>
      </c>
      <c r="N1002" s="43">
        <f t="shared" si="123"/>
        <v>1</v>
      </c>
      <c r="O1002" s="43" t="str">
        <f t="shared" si="124"/>
        <v>A: 0%</v>
      </c>
      <c r="P1002" s="45">
        <f t="shared" si="125"/>
        <v>0</v>
      </c>
      <c r="Q1002" s="45">
        <f>IF(L1002=1,F1002*INDEX(Asumsi!$B$5:$B$7,MATCH(I1002,Asumsi!$A$5:$A$7,0))-H1002,0)</f>
        <v>0</v>
      </c>
      <c r="R1002" s="46">
        <f>MIN(G1002,INDEX(Asumsi!$C$5:$C$7,MATCH(I1002,Asumsi!$A$5:$A$7,0)))</f>
        <v>0</v>
      </c>
      <c r="S1002" s="43">
        <f t="shared" si="126"/>
        <v>0</v>
      </c>
      <c r="T1002" s="45">
        <f t="shared" si="127"/>
        <v>0</v>
      </c>
      <c r="U1002" s="45">
        <f>IF(L1002=1,F1002*INDEX(Asumsi!$B$5:$B$7,MATCH(I1002,Asumsi!$A$5:$A$7,0))-F1002*R1002,0)</f>
        <v>0</v>
      </c>
      <c r="V1002" s="45">
        <f>IF(S1002=1,U1002*(1-Asumsi!$B$10),U1002)</f>
        <v>0</v>
      </c>
    </row>
    <row r="1003" spans="1:22" x14ac:dyDescent="0.35">
      <c r="A1003" s="43">
        <v>49126</v>
      </c>
      <c r="B1003" s="43" t="s">
        <v>202</v>
      </c>
      <c r="C1003" s="43" t="s">
        <v>344</v>
      </c>
      <c r="D1003" s="44">
        <v>40734</v>
      </c>
      <c r="E1003" s="43">
        <v>33</v>
      </c>
      <c r="F1003" s="43">
        <v>11322160</v>
      </c>
      <c r="G1003" s="43">
        <v>0</v>
      </c>
      <c r="H1003" s="43">
        <v>0</v>
      </c>
      <c r="I1003" s="43" t="s">
        <v>75</v>
      </c>
      <c r="J1003" s="43" t="s">
        <v>135</v>
      </c>
      <c r="K1003" s="43">
        <f t="shared" si="120"/>
        <v>2011</v>
      </c>
      <c r="L1003" s="43">
        <f t="shared" si="121"/>
        <v>1</v>
      </c>
      <c r="M1003" s="43">
        <f t="shared" si="122"/>
        <v>0</v>
      </c>
      <c r="N1003" s="43">
        <f t="shared" si="123"/>
        <v>1</v>
      </c>
      <c r="O1003" s="43" t="str">
        <f t="shared" si="124"/>
        <v>A: 0%</v>
      </c>
      <c r="P1003" s="45">
        <f t="shared" si="125"/>
        <v>11322160</v>
      </c>
      <c r="Q1003" s="45">
        <f>IF(L1003=1,F1003*INDEX(Asumsi!$B$5:$B$7,MATCH(I1003,Asumsi!$A$5:$A$7,0))-H1003,0)</f>
        <v>3396648</v>
      </c>
      <c r="R1003" s="46">
        <f>MIN(G1003,INDEX(Asumsi!$C$5:$C$7,MATCH(I1003,Asumsi!$A$5:$A$7,0)))</f>
        <v>0</v>
      </c>
      <c r="S1003" s="43">
        <f t="shared" si="126"/>
        <v>0</v>
      </c>
      <c r="T1003" s="45">
        <f t="shared" si="127"/>
        <v>0</v>
      </c>
      <c r="U1003" s="45">
        <f>IF(L1003=1,F1003*INDEX(Asumsi!$B$5:$B$7,MATCH(I1003,Asumsi!$A$5:$A$7,0))-F1003*R1003,0)</f>
        <v>3396648</v>
      </c>
      <c r="V1003" s="45">
        <f>IF(S1003=1,U1003*(1-Asumsi!$B$10),U1003)</f>
        <v>3396648</v>
      </c>
    </row>
    <row r="1004" spans="1:22" x14ac:dyDescent="0.35">
      <c r="A1004" s="43">
        <v>49283</v>
      </c>
      <c r="B1004" s="43" t="s">
        <v>202</v>
      </c>
      <c r="C1004" s="43" t="s">
        <v>373</v>
      </c>
      <c r="D1004" s="44">
        <v>40158</v>
      </c>
      <c r="E1004" s="43">
        <v>25</v>
      </c>
      <c r="F1004" s="43">
        <v>669420</v>
      </c>
      <c r="G1004" s="43">
        <v>0.01</v>
      </c>
      <c r="H1004" s="43">
        <v>6694</v>
      </c>
      <c r="I1004" s="43" t="s">
        <v>76</v>
      </c>
      <c r="J1004" s="43" t="s">
        <v>145</v>
      </c>
      <c r="K1004" s="43">
        <f t="shared" si="120"/>
        <v>2009</v>
      </c>
      <c r="L1004" s="43">
        <f t="shared" si="121"/>
        <v>1</v>
      </c>
      <c r="M1004" s="43">
        <f t="shared" si="122"/>
        <v>0</v>
      </c>
      <c r="N1004" s="43">
        <f t="shared" si="123"/>
        <v>1</v>
      </c>
      <c r="O1004" s="43" t="str">
        <f t="shared" si="124"/>
        <v>B: 1-3%</v>
      </c>
      <c r="P1004" s="45">
        <f t="shared" si="125"/>
        <v>662726</v>
      </c>
      <c r="Q1004" s="45">
        <f>IF(L1004=1,F1004*INDEX(Asumsi!$B$5:$B$7,MATCH(I1004,Asumsi!$A$5:$A$7,0))-H1004,0)</f>
        <v>194132</v>
      </c>
      <c r="R1004" s="46">
        <f>MIN(G1004,INDEX(Asumsi!$C$5:$C$7,MATCH(I1004,Asumsi!$A$5:$A$7,0)))</f>
        <v>0.01</v>
      </c>
      <c r="S1004" s="43">
        <f t="shared" si="126"/>
        <v>0</v>
      </c>
      <c r="T1004" s="45">
        <f t="shared" si="127"/>
        <v>0</v>
      </c>
      <c r="U1004" s="45">
        <f>IF(L1004=1,F1004*INDEX(Asumsi!$B$5:$B$7,MATCH(I1004,Asumsi!$A$5:$A$7,0))-F1004*R1004,0)</f>
        <v>194131.8</v>
      </c>
      <c r="V1004" s="45">
        <f>IF(S1004=1,U1004*(1-Asumsi!$B$10),U1004)</f>
        <v>194131.8</v>
      </c>
    </row>
    <row r="1005" spans="1:22" x14ac:dyDescent="0.35">
      <c r="A1005" s="43">
        <v>49441</v>
      </c>
      <c r="B1005" s="43" t="s">
        <v>202</v>
      </c>
      <c r="C1005" s="43" t="s">
        <v>387</v>
      </c>
      <c r="D1005" s="44">
        <v>40083</v>
      </c>
      <c r="E1005" s="43">
        <v>49</v>
      </c>
      <c r="F1005" s="43">
        <v>3962520</v>
      </c>
      <c r="G1005" s="43">
        <v>7.0000000000000007E-2</v>
      </c>
      <c r="H1005" s="43">
        <v>277376</v>
      </c>
      <c r="I1005" s="43" t="s">
        <v>75</v>
      </c>
      <c r="J1005" s="43" t="s">
        <v>144</v>
      </c>
      <c r="K1005" s="43">
        <f t="shared" si="120"/>
        <v>2009</v>
      </c>
      <c r="L1005" s="43">
        <f t="shared" si="121"/>
        <v>1</v>
      </c>
      <c r="M1005" s="43">
        <f t="shared" si="122"/>
        <v>0</v>
      </c>
      <c r="N1005" s="43">
        <f t="shared" si="123"/>
        <v>1</v>
      </c>
      <c r="O1005" s="43" t="str">
        <f t="shared" si="124"/>
        <v>D: 7%+</v>
      </c>
      <c r="P1005" s="45">
        <f t="shared" si="125"/>
        <v>3685144</v>
      </c>
      <c r="Q1005" s="45">
        <f>IF(L1005=1,F1005*INDEX(Asumsi!$B$5:$B$7,MATCH(I1005,Asumsi!$A$5:$A$7,0))-H1005,0)</f>
        <v>911380</v>
      </c>
      <c r="R1005" s="46">
        <f>MIN(G1005,INDEX(Asumsi!$C$5:$C$7,MATCH(I1005,Asumsi!$A$5:$A$7,0)))</f>
        <v>0.03</v>
      </c>
      <c r="S1005" s="43">
        <f t="shared" si="126"/>
        <v>1</v>
      </c>
      <c r="T1005" s="45">
        <f t="shared" si="127"/>
        <v>158500.80000000002</v>
      </c>
      <c r="U1005" s="45">
        <f>IF(L1005=1,F1005*INDEX(Asumsi!$B$5:$B$7,MATCH(I1005,Asumsi!$A$5:$A$7,0))-F1005*R1005,0)</f>
        <v>1069880.3999999999</v>
      </c>
      <c r="V1005" s="45">
        <f>IF(S1005=1,U1005*(1-Asumsi!$B$10),U1005)</f>
        <v>1016386.3799999999</v>
      </c>
    </row>
    <row r="1006" spans="1:22" x14ac:dyDescent="0.35">
      <c r="A1006" s="43">
        <v>49601</v>
      </c>
      <c r="B1006" s="43" t="s">
        <v>202</v>
      </c>
      <c r="C1006" s="43" t="s">
        <v>344</v>
      </c>
      <c r="D1006" s="44">
        <v>40569</v>
      </c>
      <c r="E1006" s="43">
        <v>15</v>
      </c>
      <c r="F1006" s="43">
        <v>3512920</v>
      </c>
      <c r="G1006" s="43">
        <v>0.01</v>
      </c>
      <c r="H1006" s="43">
        <v>35129</v>
      </c>
      <c r="I1006" s="43" t="s">
        <v>75</v>
      </c>
      <c r="J1006" s="43" t="s">
        <v>135</v>
      </c>
      <c r="K1006" s="43">
        <f t="shared" si="120"/>
        <v>2011</v>
      </c>
      <c r="L1006" s="43">
        <f t="shared" si="121"/>
        <v>1</v>
      </c>
      <c r="M1006" s="43">
        <f t="shared" si="122"/>
        <v>0</v>
      </c>
      <c r="N1006" s="43">
        <f t="shared" si="123"/>
        <v>1</v>
      </c>
      <c r="O1006" s="43" t="str">
        <f t="shared" si="124"/>
        <v>B: 1-3%</v>
      </c>
      <c r="P1006" s="45">
        <f t="shared" si="125"/>
        <v>3477791</v>
      </c>
      <c r="Q1006" s="45">
        <f>IF(L1006=1,F1006*INDEX(Asumsi!$B$5:$B$7,MATCH(I1006,Asumsi!$A$5:$A$7,0))-H1006,0)</f>
        <v>1018747</v>
      </c>
      <c r="R1006" s="46">
        <f>MIN(G1006,INDEX(Asumsi!$C$5:$C$7,MATCH(I1006,Asumsi!$A$5:$A$7,0)))</f>
        <v>0.01</v>
      </c>
      <c r="S1006" s="43">
        <f t="shared" si="126"/>
        <v>0</v>
      </c>
      <c r="T1006" s="45">
        <f t="shared" si="127"/>
        <v>0</v>
      </c>
      <c r="U1006" s="45">
        <f>IF(L1006=1,F1006*INDEX(Asumsi!$B$5:$B$7,MATCH(I1006,Asumsi!$A$5:$A$7,0))-F1006*R1006,0)</f>
        <v>1018746.8</v>
      </c>
      <c r="V1006" s="45">
        <f>IF(S1006=1,U1006*(1-Asumsi!$B$10),U1006)</f>
        <v>1018746.8</v>
      </c>
    </row>
    <row r="1007" spans="1:22" x14ac:dyDescent="0.35">
      <c r="A1007" s="43">
        <v>49763</v>
      </c>
      <c r="B1007" s="43" t="s">
        <v>202</v>
      </c>
      <c r="C1007" s="43" t="s">
        <v>376</v>
      </c>
      <c r="D1007" s="44">
        <v>40587</v>
      </c>
      <c r="E1007" s="43">
        <v>8</v>
      </c>
      <c r="F1007" s="43">
        <v>98080</v>
      </c>
      <c r="G1007" s="43">
        <v>0.02</v>
      </c>
      <c r="H1007" s="43">
        <v>1962</v>
      </c>
      <c r="I1007" s="43" t="s">
        <v>76</v>
      </c>
      <c r="J1007" s="43" t="s">
        <v>146</v>
      </c>
      <c r="K1007" s="43">
        <f t="shared" si="120"/>
        <v>2011</v>
      </c>
      <c r="L1007" s="43">
        <f t="shared" si="121"/>
        <v>1</v>
      </c>
      <c r="M1007" s="43">
        <f t="shared" si="122"/>
        <v>0</v>
      </c>
      <c r="N1007" s="43">
        <f t="shared" si="123"/>
        <v>1</v>
      </c>
      <c r="O1007" s="43" t="str">
        <f t="shared" si="124"/>
        <v>B: 1-3%</v>
      </c>
      <c r="P1007" s="45">
        <f t="shared" si="125"/>
        <v>96118</v>
      </c>
      <c r="Q1007" s="45">
        <f>IF(L1007=1,F1007*INDEX(Asumsi!$B$5:$B$7,MATCH(I1007,Asumsi!$A$5:$A$7,0))-H1007,0)</f>
        <v>27462</v>
      </c>
      <c r="R1007" s="46">
        <f>MIN(G1007,INDEX(Asumsi!$C$5:$C$7,MATCH(I1007,Asumsi!$A$5:$A$7,0)))</f>
        <v>0.02</v>
      </c>
      <c r="S1007" s="43">
        <f t="shared" si="126"/>
        <v>0</v>
      </c>
      <c r="T1007" s="45">
        <f t="shared" si="127"/>
        <v>0</v>
      </c>
      <c r="U1007" s="45">
        <f>IF(L1007=1,F1007*INDEX(Asumsi!$B$5:$B$7,MATCH(I1007,Asumsi!$A$5:$A$7,0))-F1007*R1007,0)</f>
        <v>27462.400000000001</v>
      </c>
      <c r="V1007" s="45">
        <f>IF(S1007=1,U1007*(1-Asumsi!$B$10),U1007)</f>
        <v>27462.400000000001</v>
      </c>
    </row>
    <row r="1008" spans="1:22" x14ac:dyDescent="0.35">
      <c r="A1008" s="43">
        <v>49927</v>
      </c>
      <c r="B1008" s="43" t="s">
        <v>202</v>
      </c>
      <c r="C1008" s="43" t="s">
        <v>385</v>
      </c>
      <c r="D1008" s="44">
        <v>41110</v>
      </c>
      <c r="E1008" s="43">
        <v>26</v>
      </c>
      <c r="F1008" s="43">
        <v>279080</v>
      </c>
      <c r="G1008" s="43">
        <v>0.01</v>
      </c>
      <c r="H1008" s="43">
        <v>2791</v>
      </c>
      <c r="I1008" s="43" t="s">
        <v>76</v>
      </c>
      <c r="J1008" s="43" t="s">
        <v>138</v>
      </c>
      <c r="K1008" s="43">
        <f t="shared" si="120"/>
        <v>2012</v>
      </c>
      <c r="L1008" s="43">
        <f t="shared" si="121"/>
        <v>1</v>
      </c>
      <c r="M1008" s="43">
        <f t="shared" si="122"/>
        <v>0</v>
      </c>
      <c r="N1008" s="43">
        <f t="shared" si="123"/>
        <v>1</v>
      </c>
      <c r="O1008" s="43" t="str">
        <f t="shared" si="124"/>
        <v>B: 1-3%</v>
      </c>
      <c r="P1008" s="45">
        <f t="shared" si="125"/>
        <v>276289</v>
      </c>
      <c r="Q1008" s="45">
        <f>IF(L1008=1,F1008*INDEX(Asumsi!$B$5:$B$7,MATCH(I1008,Asumsi!$A$5:$A$7,0))-H1008,0)</f>
        <v>80933</v>
      </c>
      <c r="R1008" s="46">
        <f>MIN(G1008,INDEX(Asumsi!$C$5:$C$7,MATCH(I1008,Asumsi!$A$5:$A$7,0)))</f>
        <v>0.01</v>
      </c>
      <c r="S1008" s="43">
        <f t="shared" si="126"/>
        <v>0</v>
      </c>
      <c r="T1008" s="45">
        <f t="shared" si="127"/>
        <v>0</v>
      </c>
      <c r="U1008" s="45">
        <f>IF(L1008=1,F1008*INDEX(Asumsi!$B$5:$B$7,MATCH(I1008,Asumsi!$A$5:$A$7,0))-F1008*R1008,0)</f>
        <v>80933.2</v>
      </c>
      <c r="V1008" s="45">
        <f>IF(S1008=1,U1008*(1-Asumsi!$B$10),U1008)</f>
        <v>80933.2</v>
      </c>
    </row>
    <row r="1009" spans="1:22" x14ac:dyDescent="0.35">
      <c r="A1009" s="43">
        <v>50048</v>
      </c>
      <c r="B1009" s="43" t="s">
        <v>209</v>
      </c>
      <c r="C1009" s="43" t="s">
        <v>372</v>
      </c>
      <c r="D1009" s="44">
        <v>40196</v>
      </c>
      <c r="E1009" s="43">
        <v>14</v>
      </c>
      <c r="F1009" s="43">
        <v>70960</v>
      </c>
      <c r="G1009" s="43">
        <v>0.09</v>
      </c>
      <c r="H1009" s="43">
        <v>6386</v>
      </c>
      <c r="I1009" s="43" t="s">
        <v>76</v>
      </c>
      <c r="J1009" s="43" t="s">
        <v>147</v>
      </c>
      <c r="K1009" s="43">
        <f t="shared" si="120"/>
        <v>2010</v>
      </c>
      <c r="L1009" s="43">
        <f t="shared" si="121"/>
        <v>0</v>
      </c>
      <c r="M1009" s="43">
        <f t="shared" si="122"/>
        <v>1</v>
      </c>
      <c r="N1009" s="43">
        <f t="shared" si="123"/>
        <v>1</v>
      </c>
      <c r="O1009" s="43" t="str">
        <f t="shared" si="124"/>
        <v>D: 7%+</v>
      </c>
      <c r="P1009" s="45">
        <f t="shared" si="125"/>
        <v>0</v>
      </c>
      <c r="Q1009" s="45">
        <f>IF(L1009=1,F1009*INDEX(Asumsi!$B$5:$B$7,MATCH(I1009,Asumsi!$A$5:$A$7,0))-H1009,0)</f>
        <v>0</v>
      </c>
      <c r="R1009" s="46">
        <f>MIN(G1009,INDEX(Asumsi!$C$5:$C$7,MATCH(I1009,Asumsi!$A$5:$A$7,0)))</f>
        <v>0.05</v>
      </c>
      <c r="S1009" s="43">
        <f t="shared" si="126"/>
        <v>1</v>
      </c>
      <c r="T1009" s="45">
        <f t="shared" si="127"/>
        <v>0</v>
      </c>
      <c r="U1009" s="45">
        <f>IF(L1009=1,F1009*INDEX(Asumsi!$B$5:$B$7,MATCH(I1009,Asumsi!$A$5:$A$7,0))-F1009*R1009,0)</f>
        <v>0</v>
      </c>
      <c r="V1009" s="45">
        <f>IF(S1009=1,U1009*(1-Asumsi!$B$10),U1009)</f>
        <v>0</v>
      </c>
    </row>
    <row r="1010" spans="1:22" x14ac:dyDescent="0.35">
      <c r="A1010" s="43">
        <v>50499</v>
      </c>
      <c r="B1010" s="43" t="s">
        <v>202</v>
      </c>
      <c r="C1010" s="43" t="s">
        <v>380</v>
      </c>
      <c r="D1010" s="44">
        <v>40828</v>
      </c>
      <c r="E1010" s="43">
        <v>18</v>
      </c>
      <c r="F1010" s="43">
        <v>3516820</v>
      </c>
      <c r="G1010" s="43">
        <v>0.06</v>
      </c>
      <c r="H1010" s="43">
        <v>211009</v>
      </c>
      <c r="I1010" s="43" t="s">
        <v>76</v>
      </c>
      <c r="J1010" s="43" t="s">
        <v>141</v>
      </c>
      <c r="K1010" s="43">
        <f t="shared" si="120"/>
        <v>2011</v>
      </c>
      <c r="L1010" s="43">
        <f t="shared" si="121"/>
        <v>1</v>
      </c>
      <c r="M1010" s="43">
        <f t="shared" si="122"/>
        <v>0</v>
      </c>
      <c r="N1010" s="43">
        <f t="shared" si="123"/>
        <v>1</v>
      </c>
      <c r="O1010" s="43" t="str">
        <f t="shared" si="124"/>
        <v>C: 4-6%</v>
      </c>
      <c r="P1010" s="45">
        <f t="shared" si="125"/>
        <v>3305811</v>
      </c>
      <c r="Q1010" s="45">
        <f>IF(L1010=1,F1010*INDEX(Asumsi!$B$5:$B$7,MATCH(I1010,Asumsi!$A$5:$A$7,0))-H1010,0)</f>
        <v>844037</v>
      </c>
      <c r="R1010" s="46">
        <f>MIN(G1010,INDEX(Asumsi!$C$5:$C$7,MATCH(I1010,Asumsi!$A$5:$A$7,0)))</f>
        <v>0.05</v>
      </c>
      <c r="S1010" s="43">
        <f t="shared" si="126"/>
        <v>1</v>
      </c>
      <c r="T1010" s="45">
        <f t="shared" si="127"/>
        <v>35168.199999999983</v>
      </c>
      <c r="U1010" s="45">
        <f>IF(L1010=1,F1010*INDEX(Asumsi!$B$5:$B$7,MATCH(I1010,Asumsi!$A$5:$A$7,0))-F1010*R1010,0)</f>
        <v>879205</v>
      </c>
      <c r="V1010" s="45">
        <f>IF(S1010=1,U1010*(1-Asumsi!$B$10),U1010)</f>
        <v>835244.75</v>
      </c>
    </row>
    <row r="1011" spans="1:22" x14ac:dyDescent="0.35">
      <c r="A1011" s="43">
        <v>51041</v>
      </c>
      <c r="B1011" s="43" t="s">
        <v>202</v>
      </c>
      <c r="C1011" s="43" t="s">
        <v>384</v>
      </c>
      <c r="D1011" s="44">
        <v>40388</v>
      </c>
      <c r="E1011" s="43">
        <v>47</v>
      </c>
      <c r="F1011" s="43">
        <v>5533636</v>
      </c>
      <c r="G1011" s="43">
        <v>0.03</v>
      </c>
      <c r="H1011" s="43">
        <v>166009</v>
      </c>
      <c r="I1011" s="43" t="s">
        <v>77</v>
      </c>
      <c r="J1011" s="43" t="s">
        <v>137</v>
      </c>
      <c r="K1011" s="43">
        <f t="shared" si="120"/>
        <v>2010</v>
      </c>
      <c r="L1011" s="43">
        <f t="shared" si="121"/>
        <v>1</v>
      </c>
      <c r="M1011" s="43">
        <f t="shared" si="122"/>
        <v>0</v>
      </c>
      <c r="N1011" s="43">
        <f t="shared" si="123"/>
        <v>1</v>
      </c>
      <c r="O1011" s="43" t="str">
        <f t="shared" si="124"/>
        <v>B: 1-3%</v>
      </c>
      <c r="P1011" s="45">
        <f t="shared" si="125"/>
        <v>5367627</v>
      </c>
      <c r="Q1011" s="45">
        <f>IF(L1011=1,F1011*INDEX(Asumsi!$B$5:$B$7,MATCH(I1011,Asumsi!$A$5:$A$7,0))-H1011,0)</f>
        <v>1494081.8</v>
      </c>
      <c r="R1011" s="46">
        <f>MIN(G1011,INDEX(Asumsi!$C$5:$C$7,MATCH(I1011,Asumsi!$A$5:$A$7,0)))</f>
        <v>0.03</v>
      </c>
      <c r="S1011" s="43">
        <f t="shared" si="126"/>
        <v>0</v>
      </c>
      <c r="T1011" s="45">
        <f t="shared" si="127"/>
        <v>0</v>
      </c>
      <c r="U1011" s="45">
        <f>IF(L1011=1,F1011*INDEX(Asumsi!$B$5:$B$7,MATCH(I1011,Asumsi!$A$5:$A$7,0))-F1011*R1011,0)</f>
        <v>1494081.72</v>
      </c>
      <c r="V1011" s="45">
        <f>IF(S1011=1,U1011*(1-Asumsi!$B$10),U1011)</f>
        <v>1494081.72</v>
      </c>
    </row>
    <row r="1012" spans="1:22" x14ac:dyDescent="0.35">
      <c r="A1012" s="43">
        <v>51328</v>
      </c>
      <c r="B1012" s="43" t="s">
        <v>202</v>
      </c>
      <c r="C1012" s="43" t="s">
        <v>360</v>
      </c>
      <c r="D1012" s="44">
        <v>40477</v>
      </c>
      <c r="E1012" s="43">
        <v>38</v>
      </c>
      <c r="F1012" s="43">
        <v>1379340</v>
      </c>
      <c r="G1012" s="43">
        <v>7.0000000000000007E-2</v>
      </c>
      <c r="H1012" s="43">
        <v>96554</v>
      </c>
      <c r="I1012" s="43" t="s">
        <v>75</v>
      </c>
      <c r="J1012" s="43" t="s">
        <v>144</v>
      </c>
      <c r="K1012" s="43">
        <f t="shared" si="120"/>
        <v>2010</v>
      </c>
      <c r="L1012" s="43">
        <f t="shared" si="121"/>
        <v>1</v>
      </c>
      <c r="M1012" s="43">
        <f t="shared" si="122"/>
        <v>0</v>
      </c>
      <c r="N1012" s="43">
        <f t="shared" si="123"/>
        <v>1</v>
      </c>
      <c r="O1012" s="43" t="str">
        <f t="shared" si="124"/>
        <v>D: 7%+</v>
      </c>
      <c r="P1012" s="45">
        <f t="shared" si="125"/>
        <v>1282786</v>
      </c>
      <c r="Q1012" s="45">
        <f>IF(L1012=1,F1012*INDEX(Asumsi!$B$5:$B$7,MATCH(I1012,Asumsi!$A$5:$A$7,0))-H1012,0)</f>
        <v>317248</v>
      </c>
      <c r="R1012" s="46">
        <f>MIN(G1012,INDEX(Asumsi!$C$5:$C$7,MATCH(I1012,Asumsi!$A$5:$A$7,0)))</f>
        <v>0.03</v>
      </c>
      <c r="S1012" s="43">
        <f t="shared" si="126"/>
        <v>1</v>
      </c>
      <c r="T1012" s="45">
        <f t="shared" si="127"/>
        <v>55173.600000000013</v>
      </c>
      <c r="U1012" s="45">
        <f>IF(L1012=1,F1012*INDEX(Asumsi!$B$5:$B$7,MATCH(I1012,Asumsi!$A$5:$A$7,0))-F1012*R1012,0)</f>
        <v>372421.8</v>
      </c>
      <c r="V1012" s="45">
        <f>IF(S1012=1,U1012*(1-Asumsi!$B$10),U1012)</f>
        <v>353800.70999999996</v>
      </c>
    </row>
    <row r="1013" spans="1:22" x14ac:dyDescent="0.35">
      <c r="A1013" s="43">
        <v>51333</v>
      </c>
      <c r="B1013" s="43" t="s">
        <v>202</v>
      </c>
      <c r="C1013" s="43" t="s">
        <v>362</v>
      </c>
      <c r="D1013" s="44">
        <v>41186</v>
      </c>
      <c r="E1013" s="43">
        <v>30</v>
      </c>
      <c r="F1013" s="43">
        <v>4439580</v>
      </c>
      <c r="G1013" s="43">
        <v>0.1</v>
      </c>
      <c r="H1013" s="43">
        <v>443958</v>
      </c>
      <c r="I1013" s="43" t="s">
        <v>77</v>
      </c>
      <c r="J1013" s="43" t="s">
        <v>134</v>
      </c>
      <c r="K1013" s="43">
        <f t="shared" si="120"/>
        <v>2012</v>
      </c>
      <c r="L1013" s="43">
        <f t="shared" si="121"/>
        <v>1</v>
      </c>
      <c r="M1013" s="43">
        <f t="shared" si="122"/>
        <v>0</v>
      </c>
      <c r="N1013" s="43">
        <f t="shared" si="123"/>
        <v>1</v>
      </c>
      <c r="O1013" s="43" t="str">
        <f t="shared" si="124"/>
        <v>D: 7%+</v>
      </c>
      <c r="P1013" s="45">
        <f t="shared" si="125"/>
        <v>3995622</v>
      </c>
      <c r="Q1013" s="45">
        <f>IF(L1013=1,F1013*INDEX(Asumsi!$B$5:$B$7,MATCH(I1013,Asumsi!$A$5:$A$7,0))-H1013,0)</f>
        <v>887916</v>
      </c>
      <c r="R1013" s="46">
        <f>MIN(G1013,INDEX(Asumsi!$C$5:$C$7,MATCH(I1013,Asumsi!$A$5:$A$7,0)))</f>
        <v>0.05</v>
      </c>
      <c r="S1013" s="43">
        <f t="shared" si="126"/>
        <v>1</v>
      </c>
      <c r="T1013" s="45">
        <f t="shared" si="127"/>
        <v>221979</v>
      </c>
      <c r="U1013" s="45">
        <f>IF(L1013=1,F1013*INDEX(Asumsi!$B$5:$B$7,MATCH(I1013,Asumsi!$A$5:$A$7,0))-F1013*R1013,0)</f>
        <v>1109895</v>
      </c>
      <c r="V1013" s="45">
        <f>IF(S1013=1,U1013*(1-Asumsi!$B$10),U1013)</f>
        <v>1054400.25</v>
      </c>
    </row>
    <row r="1014" spans="1:22" x14ac:dyDescent="0.35">
      <c r="A1014" s="43">
        <v>51365</v>
      </c>
      <c r="B1014" s="43" t="s">
        <v>202</v>
      </c>
      <c r="C1014" s="43" t="s">
        <v>362</v>
      </c>
      <c r="D1014" s="44">
        <v>41128</v>
      </c>
      <c r="E1014" s="43">
        <v>35</v>
      </c>
      <c r="F1014" s="43">
        <v>390460</v>
      </c>
      <c r="G1014" s="43">
        <v>0.08</v>
      </c>
      <c r="H1014" s="43">
        <v>31237</v>
      </c>
      <c r="I1014" s="43" t="s">
        <v>75</v>
      </c>
      <c r="J1014" s="43" t="s">
        <v>144</v>
      </c>
      <c r="K1014" s="43">
        <f t="shared" si="120"/>
        <v>2012</v>
      </c>
      <c r="L1014" s="43">
        <f t="shared" si="121"/>
        <v>1</v>
      </c>
      <c r="M1014" s="43">
        <f t="shared" si="122"/>
        <v>0</v>
      </c>
      <c r="N1014" s="43">
        <f t="shared" si="123"/>
        <v>1</v>
      </c>
      <c r="O1014" s="43" t="str">
        <f t="shared" si="124"/>
        <v>D: 7%+</v>
      </c>
      <c r="P1014" s="45">
        <f t="shared" si="125"/>
        <v>359223</v>
      </c>
      <c r="Q1014" s="45">
        <f>IF(L1014=1,F1014*INDEX(Asumsi!$B$5:$B$7,MATCH(I1014,Asumsi!$A$5:$A$7,0))-H1014,0)</f>
        <v>85901</v>
      </c>
      <c r="R1014" s="46">
        <f>MIN(G1014,INDEX(Asumsi!$C$5:$C$7,MATCH(I1014,Asumsi!$A$5:$A$7,0)))</f>
        <v>0.03</v>
      </c>
      <c r="S1014" s="43">
        <f t="shared" si="126"/>
        <v>1</v>
      </c>
      <c r="T1014" s="45">
        <f t="shared" si="127"/>
        <v>19523</v>
      </c>
      <c r="U1014" s="45">
        <f>IF(L1014=1,F1014*INDEX(Asumsi!$B$5:$B$7,MATCH(I1014,Asumsi!$A$5:$A$7,0))-F1014*R1014,0)</f>
        <v>105424.2</v>
      </c>
      <c r="V1014" s="45">
        <f>IF(S1014=1,U1014*(1-Asumsi!$B$10),U1014)</f>
        <v>100152.98999999999</v>
      </c>
    </row>
    <row r="1015" spans="1:22" x14ac:dyDescent="0.35">
      <c r="A1015" s="43">
        <v>51777</v>
      </c>
      <c r="B1015" s="43" t="s">
        <v>202</v>
      </c>
      <c r="C1015" s="43" t="s">
        <v>378</v>
      </c>
      <c r="D1015" s="44">
        <v>40593</v>
      </c>
      <c r="E1015" s="43">
        <v>4</v>
      </c>
      <c r="F1015" s="43">
        <v>6931940</v>
      </c>
      <c r="G1015" s="43">
        <v>0.08</v>
      </c>
      <c r="H1015" s="43">
        <v>554555</v>
      </c>
      <c r="I1015" s="43" t="s">
        <v>76</v>
      </c>
      <c r="J1015" s="43" t="s">
        <v>138</v>
      </c>
      <c r="K1015" s="43">
        <f t="shared" si="120"/>
        <v>2011</v>
      </c>
      <c r="L1015" s="43">
        <f t="shared" si="121"/>
        <v>1</v>
      </c>
      <c r="M1015" s="43">
        <f t="shared" si="122"/>
        <v>0</v>
      </c>
      <c r="N1015" s="43">
        <f t="shared" si="123"/>
        <v>1</v>
      </c>
      <c r="O1015" s="43" t="str">
        <f t="shared" si="124"/>
        <v>D: 7%+</v>
      </c>
      <c r="P1015" s="45">
        <f t="shared" si="125"/>
        <v>6377385</v>
      </c>
      <c r="Q1015" s="45">
        <f>IF(L1015=1,F1015*INDEX(Asumsi!$B$5:$B$7,MATCH(I1015,Asumsi!$A$5:$A$7,0))-H1015,0)</f>
        <v>1525027</v>
      </c>
      <c r="R1015" s="46">
        <f>MIN(G1015,INDEX(Asumsi!$C$5:$C$7,MATCH(I1015,Asumsi!$A$5:$A$7,0)))</f>
        <v>0.05</v>
      </c>
      <c r="S1015" s="43">
        <f t="shared" si="126"/>
        <v>1</v>
      </c>
      <c r="T1015" s="45">
        <f t="shared" si="127"/>
        <v>207958.19999999998</v>
      </c>
      <c r="U1015" s="45">
        <f>IF(L1015=1,F1015*INDEX(Asumsi!$B$5:$B$7,MATCH(I1015,Asumsi!$A$5:$A$7,0))-F1015*R1015,0)</f>
        <v>1732985</v>
      </c>
      <c r="V1015" s="45">
        <f>IF(S1015=1,U1015*(1-Asumsi!$B$10),U1015)</f>
        <v>1646335.75</v>
      </c>
    </row>
    <row r="1016" spans="1:22" x14ac:dyDescent="0.35">
      <c r="A1016" s="43">
        <v>51814</v>
      </c>
      <c r="B1016" s="43" t="s">
        <v>202</v>
      </c>
      <c r="C1016" s="43" t="s">
        <v>366</v>
      </c>
      <c r="D1016" s="44">
        <v>40445</v>
      </c>
      <c r="E1016" s="43">
        <v>13</v>
      </c>
      <c r="F1016" s="43">
        <v>209020</v>
      </c>
      <c r="G1016" s="43">
        <v>0.04</v>
      </c>
      <c r="H1016" s="43">
        <v>8361</v>
      </c>
      <c r="I1016" s="43" t="s">
        <v>76</v>
      </c>
      <c r="J1016" s="43" t="s">
        <v>138</v>
      </c>
      <c r="K1016" s="43">
        <f t="shared" si="120"/>
        <v>2010</v>
      </c>
      <c r="L1016" s="43">
        <f t="shared" si="121"/>
        <v>1</v>
      </c>
      <c r="M1016" s="43">
        <f t="shared" si="122"/>
        <v>0</v>
      </c>
      <c r="N1016" s="43">
        <f t="shared" si="123"/>
        <v>1</v>
      </c>
      <c r="O1016" s="43" t="str">
        <f t="shared" si="124"/>
        <v>C: 4-6%</v>
      </c>
      <c r="P1016" s="45">
        <f t="shared" si="125"/>
        <v>200659</v>
      </c>
      <c r="Q1016" s="45">
        <f>IF(L1016=1,F1016*INDEX(Asumsi!$B$5:$B$7,MATCH(I1016,Asumsi!$A$5:$A$7,0))-H1016,0)</f>
        <v>54345</v>
      </c>
      <c r="R1016" s="46">
        <f>MIN(G1016,INDEX(Asumsi!$C$5:$C$7,MATCH(I1016,Asumsi!$A$5:$A$7,0)))</f>
        <v>0.04</v>
      </c>
      <c r="S1016" s="43">
        <f t="shared" si="126"/>
        <v>0</v>
      </c>
      <c r="T1016" s="45">
        <f t="shared" si="127"/>
        <v>0</v>
      </c>
      <c r="U1016" s="45">
        <f>IF(L1016=1,F1016*INDEX(Asumsi!$B$5:$B$7,MATCH(I1016,Asumsi!$A$5:$A$7,0))-F1016*R1016,0)</f>
        <v>54345.2</v>
      </c>
      <c r="V1016" s="45">
        <f>IF(S1016=1,U1016*(1-Asumsi!$B$10),U1016)</f>
        <v>54345.2</v>
      </c>
    </row>
    <row r="1017" spans="1:22" x14ac:dyDescent="0.35">
      <c r="A1017" s="43">
        <v>51975</v>
      </c>
      <c r="B1017" s="43" t="s">
        <v>202</v>
      </c>
      <c r="C1017" s="43" t="s">
        <v>366</v>
      </c>
      <c r="D1017" s="44">
        <v>40165</v>
      </c>
      <c r="E1017" s="43">
        <v>12</v>
      </c>
      <c r="F1017" s="43">
        <v>2129573</v>
      </c>
      <c r="G1017" s="43">
        <v>0.1</v>
      </c>
      <c r="H1017" s="43">
        <v>212957</v>
      </c>
      <c r="I1017" s="43" t="s">
        <v>77</v>
      </c>
      <c r="J1017" s="43" t="s">
        <v>137</v>
      </c>
      <c r="K1017" s="43">
        <f t="shared" si="120"/>
        <v>2009</v>
      </c>
      <c r="L1017" s="43">
        <f t="shared" si="121"/>
        <v>1</v>
      </c>
      <c r="M1017" s="43">
        <f t="shared" si="122"/>
        <v>0</v>
      </c>
      <c r="N1017" s="43">
        <f t="shared" si="123"/>
        <v>1</v>
      </c>
      <c r="O1017" s="43" t="str">
        <f t="shared" si="124"/>
        <v>D: 7%+</v>
      </c>
      <c r="P1017" s="45">
        <f t="shared" si="125"/>
        <v>1916616</v>
      </c>
      <c r="Q1017" s="45">
        <f>IF(L1017=1,F1017*INDEX(Asumsi!$B$5:$B$7,MATCH(I1017,Asumsi!$A$5:$A$7,0))-H1017,0)</f>
        <v>425914.9</v>
      </c>
      <c r="R1017" s="46">
        <f>MIN(G1017,INDEX(Asumsi!$C$5:$C$7,MATCH(I1017,Asumsi!$A$5:$A$7,0)))</f>
        <v>0.05</v>
      </c>
      <c r="S1017" s="43">
        <f t="shared" si="126"/>
        <v>1</v>
      </c>
      <c r="T1017" s="45">
        <f t="shared" si="127"/>
        <v>106478.65000000001</v>
      </c>
      <c r="U1017" s="45">
        <f>IF(L1017=1,F1017*INDEX(Asumsi!$B$5:$B$7,MATCH(I1017,Asumsi!$A$5:$A$7,0))-F1017*R1017,0)</f>
        <v>532393.25</v>
      </c>
      <c r="V1017" s="45">
        <f>IF(S1017=1,U1017*(1-Asumsi!$B$10),U1017)</f>
        <v>505773.58749999997</v>
      </c>
    </row>
    <row r="1018" spans="1:22" x14ac:dyDescent="0.35">
      <c r="A1018" s="43">
        <v>52225</v>
      </c>
      <c r="B1018" s="43" t="s">
        <v>202</v>
      </c>
      <c r="C1018" s="43" t="s">
        <v>382</v>
      </c>
      <c r="D1018" s="44">
        <v>41011</v>
      </c>
      <c r="E1018" s="43">
        <v>10</v>
      </c>
      <c r="F1018" s="43">
        <v>262180</v>
      </c>
      <c r="G1018" s="43">
        <v>0.01</v>
      </c>
      <c r="H1018" s="43">
        <v>2622</v>
      </c>
      <c r="I1018" s="43" t="s">
        <v>75</v>
      </c>
      <c r="J1018" s="43" t="s">
        <v>144</v>
      </c>
      <c r="K1018" s="43">
        <f t="shared" si="120"/>
        <v>2012</v>
      </c>
      <c r="L1018" s="43">
        <f t="shared" si="121"/>
        <v>1</v>
      </c>
      <c r="M1018" s="43">
        <f t="shared" si="122"/>
        <v>0</v>
      </c>
      <c r="N1018" s="43">
        <f t="shared" si="123"/>
        <v>1</v>
      </c>
      <c r="O1018" s="43" t="str">
        <f t="shared" si="124"/>
        <v>B: 1-3%</v>
      </c>
      <c r="P1018" s="45">
        <f t="shared" si="125"/>
        <v>259558</v>
      </c>
      <c r="Q1018" s="45">
        <f>IF(L1018=1,F1018*INDEX(Asumsi!$B$5:$B$7,MATCH(I1018,Asumsi!$A$5:$A$7,0))-H1018,0)</f>
        <v>76032</v>
      </c>
      <c r="R1018" s="46">
        <f>MIN(G1018,INDEX(Asumsi!$C$5:$C$7,MATCH(I1018,Asumsi!$A$5:$A$7,0)))</f>
        <v>0.01</v>
      </c>
      <c r="S1018" s="43">
        <f t="shared" si="126"/>
        <v>0</v>
      </c>
      <c r="T1018" s="45">
        <f t="shared" si="127"/>
        <v>0</v>
      </c>
      <c r="U1018" s="45">
        <f>IF(L1018=1,F1018*INDEX(Asumsi!$B$5:$B$7,MATCH(I1018,Asumsi!$A$5:$A$7,0))-F1018*R1018,0)</f>
        <v>76032.2</v>
      </c>
      <c r="V1018" s="45">
        <f>IF(S1018=1,U1018*(1-Asumsi!$B$10),U1018)</f>
        <v>76032.2</v>
      </c>
    </row>
    <row r="1019" spans="1:22" x14ac:dyDescent="0.35">
      <c r="A1019" s="43">
        <v>52487</v>
      </c>
      <c r="B1019" s="43" t="s">
        <v>202</v>
      </c>
      <c r="C1019" s="43" t="s">
        <v>389</v>
      </c>
      <c r="D1019" s="44">
        <v>39965</v>
      </c>
      <c r="E1019" s="43">
        <v>17</v>
      </c>
      <c r="F1019" s="43">
        <v>248120</v>
      </c>
      <c r="G1019" s="43">
        <v>0.09</v>
      </c>
      <c r="H1019" s="43">
        <v>22331</v>
      </c>
      <c r="I1019" s="43" t="s">
        <v>76</v>
      </c>
      <c r="J1019" s="43" t="s">
        <v>146</v>
      </c>
      <c r="K1019" s="43">
        <f t="shared" si="120"/>
        <v>2009</v>
      </c>
      <c r="L1019" s="43">
        <f t="shared" si="121"/>
        <v>1</v>
      </c>
      <c r="M1019" s="43">
        <f t="shared" si="122"/>
        <v>0</v>
      </c>
      <c r="N1019" s="43">
        <f t="shared" si="123"/>
        <v>1</v>
      </c>
      <c r="O1019" s="43" t="str">
        <f t="shared" si="124"/>
        <v>D: 7%+</v>
      </c>
      <c r="P1019" s="45">
        <f t="shared" si="125"/>
        <v>225789</v>
      </c>
      <c r="Q1019" s="45">
        <f>IF(L1019=1,F1019*INDEX(Asumsi!$B$5:$B$7,MATCH(I1019,Asumsi!$A$5:$A$7,0))-H1019,0)</f>
        <v>52105</v>
      </c>
      <c r="R1019" s="46">
        <f>MIN(G1019,INDEX(Asumsi!$C$5:$C$7,MATCH(I1019,Asumsi!$A$5:$A$7,0)))</f>
        <v>0.05</v>
      </c>
      <c r="S1019" s="43">
        <f t="shared" si="126"/>
        <v>1</v>
      </c>
      <c r="T1019" s="45">
        <f t="shared" si="127"/>
        <v>9924.7999999999993</v>
      </c>
      <c r="U1019" s="45">
        <f>IF(L1019=1,F1019*INDEX(Asumsi!$B$5:$B$7,MATCH(I1019,Asumsi!$A$5:$A$7,0))-F1019*R1019,0)</f>
        <v>62030</v>
      </c>
      <c r="V1019" s="45">
        <f>IF(S1019=1,U1019*(1-Asumsi!$B$10),U1019)</f>
        <v>58928.5</v>
      </c>
    </row>
    <row r="1020" spans="1:22" x14ac:dyDescent="0.35">
      <c r="A1020" s="43">
        <v>52868</v>
      </c>
      <c r="B1020" s="43" t="s">
        <v>202</v>
      </c>
      <c r="C1020" s="43" t="s">
        <v>377</v>
      </c>
      <c r="D1020" s="44">
        <v>40590</v>
      </c>
      <c r="E1020" s="43">
        <v>19</v>
      </c>
      <c r="F1020" s="43">
        <v>276100</v>
      </c>
      <c r="G1020" s="43">
        <v>0.09</v>
      </c>
      <c r="H1020" s="43">
        <v>24849</v>
      </c>
      <c r="I1020" s="43" t="s">
        <v>77</v>
      </c>
      <c r="J1020" s="43" t="s">
        <v>142</v>
      </c>
      <c r="K1020" s="43">
        <f t="shared" si="120"/>
        <v>2011</v>
      </c>
      <c r="L1020" s="43">
        <f t="shared" si="121"/>
        <v>1</v>
      </c>
      <c r="M1020" s="43">
        <f t="shared" si="122"/>
        <v>0</v>
      </c>
      <c r="N1020" s="43">
        <f t="shared" si="123"/>
        <v>1</v>
      </c>
      <c r="O1020" s="43" t="str">
        <f t="shared" si="124"/>
        <v>D: 7%+</v>
      </c>
      <c r="P1020" s="45">
        <f t="shared" si="125"/>
        <v>251251</v>
      </c>
      <c r="Q1020" s="45">
        <f>IF(L1020=1,F1020*INDEX(Asumsi!$B$5:$B$7,MATCH(I1020,Asumsi!$A$5:$A$7,0))-H1020,0)</f>
        <v>57981</v>
      </c>
      <c r="R1020" s="46">
        <f>MIN(G1020,INDEX(Asumsi!$C$5:$C$7,MATCH(I1020,Asumsi!$A$5:$A$7,0)))</f>
        <v>0.05</v>
      </c>
      <c r="S1020" s="43">
        <f t="shared" si="126"/>
        <v>1</v>
      </c>
      <c r="T1020" s="45">
        <f t="shared" si="127"/>
        <v>11043.999999999998</v>
      </c>
      <c r="U1020" s="45">
        <f>IF(L1020=1,F1020*INDEX(Asumsi!$B$5:$B$7,MATCH(I1020,Asumsi!$A$5:$A$7,0))-F1020*R1020,0)</f>
        <v>69025</v>
      </c>
      <c r="V1020" s="45">
        <f>IF(S1020=1,U1020*(1-Asumsi!$B$10),U1020)</f>
        <v>65573.75</v>
      </c>
    </row>
    <row r="1021" spans="1:22" x14ac:dyDescent="0.35">
      <c r="A1021" s="43">
        <v>53221</v>
      </c>
      <c r="B1021" s="43" t="s">
        <v>202</v>
      </c>
      <c r="C1021" s="43" t="s">
        <v>363</v>
      </c>
      <c r="D1021" s="44">
        <v>40965</v>
      </c>
      <c r="E1021" s="43">
        <v>29</v>
      </c>
      <c r="F1021" s="43">
        <v>866880</v>
      </c>
      <c r="G1021" s="43">
        <v>0.1</v>
      </c>
      <c r="H1021" s="43">
        <v>86688</v>
      </c>
      <c r="I1021" s="43" t="s">
        <v>75</v>
      </c>
      <c r="J1021" s="43" t="s">
        <v>144</v>
      </c>
      <c r="K1021" s="43">
        <f t="shared" si="120"/>
        <v>2012</v>
      </c>
      <c r="L1021" s="43">
        <f t="shared" si="121"/>
        <v>1</v>
      </c>
      <c r="M1021" s="43">
        <f t="shared" si="122"/>
        <v>0</v>
      </c>
      <c r="N1021" s="43">
        <f t="shared" si="123"/>
        <v>1</v>
      </c>
      <c r="O1021" s="43" t="str">
        <f t="shared" si="124"/>
        <v>D: 7%+</v>
      </c>
      <c r="P1021" s="45">
        <f t="shared" si="125"/>
        <v>780192</v>
      </c>
      <c r="Q1021" s="45">
        <f>IF(L1021=1,F1021*INDEX(Asumsi!$B$5:$B$7,MATCH(I1021,Asumsi!$A$5:$A$7,0))-H1021,0)</f>
        <v>173376</v>
      </c>
      <c r="R1021" s="46">
        <f>MIN(G1021,INDEX(Asumsi!$C$5:$C$7,MATCH(I1021,Asumsi!$A$5:$A$7,0)))</f>
        <v>0.03</v>
      </c>
      <c r="S1021" s="43">
        <f t="shared" si="126"/>
        <v>1</v>
      </c>
      <c r="T1021" s="45">
        <f t="shared" si="127"/>
        <v>60681.600000000006</v>
      </c>
      <c r="U1021" s="45">
        <f>IF(L1021=1,F1021*INDEX(Asumsi!$B$5:$B$7,MATCH(I1021,Asumsi!$A$5:$A$7,0))-F1021*R1021,0)</f>
        <v>234057.60000000001</v>
      </c>
      <c r="V1021" s="45">
        <f>IF(S1021=1,U1021*(1-Asumsi!$B$10),U1021)</f>
        <v>222354.72</v>
      </c>
    </row>
    <row r="1022" spans="1:22" x14ac:dyDescent="0.35">
      <c r="A1022" s="43">
        <v>53600</v>
      </c>
      <c r="B1022" s="43" t="s">
        <v>209</v>
      </c>
      <c r="C1022" s="43" t="s">
        <v>381</v>
      </c>
      <c r="D1022" s="44">
        <v>41100</v>
      </c>
      <c r="E1022" s="43">
        <v>8</v>
      </c>
      <c r="F1022" s="43">
        <v>111180</v>
      </c>
      <c r="G1022" s="43">
        <v>0.03</v>
      </c>
      <c r="H1022" s="43">
        <v>3335</v>
      </c>
      <c r="I1022" s="43" t="s">
        <v>76</v>
      </c>
      <c r="J1022" s="43" t="s">
        <v>138</v>
      </c>
      <c r="K1022" s="43">
        <f t="shared" si="120"/>
        <v>2012</v>
      </c>
      <c r="L1022" s="43">
        <f t="shared" si="121"/>
        <v>0</v>
      </c>
      <c r="M1022" s="43">
        <f t="shared" si="122"/>
        <v>1</v>
      </c>
      <c r="N1022" s="43">
        <f t="shared" si="123"/>
        <v>1</v>
      </c>
      <c r="O1022" s="43" t="str">
        <f t="shared" si="124"/>
        <v>B: 1-3%</v>
      </c>
      <c r="P1022" s="45">
        <f t="shared" si="125"/>
        <v>0</v>
      </c>
      <c r="Q1022" s="45">
        <f>IF(L1022=1,F1022*INDEX(Asumsi!$B$5:$B$7,MATCH(I1022,Asumsi!$A$5:$A$7,0))-H1022,0)</f>
        <v>0</v>
      </c>
      <c r="R1022" s="46">
        <f>MIN(G1022,INDEX(Asumsi!$C$5:$C$7,MATCH(I1022,Asumsi!$A$5:$A$7,0)))</f>
        <v>0.03</v>
      </c>
      <c r="S1022" s="43">
        <f t="shared" si="126"/>
        <v>0</v>
      </c>
      <c r="T1022" s="45">
        <f t="shared" si="127"/>
        <v>0</v>
      </c>
      <c r="U1022" s="45">
        <f>IF(L1022=1,F1022*INDEX(Asumsi!$B$5:$B$7,MATCH(I1022,Asumsi!$A$5:$A$7,0))-F1022*R1022,0)</f>
        <v>0</v>
      </c>
      <c r="V1022" s="45">
        <f>IF(S1022=1,U1022*(1-Asumsi!$B$10),U1022)</f>
        <v>0</v>
      </c>
    </row>
    <row r="1023" spans="1:22" x14ac:dyDescent="0.35">
      <c r="A1023" s="43">
        <v>53667</v>
      </c>
      <c r="B1023" s="43" t="s">
        <v>202</v>
      </c>
      <c r="C1023" s="43" t="s">
        <v>367</v>
      </c>
      <c r="D1023" s="44">
        <v>41046</v>
      </c>
      <c r="E1023" s="43">
        <v>33</v>
      </c>
      <c r="F1023" s="43">
        <v>224720</v>
      </c>
      <c r="G1023" s="43">
        <v>0.08</v>
      </c>
      <c r="H1023" s="43">
        <v>17978</v>
      </c>
      <c r="I1023" s="43" t="s">
        <v>76</v>
      </c>
      <c r="J1023" s="43" t="s">
        <v>138</v>
      </c>
      <c r="K1023" s="43">
        <f t="shared" si="120"/>
        <v>2012</v>
      </c>
      <c r="L1023" s="43">
        <f t="shared" si="121"/>
        <v>1</v>
      </c>
      <c r="M1023" s="43">
        <f t="shared" si="122"/>
        <v>0</v>
      </c>
      <c r="N1023" s="43">
        <f t="shared" si="123"/>
        <v>1</v>
      </c>
      <c r="O1023" s="43" t="str">
        <f t="shared" si="124"/>
        <v>D: 7%+</v>
      </c>
      <c r="P1023" s="45">
        <f t="shared" si="125"/>
        <v>206742</v>
      </c>
      <c r="Q1023" s="45">
        <f>IF(L1023=1,F1023*INDEX(Asumsi!$B$5:$B$7,MATCH(I1023,Asumsi!$A$5:$A$7,0))-H1023,0)</f>
        <v>49438</v>
      </c>
      <c r="R1023" s="46">
        <f>MIN(G1023,INDEX(Asumsi!$C$5:$C$7,MATCH(I1023,Asumsi!$A$5:$A$7,0)))</f>
        <v>0.05</v>
      </c>
      <c r="S1023" s="43">
        <f t="shared" si="126"/>
        <v>1</v>
      </c>
      <c r="T1023" s="45">
        <f t="shared" si="127"/>
        <v>6741.5999999999995</v>
      </c>
      <c r="U1023" s="45">
        <f>IF(L1023=1,F1023*INDEX(Asumsi!$B$5:$B$7,MATCH(I1023,Asumsi!$A$5:$A$7,0))-F1023*R1023,0)</f>
        <v>56180</v>
      </c>
      <c r="V1023" s="45">
        <f>IF(S1023=1,U1023*(1-Asumsi!$B$10),U1023)</f>
        <v>53371</v>
      </c>
    </row>
    <row r="1024" spans="1:22" x14ac:dyDescent="0.35">
      <c r="A1024" s="43">
        <v>53891</v>
      </c>
      <c r="B1024" s="43" t="s">
        <v>202</v>
      </c>
      <c r="C1024" s="43" t="s">
        <v>389</v>
      </c>
      <c r="D1024" s="44">
        <v>39835</v>
      </c>
      <c r="E1024" s="43">
        <v>36</v>
      </c>
      <c r="F1024" s="43">
        <v>1125600</v>
      </c>
      <c r="G1024" s="43">
        <v>0.02</v>
      </c>
      <c r="H1024" s="43">
        <v>22512</v>
      </c>
      <c r="I1024" s="43" t="s">
        <v>76</v>
      </c>
      <c r="J1024" s="43" t="s">
        <v>138</v>
      </c>
      <c r="K1024" s="43">
        <f t="shared" si="120"/>
        <v>2009</v>
      </c>
      <c r="L1024" s="43">
        <f t="shared" si="121"/>
        <v>1</v>
      </c>
      <c r="M1024" s="43">
        <f t="shared" si="122"/>
        <v>0</v>
      </c>
      <c r="N1024" s="43">
        <f t="shared" si="123"/>
        <v>1</v>
      </c>
      <c r="O1024" s="43" t="str">
        <f t="shared" si="124"/>
        <v>B: 1-3%</v>
      </c>
      <c r="P1024" s="45">
        <f t="shared" si="125"/>
        <v>1103088</v>
      </c>
      <c r="Q1024" s="45">
        <f>IF(L1024=1,F1024*INDEX(Asumsi!$B$5:$B$7,MATCH(I1024,Asumsi!$A$5:$A$7,0))-H1024,0)</f>
        <v>315168</v>
      </c>
      <c r="R1024" s="46">
        <f>MIN(G1024,INDEX(Asumsi!$C$5:$C$7,MATCH(I1024,Asumsi!$A$5:$A$7,0)))</f>
        <v>0.02</v>
      </c>
      <c r="S1024" s="43">
        <f t="shared" si="126"/>
        <v>0</v>
      </c>
      <c r="T1024" s="45">
        <f t="shared" si="127"/>
        <v>0</v>
      </c>
      <c r="U1024" s="45">
        <f>IF(L1024=1,F1024*INDEX(Asumsi!$B$5:$B$7,MATCH(I1024,Asumsi!$A$5:$A$7,0))-F1024*R1024,0)</f>
        <v>315168</v>
      </c>
      <c r="V1024" s="45">
        <f>IF(S1024=1,U1024*(1-Asumsi!$B$10),U1024)</f>
        <v>315168</v>
      </c>
    </row>
    <row r="1025" spans="1:22" x14ac:dyDescent="0.35">
      <c r="A1025" s="43">
        <v>53955</v>
      </c>
      <c r="B1025" s="43" t="s">
        <v>202</v>
      </c>
      <c r="C1025" s="43" t="s">
        <v>359</v>
      </c>
      <c r="D1025" s="44">
        <v>40606</v>
      </c>
      <c r="E1025" s="43">
        <v>43</v>
      </c>
      <c r="F1025" s="43">
        <v>11089980</v>
      </c>
      <c r="G1025" s="43">
        <v>0.04</v>
      </c>
      <c r="H1025" s="43">
        <v>443599</v>
      </c>
      <c r="I1025" s="43" t="s">
        <v>75</v>
      </c>
      <c r="J1025" s="43" t="s">
        <v>135</v>
      </c>
      <c r="K1025" s="43">
        <f t="shared" si="120"/>
        <v>2011</v>
      </c>
      <c r="L1025" s="43">
        <f t="shared" si="121"/>
        <v>1</v>
      </c>
      <c r="M1025" s="43">
        <f t="shared" si="122"/>
        <v>0</v>
      </c>
      <c r="N1025" s="43">
        <f t="shared" si="123"/>
        <v>1</v>
      </c>
      <c r="O1025" s="43" t="str">
        <f t="shared" si="124"/>
        <v>C: 4-6%</v>
      </c>
      <c r="P1025" s="45">
        <f t="shared" si="125"/>
        <v>10646381</v>
      </c>
      <c r="Q1025" s="45">
        <f>IF(L1025=1,F1025*INDEX(Asumsi!$B$5:$B$7,MATCH(I1025,Asumsi!$A$5:$A$7,0))-H1025,0)</f>
        <v>2883395</v>
      </c>
      <c r="R1025" s="46">
        <f>MIN(G1025,INDEX(Asumsi!$C$5:$C$7,MATCH(I1025,Asumsi!$A$5:$A$7,0)))</f>
        <v>0.03</v>
      </c>
      <c r="S1025" s="43">
        <f t="shared" si="126"/>
        <v>1</v>
      </c>
      <c r="T1025" s="45">
        <f t="shared" si="127"/>
        <v>110899.80000000002</v>
      </c>
      <c r="U1025" s="45">
        <f>IF(L1025=1,F1025*INDEX(Asumsi!$B$5:$B$7,MATCH(I1025,Asumsi!$A$5:$A$7,0))-F1025*R1025,0)</f>
        <v>2994294.6</v>
      </c>
      <c r="V1025" s="45">
        <f>IF(S1025=1,U1025*(1-Asumsi!$B$10),U1025)</f>
        <v>2844579.87</v>
      </c>
    </row>
    <row r="1026" spans="1:22" x14ac:dyDescent="0.35">
      <c r="A1026" s="43">
        <v>54150</v>
      </c>
      <c r="B1026" s="43" t="s">
        <v>202</v>
      </c>
      <c r="C1026" s="43" t="s">
        <v>386</v>
      </c>
      <c r="D1026" s="44">
        <v>40716</v>
      </c>
      <c r="E1026" s="43">
        <v>12</v>
      </c>
      <c r="F1026" s="43">
        <v>4023271</v>
      </c>
      <c r="G1026" s="43">
        <v>0.01</v>
      </c>
      <c r="H1026" s="43">
        <v>40233</v>
      </c>
      <c r="I1026" s="43" t="s">
        <v>77</v>
      </c>
      <c r="J1026" s="43" t="s">
        <v>137</v>
      </c>
      <c r="K1026" s="43">
        <f t="shared" ref="K1026:K1089" si="128">YEAR(D1026)</f>
        <v>2011</v>
      </c>
      <c r="L1026" s="43">
        <f t="shared" ref="L1026:L1089" si="129">IF(B1026="Order Finished",1,0)</f>
        <v>1</v>
      </c>
      <c r="M1026" s="43">
        <f t="shared" ref="M1026:M1089" si="130">IF(B1026="Order Returned",1,0)</f>
        <v>0</v>
      </c>
      <c r="N1026" s="43">
        <f t="shared" ref="N1026:N1089" si="131">IF(B1026="Order Cancelled",0,1)</f>
        <v>1</v>
      </c>
      <c r="O1026" s="43" t="str">
        <f t="shared" ref="O1026:O1089" si="132">IF(G1026=0,"A: 0%",IF(G1026&lt;=0.03,"B: 1-3%",IF(G1026&lt;=0.06,"C: 4-6%","D: 7%+")))</f>
        <v>B: 1-3%</v>
      </c>
      <c r="P1026" s="45">
        <f t="shared" ref="P1026:P1089" si="133">IF(L1026=1,F1026-H1026,0)</f>
        <v>3983038</v>
      </c>
      <c r="Q1026" s="45">
        <f>IF(L1026=1,F1026*INDEX(Asumsi!$B$5:$B$7,MATCH(I1026,Asumsi!$A$5:$A$7,0))-H1026,0)</f>
        <v>1166748.3</v>
      </c>
      <c r="R1026" s="46">
        <f>MIN(G1026,INDEX(Asumsi!$C$5:$C$7,MATCH(I1026,Asumsi!$A$5:$A$7,0)))</f>
        <v>0.01</v>
      </c>
      <c r="S1026" s="43">
        <f t="shared" ref="S1026:S1089" si="134">IF(G1026&gt;R1026,1,0)</f>
        <v>0</v>
      </c>
      <c r="T1026" s="45">
        <f t="shared" ref="T1026:T1089" si="135">IF(L1026=1,F1026*(G1026-R1026),0)</f>
        <v>0</v>
      </c>
      <c r="U1026" s="45">
        <f>IF(L1026=1,F1026*INDEX(Asumsi!$B$5:$B$7,MATCH(I1026,Asumsi!$A$5:$A$7,0))-F1026*R1026,0)</f>
        <v>1166748.5900000001</v>
      </c>
      <c r="V1026" s="45">
        <f>IF(S1026=1,U1026*(1-Asumsi!$B$10),U1026)</f>
        <v>1166748.5900000001</v>
      </c>
    </row>
    <row r="1027" spans="1:22" x14ac:dyDescent="0.35">
      <c r="A1027" s="43">
        <v>55429</v>
      </c>
      <c r="B1027" s="43" t="s">
        <v>202</v>
      </c>
      <c r="C1027" s="43" t="s">
        <v>365</v>
      </c>
      <c r="D1027" s="44">
        <v>39993</v>
      </c>
      <c r="E1027" s="43">
        <v>43</v>
      </c>
      <c r="F1027" s="43">
        <v>521180</v>
      </c>
      <c r="G1027" s="43">
        <v>0.09</v>
      </c>
      <c r="H1027" s="43">
        <v>46906</v>
      </c>
      <c r="I1027" s="43" t="s">
        <v>76</v>
      </c>
      <c r="J1027" s="43" t="s">
        <v>145</v>
      </c>
      <c r="K1027" s="43">
        <f t="shared" si="128"/>
        <v>2009</v>
      </c>
      <c r="L1027" s="43">
        <f t="shared" si="129"/>
        <v>1</v>
      </c>
      <c r="M1027" s="43">
        <f t="shared" si="130"/>
        <v>0</v>
      </c>
      <c r="N1027" s="43">
        <f t="shared" si="131"/>
        <v>1</v>
      </c>
      <c r="O1027" s="43" t="str">
        <f t="shared" si="132"/>
        <v>D: 7%+</v>
      </c>
      <c r="P1027" s="45">
        <f t="shared" si="133"/>
        <v>474274</v>
      </c>
      <c r="Q1027" s="45">
        <f>IF(L1027=1,F1027*INDEX(Asumsi!$B$5:$B$7,MATCH(I1027,Asumsi!$A$5:$A$7,0))-H1027,0)</f>
        <v>109448</v>
      </c>
      <c r="R1027" s="46">
        <f>MIN(G1027,INDEX(Asumsi!$C$5:$C$7,MATCH(I1027,Asumsi!$A$5:$A$7,0)))</f>
        <v>0.05</v>
      </c>
      <c r="S1027" s="43">
        <f t="shared" si="134"/>
        <v>1</v>
      </c>
      <c r="T1027" s="45">
        <f t="shared" si="135"/>
        <v>20847.199999999997</v>
      </c>
      <c r="U1027" s="45">
        <f>IF(L1027=1,F1027*INDEX(Asumsi!$B$5:$B$7,MATCH(I1027,Asumsi!$A$5:$A$7,0))-F1027*R1027,0)</f>
        <v>130295</v>
      </c>
      <c r="V1027" s="45">
        <f>IF(S1027=1,U1027*(1-Asumsi!$B$10),U1027)</f>
        <v>123780.25</v>
      </c>
    </row>
    <row r="1028" spans="1:22" x14ac:dyDescent="0.35">
      <c r="A1028" s="43">
        <v>55462</v>
      </c>
      <c r="B1028" s="43" t="s">
        <v>202</v>
      </c>
      <c r="C1028" s="43" t="s">
        <v>373</v>
      </c>
      <c r="D1028" s="44">
        <v>40995</v>
      </c>
      <c r="E1028" s="43">
        <v>13</v>
      </c>
      <c r="F1028" s="43">
        <v>150540</v>
      </c>
      <c r="G1028" s="43">
        <v>0.06</v>
      </c>
      <c r="H1028" s="43">
        <v>9032</v>
      </c>
      <c r="I1028" s="43" t="s">
        <v>76</v>
      </c>
      <c r="J1028" s="43" t="s">
        <v>138</v>
      </c>
      <c r="K1028" s="43">
        <f t="shared" si="128"/>
        <v>2012</v>
      </c>
      <c r="L1028" s="43">
        <f t="shared" si="129"/>
        <v>1</v>
      </c>
      <c r="M1028" s="43">
        <f t="shared" si="130"/>
        <v>0</v>
      </c>
      <c r="N1028" s="43">
        <f t="shared" si="131"/>
        <v>1</v>
      </c>
      <c r="O1028" s="43" t="str">
        <f t="shared" si="132"/>
        <v>C: 4-6%</v>
      </c>
      <c r="P1028" s="45">
        <f t="shared" si="133"/>
        <v>141508</v>
      </c>
      <c r="Q1028" s="45">
        <f>IF(L1028=1,F1028*INDEX(Asumsi!$B$5:$B$7,MATCH(I1028,Asumsi!$A$5:$A$7,0))-H1028,0)</f>
        <v>36130</v>
      </c>
      <c r="R1028" s="46">
        <f>MIN(G1028,INDEX(Asumsi!$C$5:$C$7,MATCH(I1028,Asumsi!$A$5:$A$7,0)))</f>
        <v>0.05</v>
      </c>
      <c r="S1028" s="43">
        <f t="shared" si="134"/>
        <v>1</v>
      </c>
      <c r="T1028" s="45">
        <f t="shared" si="135"/>
        <v>1505.3999999999992</v>
      </c>
      <c r="U1028" s="45">
        <f>IF(L1028=1,F1028*INDEX(Asumsi!$B$5:$B$7,MATCH(I1028,Asumsi!$A$5:$A$7,0))-F1028*R1028,0)</f>
        <v>37635</v>
      </c>
      <c r="V1028" s="45">
        <f>IF(S1028=1,U1028*(1-Asumsi!$B$10),U1028)</f>
        <v>35753.25</v>
      </c>
    </row>
    <row r="1029" spans="1:22" x14ac:dyDescent="0.35">
      <c r="A1029" s="43">
        <v>55749</v>
      </c>
      <c r="B1029" s="43" t="s">
        <v>202</v>
      </c>
      <c r="C1029" s="43" t="s">
        <v>376</v>
      </c>
      <c r="D1029" s="44">
        <v>41032</v>
      </c>
      <c r="E1029" s="43">
        <v>42</v>
      </c>
      <c r="F1029" s="43">
        <v>729600</v>
      </c>
      <c r="G1029" s="43">
        <v>0.01</v>
      </c>
      <c r="H1029" s="43">
        <v>7296</v>
      </c>
      <c r="I1029" s="43" t="s">
        <v>76</v>
      </c>
      <c r="J1029" s="43" t="s">
        <v>146</v>
      </c>
      <c r="K1029" s="43">
        <f t="shared" si="128"/>
        <v>2012</v>
      </c>
      <c r="L1029" s="43">
        <f t="shared" si="129"/>
        <v>1</v>
      </c>
      <c r="M1029" s="43">
        <f t="shared" si="130"/>
        <v>0</v>
      </c>
      <c r="N1029" s="43">
        <f t="shared" si="131"/>
        <v>1</v>
      </c>
      <c r="O1029" s="43" t="str">
        <f t="shared" si="132"/>
        <v>B: 1-3%</v>
      </c>
      <c r="P1029" s="45">
        <f t="shared" si="133"/>
        <v>722304</v>
      </c>
      <c r="Q1029" s="45">
        <f>IF(L1029=1,F1029*INDEX(Asumsi!$B$5:$B$7,MATCH(I1029,Asumsi!$A$5:$A$7,0))-H1029,0)</f>
        <v>211584</v>
      </c>
      <c r="R1029" s="46">
        <f>MIN(G1029,INDEX(Asumsi!$C$5:$C$7,MATCH(I1029,Asumsi!$A$5:$A$7,0)))</f>
        <v>0.01</v>
      </c>
      <c r="S1029" s="43">
        <f t="shared" si="134"/>
        <v>0</v>
      </c>
      <c r="T1029" s="45">
        <f t="shared" si="135"/>
        <v>0</v>
      </c>
      <c r="U1029" s="45">
        <f>IF(L1029=1,F1029*INDEX(Asumsi!$B$5:$B$7,MATCH(I1029,Asumsi!$A$5:$A$7,0))-F1029*R1029,0)</f>
        <v>211584</v>
      </c>
      <c r="V1029" s="45">
        <f>IF(S1029=1,U1029*(1-Asumsi!$B$10),U1029)</f>
        <v>211584</v>
      </c>
    </row>
    <row r="1030" spans="1:22" x14ac:dyDescent="0.35">
      <c r="A1030" s="43">
        <v>55873</v>
      </c>
      <c r="B1030" s="43" t="s">
        <v>202</v>
      </c>
      <c r="C1030" s="43" t="s">
        <v>386</v>
      </c>
      <c r="D1030" s="44">
        <v>40866</v>
      </c>
      <c r="E1030" s="43">
        <v>48</v>
      </c>
      <c r="F1030" s="43">
        <v>31205860</v>
      </c>
      <c r="G1030" s="43">
        <v>0</v>
      </c>
      <c r="H1030" s="43">
        <v>0</v>
      </c>
      <c r="I1030" s="43" t="s">
        <v>77</v>
      </c>
      <c r="J1030" s="43" t="s">
        <v>134</v>
      </c>
      <c r="K1030" s="43">
        <f t="shared" si="128"/>
        <v>2011</v>
      </c>
      <c r="L1030" s="43">
        <f t="shared" si="129"/>
        <v>1</v>
      </c>
      <c r="M1030" s="43">
        <f t="shared" si="130"/>
        <v>0</v>
      </c>
      <c r="N1030" s="43">
        <f t="shared" si="131"/>
        <v>1</v>
      </c>
      <c r="O1030" s="43" t="str">
        <f t="shared" si="132"/>
        <v>A: 0%</v>
      </c>
      <c r="P1030" s="45">
        <f t="shared" si="133"/>
        <v>31205860</v>
      </c>
      <c r="Q1030" s="45">
        <f>IF(L1030=1,F1030*INDEX(Asumsi!$B$5:$B$7,MATCH(I1030,Asumsi!$A$5:$A$7,0))-H1030,0)</f>
        <v>9361758</v>
      </c>
      <c r="R1030" s="46">
        <f>MIN(G1030,INDEX(Asumsi!$C$5:$C$7,MATCH(I1030,Asumsi!$A$5:$A$7,0)))</f>
        <v>0</v>
      </c>
      <c r="S1030" s="43">
        <f t="shared" si="134"/>
        <v>0</v>
      </c>
      <c r="T1030" s="45">
        <f t="shared" si="135"/>
        <v>0</v>
      </c>
      <c r="U1030" s="45">
        <f>IF(L1030=1,F1030*INDEX(Asumsi!$B$5:$B$7,MATCH(I1030,Asumsi!$A$5:$A$7,0))-F1030*R1030,0)</f>
        <v>9361758</v>
      </c>
      <c r="V1030" s="45">
        <f>IF(S1030=1,U1030*(1-Asumsi!$B$10),U1030)</f>
        <v>9361758</v>
      </c>
    </row>
    <row r="1031" spans="1:22" x14ac:dyDescent="0.35">
      <c r="A1031" s="43">
        <v>56135</v>
      </c>
      <c r="B1031" s="43" t="s">
        <v>202</v>
      </c>
      <c r="C1031" s="43" t="s">
        <v>362</v>
      </c>
      <c r="D1031" s="44">
        <v>40495</v>
      </c>
      <c r="E1031" s="43">
        <v>8</v>
      </c>
      <c r="F1031" s="43">
        <v>2237640</v>
      </c>
      <c r="G1031" s="43">
        <v>0.04</v>
      </c>
      <c r="H1031" s="43">
        <v>89506</v>
      </c>
      <c r="I1031" s="43" t="s">
        <v>75</v>
      </c>
      <c r="J1031" s="43" t="s">
        <v>143</v>
      </c>
      <c r="K1031" s="43">
        <f t="shared" si="128"/>
        <v>2010</v>
      </c>
      <c r="L1031" s="43">
        <f t="shared" si="129"/>
        <v>1</v>
      </c>
      <c r="M1031" s="43">
        <f t="shared" si="130"/>
        <v>0</v>
      </c>
      <c r="N1031" s="43">
        <f t="shared" si="131"/>
        <v>1</v>
      </c>
      <c r="O1031" s="43" t="str">
        <f t="shared" si="132"/>
        <v>C: 4-6%</v>
      </c>
      <c r="P1031" s="45">
        <f t="shared" si="133"/>
        <v>2148134</v>
      </c>
      <c r="Q1031" s="45">
        <f>IF(L1031=1,F1031*INDEX(Asumsi!$B$5:$B$7,MATCH(I1031,Asumsi!$A$5:$A$7,0))-H1031,0)</f>
        <v>581786</v>
      </c>
      <c r="R1031" s="46">
        <f>MIN(G1031,INDEX(Asumsi!$C$5:$C$7,MATCH(I1031,Asumsi!$A$5:$A$7,0)))</f>
        <v>0.03</v>
      </c>
      <c r="S1031" s="43">
        <f t="shared" si="134"/>
        <v>1</v>
      </c>
      <c r="T1031" s="45">
        <f t="shared" si="135"/>
        <v>22376.400000000005</v>
      </c>
      <c r="U1031" s="45">
        <f>IF(L1031=1,F1031*INDEX(Asumsi!$B$5:$B$7,MATCH(I1031,Asumsi!$A$5:$A$7,0))-F1031*R1031,0)</f>
        <v>604162.80000000005</v>
      </c>
      <c r="V1031" s="45">
        <f>IF(S1031=1,U1031*(1-Asumsi!$B$10),U1031)</f>
        <v>573954.66</v>
      </c>
    </row>
    <row r="1032" spans="1:22" x14ac:dyDescent="0.35">
      <c r="A1032" s="43">
        <v>56708</v>
      </c>
      <c r="B1032" s="43" t="s">
        <v>202</v>
      </c>
      <c r="C1032" s="43" t="s">
        <v>363</v>
      </c>
      <c r="D1032" s="44">
        <v>41245</v>
      </c>
      <c r="E1032" s="43">
        <v>36</v>
      </c>
      <c r="F1032" s="43">
        <v>20012560</v>
      </c>
      <c r="G1032" s="43">
        <v>0.1</v>
      </c>
      <c r="H1032" s="43">
        <v>2001256</v>
      </c>
      <c r="I1032" s="43" t="s">
        <v>75</v>
      </c>
      <c r="J1032" s="43" t="s">
        <v>136</v>
      </c>
      <c r="K1032" s="43">
        <f t="shared" si="128"/>
        <v>2012</v>
      </c>
      <c r="L1032" s="43">
        <f t="shared" si="129"/>
        <v>1</v>
      </c>
      <c r="M1032" s="43">
        <f t="shared" si="130"/>
        <v>0</v>
      </c>
      <c r="N1032" s="43">
        <f t="shared" si="131"/>
        <v>1</v>
      </c>
      <c r="O1032" s="43" t="str">
        <f t="shared" si="132"/>
        <v>D: 7%+</v>
      </c>
      <c r="P1032" s="45">
        <f t="shared" si="133"/>
        <v>18011304</v>
      </c>
      <c r="Q1032" s="45">
        <f>IF(L1032=1,F1032*INDEX(Asumsi!$B$5:$B$7,MATCH(I1032,Asumsi!$A$5:$A$7,0))-H1032,0)</f>
        <v>4002512</v>
      </c>
      <c r="R1032" s="46">
        <f>MIN(G1032,INDEX(Asumsi!$C$5:$C$7,MATCH(I1032,Asumsi!$A$5:$A$7,0)))</f>
        <v>0.03</v>
      </c>
      <c r="S1032" s="43">
        <f t="shared" si="134"/>
        <v>1</v>
      </c>
      <c r="T1032" s="45">
        <f t="shared" si="135"/>
        <v>1400879.2000000002</v>
      </c>
      <c r="U1032" s="45">
        <f>IF(L1032=1,F1032*INDEX(Asumsi!$B$5:$B$7,MATCH(I1032,Asumsi!$A$5:$A$7,0))-F1032*R1032,0)</f>
        <v>5403391.2000000002</v>
      </c>
      <c r="V1032" s="45">
        <f>IF(S1032=1,U1032*(1-Asumsi!$B$10),U1032)</f>
        <v>5133221.6399999997</v>
      </c>
    </row>
    <row r="1033" spans="1:22" x14ac:dyDescent="0.35">
      <c r="A1033" s="43">
        <v>57986</v>
      </c>
      <c r="B1033" s="43" t="s">
        <v>209</v>
      </c>
      <c r="C1033" s="43" t="s">
        <v>318</v>
      </c>
      <c r="D1033" s="44">
        <v>40480</v>
      </c>
      <c r="E1033" s="43">
        <v>14</v>
      </c>
      <c r="F1033" s="43">
        <v>399860</v>
      </c>
      <c r="G1033" s="43">
        <v>0.1</v>
      </c>
      <c r="H1033" s="43">
        <v>39986</v>
      </c>
      <c r="I1033" s="43" t="s">
        <v>76</v>
      </c>
      <c r="J1033" s="43" t="s">
        <v>141</v>
      </c>
      <c r="K1033" s="43">
        <f t="shared" si="128"/>
        <v>2010</v>
      </c>
      <c r="L1033" s="43">
        <f t="shared" si="129"/>
        <v>0</v>
      </c>
      <c r="M1033" s="43">
        <f t="shared" si="130"/>
        <v>1</v>
      </c>
      <c r="N1033" s="43">
        <f t="shared" si="131"/>
        <v>1</v>
      </c>
      <c r="O1033" s="43" t="str">
        <f t="shared" si="132"/>
        <v>D: 7%+</v>
      </c>
      <c r="P1033" s="45">
        <f t="shared" si="133"/>
        <v>0</v>
      </c>
      <c r="Q1033" s="45">
        <f>IF(L1033=1,F1033*INDEX(Asumsi!$B$5:$B$7,MATCH(I1033,Asumsi!$A$5:$A$7,0))-H1033,0)</f>
        <v>0</v>
      </c>
      <c r="R1033" s="46">
        <f>MIN(G1033,INDEX(Asumsi!$C$5:$C$7,MATCH(I1033,Asumsi!$A$5:$A$7,0)))</f>
        <v>0.05</v>
      </c>
      <c r="S1033" s="43">
        <f t="shared" si="134"/>
        <v>1</v>
      </c>
      <c r="T1033" s="45">
        <f t="shared" si="135"/>
        <v>0</v>
      </c>
      <c r="U1033" s="45">
        <f>IF(L1033=1,F1033*INDEX(Asumsi!$B$5:$B$7,MATCH(I1033,Asumsi!$A$5:$A$7,0))-F1033*R1033,0)</f>
        <v>0</v>
      </c>
      <c r="V1033" s="45">
        <f>IF(S1033=1,U1033*(1-Asumsi!$B$10),U1033)</f>
        <v>0</v>
      </c>
    </row>
    <row r="1034" spans="1:22" x14ac:dyDescent="0.35">
      <c r="A1034" s="43">
        <v>58310</v>
      </c>
      <c r="B1034" s="43" t="s">
        <v>202</v>
      </c>
      <c r="C1034" s="43" t="s">
        <v>387</v>
      </c>
      <c r="D1034" s="44">
        <v>39867</v>
      </c>
      <c r="E1034" s="43">
        <v>22</v>
      </c>
      <c r="F1034" s="43">
        <v>1669620</v>
      </c>
      <c r="G1034" s="43">
        <v>0.03</v>
      </c>
      <c r="H1034" s="43">
        <v>50089</v>
      </c>
      <c r="I1034" s="43" t="s">
        <v>76</v>
      </c>
      <c r="J1034" s="43" t="s">
        <v>140</v>
      </c>
      <c r="K1034" s="43">
        <f t="shared" si="128"/>
        <v>2009</v>
      </c>
      <c r="L1034" s="43">
        <f t="shared" si="129"/>
        <v>1</v>
      </c>
      <c r="M1034" s="43">
        <f t="shared" si="130"/>
        <v>0</v>
      </c>
      <c r="N1034" s="43">
        <f t="shared" si="131"/>
        <v>1</v>
      </c>
      <c r="O1034" s="43" t="str">
        <f t="shared" si="132"/>
        <v>B: 1-3%</v>
      </c>
      <c r="P1034" s="45">
        <f t="shared" si="133"/>
        <v>1619531</v>
      </c>
      <c r="Q1034" s="45">
        <f>IF(L1034=1,F1034*INDEX(Asumsi!$B$5:$B$7,MATCH(I1034,Asumsi!$A$5:$A$7,0))-H1034,0)</f>
        <v>450797</v>
      </c>
      <c r="R1034" s="46">
        <f>MIN(G1034,INDEX(Asumsi!$C$5:$C$7,MATCH(I1034,Asumsi!$A$5:$A$7,0)))</f>
        <v>0.03</v>
      </c>
      <c r="S1034" s="43">
        <f t="shared" si="134"/>
        <v>0</v>
      </c>
      <c r="T1034" s="45">
        <f t="shared" si="135"/>
        <v>0</v>
      </c>
      <c r="U1034" s="45">
        <f>IF(L1034=1,F1034*INDEX(Asumsi!$B$5:$B$7,MATCH(I1034,Asumsi!$A$5:$A$7,0))-F1034*R1034,0)</f>
        <v>450797.4</v>
      </c>
      <c r="V1034" s="45">
        <f>IF(S1034=1,U1034*(1-Asumsi!$B$10),U1034)</f>
        <v>450797.4</v>
      </c>
    </row>
    <row r="1035" spans="1:22" x14ac:dyDescent="0.35">
      <c r="A1035" s="43">
        <v>58725</v>
      </c>
      <c r="B1035" s="43" t="s">
        <v>209</v>
      </c>
      <c r="C1035" s="43" t="s">
        <v>391</v>
      </c>
      <c r="D1035" s="44">
        <v>40318</v>
      </c>
      <c r="E1035" s="43">
        <v>39</v>
      </c>
      <c r="F1035" s="43">
        <v>670700</v>
      </c>
      <c r="G1035" s="43">
        <v>0.05</v>
      </c>
      <c r="H1035" s="43">
        <v>33535</v>
      </c>
      <c r="I1035" s="43" t="s">
        <v>76</v>
      </c>
      <c r="J1035" s="43" t="s">
        <v>146</v>
      </c>
      <c r="K1035" s="43">
        <f t="shared" si="128"/>
        <v>2010</v>
      </c>
      <c r="L1035" s="43">
        <f t="shared" si="129"/>
        <v>0</v>
      </c>
      <c r="M1035" s="43">
        <f t="shared" si="130"/>
        <v>1</v>
      </c>
      <c r="N1035" s="43">
        <f t="shared" si="131"/>
        <v>1</v>
      </c>
      <c r="O1035" s="43" t="str">
        <f t="shared" si="132"/>
        <v>C: 4-6%</v>
      </c>
      <c r="P1035" s="45">
        <f t="shared" si="133"/>
        <v>0</v>
      </c>
      <c r="Q1035" s="45">
        <f>IF(L1035=1,F1035*INDEX(Asumsi!$B$5:$B$7,MATCH(I1035,Asumsi!$A$5:$A$7,0))-H1035,0)</f>
        <v>0</v>
      </c>
      <c r="R1035" s="46">
        <f>MIN(G1035,INDEX(Asumsi!$C$5:$C$7,MATCH(I1035,Asumsi!$A$5:$A$7,0)))</f>
        <v>0.05</v>
      </c>
      <c r="S1035" s="43">
        <f t="shared" si="134"/>
        <v>0</v>
      </c>
      <c r="T1035" s="45">
        <f t="shared" si="135"/>
        <v>0</v>
      </c>
      <c r="U1035" s="45">
        <f>IF(L1035=1,F1035*INDEX(Asumsi!$B$5:$B$7,MATCH(I1035,Asumsi!$A$5:$A$7,0))-F1035*R1035,0)</f>
        <v>0</v>
      </c>
      <c r="V1035" s="45">
        <f>IF(S1035=1,U1035*(1-Asumsi!$B$10),U1035)</f>
        <v>0</v>
      </c>
    </row>
    <row r="1036" spans="1:22" x14ac:dyDescent="0.35">
      <c r="A1036" s="43">
        <v>902</v>
      </c>
      <c r="B1036" s="43" t="s">
        <v>209</v>
      </c>
      <c r="C1036" s="43" t="s">
        <v>392</v>
      </c>
      <c r="D1036" s="44">
        <v>40020</v>
      </c>
      <c r="E1036" s="43">
        <v>10</v>
      </c>
      <c r="F1036" s="43">
        <v>3851660</v>
      </c>
      <c r="G1036" s="43">
        <v>0.09</v>
      </c>
      <c r="H1036" s="43">
        <v>346649</v>
      </c>
      <c r="I1036" s="43" t="s">
        <v>76</v>
      </c>
      <c r="J1036" s="43" t="s">
        <v>141</v>
      </c>
      <c r="K1036" s="43">
        <f t="shared" si="128"/>
        <v>2009</v>
      </c>
      <c r="L1036" s="43">
        <f t="shared" si="129"/>
        <v>0</v>
      </c>
      <c r="M1036" s="43">
        <f t="shared" si="130"/>
        <v>1</v>
      </c>
      <c r="N1036" s="43">
        <f t="shared" si="131"/>
        <v>1</v>
      </c>
      <c r="O1036" s="43" t="str">
        <f t="shared" si="132"/>
        <v>D: 7%+</v>
      </c>
      <c r="P1036" s="45">
        <f t="shared" si="133"/>
        <v>0</v>
      </c>
      <c r="Q1036" s="45">
        <f>IF(L1036=1,F1036*INDEX(Asumsi!$B$5:$B$7,MATCH(I1036,Asumsi!$A$5:$A$7,0))-H1036,0)</f>
        <v>0</v>
      </c>
      <c r="R1036" s="46">
        <f>MIN(G1036,INDEX(Asumsi!$C$5:$C$7,MATCH(I1036,Asumsi!$A$5:$A$7,0)))</f>
        <v>0.05</v>
      </c>
      <c r="S1036" s="43">
        <f t="shared" si="134"/>
        <v>1</v>
      </c>
      <c r="T1036" s="45">
        <f t="shared" si="135"/>
        <v>0</v>
      </c>
      <c r="U1036" s="45">
        <f>IF(L1036=1,F1036*INDEX(Asumsi!$B$5:$B$7,MATCH(I1036,Asumsi!$A$5:$A$7,0))-F1036*R1036,0)</f>
        <v>0</v>
      </c>
      <c r="V1036" s="45">
        <f>IF(S1036=1,U1036*(1-Asumsi!$B$10),U1036)</f>
        <v>0</v>
      </c>
    </row>
    <row r="1037" spans="1:22" x14ac:dyDescent="0.35">
      <c r="A1037" s="43">
        <v>2147</v>
      </c>
      <c r="B1037" s="43" t="s">
        <v>202</v>
      </c>
      <c r="C1037" s="43" t="s">
        <v>393</v>
      </c>
      <c r="D1037" s="44">
        <v>41157</v>
      </c>
      <c r="E1037" s="43">
        <v>15</v>
      </c>
      <c r="F1037" s="43">
        <v>1210200</v>
      </c>
      <c r="G1037" s="43">
        <v>0.04</v>
      </c>
      <c r="H1037" s="43">
        <v>48408</v>
      </c>
      <c r="I1037" s="43" t="s">
        <v>76</v>
      </c>
      <c r="J1037" s="43" t="s">
        <v>141</v>
      </c>
      <c r="K1037" s="43">
        <f t="shared" si="128"/>
        <v>2012</v>
      </c>
      <c r="L1037" s="43">
        <f t="shared" si="129"/>
        <v>1</v>
      </c>
      <c r="M1037" s="43">
        <f t="shared" si="130"/>
        <v>0</v>
      </c>
      <c r="N1037" s="43">
        <f t="shared" si="131"/>
        <v>1</v>
      </c>
      <c r="O1037" s="43" t="str">
        <f t="shared" si="132"/>
        <v>C: 4-6%</v>
      </c>
      <c r="P1037" s="45">
        <f t="shared" si="133"/>
        <v>1161792</v>
      </c>
      <c r="Q1037" s="45">
        <f>IF(L1037=1,F1037*INDEX(Asumsi!$B$5:$B$7,MATCH(I1037,Asumsi!$A$5:$A$7,0))-H1037,0)</f>
        <v>314652</v>
      </c>
      <c r="R1037" s="46">
        <f>MIN(G1037,INDEX(Asumsi!$C$5:$C$7,MATCH(I1037,Asumsi!$A$5:$A$7,0)))</f>
        <v>0.04</v>
      </c>
      <c r="S1037" s="43">
        <f t="shared" si="134"/>
        <v>0</v>
      </c>
      <c r="T1037" s="45">
        <f t="shared" si="135"/>
        <v>0</v>
      </c>
      <c r="U1037" s="45">
        <f>IF(L1037=1,F1037*INDEX(Asumsi!$B$5:$B$7,MATCH(I1037,Asumsi!$A$5:$A$7,0))-F1037*R1037,0)</f>
        <v>314652</v>
      </c>
      <c r="V1037" s="45">
        <f>IF(S1037=1,U1037*(1-Asumsi!$B$10),U1037)</f>
        <v>314652</v>
      </c>
    </row>
    <row r="1038" spans="1:22" x14ac:dyDescent="0.35">
      <c r="A1038" s="43">
        <v>2306</v>
      </c>
      <c r="B1038" s="43" t="s">
        <v>202</v>
      </c>
      <c r="C1038" s="43" t="s">
        <v>394</v>
      </c>
      <c r="D1038" s="44">
        <v>40749</v>
      </c>
      <c r="E1038" s="43">
        <v>15</v>
      </c>
      <c r="F1038" s="43">
        <v>227000</v>
      </c>
      <c r="G1038" s="43">
        <v>0.05</v>
      </c>
      <c r="H1038" s="43">
        <v>11350</v>
      </c>
      <c r="I1038" s="43" t="s">
        <v>76</v>
      </c>
      <c r="J1038" s="43" t="s">
        <v>138</v>
      </c>
      <c r="K1038" s="43">
        <f t="shared" si="128"/>
        <v>2011</v>
      </c>
      <c r="L1038" s="43">
        <f t="shared" si="129"/>
        <v>1</v>
      </c>
      <c r="M1038" s="43">
        <f t="shared" si="130"/>
        <v>0</v>
      </c>
      <c r="N1038" s="43">
        <f t="shared" si="131"/>
        <v>1</v>
      </c>
      <c r="O1038" s="43" t="str">
        <f t="shared" si="132"/>
        <v>C: 4-6%</v>
      </c>
      <c r="P1038" s="45">
        <f t="shared" si="133"/>
        <v>215650</v>
      </c>
      <c r="Q1038" s="45">
        <f>IF(L1038=1,F1038*INDEX(Asumsi!$B$5:$B$7,MATCH(I1038,Asumsi!$A$5:$A$7,0))-H1038,0)</f>
        <v>56750</v>
      </c>
      <c r="R1038" s="46">
        <f>MIN(G1038,INDEX(Asumsi!$C$5:$C$7,MATCH(I1038,Asumsi!$A$5:$A$7,0)))</f>
        <v>0.05</v>
      </c>
      <c r="S1038" s="43">
        <f t="shared" si="134"/>
        <v>0</v>
      </c>
      <c r="T1038" s="45">
        <f t="shared" si="135"/>
        <v>0</v>
      </c>
      <c r="U1038" s="45">
        <f>IF(L1038=1,F1038*INDEX(Asumsi!$B$5:$B$7,MATCH(I1038,Asumsi!$A$5:$A$7,0))-F1038*R1038,0)</f>
        <v>56750</v>
      </c>
      <c r="V1038" s="45">
        <f>IF(S1038=1,U1038*(1-Asumsi!$B$10),U1038)</f>
        <v>56750</v>
      </c>
    </row>
    <row r="1039" spans="1:22" x14ac:dyDescent="0.35">
      <c r="A1039" s="43">
        <v>2823</v>
      </c>
      <c r="B1039" s="43" t="s">
        <v>209</v>
      </c>
      <c r="C1039" s="43" t="s">
        <v>395</v>
      </c>
      <c r="D1039" s="44">
        <v>40794</v>
      </c>
      <c r="E1039" s="43">
        <v>17</v>
      </c>
      <c r="F1039" s="43">
        <v>714860</v>
      </c>
      <c r="G1039" s="43">
        <v>0.08</v>
      </c>
      <c r="H1039" s="43">
        <v>57189</v>
      </c>
      <c r="I1039" s="43" t="s">
        <v>77</v>
      </c>
      <c r="J1039" s="43" t="s">
        <v>142</v>
      </c>
      <c r="K1039" s="43">
        <f t="shared" si="128"/>
        <v>2011</v>
      </c>
      <c r="L1039" s="43">
        <f t="shared" si="129"/>
        <v>0</v>
      </c>
      <c r="M1039" s="43">
        <f t="shared" si="130"/>
        <v>1</v>
      </c>
      <c r="N1039" s="43">
        <f t="shared" si="131"/>
        <v>1</v>
      </c>
      <c r="O1039" s="43" t="str">
        <f t="shared" si="132"/>
        <v>D: 7%+</v>
      </c>
      <c r="P1039" s="45">
        <f t="shared" si="133"/>
        <v>0</v>
      </c>
      <c r="Q1039" s="45">
        <f>IF(L1039=1,F1039*INDEX(Asumsi!$B$5:$B$7,MATCH(I1039,Asumsi!$A$5:$A$7,0))-H1039,0)</f>
        <v>0</v>
      </c>
      <c r="R1039" s="46">
        <f>MIN(G1039,INDEX(Asumsi!$C$5:$C$7,MATCH(I1039,Asumsi!$A$5:$A$7,0)))</f>
        <v>0.05</v>
      </c>
      <c r="S1039" s="43">
        <f t="shared" si="134"/>
        <v>1</v>
      </c>
      <c r="T1039" s="45">
        <f t="shared" si="135"/>
        <v>0</v>
      </c>
      <c r="U1039" s="45">
        <f>IF(L1039=1,F1039*INDEX(Asumsi!$B$5:$B$7,MATCH(I1039,Asumsi!$A$5:$A$7,0))-F1039*R1039,0)</f>
        <v>0</v>
      </c>
      <c r="V1039" s="45">
        <f>IF(S1039=1,U1039*(1-Asumsi!$B$10),U1039)</f>
        <v>0</v>
      </c>
    </row>
    <row r="1040" spans="1:22" x14ac:dyDescent="0.35">
      <c r="A1040" s="43">
        <v>3110</v>
      </c>
      <c r="B1040" s="43" t="s">
        <v>202</v>
      </c>
      <c r="C1040" s="43" t="s">
        <v>396</v>
      </c>
      <c r="D1040" s="44">
        <v>40163</v>
      </c>
      <c r="E1040" s="43">
        <v>13</v>
      </c>
      <c r="F1040" s="43">
        <v>3202640</v>
      </c>
      <c r="G1040" s="43">
        <v>0.04</v>
      </c>
      <c r="H1040" s="43">
        <v>128106</v>
      </c>
      <c r="I1040" s="43" t="s">
        <v>77</v>
      </c>
      <c r="J1040" s="43" t="s">
        <v>134</v>
      </c>
      <c r="K1040" s="43">
        <f t="shared" si="128"/>
        <v>2009</v>
      </c>
      <c r="L1040" s="43">
        <f t="shared" si="129"/>
        <v>1</v>
      </c>
      <c r="M1040" s="43">
        <f t="shared" si="130"/>
        <v>0</v>
      </c>
      <c r="N1040" s="43">
        <f t="shared" si="131"/>
        <v>1</v>
      </c>
      <c r="O1040" s="43" t="str">
        <f t="shared" si="132"/>
        <v>C: 4-6%</v>
      </c>
      <c r="P1040" s="45">
        <f t="shared" si="133"/>
        <v>3074534</v>
      </c>
      <c r="Q1040" s="45">
        <f>IF(L1040=1,F1040*INDEX(Asumsi!$B$5:$B$7,MATCH(I1040,Asumsi!$A$5:$A$7,0))-H1040,0)</f>
        <v>832686</v>
      </c>
      <c r="R1040" s="46">
        <f>MIN(G1040,INDEX(Asumsi!$C$5:$C$7,MATCH(I1040,Asumsi!$A$5:$A$7,0)))</f>
        <v>0.04</v>
      </c>
      <c r="S1040" s="43">
        <f t="shared" si="134"/>
        <v>0</v>
      </c>
      <c r="T1040" s="45">
        <f t="shared" si="135"/>
        <v>0</v>
      </c>
      <c r="U1040" s="45">
        <f>IF(L1040=1,F1040*INDEX(Asumsi!$B$5:$B$7,MATCH(I1040,Asumsi!$A$5:$A$7,0))-F1040*R1040,0)</f>
        <v>832686.4</v>
      </c>
      <c r="V1040" s="45">
        <f>IF(S1040=1,U1040*(1-Asumsi!$B$10),U1040)</f>
        <v>832686.4</v>
      </c>
    </row>
    <row r="1041" spans="1:22" x14ac:dyDescent="0.35">
      <c r="A1041" s="43">
        <v>3463</v>
      </c>
      <c r="B1041" s="43" t="s">
        <v>202</v>
      </c>
      <c r="C1041" s="43" t="s">
        <v>397</v>
      </c>
      <c r="D1041" s="44">
        <v>40407</v>
      </c>
      <c r="E1041" s="43">
        <v>43</v>
      </c>
      <c r="F1041" s="43">
        <v>529500</v>
      </c>
      <c r="G1041" s="43">
        <v>0.08</v>
      </c>
      <c r="H1041" s="43">
        <v>42360</v>
      </c>
      <c r="I1041" s="43" t="s">
        <v>76</v>
      </c>
      <c r="J1041" s="43" t="s">
        <v>145</v>
      </c>
      <c r="K1041" s="43">
        <f t="shared" si="128"/>
        <v>2010</v>
      </c>
      <c r="L1041" s="43">
        <f t="shared" si="129"/>
        <v>1</v>
      </c>
      <c r="M1041" s="43">
        <f t="shared" si="130"/>
        <v>0</v>
      </c>
      <c r="N1041" s="43">
        <f t="shared" si="131"/>
        <v>1</v>
      </c>
      <c r="O1041" s="43" t="str">
        <f t="shared" si="132"/>
        <v>D: 7%+</v>
      </c>
      <c r="P1041" s="45">
        <f t="shared" si="133"/>
        <v>487140</v>
      </c>
      <c r="Q1041" s="45">
        <f>IF(L1041=1,F1041*INDEX(Asumsi!$B$5:$B$7,MATCH(I1041,Asumsi!$A$5:$A$7,0))-H1041,0)</f>
        <v>116490</v>
      </c>
      <c r="R1041" s="46">
        <f>MIN(G1041,INDEX(Asumsi!$C$5:$C$7,MATCH(I1041,Asumsi!$A$5:$A$7,0)))</f>
        <v>0.05</v>
      </c>
      <c r="S1041" s="43">
        <f t="shared" si="134"/>
        <v>1</v>
      </c>
      <c r="T1041" s="45">
        <f t="shared" si="135"/>
        <v>15885</v>
      </c>
      <c r="U1041" s="45">
        <f>IF(L1041=1,F1041*INDEX(Asumsi!$B$5:$B$7,MATCH(I1041,Asumsi!$A$5:$A$7,0))-F1041*R1041,0)</f>
        <v>132375</v>
      </c>
      <c r="V1041" s="45">
        <f>IF(S1041=1,U1041*(1-Asumsi!$B$10),U1041)</f>
        <v>125756.25</v>
      </c>
    </row>
    <row r="1042" spans="1:22" x14ac:dyDescent="0.35">
      <c r="A1042" s="43">
        <v>4034</v>
      </c>
      <c r="B1042" s="43" t="s">
        <v>202</v>
      </c>
      <c r="C1042" s="43" t="s">
        <v>398</v>
      </c>
      <c r="D1042" s="44">
        <v>40495</v>
      </c>
      <c r="E1042" s="43">
        <v>44</v>
      </c>
      <c r="F1042" s="43">
        <v>6734480</v>
      </c>
      <c r="G1042" s="43">
        <v>7.0000000000000007E-2</v>
      </c>
      <c r="H1042" s="43">
        <v>471414</v>
      </c>
      <c r="I1042" s="43" t="s">
        <v>75</v>
      </c>
      <c r="J1042" s="43" t="s">
        <v>144</v>
      </c>
      <c r="K1042" s="43">
        <f t="shared" si="128"/>
        <v>2010</v>
      </c>
      <c r="L1042" s="43">
        <f t="shared" si="129"/>
        <v>1</v>
      </c>
      <c r="M1042" s="43">
        <f t="shared" si="130"/>
        <v>0</v>
      </c>
      <c r="N1042" s="43">
        <f t="shared" si="131"/>
        <v>1</v>
      </c>
      <c r="O1042" s="43" t="str">
        <f t="shared" si="132"/>
        <v>D: 7%+</v>
      </c>
      <c r="P1042" s="45">
        <f t="shared" si="133"/>
        <v>6263066</v>
      </c>
      <c r="Q1042" s="45">
        <f>IF(L1042=1,F1042*INDEX(Asumsi!$B$5:$B$7,MATCH(I1042,Asumsi!$A$5:$A$7,0))-H1042,0)</f>
        <v>1548930</v>
      </c>
      <c r="R1042" s="46">
        <f>MIN(G1042,INDEX(Asumsi!$C$5:$C$7,MATCH(I1042,Asumsi!$A$5:$A$7,0)))</f>
        <v>0.03</v>
      </c>
      <c r="S1042" s="43">
        <f t="shared" si="134"/>
        <v>1</v>
      </c>
      <c r="T1042" s="45">
        <f t="shared" si="135"/>
        <v>269379.20000000007</v>
      </c>
      <c r="U1042" s="45">
        <f>IF(L1042=1,F1042*INDEX(Asumsi!$B$5:$B$7,MATCH(I1042,Asumsi!$A$5:$A$7,0))-F1042*R1042,0)</f>
        <v>1818309.6</v>
      </c>
      <c r="V1042" s="45">
        <f>IF(S1042=1,U1042*(1-Asumsi!$B$10),U1042)</f>
        <v>1727394.12</v>
      </c>
    </row>
    <row r="1043" spans="1:22" x14ac:dyDescent="0.35">
      <c r="A1043" s="43">
        <v>4037</v>
      </c>
      <c r="B1043" s="43" t="s">
        <v>209</v>
      </c>
      <c r="C1043" s="43" t="s">
        <v>399</v>
      </c>
      <c r="D1043" s="44">
        <v>40260</v>
      </c>
      <c r="E1043" s="43">
        <v>27</v>
      </c>
      <c r="F1043" s="43">
        <v>376140</v>
      </c>
      <c r="G1043" s="43">
        <v>0</v>
      </c>
      <c r="H1043" s="43">
        <v>0</v>
      </c>
      <c r="I1043" s="43" t="s">
        <v>76</v>
      </c>
      <c r="J1043" s="43" t="s">
        <v>145</v>
      </c>
      <c r="K1043" s="43">
        <f t="shared" si="128"/>
        <v>2010</v>
      </c>
      <c r="L1043" s="43">
        <f t="shared" si="129"/>
        <v>0</v>
      </c>
      <c r="M1043" s="43">
        <f t="shared" si="130"/>
        <v>1</v>
      </c>
      <c r="N1043" s="43">
        <f t="shared" si="131"/>
        <v>1</v>
      </c>
      <c r="O1043" s="43" t="str">
        <f t="shared" si="132"/>
        <v>A: 0%</v>
      </c>
      <c r="P1043" s="45">
        <f t="shared" si="133"/>
        <v>0</v>
      </c>
      <c r="Q1043" s="45">
        <f>IF(L1043=1,F1043*INDEX(Asumsi!$B$5:$B$7,MATCH(I1043,Asumsi!$A$5:$A$7,0))-H1043,0)</f>
        <v>0</v>
      </c>
      <c r="R1043" s="46">
        <f>MIN(G1043,INDEX(Asumsi!$C$5:$C$7,MATCH(I1043,Asumsi!$A$5:$A$7,0)))</f>
        <v>0</v>
      </c>
      <c r="S1043" s="43">
        <f t="shared" si="134"/>
        <v>0</v>
      </c>
      <c r="T1043" s="45">
        <f t="shared" si="135"/>
        <v>0</v>
      </c>
      <c r="U1043" s="45">
        <f>IF(L1043=1,F1043*INDEX(Asumsi!$B$5:$B$7,MATCH(I1043,Asumsi!$A$5:$A$7,0))-F1043*R1043,0)</f>
        <v>0</v>
      </c>
      <c r="V1043" s="45">
        <f>IF(S1043=1,U1043*(1-Asumsi!$B$10),U1043)</f>
        <v>0</v>
      </c>
    </row>
    <row r="1044" spans="1:22" x14ac:dyDescent="0.35">
      <c r="A1044" s="43">
        <v>5538</v>
      </c>
      <c r="B1044" s="43" t="s">
        <v>202</v>
      </c>
      <c r="C1044" s="43" t="s">
        <v>397</v>
      </c>
      <c r="D1044" s="44">
        <v>40536</v>
      </c>
      <c r="E1044" s="43">
        <v>43</v>
      </c>
      <c r="F1044" s="43">
        <v>2562560</v>
      </c>
      <c r="G1044" s="43">
        <v>0.05</v>
      </c>
      <c r="H1044" s="43">
        <v>128128</v>
      </c>
      <c r="I1044" s="43" t="s">
        <v>76</v>
      </c>
      <c r="J1044" s="43" t="s">
        <v>138</v>
      </c>
      <c r="K1044" s="43">
        <f t="shared" si="128"/>
        <v>2010</v>
      </c>
      <c r="L1044" s="43">
        <f t="shared" si="129"/>
        <v>1</v>
      </c>
      <c r="M1044" s="43">
        <f t="shared" si="130"/>
        <v>0</v>
      </c>
      <c r="N1044" s="43">
        <f t="shared" si="131"/>
        <v>1</v>
      </c>
      <c r="O1044" s="43" t="str">
        <f t="shared" si="132"/>
        <v>C: 4-6%</v>
      </c>
      <c r="P1044" s="45">
        <f t="shared" si="133"/>
        <v>2434432</v>
      </c>
      <c r="Q1044" s="45">
        <f>IF(L1044=1,F1044*INDEX(Asumsi!$B$5:$B$7,MATCH(I1044,Asumsi!$A$5:$A$7,0))-H1044,0)</f>
        <v>640640</v>
      </c>
      <c r="R1044" s="46">
        <f>MIN(G1044,INDEX(Asumsi!$C$5:$C$7,MATCH(I1044,Asumsi!$A$5:$A$7,0)))</f>
        <v>0.05</v>
      </c>
      <c r="S1044" s="43">
        <f t="shared" si="134"/>
        <v>0</v>
      </c>
      <c r="T1044" s="45">
        <f t="shared" si="135"/>
        <v>0</v>
      </c>
      <c r="U1044" s="45">
        <f>IF(L1044=1,F1044*INDEX(Asumsi!$B$5:$B$7,MATCH(I1044,Asumsi!$A$5:$A$7,0))-F1044*R1044,0)</f>
        <v>640640</v>
      </c>
      <c r="V1044" s="45">
        <f>IF(S1044=1,U1044*(1-Asumsi!$B$10),U1044)</f>
        <v>640640</v>
      </c>
    </row>
    <row r="1045" spans="1:22" x14ac:dyDescent="0.35">
      <c r="A1045" s="43">
        <v>5863</v>
      </c>
      <c r="B1045" s="43" t="s">
        <v>202</v>
      </c>
      <c r="C1045" s="43" t="s">
        <v>400</v>
      </c>
      <c r="D1045" s="44">
        <v>40503</v>
      </c>
      <c r="E1045" s="43">
        <v>40</v>
      </c>
      <c r="F1045" s="43">
        <v>1866420</v>
      </c>
      <c r="G1045" s="43">
        <v>0.05</v>
      </c>
      <c r="H1045" s="43">
        <v>93321</v>
      </c>
      <c r="I1045" s="43" t="s">
        <v>75</v>
      </c>
      <c r="J1045" s="43" t="s">
        <v>144</v>
      </c>
      <c r="K1045" s="43">
        <f t="shared" si="128"/>
        <v>2010</v>
      </c>
      <c r="L1045" s="43">
        <f t="shared" si="129"/>
        <v>1</v>
      </c>
      <c r="M1045" s="43">
        <f t="shared" si="130"/>
        <v>0</v>
      </c>
      <c r="N1045" s="43">
        <f t="shared" si="131"/>
        <v>1</v>
      </c>
      <c r="O1045" s="43" t="str">
        <f t="shared" si="132"/>
        <v>C: 4-6%</v>
      </c>
      <c r="P1045" s="45">
        <f t="shared" si="133"/>
        <v>1773099</v>
      </c>
      <c r="Q1045" s="45">
        <f>IF(L1045=1,F1045*INDEX(Asumsi!$B$5:$B$7,MATCH(I1045,Asumsi!$A$5:$A$7,0))-H1045,0)</f>
        <v>466605</v>
      </c>
      <c r="R1045" s="46">
        <f>MIN(G1045,INDEX(Asumsi!$C$5:$C$7,MATCH(I1045,Asumsi!$A$5:$A$7,0)))</f>
        <v>0.03</v>
      </c>
      <c r="S1045" s="43">
        <f t="shared" si="134"/>
        <v>1</v>
      </c>
      <c r="T1045" s="45">
        <f t="shared" si="135"/>
        <v>37328.400000000009</v>
      </c>
      <c r="U1045" s="45">
        <f>IF(L1045=1,F1045*INDEX(Asumsi!$B$5:$B$7,MATCH(I1045,Asumsi!$A$5:$A$7,0))-F1045*R1045,0)</f>
        <v>503933.4</v>
      </c>
      <c r="V1045" s="45">
        <f>IF(S1045=1,U1045*(1-Asumsi!$B$10),U1045)</f>
        <v>478736.73</v>
      </c>
    </row>
    <row r="1046" spans="1:22" x14ac:dyDescent="0.35">
      <c r="A1046" s="43">
        <v>7175</v>
      </c>
      <c r="B1046" s="43" t="s">
        <v>202</v>
      </c>
      <c r="C1046" s="43" t="s">
        <v>396</v>
      </c>
      <c r="D1046" s="44">
        <v>40216</v>
      </c>
      <c r="E1046" s="43">
        <v>10</v>
      </c>
      <c r="F1046" s="43">
        <v>1496500</v>
      </c>
      <c r="G1046" s="43">
        <v>0.05</v>
      </c>
      <c r="H1046" s="43">
        <v>74825</v>
      </c>
      <c r="I1046" s="43" t="s">
        <v>75</v>
      </c>
      <c r="J1046" s="43" t="s">
        <v>143</v>
      </c>
      <c r="K1046" s="43">
        <f t="shared" si="128"/>
        <v>2010</v>
      </c>
      <c r="L1046" s="43">
        <f t="shared" si="129"/>
        <v>1</v>
      </c>
      <c r="M1046" s="43">
        <f t="shared" si="130"/>
        <v>0</v>
      </c>
      <c r="N1046" s="43">
        <f t="shared" si="131"/>
        <v>1</v>
      </c>
      <c r="O1046" s="43" t="str">
        <f t="shared" si="132"/>
        <v>C: 4-6%</v>
      </c>
      <c r="P1046" s="45">
        <f t="shared" si="133"/>
        <v>1421675</v>
      </c>
      <c r="Q1046" s="45">
        <f>IF(L1046=1,F1046*INDEX(Asumsi!$B$5:$B$7,MATCH(I1046,Asumsi!$A$5:$A$7,0))-H1046,0)</f>
        <v>374125</v>
      </c>
      <c r="R1046" s="46">
        <f>MIN(G1046,INDEX(Asumsi!$C$5:$C$7,MATCH(I1046,Asumsi!$A$5:$A$7,0)))</f>
        <v>0.03</v>
      </c>
      <c r="S1046" s="43">
        <f t="shared" si="134"/>
        <v>1</v>
      </c>
      <c r="T1046" s="45">
        <f t="shared" si="135"/>
        <v>29930.000000000007</v>
      </c>
      <c r="U1046" s="45">
        <f>IF(L1046=1,F1046*INDEX(Asumsi!$B$5:$B$7,MATCH(I1046,Asumsi!$A$5:$A$7,0))-F1046*R1046,0)</f>
        <v>404055</v>
      </c>
      <c r="V1046" s="45">
        <f>IF(S1046=1,U1046*(1-Asumsi!$B$10),U1046)</f>
        <v>383852.25</v>
      </c>
    </row>
    <row r="1047" spans="1:22" x14ac:dyDescent="0.35">
      <c r="A1047" s="43">
        <v>7364</v>
      </c>
      <c r="B1047" s="43" t="s">
        <v>209</v>
      </c>
      <c r="C1047" s="43" t="s">
        <v>401</v>
      </c>
      <c r="D1047" s="44">
        <v>39941</v>
      </c>
      <c r="E1047" s="43">
        <v>15</v>
      </c>
      <c r="F1047" s="43">
        <v>520780</v>
      </c>
      <c r="G1047" s="43">
        <v>0.09</v>
      </c>
      <c r="H1047" s="43">
        <v>46870</v>
      </c>
      <c r="I1047" s="43" t="s">
        <v>76</v>
      </c>
      <c r="J1047" s="43" t="s">
        <v>146</v>
      </c>
      <c r="K1047" s="43">
        <f t="shared" si="128"/>
        <v>2009</v>
      </c>
      <c r="L1047" s="43">
        <f t="shared" si="129"/>
        <v>0</v>
      </c>
      <c r="M1047" s="43">
        <f t="shared" si="130"/>
        <v>1</v>
      </c>
      <c r="N1047" s="43">
        <f t="shared" si="131"/>
        <v>1</v>
      </c>
      <c r="O1047" s="43" t="str">
        <f t="shared" si="132"/>
        <v>D: 7%+</v>
      </c>
      <c r="P1047" s="45">
        <f t="shared" si="133"/>
        <v>0</v>
      </c>
      <c r="Q1047" s="45">
        <f>IF(L1047=1,F1047*INDEX(Asumsi!$B$5:$B$7,MATCH(I1047,Asumsi!$A$5:$A$7,0))-H1047,0)</f>
        <v>0</v>
      </c>
      <c r="R1047" s="46">
        <f>MIN(G1047,INDEX(Asumsi!$C$5:$C$7,MATCH(I1047,Asumsi!$A$5:$A$7,0)))</f>
        <v>0.05</v>
      </c>
      <c r="S1047" s="43">
        <f t="shared" si="134"/>
        <v>1</v>
      </c>
      <c r="T1047" s="45">
        <f t="shared" si="135"/>
        <v>0</v>
      </c>
      <c r="U1047" s="45">
        <f>IF(L1047=1,F1047*INDEX(Asumsi!$B$5:$B$7,MATCH(I1047,Asumsi!$A$5:$A$7,0))-F1047*R1047,0)</f>
        <v>0</v>
      </c>
      <c r="V1047" s="45">
        <f>IF(S1047=1,U1047*(1-Asumsi!$B$10),U1047)</f>
        <v>0</v>
      </c>
    </row>
    <row r="1048" spans="1:22" x14ac:dyDescent="0.35">
      <c r="A1048" s="43">
        <v>7878</v>
      </c>
      <c r="B1048" s="43" t="s">
        <v>202</v>
      </c>
      <c r="C1048" s="43" t="s">
        <v>392</v>
      </c>
      <c r="D1048" s="44">
        <v>40664</v>
      </c>
      <c r="E1048" s="43">
        <v>50</v>
      </c>
      <c r="F1048" s="43">
        <v>7808240</v>
      </c>
      <c r="G1048" s="43">
        <v>7.0000000000000007E-2</v>
      </c>
      <c r="H1048" s="43">
        <v>546577</v>
      </c>
      <c r="I1048" s="43" t="s">
        <v>75</v>
      </c>
      <c r="J1048" s="43" t="s">
        <v>143</v>
      </c>
      <c r="K1048" s="43">
        <f t="shared" si="128"/>
        <v>2011</v>
      </c>
      <c r="L1048" s="43">
        <f t="shared" si="129"/>
        <v>1</v>
      </c>
      <c r="M1048" s="43">
        <f t="shared" si="130"/>
        <v>0</v>
      </c>
      <c r="N1048" s="43">
        <f t="shared" si="131"/>
        <v>1</v>
      </c>
      <c r="O1048" s="43" t="str">
        <f t="shared" si="132"/>
        <v>D: 7%+</v>
      </c>
      <c r="P1048" s="45">
        <f t="shared" si="133"/>
        <v>7261663</v>
      </c>
      <c r="Q1048" s="45">
        <f>IF(L1048=1,F1048*INDEX(Asumsi!$B$5:$B$7,MATCH(I1048,Asumsi!$A$5:$A$7,0))-H1048,0)</f>
        <v>1795895</v>
      </c>
      <c r="R1048" s="46">
        <f>MIN(G1048,INDEX(Asumsi!$C$5:$C$7,MATCH(I1048,Asumsi!$A$5:$A$7,0)))</f>
        <v>0.03</v>
      </c>
      <c r="S1048" s="43">
        <f t="shared" si="134"/>
        <v>1</v>
      </c>
      <c r="T1048" s="45">
        <f t="shared" si="135"/>
        <v>312329.60000000003</v>
      </c>
      <c r="U1048" s="45">
        <f>IF(L1048=1,F1048*INDEX(Asumsi!$B$5:$B$7,MATCH(I1048,Asumsi!$A$5:$A$7,0))-F1048*R1048,0)</f>
        <v>2108224.7999999998</v>
      </c>
      <c r="V1048" s="45">
        <f>IF(S1048=1,U1048*(1-Asumsi!$B$10),U1048)</f>
        <v>2002813.5599999998</v>
      </c>
    </row>
    <row r="1049" spans="1:22" x14ac:dyDescent="0.35">
      <c r="A1049" s="43">
        <v>8551</v>
      </c>
      <c r="B1049" s="43" t="s">
        <v>202</v>
      </c>
      <c r="C1049" s="43" t="s">
        <v>392</v>
      </c>
      <c r="D1049" s="44">
        <v>40023</v>
      </c>
      <c r="E1049" s="43">
        <v>25</v>
      </c>
      <c r="F1049" s="43">
        <v>371280</v>
      </c>
      <c r="G1049" s="43">
        <v>0.1</v>
      </c>
      <c r="H1049" s="43">
        <v>37128</v>
      </c>
      <c r="I1049" s="43" t="s">
        <v>76</v>
      </c>
      <c r="J1049" s="43" t="s">
        <v>138</v>
      </c>
      <c r="K1049" s="43">
        <f t="shared" si="128"/>
        <v>2009</v>
      </c>
      <c r="L1049" s="43">
        <f t="shared" si="129"/>
        <v>1</v>
      </c>
      <c r="M1049" s="43">
        <f t="shared" si="130"/>
        <v>0</v>
      </c>
      <c r="N1049" s="43">
        <f t="shared" si="131"/>
        <v>1</v>
      </c>
      <c r="O1049" s="43" t="str">
        <f t="shared" si="132"/>
        <v>D: 7%+</v>
      </c>
      <c r="P1049" s="45">
        <f t="shared" si="133"/>
        <v>334152</v>
      </c>
      <c r="Q1049" s="45">
        <f>IF(L1049=1,F1049*INDEX(Asumsi!$B$5:$B$7,MATCH(I1049,Asumsi!$A$5:$A$7,0))-H1049,0)</f>
        <v>74256</v>
      </c>
      <c r="R1049" s="46">
        <f>MIN(G1049,INDEX(Asumsi!$C$5:$C$7,MATCH(I1049,Asumsi!$A$5:$A$7,0)))</f>
        <v>0.05</v>
      </c>
      <c r="S1049" s="43">
        <f t="shared" si="134"/>
        <v>1</v>
      </c>
      <c r="T1049" s="45">
        <f t="shared" si="135"/>
        <v>18564</v>
      </c>
      <c r="U1049" s="45">
        <f>IF(L1049=1,F1049*INDEX(Asumsi!$B$5:$B$7,MATCH(I1049,Asumsi!$A$5:$A$7,0))-F1049*R1049,0)</f>
        <v>92820</v>
      </c>
      <c r="V1049" s="45">
        <f>IF(S1049=1,U1049*(1-Asumsi!$B$10),U1049)</f>
        <v>88179</v>
      </c>
    </row>
    <row r="1050" spans="1:22" x14ac:dyDescent="0.35">
      <c r="A1050" s="43">
        <v>8834</v>
      </c>
      <c r="B1050" s="43" t="s">
        <v>202</v>
      </c>
      <c r="C1050" s="43" t="s">
        <v>402</v>
      </c>
      <c r="D1050" s="44">
        <v>40490</v>
      </c>
      <c r="E1050" s="43">
        <v>1</v>
      </c>
      <c r="F1050" s="43">
        <v>33460</v>
      </c>
      <c r="G1050" s="43">
        <v>0.08</v>
      </c>
      <c r="H1050" s="43">
        <v>2677</v>
      </c>
      <c r="I1050" s="43" t="s">
        <v>75</v>
      </c>
      <c r="J1050" s="43" t="s">
        <v>144</v>
      </c>
      <c r="K1050" s="43">
        <f t="shared" si="128"/>
        <v>2010</v>
      </c>
      <c r="L1050" s="43">
        <f t="shared" si="129"/>
        <v>1</v>
      </c>
      <c r="M1050" s="43">
        <f t="shared" si="130"/>
        <v>0</v>
      </c>
      <c r="N1050" s="43">
        <f t="shared" si="131"/>
        <v>1</v>
      </c>
      <c r="O1050" s="43" t="str">
        <f t="shared" si="132"/>
        <v>D: 7%+</v>
      </c>
      <c r="P1050" s="45">
        <f t="shared" si="133"/>
        <v>30783</v>
      </c>
      <c r="Q1050" s="45">
        <f>IF(L1050=1,F1050*INDEX(Asumsi!$B$5:$B$7,MATCH(I1050,Asumsi!$A$5:$A$7,0))-H1050,0)</f>
        <v>7361</v>
      </c>
      <c r="R1050" s="46">
        <f>MIN(G1050,INDEX(Asumsi!$C$5:$C$7,MATCH(I1050,Asumsi!$A$5:$A$7,0)))</f>
        <v>0.03</v>
      </c>
      <c r="S1050" s="43">
        <f t="shared" si="134"/>
        <v>1</v>
      </c>
      <c r="T1050" s="45">
        <f t="shared" si="135"/>
        <v>1673</v>
      </c>
      <c r="U1050" s="45">
        <f>IF(L1050=1,F1050*INDEX(Asumsi!$B$5:$B$7,MATCH(I1050,Asumsi!$A$5:$A$7,0))-F1050*R1050,0)</f>
        <v>9034.2000000000007</v>
      </c>
      <c r="V1050" s="45">
        <f>IF(S1050=1,U1050*(1-Asumsi!$B$10),U1050)</f>
        <v>8582.49</v>
      </c>
    </row>
    <row r="1051" spans="1:22" x14ac:dyDescent="0.35">
      <c r="A1051" s="43">
        <v>9155</v>
      </c>
      <c r="B1051" s="43" t="s">
        <v>202</v>
      </c>
      <c r="C1051" s="43" t="s">
        <v>402</v>
      </c>
      <c r="D1051" s="44">
        <v>41151</v>
      </c>
      <c r="E1051" s="43">
        <v>17</v>
      </c>
      <c r="F1051" s="43">
        <v>1037600</v>
      </c>
      <c r="G1051" s="43">
        <v>0.1</v>
      </c>
      <c r="H1051" s="43">
        <v>103760</v>
      </c>
      <c r="I1051" s="43" t="s">
        <v>76</v>
      </c>
      <c r="J1051" s="43" t="s">
        <v>138</v>
      </c>
      <c r="K1051" s="43">
        <f t="shared" si="128"/>
        <v>2012</v>
      </c>
      <c r="L1051" s="43">
        <f t="shared" si="129"/>
        <v>1</v>
      </c>
      <c r="M1051" s="43">
        <f t="shared" si="130"/>
        <v>0</v>
      </c>
      <c r="N1051" s="43">
        <f t="shared" si="131"/>
        <v>1</v>
      </c>
      <c r="O1051" s="43" t="str">
        <f t="shared" si="132"/>
        <v>D: 7%+</v>
      </c>
      <c r="P1051" s="45">
        <f t="shared" si="133"/>
        <v>933840</v>
      </c>
      <c r="Q1051" s="45">
        <f>IF(L1051=1,F1051*INDEX(Asumsi!$B$5:$B$7,MATCH(I1051,Asumsi!$A$5:$A$7,0))-H1051,0)</f>
        <v>207520</v>
      </c>
      <c r="R1051" s="46">
        <f>MIN(G1051,INDEX(Asumsi!$C$5:$C$7,MATCH(I1051,Asumsi!$A$5:$A$7,0)))</f>
        <v>0.05</v>
      </c>
      <c r="S1051" s="43">
        <f t="shared" si="134"/>
        <v>1</v>
      </c>
      <c r="T1051" s="45">
        <f t="shared" si="135"/>
        <v>51880</v>
      </c>
      <c r="U1051" s="45">
        <f>IF(L1051=1,F1051*INDEX(Asumsi!$B$5:$B$7,MATCH(I1051,Asumsi!$A$5:$A$7,0))-F1051*R1051,0)</f>
        <v>259400</v>
      </c>
      <c r="V1051" s="45">
        <f>IF(S1051=1,U1051*(1-Asumsi!$B$10),U1051)</f>
        <v>246430</v>
      </c>
    </row>
    <row r="1052" spans="1:22" x14ac:dyDescent="0.35">
      <c r="A1052" s="43">
        <v>9668</v>
      </c>
      <c r="B1052" s="43" t="s">
        <v>202</v>
      </c>
      <c r="C1052" s="43" t="s">
        <v>398</v>
      </c>
      <c r="D1052" s="44">
        <v>40062</v>
      </c>
      <c r="E1052" s="43">
        <v>10</v>
      </c>
      <c r="F1052" s="43">
        <v>85340</v>
      </c>
      <c r="G1052" s="43">
        <v>0.06</v>
      </c>
      <c r="H1052" s="43">
        <v>5120</v>
      </c>
      <c r="I1052" s="43" t="s">
        <v>76</v>
      </c>
      <c r="J1052" s="43" t="s">
        <v>138</v>
      </c>
      <c r="K1052" s="43">
        <f t="shared" si="128"/>
        <v>2009</v>
      </c>
      <c r="L1052" s="43">
        <f t="shared" si="129"/>
        <v>1</v>
      </c>
      <c r="M1052" s="43">
        <f t="shared" si="130"/>
        <v>0</v>
      </c>
      <c r="N1052" s="43">
        <f t="shared" si="131"/>
        <v>1</v>
      </c>
      <c r="O1052" s="43" t="str">
        <f t="shared" si="132"/>
        <v>C: 4-6%</v>
      </c>
      <c r="P1052" s="45">
        <f t="shared" si="133"/>
        <v>80220</v>
      </c>
      <c r="Q1052" s="45">
        <f>IF(L1052=1,F1052*INDEX(Asumsi!$B$5:$B$7,MATCH(I1052,Asumsi!$A$5:$A$7,0))-H1052,0)</f>
        <v>20482</v>
      </c>
      <c r="R1052" s="46">
        <f>MIN(G1052,INDEX(Asumsi!$C$5:$C$7,MATCH(I1052,Asumsi!$A$5:$A$7,0)))</f>
        <v>0.05</v>
      </c>
      <c r="S1052" s="43">
        <f t="shared" si="134"/>
        <v>1</v>
      </c>
      <c r="T1052" s="45">
        <f t="shared" si="135"/>
        <v>853.39999999999952</v>
      </c>
      <c r="U1052" s="45">
        <f>IF(L1052=1,F1052*INDEX(Asumsi!$B$5:$B$7,MATCH(I1052,Asumsi!$A$5:$A$7,0))-F1052*R1052,0)</f>
        <v>21335</v>
      </c>
      <c r="V1052" s="45">
        <f>IF(S1052=1,U1052*(1-Asumsi!$B$10),U1052)</f>
        <v>20268.25</v>
      </c>
    </row>
    <row r="1053" spans="1:22" x14ac:dyDescent="0.35">
      <c r="A1053" s="43">
        <v>10242</v>
      </c>
      <c r="B1053" s="43" t="s">
        <v>202</v>
      </c>
      <c r="C1053" s="43" t="s">
        <v>403</v>
      </c>
      <c r="D1053" s="44">
        <v>40524</v>
      </c>
      <c r="E1053" s="43">
        <v>32</v>
      </c>
      <c r="F1053" s="43">
        <v>1381760</v>
      </c>
      <c r="G1053" s="43">
        <v>0.08</v>
      </c>
      <c r="H1053" s="43">
        <v>110541</v>
      </c>
      <c r="I1053" s="43" t="s">
        <v>75</v>
      </c>
      <c r="J1053" s="43" t="s">
        <v>144</v>
      </c>
      <c r="K1053" s="43">
        <f t="shared" si="128"/>
        <v>2010</v>
      </c>
      <c r="L1053" s="43">
        <f t="shared" si="129"/>
        <v>1</v>
      </c>
      <c r="M1053" s="43">
        <f t="shared" si="130"/>
        <v>0</v>
      </c>
      <c r="N1053" s="43">
        <f t="shared" si="131"/>
        <v>1</v>
      </c>
      <c r="O1053" s="43" t="str">
        <f t="shared" si="132"/>
        <v>D: 7%+</v>
      </c>
      <c r="P1053" s="45">
        <f t="shared" si="133"/>
        <v>1271219</v>
      </c>
      <c r="Q1053" s="45">
        <f>IF(L1053=1,F1053*INDEX(Asumsi!$B$5:$B$7,MATCH(I1053,Asumsi!$A$5:$A$7,0))-H1053,0)</f>
        <v>303987</v>
      </c>
      <c r="R1053" s="46">
        <f>MIN(G1053,INDEX(Asumsi!$C$5:$C$7,MATCH(I1053,Asumsi!$A$5:$A$7,0)))</f>
        <v>0.03</v>
      </c>
      <c r="S1053" s="43">
        <f t="shared" si="134"/>
        <v>1</v>
      </c>
      <c r="T1053" s="45">
        <f t="shared" si="135"/>
        <v>69088</v>
      </c>
      <c r="U1053" s="45">
        <f>IF(L1053=1,F1053*INDEX(Asumsi!$B$5:$B$7,MATCH(I1053,Asumsi!$A$5:$A$7,0))-F1053*R1053,0)</f>
        <v>373075.20000000001</v>
      </c>
      <c r="V1053" s="45">
        <f>IF(S1053=1,U1053*(1-Asumsi!$B$10),U1053)</f>
        <v>354421.44</v>
      </c>
    </row>
    <row r="1054" spans="1:22" x14ac:dyDescent="0.35">
      <c r="A1054" s="43">
        <v>12292</v>
      </c>
      <c r="B1054" s="43" t="s">
        <v>202</v>
      </c>
      <c r="C1054" s="43" t="s">
        <v>402</v>
      </c>
      <c r="D1054" s="44">
        <v>41062</v>
      </c>
      <c r="E1054" s="43">
        <v>32</v>
      </c>
      <c r="F1054" s="43">
        <v>1648480</v>
      </c>
      <c r="G1054" s="43">
        <v>0.1</v>
      </c>
      <c r="H1054" s="43">
        <v>164848</v>
      </c>
      <c r="I1054" s="43" t="s">
        <v>77</v>
      </c>
      <c r="J1054" s="43" t="s">
        <v>142</v>
      </c>
      <c r="K1054" s="43">
        <f t="shared" si="128"/>
        <v>2012</v>
      </c>
      <c r="L1054" s="43">
        <f t="shared" si="129"/>
        <v>1</v>
      </c>
      <c r="M1054" s="43">
        <f t="shared" si="130"/>
        <v>0</v>
      </c>
      <c r="N1054" s="43">
        <f t="shared" si="131"/>
        <v>1</v>
      </c>
      <c r="O1054" s="43" t="str">
        <f t="shared" si="132"/>
        <v>D: 7%+</v>
      </c>
      <c r="P1054" s="45">
        <f t="shared" si="133"/>
        <v>1483632</v>
      </c>
      <c r="Q1054" s="45">
        <f>IF(L1054=1,F1054*INDEX(Asumsi!$B$5:$B$7,MATCH(I1054,Asumsi!$A$5:$A$7,0))-H1054,0)</f>
        <v>329696</v>
      </c>
      <c r="R1054" s="46">
        <f>MIN(G1054,INDEX(Asumsi!$C$5:$C$7,MATCH(I1054,Asumsi!$A$5:$A$7,0)))</f>
        <v>0.05</v>
      </c>
      <c r="S1054" s="43">
        <f t="shared" si="134"/>
        <v>1</v>
      </c>
      <c r="T1054" s="45">
        <f t="shared" si="135"/>
        <v>82424</v>
      </c>
      <c r="U1054" s="45">
        <f>IF(L1054=1,F1054*INDEX(Asumsi!$B$5:$B$7,MATCH(I1054,Asumsi!$A$5:$A$7,0))-F1054*R1054,0)</f>
        <v>412120</v>
      </c>
      <c r="V1054" s="45">
        <f>IF(S1054=1,U1054*(1-Asumsi!$B$10),U1054)</f>
        <v>391514</v>
      </c>
    </row>
    <row r="1055" spans="1:22" x14ac:dyDescent="0.35">
      <c r="A1055" s="43">
        <v>14503</v>
      </c>
      <c r="B1055" s="43" t="s">
        <v>202</v>
      </c>
      <c r="C1055" s="43" t="s">
        <v>399</v>
      </c>
      <c r="D1055" s="44">
        <v>40579</v>
      </c>
      <c r="E1055" s="43">
        <v>14</v>
      </c>
      <c r="F1055" s="43">
        <v>876940</v>
      </c>
      <c r="G1055" s="43">
        <v>0.02</v>
      </c>
      <c r="H1055" s="43">
        <v>17539</v>
      </c>
      <c r="I1055" s="43" t="s">
        <v>76</v>
      </c>
      <c r="J1055" s="43" t="s">
        <v>138</v>
      </c>
      <c r="K1055" s="43">
        <f t="shared" si="128"/>
        <v>2011</v>
      </c>
      <c r="L1055" s="43">
        <f t="shared" si="129"/>
        <v>1</v>
      </c>
      <c r="M1055" s="43">
        <f t="shared" si="130"/>
        <v>0</v>
      </c>
      <c r="N1055" s="43">
        <f t="shared" si="131"/>
        <v>1</v>
      </c>
      <c r="O1055" s="43" t="str">
        <f t="shared" si="132"/>
        <v>B: 1-3%</v>
      </c>
      <c r="P1055" s="45">
        <f t="shared" si="133"/>
        <v>859401</v>
      </c>
      <c r="Q1055" s="45">
        <f>IF(L1055=1,F1055*INDEX(Asumsi!$B$5:$B$7,MATCH(I1055,Asumsi!$A$5:$A$7,0))-H1055,0)</f>
        <v>245543</v>
      </c>
      <c r="R1055" s="46">
        <f>MIN(G1055,INDEX(Asumsi!$C$5:$C$7,MATCH(I1055,Asumsi!$A$5:$A$7,0)))</f>
        <v>0.02</v>
      </c>
      <c r="S1055" s="43">
        <f t="shared" si="134"/>
        <v>0</v>
      </c>
      <c r="T1055" s="45">
        <f t="shared" si="135"/>
        <v>0</v>
      </c>
      <c r="U1055" s="45">
        <f>IF(L1055=1,F1055*INDEX(Asumsi!$B$5:$B$7,MATCH(I1055,Asumsi!$A$5:$A$7,0))-F1055*R1055,0)</f>
        <v>245543.2</v>
      </c>
      <c r="V1055" s="45">
        <f>IF(S1055=1,U1055*(1-Asumsi!$B$10),U1055)</f>
        <v>245543.2</v>
      </c>
    </row>
    <row r="1056" spans="1:22" x14ac:dyDescent="0.35">
      <c r="A1056" s="43">
        <v>15109</v>
      </c>
      <c r="B1056" s="43" t="s">
        <v>202</v>
      </c>
      <c r="C1056" s="43" t="s">
        <v>403</v>
      </c>
      <c r="D1056" s="44">
        <v>40526</v>
      </c>
      <c r="E1056" s="43">
        <v>11</v>
      </c>
      <c r="F1056" s="43">
        <v>461440</v>
      </c>
      <c r="G1056" s="43">
        <v>0.08</v>
      </c>
      <c r="H1056" s="43">
        <v>36915</v>
      </c>
      <c r="I1056" s="43" t="s">
        <v>77</v>
      </c>
      <c r="J1056" s="43" t="s">
        <v>142</v>
      </c>
      <c r="K1056" s="43">
        <f t="shared" si="128"/>
        <v>2010</v>
      </c>
      <c r="L1056" s="43">
        <f t="shared" si="129"/>
        <v>1</v>
      </c>
      <c r="M1056" s="43">
        <f t="shared" si="130"/>
        <v>0</v>
      </c>
      <c r="N1056" s="43">
        <f t="shared" si="131"/>
        <v>1</v>
      </c>
      <c r="O1056" s="43" t="str">
        <f t="shared" si="132"/>
        <v>D: 7%+</v>
      </c>
      <c r="P1056" s="45">
        <f t="shared" si="133"/>
        <v>424525</v>
      </c>
      <c r="Q1056" s="45">
        <f>IF(L1056=1,F1056*INDEX(Asumsi!$B$5:$B$7,MATCH(I1056,Asumsi!$A$5:$A$7,0))-H1056,0)</f>
        <v>101517</v>
      </c>
      <c r="R1056" s="46">
        <f>MIN(G1056,INDEX(Asumsi!$C$5:$C$7,MATCH(I1056,Asumsi!$A$5:$A$7,0)))</f>
        <v>0.05</v>
      </c>
      <c r="S1056" s="43">
        <f t="shared" si="134"/>
        <v>1</v>
      </c>
      <c r="T1056" s="45">
        <f t="shared" si="135"/>
        <v>13843.199999999999</v>
      </c>
      <c r="U1056" s="45">
        <f>IF(L1056=1,F1056*INDEX(Asumsi!$B$5:$B$7,MATCH(I1056,Asumsi!$A$5:$A$7,0))-F1056*R1056,0)</f>
        <v>115360</v>
      </c>
      <c r="V1056" s="45">
        <f>IF(S1056=1,U1056*(1-Asumsi!$B$10),U1056)</f>
        <v>109592</v>
      </c>
    </row>
    <row r="1057" spans="1:22" x14ac:dyDescent="0.35">
      <c r="A1057" s="43">
        <v>15142</v>
      </c>
      <c r="B1057" s="43" t="s">
        <v>202</v>
      </c>
      <c r="C1057" s="43" t="s">
        <v>392</v>
      </c>
      <c r="D1057" s="44">
        <v>41003</v>
      </c>
      <c r="E1057" s="43">
        <v>21</v>
      </c>
      <c r="F1057" s="43">
        <v>660440</v>
      </c>
      <c r="G1057" s="43">
        <v>7.0000000000000007E-2</v>
      </c>
      <c r="H1057" s="43">
        <v>46231</v>
      </c>
      <c r="I1057" s="43" t="s">
        <v>76</v>
      </c>
      <c r="J1057" s="43" t="s">
        <v>138</v>
      </c>
      <c r="K1057" s="43">
        <f t="shared" si="128"/>
        <v>2012</v>
      </c>
      <c r="L1057" s="43">
        <f t="shared" si="129"/>
        <v>1</v>
      </c>
      <c r="M1057" s="43">
        <f t="shared" si="130"/>
        <v>0</v>
      </c>
      <c r="N1057" s="43">
        <f t="shared" si="131"/>
        <v>1</v>
      </c>
      <c r="O1057" s="43" t="str">
        <f t="shared" si="132"/>
        <v>D: 7%+</v>
      </c>
      <c r="P1057" s="45">
        <f t="shared" si="133"/>
        <v>614209</v>
      </c>
      <c r="Q1057" s="45">
        <f>IF(L1057=1,F1057*INDEX(Asumsi!$B$5:$B$7,MATCH(I1057,Asumsi!$A$5:$A$7,0))-H1057,0)</f>
        <v>151901</v>
      </c>
      <c r="R1057" s="46">
        <f>MIN(G1057,INDEX(Asumsi!$C$5:$C$7,MATCH(I1057,Asumsi!$A$5:$A$7,0)))</f>
        <v>0.05</v>
      </c>
      <c r="S1057" s="43">
        <f t="shared" si="134"/>
        <v>1</v>
      </c>
      <c r="T1057" s="45">
        <f t="shared" si="135"/>
        <v>13208.800000000003</v>
      </c>
      <c r="U1057" s="45">
        <f>IF(L1057=1,F1057*INDEX(Asumsi!$B$5:$B$7,MATCH(I1057,Asumsi!$A$5:$A$7,0))-F1057*R1057,0)</f>
        <v>165110</v>
      </c>
      <c r="V1057" s="45">
        <f>IF(S1057=1,U1057*(1-Asumsi!$B$10),U1057)</f>
        <v>156854.5</v>
      </c>
    </row>
    <row r="1058" spans="1:22" x14ac:dyDescent="0.35">
      <c r="A1058" s="43">
        <v>15332</v>
      </c>
      <c r="B1058" s="43" t="s">
        <v>202</v>
      </c>
      <c r="C1058" s="43" t="s">
        <v>403</v>
      </c>
      <c r="D1058" s="44">
        <v>40328</v>
      </c>
      <c r="E1058" s="43">
        <v>6</v>
      </c>
      <c r="F1058" s="43">
        <v>643420</v>
      </c>
      <c r="G1058" s="43">
        <v>0.1</v>
      </c>
      <c r="H1058" s="43">
        <v>64342</v>
      </c>
      <c r="I1058" s="43" t="s">
        <v>76</v>
      </c>
      <c r="J1058" s="43" t="s">
        <v>138</v>
      </c>
      <c r="K1058" s="43">
        <f t="shared" si="128"/>
        <v>2010</v>
      </c>
      <c r="L1058" s="43">
        <f t="shared" si="129"/>
        <v>1</v>
      </c>
      <c r="M1058" s="43">
        <f t="shared" si="130"/>
        <v>0</v>
      </c>
      <c r="N1058" s="43">
        <f t="shared" si="131"/>
        <v>1</v>
      </c>
      <c r="O1058" s="43" t="str">
        <f t="shared" si="132"/>
        <v>D: 7%+</v>
      </c>
      <c r="P1058" s="45">
        <f t="shared" si="133"/>
        <v>579078</v>
      </c>
      <c r="Q1058" s="45">
        <f>IF(L1058=1,F1058*INDEX(Asumsi!$B$5:$B$7,MATCH(I1058,Asumsi!$A$5:$A$7,0))-H1058,0)</f>
        <v>128684</v>
      </c>
      <c r="R1058" s="46">
        <f>MIN(G1058,INDEX(Asumsi!$C$5:$C$7,MATCH(I1058,Asumsi!$A$5:$A$7,0)))</f>
        <v>0.05</v>
      </c>
      <c r="S1058" s="43">
        <f t="shared" si="134"/>
        <v>1</v>
      </c>
      <c r="T1058" s="45">
        <f t="shared" si="135"/>
        <v>32171</v>
      </c>
      <c r="U1058" s="45">
        <f>IF(L1058=1,F1058*INDEX(Asumsi!$B$5:$B$7,MATCH(I1058,Asumsi!$A$5:$A$7,0))-F1058*R1058,0)</f>
        <v>160855</v>
      </c>
      <c r="V1058" s="45">
        <f>IF(S1058=1,U1058*(1-Asumsi!$B$10),U1058)</f>
        <v>152812.25</v>
      </c>
    </row>
    <row r="1059" spans="1:22" x14ac:dyDescent="0.35">
      <c r="A1059" s="43">
        <v>15872</v>
      </c>
      <c r="B1059" s="43" t="s">
        <v>209</v>
      </c>
      <c r="C1059" s="43" t="s">
        <v>396</v>
      </c>
      <c r="D1059" s="44">
        <v>41212</v>
      </c>
      <c r="E1059" s="43">
        <v>48</v>
      </c>
      <c r="F1059" s="43">
        <v>10396240</v>
      </c>
      <c r="G1059" s="43">
        <v>0.01</v>
      </c>
      <c r="H1059" s="43">
        <v>103962</v>
      </c>
      <c r="I1059" s="43" t="s">
        <v>76</v>
      </c>
      <c r="J1059" s="43" t="s">
        <v>141</v>
      </c>
      <c r="K1059" s="43">
        <f t="shared" si="128"/>
        <v>2012</v>
      </c>
      <c r="L1059" s="43">
        <f t="shared" si="129"/>
        <v>0</v>
      </c>
      <c r="M1059" s="43">
        <f t="shared" si="130"/>
        <v>1</v>
      </c>
      <c r="N1059" s="43">
        <f t="shared" si="131"/>
        <v>1</v>
      </c>
      <c r="O1059" s="43" t="str">
        <f t="shared" si="132"/>
        <v>B: 1-3%</v>
      </c>
      <c r="P1059" s="45">
        <f t="shared" si="133"/>
        <v>0</v>
      </c>
      <c r="Q1059" s="45">
        <f>IF(L1059=1,F1059*INDEX(Asumsi!$B$5:$B$7,MATCH(I1059,Asumsi!$A$5:$A$7,0))-H1059,0)</f>
        <v>0</v>
      </c>
      <c r="R1059" s="46">
        <f>MIN(G1059,INDEX(Asumsi!$C$5:$C$7,MATCH(I1059,Asumsi!$A$5:$A$7,0)))</f>
        <v>0.01</v>
      </c>
      <c r="S1059" s="43">
        <f t="shared" si="134"/>
        <v>0</v>
      </c>
      <c r="T1059" s="45">
        <f t="shared" si="135"/>
        <v>0</v>
      </c>
      <c r="U1059" s="45">
        <f>IF(L1059=1,F1059*INDEX(Asumsi!$B$5:$B$7,MATCH(I1059,Asumsi!$A$5:$A$7,0))-F1059*R1059,0)</f>
        <v>0</v>
      </c>
      <c r="V1059" s="45">
        <f>IF(S1059=1,U1059*(1-Asumsi!$B$10),U1059)</f>
        <v>0</v>
      </c>
    </row>
    <row r="1060" spans="1:22" x14ac:dyDescent="0.35">
      <c r="A1060" s="43">
        <v>16032</v>
      </c>
      <c r="B1060" s="43" t="s">
        <v>202</v>
      </c>
      <c r="C1060" s="43" t="s">
        <v>404</v>
      </c>
      <c r="D1060" s="44">
        <v>40152</v>
      </c>
      <c r="E1060" s="43">
        <v>35</v>
      </c>
      <c r="F1060" s="43">
        <v>873960</v>
      </c>
      <c r="G1060" s="43">
        <v>7.0000000000000007E-2</v>
      </c>
      <c r="H1060" s="43">
        <v>61177</v>
      </c>
      <c r="I1060" s="43" t="s">
        <v>75</v>
      </c>
      <c r="J1060" s="43" t="s">
        <v>144</v>
      </c>
      <c r="K1060" s="43">
        <f t="shared" si="128"/>
        <v>2009</v>
      </c>
      <c r="L1060" s="43">
        <f t="shared" si="129"/>
        <v>1</v>
      </c>
      <c r="M1060" s="43">
        <f t="shared" si="130"/>
        <v>0</v>
      </c>
      <c r="N1060" s="43">
        <f t="shared" si="131"/>
        <v>1</v>
      </c>
      <c r="O1060" s="43" t="str">
        <f t="shared" si="132"/>
        <v>D: 7%+</v>
      </c>
      <c r="P1060" s="45">
        <f t="shared" si="133"/>
        <v>812783</v>
      </c>
      <c r="Q1060" s="45">
        <f>IF(L1060=1,F1060*INDEX(Asumsi!$B$5:$B$7,MATCH(I1060,Asumsi!$A$5:$A$7,0))-H1060,0)</f>
        <v>201011</v>
      </c>
      <c r="R1060" s="46">
        <f>MIN(G1060,INDEX(Asumsi!$C$5:$C$7,MATCH(I1060,Asumsi!$A$5:$A$7,0)))</f>
        <v>0.03</v>
      </c>
      <c r="S1060" s="43">
        <f t="shared" si="134"/>
        <v>1</v>
      </c>
      <c r="T1060" s="45">
        <f t="shared" si="135"/>
        <v>34958.400000000009</v>
      </c>
      <c r="U1060" s="45">
        <f>IF(L1060=1,F1060*INDEX(Asumsi!$B$5:$B$7,MATCH(I1060,Asumsi!$A$5:$A$7,0))-F1060*R1060,0)</f>
        <v>235969.2</v>
      </c>
      <c r="V1060" s="45">
        <f>IF(S1060=1,U1060*(1-Asumsi!$B$10),U1060)</f>
        <v>224170.74</v>
      </c>
    </row>
    <row r="1061" spans="1:22" x14ac:dyDescent="0.35">
      <c r="A1061" s="43">
        <v>16165</v>
      </c>
      <c r="B1061" s="43" t="s">
        <v>202</v>
      </c>
      <c r="C1061" s="43" t="s">
        <v>393</v>
      </c>
      <c r="D1061" s="44">
        <v>40381</v>
      </c>
      <c r="E1061" s="43">
        <v>4</v>
      </c>
      <c r="F1061" s="43">
        <v>273360</v>
      </c>
      <c r="G1061" s="43">
        <v>0.01</v>
      </c>
      <c r="H1061" s="43">
        <v>2734</v>
      </c>
      <c r="I1061" s="43" t="s">
        <v>77</v>
      </c>
      <c r="J1061" s="43" t="s">
        <v>142</v>
      </c>
      <c r="K1061" s="43">
        <f t="shared" si="128"/>
        <v>2010</v>
      </c>
      <c r="L1061" s="43">
        <f t="shared" si="129"/>
        <v>1</v>
      </c>
      <c r="M1061" s="43">
        <f t="shared" si="130"/>
        <v>0</v>
      </c>
      <c r="N1061" s="43">
        <f t="shared" si="131"/>
        <v>1</v>
      </c>
      <c r="O1061" s="43" t="str">
        <f t="shared" si="132"/>
        <v>B: 1-3%</v>
      </c>
      <c r="P1061" s="45">
        <f t="shared" si="133"/>
        <v>270626</v>
      </c>
      <c r="Q1061" s="45">
        <f>IF(L1061=1,F1061*INDEX(Asumsi!$B$5:$B$7,MATCH(I1061,Asumsi!$A$5:$A$7,0))-H1061,0)</f>
        <v>79274</v>
      </c>
      <c r="R1061" s="46">
        <f>MIN(G1061,INDEX(Asumsi!$C$5:$C$7,MATCH(I1061,Asumsi!$A$5:$A$7,0)))</f>
        <v>0.01</v>
      </c>
      <c r="S1061" s="43">
        <f t="shared" si="134"/>
        <v>0</v>
      </c>
      <c r="T1061" s="45">
        <f t="shared" si="135"/>
        <v>0</v>
      </c>
      <c r="U1061" s="45">
        <f>IF(L1061=1,F1061*INDEX(Asumsi!$B$5:$B$7,MATCH(I1061,Asumsi!$A$5:$A$7,0))-F1061*R1061,0)</f>
        <v>79274.399999999994</v>
      </c>
      <c r="V1061" s="45">
        <f>IF(S1061=1,U1061*(1-Asumsi!$B$10),U1061)</f>
        <v>79274.399999999994</v>
      </c>
    </row>
    <row r="1062" spans="1:22" x14ac:dyDescent="0.35">
      <c r="A1062" s="43">
        <v>17632</v>
      </c>
      <c r="B1062" s="43" t="s">
        <v>202</v>
      </c>
      <c r="C1062" s="43" t="s">
        <v>394</v>
      </c>
      <c r="D1062" s="44">
        <v>40230</v>
      </c>
      <c r="E1062" s="43">
        <v>38</v>
      </c>
      <c r="F1062" s="43">
        <v>142240</v>
      </c>
      <c r="G1062" s="43">
        <v>0.1</v>
      </c>
      <c r="H1062" s="43">
        <v>14224</v>
      </c>
      <c r="I1062" s="43" t="s">
        <v>76</v>
      </c>
      <c r="J1062" s="43" t="s">
        <v>150</v>
      </c>
      <c r="K1062" s="43">
        <f t="shared" si="128"/>
        <v>2010</v>
      </c>
      <c r="L1062" s="43">
        <f t="shared" si="129"/>
        <v>1</v>
      </c>
      <c r="M1062" s="43">
        <f t="shared" si="130"/>
        <v>0</v>
      </c>
      <c r="N1062" s="43">
        <f t="shared" si="131"/>
        <v>1</v>
      </c>
      <c r="O1062" s="43" t="str">
        <f t="shared" si="132"/>
        <v>D: 7%+</v>
      </c>
      <c r="P1062" s="45">
        <f t="shared" si="133"/>
        <v>128016</v>
      </c>
      <c r="Q1062" s="45">
        <f>IF(L1062=1,F1062*INDEX(Asumsi!$B$5:$B$7,MATCH(I1062,Asumsi!$A$5:$A$7,0))-H1062,0)</f>
        <v>28448</v>
      </c>
      <c r="R1062" s="46">
        <f>MIN(G1062,INDEX(Asumsi!$C$5:$C$7,MATCH(I1062,Asumsi!$A$5:$A$7,0)))</f>
        <v>0.05</v>
      </c>
      <c r="S1062" s="43">
        <f t="shared" si="134"/>
        <v>1</v>
      </c>
      <c r="T1062" s="45">
        <f t="shared" si="135"/>
        <v>7112</v>
      </c>
      <c r="U1062" s="45">
        <f>IF(L1062=1,F1062*INDEX(Asumsi!$B$5:$B$7,MATCH(I1062,Asumsi!$A$5:$A$7,0))-F1062*R1062,0)</f>
        <v>35560</v>
      </c>
      <c r="V1062" s="45">
        <f>IF(S1062=1,U1062*(1-Asumsi!$B$10),U1062)</f>
        <v>33782</v>
      </c>
    </row>
    <row r="1063" spans="1:22" x14ac:dyDescent="0.35">
      <c r="A1063" s="43">
        <v>19492</v>
      </c>
      <c r="B1063" s="43" t="s">
        <v>202</v>
      </c>
      <c r="C1063" s="43" t="s">
        <v>405</v>
      </c>
      <c r="D1063" s="44">
        <v>40524</v>
      </c>
      <c r="E1063" s="43">
        <v>9</v>
      </c>
      <c r="F1063" s="43">
        <v>1382180</v>
      </c>
      <c r="G1063" s="43">
        <v>0.08</v>
      </c>
      <c r="H1063" s="43">
        <v>110574</v>
      </c>
      <c r="I1063" s="43" t="s">
        <v>75</v>
      </c>
      <c r="J1063" s="43" t="s">
        <v>144</v>
      </c>
      <c r="K1063" s="43">
        <f t="shared" si="128"/>
        <v>2010</v>
      </c>
      <c r="L1063" s="43">
        <f t="shared" si="129"/>
        <v>1</v>
      </c>
      <c r="M1063" s="43">
        <f t="shared" si="130"/>
        <v>0</v>
      </c>
      <c r="N1063" s="43">
        <f t="shared" si="131"/>
        <v>1</v>
      </c>
      <c r="O1063" s="43" t="str">
        <f t="shared" si="132"/>
        <v>D: 7%+</v>
      </c>
      <c r="P1063" s="45">
        <f t="shared" si="133"/>
        <v>1271606</v>
      </c>
      <c r="Q1063" s="45">
        <f>IF(L1063=1,F1063*INDEX(Asumsi!$B$5:$B$7,MATCH(I1063,Asumsi!$A$5:$A$7,0))-H1063,0)</f>
        <v>304080</v>
      </c>
      <c r="R1063" s="46">
        <f>MIN(G1063,INDEX(Asumsi!$C$5:$C$7,MATCH(I1063,Asumsi!$A$5:$A$7,0)))</f>
        <v>0.03</v>
      </c>
      <c r="S1063" s="43">
        <f t="shared" si="134"/>
        <v>1</v>
      </c>
      <c r="T1063" s="45">
        <f t="shared" si="135"/>
        <v>69109</v>
      </c>
      <c r="U1063" s="45">
        <f>IF(L1063=1,F1063*INDEX(Asumsi!$B$5:$B$7,MATCH(I1063,Asumsi!$A$5:$A$7,0))-F1063*R1063,0)</f>
        <v>373188.6</v>
      </c>
      <c r="V1063" s="45">
        <f>IF(S1063=1,U1063*(1-Asumsi!$B$10),U1063)</f>
        <v>354529.17</v>
      </c>
    </row>
    <row r="1064" spans="1:22" x14ac:dyDescent="0.35">
      <c r="A1064" s="43">
        <v>20102</v>
      </c>
      <c r="B1064" s="43" t="s">
        <v>202</v>
      </c>
      <c r="C1064" s="43" t="s">
        <v>398</v>
      </c>
      <c r="D1064" s="44">
        <v>40699</v>
      </c>
      <c r="E1064" s="43">
        <v>15</v>
      </c>
      <c r="F1064" s="43">
        <v>666600</v>
      </c>
      <c r="G1064" s="43">
        <v>0.03</v>
      </c>
      <c r="H1064" s="43">
        <v>19998</v>
      </c>
      <c r="I1064" s="43" t="s">
        <v>77</v>
      </c>
      <c r="J1064" s="43" t="s">
        <v>142</v>
      </c>
      <c r="K1064" s="43">
        <f t="shared" si="128"/>
        <v>2011</v>
      </c>
      <c r="L1064" s="43">
        <f t="shared" si="129"/>
        <v>1</v>
      </c>
      <c r="M1064" s="43">
        <f t="shared" si="130"/>
        <v>0</v>
      </c>
      <c r="N1064" s="43">
        <f t="shared" si="131"/>
        <v>1</v>
      </c>
      <c r="O1064" s="43" t="str">
        <f t="shared" si="132"/>
        <v>B: 1-3%</v>
      </c>
      <c r="P1064" s="45">
        <f t="shared" si="133"/>
        <v>646602</v>
      </c>
      <c r="Q1064" s="45">
        <f>IF(L1064=1,F1064*INDEX(Asumsi!$B$5:$B$7,MATCH(I1064,Asumsi!$A$5:$A$7,0))-H1064,0)</f>
        <v>179982</v>
      </c>
      <c r="R1064" s="46">
        <f>MIN(G1064,INDEX(Asumsi!$C$5:$C$7,MATCH(I1064,Asumsi!$A$5:$A$7,0)))</f>
        <v>0.03</v>
      </c>
      <c r="S1064" s="43">
        <f t="shared" si="134"/>
        <v>0</v>
      </c>
      <c r="T1064" s="45">
        <f t="shared" si="135"/>
        <v>0</v>
      </c>
      <c r="U1064" s="45">
        <f>IF(L1064=1,F1064*INDEX(Asumsi!$B$5:$B$7,MATCH(I1064,Asumsi!$A$5:$A$7,0))-F1064*R1064,0)</f>
        <v>179982</v>
      </c>
      <c r="V1064" s="45">
        <f>IF(S1064=1,U1064*(1-Asumsi!$B$10),U1064)</f>
        <v>179982</v>
      </c>
    </row>
    <row r="1065" spans="1:22" x14ac:dyDescent="0.35">
      <c r="A1065" s="43">
        <v>21863</v>
      </c>
      <c r="B1065" s="43" t="s">
        <v>202</v>
      </c>
      <c r="C1065" s="43" t="s">
        <v>398</v>
      </c>
      <c r="D1065" s="44">
        <v>40503</v>
      </c>
      <c r="E1065" s="43">
        <v>27</v>
      </c>
      <c r="F1065" s="43">
        <v>171540</v>
      </c>
      <c r="G1065" s="43">
        <v>0.03</v>
      </c>
      <c r="H1065" s="43">
        <v>5146</v>
      </c>
      <c r="I1065" s="43" t="s">
        <v>76</v>
      </c>
      <c r="J1065" s="43" t="s">
        <v>138</v>
      </c>
      <c r="K1065" s="43">
        <f t="shared" si="128"/>
        <v>2010</v>
      </c>
      <c r="L1065" s="43">
        <f t="shared" si="129"/>
        <v>1</v>
      </c>
      <c r="M1065" s="43">
        <f t="shared" si="130"/>
        <v>0</v>
      </c>
      <c r="N1065" s="43">
        <f t="shared" si="131"/>
        <v>1</v>
      </c>
      <c r="O1065" s="43" t="str">
        <f t="shared" si="132"/>
        <v>B: 1-3%</v>
      </c>
      <c r="P1065" s="45">
        <f t="shared" si="133"/>
        <v>166394</v>
      </c>
      <c r="Q1065" s="45">
        <f>IF(L1065=1,F1065*INDEX(Asumsi!$B$5:$B$7,MATCH(I1065,Asumsi!$A$5:$A$7,0))-H1065,0)</f>
        <v>46316</v>
      </c>
      <c r="R1065" s="46">
        <f>MIN(G1065,INDEX(Asumsi!$C$5:$C$7,MATCH(I1065,Asumsi!$A$5:$A$7,0)))</f>
        <v>0.03</v>
      </c>
      <c r="S1065" s="43">
        <f t="shared" si="134"/>
        <v>0</v>
      </c>
      <c r="T1065" s="45">
        <f t="shared" si="135"/>
        <v>0</v>
      </c>
      <c r="U1065" s="45">
        <f>IF(L1065=1,F1065*INDEX(Asumsi!$B$5:$B$7,MATCH(I1065,Asumsi!$A$5:$A$7,0))-F1065*R1065,0)</f>
        <v>46315.8</v>
      </c>
      <c r="V1065" s="45">
        <f>IF(S1065=1,U1065*(1-Asumsi!$B$10),U1065)</f>
        <v>46315.8</v>
      </c>
    </row>
    <row r="1066" spans="1:22" x14ac:dyDescent="0.35">
      <c r="A1066" s="43">
        <v>21894</v>
      </c>
      <c r="B1066" s="43" t="s">
        <v>202</v>
      </c>
      <c r="C1066" s="43" t="s">
        <v>406</v>
      </c>
      <c r="D1066" s="44">
        <v>40895</v>
      </c>
      <c r="E1066" s="43">
        <v>6</v>
      </c>
      <c r="F1066" s="43">
        <v>108600</v>
      </c>
      <c r="G1066" s="43">
        <v>0.1</v>
      </c>
      <c r="H1066" s="43">
        <v>10860</v>
      </c>
      <c r="I1066" s="43" t="s">
        <v>76</v>
      </c>
      <c r="J1066" s="43" t="s">
        <v>145</v>
      </c>
      <c r="K1066" s="43">
        <f t="shared" si="128"/>
        <v>2011</v>
      </c>
      <c r="L1066" s="43">
        <f t="shared" si="129"/>
        <v>1</v>
      </c>
      <c r="M1066" s="43">
        <f t="shared" si="130"/>
        <v>0</v>
      </c>
      <c r="N1066" s="43">
        <f t="shared" si="131"/>
        <v>1</v>
      </c>
      <c r="O1066" s="43" t="str">
        <f t="shared" si="132"/>
        <v>D: 7%+</v>
      </c>
      <c r="P1066" s="45">
        <f t="shared" si="133"/>
        <v>97740</v>
      </c>
      <c r="Q1066" s="45">
        <f>IF(L1066=1,F1066*INDEX(Asumsi!$B$5:$B$7,MATCH(I1066,Asumsi!$A$5:$A$7,0))-H1066,0)</f>
        <v>21720</v>
      </c>
      <c r="R1066" s="46">
        <f>MIN(G1066,INDEX(Asumsi!$C$5:$C$7,MATCH(I1066,Asumsi!$A$5:$A$7,0)))</f>
        <v>0.05</v>
      </c>
      <c r="S1066" s="43">
        <f t="shared" si="134"/>
        <v>1</v>
      </c>
      <c r="T1066" s="45">
        <f t="shared" si="135"/>
        <v>5430</v>
      </c>
      <c r="U1066" s="45">
        <f>IF(L1066=1,F1066*INDEX(Asumsi!$B$5:$B$7,MATCH(I1066,Asumsi!$A$5:$A$7,0))-F1066*R1066,0)</f>
        <v>27150</v>
      </c>
      <c r="V1066" s="45">
        <f>IF(S1066=1,U1066*(1-Asumsi!$B$10),U1066)</f>
        <v>25792.5</v>
      </c>
    </row>
    <row r="1067" spans="1:22" x14ac:dyDescent="0.35">
      <c r="A1067" s="43">
        <v>22022</v>
      </c>
      <c r="B1067" s="43" t="s">
        <v>202</v>
      </c>
      <c r="C1067" s="43" t="s">
        <v>393</v>
      </c>
      <c r="D1067" s="44">
        <v>40271</v>
      </c>
      <c r="E1067" s="43">
        <v>1</v>
      </c>
      <c r="F1067" s="43">
        <v>2819720</v>
      </c>
      <c r="G1067" s="43">
        <v>7.0000000000000007E-2</v>
      </c>
      <c r="H1067" s="43">
        <v>197380</v>
      </c>
      <c r="I1067" s="43" t="s">
        <v>77</v>
      </c>
      <c r="J1067" s="43" t="s">
        <v>134</v>
      </c>
      <c r="K1067" s="43">
        <f t="shared" si="128"/>
        <v>2010</v>
      </c>
      <c r="L1067" s="43">
        <f t="shared" si="129"/>
        <v>1</v>
      </c>
      <c r="M1067" s="43">
        <f t="shared" si="130"/>
        <v>0</v>
      </c>
      <c r="N1067" s="43">
        <f t="shared" si="131"/>
        <v>1</v>
      </c>
      <c r="O1067" s="43" t="str">
        <f t="shared" si="132"/>
        <v>D: 7%+</v>
      </c>
      <c r="P1067" s="45">
        <f t="shared" si="133"/>
        <v>2622340</v>
      </c>
      <c r="Q1067" s="45">
        <f>IF(L1067=1,F1067*INDEX(Asumsi!$B$5:$B$7,MATCH(I1067,Asumsi!$A$5:$A$7,0))-H1067,0)</f>
        <v>648536</v>
      </c>
      <c r="R1067" s="46">
        <f>MIN(G1067,INDEX(Asumsi!$C$5:$C$7,MATCH(I1067,Asumsi!$A$5:$A$7,0)))</f>
        <v>0.05</v>
      </c>
      <c r="S1067" s="43">
        <f t="shared" si="134"/>
        <v>1</v>
      </c>
      <c r="T1067" s="45">
        <f t="shared" si="135"/>
        <v>56394.400000000009</v>
      </c>
      <c r="U1067" s="45">
        <f>IF(L1067=1,F1067*INDEX(Asumsi!$B$5:$B$7,MATCH(I1067,Asumsi!$A$5:$A$7,0))-F1067*R1067,0)</f>
        <v>704930</v>
      </c>
      <c r="V1067" s="45">
        <f>IF(S1067=1,U1067*(1-Asumsi!$B$10),U1067)</f>
        <v>669683.5</v>
      </c>
    </row>
    <row r="1068" spans="1:22" x14ac:dyDescent="0.35">
      <c r="A1068" s="43">
        <v>22663</v>
      </c>
      <c r="B1068" s="43" t="s">
        <v>202</v>
      </c>
      <c r="C1068" s="43" t="s">
        <v>403</v>
      </c>
      <c r="D1068" s="44">
        <v>40919</v>
      </c>
      <c r="E1068" s="43">
        <v>35</v>
      </c>
      <c r="F1068" s="43">
        <v>19686220</v>
      </c>
      <c r="G1068" s="43">
        <v>7.0000000000000007E-2</v>
      </c>
      <c r="H1068" s="43">
        <v>1378035</v>
      </c>
      <c r="I1068" s="43" t="s">
        <v>75</v>
      </c>
      <c r="J1068" s="43" t="s">
        <v>135</v>
      </c>
      <c r="K1068" s="43">
        <f t="shared" si="128"/>
        <v>2012</v>
      </c>
      <c r="L1068" s="43">
        <f t="shared" si="129"/>
        <v>1</v>
      </c>
      <c r="M1068" s="43">
        <f t="shared" si="130"/>
        <v>0</v>
      </c>
      <c r="N1068" s="43">
        <f t="shared" si="131"/>
        <v>1</v>
      </c>
      <c r="O1068" s="43" t="str">
        <f t="shared" si="132"/>
        <v>D: 7%+</v>
      </c>
      <c r="P1068" s="45">
        <f t="shared" si="133"/>
        <v>18308185</v>
      </c>
      <c r="Q1068" s="45">
        <f>IF(L1068=1,F1068*INDEX(Asumsi!$B$5:$B$7,MATCH(I1068,Asumsi!$A$5:$A$7,0))-H1068,0)</f>
        <v>4527831</v>
      </c>
      <c r="R1068" s="46">
        <f>MIN(G1068,INDEX(Asumsi!$C$5:$C$7,MATCH(I1068,Asumsi!$A$5:$A$7,0)))</f>
        <v>0.03</v>
      </c>
      <c r="S1068" s="43">
        <f t="shared" si="134"/>
        <v>1</v>
      </c>
      <c r="T1068" s="45">
        <f t="shared" si="135"/>
        <v>787448.80000000016</v>
      </c>
      <c r="U1068" s="45">
        <f>IF(L1068=1,F1068*INDEX(Asumsi!$B$5:$B$7,MATCH(I1068,Asumsi!$A$5:$A$7,0))-F1068*R1068,0)</f>
        <v>5315279.4000000004</v>
      </c>
      <c r="V1068" s="45">
        <f>IF(S1068=1,U1068*(1-Asumsi!$B$10),U1068)</f>
        <v>5049515.43</v>
      </c>
    </row>
    <row r="1069" spans="1:22" x14ac:dyDescent="0.35">
      <c r="A1069" s="43">
        <v>23713</v>
      </c>
      <c r="B1069" s="43" t="s">
        <v>202</v>
      </c>
      <c r="C1069" s="43" t="s">
        <v>406</v>
      </c>
      <c r="D1069" s="44">
        <v>41241</v>
      </c>
      <c r="E1069" s="43">
        <v>38</v>
      </c>
      <c r="F1069" s="43">
        <v>7403041</v>
      </c>
      <c r="G1069" s="43">
        <v>0.05</v>
      </c>
      <c r="H1069" s="43">
        <v>370152</v>
      </c>
      <c r="I1069" s="43" t="s">
        <v>77</v>
      </c>
      <c r="J1069" s="43" t="s">
        <v>137</v>
      </c>
      <c r="K1069" s="43">
        <f t="shared" si="128"/>
        <v>2012</v>
      </c>
      <c r="L1069" s="43">
        <f t="shared" si="129"/>
        <v>1</v>
      </c>
      <c r="M1069" s="43">
        <f t="shared" si="130"/>
        <v>0</v>
      </c>
      <c r="N1069" s="43">
        <f t="shared" si="131"/>
        <v>1</v>
      </c>
      <c r="O1069" s="43" t="str">
        <f t="shared" si="132"/>
        <v>C: 4-6%</v>
      </c>
      <c r="P1069" s="45">
        <f t="shared" si="133"/>
        <v>7032889</v>
      </c>
      <c r="Q1069" s="45">
        <f>IF(L1069=1,F1069*INDEX(Asumsi!$B$5:$B$7,MATCH(I1069,Asumsi!$A$5:$A$7,0))-H1069,0)</f>
        <v>1850760.2999999998</v>
      </c>
      <c r="R1069" s="46">
        <f>MIN(G1069,INDEX(Asumsi!$C$5:$C$7,MATCH(I1069,Asumsi!$A$5:$A$7,0)))</f>
        <v>0.05</v>
      </c>
      <c r="S1069" s="43">
        <f t="shared" si="134"/>
        <v>0</v>
      </c>
      <c r="T1069" s="45">
        <f t="shared" si="135"/>
        <v>0</v>
      </c>
      <c r="U1069" s="45">
        <f>IF(L1069=1,F1069*INDEX(Asumsi!$B$5:$B$7,MATCH(I1069,Asumsi!$A$5:$A$7,0))-F1069*R1069,0)</f>
        <v>1850760.2499999998</v>
      </c>
      <c r="V1069" s="45">
        <f>IF(S1069=1,U1069*(1-Asumsi!$B$10),U1069)</f>
        <v>1850760.2499999998</v>
      </c>
    </row>
    <row r="1070" spans="1:22" x14ac:dyDescent="0.35">
      <c r="A1070" s="43">
        <v>24358</v>
      </c>
      <c r="B1070" s="43" t="s">
        <v>202</v>
      </c>
      <c r="C1070" s="43" t="s">
        <v>398</v>
      </c>
      <c r="D1070" s="44">
        <v>39949</v>
      </c>
      <c r="E1070" s="43">
        <v>27</v>
      </c>
      <c r="F1070" s="43">
        <v>14666900</v>
      </c>
      <c r="G1070" s="43">
        <v>7.0000000000000007E-2</v>
      </c>
      <c r="H1070" s="43">
        <v>1026683</v>
      </c>
      <c r="I1070" s="43" t="s">
        <v>76</v>
      </c>
      <c r="J1070" s="43" t="s">
        <v>140</v>
      </c>
      <c r="K1070" s="43">
        <f t="shared" si="128"/>
        <v>2009</v>
      </c>
      <c r="L1070" s="43">
        <f t="shared" si="129"/>
        <v>1</v>
      </c>
      <c r="M1070" s="43">
        <f t="shared" si="130"/>
        <v>0</v>
      </c>
      <c r="N1070" s="43">
        <f t="shared" si="131"/>
        <v>1</v>
      </c>
      <c r="O1070" s="43" t="str">
        <f t="shared" si="132"/>
        <v>D: 7%+</v>
      </c>
      <c r="P1070" s="45">
        <f t="shared" si="133"/>
        <v>13640217</v>
      </c>
      <c r="Q1070" s="45">
        <f>IF(L1070=1,F1070*INDEX(Asumsi!$B$5:$B$7,MATCH(I1070,Asumsi!$A$5:$A$7,0))-H1070,0)</f>
        <v>3373387</v>
      </c>
      <c r="R1070" s="46">
        <f>MIN(G1070,INDEX(Asumsi!$C$5:$C$7,MATCH(I1070,Asumsi!$A$5:$A$7,0)))</f>
        <v>0.05</v>
      </c>
      <c r="S1070" s="43">
        <f t="shared" si="134"/>
        <v>1</v>
      </c>
      <c r="T1070" s="45">
        <f t="shared" si="135"/>
        <v>293338.00000000006</v>
      </c>
      <c r="U1070" s="45">
        <f>IF(L1070=1,F1070*INDEX(Asumsi!$B$5:$B$7,MATCH(I1070,Asumsi!$A$5:$A$7,0))-F1070*R1070,0)</f>
        <v>3666725</v>
      </c>
      <c r="V1070" s="45">
        <f>IF(S1070=1,U1070*(1-Asumsi!$B$10),U1070)</f>
        <v>3483388.75</v>
      </c>
    </row>
    <row r="1071" spans="1:22" x14ac:dyDescent="0.35">
      <c r="A1071" s="43">
        <v>24386</v>
      </c>
      <c r="B1071" s="43" t="s">
        <v>202</v>
      </c>
      <c r="C1071" s="43" t="s">
        <v>399</v>
      </c>
      <c r="D1071" s="44">
        <v>41086</v>
      </c>
      <c r="E1071" s="43">
        <v>41</v>
      </c>
      <c r="F1071" s="43">
        <v>8513020</v>
      </c>
      <c r="G1071" s="43">
        <v>0.03</v>
      </c>
      <c r="H1071" s="43">
        <v>255391</v>
      </c>
      <c r="I1071" s="43" t="s">
        <v>77</v>
      </c>
      <c r="J1071" s="43" t="s">
        <v>142</v>
      </c>
      <c r="K1071" s="43">
        <f t="shared" si="128"/>
        <v>2012</v>
      </c>
      <c r="L1071" s="43">
        <f t="shared" si="129"/>
        <v>1</v>
      </c>
      <c r="M1071" s="43">
        <f t="shared" si="130"/>
        <v>0</v>
      </c>
      <c r="N1071" s="43">
        <f t="shared" si="131"/>
        <v>1</v>
      </c>
      <c r="O1071" s="43" t="str">
        <f t="shared" si="132"/>
        <v>B: 1-3%</v>
      </c>
      <c r="P1071" s="45">
        <f t="shared" si="133"/>
        <v>8257629</v>
      </c>
      <c r="Q1071" s="45">
        <f>IF(L1071=1,F1071*INDEX(Asumsi!$B$5:$B$7,MATCH(I1071,Asumsi!$A$5:$A$7,0))-H1071,0)</f>
        <v>2298515</v>
      </c>
      <c r="R1071" s="46">
        <f>MIN(G1071,INDEX(Asumsi!$C$5:$C$7,MATCH(I1071,Asumsi!$A$5:$A$7,0)))</f>
        <v>0.03</v>
      </c>
      <c r="S1071" s="43">
        <f t="shared" si="134"/>
        <v>0</v>
      </c>
      <c r="T1071" s="45">
        <f t="shared" si="135"/>
        <v>0</v>
      </c>
      <c r="U1071" s="45">
        <f>IF(L1071=1,F1071*INDEX(Asumsi!$B$5:$B$7,MATCH(I1071,Asumsi!$A$5:$A$7,0))-F1071*R1071,0)</f>
        <v>2298515.4</v>
      </c>
      <c r="V1071" s="45">
        <f>IF(S1071=1,U1071*(1-Asumsi!$B$10),U1071)</f>
        <v>2298515.4</v>
      </c>
    </row>
    <row r="1072" spans="1:22" x14ac:dyDescent="0.35">
      <c r="A1072" s="43">
        <v>24899</v>
      </c>
      <c r="B1072" s="43" t="s">
        <v>202</v>
      </c>
      <c r="C1072" s="43" t="s">
        <v>403</v>
      </c>
      <c r="D1072" s="44">
        <v>40775</v>
      </c>
      <c r="E1072" s="43">
        <v>37</v>
      </c>
      <c r="F1072" s="43">
        <v>505980</v>
      </c>
      <c r="G1072" s="43">
        <v>0.08</v>
      </c>
      <c r="H1072" s="43">
        <v>40478</v>
      </c>
      <c r="I1072" s="43" t="s">
        <v>76</v>
      </c>
      <c r="J1072" s="43" t="s">
        <v>147</v>
      </c>
      <c r="K1072" s="43">
        <f t="shared" si="128"/>
        <v>2011</v>
      </c>
      <c r="L1072" s="43">
        <f t="shared" si="129"/>
        <v>1</v>
      </c>
      <c r="M1072" s="43">
        <f t="shared" si="130"/>
        <v>0</v>
      </c>
      <c r="N1072" s="43">
        <f t="shared" si="131"/>
        <v>1</v>
      </c>
      <c r="O1072" s="43" t="str">
        <f t="shared" si="132"/>
        <v>D: 7%+</v>
      </c>
      <c r="P1072" s="45">
        <f t="shared" si="133"/>
        <v>465502</v>
      </c>
      <c r="Q1072" s="45">
        <f>IF(L1072=1,F1072*INDEX(Asumsi!$B$5:$B$7,MATCH(I1072,Asumsi!$A$5:$A$7,0))-H1072,0)</f>
        <v>111316</v>
      </c>
      <c r="R1072" s="46">
        <f>MIN(G1072,INDEX(Asumsi!$C$5:$C$7,MATCH(I1072,Asumsi!$A$5:$A$7,0)))</f>
        <v>0.05</v>
      </c>
      <c r="S1072" s="43">
        <f t="shared" si="134"/>
        <v>1</v>
      </c>
      <c r="T1072" s="45">
        <f t="shared" si="135"/>
        <v>15179.4</v>
      </c>
      <c r="U1072" s="45">
        <f>IF(L1072=1,F1072*INDEX(Asumsi!$B$5:$B$7,MATCH(I1072,Asumsi!$A$5:$A$7,0))-F1072*R1072,0)</f>
        <v>126495</v>
      </c>
      <c r="V1072" s="45">
        <f>IF(S1072=1,U1072*(1-Asumsi!$B$10),U1072)</f>
        <v>120170.25</v>
      </c>
    </row>
    <row r="1073" spans="1:22" x14ac:dyDescent="0.35">
      <c r="A1073" s="43">
        <v>25473</v>
      </c>
      <c r="B1073" s="43" t="s">
        <v>202</v>
      </c>
      <c r="C1073" s="43" t="s">
        <v>401</v>
      </c>
      <c r="D1073" s="44">
        <v>41196</v>
      </c>
      <c r="E1073" s="43">
        <v>36</v>
      </c>
      <c r="F1073" s="43">
        <v>34609700</v>
      </c>
      <c r="G1073" s="43">
        <v>0.05</v>
      </c>
      <c r="H1073" s="43">
        <v>1730485</v>
      </c>
      <c r="I1073" s="43" t="s">
        <v>77</v>
      </c>
      <c r="J1073" s="43" t="s">
        <v>134</v>
      </c>
      <c r="K1073" s="43">
        <f t="shared" si="128"/>
        <v>2012</v>
      </c>
      <c r="L1073" s="43">
        <f t="shared" si="129"/>
        <v>1</v>
      </c>
      <c r="M1073" s="43">
        <f t="shared" si="130"/>
        <v>0</v>
      </c>
      <c r="N1073" s="43">
        <f t="shared" si="131"/>
        <v>1</v>
      </c>
      <c r="O1073" s="43" t="str">
        <f t="shared" si="132"/>
        <v>C: 4-6%</v>
      </c>
      <c r="P1073" s="45">
        <f t="shared" si="133"/>
        <v>32879215</v>
      </c>
      <c r="Q1073" s="45">
        <f>IF(L1073=1,F1073*INDEX(Asumsi!$B$5:$B$7,MATCH(I1073,Asumsi!$A$5:$A$7,0))-H1073,0)</f>
        <v>8652425</v>
      </c>
      <c r="R1073" s="46">
        <f>MIN(G1073,INDEX(Asumsi!$C$5:$C$7,MATCH(I1073,Asumsi!$A$5:$A$7,0)))</f>
        <v>0.05</v>
      </c>
      <c r="S1073" s="43">
        <f t="shared" si="134"/>
        <v>0</v>
      </c>
      <c r="T1073" s="45">
        <f t="shared" si="135"/>
        <v>0</v>
      </c>
      <c r="U1073" s="45">
        <f>IF(L1073=1,F1073*INDEX(Asumsi!$B$5:$B$7,MATCH(I1073,Asumsi!$A$5:$A$7,0))-F1073*R1073,0)</f>
        <v>8652425</v>
      </c>
      <c r="V1073" s="45">
        <f>IF(S1073=1,U1073*(1-Asumsi!$B$10),U1073)</f>
        <v>8652425</v>
      </c>
    </row>
    <row r="1074" spans="1:22" x14ac:dyDescent="0.35">
      <c r="A1074" s="43">
        <v>25638</v>
      </c>
      <c r="B1074" s="43" t="s">
        <v>202</v>
      </c>
      <c r="C1074" s="43" t="s">
        <v>407</v>
      </c>
      <c r="D1074" s="44">
        <v>40031</v>
      </c>
      <c r="E1074" s="43">
        <v>31</v>
      </c>
      <c r="F1074" s="43">
        <v>327780</v>
      </c>
      <c r="G1074" s="43">
        <v>0.02</v>
      </c>
      <c r="H1074" s="43">
        <v>6556</v>
      </c>
      <c r="I1074" s="43" t="s">
        <v>77</v>
      </c>
      <c r="J1074" s="43" t="s">
        <v>142</v>
      </c>
      <c r="K1074" s="43">
        <f t="shared" si="128"/>
        <v>2009</v>
      </c>
      <c r="L1074" s="43">
        <f t="shared" si="129"/>
        <v>1</v>
      </c>
      <c r="M1074" s="43">
        <f t="shared" si="130"/>
        <v>0</v>
      </c>
      <c r="N1074" s="43">
        <f t="shared" si="131"/>
        <v>1</v>
      </c>
      <c r="O1074" s="43" t="str">
        <f t="shared" si="132"/>
        <v>B: 1-3%</v>
      </c>
      <c r="P1074" s="45">
        <f t="shared" si="133"/>
        <v>321224</v>
      </c>
      <c r="Q1074" s="45">
        <f>IF(L1074=1,F1074*INDEX(Asumsi!$B$5:$B$7,MATCH(I1074,Asumsi!$A$5:$A$7,0))-H1074,0)</f>
        <v>91778</v>
      </c>
      <c r="R1074" s="46">
        <f>MIN(G1074,INDEX(Asumsi!$C$5:$C$7,MATCH(I1074,Asumsi!$A$5:$A$7,0)))</f>
        <v>0.02</v>
      </c>
      <c r="S1074" s="43">
        <f t="shared" si="134"/>
        <v>0</v>
      </c>
      <c r="T1074" s="45">
        <f t="shared" si="135"/>
        <v>0</v>
      </c>
      <c r="U1074" s="45">
        <f>IF(L1074=1,F1074*INDEX(Asumsi!$B$5:$B$7,MATCH(I1074,Asumsi!$A$5:$A$7,0))-F1074*R1074,0)</f>
        <v>91778.4</v>
      </c>
      <c r="V1074" s="45">
        <f>IF(S1074=1,U1074*(1-Asumsi!$B$10),U1074)</f>
        <v>91778.4</v>
      </c>
    </row>
    <row r="1075" spans="1:22" x14ac:dyDescent="0.35">
      <c r="A1075" s="43">
        <v>26016</v>
      </c>
      <c r="B1075" s="43" t="s">
        <v>202</v>
      </c>
      <c r="C1075" s="43" t="s">
        <v>402</v>
      </c>
      <c r="D1075" s="44">
        <v>40093</v>
      </c>
      <c r="E1075" s="43">
        <v>2</v>
      </c>
      <c r="F1075" s="43">
        <v>309880</v>
      </c>
      <c r="G1075" s="43">
        <v>0.09</v>
      </c>
      <c r="H1075" s="43">
        <v>27889</v>
      </c>
      <c r="I1075" s="43" t="s">
        <v>77</v>
      </c>
      <c r="J1075" s="43" t="s">
        <v>142</v>
      </c>
      <c r="K1075" s="43">
        <f t="shared" si="128"/>
        <v>2009</v>
      </c>
      <c r="L1075" s="43">
        <f t="shared" si="129"/>
        <v>1</v>
      </c>
      <c r="M1075" s="43">
        <f t="shared" si="130"/>
        <v>0</v>
      </c>
      <c r="N1075" s="43">
        <f t="shared" si="131"/>
        <v>1</v>
      </c>
      <c r="O1075" s="43" t="str">
        <f t="shared" si="132"/>
        <v>D: 7%+</v>
      </c>
      <c r="P1075" s="45">
        <f t="shared" si="133"/>
        <v>281991</v>
      </c>
      <c r="Q1075" s="45">
        <f>IF(L1075=1,F1075*INDEX(Asumsi!$B$5:$B$7,MATCH(I1075,Asumsi!$A$5:$A$7,0))-H1075,0)</f>
        <v>65075</v>
      </c>
      <c r="R1075" s="46">
        <f>MIN(G1075,INDEX(Asumsi!$C$5:$C$7,MATCH(I1075,Asumsi!$A$5:$A$7,0)))</f>
        <v>0.05</v>
      </c>
      <c r="S1075" s="43">
        <f t="shared" si="134"/>
        <v>1</v>
      </c>
      <c r="T1075" s="45">
        <f t="shared" si="135"/>
        <v>12395.199999999999</v>
      </c>
      <c r="U1075" s="45">
        <f>IF(L1075=1,F1075*INDEX(Asumsi!$B$5:$B$7,MATCH(I1075,Asumsi!$A$5:$A$7,0))-F1075*R1075,0)</f>
        <v>77470</v>
      </c>
      <c r="V1075" s="45">
        <f>IF(S1075=1,U1075*(1-Asumsi!$B$10),U1075)</f>
        <v>73596.5</v>
      </c>
    </row>
    <row r="1076" spans="1:22" x14ac:dyDescent="0.35">
      <c r="A1076" s="43">
        <v>26691</v>
      </c>
      <c r="B1076" s="43" t="s">
        <v>202</v>
      </c>
      <c r="C1076" s="43" t="s">
        <v>394</v>
      </c>
      <c r="D1076" s="44">
        <v>41124</v>
      </c>
      <c r="E1076" s="43">
        <v>37</v>
      </c>
      <c r="F1076" s="43">
        <v>540860</v>
      </c>
      <c r="G1076" s="43">
        <v>7.0000000000000007E-2</v>
      </c>
      <c r="H1076" s="43">
        <v>37860</v>
      </c>
      <c r="I1076" s="43" t="s">
        <v>76</v>
      </c>
      <c r="J1076" s="43" t="s">
        <v>138</v>
      </c>
      <c r="K1076" s="43">
        <f t="shared" si="128"/>
        <v>2012</v>
      </c>
      <c r="L1076" s="43">
        <f t="shared" si="129"/>
        <v>1</v>
      </c>
      <c r="M1076" s="43">
        <f t="shared" si="130"/>
        <v>0</v>
      </c>
      <c r="N1076" s="43">
        <f t="shared" si="131"/>
        <v>1</v>
      </c>
      <c r="O1076" s="43" t="str">
        <f t="shared" si="132"/>
        <v>D: 7%+</v>
      </c>
      <c r="P1076" s="45">
        <f t="shared" si="133"/>
        <v>503000</v>
      </c>
      <c r="Q1076" s="45">
        <f>IF(L1076=1,F1076*INDEX(Asumsi!$B$5:$B$7,MATCH(I1076,Asumsi!$A$5:$A$7,0))-H1076,0)</f>
        <v>124398</v>
      </c>
      <c r="R1076" s="46">
        <f>MIN(G1076,INDEX(Asumsi!$C$5:$C$7,MATCH(I1076,Asumsi!$A$5:$A$7,0)))</f>
        <v>0.05</v>
      </c>
      <c r="S1076" s="43">
        <f t="shared" si="134"/>
        <v>1</v>
      </c>
      <c r="T1076" s="45">
        <f t="shared" si="135"/>
        <v>10817.200000000003</v>
      </c>
      <c r="U1076" s="45">
        <f>IF(L1076=1,F1076*INDEX(Asumsi!$B$5:$B$7,MATCH(I1076,Asumsi!$A$5:$A$7,0))-F1076*R1076,0)</f>
        <v>135215</v>
      </c>
      <c r="V1076" s="45">
        <f>IF(S1076=1,U1076*(1-Asumsi!$B$10),U1076)</f>
        <v>128454.25</v>
      </c>
    </row>
    <row r="1077" spans="1:22" x14ac:dyDescent="0.35">
      <c r="A1077" s="43">
        <v>27015</v>
      </c>
      <c r="B1077" s="43" t="s">
        <v>202</v>
      </c>
      <c r="C1077" s="43" t="s">
        <v>403</v>
      </c>
      <c r="D1077" s="44">
        <v>40908</v>
      </c>
      <c r="E1077" s="43">
        <v>24</v>
      </c>
      <c r="F1077" s="43">
        <v>2678500</v>
      </c>
      <c r="G1077" s="43">
        <v>0.03</v>
      </c>
      <c r="H1077" s="43">
        <v>80355</v>
      </c>
      <c r="I1077" s="43" t="s">
        <v>76</v>
      </c>
      <c r="J1077" s="43" t="s">
        <v>141</v>
      </c>
      <c r="K1077" s="43">
        <f t="shared" si="128"/>
        <v>2011</v>
      </c>
      <c r="L1077" s="43">
        <f t="shared" si="129"/>
        <v>1</v>
      </c>
      <c r="M1077" s="43">
        <f t="shared" si="130"/>
        <v>0</v>
      </c>
      <c r="N1077" s="43">
        <f t="shared" si="131"/>
        <v>1</v>
      </c>
      <c r="O1077" s="43" t="str">
        <f t="shared" si="132"/>
        <v>B: 1-3%</v>
      </c>
      <c r="P1077" s="45">
        <f t="shared" si="133"/>
        <v>2598145</v>
      </c>
      <c r="Q1077" s="45">
        <f>IF(L1077=1,F1077*INDEX(Asumsi!$B$5:$B$7,MATCH(I1077,Asumsi!$A$5:$A$7,0))-H1077,0)</f>
        <v>723195</v>
      </c>
      <c r="R1077" s="46">
        <f>MIN(G1077,INDEX(Asumsi!$C$5:$C$7,MATCH(I1077,Asumsi!$A$5:$A$7,0)))</f>
        <v>0.03</v>
      </c>
      <c r="S1077" s="43">
        <f t="shared" si="134"/>
        <v>0</v>
      </c>
      <c r="T1077" s="45">
        <f t="shared" si="135"/>
        <v>0</v>
      </c>
      <c r="U1077" s="45">
        <f>IF(L1077=1,F1077*INDEX(Asumsi!$B$5:$B$7,MATCH(I1077,Asumsi!$A$5:$A$7,0))-F1077*R1077,0)</f>
        <v>723195</v>
      </c>
      <c r="V1077" s="45">
        <f>IF(S1077=1,U1077*(1-Asumsi!$B$10),U1077)</f>
        <v>723195</v>
      </c>
    </row>
    <row r="1078" spans="1:22" x14ac:dyDescent="0.35">
      <c r="A1078" s="43">
        <v>27840</v>
      </c>
      <c r="B1078" s="43" t="s">
        <v>202</v>
      </c>
      <c r="C1078" s="43" t="s">
        <v>403</v>
      </c>
      <c r="D1078" s="44">
        <v>39997</v>
      </c>
      <c r="E1078" s="43">
        <v>8</v>
      </c>
      <c r="F1078" s="43">
        <v>2418740</v>
      </c>
      <c r="G1078" s="43">
        <v>0.09</v>
      </c>
      <c r="H1078" s="43">
        <v>217687</v>
      </c>
      <c r="I1078" s="43" t="s">
        <v>75</v>
      </c>
      <c r="J1078" s="43" t="s">
        <v>143</v>
      </c>
      <c r="K1078" s="43">
        <f t="shared" si="128"/>
        <v>2009</v>
      </c>
      <c r="L1078" s="43">
        <f t="shared" si="129"/>
        <v>1</v>
      </c>
      <c r="M1078" s="43">
        <f t="shared" si="130"/>
        <v>0</v>
      </c>
      <c r="N1078" s="43">
        <f t="shared" si="131"/>
        <v>1</v>
      </c>
      <c r="O1078" s="43" t="str">
        <f t="shared" si="132"/>
        <v>D: 7%+</v>
      </c>
      <c r="P1078" s="45">
        <f t="shared" si="133"/>
        <v>2201053</v>
      </c>
      <c r="Q1078" s="45">
        <f>IF(L1078=1,F1078*INDEX(Asumsi!$B$5:$B$7,MATCH(I1078,Asumsi!$A$5:$A$7,0))-H1078,0)</f>
        <v>507935</v>
      </c>
      <c r="R1078" s="46">
        <f>MIN(G1078,INDEX(Asumsi!$C$5:$C$7,MATCH(I1078,Asumsi!$A$5:$A$7,0)))</f>
        <v>0.03</v>
      </c>
      <c r="S1078" s="43">
        <f t="shared" si="134"/>
        <v>1</v>
      </c>
      <c r="T1078" s="45">
        <f t="shared" si="135"/>
        <v>145124.4</v>
      </c>
      <c r="U1078" s="45">
        <f>IF(L1078=1,F1078*INDEX(Asumsi!$B$5:$B$7,MATCH(I1078,Asumsi!$A$5:$A$7,0))-F1078*R1078,0)</f>
        <v>653059.80000000005</v>
      </c>
      <c r="V1078" s="45">
        <f>IF(S1078=1,U1078*(1-Asumsi!$B$10),U1078)</f>
        <v>620406.81000000006</v>
      </c>
    </row>
    <row r="1079" spans="1:22" x14ac:dyDescent="0.35">
      <c r="A1079" s="43">
        <v>28130</v>
      </c>
      <c r="B1079" s="43" t="s">
        <v>202</v>
      </c>
      <c r="C1079" s="43" t="s">
        <v>400</v>
      </c>
      <c r="D1079" s="44">
        <v>40024</v>
      </c>
      <c r="E1079" s="43">
        <v>23</v>
      </c>
      <c r="F1079" s="43">
        <v>808480</v>
      </c>
      <c r="G1079" s="43">
        <v>0.02</v>
      </c>
      <c r="H1079" s="43">
        <v>16170</v>
      </c>
      <c r="I1079" s="43" t="s">
        <v>76</v>
      </c>
      <c r="J1079" s="43" t="s">
        <v>138</v>
      </c>
      <c r="K1079" s="43">
        <f t="shared" si="128"/>
        <v>2009</v>
      </c>
      <c r="L1079" s="43">
        <f t="shared" si="129"/>
        <v>1</v>
      </c>
      <c r="M1079" s="43">
        <f t="shared" si="130"/>
        <v>0</v>
      </c>
      <c r="N1079" s="43">
        <f t="shared" si="131"/>
        <v>1</v>
      </c>
      <c r="O1079" s="43" t="str">
        <f t="shared" si="132"/>
        <v>B: 1-3%</v>
      </c>
      <c r="P1079" s="45">
        <f t="shared" si="133"/>
        <v>792310</v>
      </c>
      <c r="Q1079" s="45">
        <f>IF(L1079=1,F1079*INDEX(Asumsi!$B$5:$B$7,MATCH(I1079,Asumsi!$A$5:$A$7,0))-H1079,0)</f>
        <v>226374</v>
      </c>
      <c r="R1079" s="46">
        <f>MIN(G1079,INDEX(Asumsi!$C$5:$C$7,MATCH(I1079,Asumsi!$A$5:$A$7,0)))</f>
        <v>0.02</v>
      </c>
      <c r="S1079" s="43">
        <f t="shared" si="134"/>
        <v>0</v>
      </c>
      <c r="T1079" s="45">
        <f t="shared" si="135"/>
        <v>0</v>
      </c>
      <c r="U1079" s="45">
        <f>IF(L1079=1,F1079*INDEX(Asumsi!$B$5:$B$7,MATCH(I1079,Asumsi!$A$5:$A$7,0))-F1079*R1079,0)</f>
        <v>226374.39999999999</v>
      </c>
      <c r="V1079" s="45">
        <f>IF(S1079=1,U1079*(1-Asumsi!$B$10),U1079)</f>
        <v>226374.39999999999</v>
      </c>
    </row>
    <row r="1080" spans="1:22" x14ac:dyDescent="0.35">
      <c r="A1080" s="43">
        <v>28290</v>
      </c>
      <c r="B1080" s="43" t="s">
        <v>202</v>
      </c>
      <c r="C1080" s="43" t="s">
        <v>403</v>
      </c>
      <c r="D1080" s="44">
        <v>39823</v>
      </c>
      <c r="E1080" s="43">
        <v>43</v>
      </c>
      <c r="F1080" s="43">
        <v>2614700</v>
      </c>
      <c r="G1080" s="43">
        <v>0.05</v>
      </c>
      <c r="H1080" s="43">
        <v>130735</v>
      </c>
      <c r="I1080" s="43" t="s">
        <v>77</v>
      </c>
      <c r="J1080" s="43" t="s">
        <v>142</v>
      </c>
      <c r="K1080" s="43">
        <f t="shared" si="128"/>
        <v>2009</v>
      </c>
      <c r="L1080" s="43">
        <f t="shared" si="129"/>
        <v>1</v>
      </c>
      <c r="M1080" s="43">
        <f t="shared" si="130"/>
        <v>0</v>
      </c>
      <c r="N1080" s="43">
        <f t="shared" si="131"/>
        <v>1</v>
      </c>
      <c r="O1080" s="43" t="str">
        <f t="shared" si="132"/>
        <v>C: 4-6%</v>
      </c>
      <c r="P1080" s="45">
        <f t="shared" si="133"/>
        <v>2483965</v>
      </c>
      <c r="Q1080" s="45">
        <f>IF(L1080=1,F1080*INDEX(Asumsi!$B$5:$B$7,MATCH(I1080,Asumsi!$A$5:$A$7,0))-H1080,0)</f>
        <v>653675</v>
      </c>
      <c r="R1080" s="46">
        <f>MIN(G1080,INDEX(Asumsi!$C$5:$C$7,MATCH(I1080,Asumsi!$A$5:$A$7,0)))</f>
        <v>0.05</v>
      </c>
      <c r="S1080" s="43">
        <f t="shared" si="134"/>
        <v>0</v>
      </c>
      <c r="T1080" s="45">
        <f t="shared" si="135"/>
        <v>0</v>
      </c>
      <c r="U1080" s="45">
        <f>IF(L1080=1,F1080*INDEX(Asumsi!$B$5:$B$7,MATCH(I1080,Asumsi!$A$5:$A$7,0))-F1080*R1080,0)</f>
        <v>653675</v>
      </c>
      <c r="V1080" s="45">
        <f>IF(S1080=1,U1080*(1-Asumsi!$B$10),U1080)</f>
        <v>653675</v>
      </c>
    </row>
    <row r="1081" spans="1:22" x14ac:dyDescent="0.35">
      <c r="A1081" s="43">
        <v>29927</v>
      </c>
      <c r="B1081" s="43" t="s">
        <v>202</v>
      </c>
      <c r="C1081" s="43" t="s">
        <v>399</v>
      </c>
      <c r="D1081" s="44">
        <v>41220</v>
      </c>
      <c r="E1081" s="43">
        <v>19</v>
      </c>
      <c r="F1081" s="43">
        <v>515940</v>
      </c>
      <c r="G1081" s="43">
        <v>0.03</v>
      </c>
      <c r="H1081" s="43">
        <v>15478</v>
      </c>
      <c r="I1081" s="43" t="s">
        <v>76</v>
      </c>
      <c r="J1081" s="43" t="s">
        <v>138</v>
      </c>
      <c r="K1081" s="43">
        <f t="shared" si="128"/>
        <v>2012</v>
      </c>
      <c r="L1081" s="43">
        <f t="shared" si="129"/>
        <v>1</v>
      </c>
      <c r="M1081" s="43">
        <f t="shared" si="130"/>
        <v>0</v>
      </c>
      <c r="N1081" s="43">
        <f t="shared" si="131"/>
        <v>1</v>
      </c>
      <c r="O1081" s="43" t="str">
        <f t="shared" si="132"/>
        <v>B: 1-3%</v>
      </c>
      <c r="P1081" s="45">
        <f t="shared" si="133"/>
        <v>500462</v>
      </c>
      <c r="Q1081" s="45">
        <f>IF(L1081=1,F1081*INDEX(Asumsi!$B$5:$B$7,MATCH(I1081,Asumsi!$A$5:$A$7,0))-H1081,0)</f>
        <v>139304</v>
      </c>
      <c r="R1081" s="46">
        <f>MIN(G1081,INDEX(Asumsi!$C$5:$C$7,MATCH(I1081,Asumsi!$A$5:$A$7,0)))</f>
        <v>0.03</v>
      </c>
      <c r="S1081" s="43">
        <f t="shared" si="134"/>
        <v>0</v>
      </c>
      <c r="T1081" s="45">
        <f t="shared" si="135"/>
        <v>0</v>
      </c>
      <c r="U1081" s="45">
        <f>IF(L1081=1,F1081*INDEX(Asumsi!$B$5:$B$7,MATCH(I1081,Asumsi!$A$5:$A$7,0))-F1081*R1081,0)</f>
        <v>139303.79999999999</v>
      </c>
      <c r="V1081" s="45">
        <f>IF(S1081=1,U1081*(1-Asumsi!$B$10),U1081)</f>
        <v>139303.79999999999</v>
      </c>
    </row>
    <row r="1082" spans="1:22" x14ac:dyDescent="0.35">
      <c r="A1082" s="43">
        <v>29953</v>
      </c>
      <c r="B1082" s="43" t="s">
        <v>202</v>
      </c>
      <c r="C1082" s="43" t="s">
        <v>404</v>
      </c>
      <c r="D1082" s="44">
        <v>40581</v>
      </c>
      <c r="E1082" s="43">
        <v>42</v>
      </c>
      <c r="F1082" s="43">
        <v>1239540</v>
      </c>
      <c r="G1082" s="43">
        <v>0.02</v>
      </c>
      <c r="H1082" s="43">
        <v>24791</v>
      </c>
      <c r="I1082" s="43" t="s">
        <v>76</v>
      </c>
      <c r="J1082" s="43" t="s">
        <v>138</v>
      </c>
      <c r="K1082" s="43">
        <f t="shared" si="128"/>
        <v>2011</v>
      </c>
      <c r="L1082" s="43">
        <f t="shared" si="129"/>
        <v>1</v>
      </c>
      <c r="M1082" s="43">
        <f t="shared" si="130"/>
        <v>0</v>
      </c>
      <c r="N1082" s="43">
        <f t="shared" si="131"/>
        <v>1</v>
      </c>
      <c r="O1082" s="43" t="str">
        <f t="shared" si="132"/>
        <v>B: 1-3%</v>
      </c>
      <c r="P1082" s="45">
        <f t="shared" si="133"/>
        <v>1214749</v>
      </c>
      <c r="Q1082" s="45">
        <f>IF(L1082=1,F1082*INDEX(Asumsi!$B$5:$B$7,MATCH(I1082,Asumsi!$A$5:$A$7,0))-H1082,0)</f>
        <v>347071</v>
      </c>
      <c r="R1082" s="46">
        <f>MIN(G1082,INDEX(Asumsi!$C$5:$C$7,MATCH(I1082,Asumsi!$A$5:$A$7,0)))</f>
        <v>0.02</v>
      </c>
      <c r="S1082" s="43">
        <f t="shared" si="134"/>
        <v>0</v>
      </c>
      <c r="T1082" s="45">
        <f t="shared" si="135"/>
        <v>0</v>
      </c>
      <c r="U1082" s="45">
        <f>IF(L1082=1,F1082*INDEX(Asumsi!$B$5:$B$7,MATCH(I1082,Asumsi!$A$5:$A$7,0))-F1082*R1082,0)</f>
        <v>347071.2</v>
      </c>
      <c r="V1082" s="45">
        <f>IF(S1082=1,U1082*(1-Asumsi!$B$10),U1082)</f>
        <v>347071.2</v>
      </c>
    </row>
    <row r="1083" spans="1:22" x14ac:dyDescent="0.35">
      <c r="A1083" s="43">
        <v>31238</v>
      </c>
      <c r="B1083" s="43" t="s">
        <v>202</v>
      </c>
      <c r="C1083" s="43" t="s">
        <v>408</v>
      </c>
      <c r="D1083" s="44">
        <v>40412</v>
      </c>
      <c r="E1083" s="43">
        <v>21</v>
      </c>
      <c r="F1083" s="43">
        <v>15024060</v>
      </c>
      <c r="G1083" s="43">
        <v>0.09</v>
      </c>
      <c r="H1083" s="43">
        <v>1352165</v>
      </c>
      <c r="I1083" s="43" t="s">
        <v>76</v>
      </c>
      <c r="J1083" s="43" t="s">
        <v>141</v>
      </c>
      <c r="K1083" s="43">
        <f t="shared" si="128"/>
        <v>2010</v>
      </c>
      <c r="L1083" s="43">
        <f t="shared" si="129"/>
        <v>1</v>
      </c>
      <c r="M1083" s="43">
        <f t="shared" si="130"/>
        <v>0</v>
      </c>
      <c r="N1083" s="43">
        <f t="shared" si="131"/>
        <v>1</v>
      </c>
      <c r="O1083" s="43" t="str">
        <f t="shared" si="132"/>
        <v>D: 7%+</v>
      </c>
      <c r="P1083" s="45">
        <f t="shared" si="133"/>
        <v>13671895</v>
      </c>
      <c r="Q1083" s="45">
        <f>IF(L1083=1,F1083*INDEX(Asumsi!$B$5:$B$7,MATCH(I1083,Asumsi!$A$5:$A$7,0))-H1083,0)</f>
        <v>3155053</v>
      </c>
      <c r="R1083" s="46">
        <f>MIN(G1083,INDEX(Asumsi!$C$5:$C$7,MATCH(I1083,Asumsi!$A$5:$A$7,0)))</f>
        <v>0.05</v>
      </c>
      <c r="S1083" s="43">
        <f t="shared" si="134"/>
        <v>1</v>
      </c>
      <c r="T1083" s="45">
        <f t="shared" si="135"/>
        <v>600962.39999999991</v>
      </c>
      <c r="U1083" s="45">
        <f>IF(L1083=1,F1083*INDEX(Asumsi!$B$5:$B$7,MATCH(I1083,Asumsi!$A$5:$A$7,0))-F1083*R1083,0)</f>
        <v>3756015</v>
      </c>
      <c r="V1083" s="45">
        <f>IF(S1083=1,U1083*(1-Asumsi!$B$10),U1083)</f>
        <v>3568214.25</v>
      </c>
    </row>
    <row r="1084" spans="1:22" x14ac:dyDescent="0.35">
      <c r="A1084" s="43">
        <v>32067</v>
      </c>
      <c r="B1084" s="43" t="s">
        <v>202</v>
      </c>
      <c r="C1084" s="43" t="s">
        <v>298</v>
      </c>
      <c r="D1084" s="44">
        <v>40980</v>
      </c>
      <c r="E1084" s="43">
        <v>27</v>
      </c>
      <c r="F1084" s="43">
        <v>5707767</v>
      </c>
      <c r="G1084" s="43">
        <v>0.06</v>
      </c>
      <c r="H1084" s="43">
        <v>342466</v>
      </c>
      <c r="I1084" s="43" t="s">
        <v>77</v>
      </c>
      <c r="J1084" s="43" t="s">
        <v>137</v>
      </c>
      <c r="K1084" s="43">
        <f t="shared" si="128"/>
        <v>2012</v>
      </c>
      <c r="L1084" s="43">
        <f t="shared" si="129"/>
        <v>1</v>
      </c>
      <c r="M1084" s="43">
        <f t="shared" si="130"/>
        <v>0</v>
      </c>
      <c r="N1084" s="43">
        <f t="shared" si="131"/>
        <v>1</v>
      </c>
      <c r="O1084" s="43" t="str">
        <f t="shared" si="132"/>
        <v>C: 4-6%</v>
      </c>
      <c r="P1084" s="45">
        <f t="shared" si="133"/>
        <v>5365301</v>
      </c>
      <c r="Q1084" s="45">
        <f>IF(L1084=1,F1084*INDEX(Asumsi!$B$5:$B$7,MATCH(I1084,Asumsi!$A$5:$A$7,0))-H1084,0)</f>
        <v>1369864.0999999999</v>
      </c>
      <c r="R1084" s="46">
        <f>MIN(G1084,INDEX(Asumsi!$C$5:$C$7,MATCH(I1084,Asumsi!$A$5:$A$7,0)))</f>
        <v>0.05</v>
      </c>
      <c r="S1084" s="43">
        <f t="shared" si="134"/>
        <v>1</v>
      </c>
      <c r="T1084" s="45">
        <f t="shared" si="135"/>
        <v>57077.669999999969</v>
      </c>
      <c r="U1084" s="45">
        <f>IF(L1084=1,F1084*INDEX(Asumsi!$B$5:$B$7,MATCH(I1084,Asumsi!$A$5:$A$7,0))-F1084*R1084,0)</f>
        <v>1426941.7499999998</v>
      </c>
      <c r="V1084" s="45">
        <f>IF(S1084=1,U1084*(1-Asumsi!$B$10),U1084)</f>
        <v>1355594.6624999996</v>
      </c>
    </row>
    <row r="1085" spans="1:22" x14ac:dyDescent="0.35">
      <c r="A1085" s="43">
        <v>32198</v>
      </c>
      <c r="B1085" s="43" t="s">
        <v>202</v>
      </c>
      <c r="C1085" s="43" t="s">
        <v>408</v>
      </c>
      <c r="D1085" s="44">
        <v>40856</v>
      </c>
      <c r="E1085" s="43">
        <v>31</v>
      </c>
      <c r="F1085" s="43">
        <v>481260</v>
      </c>
      <c r="G1085" s="43">
        <v>0.02</v>
      </c>
      <c r="H1085" s="43">
        <v>9625</v>
      </c>
      <c r="I1085" s="43" t="s">
        <v>77</v>
      </c>
      <c r="J1085" s="43" t="s">
        <v>142</v>
      </c>
      <c r="K1085" s="43">
        <f t="shared" si="128"/>
        <v>2011</v>
      </c>
      <c r="L1085" s="43">
        <f t="shared" si="129"/>
        <v>1</v>
      </c>
      <c r="M1085" s="43">
        <f t="shared" si="130"/>
        <v>0</v>
      </c>
      <c r="N1085" s="43">
        <f t="shared" si="131"/>
        <v>1</v>
      </c>
      <c r="O1085" s="43" t="str">
        <f t="shared" si="132"/>
        <v>B: 1-3%</v>
      </c>
      <c r="P1085" s="45">
        <f t="shared" si="133"/>
        <v>471635</v>
      </c>
      <c r="Q1085" s="45">
        <f>IF(L1085=1,F1085*INDEX(Asumsi!$B$5:$B$7,MATCH(I1085,Asumsi!$A$5:$A$7,0))-H1085,0)</f>
        <v>134753</v>
      </c>
      <c r="R1085" s="46">
        <f>MIN(G1085,INDEX(Asumsi!$C$5:$C$7,MATCH(I1085,Asumsi!$A$5:$A$7,0)))</f>
        <v>0.02</v>
      </c>
      <c r="S1085" s="43">
        <f t="shared" si="134"/>
        <v>0</v>
      </c>
      <c r="T1085" s="45">
        <f t="shared" si="135"/>
        <v>0</v>
      </c>
      <c r="U1085" s="45">
        <f>IF(L1085=1,F1085*INDEX(Asumsi!$B$5:$B$7,MATCH(I1085,Asumsi!$A$5:$A$7,0))-F1085*R1085,0)</f>
        <v>134752.79999999999</v>
      </c>
      <c r="V1085" s="45">
        <f>IF(S1085=1,U1085*(1-Asumsi!$B$10),U1085)</f>
        <v>134752.79999999999</v>
      </c>
    </row>
    <row r="1086" spans="1:22" x14ac:dyDescent="0.35">
      <c r="A1086" s="43">
        <v>32231</v>
      </c>
      <c r="B1086" s="43" t="s">
        <v>202</v>
      </c>
      <c r="C1086" s="43" t="s">
        <v>402</v>
      </c>
      <c r="D1086" s="44">
        <v>41214</v>
      </c>
      <c r="E1086" s="43">
        <v>44</v>
      </c>
      <c r="F1086" s="43">
        <v>384660</v>
      </c>
      <c r="G1086" s="43">
        <v>0.01</v>
      </c>
      <c r="H1086" s="43">
        <v>3847</v>
      </c>
      <c r="I1086" s="43" t="s">
        <v>76</v>
      </c>
      <c r="J1086" s="43" t="s">
        <v>147</v>
      </c>
      <c r="K1086" s="43">
        <f t="shared" si="128"/>
        <v>2012</v>
      </c>
      <c r="L1086" s="43">
        <f t="shared" si="129"/>
        <v>1</v>
      </c>
      <c r="M1086" s="43">
        <f t="shared" si="130"/>
        <v>0</v>
      </c>
      <c r="N1086" s="43">
        <f t="shared" si="131"/>
        <v>1</v>
      </c>
      <c r="O1086" s="43" t="str">
        <f t="shared" si="132"/>
        <v>B: 1-3%</v>
      </c>
      <c r="P1086" s="45">
        <f t="shared" si="133"/>
        <v>380813</v>
      </c>
      <c r="Q1086" s="45">
        <f>IF(L1086=1,F1086*INDEX(Asumsi!$B$5:$B$7,MATCH(I1086,Asumsi!$A$5:$A$7,0))-H1086,0)</f>
        <v>111551</v>
      </c>
      <c r="R1086" s="46">
        <f>MIN(G1086,INDEX(Asumsi!$C$5:$C$7,MATCH(I1086,Asumsi!$A$5:$A$7,0)))</f>
        <v>0.01</v>
      </c>
      <c r="S1086" s="43">
        <f t="shared" si="134"/>
        <v>0</v>
      </c>
      <c r="T1086" s="45">
        <f t="shared" si="135"/>
        <v>0</v>
      </c>
      <c r="U1086" s="45">
        <f>IF(L1086=1,F1086*INDEX(Asumsi!$B$5:$B$7,MATCH(I1086,Asumsi!$A$5:$A$7,0))-F1086*R1086,0)</f>
        <v>111551.4</v>
      </c>
      <c r="V1086" s="45">
        <f>IF(S1086=1,U1086*(1-Asumsi!$B$10),U1086)</f>
        <v>111551.4</v>
      </c>
    </row>
    <row r="1087" spans="1:22" x14ac:dyDescent="0.35">
      <c r="A1087" s="43">
        <v>32452</v>
      </c>
      <c r="B1087" s="43" t="s">
        <v>202</v>
      </c>
      <c r="C1087" s="43" t="s">
        <v>408</v>
      </c>
      <c r="D1087" s="44">
        <v>40742</v>
      </c>
      <c r="E1087" s="43">
        <v>3</v>
      </c>
      <c r="F1087" s="43">
        <v>17200</v>
      </c>
      <c r="G1087" s="43">
        <v>0.09</v>
      </c>
      <c r="H1087" s="43">
        <v>1548</v>
      </c>
      <c r="I1087" s="43" t="s">
        <v>76</v>
      </c>
      <c r="J1087" s="43" t="s">
        <v>149</v>
      </c>
      <c r="K1087" s="43">
        <f t="shared" si="128"/>
        <v>2011</v>
      </c>
      <c r="L1087" s="43">
        <f t="shared" si="129"/>
        <v>1</v>
      </c>
      <c r="M1087" s="43">
        <f t="shared" si="130"/>
        <v>0</v>
      </c>
      <c r="N1087" s="43">
        <f t="shared" si="131"/>
        <v>1</v>
      </c>
      <c r="O1087" s="43" t="str">
        <f t="shared" si="132"/>
        <v>D: 7%+</v>
      </c>
      <c r="P1087" s="45">
        <f t="shared" si="133"/>
        <v>15652</v>
      </c>
      <c r="Q1087" s="45">
        <f>IF(L1087=1,F1087*INDEX(Asumsi!$B$5:$B$7,MATCH(I1087,Asumsi!$A$5:$A$7,0))-H1087,0)</f>
        <v>3612</v>
      </c>
      <c r="R1087" s="46">
        <f>MIN(G1087,INDEX(Asumsi!$C$5:$C$7,MATCH(I1087,Asumsi!$A$5:$A$7,0)))</f>
        <v>0.05</v>
      </c>
      <c r="S1087" s="43">
        <f t="shared" si="134"/>
        <v>1</v>
      </c>
      <c r="T1087" s="45">
        <f t="shared" si="135"/>
        <v>687.99999999999989</v>
      </c>
      <c r="U1087" s="45">
        <f>IF(L1087=1,F1087*INDEX(Asumsi!$B$5:$B$7,MATCH(I1087,Asumsi!$A$5:$A$7,0))-F1087*R1087,0)</f>
        <v>4300</v>
      </c>
      <c r="V1087" s="45">
        <f>IF(S1087=1,U1087*(1-Asumsi!$B$10),U1087)</f>
        <v>4085</v>
      </c>
    </row>
    <row r="1088" spans="1:22" x14ac:dyDescent="0.35">
      <c r="A1088" s="43">
        <v>32998</v>
      </c>
      <c r="B1088" s="43" t="s">
        <v>209</v>
      </c>
      <c r="C1088" s="43" t="s">
        <v>400</v>
      </c>
      <c r="D1088" s="44">
        <v>40450</v>
      </c>
      <c r="E1088" s="43">
        <v>13</v>
      </c>
      <c r="F1088" s="43">
        <v>3327660</v>
      </c>
      <c r="G1088" s="43">
        <v>0.1</v>
      </c>
      <c r="H1088" s="43">
        <v>332766</v>
      </c>
      <c r="I1088" s="43" t="s">
        <v>75</v>
      </c>
      <c r="J1088" s="43" t="s">
        <v>143</v>
      </c>
      <c r="K1088" s="43">
        <f t="shared" si="128"/>
        <v>2010</v>
      </c>
      <c r="L1088" s="43">
        <f t="shared" si="129"/>
        <v>0</v>
      </c>
      <c r="M1088" s="43">
        <f t="shared" si="130"/>
        <v>1</v>
      </c>
      <c r="N1088" s="43">
        <f t="shared" si="131"/>
        <v>1</v>
      </c>
      <c r="O1088" s="43" t="str">
        <f t="shared" si="132"/>
        <v>D: 7%+</v>
      </c>
      <c r="P1088" s="45">
        <f t="shared" si="133"/>
        <v>0</v>
      </c>
      <c r="Q1088" s="45">
        <f>IF(L1088=1,F1088*INDEX(Asumsi!$B$5:$B$7,MATCH(I1088,Asumsi!$A$5:$A$7,0))-H1088,0)</f>
        <v>0</v>
      </c>
      <c r="R1088" s="46">
        <f>MIN(G1088,INDEX(Asumsi!$C$5:$C$7,MATCH(I1088,Asumsi!$A$5:$A$7,0)))</f>
        <v>0.03</v>
      </c>
      <c r="S1088" s="43">
        <f t="shared" si="134"/>
        <v>1</v>
      </c>
      <c r="T1088" s="45">
        <f t="shared" si="135"/>
        <v>0</v>
      </c>
      <c r="U1088" s="45">
        <f>IF(L1088=1,F1088*INDEX(Asumsi!$B$5:$B$7,MATCH(I1088,Asumsi!$A$5:$A$7,0))-F1088*R1088,0)</f>
        <v>0</v>
      </c>
      <c r="V1088" s="45">
        <f>IF(S1088=1,U1088*(1-Asumsi!$B$10),U1088)</f>
        <v>0</v>
      </c>
    </row>
    <row r="1089" spans="1:22" x14ac:dyDescent="0.35">
      <c r="A1089" s="43">
        <v>33091</v>
      </c>
      <c r="B1089" s="43" t="s">
        <v>202</v>
      </c>
      <c r="C1089" s="43" t="s">
        <v>395</v>
      </c>
      <c r="D1089" s="44">
        <v>40568</v>
      </c>
      <c r="E1089" s="43">
        <v>24</v>
      </c>
      <c r="F1089" s="43">
        <v>530700</v>
      </c>
      <c r="G1089" s="43">
        <v>0.02</v>
      </c>
      <c r="H1089" s="43">
        <v>10614</v>
      </c>
      <c r="I1089" s="43" t="s">
        <v>76</v>
      </c>
      <c r="J1089" s="43" t="s">
        <v>145</v>
      </c>
      <c r="K1089" s="43">
        <f t="shared" si="128"/>
        <v>2011</v>
      </c>
      <c r="L1089" s="43">
        <f t="shared" si="129"/>
        <v>1</v>
      </c>
      <c r="M1089" s="43">
        <f t="shared" si="130"/>
        <v>0</v>
      </c>
      <c r="N1089" s="43">
        <f t="shared" si="131"/>
        <v>1</v>
      </c>
      <c r="O1089" s="43" t="str">
        <f t="shared" si="132"/>
        <v>B: 1-3%</v>
      </c>
      <c r="P1089" s="45">
        <f t="shared" si="133"/>
        <v>520086</v>
      </c>
      <c r="Q1089" s="45">
        <f>IF(L1089=1,F1089*INDEX(Asumsi!$B$5:$B$7,MATCH(I1089,Asumsi!$A$5:$A$7,0))-H1089,0)</f>
        <v>148596</v>
      </c>
      <c r="R1089" s="46">
        <f>MIN(G1089,INDEX(Asumsi!$C$5:$C$7,MATCH(I1089,Asumsi!$A$5:$A$7,0)))</f>
        <v>0.02</v>
      </c>
      <c r="S1089" s="43">
        <f t="shared" si="134"/>
        <v>0</v>
      </c>
      <c r="T1089" s="45">
        <f t="shared" si="135"/>
        <v>0</v>
      </c>
      <c r="U1089" s="45">
        <f>IF(L1089=1,F1089*INDEX(Asumsi!$B$5:$B$7,MATCH(I1089,Asumsi!$A$5:$A$7,0))-F1089*R1089,0)</f>
        <v>148596</v>
      </c>
      <c r="V1089" s="45">
        <f>IF(S1089=1,U1089*(1-Asumsi!$B$10),U1089)</f>
        <v>148596</v>
      </c>
    </row>
    <row r="1090" spans="1:22" x14ac:dyDescent="0.35">
      <c r="A1090" s="43">
        <v>33250</v>
      </c>
      <c r="B1090" s="43" t="s">
        <v>202</v>
      </c>
      <c r="C1090" s="43" t="s">
        <v>400</v>
      </c>
      <c r="D1090" s="44">
        <v>39989</v>
      </c>
      <c r="E1090" s="43">
        <v>40</v>
      </c>
      <c r="F1090" s="43">
        <v>14762380</v>
      </c>
      <c r="G1090" s="43">
        <v>0.04</v>
      </c>
      <c r="H1090" s="43">
        <v>590495</v>
      </c>
      <c r="I1090" s="43" t="s">
        <v>76</v>
      </c>
      <c r="J1090" s="43" t="s">
        <v>141</v>
      </c>
      <c r="K1090" s="43">
        <f t="shared" ref="K1090:K1153" si="136">YEAR(D1090)</f>
        <v>2009</v>
      </c>
      <c r="L1090" s="43">
        <f t="shared" ref="L1090:L1153" si="137">IF(B1090="Order Finished",1,0)</f>
        <v>1</v>
      </c>
      <c r="M1090" s="43">
        <f t="shared" ref="M1090:M1153" si="138">IF(B1090="Order Returned",1,0)</f>
        <v>0</v>
      </c>
      <c r="N1090" s="43">
        <f t="shared" ref="N1090:N1153" si="139">IF(B1090="Order Cancelled",0,1)</f>
        <v>1</v>
      </c>
      <c r="O1090" s="43" t="str">
        <f t="shared" ref="O1090:O1153" si="140">IF(G1090=0,"A: 0%",IF(G1090&lt;=0.03,"B: 1-3%",IF(G1090&lt;=0.06,"C: 4-6%","D: 7%+")))</f>
        <v>C: 4-6%</v>
      </c>
      <c r="P1090" s="45">
        <f t="shared" ref="P1090:P1153" si="141">IF(L1090=1,F1090-H1090,0)</f>
        <v>14171885</v>
      </c>
      <c r="Q1090" s="45">
        <f>IF(L1090=1,F1090*INDEX(Asumsi!$B$5:$B$7,MATCH(I1090,Asumsi!$A$5:$A$7,0))-H1090,0)</f>
        <v>3838219</v>
      </c>
      <c r="R1090" s="46">
        <f>MIN(G1090,INDEX(Asumsi!$C$5:$C$7,MATCH(I1090,Asumsi!$A$5:$A$7,0)))</f>
        <v>0.04</v>
      </c>
      <c r="S1090" s="43">
        <f t="shared" ref="S1090:S1153" si="142">IF(G1090&gt;R1090,1,0)</f>
        <v>0</v>
      </c>
      <c r="T1090" s="45">
        <f t="shared" ref="T1090:T1153" si="143">IF(L1090=1,F1090*(G1090-R1090),0)</f>
        <v>0</v>
      </c>
      <c r="U1090" s="45">
        <f>IF(L1090=1,F1090*INDEX(Asumsi!$B$5:$B$7,MATCH(I1090,Asumsi!$A$5:$A$7,0))-F1090*R1090,0)</f>
        <v>3838218.8</v>
      </c>
      <c r="V1090" s="45">
        <f>IF(S1090=1,U1090*(1-Asumsi!$B$10),U1090)</f>
        <v>3838218.8</v>
      </c>
    </row>
    <row r="1091" spans="1:22" x14ac:dyDescent="0.35">
      <c r="A1091" s="43">
        <v>33378</v>
      </c>
      <c r="B1091" s="43" t="s">
        <v>202</v>
      </c>
      <c r="C1091" s="43" t="s">
        <v>408</v>
      </c>
      <c r="D1091" s="44">
        <v>41026</v>
      </c>
      <c r="E1091" s="43">
        <v>25</v>
      </c>
      <c r="F1091" s="43">
        <v>1890720</v>
      </c>
      <c r="G1091" s="43">
        <v>0.1</v>
      </c>
      <c r="H1091" s="43">
        <v>189072</v>
      </c>
      <c r="I1091" s="43" t="s">
        <v>76</v>
      </c>
      <c r="J1091" s="43" t="s">
        <v>146</v>
      </c>
      <c r="K1091" s="43">
        <f t="shared" si="136"/>
        <v>2012</v>
      </c>
      <c r="L1091" s="43">
        <f t="shared" si="137"/>
        <v>1</v>
      </c>
      <c r="M1091" s="43">
        <f t="shared" si="138"/>
        <v>0</v>
      </c>
      <c r="N1091" s="43">
        <f t="shared" si="139"/>
        <v>1</v>
      </c>
      <c r="O1091" s="43" t="str">
        <f t="shared" si="140"/>
        <v>D: 7%+</v>
      </c>
      <c r="P1091" s="45">
        <f t="shared" si="141"/>
        <v>1701648</v>
      </c>
      <c r="Q1091" s="45">
        <f>IF(L1091=1,F1091*INDEX(Asumsi!$B$5:$B$7,MATCH(I1091,Asumsi!$A$5:$A$7,0))-H1091,0)</f>
        <v>378144</v>
      </c>
      <c r="R1091" s="46">
        <f>MIN(G1091,INDEX(Asumsi!$C$5:$C$7,MATCH(I1091,Asumsi!$A$5:$A$7,0)))</f>
        <v>0.05</v>
      </c>
      <c r="S1091" s="43">
        <f t="shared" si="142"/>
        <v>1</v>
      </c>
      <c r="T1091" s="45">
        <f t="shared" si="143"/>
        <v>94536</v>
      </c>
      <c r="U1091" s="45">
        <f>IF(L1091=1,F1091*INDEX(Asumsi!$B$5:$B$7,MATCH(I1091,Asumsi!$A$5:$A$7,0))-F1091*R1091,0)</f>
        <v>472680</v>
      </c>
      <c r="V1091" s="45">
        <f>IF(S1091=1,U1091*(1-Asumsi!$B$10),U1091)</f>
        <v>449046</v>
      </c>
    </row>
    <row r="1092" spans="1:22" x14ac:dyDescent="0.35">
      <c r="A1092" s="43">
        <v>33889</v>
      </c>
      <c r="B1092" s="43" t="s">
        <v>202</v>
      </c>
      <c r="C1092" s="43" t="s">
        <v>298</v>
      </c>
      <c r="D1092" s="44">
        <v>40488</v>
      </c>
      <c r="E1092" s="43">
        <v>46</v>
      </c>
      <c r="F1092" s="43">
        <v>18092660</v>
      </c>
      <c r="G1092" s="43">
        <v>0</v>
      </c>
      <c r="H1092" s="43">
        <v>0</v>
      </c>
      <c r="I1092" s="43" t="s">
        <v>76</v>
      </c>
      <c r="J1092" s="43" t="s">
        <v>141</v>
      </c>
      <c r="K1092" s="43">
        <f t="shared" si="136"/>
        <v>2010</v>
      </c>
      <c r="L1092" s="43">
        <f t="shared" si="137"/>
        <v>1</v>
      </c>
      <c r="M1092" s="43">
        <f t="shared" si="138"/>
        <v>0</v>
      </c>
      <c r="N1092" s="43">
        <f t="shared" si="139"/>
        <v>1</v>
      </c>
      <c r="O1092" s="43" t="str">
        <f t="shared" si="140"/>
        <v>A: 0%</v>
      </c>
      <c r="P1092" s="45">
        <f t="shared" si="141"/>
        <v>18092660</v>
      </c>
      <c r="Q1092" s="45">
        <f>IF(L1092=1,F1092*INDEX(Asumsi!$B$5:$B$7,MATCH(I1092,Asumsi!$A$5:$A$7,0))-H1092,0)</f>
        <v>5427798</v>
      </c>
      <c r="R1092" s="46">
        <f>MIN(G1092,INDEX(Asumsi!$C$5:$C$7,MATCH(I1092,Asumsi!$A$5:$A$7,0)))</f>
        <v>0</v>
      </c>
      <c r="S1092" s="43">
        <f t="shared" si="142"/>
        <v>0</v>
      </c>
      <c r="T1092" s="45">
        <f t="shared" si="143"/>
        <v>0</v>
      </c>
      <c r="U1092" s="45">
        <f>IF(L1092=1,F1092*INDEX(Asumsi!$B$5:$B$7,MATCH(I1092,Asumsi!$A$5:$A$7,0))-F1092*R1092,0)</f>
        <v>5427798</v>
      </c>
      <c r="V1092" s="45">
        <f>IF(S1092=1,U1092*(1-Asumsi!$B$10),U1092)</f>
        <v>5427798</v>
      </c>
    </row>
    <row r="1093" spans="1:22" x14ac:dyDescent="0.35">
      <c r="A1093" s="43">
        <v>34567</v>
      </c>
      <c r="B1093" s="43" t="s">
        <v>202</v>
      </c>
      <c r="C1093" s="43" t="s">
        <v>406</v>
      </c>
      <c r="D1093" s="44">
        <v>39929</v>
      </c>
      <c r="E1093" s="43">
        <v>18</v>
      </c>
      <c r="F1093" s="43">
        <v>6688220</v>
      </c>
      <c r="G1093" s="43">
        <v>0.03</v>
      </c>
      <c r="H1093" s="43">
        <v>200647</v>
      </c>
      <c r="I1093" s="43" t="s">
        <v>75</v>
      </c>
      <c r="J1093" s="43" t="s">
        <v>135</v>
      </c>
      <c r="K1093" s="43">
        <f t="shared" si="136"/>
        <v>2009</v>
      </c>
      <c r="L1093" s="43">
        <f t="shared" si="137"/>
        <v>1</v>
      </c>
      <c r="M1093" s="43">
        <f t="shared" si="138"/>
        <v>0</v>
      </c>
      <c r="N1093" s="43">
        <f t="shared" si="139"/>
        <v>1</v>
      </c>
      <c r="O1093" s="43" t="str">
        <f t="shared" si="140"/>
        <v>B: 1-3%</v>
      </c>
      <c r="P1093" s="45">
        <f t="shared" si="141"/>
        <v>6487573</v>
      </c>
      <c r="Q1093" s="45">
        <f>IF(L1093=1,F1093*INDEX(Asumsi!$B$5:$B$7,MATCH(I1093,Asumsi!$A$5:$A$7,0))-H1093,0)</f>
        <v>1805819</v>
      </c>
      <c r="R1093" s="46">
        <f>MIN(G1093,INDEX(Asumsi!$C$5:$C$7,MATCH(I1093,Asumsi!$A$5:$A$7,0)))</f>
        <v>0.03</v>
      </c>
      <c r="S1093" s="43">
        <f t="shared" si="142"/>
        <v>0</v>
      </c>
      <c r="T1093" s="45">
        <f t="shared" si="143"/>
        <v>0</v>
      </c>
      <c r="U1093" s="45">
        <f>IF(L1093=1,F1093*INDEX(Asumsi!$B$5:$B$7,MATCH(I1093,Asumsi!$A$5:$A$7,0))-F1093*R1093,0)</f>
        <v>1805819.4</v>
      </c>
      <c r="V1093" s="45">
        <f>IF(S1093=1,U1093*(1-Asumsi!$B$10),U1093)</f>
        <v>1805819.4</v>
      </c>
    </row>
    <row r="1094" spans="1:22" x14ac:dyDescent="0.35">
      <c r="A1094" s="43">
        <v>36163</v>
      </c>
      <c r="B1094" s="43" t="s">
        <v>202</v>
      </c>
      <c r="C1094" s="43" t="s">
        <v>392</v>
      </c>
      <c r="D1094" s="44">
        <v>41218</v>
      </c>
      <c r="E1094" s="43">
        <v>32</v>
      </c>
      <c r="F1094" s="43">
        <v>926000</v>
      </c>
      <c r="G1094" s="43">
        <v>7.0000000000000007E-2</v>
      </c>
      <c r="H1094" s="43">
        <v>64820</v>
      </c>
      <c r="I1094" s="43" t="s">
        <v>76</v>
      </c>
      <c r="J1094" s="43" t="s">
        <v>138</v>
      </c>
      <c r="K1094" s="43">
        <f t="shared" si="136"/>
        <v>2012</v>
      </c>
      <c r="L1094" s="43">
        <f t="shared" si="137"/>
        <v>1</v>
      </c>
      <c r="M1094" s="43">
        <f t="shared" si="138"/>
        <v>0</v>
      </c>
      <c r="N1094" s="43">
        <f t="shared" si="139"/>
        <v>1</v>
      </c>
      <c r="O1094" s="43" t="str">
        <f t="shared" si="140"/>
        <v>D: 7%+</v>
      </c>
      <c r="P1094" s="45">
        <f t="shared" si="141"/>
        <v>861180</v>
      </c>
      <c r="Q1094" s="45">
        <f>IF(L1094=1,F1094*INDEX(Asumsi!$B$5:$B$7,MATCH(I1094,Asumsi!$A$5:$A$7,0))-H1094,0)</f>
        <v>212980</v>
      </c>
      <c r="R1094" s="46">
        <f>MIN(G1094,INDEX(Asumsi!$C$5:$C$7,MATCH(I1094,Asumsi!$A$5:$A$7,0)))</f>
        <v>0.05</v>
      </c>
      <c r="S1094" s="43">
        <f t="shared" si="142"/>
        <v>1</v>
      </c>
      <c r="T1094" s="45">
        <f t="shared" si="143"/>
        <v>18520.000000000004</v>
      </c>
      <c r="U1094" s="45">
        <f>IF(L1094=1,F1094*INDEX(Asumsi!$B$5:$B$7,MATCH(I1094,Asumsi!$A$5:$A$7,0))-F1094*R1094,0)</f>
        <v>231500</v>
      </c>
      <c r="V1094" s="45">
        <f>IF(S1094=1,U1094*(1-Asumsi!$B$10),U1094)</f>
        <v>219925</v>
      </c>
    </row>
    <row r="1095" spans="1:22" x14ac:dyDescent="0.35">
      <c r="A1095" s="43">
        <v>36449</v>
      </c>
      <c r="B1095" s="43" t="s">
        <v>209</v>
      </c>
      <c r="C1095" s="43" t="s">
        <v>399</v>
      </c>
      <c r="D1095" s="44">
        <v>40426</v>
      </c>
      <c r="E1095" s="43">
        <v>6</v>
      </c>
      <c r="F1095" s="43">
        <v>181500</v>
      </c>
      <c r="G1095" s="43">
        <v>0.02</v>
      </c>
      <c r="H1095" s="43">
        <v>3630</v>
      </c>
      <c r="I1095" s="43" t="s">
        <v>75</v>
      </c>
      <c r="J1095" s="43" t="s">
        <v>144</v>
      </c>
      <c r="K1095" s="43">
        <f t="shared" si="136"/>
        <v>2010</v>
      </c>
      <c r="L1095" s="43">
        <f t="shared" si="137"/>
        <v>0</v>
      </c>
      <c r="M1095" s="43">
        <f t="shared" si="138"/>
        <v>1</v>
      </c>
      <c r="N1095" s="43">
        <f t="shared" si="139"/>
        <v>1</v>
      </c>
      <c r="O1095" s="43" t="str">
        <f t="shared" si="140"/>
        <v>B: 1-3%</v>
      </c>
      <c r="P1095" s="45">
        <f t="shared" si="141"/>
        <v>0</v>
      </c>
      <c r="Q1095" s="45">
        <f>IF(L1095=1,F1095*INDEX(Asumsi!$B$5:$B$7,MATCH(I1095,Asumsi!$A$5:$A$7,0))-H1095,0)</f>
        <v>0</v>
      </c>
      <c r="R1095" s="46">
        <f>MIN(G1095,INDEX(Asumsi!$C$5:$C$7,MATCH(I1095,Asumsi!$A$5:$A$7,0)))</f>
        <v>0.02</v>
      </c>
      <c r="S1095" s="43">
        <f t="shared" si="142"/>
        <v>0</v>
      </c>
      <c r="T1095" s="45">
        <f t="shared" si="143"/>
        <v>0</v>
      </c>
      <c r="U1095" s="45">
        <f>IF(L1095=1,F1095*INDEX(Asumsi!$B$5:$B$7,MATCH(I1095,Asumsi!$A$5:$A$7,0))-F1095*R1095,0)</f>
        <v>0</v>
      </c>
      <c r="V1095" s="45">
        <f>IF(S1095=1,U1095*(1-Asumsi!$B$10),U1095)</f>
        <v>0</v>
      </c>
    </row>
    <row r="1096" spans="1:22" x14ac:dyDescent="0.35">
      <c r="A1096" s="43">
        <v>36675</v>
      </c>
      <c r="B1096" s="43" t="s">
        <v>202</v>
      </c>
      <c r="C1096" s="43" t="s">
        <v>398</v>
      </c>
      <c r="D1096" s="44">
        <v>40727</v>
      </c>
      <c r="E1096" s="43">
        <v>39</v>
      </c>
      <c r="F1096" s="43">
        <v>226180</v>
      </c>
      <c r="G1096" s="43">
        <v>0.04</v>
      </c>
      <c r="H1096" s="43">
        <v>9047</v>
      </c>
      <c r="I1096" s="43" t="s">
        <v>76</v>
      </c>
      <c r="J1096" s="43" t="s">
        <v>147</v>
      </c>
      <c r="K1096" s="43">
        <f t="shared" si="136"/>
        <v>2011</v>
      </c>
      <c r="L1096" s="43">
        <f t="shared" si="137"/>
        <v>1</v>
      </c>
      <c r="M1096" s="43">
        <f t="shared" si="138"/>
        <v>0</v>
      </c>
      <c r="N1096" s="43">
        <f t="shared" si="139"/>
        <v>1</v>
      </c>
      <c r="O1096" s="43" t="str">
        <f t="shared" si="140"/>
        <v>C: 4-6%</v>
      </c>
      <c r="P1096" s="45">
        <f t="shared" si="141"/>
        <v>217133</v>
      </c>
      <c r="Q1096" s="45">
        <f>IF(L1096=1,F1096*INDEX(Asumsi!$B$5:$B$7,MATCH(I1096,Asumsi!$A$5:$A$7,0))-H1096,0)</f>
        <v>58807</v>
      </c>
      <c r="R1096" s="46">
        <f>MIN(G1096,INDEX(Asumsi!$C$5:$C$7,MATCH(I1096,Asumsi!$A$5:$A$7,0)))</f>
        <v>0.04</v>
      </c>
      <c r="S1096" s="43">
        <f t="shared" si="142"/>
        <v>0</v>
      </c>
      <c r="T1096" s="45">
        <f t="shared" si="143"/>
        <v>0</v>
      </c>
      <c r="U1096" s="45">
        <f>IF(L1096=1,F1096*INDEX(Asumsi!$B$5:$B$7,MATCH(I1096,Asumsi!$A$5:$A$7,0))-F1096*R1096,0)</f>
        <v>58806.8</v>
      </c>
      <c r="V1096" s="45">
        <f>IF(S1096=1,U1096*(1-Asumsi!$B$10),U1096)</f>
        <v>58806.8</v>
      </c>
    </row>
    <row r="1097" spans="1:22" x14ac:dyDescent="0.35">
      <c r="A1097" s="43">
        <v>37862</v>
      </c>
      <c r="B1097" s="43" t="s">
        <v>209</v>
      </c>
      <c r="C1097" s="43" t="s">
        <v>400</v>
      </c>
      <c r="D1097" s="44">
        <v>39825</v>
      </c>
      <c r="E1097" s="43">
        <v>27</v>
      </c>
      <c r="F1097" s="43">
        <v>3206540</v>
      </c>
      <c r="G1097" s="43">
        <v>0.01</v>
      </c>
      <c r="H1097" s="43">
        <v>32065</v>
      </c>
      <c r="I1097" s="43" t="s">
        <v>76</v>
      </c>
      <c r="J1097" s="43" t="s">
        <v>141</v>
      </c>
      <c r="K1097" s="43">
        <f t="shared" si="136"/>
        <v>2009</v>
      </c>
      <c r="L1097" s="43">
        <f t="shared" si="137"/>
        <v>0</v>
      </c>
      <c r="M1097" s="43">
        <f t="shared" si="138"/>
        <v>1</v>
      </c>
      <c r="N1097" s="43">
        <f t="shared" si="139"/>
        <v>1</v>
      </c>
      <c r="O1097" s="43" t="str">
        <f t="shared" si="140"/>
        <v>B: 1-3%</v>
      </c>
      <c r="P1097" s="45">
        <f t="shared" si="141"/>
        <v>0</v>
      </c>
      <c r="Q1097" s="45">
        <f>IF(L1097=1,F1097*INDEX(Asumsi!$B$5:$B$7,MATCH(I1097,Asumsi!$A$5:$A$7,0))-H1097,0)</f>
        <v>0</v>
      </c>
      <c r="R1097" s="46">
        <f>MIN(G1097,INDEX(Asumsi!$C$5:$C$7,MATCH(I1097,Asumsi!$A$5:$A$7,0)))</f>
        <v>0.01</v>
      </c>
      <c r="S1097" s="43">
        <f t="shared" si="142"/>
        <v>0</v>
      </c>
      <c r="T1097" s="45">
        <f t="shared" si="143"/>
        <v>0</v>
      </c>
      <c r="U1097" s="45">
        <f>IF(L1097=1,F1097*INDEX(Asumsi!$B$5:$B$7,MATCH(I1097,Asumsi!$A$5:$A$7,0))-F1097*R1097,0)</f>
        <v>0</v>
      </c>
      <c r="V1097" s="45">
        <f>IF(S1097=1,U1097*(1-Asumsi!$B$10),U1097)</f>
        <v>0</v>
      </c>
    </row>
    <row r="1098" spans="1:22" x14ac:dyDescent="0.35">
      <c r="A1098" s="43">
        <v>38240</v>
      </c>
      <c r="B1098" s="43" t="s">
        <v>209</v>
      </c>
      <c r="C1098" s="43" t="s">
        <v>402</v>
      </c>
      <c r="D1098" s="44">
        <v>40166</v>
      </c>
      <c r="E1098" s="43">
        <v>4</v>
      </c>
      <c r="F1098" s="43">
        <v>83060</v>
      </c>
      <c r="G1098" s="43">
        <v>0.04</v>
      </c>
      <c r="H1098" s="43">
        <v>3322</v>
      </c>
      <c r="I1098" s="43" t="s">
        <v>76</v>
      </c>
      <c r="J1098" s="43" t="s">
        <v>138</v>
      </c>
      <c r="K1098" s="43">
        <f t="shared" si="136"/>
        <v>2009</v>
      </c>
      <c r="L1098" s="43">
        <f t="shared" si="137"/>
        <v>0</v>
      </c>
      <c r="M1098" s="43">
        <f t="shared" si="138"/>
        <v>1</v>
      </c>
      <c r="N1098" s="43">
        <f t="shared" si="139"/>
        <v>1</v>
      </c>
      <c r="O1098" s="43" t="str">
        <f t="shared" si="140"/>
        <v>C: 4-6%</v>
      </c>
      <c r="P1098" s="45">
        <f t="shared" si="141"/>
        <v>0</v>
      </c>
      <c r="Q1098" s="45">
        <f>IF(L1098=1,F1098*INDEX(Asumsi!$B$5:$B$7,MATCH(I1098,Asumsi!$A$5:$A$7,0))-H1098,0)</f>
        <v>0</v>
      </c>
      <c r="R1098" s="46">
        <f>MIN(G1098,INDEX(Asumsi!$C$5:$C$7,MATCH(I1098,Asumsi!$A$5:$A$7,0)))</f>
        <v>0.04</v>
      </c>
      <c r="S1098" s="43">
        <f t="shared" si="142"/>
        <v>0</v>
      </c>
      <c r="T1098" s="45">
        <f t="shared" si="143"/>
        <v>0</v>
      </c>
      <c r="U1098" s="45">
        <f>IF(L1098=1,F1098*INDEX(Asumsi!$B$5:$B$7,MATCH(I1098,Asumsi!$A$5:$A$7,0))-F1098*R1098,0)</f>
        <v>0</v>
      </c>
      <c r="V1098" s="45">
        <f>IF(S1098=1,U1098*(1-Asumsi!$B$10),U1098)</f>
        <v>0</v>
      </c>
    </row>
    <row r="1099" spans="1:22" x14ac:dyDescent="0.35">
      <c r="A1099" s="43">
        <v>38693</v>
      </c>
      <c r="B1099" s="43" t="s">
        <v>202</v>
      </c>
      <c r="C1099" s="43" t="s">
        <v>409</v>
      </c>
      <c r="D1099" s="44">
        <v>40708</v>
      </c>
      <c r="E1099" s="43">
        <v>3</v>
      </c>
      <c r="F1099" s="43">
        <v>4445220</v>
      </c>
      <c r="G1099" s="43">
        <v>0.02</v>
      </c>
      <c r="H1099" s="43">
        <v>88904</v>
      </c>
      <c r="I1099" s="43" t="s">
        <v>77</v>
      </c>
      <c r="J1099" s="43" t="s">
        <v>139</v>
      </c>
      <c r="K1099" s="43">
        <f t="shared" si="136"/>
        <v>2011</v>
      </c>
      <c r="L1099" s="43">
        <f t="shared" si="137"/>
        <v>1</v>
      </c>
      <c r="M1099" s="43">
        <f t="shared" si="138"/>
        <v>0</v>
      </c>
      <c r="N1099" s="43">
        <f t="shared" si="139"/>
        <v>1</v>
      </c>
      <c r="O1099" s="43" t="str">
        <f t="shared" si="140"/>
        <v>B: 1-3%</v>
      </c>
      <c r="P1099" s="45">
        <f t="shared" si="141"/>
        <v>4356316</v>
      </c>
      <c r="Q1099" s="45">
        <f>IF(L1099=1,F1099*INDEX(Asumsi!$B$5:$B$7,MATCH(I1099,Asumsi!$A$5:$A$7,0))-H1099,0)</f>
        <v>1244662</v>
      </c>
      <c r="R1099" s="46">
        <f>MIN(G1099,INDEX(Asumsi!$C$5:$C$7,MATCH(I1099,Asumsi!$A$5:$A$7,0)))</f>
        <v>0.02</v>
      </c>
      <c r="S1099" s="43">
        <f t="shared" si="142"/>
        <v>0</v>
      </c>
      <c r="T1099" s="45">
        <f t="shared" si="143"/>
        <v>0</v>
      </c>
      <c r="U1099" s="45">
        <f>IF(L1099=1,F1099*INDEX(Asumsi!$B$5:$B$7,MATCH(I1099,Asumsi!$A$5:$A$7,0))-F1099*R1099,0)</f>
        <v>1244661.6000000001</v>
      </c>
      <c r="V1099" s="45">
        <f>IF(S1099=1,U1099*(1-Asumsi!$B$10),U1099)</f>
        <v>1244661.6000000001</v>
      </c>
    </row>
    <row r="1100" spans="1:22" x14ac:dyDescent="0.35">
      <c r="A1100" s="43">
        <v>38917</v>
      </c>
      <c r="B1100" s="43" t="s">
        <v>202</v>
      </c>
      <c r="C1100" s="43" t="s">
        <v>408</v>
      </c>
      <c r="D1100" s="44">
        <v>40503</v>
      </c>
      <c r="E1100" s="43">
        <v>11</v>
      </c>
      <c r="F1100" s="43">
        <v>1236393</v>
      </c>
      <c r="G1100" s="43">
        <v>0.02</v>
      </c>
      <c r="H1100" s="43">
        <v>24728</v>
      </c>
      <c r="I1100" s="43" t="s">
        <v>77</v>
      </c>
      <c r="J1100" s="43" t="s">
        <v>137</v>
      </c>
      <c r="K1100" s="43">
        <f t="shared" si="136"/>
        <v>2010</v>
      </c>
      <c r="L1100" s="43">
        <f t="shared" si="137"/>
        <v>1</v>
      </c>
      <c r="M1100" s="43">
        <f t="shared" si="138"/>
        <v>0</v>
      </c>
      <c r="N1100" s="43">
        <f t="shared" si="139"/>
        <v>1</v>
      </c>
      <c r="O1100" s="43" t="str">
        <f t="shared" si="140"/>
        <v>B: 1-3%</v>
      </c>
      <c r="P1100" s="45">
        <f t="shared" si="141"/>
        <v>1211665</v>
      </c>
      <c r="Q1100" s="45">
        <f>IF(L1100=1,F1100*INDEX(Asumsi!$B$5:$B$7,MATCH(I1100,Asumsi!$A$5:$A$7,0))-H1100,0)</f>
        <v>346189.89999999997</v>
      </c>
      <c r="R1100" s="46">
        <f>MIN(G1100,INDEX(Asumsi!$C$5:$C$7,MATCH(I1100,Asumsi!$A$5:$A$7,0)))</f>
        <v>0.02</v>
      </c>
      <c r="S1100" s="43">
        <f t="shared" si="142"/>
        <v>0</v>
      </c>
      <c r="T1100" s="45">
        <f t="shared" si="143"/>
        <v>0</v>
      </c>
      <c r="U1100" s="45">
        <f>IF(L1100=1,F1100*INDEX(Asumsi!$B$5:$B$7,MATCH(I1100,Asumsi!$A$5:$A$7,0))-F1100*R1100,0)</f>
        <v>346190.04</v>
      </c>
      <c r="V1100" s="45">
        <f>IF(S1100=1,U1100*(1-Asumsi!$B$10),U1100)</f>
        <v>346190.04</v>
      </c>
    </row>
    <row r="1101" spans="1:22" x14ac:dyDescent="0.35">
      <c r="A1101" s="43">
        <v>39015</v>
      </c>
      <c r="B1101" s="43" t="s">
        <v>202</v>
      </c>
      <c r="C1101" s="43" t="s">
        <v>409</v>
      </c>
      <c r="D1101" s="44">
        <v>40153</v>
      </c>
      <c r="E1101" s="43">
        <v>13</v>
      </c>
      <c r="F1101" s="43">
        <v>10472280</v>
      </c>
      <c r="G1101" s="43">
        <v>0.05</v>
      </c>
      <c r="H1101" s="43">
        <v>523614</v>
      </c>
      <c r="I1101" s="43" t="s">
        <v>77</v>
      </c>
      <c r="J1101" s="43" t="s">
        <v>134</v>
      </c>
      <c r="K1101" s="43">
        <f t="shared" si="136"/>
        <v>2009</v>
      </c>
      <c r="L1101" s="43">
        <f t="shared" si="137"/>
        <v>1</v>
      </c>
      <c r="M1101" s="43">
        <f t="shared" si="138"/>
        <v>0</v>
      </c>
      <c r="N1101" s="43">
        <f t="shared" si="139"/>
        <v>1</v>
      </c>
      <c r="O1101" s="43" t="str">
        <f t="shared" si="140"/>
        <v>C: 4-6%</v>
      </c>
      <c r="P1101" s="45">
        <f t="shared" si="141"/>
        <v>9948666</v>
      </c>
      <c r="Q1101" s="45">
        <f>IF(L1101=1,F1101*INDEX(Asumsi!$B$5:$B$7,MATCH(I1101,Asumsi!$A$5:$A$7,0))-H1101,0)</f>
        <v>2618070</v>
      </c>
      <c r="R1101" s="46">
        <f>MIN(G1101,INDEX(Asumsi!$C$5:$C$7,MATCH(I1101,Asumsi!$A$5:$A$7,0)))</f>
        <v>0.05</v>
      </c>
      <c r="S1101" s="43">
        <f t="shared" si="142"/>
        <v>0</v>
      </c>
      <c r="T1101" s="45">
        <f t="shared" si="143"/>
        <v>0</v>
      </c>
      <c r="U1101" s="45">
        <f>IF(L1101=1,F1101*INDEX(Asumsi!$B$5:$B$7,MATCH(I1101,Asumsi!$A$5:$A$7,0))-F1101*R1101,0)</f>
        <v>2618070</v>
      </c>
      <c r="V1101" s="45">
        <f>IF(S1101=1,U1101*(1-Asumsi!$B$10),U1101)</f>
        <v>2618070</v>
      </c>
    </row>
    <row r="1102" spans="1:22" x14ac:dyDescent="0.35">
      <c r="A1102" s="43">
        <v>39265</v>
      </c>
      <c r="B1102" s="43" t="s">
        <v>202</v>
      </c>
      <c r="C1102" s="43" t="s">
        <v>410</v>
      </c>
      <c r="D1102" s="44">
        <v>40305</v>
      </c>
      <c r="E1102" s="43">
        <v>47</v>
      </c>
      <c r="F1102" s="43">
        <v>396160</v>
      </c>
      <c r="G1102" s="43">
        <v>0.02</v>
      </c>
      <c r="H1102" s="43">
        <v>7923</v>
      </c>
      <c r="I1102" s="43" t="s">
        <v>76</v>
      </c>
      <c r="J1102" s="43" t="s">
        <v>147</v>
      </c>
      <c r="K1102" s="43">
        <f t="shared" si="136"/>
        <v>2010</v>
      </c>
      <c r="L1102" s="43">
        <f t="shared" si="137"/>
        <v>1</v>
      </c>
      <c r="M1102" s="43">
        <f t="shared" si="138"/>
        <v>0</v>
      </c>
      <c r="N1102" s="43">
        <f t="shared" si="139"/>
        <v>1</v>
      </c>
      <c r="O1102" s="43" t="str">
        <f t="shared" si="140"/>
        <v>B: 1-3%</v>
      </c>
      <c r="P1102" s="45">
        <f t="shared" si="141"/>
        <v>388237</v>
      </c>
      <c r="Q1102" s="45">
        <f>IF(L1102=1,F1102*INDEX(Asumsi!$B$5:$B$7,MATCH(I1102,Asumsi!$A$5:$A$7,0))-H1102,0)</f>
        <v>110925</v>
      </c>
      <c r="R1102" s="46">
        <f>MIN(G1102,INDEX(Asumsi!$C$5:$C$7,MATCH(I1102,Asumsi!$A$5:$A$7,0)))</f>
        <v>0.02</v>
      </c>
      <c r="S1102" s="43">
        <f t="shared" si="142"/>
        <v>0</v>
      </c>
      <c r="T1102" s="45">
        <f t="shared" si="143"/>
        <v>0</v>
      </c>
      <c r="U1102" s="45">
        <f>IF(L1102=1,F1102*INDEX(Asumsi!$B$5:$B$7,MATCH(I1102,Asumsi!$A$5:$A$7,0))-F1102*R1102,0)</f>
        <v>110924.8</v>
      </c>
      <c r="V1102" s="45">
        <f>IF(S1102=1,U1102*(1-Asumsi!$B$10),U1102)</f>
        <v>110924.8</v>
      </c>
    </row>
    <row r="1103" spans="1:22" x14ac:dyDescent="0.35">
      <c r="A1103" s="43">
        <v>40962</v>
      </c>
      <c r="B1103" s="43" t="s">
        <v>202</v>
      </c>
      <c r="C1103" s="43" t="s">
        <v>401</v>
      </c>
      <c r="D1103" s="44">
        <v>40594</v>
      </c>
      <c r="E1103" s="43">
        <v>28</v>
      </c>
      <c r="F1103" s="43">
        <v>3107320</v>
      </c>
      <c r="G1103" s="43">
        <v>0.03</v>
      </c>
      <c r="H1103" s="43">
        <v>93220</v>
      </c>
      <c r="I1103" s="43" t="s">
        <v>76</v>
      </c>
      <c r="J1103" s="43" t="s">
        <v>141</v>
      </c>
      <c r="K1103" s="43">
        <f t="shared" si="136"/>
        <v>2011</v>
      </c>
      <c r="L1103" s="43">
        <f t="shared" si="137"/>
        <v>1</v>
      </c>
      <c r="M1103" s="43">
        <f t="shared" si="138"/>
        <v>0</v>
      </c>
      <c r="N1103" s="43">
        <f t="shared" si="139"/>
        <v>1</v>
      </c>
      <c r="O1103" s="43" t="str">
        <f t="shared" si="140"/>
        <v>B: 1-3%</v>
      </c>
      <c r="P1103" s="45">
        <f t="shared" si="141"/>
        <v>3014100</v>
      </c>
      <c r="Q1103" s="45">
        <f>IF(L1103=1,F1103*INDEX(Asumsi!$B$5:$B$7,MATCH(I1103,Asumsi!$A$5:$A$7,0))-H1103,0)</f>
        <v>838976</v>
      </c>
      <c r="R1103" s="46">
        <f>MIN(G1103,INDEX(Asumsi!$C$5:$C$7,MATCH(I1103,Asumsi!$A$5:$A$7,0)))</f>
        <v>0.03</v>
      </c>
      <c r="S1103" s="43">
        <f t="shared" si="142"/>
        <v>0</v>
      </c>
      <c r="T1103" s="45">
        <f t="shared" si="143"/>
        <v>0</v>
      </c>
      <c r="U1103" s="45">
        <f>IF(L1103=1,F1103*INDEX(Asumsi!$B$5:$B$7,MATCH(I1103,Asumsi!$A$5:$A$7,0))-F1103*R1103,0)</f>
        <v>838976.4</v>
      </c>
      <c r="V1103" s="45">
        <f>IF(S1103=1,U1103*(1-Asumsi!$B$10),U1103)</f>
        <v>838976.4</v>
      </c>
    </row>
    <row r="1104" spans="1:22" x14ac:dyDescent="0.35">
      <c r="A1104" s="43">
        <v>41059</v>
      </c>
      <c r="B1104" s="43" t="s">
        <v>209</v>
      </c>
      <c r="C1104" s="43" t="s">
        <v>409</v>
      </c>
      <c r="D1104" s="44">
        <v>40435</v>
      </c>
      <c r="E1104" s="43">
        <v>26</v>
      </c>
      <c r="F1104" s="43">
        <v>726320</v>
      </c>
      <c r="G1104" s="43">
        <v>0.08</v>
      </c>
      <c r="H1104" s="43">
        <v>58106</v>
      </c>
      <c r="I1104" s="43" t="s">
        <v>76</v>
      </c>
      <c r="J1104" s="43" t="s">
        <v>138</v>
      </c>
      <c r="K1104" s="43">
        <f t="shared" si="136"/>
        <v>2010</v>
      </c>
      <c r="L1104" s="43">
        <f t="shared" si="137"/>
        <v>0</v>
      </c>
      <c r="M1104" s="43">
        <f t="shared" si="138"/>
        <v>1</v>
      </c>
      <c r="N1104" s="43">
        <f t="shared" si="139"/>
        <v>1</v>
      </c>
      <c r="O1104" s="43" t="str">
        <f t="shared" si="140"/>
        <v>D: 7%+</v>
      </c>
      <c r="P1104" s="45">
        <f t="shared" si="141"/>
        <v>0</v>
      </c>
      <c r="Q1104" s="45">
        <f>IF(L1104=1,F1104*INDEX(Asumsi!$B$5:$B$7,MATCH(I1104,Asumsi!$A$5:$A$7,0))-H1104,0)</f>
        <v>0</v>
      </c>
      <c r="R1104" s="46">
        <f>MIN(G1104,INDEX(Asumsi!$C$5:$C$7,MATCH(I1104,Asumsi!$A$5:$A$7,0)))</f>
        <v>0.05</v>
      </c>
      <c r="S1104" s="43">
        <f t="shared" si="142"/>
        <v>1</v>
      </c>
      <c r="T1104" s="45">
        <f t="shared" si="143"/>
        <v>0</v>
      </c>
      <c r="U1104" s="45">
        <f>IF(L1104=1,F1104*INDEX(Asumsi!$B$5:$B$7,MATCH(I1104,Asumsi!$A$5:$A$7,0))-F1104*R1104,0)</f>
        <v>0</v>
      </c>
      <c r="V1104" s="45">
        <f>IF(S1104=1,U1104*(1-Asumsi!$B$10),U1104)</f>
        <v>0</v>
      </c>
    </row>
    <row r="1105" spans="1:22" x14ac:dyDescent="0.35">
      <c r="A1105" s="43">
        <v>41664</v>
      </c>
      <c r="B1105" s="43" t="s">
        <v>202</v>
      </c>
      <c r="C1105" s="43" t="s">
        <v>411</v>
      </c>
      <c r="D1105" s="44">
        <v>40881</v>
      </c>
      <c r="E1105" s="43">
        <v>5</v>
      </c>
      <c r="F1105" s="43">
        <v>109600</v>
      </c>
      <c r="G1105" s="43">
        <v>0</v>
      </c>
      <c r="H1105" s="43">
        <v>0</v>
      </c>
      <c r="I1105" s="43" t="s">
        <v>77</v>
      </c>
      <c r="J1105" s="43" t="s">
        <v>142</v>
      </c>
      <c r="K1105" s="43">
        <f t="shared" si="136"/>
        <v>2011</v>
      </c>
      <c r="L1105" s="43">
        <f t="shared" si="137"/>
        <v>1</v>
      </c>
      <c r="M1105" s="43">
        <f t="shared" si="138"/>
        <v>0</v>
      </c>
      <c r="N1105" s="43">
        <f t="shared" si="139"/>
        <v>1</v>
      </c>
      <c r="O1105" s="43" t="str">
        <f t="shared" si="140"/>
        <v>A: 0%</v>
      </c>
      <c r="P1105" s="45">
        <f t="shared" si="141"/>
        <v>109600</v>
      </c>
      <c r="Q1105" s="45">
        <f>IF(L1105=1,F1105*INDEX(Asumsi!$B$5:$B$7,MATCH(I1105,Asumsi!$A$5:$A$7,0))-H1105,0)</f>
        <v>32880</v>
      </c>
      <c r="R1105" s="46">
        <f>MIN(G1105,INDEX(Asumsi!$C$5:$C$7,MATCH(I1105,Asumsi!$A$5:$A$7,0)))</f>
        <v>0</v>
      </c>
      <c r="S1105" s="43">
        <f t="shared" si="142"/>
        <v>0</v>
      </c>
      <c r="T1105" s="45">
        <f t="shared" si="143"/>
        <v>0</v>
      </c>
      <c r="U1105" s="45">
        <f>IF(L1105=1,F1105*INDEX(Asumsi!$B$5:$B$7,MATCH(I1105,Asumsi!$A$5:$A$7,0))-F1105*R1105,0)</f>
        <v>32880</v>
      </c>
      <c r="V1105" s="45">
        <f>IF(S1105=1,U1105*(1-Asumsi!$B$10),U1105)</f>
        <v>32880</v>
      </c>
    </row>
    <row r="1106" spans="1:22" x14ac:dyDescent="0.35">
      <c r="A1106" s="43">
        <v>42596</v>
      </c>
      <c r="B1106" s="43" t="s">
        <v>202</v>
      </c>
      <c r="C1106" s="43" t="s">
        <v>394</v>
      </c>
      <c r="D1106" s="44">
        <v>41135</v>
      </c>
      <c r="E1106" s="43">
        <v>9</v>
      </c>
      <c r="F1106" s="43">
        <v>103500</v>
      </c>
      <c r="G1106" s="43">
        <v>0.05</v>
      </c>
      <c r="H1106" s="43">
        <v>5175</v>
      </c>
      <c r="I1106" s="43" t="s">
        <v>76</v>
      </c>
      <c r="J1106" s="43" t="s">
        <v>147</v>
      </c>
      <c r="K1106" s="43">
        <f t="shared" si="136"/>
        <v>2012</v>
      </c>
      <c r="L1106" s="43">
        <f t="shared" si="137"/>
        <v>1</v>
      </c>
      <c r="M1106" s="43">
        <f t="shared" si="138"/>
        <v>0</v>
      </c>
      <c r="N1106" s="43">
        <f t="shared" si="139"/>
        <v>1</v>
      </c>
      <c r="O1106" s="43" t="str">
        <f t="shared" si="140"/>
        <v>C: 4-6%</v>
      </c>
      <c r="P1106" s="45">
        <f t="shared" si="141"/>
        <v>98325</v>
      </c>
      <c r="Q1106" s="45">
        <f>IF(L1106=1,F1106*INDEX(Asumsi!$B$5:$B$7,MATCH(I1106,Asumsi!$A$5:$A$7,0))-H1106,0)</f>
        <v>25875</v>
      </c>
      <c r="R1106" s="46">
        <f>MIN(G1106,INDEX(Asumsi!$C$5:$C$7,MATCH(I1106,Asumsi!$A$5:$A$7,0)))</f>
        <v>0.05</v>
      </c>
      <c r="S1106" s="43">
        <f t="shared" si="142"/>
        <v>0</v>
      </c>
      <c r="T1106" s="45">
        <f t="shared" si="143"/>
        <v>0</v>
      </c>
      <c r="U1106" s="45">
        <f>IF(L1106=1,F1106*INDEX(Asumsi!$B$5:$B$7,MATCH(I1106,Asumsi!$A$5:$A$7,0))-F1106*R1106,0)</f>
        <v>25875</v>
      </c>
      <c r="V1106" s="45">
        <f>IF(S1106=1,U1106*(1-Asumsi!$B$10),U1106)</f>
        <v>25875</v>
      </c>
    </row>
    <row r="1107" spans="1:22" x14ac:dyDescent="0.35">
      <c r="A1107" s="43">
        <v>43424</v>
      </c>
      <c r="B1107" s="43" t="s">
        <v>202</v>
      </c>
      <c r="C1107" s="43" t="s">
        <v>403</v>
      </c>
      <c r="D1107" s="44">
        <v>40773</v>
      </c>
      <c r="E1107" s="43">
        <v>34</v>
      </c>
      <c r="F1107" s="43">
        <v>1545120</v>
      </c>
      <c r="G1107" s="43">
        <v>0.04</v>
      </c>
      <c r="H1107" s="43">
        <v>61805</v>
      </c>
      <c r="I1107" s="43" t="s">
        <v>76</v>
      </c>
      <c r="J1107" s="43" t="s">
        <v>141</v>
      </c>
      <c r="K1107" s="43">
        <f t="shared" si="136"/>
        <v>2011</v>
      </c>
      <c r="L1107" s="43">
        <f t="shared" si="137"/>
        <v>1</v>
      </c>
      <c r="M1107" s="43">
        <f t="shared" si="138"/>
        <v>0</v>
      </c>
      <c r="N1107" s="43">
        <f t="shared" si="139"/>
        <v>1</v>
      </c>
      <c r="O1107" s="43" t="str">
        <f t="shared" si="140"/>
        <v>C: 4-6%</v>
      </c>
      <c r="P1107" s="45">
        <f t="shared" si="141"/>
        <v>1483315</v>
      </c>
      <c r="Q1107" s="45">
        <f>IF(L1107=1,F1107*INDEX(Asumsi!$B$5:$B$7,MATCH(I1107,Asumsi!$A$5:$A$7,0))-H1107,0)</f>
        <v>401731</v>
      </c>
      <c r="R1107" s="46">
        <f>MIN(G1107,INDEX(Asumsi!$C$5:$C$7,MATCH(I1107,Asumsi!$A$5:$A$7,0)))</f>
        <v>0.04</v>
      </c>
      <c r="S1107" s="43">
        <f t="shared" si="142"/>
        <v>0</v>
      </c>
      <c r="T1107" s="45">
        <f t="shared" si="143"/>
        <v>0</v>
      </c>
      <c r="U1107" s="45">
        <f>IF(L1107=1,F1107*INDEX(Asumsi!$B$5:$B$7,MATCH(I1107,Asumsi!$A$5:$A$7,0))-F1107*R1107,0)</f>
        <v>401731.2</v>
      </c>
      <c r="V1107" s="45">
        <f>IF(S1107=1,U1107*(1-Asumsi!$B$10),U1107)</f>
        <v>401731.2</v>
      </c>
    </row>
    <row r="1108" spans="1:22" x14ac:dyDescent="0.35">
      <c r="A1108" s="43">
        <v>43808</v>
      </c>
      <c r="B1108" s="43" t="s">
        <v>202</v>
      </c>
      <c r="C1108" s="43" t="s">
        <v>398</v>
      </c>
      <c r="D1108" s="44">
        <v>40549</v>
      </c>
      <c r="E1108" s="43">
        <v>16</v>
      </c>
      <c r="F1108" s="43">
        <v>217460</v>
      </c>
      <c r="G1108" s="43">
        <v>0.04</v>
      </c>
      <c r="H1108" s="43">
        <v>8698</v>
      </c>
      <c r="I1108" s="43" t="s">
        <v>75</v>
      </c>
      <c r="J1108" s="43" t="s">
        <v>144</v>
      </c>
      <c r="K1108" s="43">
        <f t="shared" si="136"/>
        <v>2011</v>
      </c>
      <c r="L1108" s="43">
        <f t="shared" si="137"/>
        <v>1</v>
      </c>
      <c r="M1108" s="43">
        <f t="shared" si="138"/>
        <v>0</v>
      </c>
      <c r="N1108" s="43">
        <f t="shared" si="139"/>
        <v>1</v>
      </c>
      <c r="O1108" s="43" t="str">
        <f t="shared" si="140"/>
        <v>C: 4-6%</v>
      </c>
      <c r="P1108" s="45">
        <f t="shared" si="141"/>
        <v>208762</v>
      </c>
      <c r="Q1108" s="45">
        <f>IF(L1108=1,F1108*INDEX(Asumsi!$B$5:$B$7,MATCH(I1108,Asumsi!$A$5:$A$7,0))-H1108,0)</f>
        <v>56540</v>
      </c>
      <c r="R1108" s="46">
        <f>MIN(G1108,INDEX(Asumsi!$C$5:$C$7,MATCH(I1108,Asumsi!$A$5:$A$7,0)))</f>
        <v>0.03</v>
      </c>
      <c r="S1108" s="43">
        <f t="shared" si="142"/>
        <v>1</v>
      </c>
      <c r="T1108" s="45">
        <f t="shared" si="143"/>
        <v>2174.6000000000004</v>
      </c>
      <c r="U1108" s="45">
        <f>IF(L1108=1,F1108*INDEX(Asumsi!$B$5:$B$7,MATCH(I1108,Asumsi!$A$5:$A$7,0))-F1108*R1108,0)</f>
        <v>58714.2</v>
      </c>
      <c r="V1108" s="45">
        <f>IF(S1108=1,U1108*(1-Asumsi!$B$10),U1108)</f>
        <v>55778.49</v>
      </c>
    </row>
    <row r="1109" spans="1:22" x14ac:dyDescent="0.35">
      <c r="A1109" s="43">
        <v>45218</v>
      </c>
      <c r="B1109" s="43" t="s">
        <v>202</v>
      </c>
      <c r="C1109" s="43" t="s">
        <v>395</v>
      </c>
      <c r="D1109" s="44">
        <v>39943</v>
      </c>
      <c r="E1109" s="43">
        <v>49</v>
      </c>
      <c r="F1109" s="43">
        <v>618920</v>
      </c>
      <c r="G1109" s="43">
        <v>0.08</v>
      </c>
      <c r="H1109" s="43">
        <v>49514</v>
      </c>
      <c r="I1109" s="43" t="s">
        <v>77</v>
      </c>
      <c r="J1109" s="43" t="s">
        <v>142</v>
      </c>
      <c r="K1109" s="43">
        <f t="shared" si="136"/>
        <v>2009</v>
      </c>
      <c r="L1109" s="43">
        <f t="shared" si="137"/>
        <v>1</v>
      </c>
      <c r="M1109" s="43">
        <f t="shared" si="138"/>
        <v>0</v>
      </c>
      <c r="N1109" s="43">
        <f t="shared" si="139"/>
        <v>1</v>
      </c>
      <c r="O1109" s="43" t="str">
        <f t="shared" si="140"/>
        <v>D: 7%+</v>
      </c>
      <c r="P1109" s="45">
        <f t="shared" si="141"/>
        <v>569406</v>
      </c>
      <c r="Q1109" s="45">
        <f>IF(L1109=1,F1109*INDEX(Asumsi!$B$5:$B$7,MATCH(I1109,Asumsi!$A$5:$A$7,0))-H1109,0)</f>
        <v>136162</v>
      </c>
      <c r="R1109" s="46">
        <f>MIN(G1109,INDEX(Asumsi!$C$5:$C$7,MATCH(I1109,Asumsi!$A$5:$A$7,0)))</f>
        <v>0.05</v>
      </c>
      <c r="S1109" s="43">
        <f t="shared" si="142"/>
        <v>1</v>
      </c>
      <c r="T1109" s="45">
        <f t="shared" si="143"/>
        <v>18567.599999999999</v>
      </c>
      <c r="U1109" s="45">
        <f>IF(L1109=1,F1109*INDEX(Asumsi!$B$5:$B$7,MATCH(I1109,Asumsi!$A$5:$A$7,0))-F1109*R1109,0)</f>
        <v>154730</v>
      </c>
      <c r="V1109" s="45">
        <f>IF(S1109=1,U1109*(1-Asumsi!$B$10),U1109)</f>
        <v>146993.5</v>
      </c>
    </row>
    <row r="1110" spans="1:22" x14ac:dyDescent="0.35">
      <c r="A1110" s="43">
        <v>46050</v>
      </c>
      <c r="B1110" s="43" t="s">
        <v>202</v>
      </c>
      <c r="C1110" s="43" t="s">
        <v>412</v>
      </c>
      <c r="D1110" s="44">
        <v>40182</v>
      </c>
      <c r="E1110" s="43">
        <v>3</v>
      </c>
      <c r="F1110" s="43">
        <v>1753500</v>
      </c>
      <c r="G1110" s="43">
        <v>0.02</v>
      </c>
      <c r="H1110" s="43">
        <v>35070</v>
      </c>
      <c r="I1110" s="43" t="s">
        <v>76</v>
      </c>
      <c r="J1110" s="43" t="s">
        <v>141</v>
      </c>
      <c r="K1110" s="43">
        <f t="shared" si="136"/>
        <v>2010</v>
      </c>
      <c r="L1110" s="43">
        <f t="shared" si="137"/>
        <v>1</v>
      </c>
      <c r="M1110" s="43">
        <f t="shared" si="138"/>
        <v>0</v>
      </c>
      <c r="N1110" s="43">
        <f t="shared" si="139"/>
        <v>1</v>
      </c>
      <c r="O1110" s="43" t="str">
        <f t="shared" si="140"/>
        <v>B: 1-3%</v>
      </c>
      <c r="P1110" s="45">
        <f t="shared" si="141"/>
        <v>1718430</v>
      </c>
      <c r="Q1110" s="45">
        <f>IF(L1110=1,F1110*INDEX(Asumsi!$B$5:$B$7,MATCH(I1110,Asumsi!$A$5:$A$7,0))-H1110,0)</f>
        <v>490980</v>
      </c>
      <c r="R1110" s="46">
        <f>MIN(G1110,INDEX(Asumsi!$C$5:$C$7,MATCH(I1110,Asumsi!$A$5:$A$7,0)))</f>
        <v>0.02</v>
      </c>
      <c r="S1110" s="43">
        <f t="shared" si="142"/>
        <v>0</v>
      </c>
      <c r="T1110" s="45">
        <f t="shared" si="143"/>
        <v>0</v>
      </c>
      <c r="U1110" s="45">
        <f>IF(L1110=1,F1110*INDEX(Asumsi!$B$5:$B$7,MATCH(I1110,Asumsi!$A$5:$A$7,0))-F1110*R1110,0)</f>
        <v>490980</v>
      </c>
      <c r="V1110" s="45">
        <f>IF(S1110=1,U1110*(1-Asumsi!$B$10),U1110)</f>
        <v>490980</v>
      </c>
    </row>
    <row r="1111" spans="1:22" x14ac:dyDescent="0.35">
      <c r="A1111" s="43">
        <v>46117</v>
      </c>
      <c r="B1111" s="43" t="s">
        <v>202</v>
      </c>
      <c r="C1111" s="43" t="s">
        <v>403</v>
      </c>
      <c r="D1111" s="44">
        <v>40685</v>
      </c>
      <c r="E1111" s="43">
        <v>22</v>
      </c>
      <c r="F1111" s="43">
        <v>2336560</v>
      </c>
      <c r="G1111" s="43">
        <v>0.02</v>
      </c>
      <c r="H1111" s="43">
        <v>46731</v>
      </c>
      <c r="I1111" s="43" t="s">
        <v>75</v>
      </c>
      <c r="J1111" s="43" t="s">
        <v>135</v>
      </c>
      <c r="K1111" s="43">
        <f t="shared" si="136"/>
        <v>2011</v>
      </c>
      <c r="L1111" s="43">
        <f t="shared" si="137"/>
        <v>1</v>
      </c>
      <c r="M1111" s="43">
        <f t="shared" si="138"/>
        <v>0</v>
      </c>
      <c r="N1111" s="43">
        <f t="shared" si="139"/>
        <v>1</v>
      </c>
      <c r="O1111" s="43" t="str">
        <f t="shared" si="140"/>
        <v>B: 1-3%</v>
      </c>
      <c r="P1111" s="45">
        <f t="shared" si="141"/>
        <v>2289829</v>
      </c>
      <c r="Q1111" s="45">
        <f>IF(L1111=1,F1111*INDEX(Asumsi!$B$5:$B$7,MATCH(I1111,Asumsi!$A$5:$A$7,0))-H1111,0)</f>
        <v>654237</v>
      </c>
      <c r="R1111" s="46">
        <f>MIN(G1111,INDEX(Asumsi!$C$5:$C$7,MATCH(I1111,Asumsi!$A$5:$A$7,0)))</f>
        <v>0.02</v>
      </c>
      <c r="S1111" s="43">
        <f t="shared" si="142"/>
        <v>0</v>
      </c>
      <c r="T1111" s="45">
        <f t="shared" si="143"/>
        <v>0</v>
      </c>
      <c r="U1111" s="45">
        <f>IF(L1111=1,F1111*INDEX(Asumsi!$B$5:$B$7,MATCH(I1111,Asumsi!$A$5:$A$7,0))-F1111*R1111,0)</f>
        <v>654236.80000000005</v>
      </c>
      <c r="V1111" s="45">
        <f>IF(S1111=1,U1111*(1-Asumsi!$B$10),U1111)</f>
        <v>654236.80000000005</v>
      </c>
    </row>
    <row r="1112" spans="1:22" x14ac:dyDescent="0.35">
      <c r="A1112" s="43">
        <v>46243</v>
      </c>
      <c r="B1112" s="43" t="s">
        <v>202</v>
      </c>
      <c r="C1112" s="43" t="s">
        <v>403</v>
      </c>
      <c r="D1112" s="44">
        <v>40932</v>
      </c>
      <c r="E1112" s="43">
        <v>31</v>
      </c>
      <c r="F1112" s="43">
        <v>1228700</v>
      </c>
      <c r="G1112" s="43">
        <v>0.02</v>
      </c>
      <c r="H1112" s="43">
        <v>24574</v>
      </c>
      <c r="I1112" s="43" t="s">
        <v>76</v>
      </c>
      <c r="J1112" s="43" t="s">
        <v>145</v>
      </c>
      <c r="K1112" s="43">
        <f t="shared" si="136"/>
        <v>2012</v>
      </c>
      <c r="L1112" s="43">
        <f t="shared" si="137"/>
        <v>1</v>
      </c>
      <c r="M1112" s="43">
        <f t="shared" si="138"/>
        <v>0</v>
      </c>
      <c r="N1112" s="43">
        <f t="shared" si="139"/>
        <v>1</v>
      </c>
      <c r="O1112" s="43" t="str">
        <f t="shared" si="140"/>
        <v>B: 1-3%</v>
      </c>
      <c r="P1112" s="45">
        <f t="shared" si="141"/>
        <v>1204126</v>
      </c>
      <c r="Q1112" s="45">
        <f>IF(L1112=1,F1112*INDEX(Asumsi!$B$5:$B$7,MATCH(I1112,Asumsi!$A$5:$A$7,0))-H1112,0)</f>
        <v>344036</v>
      </c>
      <c r="R1112" s="46">
        <f>MIN(G1112,INDEX(Asumsi!$C$5:$C$7,MATCH(I1112,Asumsi!$A$5:$A$7,0)))</f>
        <v>0.02</v>
      </c>
      <c r="S1112" s="43">
        <f t="shared" si="142"/>
        <v>0</v>
      </c>
      <c r="T1112" s="45">
        <f t="shared" si="143"/>
        <v>0</v>
      </c>
      <c r="U1112" s="45">
        <f>IF(L1112=1,F1112*INDEX(Asumsi!$B$5:$B$7,MATCH(I1112,Asumsi!$A$5:$A$7,0))-F1112*R1112,0)</f>
        <v>344036</v>
      </c>
      <c r="V1112" s="45">
        <f>IF(S1112=1,U1112*(1-Asumsi!$B$10),U1112)</f>
        <v>344036</v>
      </c>
    </row>
    <row r="1113" spans="1:22" x14ac:dyDescent="0.35">
      <c r="A1113" s="43">
        <v>46310</v>
      </c>
      <c r="B1113" s="43" t="s">
        <v>202</v>
      </c>
      <c r="C1113" s="43" t="s">
        <v>413</v>
      </c>
      <c r="D1113" s="44">
        <v>40380</v>
      </c>
      <c r="E1113" s="43">
        <v>29</v>
      </c>
      <c r="F1113" s="43">
        <v>3870500</v>
      </c>
      <c r="G1113" s="43">
        <v>0.04</v>
      </c>
      <c r="H1113" s="43">
        <v>154820</v>
      </c>
      <c r="I1113" s="43" t="s">
        <v>76</v>
      </c>
      <c r="J1113" s="43" t="s">
        <v>138</v>
      </c>
      <c r="K1113" s="43">
        <f t="shared" si="136"/>
        <v>2010</v>
      </c>
      <c r="L1113" s="43">
        <f t="shared" si="137"/>
        <v>1</v>
      </c>
      <c r="M1113" s="43">
        <f t="shared" si="138"/>
        <v>0</v>
      </c>
      <c r="N1113" s="43">
        <f t="shared" si="139"/>
        <v>1</v>
      </c>
      <c r="O1113" s="43" t="str">
        <f t="shared" si="140"/>
        <v>C: 4-6%</v>
      </c>
      <c r="P1113" s="45">
        <f t="shared" si="141"/>
        <v>3715680</v>
      </c>
      <c r="Q1113" s="45">
        <f>IF(L1113=1,F1113*INDEX(Asumsi!$B$5:$B$7,MATCH(I1113,Asumsi!$A$5:$A$7,0))-H1113,0)</f>
        <v>1006330</v>
      </c>
      <c r="R1113" s="46">
        <f>MIN(G1113,INDEX(Asumsi!$C$5:$C$7,MATCH(I1113,Asumsi!$A$5:$A$7,0)))</f>
        <v>0.04</v>
      </c>
      <c r="S1113" s="43">
        <f t="shared" si="142"/>
        <v>0</v>
      </c>
      <c r="T1113" s="45">
        <f t="shared" si="143"/>
        <v>0</v>
      </c>
      <c r="U1113" s="45">
        <f>IF(L1113=1,F1113*INDEX(Asumsi!$B$5:$B$7,MATCH(I1113,Asumsi!$A$5:$A$7,0))-F1113*R1113,0)</f>
        <v>1006330</v>
      </c>
      <c r="V1113" s="45">
        <f>IF(S1113=1,U1113*(1-Asumsi!$B$10),U1113)</f>
        <v>1006330</v>
      </c>
    </row>
    <row r="1114" spans="1:22" x14ac:dyDescent="0.35">
      <c r="A1114" s="43">
        <v>46503</v>
      </c>
      <c r="B1114" s="43" t="s">
        <v>202</v>
      </c>
      <c r="C1114" s="43" t="s">
        <v>392</v>
      </c>
      <c r="D1114" s="44">
        <v>40853</v>
      </c>
      <c r="E1114" s="43">
        <v>26</v>
      </c>
      <c r="F1114" s="43">
        <v>2393583</v>
      </c>
      <c r="G1114" s="43">
        <v>7.0000000000000007E-2</v>
      </c>
      <c r="H1114" s="43">
        <v>167551</v>
      </c>
      <c r="I1114" s="43" t="s">
        <v>77</v>
      </c>
      <c r="J1114" s="43" t="s">
        <v>137</v>
      </c>
      <c r="K1114" s="43">
        <f t="shared" si="136"/>
        <v>2011</v>
      </c>
      <c r="L1114" s="43">
        <f t="shared" si="137"/>
        <v>1</v>
      </c>
      <c r="M1114" s="43">
        <f t="shared" si="138"/>
        <v>0</v>
      </c>
      <c r="N1114" s="43">
        <f t="shared" si="139"/>
        <v>1</v>
      </c>
      <c r="O1114" s="43" t="str">
        <f t="shared" si="140"/>
        <v>D: 7%+</v>
      </c>
      <c r="P1114" s="45">
        <f t="shared" si="141"/>
        <v>2226032</v>
      </c>
      <c r="Q1114" s="45">
        <f>IF(L1114=1,F1114*INDEX(Asumsi!$B$5:$B$7,MATCH(I1114,Asumsi!$A$5:$A$7,0))-H1114,0)</f>
        <v>550523.9</v>
      </c>
      <c r="R1114" s="46">
        <f>MIN(G1114,INDEX(Asumsi!$C$5:$C$7,MATCH(I1114,Asumsi!$A$5:$A$7,0)))</f>
        <v>0.05</v>
      </c>
      <c r="S1114" s="43">
        <f t="shared" si="142"/>
        <v>1</v>
      </c>
      <c r="T1114" s="45">
        <f t="shared" si="143"/>
        <v>47871.660000000011</v>
      </c>
      <c r="U1114" s="45">
        <f>IF(L1114=1,F1114*INDEX(Asumsi!$B$5:$B$7,MATCH(I1114,Asumsi!$A$5:$A$7,0))-F1114*R1114,0)</f>
        <v>598395.75</v>
      </c>
      <c r="V1114" s="45">
        <f>IF(S1114=1,U1114*(1-Asumsi!$B$10),U1114)</f>
        <v>568475.96250000002</v>
      </c>
    </row>
    <row r="1115" spans="1:22" x14ac:dyDescent="0.35">
      <c r="A1115" s="43">
        <v>46726</v>
      </c>
      <c r="B1115" s="43" t="s">
        <v>202</v>
      </c>
      <c r="C1115" s="43" t="s">
        <v>392</v>
      </c>
      <c r="D1115" s="44">
        <v>41095</v>
      </c>
      <c r="E1115" s="43">
        <v>46</v>
      </c>
      <c r="F1115" s="43">
        <v>651940</v>
      </c>
      <c r="G1115" s="43">
        <v>0.02</v>
      </c>
      <c r="H1115" s="43">
        <v>13039</v>
      </c>
      <c r="I1115" s="43" t="s">
        <v>76</v>
      </c>
      <c r="J1115" s="43" t="s">
        <v>148</v>
      </c>
      <c r="K1115" s="43">
        <f t="shared" si="136"/>
        <v>2012</v>
      </c>
      <c r="L1115" s="43">
        <f t="shared" si="137"/>
        <v>1</v>
      </c>
      <c r="M1115" s="43">
        <f t="shared" si="138"/>
        <v>0</v>
      </c>
      <c r="N1115" s="43">
        <f t="shared" si="139"/>
        <v>1</v>
      </c>
      <c r="O1115" s="43" t="str">
        <f t="shared" si="140"/>
        <v>B: 1-3%</v>
      </c>
      <c r="P1115" s="45">
        <f t="shared" si="141"/>
        <v>638901</v>
      </c>
      <c r="Q1115" s="45">
        <f>IF(L1115=1,F1115*INDEX(Asumsi!$B$5:$B$7,MATCH(I1115,Asumsi!$A$5:$A$7,0))-H1115,0)</f>
        <v>182543</v>
      </c>
      <c r="R1115" s="46">
        <f>MIN(G1115,INDEX(Asumsi!$C$5:$C$7,MATCH(I1115,Asumsi!$A$5:$A$7,0)))</f>
        <v>0.02</v>
      </c>
      <c r="S1115" s="43">
        <f t="shared" si="142"/>
        <v>0</v>
      </c>
      <c r="T1115" s="45">
        <f t="shared" si="143"/>
        <v>0</v>
      </c>
      <c r="U1115" s="45">
        <f>IF(L1115=1,F1115*INDEX(Asumsi!$B$5:$B$7,MATCH(I1115,Asumsi!$A$5:$A$7,0))-F1115*R1115,0)</f>
        <v>182543.2</v>
      </c>
      <c r="V1115" s="45">
        <f>IF(S1115=1,U1115*(1-Asumsi!$B$10),U1115)</f>
        <v>182543.2</v>
      </c>
    </row>
    <row r="1116" spans="1:22" x14ac:dyDescent="0.35">
      <c r="A1116" s="43">
        <v>47042</v>
      </c>
      <c r="B1116" s="43" t="s">
        <v>202</v>
      </c>
      <c r="C1116" s="43" t="s">
        <v>403</v>
      </c>
      <c r="D1116" s="44">
        <v>40970</v>
      </c>
      <c r="E1116" s="43">
        <v>45</v>
      </c>
      <c r="F1116" s="43">
        <v>2750753</v>
      </c>
      <c r="G1116" s="43">
        <v>0.03</v>
      </c>
      <c r="H1116" s="43">
        <v>82523</v>
      </c>
      <c r="I1116" s="43" t="s">
        <v>77</v>
      </c>
      <c r="J1116" s="43" t="s">
        <v>137</v>
      </c>
      <c r="K1116" s="43">
        <f t="shared" si="136"/>
        <v>2012</v>
      </c>
      <c r="L1116" s="43">
        <f t="shared" si="137"/>
        <v>1</v>
      </c>
      <c r="M1116" s="43">
        <f t="shared" si="138"/>
        <v>0</v>
      </c>
      <c r="N1116" s="43">
        <f t="shared" si="139"/>
        <v>1</v>
      </c>
      <c r="O1116" s="43" t="str">
        <f t="shared" si="140"/>
        <v>B: 1-3%</v>
      </c>
      <c r="P1116" s="45">
        <f t="shared" si="141"/>
        <v>2668230</v>
      </c>
      <c r="Q1116" s="45">
        <f>IF(L1116=1,F1116*INDEX(Asumsi!$B$5:$B$7,MATCH(I1116,Asumsi!$A$5:$A$7,0))-H1116,0)</f>
        <v>742702.9</v>
      </c>
      <c r="R1116" s="46">
        <f>MIN(G1116,INDEX(Asumsi!$C$5:$C$7,MATCH(I1116,Asumsi!$A$5:$A$7,0)))</f>
        <v>0.03</v>
      </c>
      <c r="S1116" s="43">
        <f t="shared" si="142"/>
        <v>0</v>
      </c>
      <c r="T1116" s="45">
        <f t="shared" si="143"/>
        <v>0</v>
      </c>
      <c r="U1116" s="45">
        <f>IF(L1116=1,F1116*INDEX(Asumsi!$B$5:$B$7,MATCH(I1116,Asumsi!$A$5:$A$7,0))-F1116*R1116,0)</f>
        <v>742703.31</v>
      </c>
      <c r="V1116" s="45">
        <f>IF(S1116=1,U1116*(1-Asumsi!$B$10),U1116)</f>
        <v>742703.31</v>
      </c>
    </row>
    <row r="1117" spans="1:22" x14ac:dyDescent="0.35">
      <c r="A1117" s="43">
        <v>47174</v>
      </c>
      <c r="B1117" s="43" t="s">
        <v>209</v>
      </c>
      <c r="C1117" s="43" t="s">
        <v>403</v>
      </c>
      <c r="D1117" s="44">
        <v>40802</v>
      </c>
      <c r="E1117" s="43">
        <v>42</v>
      </c>
      <c r="F1117" s="43">
        <v>1284200</v>
      </c>
      <c r="G1117" s="43">
        <v>0</v>
      </c>
      <c r="H1117" s="43">
        <v>0</v>
      </c>
      <c r="I1117" s="43" t="s">
        <v>77</v>
      </c>
      <c r="J1117" s="43" t="s">
        <v>134</v>
      </c>
      <c r="K1117" s="43">
        <f t="shared" si="136"/>
        <v>2011</v>
      </c>
      <c r="L1117" s="43">
        <f t="shared" si="137"/>
        <v>0</v>
      </c>
      <c r="M1117" s="43">
        <f t="shared" si="138"/>
        <v>1</v>
      </c>
      <c r="N1117" s="43">
        <f t="shared" si="139"/>
        <v>1</v>
      </c>
      <c r="O1117" s="43" t="str">
        <f t="shared" si="140"/>
        <v>A: 0%</v>
      </c>
      <c r="P1117" s="45">
        <f t="shared" si="141"/>
        <v>0</v>
      </c>
      <c r="Q1117" s="45">
        <f>IF(L1117=1,F1117*INDEX(Asumsi!$B$5:$B$7,MATCH(I1117,Asumsi!$A$5:$A$7,0))-H1117,0)</f>
        <v>0</v>
      </c>
      <c r="R1117" s="46">
        <f>MIN(G1117,INDEX(Asumsi!$C$5:$C$7,MATCH(I1117,Asumsi!$A$5:$A$7,0)))</f>
        <v>0</v>
      </c>
      <c r="S1117" s="43">
        <f t="shared" si="142"/>
        <v>0</v>
      </c>
      <c r="T1117" s="45">
        <f t="shared" si="143"/>
        <v>0</v>
      </c>
      <c r="U1117" s="45">
        <f>IF(L1117=1,F1117*INDEX(Asumsi!$B$5:$B$7,MATCH(I1117,Asumsi!$A$5:$A$7,0))-F1117*R1117,0)</f>
        <v>0</v>
      </c>
      <c r="V1117" s="45">
        <f>IF(S1117=1,U1117*(1-Asumsi!$B$10),U1117)</f>
        <v>0</v>
      </c>
    </row>
    <row r="1118" spans="1:22" x14ac:dyDescent="0.35">
      <c r="A1118" s="43">
        <v>48034</v>
      </c>
      <c r="B1118" s="43" t="s">
        <v>202</v>
      </c>
      <c r="C1118" s="43" t="s">
        <v>395</v>
      </c>
      <c r="D1118" s="44">
        <v>40008</v>
      </c>
      <c r="E1118" s="43">
        <v>47</v>
      </c>
      <c r="F1118" s="43">
        <v>1891720</v>
      </c>
      <c r="G1118" s="43">
        <v>0.1</v>
      </c>
      <c r="H1118" s="43">
        <v>189172</v>
      </c>
      <c r="I1118" s="43" t="s">
        <v>76</v>
      </c>
      <c r="J1118" s="43" t="s">
        <v>147</v>
      </c>
      <c r="K1118" s="43">
        <f t="shared" si="136"/>
        <v>2009</v>
      </c>
      <c r="L1118" s="43">
        <f t="shared" si="137"/>
        <v>1</v>
      </c>
      <c r="M1118" s="43">
        <f t="shared" si="138"/>
        <v>0</v>
      </c>
      <c r="N1118" s="43">
        <f t="shared" si="139"/>
        <v>1</v>
      </c>
      <c r="O1118" s="43" t="str">
        <f t="shared" si="140"/>
        <v>D: 7%+</v>
      </c>
      <c r="P1118" s="45">
        <f t="shared" si="141"/>
        <v>1702548</v>
      </c>
      <c r="Q1118" s="45">
        <f>IF(L1118=1,F1118*INDEX(Asumsi!$B$5:$B$7,MATCH(I1118,Asumsi!$A$5:$A$7,0))-H1118,0)</f>
        <v>378344</v>
      </c>
      <c r="R1118" s="46">
        <f>MIN(G1118,INDEX(Asumsi!$C$5:$C$7,MATCH(I1118,Asumsi!$A$5:$A$7,0)))</f>
        <v>0.05</v>
      </c>
      <c r="S1118" s="43">
        <f t="shared" si="142"/>
        <v>1</v>
      </c>
      <c r="T1118" s="45">
        <f t="shared" si="143"/>
        <v>94586</v>
      </c>
      <c r="U1118" s="45">
        <f>IF(L1118=1,F1118*INDEX(Asumsi!$B$5:$B$7,MATCH(I1118,Asumsi!$A$5:$A$7,0))-F1118*R1118,0)</f>
        <v>472930</v>
      </c>
      <c r="V1118" s="45">
        <f>IF(S1118=1,U1118*(1-Asumsi!$B$10),U1118)</f>
        <v>449283.5</v>
      </c>
    </row>
    <row r="1119" spans="1:22" x14ac:dyDescent="0.35">
      <c r="A1119" s="43">
        <v>48164</v>
      </c>
      <c r="B1119" s="43" t="s">
        <v>202</v>
      </c>
      <c r="C1119" s="43" t="s">
        <v>398</v>
      </c>
      <c r="D1119" s="44">
        <v>40845</v>
      </c>
      <c r="E1119" s="43">
        <v>33</v>
      </c>
      <c r="F1119" s="43">
        <v>188780</v>
      </c>
      <c r="G1119" s="43">
        <v>7.0000000000000007E-2</v>
      </c>
      <c r="H1119" s="43">
        <v>13215</v>
      </c>
      <c r="I1119" s="43" t="s">
        <v>76</v>
      </c>
      <c r="J1119" s="43" t="s">
        <v>147</v>
      </c>
      <c r="K1119" s="43">
        <f t="shared" si="136"/>
        <v>2011</v>
      </c>
      <c r="L1119" s="43">
        <f t="shared" si="137"/>
        <v>1</v>
      </c>
      <c r="M1119" s="43">
        <f t="shared" si="138"/>
        <v>0</v>
      </c>
      <c r="N1119" s="43">
        <f t="shared" si="139"/>
        <v>1</v>
      </c>
      <c r="O1119" s="43" t="str">
        <f t="shared" si="140"/>
        <v>D: 7%+</v>
      </c>
      <c r="P1119" s="45">
        <f t="shared" si="141"/>
        <v>175565</v>
      </c>
      <c r="Q1119" s="45">
        <f>IF(L1119=1,F1119*INDEX(Asumsi!$B$5:$B$7,MATCH(I1119,Asumsi!$A$5:$A$7,0))-H1119,0)</f>
        <v>43419</v>
      </c>
      <c r="R1119" s="46">
        <f>MIN(G1119,INDEX(Asumsi!$C$5:$C$7,MATCH(I1119,Asumsi!$A$5:$A$7,0)))</f>
        <v>0.05</v>
      </c>
      <c r="S1119" s="43">
        <f t="shared" si="142"/>
        <v>1</v>
      </c>
      <c r="T1119" s="45">
        <f t="shared" si="143"/>
        <v>3775.6000000000008</v>
      </c>
      <c r="U1119" s="45">
        <f>IF(L1119=1,F1119*INDEX(Asumsi!$B$5:$B$7,MATCH(I1119,Asumsi!$A$5:$A$7,0))-F1119*R1119,0)</f>
        <v>47195</v>
      </c>
      <c r="V1119" s="45">
        <f>IF(S1119=1,U1119*(1-Asumsi!$B$10),U1119)</f>
        <v>44835.25</v>
      </c>
    </row>
    <row r="1120" spans="1:22" x14ac:dyDescent="0.35">
      <c r="A1120" s="43">
        <v>49189</v>
      </c>
      <c r="B1120" s="43" t="s">
        <v>202</v>
      </c>
      <c r="C1120" s="43" t="s">
        <v>404</v>
      </c>
      <c r="D1120" s="44">
        <v>40558</v>
      </c>
      <c r="E1120" s="43">
        <v>32</v>
      </c>
      <c r="F1120" s="43">
        <v>499180</v>
      </c>
      <c r="G1120" s="43">
        <v>0.06</v>
      </c>
      <c r="H1120" s="43">
        <v>29951</v>
      </c>
      <c r="I1120" s="43" t="s">
        <v>76</v>
      </c>
      <c r="J1120" s="43" t="s">
        <v>146</v>
      </c>
      <c r="K1120" s="43">
        <f t="shared" si="136"/>
        <v>2011</v>
      </c>
      <c r="L1120" s="43">
        <f t="shared" si="137"/>
        <v>1</v>
      </c>
      <c r="M1120" s="43">
        <f t="shared" si="138"/>
        <v>0</v>
      </c>
      <c r="N1120" s="43">
        <f t="shared" si="139"/>
        <v>1</v>
      </c>
      <c r="O1120" s="43" t="str">
        <f t="shared" si="140"/>
        <v>C: 4-6%</v>
      </c>
      <c r="P1120" s="45">
        <f t="shared" si="141"/>
        <v>469229</v>
      </c>
      <c r="Q1120" s="45">
        <f>IF(L1120=1,F1120*INDEX(Asumsi!$B$5:$B$7,MATCH(I1120,Asumsi!$A$5:$A$7,0))-H1120,0)</f>
        <v>119803</v>
      </c>
      <c r="R1120" s="46">
        <f>MIN(G1120,INDEX(Asumsi!$C$5:$C$7,MATCH(I1120,Asumsi!$A$5:$A$7,0)))</f>
        <v>0.05</v>
      </c>
      <c r="S1120" s="43">
        <f t="shared" si="142"/>
        <v>1</v>
      </c>
      <c r="T1120" s="45">
        <f t="shared" si="143"/>
        <v>4991.7999999999975</v>
      </c>
      <c r="U1120" s="45">
        <f>IF(L1120=1,F1120*INDEX(Asumsi!$B$5:$B$7,MATCH(I1120,Asumsi!$A$5:$A$7,0))-F1120*R1120,0)</f>
        <v>124795</v>
      </c>
      <c r="V1120" s="45">
        <f>IF(S1120=1,U1120*(1-Asumsi!$B$10),U1120)</f>
        <v>118555.25</v>
      </c>
    </row>
    <row r="1121" spans="1:22" x14ac:dyDescent="0.35">
      <c r="A1121" s="43">
        <v>49986</v>
      </c>
      <c r="B1121" s="43" t="s">
        <v>202</v>
      </c>
      <c r="C1121" s="43" t="s">
        <v>408</v>
      </c>
      <c r="D1121" s="44">
        <v>40465</v>
      </c>
      <c r="E1121" s="43">
        <v>39</v>
      </c>
      <c r="F1121" s="43">
        <v>220720</v>
      </c>
      <c r="G1121" s="43">
        <v>0.05</v>
      </c>
      <c r="H1121" s="43">
        <v>11036</v>
      </c>
      <c r="I1121" s="43" t="s">
        <v>76</v>
      </c>
      <c r="J1121" s="43" t="s">
        <v>147</v>
      </c>
      <c r="K1121" s="43">
        <f t="shared" si="136"/>
        <v>2010</v>
      </c>
      <c r="L1121" s="43">
        <f t="shared" si="137"/>
        <v>1</v>
      </c>
      <c r="M1121" s="43">
        <f t="shared" si="138"/>
        <v>0</v>
      </c>
      <c r="N1121" s="43">
        <f t="shared" si="139"/>
        <v>1</v>
      </c>
      <c r="O1121" s="43" t="str">
        <f t="shared" si="140"/>
        <v>C: 4-6%</v>
      </c>
      <c r="P1121" s="45">
        <f t="shared" si="141"/>
        <v>209684</v>
      </c>
      <c r="Q1121" s="45">
        <f>IF(L1121=1,F1121*INDEX(Asumsi!$B$5:$B$7,MATCH(I1121,Asumsi!$A$5:$A$7,0))-H1121,0)</f>
        <v>55180</v>
      </c>
      <c r="R1121" s="46">
        <f>MIN(G1121,INDEX(Asumsi!$C$5:$C$7,MATCH(I1121,Asumsi!$A$5:$A$7,0)))</f>
        <v>0.05</v>
      </c>
      <c r="S1121" s="43">
        <f t="shared" si="142"/>
        <v>0</v>
      </c>
      <c r="T1121" s="45">
        <f t="shared" si="143"/>
        <v>0</v>
      </c>
      <c r="U1121" s="45">
        <f>IF(L1121=1,F1121*INDEX(Asumsi!$B$5:$B$7,MATCH(I1121,Asumsi!$A$5:$A$7,0))-F1121*R1121,0)</f>
        <v>55180</v>
      </c>
      <c r="V1121" s="45">
        <f>IF(S1121=1,U1121*(1-Asumsi!$B$10),U1121)</f>
        <v>55180</v>
      </c>
    </row>
    <row r="1122" spans="1:22" x14ac:dyDescent="0.35">
      <c r="A1122" s="43">
        <v>50336</v>
      </c>
      <c r="B1122" s="43" t="s">
        <v>202</v>
      </c>
      <c r="C1122" s="43" t="s">
        <v>408</v>
      </c>
      <c r="D1122" s="44">
        <v>40121</v>
      </c>
      <c r="E1122" s="43">
        <v>9</v>
      </c>
      <c r="F1122" s="43">
        <v>117960</v>
      </c>
      <c r="G1122" s="43">
        <v>0</v>
      </c>
      <c r="H1122" s="43">
        <v>0</v>
      </c>
      <c r="I1122" s="43" t="s">
        <v>76</v>
      </c>
      <c r="J1122" s="43" t="s">
        <v>138</v>
      </c>
      <c r="K1122" s="43">
        <f t="shared" si="136"/>
        <v>2009</v>
      </c>
      <c r="L1122" s="43">
        <f t="shared" si="137"/>
        <v>1</v>
      </c>
      <c r="M1122" s="43">
        <f t="shared" si="138"/>
        <v>0</v>
      </c>
      <c r="N1122" s="43">
        <f t="shared" si="139"/>
        <v>1</v>
      </c>
      <c r="O1122" s="43" t="str">
        <f t="shared" si="140"/>
        <v>A: 0%</v>
      </c>
      <c r="P1122" s="45">
        <f t="shared" si="141"/>
        <v>117960</v>
      </c>
      <c r="Q1122" s="45">
        <f>IF(L1122=1,F1122*INDEX(Asumsi!$B$5:$B$7,MATCH(I1122,Asumsi!$A$5:$A$7,0))-H1122,0)</f>
        <v>35388</v>
      </c>
      <c r="R1122" s="46">
        <f>MIN(G1122,INDEX(Asumsi!$C$5:$C$7,MATCH(I1122,Asumsi!$A$5:$A$7,0)))</f>
        <v>0</v>
      </c>
      <c r="S1122" s="43">
        <f t="shared" si="142"/>
        <v>0</v>
      </c>
      <c r="T1122" s="45">
        <f t="shared" si="143"/>
        <v>0</v>
      </c>
      <c r="U1122" s="45">
        <f>IF(L1122=1,F1122*INDEX(Asumsi!$B$5:$B$7,MATCH(I1122,Asumsi!$A$5:$A$7,0))-F1122*R1122,0)</f>
        <v>35388</v>
      </c>
      <c r="V1122" s="45">
        <f>IF(S1122=1,U1122*(1-Asumsi!$B$10),U1122)</f>
        <v>35388</v>
      </c>
    </row>
    <row r="1123" spans="1:22" x14ac:dyDescent="0.35">
      <c r="A1123" s="43">
        <v>50373</v>
      </c>
      <c r="B1123" s="43" t="s">
        <v>202</v>
      </c>
      <c r="C1123" s="43" t="s">
        <v>298</v>
      </c>
      <c r="D1123" s="44">
        <v>39996</v>
      </c>
      <c r="E1123" s="43">
        <v>9</v>
      </c>
      <c r="F1123" s="43">
        <v>2910080</v>
      </c>
      <c r="G1123" s="43">
        <v>0.06</v>
      </c>
      <c r="H1123" s="43">
        <v>174605</v>
      </c>
      <c r="I1123" s="43" t="s">
        <v>76</v>
      </c>
      <c r="J1123" s="43" t="s">
        <v>140</v>
      </c>
      <c r="K1123" s="43">
        <f t="shared" si="136"/>
        <v>2009</v>
      </c>
      <c r="L1123" s="43">
        <f t="shared" si="137"/>
        <v>1</v>
      </c>
      <c r="M1123" s="43">
        <f t="shared" si="138"/>
        <v>0</v>
      </c>
      <c r="N1123" s="43">
        <f t="shared" si="139"/>
        <v>1</v>
      </c>
      <c r="O1123" s="43" t="str">
        <f t="shared" si="140"/>
        <v>C: 4-6%</v>
      </c>
      <c r="P1123" s="45">
        <f t="shared" si="141"/>
        <v>2735475</v>
      </c>
      <c r="Q1123" s="45">
        <f>IF(L1123=1,F1123*INDEX(Asumsi!$B$5:$B$7,MATCH(I1123,Asumsi!$A$5:$A$7,0))-H1123,0)</f>
        <v>698419</v>
      </c>
      <c r="R1123" s="46">
        <f>MIN(G1123,INDEX(Asumsi!$C$5:$C$7,MATCH(I1123,Asumsi!$A$5:$A$7,0)))</f>
        <v>0.05</v>
      </c>
      <c r="S1123" s="43">
        <f t="shared" si="142"/>
        <v>1</v>
      </c>
      <c r="T1123" s="45">
        <f t="shared" si="143"/>
        <v>29100.799999999985</v>
      </c>
      <c r="U1123" s="45">
        <f>IF(L1123=1,F1123*INDEX(Asumsi!$B$5:$B$7,MATCH(I1123,Asumsi!$A$5:$A$7,0))-F1123*R1123,0)</f>
        <v>727520</v>
      </c>
      <c r="V1123" s="45">
        <f>IF(S1123=1,U1123*(1-Asumsi!$B$10),U1123)</f>
        <v>691144</v>
      </c>
    </row>
    <row r="1124" spans="1:22" x14ac:dyDescent="0.35">
      <c r="A1124" s="43">
        <v>50564</v>
      </c>
      <c r="B1124" s="43" t="s">
        <v>209</v>
      </c>
      <c r="C1124" s="43" t="s">
        <v>412</v>
      </c>
      <c r="D1124" s="44">
        <v>40970</v>
      </c>
      <c r="E1124" s="43">
        <v>30</v>
      </c>
      <c r="F1124" s="43">
        <v>22082840</v>
      </c>
      <c r="G1124" s="43">
        <v>7.0000000000000007E-2</v>
      </c>
      <c r="H1124" s="43">
        <v>1545799</v>
      </c>
      <c r="I1124" s="43" t="s">
        <v>76</v>
      </c>
      <c r="J1124" s="43" t="s">
        <v>138</v>
      </c>
      <c r="K1124" s="43">
        <f t="shared" si="136"/>
        <v>2012</v>
      </c>
      <c r="L1124" s="43">
        <f t="shared" si="137"/>
        <v>0</v>
      </c>
      <c r="M1124" s="43">
        <f t="shared" si="138"/>
        <v>1</v>
      </c>
      <c r="N1124" s="43">
        <f t="shared" si="139"/>
        <v>1</v>
      </c>
      <c r="O1124" s="43" t="str">
        <f t="shared" si="140"/>
        <v>D: 7%+</v>
      </c>
      <c r="P1124" s="45">
        <f t="shared" si="141"/>
        <v>0</v>
      </c>
      <c r="Q1124" s="45">
        <f>IF(L1124=1,F1124*INDEX(Asumsi!$B$5:$B$7,MATCH(I1124,Asumsi!$A$5:$A$7,0))-H1124,0)</f>
        <v>0</v>
      </c>
      <c r="R1124" s="46">
        <f>MIN(G1124,INDEX(Asumsi!$C$5:$C$7,MATCH(I1124,Asumsi!$A$5:$A$7,0)))</f>
        <v>0.05</v>
      </c>
      <c r="S1124" s="43">
        <f t="shared" si="142"/>
        <v>1</v>
      </c>
      <c r="T1124" s="45">
        <f t="shared" si="143"/>
        <v>0</v>
      </c>
      <c r="U1124" s="45">
        <f>IF(L1124=1,F1124*INDEX(Asumsi!$B$5:$B$7,MATCH(I1124,Asumsi!$A$5:$A$7,0))-F1124*R1124,0)</f>
        <v>0</v>
      </c>
      <c r="V1124" s="45">
        <f>IF(S1124=1,U1124*(1-Asumsi!$B$10),U1124)</f>
        <v>0</v>
      </c>
    </row>
    <row r="1125" spans="1:22" x14ac:dyDescent="0.35">
      <c r="A1125" s="43">
        <v>50949</v>
      </c>
      <c r="B1125" s="43" t="s">
        <v>202</v>
      </c>
      <c r="C1125" s="43" t="s">
        <v>400</v>
      </c>
      <c r="D1125" s="44">
        <v>40578</v>
      </c>
      <c r="E1125" s="43">
        <v>32</v>
      </c>
      <c r="F1125" s="43">
        <v>147100</v>
      </c>
      <c r="G1125" s="43">
        <v>0.09</v>
      </c>
      <c r="H1125" s="43">
        <v>13239</v>
      </c>
      <c r="I1125" s="43" t="s">
        <v>76</v>
      </c>
      <c r="J1125" s="43" t="s">
        <v>150</v>
      </c>
      <c r="K1125" s="43">
        <f t="shared" si="136"/>
        <v>2011</v>
      </c>
      <c r="L1125" s="43">
        <f t="shared" si="137"/>
        <v>1</v>
      </c>
      <c r="M1125" s="43">
        <f t="shared" si="138"/>
        <v>0</v>
      </c>
      <c r="N1125" s="43">
        <f t="shared" si="139"/>
        <v>1</v>
      </c>
      <c r="O1125" s="43" t="str">
        <f t="shared" si="140"/>
        <v>D: 7%+</v>
      </c>
      <c r="P1125" s="45">
        <f t="shared" si="141"/>
        <v>133861</v>
      </c>
      <c r="Q1125" s="45">
        <f>IF(L1125=1,F1125*INDEX(Asumsi!$B$5:$B$7,MATCH(I1125,Asumsi!$A$5:$A$7,0))-H1125,0)</f>
        <v>30891</v>
      </c>
      <c r="R1125" s="46">
        <f>MIN(G1125,INDEX(Asumsi!$C$5:$C$7,MATCH(I1125,Asumsi!$A$5:$A$7,0)))</f>
        <v>0.05</v>
      </c>
      <c r="S1125" s="43">
        <f t="shared" si="142"/>
        <v>1</v>
      </c>
      <c r="T1125" s="45">
        <f t="shared" si="143"/>
        <v>5883.9999999999991</v>
      </c>
      <c r="U1125" s="45">
        <f>IF(L1125=1,F1125*INDEX(Asumsi!$B$5:$B$7,MATCH(I1125,Asumsi!$A$5:$A$7,0))-F1125*R1125,0)</f>
        <v>36775</v>
      </c>
      <c r="V1125" s="45">
        <f>IF(S1125=1,U1125*(1-Asumsi!$B$10),U1125)</f>
        <v>34936.25</v>
      </c>
    </row>
    <row r="1126" spans="1:22" x14ac:dyDescent="0.35">
      <c r="A1126" s="43">
        <v>51361</v>
      </c>
      <c r="B1126" s="43" t="s">
        <v>202</v>
      </c>
      <c r="C1126" s="43" t="s">
        <v>392</v>
      </c>
      <c r="D1126" s="44">
        <v>40620</v>
      </c>
      <c r="E1126" s="43">
        <v>14</v>
      </c>
      <c r="F1126" s="43">
        <v>152120</v>
      </c>
      <c r="G1126" s="43">
        <v>0.02</v>
      </c>
      <c r="H1126" s="43">
        <v>3042</v>
      </c>
      <c r="I1126" s="43" t="s">
        <v>76</v>
      </c>
      <c r="J1126" s="43" t="s">
        <v>145</v>
      </c>
      <c r="K1126" s="43">
        <f t="shared" si="136"/>
        <v>2011</v>
      </c>
      <c r="L1126" s="43">
        <f t="shared" si="137"/>
        <v>1</v>
      </c>
      <c r="M1126" s="43">
        <f t="shared" si="138"/>
        <v>0</v>
      </c>
      <c r="N1126" s="43">
        <f t="shared" si="139"/>
        <v>1</v>
      </c>
      <c r="O1126" s="43" t="str">
        <f t="shared" si="140"/>
        <v>B: 1-3%</v>
      </c>
      <c r="P1126" s="45">
        <f t="shared" si="141"/>
        <v>149078</v>
      </c>
      <c r="Q1126" s="45">
        <f>IF(L1126=1,F1126*INDEX(Asumsi!$B$5:$B$7,MATCH(I1126,Asumsi!$A$5:$A$7,0))-H1126,0)</f>
        <v>42594</v>
      </c>
      <c r="R1126" s="46">
        <f>MIN(G1126,INDEX(Asumsi!$C$5:$C$7,MATCH(I1126,Asumsi!$A$5:$A$7,0)))</f>
        <v>0.02</v>
      </c>
      <c r="S1126" s="43">
        <f t="shared" si="142"/>
        <v>0</v>
      </c>
      <c r="T1126" s="45">
        <f t="shared" si="143"/>
        <v>0</v>
      </c>
      <c r="U1126" s="45">
        <f>IF(L1126=1,F1126*INDEX(Asumsi!$B$5:$B$7,MATCH(I1126,Asumsi!$A$5:$A$7,0))-F1126*R1126,0)</f>
        <v>42593.599999999999</v>
      </c>
      <c r="V1126" s="45">
        <f>IF(S1126=1,U1126*(1-Asumsi!$B$10),U1126)</f>
        <v>42593.599999999999</v>
      </c>
    </row>
    <row r="1127" spans="1:22" x14ac:dyDescent="0.35">
      <c r="A1127" s="43">
        <v>51780</v>
      </c>
      <c r="B1127" s="43" t="s">
        <v>202</v>
      </c>
      <c r="C1127" s="43" t="s">
        <v>414</v>
      </c>
      <c r="D1127" s="44">
        <v>40383</v>
      </c>
      <c r="E1127" s="43">
        <v>42</v>
      </c>
      <c r="F1127" s="43">
        <v>745380</v>
      </c>
      <c r="G1127" s="43">
        <v>0.01</v>
      </c>
      <c r="H1127" s="43">
        <v>7454</v>
      </c>
      <c r="I1127" s="43" t="s">
        <v>76</v>
      </c>
      <c r="J1127" s="43" t="s">
        <v>138</v>
      </c>
      <c r="K1127" s="43">
        <f t="shared" si="136"/>
        <v>2010</v>
      </c>
      <c r="L1127" s="43">
        <f t="shared" si="137"/>
        <v>1</v>
      </c>
      <c r="M1127" s="43">
        <f t="shared" si="138"/>
        <v>0</v>
      </c>
      <c r="N1127" s="43">
        <f t="shared" si="139"/>
        <v>1</v>
      </c>
      <c r="O1127" s="43" t="str">
        <f t="shared" si="140"/>
        <v>B: 1-3%</v>
      </c>
      <c r="P1127" s="45">
        <f t="shared" si="141"/>
        <v>737926</v>
      </c>
      <c r="Q1127" s="45">
        <f>IF(L1127=1,F1127*INDEX(Asumsi!$B$5:$B$7,MATCH(I1127,Asumsi!$A$5:$A$7,0))-H1127,0)</f>
        <v>216160</v>
      </c>
      <c r="R1127" s="46">
        <f>MIN(G1127,INDEX(Asumsi!$C$5:$C$7,MATCH(I1127,Asumsi!$A$5:$A$7,0)))</f>
        <v>0.01</v>
      </c>
      <c r="S1127" s="43">
        <f t="shared" si="142"/>
        <v>0</v>
      </c>
      <c r="T1127" s="45">
        <f t="shared" si="143"/>
        <v>0</v>
      </c>
      <c r="U1127" s="45">
        <f>IF(L1127=1,F1127*INDEX(Asumsi!$B$5:$B$7,MATCH(I1127,Asumsi!$A$5:$A$7,0))-F1127*R1127,0)</f>
        <v>216160.2</v>
      </c>
      <c r="V1127" s="45">
        <f>IF(S1127=1,U1127*(1-Asumsi!$B$10),U1127)</f>
        <v>216160.2</v>
      </c>
    </row>
    <row r="1128" spans="1:22" x14ac:dyDescent="0.35">
      <c r="A1128" s="43">
        <v>51940</v>
      </c>
      <c r="B1128" s="43" t="s">
        <v>209</v>
      </c>
      <c r="C1128" s="43" t="s">
        <v>407</v>
      </c>
      <c r="D1128" s="44">
        <v>41199</v>
      </c>
      <c r="E1128" s="43">
        <v>11</v>
      </c>
      <c r="F1128" s="43">
        <v>131000</v>
      </c>
      <c r="G1128" s="43">
        <v>0.08</v>
      </c>
      <c r="H1128" s="43">
        <v>10480</v>
      </c>
      <c r="I1128" s="43" t="s">
        <v>77</v>
      </c>
      <c r="J1128" s="43" t="s">
        <v>142</v>
      </c>
      <c r="K1128" s="43">
        <f t="shared" si="136"/>
        <v>2012</v>
      </c>
      <c r="L1128" s="43">
        <f t="shared" si="137"/>
        <v>0</v>
      </c>
      <c r="M1128" s="43">
        <f t="shared" si="138"/>
        <v>1</v>
      </c>
      <c r="N1128" s="43">
        <f t="shared" si="139"/>
        <v>1</v>
      </c>
      <c r="O1128" s="43" t="str">
        <f t="shared" si="140"/>
        <v>D: 7%+</v>
      </c>
      <c r="P1128" s="45">
        <f t="shared" si="141"/>
        <v>0</v>
      </c>
      <c r="Q1128" s="45">
        <f>IF(L1128=1,F1128*INDEX(Asumsi!$B$5:$B$7,MATCH(I1128,Asumsi!$A$5:$A$7,0))-H1128,0)</f>
        <v>0</v>
      </c>
      <c r="R1128" s="46">
        <f>MIN(G1128,INDEX(Asumsi!$C$5:$C$7,MATCH(I1128,Asumsi!$A$5:$A$7,0)))</f>
        <v>0.05</v>
      </c>
      <c r="S1128" s="43">
        <f t="shared" si="142"/>
        <v>1</v>
      </c>
      <c r="T1128" s="45">
        <f t="shared" si="143"/>
        <v>0</v>
      </c>
      <c r="U1128" s="45">
        <f>IF(L1128=1,F1128*INDEX(Asumsi!$B$5:$B$7,MATCH(I1128,Asumsi!$A$5:$A$7,0))-F1128*R1128,0)</f>
        <v>0</v>
      </c>
      <c r="V1128" s="45">
        <f>IF(S1128=1,U1128*(1-Asumsi!$B$10),U1128)</f>
        <v>0</v>
      </c>
    </row>
    <row r="1129" spans="1:22" x14ac:dyDescent="0.35">
      <c r="A1129" s="43">
        <v>52071</v>
      </c>
      <c r="B1129" s="43" t="s">
        <v>202</v>
      </c>
      <c r="C1129" s="43" t="s">
        <v>413</v>
      </c>
      <c r="D1129" s="44">
        <v>40874</v>
      </c>
      <c r="E1129" s="43">
        <v>14</v>
      </c>
      <c r="F1129" s="43">
        <v>273700</v>
      </c>
      <c r="G1129" s="43">
        <v>0.01</v>
      </c>
      <c r="H1129" s="43">
        <v>2737</v>
      </c>
      <c r="I1129" s="43" t="s">
        <v>76</v>
      </c>
      <c r="J1129" s="43" t="s">
        <v>138</v>
      </c>
      <c r="K1129" s="43">
        <f t="shared" si="136"/>
        <v>2011</v>
      </c>
      <c r="L1129" s="43">
        <f t="shared" si="137"/>
        <v>1</v>
      </c>
      <c r="M1129" s="43">
        <f t="shared" si="138"/>
        <v>0</v>
      </c>
      <c r="N1129" s="43">
        <f t="shared" si="139"/>
        <v>1</v>
      </c>
      <c r="O1129" s="43" t="str">
        <f t="shared" si="140"/>
        <v>B: 1-3%</v>
      </c>
      <c r="P1129" s="45">
        <f t="shared" si="141"/>
        <v>270963</v>
      </c>
      <c r="Q1129" s="45">
        <f>IF(L1129=1,F1129*INDEX(Asumsi!$B$5:$B$7,MATCH(I1129,Asumsi!$A$5:$A$7,0))-H1129,0)</f>
        <v>79373</v>
      </c>
      <c r="R1129" s="46">
        <f>MIN(G1129,INDEX(Asumsi!$C$5:$C$7,MATCH(I1129,Asumsi!$A$5:$A$7,0)))</f>
        <v>0.01</v>
      </c>
      <c r="S1129" s="43">
        <f t="shared" si="142"/>
        <v>0</v>
      </c>
      <c r="T1129" s="45">
        <f t="shared" si="143"/>
        <v>0</v>
      </c>
      <c r="U1129" s="45">
        <f>IF(L1129=1,F1129*INDEX(Asumsi!$B$5:$B$7,MATCH(I1129,Asumsi!$A$5:$A$7,0))-F1129*R1129,0)</f>
        <v>79373</v>
      </c>
      <c r="V1129" s="45">
        <f>IF(S1129=1,U1129*(1-Asumsi!$B$10),U1129)</f>
        <v>79373</v>
      </c>
    </row>
    <row r="1130" spans="1:22" x14ac:dyDescent="0.35">
      <c r="A1130" s="43">
        <v>53152</v>
      </c>
      <c r="B1130" s="43" t="s">
        <v>202</v>
      </c>
      <c r="C1130" s="43" t="s">
        <v>355</v>
      </c>
      <c r="D1130" s="44">
        <v>39877</v>
      </c>
      <c r="E1130" s="43">
        <v>5</v>
      </c>
      <c r="F1130" s="43">
        <v>371580</v>
      </c>
      <c r="G1130" s="43">
        <v>0.02</v>
      </c>
      <c r="H1130" s="43">
        <v>7432</v>
      </c>
      <c r="I1130" s="43" t="s">
        <v>77</v>
      </c>
      <c r="J1130" s="43" t="s">
        <v>142</v>
      </c>
      <c r="K1130" s="43">
        <f t="shared" si="136"/>
        <v>2009</v>
      </c>
      <c r="L1130" s="43">
        <f t="shared" si="137"/>
        <v>1</v>
      </c>
      <c r="M1130" s="43">
        <f t="shared" si="138"/>
        <v>0</v>
      </c>
      <c r="N1130" s="43">
        <f t="shared" si="139"/>
        <v>1</v>
      </c>
      <c r="O1130" s="43" t="str">
        <f t="shared" si="140"/>
        <v>B: 1-3%</v>
      </c>
      <c r="P1130" s="45">
        <f t="shared" si="141"/>
        <v>364148</v>
      </c>
      <c r="Q1130" s="45">
        <f>IF(L1130=1,F1130*INDEX(Asumsi!$B$5:$B$7,MATCH(I1130,Asumsi!$A$5:$A$7,0))-H1130,0)</f>
        <v>104042</v>
      </c>
      <c r="R1130" s="46">
        <f>MIN(G1130,INDEX(Asumsi!$C$5:$C$7,MATCH(I1130,Asumsi!$A$5:$A$7,0)))</f>
        <v>0.02</v>
      </c>
      <c r="S1130" s="43">
        <f t="shared" si="142"/>
        <v>0</v>
      </c>
      <c r="T1130" s="45">
        <f t="shared" si="143"/>
        <v>0</v>
      </c>
      <c r="U1130" s="45">
        <f>IF(L1130=1,F1130*INDEX(Asumsi!$B$5:$B$7,MATCH(I1130,Asumsi!$A$5:$A$7,0))-F1130*R1130,0)</f>
        <v>104042.4</v>
      </c>
      <c r="V1130" s="45">
        <f>IF(S1130=1,U1130*(1-Asumsi!$B$10),U1130)</f>
        <v>104042.4</v>
      </c>
    </row>
    <row r="1131" spans="1:22" x14ac:dyDescent="0.35">
      <c r="A1131" s="43">
        <v>54177</v>
      </c>
      <c r="B1131" s="43" t="s">
        <v>202</v>
      </c>
      <c r="C1131" s="43" t="s">
        <v>403</v>
      </c>
      <c r="D1131" s="44">
        <v>40933</v>
      </c>
      <c r="E1131" s="43">
        <v>12</v>
      </c>
      <c r="F1131" s="43">
        <v>961460</v>
      </c>
      <c r="G1131" s="43">
        <v>0.1</v>
      </c>
      <c r="H1131" s="43">
        <v>96146</v>
      </c>
      <c r="I1131" s="43" t="s">
        <v>76</v>
      </c>
      <c r="J1131" s="43" t="s">
        <v>138</v>
      </c>
      <c r="K1131" s="43">
        <f t="shared" si="136"/>
        <v>2012</v>
      </c>
      <c r="L1131" s="43">
        <f t="shared" si="137"/>
        <v>1</v>
      </c>
      <c r="M1131" s="43">
        <f t="shared" si="138"/>
        <v>0</v>
      </c>
      <c r="N1131" s="43">
        <f t="shared" si="139"/>
        <v>1</v>
      </c>
      <c r="O1131" s="43" t="str">
        <f t="shared" si="140"/>
        <v>D: 7%+</v>
      </c>
      <c r="P1131" s="45">
        <f t="shared" si="141"/>
        <v>865314</v>
      </c>
      <c r="Q1131" s="45">
        <f>IF(L1131=1,F1131*INDEX(Asumsi!$B$5:$B$7,MATCH(I1131,Asumsi!$A$5:$A$7,0))-H1131,0)</f>
        <v>192292</v>
      </c>
      <c r="R1131" s="46">
        <f>MIN(G1131,INDEX(Asumsi!$C$5:$C$7,MATCH(I1131,Asumsi!$A$5:$A$7,0)))</f>
        <v>0.05</v>
      </c>
      <c r="S1131" s="43">
        <f t="shared" si="142"/>
        <v>1</v>
      </c>
      <c r="T1131" s="45">
        <f t="shared" si="143"/>
        <v>48073</v>
      </c>
      <c r="U1131" s="45">
        <f>IF(L1131=1,F1131*INDEX(Asumsi!$B$5:$B$7,MATCH(I1131,Asumsi!$A$5:$A$7,0))-F1131*R1131,0)</f>
        <v>240365</v>
      </c>
      <c r="V1131" s="45">
        <f>IF(S1131=1,U1131*(1-Asumsi!$B$10),U1131)</f>
        <v>228346.75</v>
      </c>
    </row>
    <row r="1132" spans="1:22" x14ac:dyDescent="0.35">
      <c r="A1132" s="43">
        <v>55107</v>
      </c>
      <c r="B1132" s="43" t="s">
        <v>202</v>
      </c>
      <c r="C1132" s="43" t="s">
        <v>412</v>
      </c>
      <c r="D1132" s="44">
        <v>40306</v>
      </c>
      <c r="E1132" s="43">
        <v>32</v>
      </c>
      <c r="F1132" s="43">
        <v>343040</v>
      </c>
      <c r="G1132" s="43">
        <v>0.1</v>
      </c>
      <c r="H1132" s="43">
        <v>34304</v>
      </c>
      <c r="I1132" s="43" t="s">
        <v>76</v>
      </c>
      <c r="J1132" s="43" t="s">
        <v>146</v>
      </c>
      <c r="K1132" s="43">
        <f t="shared" si="136"/>
        <v>2010</v>
      </c>
      <c r="L1132" s="43">
        <f t="shared" si="137"/>
        <v>1</v>
      </c>
      <c r="M1132" s="43">
        <f t="shared" si="138"/>
        <v>0</v>
      </c>
      <c r="N1132" s="43">
        <f t="shared" si="139"/>
        <v>1</v>
      </c>
      <c r="O1132" s="43" t="str">
        <f t="shared" si="140"/>
        <v>D: 7%+</v>
      </c>
      <c r="P1132" s="45">
        <f t="shared" si="141"/>
        <v>308736</v>
      </c>
      <c r="Q1132" s="45">
        <f>IF(L1132=1,F1132*INDEX(Asumsi!$B$5:$B$7,MATCH(I1132,Asumsi!$A$5:$A$7,0))-H1132,0)</f>
        <v>68608</v>
      </c>
      <c r="R1132" s="46">
        <f>MIN(G1132,INDEX(Asumsi!$C$5:$C$7,MATCH(I1132,Asumsi!$A$5:$A$7,0)))</f>
        <v>0.05</v>
      </c>
      <c r="S1132" s="43">
        <f t="shared" si="142"/>
        <v>1</v>
      </c>
      <c r="T1132" s="45">
        <f t="shared" si="143"/>
        <v>17152</v>
      </c>
      <c r="U1132" s="45">
        <f>IF(L1132=1,F1132*INDEX(Asumsi!$B$5:$B$7,MATCH(I1132,Asumsi!$A$5:$A$7,0))-F1132*R1132,0)</f>
        <v>85760</v>
      </c>
      <c r="V1132" s="45">
        <f>IF(S1132=1,U1132*(1-Asumsi!$B$10),U1132)</f>
        <v>81472</v>
      </c>
    </row>
    <row r="1133" spans="1:22" x14ac:dyDescent="0.35">
      <c r="A1133" s="43">
        <v>55461</v>
      </c>
      <c r="B1133" s="43" t="s">
        <v>202</v>
      </c>
      <c r="C1133" s="43" t="s">
        <v>392</v>
      </c>
      <c r="D1133" s="44">
        <v>40084</v>
      </c>
      <c r="E1133" s="43">
        <v>16</v>
      </c>
      <c r="F1133" s="43">
        <v>168020</v>
      </c>
      <c r="G1133" s="43">
        <v>0.06</v>
      </c>
      <c r="H1133" s="43">
        <v>10081</v>
      </c>
      <c r="I1133" s="43" t="s">
        <v>75</v>
      </c>
      <c r="J1133" s="43" t="s">
        <v>144</v>
      </c>
      <c r="K1133" s="43">
        <f t="shared" si="136"/>
        <v>2009</v>
      </c>
      <c r="L1133" s="43">
        <f t="shared" si="137"/>
        <v>1</v>
      </c>
      <c r="M1133" s="43">
        <f t="shared" si="138"/>
        <v>0</v>
      </c>
      <c r="N1133" s="43">
        <f t="shared" si="139"/>
        <v>1</v>
      </c>
      <c r="O1133" s="43" t="str">
        <f t="shared" si="140"/>
        <v>C: 4-6%</v>
      </c>
      <c r="P1133" s="45">
        <f t="shared" si="141"/>
        <v>157939</v>
      </c>
      <c r="Q1133" s="45">
        <f>IF(L1133=1,F1133*INDEX(Asumsi!$B$5:$B$7,MATCH(I1133,Asumsi!$A$5:$A$7,0))-H1133,0)</f>
        <v>40325</v>
      </c>
      <c r="R1133" s="46">
        <f>MIN(G1133,INDEX(Asumsi!$C$5:$C$7,MATCH(I1133,Asumsi!$A$5:$A$7,0)))</f>
        <v>0.03</v>
      </c>
      <c r="S1133" s="43">
        <f t="shared" si="142"/>
        <v>1</v>
      </c>
      <c r="T1133" s="45">
        <f t="shared" si="143"/>
        <v>5040.5999999999995</v>
      </c>
      <c r="U1133" s="45">
        <f>IF(L1133=1,F1133*INDEX(Asumsi!$B$5:$B$7,MATCH(I1133,Asumsi!$A$5:$A$7,0))-F1133*R1133,0)</f>
        <v>45365.4</v>
      </c>
      <c r="V1133" s="45">
        <f>IF(S1133=1,U1133*(1-Asumsi!$B$10),U1133)</f>
        <v>43097.13</v>
      </c>
    </row>
    <row r="1134" spans="1:22" x14ac:dyDescent="0.35">
      <c r="A1134" s="43">
        <v>55526</v>
      </c>
      <c r="B1134" s="43" t="s">
        <v>209</v>
      </c>
      <c r="C1134" s="43" t="s">
        <v>400</v>
      </c>
      <c r="D1134" s="44">
        <v>41092</v>
      </c>
      <c r="E1134" s="43">
        <v>23</v>
      </c>
      <c r="F1134" s="43">
        <v>890340</v>
      </c>
      <c r="G1134" s="43">
        <v>0.02</v>
      </c>
      <c r="H1134" s="43">
        <v>17807</v>
      </c>
      <c r="I1134" s="43" t="s">
        <v>76</v>
      </c>
      <c r="J1134" s="43" t="s">
        <v>145</v>
      </c>
      <c r="K1134" s="43">
        <f t="shared" si="136"/>
        <v>2012</v>
      </c>
      <c r="L1134" s="43">
        <f t="shared" si="137"/>
        <v>0</v>
      </c>
      <c r="M1134" s="43">
        <f t="shared" si="138"/>
        <v>1</v>
      </c>
      <c r="N1134" s="43">
        <f t="shared" si="139"/>
        <v>1</v>
      </c>
      <c r="O1134" s="43" t="str">
        <f t="shared" si="140"/>
        <v>B: 1-3%</v>
      </c>
      <c r="P1134" s="45">
        <f t="shared" si="141"/>
        <v>0</v>
      </c>
      <c r="Q1134" s="45">
        <f>IF(L1134=1,F1134*INDEX(Asumsi!$B$5:$B$7,MATCH(I1134,Asumsi!$A$5:$A$7,0))-H1134,0)</f>
        <v>0</v>
      </c>
      <c r="R1134" s="46">
        <f>MIN(G1134,INDEX(Asumsi!$C$5:$C$7,MATCH(I1134,Asumsi!$A$5:$A$7,0)))</f>
        <v>0.02</v>
      </c>
      <c r="S1134" s="43">
        <f t="shared" si="142"/>
        <v>0</v>
      </c>
      <c r="T1134" s="45">
        <f t="shared" si="143"/>
        <v>0</v>
      </c>
      <c r="U1134" s="45">
        <f>IF(L1134=1,F1134*INDEX(Asumsi!$B$5:$B$7,MATCH(I1134,Asumsi!$A$5:$A$7,0))-F1134*R1134,0)</f>
        <v>0</v>
      </c>
      <c r="V1134" s="45">
        <f>IF(S1134=1,U1134*(1-Asumsi!$B$10),U1134)</f>
        <v>0</v>
      </c>
    </row>
    <row r="1135" spans="1:22" x14ac:dyDescent="0.35">
      <c r="A1135" s="43">
        <v>55969</v>
      </c>
      <c r="B1135" s="43" t="s">
        <v>202</v>
      </c>
      <c r="C1135" s="43" t="s">
        <v>392</v>
      </c>
      <c r="D1135" s="44">
        <v>40455</v>
      </c>
      <c r="E1135" s="43">
        <v>37</v>
      </c>
      <c r="F1135" s="43">
        <v>4658800</v>
      </c>
      <c r="G1135" s="43">
        <v>0.08</v>
      </c>
      <c r="H1135" s="43">
        <v>372704</v>
      </c>
      <c r="I1135" s="43" t="s">
        <v>76</v>
      </c>
      <c r="J1135" s="43" t="s">
        <v>140</v>
      </c>
      <c r="K1135" s="43">
        <f t="shared" si="136"/>
        <v>2010</v>
      </c>
      <c r="L1135" s="43">
        <f t="shared" si="137"/>
        <v>1</v>
      </c>
      <c r="M1135" s="43">
        <f t="shared" si="138"/>
        <v>0</v>
      </c>
      <c r="N1135" s="43">
        <f t="shared" si="139"/>
        <v>1</v>
      </c>
      <c r="O1135" s="43" t="str">
        <f t="shared" si="140"/>
        <v>D: 7%+</v>
      </c>
      <c r="P1135" s="45">
        <f t="shared" si="141"/>
        <v>4286096</v>
      </c>
      <c r="Q1135" s="45">
        <f>IF(L1135=1,F1135*INDEX(Asumsi!$B$5:$B$7,MATCH(I1135,Asumsi!$A$5:$A$7,0))-H1135,0)</f>
        <v>1024936</v>
      </c>
      <c r="R1135" s="46">
        <f>MIN(G1135,INDEX(Asumsi!$C$5:$C$7,MATCH(I1135,Asumsi!$A$5:$A$7,0)))</f>
        <v>0.05</v>
      </c>
      <c r="S1135" s="43">
        <f t="shared" si="142"/>
        <v>1</v>
      </c>
      <c r="T1135" s="45">
        <f t="shared" si="143"/>
        <v>139764</v>
      </c>
      <c r="U1135" s="45">
        <f>IF(L1135=1,F1135*INDEX(Asumsi!$B$5:$B$7,MATCH(I1135,Asumsi!$A$5:$A$7,0))-F1135*R1135,0)</f>
        <v>1164700</v>
      </c>
      <c r="V1135" s="45">
        <f>IF(S1135=1,U1135*(1-Asumsi!$B$10),U1135)</f>
        <v>1106465</v>
      </c>
    </row>
    <row r="1136" spans="1:22" x14ac:dyDescent="0.35">
      <c r="A1136" s="43">
        <v>57153</v>
      </c>
      <c r="B1136" s="43" t="s">
        <v>202</v>
      </c>
      <c r="C1136" s="43" t="s">
        <v>392</v>
      </c>
      <c r="D1136" s="44">
        <v>39959</v>
      </c>
      <c r="E1136" s="43">
        <v>9</v>
      </c>
      <c r="F1136" s="43">
        <v>212100</v>
      </c>
      <c r="G1136" s="43">
        <v>0.02</v>
      </c>
      <c r="H1136" s="43">
        <v>4242</v>
      </c>
      <c r="I1136" s="43" t="s">
        <v>76</v>
      </c>
      <c r="J1136" s="43" t="s">
        <v>141</v>
      </c>
      <c r="K1136" s="43">
        <f t="shared" si="136"/>
        <v>2009</v>
      </c>
      <c r="L1136" s="43">
        <f t="shared" si="137"/>
        <v>1</v>
      </c>
      <c r="M1136" s="43">
        <f t="shared" si="138"/>
        <v>0</v>
      </c>
      <c r="N1136" s="43">
        <f t="shared" si="139"/>
        <v>1</v>
      </c>
      <c r="O1136" s="43" t="str">
        <f t="shared" si="140"/>
        <v>B: 1-3%</v>
      </c>
      <c r="P1136" s="45">
        <f t="shared" si="141"/>
        <v>207858</v>
      </c>
      <c r="Q1136" s="45">
        <f>IF(L1136=1,F1136*INDEX(Asumsi!$B$5:$B$7,MATCH(I1136,Asumsi!$A$5:$A$7,0))-H1136,0)</f>
        <v>59388</v>
      </c>
      <c r="R1136" s="46">
        <f>MIN(G1136,INDEX(Asumsi!$C$5:$C$7,MATCH(I1136,Asumsi!$A$5:$A$7,0)))</f>
        <v>0.02</v>
      </c>
      <c r="S1136" s="43">
        <f t="shared" si="142"/>
        <v>0</v>
      </c>
      <c r="T1136" s="45">
        <f t="shared" si="143"/>
        <v>0</v>
      </c>
      <c r="U1136" s="45">
        <f>IF(L1136=1,F1136*INDEX(Asumsi!$B$5:$B$7,MATCH(I1136,Asumsi!$A$5:$A$7,0))-F1136*R1136,0)</f>
        <v>59388</v>
      </c>
      <c r="V1136" s="45">
        <f>IF(S1136=1,U1136*(1-Asumsi!$B$10),U1136)</f>
        <v>59388</v>
      </c>
    </row>
    <row r="1137" spans="1:22" x14ac:dyDescent="0.35">
      <c r="A1137" s="43">
        <v>57538</v>
      </c>
      <c r="B1137" s="43" t="s">
        <v>202</v>
      </c>
      <c r="C1137" s="43" t="s">
        <v>298</v>
      </c>
      <c r="D1137" s="44">
        <v>40229</v>
      </c>
      <c r="E1137" s="43">
        <v>40</v>
      </c>
      <c r="F1137" s="43">
        <v>2740980</v>
      </c>
      <c r="G1137" s="43">
        <v>0.08</v>
      </c>
      <c r="H1137" s="43">
        <v>219278</v>
      </c>
      <c r="I1137" s="43" t="s">
        <v>75</v>
      </c>
      <c r="J1137" s="43" t="s">
        <v>144</v>
      </c>
      <c r="K1137" s="43">
        <f t="shared" si="136"/>
        <v>2010</v>
      </c>
      <c r="L1137" s="43">
        <f t="shared" si="137"/>
        <v>1</v>
      </c>
      <c r="M1137" s="43">
        <f t="shared" si="138"/>
        <v>0</v>
      </c>
      <c r="N1137" s="43">
        <f t="shared" si="139"/>
        <v>1</v>
      </c>
      <c r="O1137" s="43" t="str">
        <f t="shared" si="140"/>
        <v>D: 7%+</v>
      </c>
      <c r="P1137" s="45">
        <f t="shared" si="141"/>
        <v>2521702</v>
      </c>
      <c r="Q1137" s="45">
        <f>IF(L1137=1,F1137*INDEX(Asumsi!$B$5:$B$7,MATCH(I1137,Asumsi!$A$5:$A$7,0))-H1137,0)</f>
        <v>603016</v>
      </c>
      <c r="R1137" s="46">
        <f>MIN(G1137,INDEX(Asumsi!$C$5:$C$7,MATCH(I1137,Asumsi!$A$5:$A$7,0)))</f>
        <v>0.03</v>
      </c>
      <c r="S1137" s="43">
        <f t="shared" si="142"/>
        <v>1</v>
      </c>
      <c r="T1137" s="45">
        <f t="shared" si="143"/>
        <v>137049</v>
      </c>
      <c r="U1137" s="45">
        <f>IF(L1137=1,F1137*INDEX(Asumsi!$B$5:$B$7,MATCH(I1137,Asumsi!$A$5:$A$7,0))-F1137*R1137,0)</f>
        <v>740064.6</v>
      </c>
      <c r="V1137" s="45">
        <f>IF(S1137=1,U1137*(1-Asumsi!$B$10),U1137)</f>
        <v>703061.37</v>
      </c>
    </row>
    <row r="1138" spans="1:22" x14ac:dyDescent="0.35">
      <c r="A1138" s="43">
        <v>58656</v>
      </c>
      <c r="B1138" s="43" t="s">
        <v>202</v>
      </c>
      <c r="C1138" s="43" t="s">
        <v>415</v>
      </c>
      <c r="D1138" s="44">
        <v>40516</v>
      </c>
      <c r="E1138" s="43">
        <v>5</v>
      </c>
      <c r="F1138" s="43">
        <v>78880</v>
      </c>
      <c r="G1138" s="43">
        <v>0</v>
      </c>
      <c r="H1138" s="43">
        <v>0</v>
      </c>
      <c r="I1138" s="43" t="s">
        <v>76</v>
      </c>
      <c r="J1138" s="43" t="s">
        <v>138</v>
      </c>
      <c r="K1138" s="43">
        <f t="shared" si="136"/>
        <v>2010</v>
      </c>
      <c r="L1138" s="43">
        <f t="shared" si="137"/>
        <v>1</v>
      </c>
      <c r="M1138" s="43">
        <f t="shared" si="138"/>
        <v>0</v>
      </c>
      <c r="N1138" s="43">
        <f t="shared" si="139"/>
        <v>1</v>
      </c>
      <c r="O1138" s="43" t="str">
        <f t="shared" si="140"/>
        <v>A: 0%</v>
      </c>
      <c r="P1138" s="45">
        <f t="shared" si="141"/>
        <v>78880</v>
      </c>
      <c r="Q1138" s="45">
        <f>IF(L1138=1,F1138*INDEX(Asumsi!$B$5:$B$7,MATCH(I1138,Asumsi!$A$5:$A$7,0))-H1138,0)</f>
        <v>23664</v>
      </c>
      <c r="R1138" s="46">
        <f>MIN(G1138,INDEX(Asumsi!$C$5:$C$7,MATCH(I1138,Asumsi!$A$5:$A$7,0)))</f>
        <v>0</v>
      </c>
      <c r="S1138" s="43">
        <f t="shared" si="142"/>
        <v>0</v>
      </c>
      <c r="T1138" s="45">
        <f t="shared" si="143"/>
        <v>0</v>
      </c>
      <c r="U1138" s="45">
        <f>IF(L1138=1,F1138*INDEX(Asumsi!$B$5:$B$7,MATCH(I1138,Asumsi!$A$5:$A$7,0))-F1138*R1138,0)</f>
        <v>23664</v>
      </c>
      <c r="V1138" s="45">
        <f>IF(S1138=1,U1138*(1-Asumsi!$B$10),U1138)</f>
        <v>23664</v>
      </c>
    </row>
    <row r="1139" spans="1:22" x14ac:dyDescent="0.35">
      <c r="A1139" s="43">
        <v>58789</v>
      </c>
      <c r="B1139" s="43" t="s">
        <v>202</v>
      </c>
      <c r="C1139" s="43" t="s">
        <v>298</v>
      </c>
      <c r="D1139" s="44">
        <v>40395</v>
      </c>
      <c r="E1139" s="43">
        <v>26</v>
      </c>
      <c r="F1139" s="43">
        <v>391020</v>
      </c>
      <c r="G1139" s="43">
        <v>0.03</v>
      </c>
      <c r="H1139" s="43">
        <v>11731</v>
      </c>
      <c r="I1139" s="43" t="s">
        <v>76</v>
      </c>
      <c r="J1139" s="43" t="s">
        <v>138</v>
      </c>
      <c r="K1139" s="43">
        <f t="shared" si="136"/>
        <v>2010</v>
      </c>
      <c r="L1139" s="43">
        <f t="shared" si="137"/>
        <v>1</v>
      </c>
      <c r="M1139" s="43">
        <f t="shared" si="138"/>
        <v>0</v>
      </c>
      <c r="N1139" s="43">
        <f t="shared" si="139"/>
        <v>1</v>
      </c>
      <c r="O1139" s="43" t="str">
        <f t="shared" si="140"/>
        <v>B: 1-3%</v>
      </c>
      <c r="P1139" s="45">
        <f t="shared" si="141"/>
        <v>379289</v>
      </c>
      <c r="Q1139" s="45">
        <f>IF(L1139=1,F1139*INDEX(Asumsi!$B$5:$B$7,MATCH(I1139,Asumsi!$A$5:$A$7,0))-H1139,0)</f>
        <v>105575</v>
      </c>
      <c r="R1139" s="46">
        <f>MIN(G1139,INDEX(Asumsi!$C$5:$C$7,MATCH(I1139,Asumsi!$A$5:$A$7,0)))</f>
        <v>0.03</v>
      </c>
      <c r="S1139" s="43">
        <f t="shared" si="142"/>
        <v>0</v>
      </c>
      <c r="T1139" s="45">
        <f t="shared" si="143"/>
        <v>0</v>
      </c>
      <c r="U1139" s="45">
        <f>IF(L1139=1,F1139*INDEX(Asumsi!$B$5:$B$7,MATCH(I1139,Asumsi!$A$5:$A$7,0))-F1139*R1139,0)</f>
        <v>105575.4</v>
      </c>
      <c r="V1139" s="45">
        <f>IF(S1139=1,U1139*(1-Asumsi!$B$10),U1139)</f>
        <v>105575.4</v>
      </c>
    </row>
    <row r="1140" spans="1:22" x14ac:dyDescent="0.35">
      <c r="A1140" s="43">
        <v>59200</v>
      </c>
      <c r="B1140" s="43" t="s">
        <v>202</v>
      </c>
      <c r="C1140" s="43" t="s">
        <v>403</v>
      </c>
      <c r="D1140" s="44">
        <v>40886</v>
      </c>
      <c r="E1140" s="43">
        <v>4</v>
      </c>
      <c r="F1140" s="43">
        <v>340900</v>
      </c>
      <c r="G1140" s="43">
        <v>0.09</v>
      </c>
      <c r="H1140" s="43">
        <v>30681</v>
      </c>
      <c r="I1140" s="43" t="s">
        <v>76</v>
      </c>
      <c r="J1140" s="43" t="s">
        <v>141</v>
      </c>
      <c r="K1140" s="43">
        <f t="shared" si="136"/>
        <v>2011</v>
      </c>
      <c r="L1140" s="43">
        <f t="shared" si="137"/>
        <v>1</v>
      </c>
      <c r="M1140" s="43">
        <f t="shared" si="138"/>
        <v>0</v>
      </c>
      <c r="N1140" s="43">
        <f t="shared" si="139"/>
        <v>1</v>
      </c>
      <c r="O1140" s="43" t="str">
        <f t="shared" si="140"/>
        <v>D: 7%+</v>
      </c>
      <c r="P1140" s="45">
        <f t="shared" si="141"/>
        <v>310219</v>
      </c>
      <c r="Q1140" s="45">
        <f>IF(L1140=1,F1140*INDEX(Asumsi!$B$5:$B$7,MATCH(I1140,Asumsi!$A$5:$A$7,0))-H1140,0)</f>
        <v>71589</v>
      </c>
      <c r="R1140" s="46">
        <f>MIN(G1140,INDEX(Asumsi!$C$5:$C$7,MATCH(I1140,Asumsi!$A$5:$A$7,0)))</f>
        <v>0.05</v>
      </c>
      <c r="S1140" s="43">
        <f t="shared" si="142"/>
        <v>1</v>
      </c>
      <c r="T1140" s="45">
        <f t="shared" si="143"/>
        <v>13635.999999999998</v>
      </c>
      <c r="U1140" s="45">
        <f>IF(L1140=1,F1140*INDEX(Asumsi!$B$5:$B$7,MATCH(I1140,Asumsi!$A$5:$A$7,0))-F1140*R1140,0)</f>
        <v>85225</v>
      </c>
      <c r="V1140" s="45">
        <f>IF(S1140=1,U1140*(1-Asumsi!$B$10),U1140)</f>
        <v>80963.75</v>
      </c>
    </row>
    <row r="1141" spans="1:22" x14ac:dyDescent="0.35">
      <c r="A1141" s="43">
        <v>59459</v>
      </c>
      <c r="B1141" s="43" t="s">
        <v>202</v>
      </c>
      <c r="C1141" s="43" t="s">
        <v>398</v>
      </c>
      <c r="D1141" s="44">
        <v>39848</v>
      </c>
      <c r="E1141" s="43">
        <v>40</v>
      </c>
      <c r="F1141" s="43">
        <v>139320</v>
      </c>
      <c r="G1141" s="43">
        <v>7.0000000000000007E-2</v>
      </c>
      <c r="H1141" s="43">
        <v>9752</v>
      </c>
      <c r="I1141" s="43" t="s">
        <v>77</v>
      </c>
      <c r="J1141" s="43" t="s">
        <v>142</v>
      </c>
      <c r="K1141" s="43">
        <f t="shared" si="136"/>
        <v>2009</v>
      </c>
      <c r="L1141" s="43">
        <f t="shared" si="137"/>
        <v>1</v>
      </c>
      <c r="M1141" s="43">
        <f t="shared" si="138"/>
        <v>0</v>
      </c>
      <c r="N1141" s="43">
        <f t="shared" si="139"/>
        <v>1</v>
      </c>
      <c r="O1141" s="43" t="str">
        <f t="shared" si="140"/>
        <v>D: 7%+</v>
      </c>
      <c r="P1141" s="45">
        <f t="shared" si="141"/>
        <v>129568</v>
      </c>
      <c r="Q1141" s="45">
        <f>IF(L1141=1,F1141*INDEX(Asumsi!$B$5:$B$7,MATCH(I1141,Asumsi!$A$5:$A$7,0))-H1141,0)</f>
        <v>32044</v>
      </c>
      <c r="R1141" s="46">
        <f>MIN(G1141,INDEX(Asumsi!$C$5:$C$7,MATCH(I1141,Asumsi!$A$5:$A$7,0)))</f>
        <v>0.05</v>
      </c>
      <c r="S1141" s="43">
        <f t="shared" si="142"/>
        <v>1</v>
      </c>
      <c r="T1141" s="45">
        <f t="shared" si="143"/>
        <v>2786.4000000000005</v>
      </c>
      <c r="U1141" s="45">
        <f>IF(L1141=1,F1141*INDEX(Asumsi!$B$5:$B$7,MATCH(I1141,Asumsi!$A$5:$A$7,0))-F1141*R1141,0)</f>
        <v>34830</v>
      </c>
      <c r="V1141" s="45">
        <f>IF(S1141=1,U1141*(1-Asumsi!$B$10),U1141)</f>
        <v>33088.5</v>
      </c>
    </row>
    <row r="1142" spans="1:22" x14ac:dyDescent="0.35">
      <c r="A1142" s="43">
        <v>59878</v>
      </c>
      <c r="B1142" s="43" t="s">
        <v>202</v>
      </c>
      <c r="C1142" s="43" t="s">
        <v>407</v>
      </c>
      <c r="D1142" s="44">
        <v>41057</v>
      </c>
      <c r="E1142" s="43">
        <v>6</v>
      </c>
      <c r="F1142" s="43">
        <v>224800</v>
      </c>
      <c r="G1142" s="43">
        <v>0.1</v>
      </c>
      <c r="H1142" s="43">
        <v>22480</v>
      </c>
      <c r="I1142" s="43" t="s">
        <v>77</v>
      </c>
      <c r="J1142" s="43" t="s">
        <v>134</v>
      </c>
      <c r="K1142" s="43">
        <f t="shared" si="136"/>
        <v>2012</v>
      </c>
      <c r="L1142" s="43">
        <f t="shared" si="137"/>
        <v>1</v>
      </c>
      <c r="M1142" s="43">
        <f t="shared" si="138"/>
        <v>0</v>
      </c>
      <c r="N1142" s="43">
        <f t="shared" si="139"/>
        <v>1</v>
      </c>
      <c r="O1142" s="43" t="str">
        <f t="shared" si="140"/>
        <v>D: 7%+</v>
      </c>
      <c r="P1142" s="45">
        <f t="shared" si="141"/>
        <v>202320</v>
      </c>
      <c r="Q1142" s="45">
        <f>IF(L1142=1,F1142*INDEX(Asumsi!$B$5:$B$7,MATCH(I1142,Asumsi!$A$5:$A$7,0))-H1142,0)</f>
        <v>44960</v>
      </c>
      <c r="R1142" s="46">
        <f>MIN(G1142,INDEX(Asumsi!$C$5:$C$7,MATCH(I1142,Asumsi!$A$5:$A$7,0)))</f>
        <v>0.05</v>
      </c>
      <c r="S1142" s="43">
        <f t="shared" si="142"/>
        <v>1</v>
      </c>
      <c r="T1142" s="45">
        <f t="shared" si="143"/>
        <v>11240</v>
      </c>
      <c r="U1142" s="45">
        <f>IF(L1142=1,F1142*INDEX(Asumsi!$B$5:$B$7,MATCH(I1142,Asumsi!$A$5:$A$7,0))-F1142*R1142,0)</f>
        <v>56200</v>
      </c>
      <c r="V1142" s="45">
        <f>IF(S1142=1,U1142*(1-Asumsi!$B$10),U1142)</f>
        <v>53390</v>
      </c>
    </row>
    <row r="1143" spans="1:22" x14ac:dyDescent="0.35">
      <c r="A1143" s="43">
        <v>59909</v>
      </c>
      <c r="B1143" s="43" t="s">
        <v>202</v>
      </c>
      <c r="C1143" s="43" t="s">
        <v>298</v>
      </c>
      <c r="D1143" s="44">
        <v>41126</v>
      </c>
      <c r="E1143" s="43">
        <v>11</v>
      </c>
      <c r="F1143" s="43">
        <v>2510960</v>
      </c>
      <c r="G1143" s="43">
        <v>0.06</v>
      </c>
      <c r="H1143" s="43">
        <v>150658</v>
      </c>
      <c r="I1143" s="43" t="s">
        <v>77</v>
      </c>
      <c r="J1143" s="43" t="s">
        <v>134</v>
      </c>
      <c r="K1143" s="43">
        <f t="shared" si="136"/>
        <v>2012</v>
      </c>
      <c r="L1143" s="43">
        <f t="shared" si="137"/>
        <v>1</v>
      </c>
      <c r="M1143" s="43">
        <f t="shared" si="138"/>
        <v>0</v>
      </c>
      <c r="N1143" s="43">
        <f t="shared" si="139"/>
        <v>1</v>
      </c>
      <c r="O1143" s="43" t="str">
        <f t="shared" si="140"/>
        <v>C: 4-6%</v>
      </c>
      <c r="P1143" s="45">
        <f t="shared" si="141"/>
        <v>2360302</v>
      </c>
      <c r="Q1143" s="45">
        <f>IF(L1143=1,F1143*INDEX(Asumsi!$B$5:$B$7,MATCH(I1143,Asumsi!$A$5:$A$7,0))-H1143,0)</f>
        <v>602630</v>
      </c>
      <c r="R1143" s="46">
        <f>MIN(G1143,INDEX(Asumsi!$C$5:$C$7,MATCH(I1143,Asumsi!$A$5:$A$7,0)))</f>
        <v>0.05</v>
      </c>
      <c r="S1143" s="43">
        <f t="shared" si="142"/>
        <v>1</v>
      </c>
      <c r="T1143" s="45">
        <f t="shared" si="143"/>
        <v>25109.599999999988</v>
      </c>
      <c r="U1143" s="45">
        <f>IF(L1143=1,F1143*INDEX(Asumsi!$B$5:$B$7,MATCH(I1143,Asumsi!$A$5:$A$7,0))-F1143*R1143,0)</f>
        <v>627740</v>
      </c>
      <c r="V1143" s="45">
        <f>IF(S1143=1,U1143*(1-Asumsi!$B$10),U1143)</f>
        <v>596353</v>
      </c>
    </row>
    <row r="1144" spans="1:22" x14ac:dyDescent="0.35">
      <c r="A1144" s="43">
        <v>1218</v>
      </c>
      <c r="B1144" s="43" t="s">
        <v>202</v>
      </c>
      <c r="C1144" s="43" t="s">
        <v>416</v>
      </c>
      <c r="D1144" s="44">
        <v>39983</v>
      </c>
      <c r="E1144" s="43">
        <v>3</v>
      </c>
      <c r="F1144" s="43">
        <v>92920</v>
      </c>
      <c r="G1144" s="43">
        <v>0.1</v>
      </c>
      <c r="H1144" s="43">
        <v>9292</v>
      </c>
      <c r="I1144" s="43" t="s">
        <v>76</v>
      </c>
      <c r="J1144" s="43" t="s">
        <v>141</v>
      </c>
      <c r="K1144" s="43">
        <f t="shared" si="136"/>
        <v>2009</v>
      </c>
      <c r="L1144" s="43">
        <f t="shared" si="137"/>
        <v>1</v>
      </c>
      <c r="M1144" s="43">
        <f t="shared" si="138"/>
        <v>0</v>
      </c>
      <c r="N1144" s="43">
        <f t="shared" si="139"/>
        <v>1</v>
      </c>
      <c r="O1144" s="43" t="str">
        <f t="shared" si="140"/>
        <v>D: 7%+</v>
      </c>
      <c r="P1144" s="45">
        <f t="shared" si="141"/>
        <v>83628</v>
      </c>
      <c r="Q1144" s="45">
        <f>IF(L1144=1,F1144*INDEX(Asumsi!$B$5:$B$7,MATCH(I1144,Asumsi!$A$5:$A$7,0))-H1144,0)</f>
        <v>18584</v>
      </c>
      <c r="R1144" s="46">
        <f>MIN(G1144,INDEX(Asumsi!$C$5:$C$7,MATCH(I1144,Asumsi!$A$5:$A$7,0)))</f>
        <v>0.05</v>
      </c>
      <c r="S1144" s="43">
        <f t="shared" si="142"/>
        <v>1</v>
      </c>
      <c r="T1144" s="45">
        <f t="shared" si="143"/>
        <v>4646</v>
      </c>
      <c r="U1144" s="45">
        <f>IF(L1144=1,F1144*INDEX(Asumsi!$B$5:$B$7,MATCH(I1144,Asumsi!$A$5:$A$7,0))-F1144*R1144,0)</f>
        <v>23230</v>
      </c>
      <c r="V1144" s="45">
        <f>IF(S1144=1,U1144*(1-Asumsi!$B$10),U1144)</f>
        <v>22068.5</v>
      </c>
    </row>
    <row r="1145" spans="1:22" x14ac:dyDescent="0.35">
      <c r="A1145" s="43">
        <v>1600</v>
      </c>
      <c r="B1145" s="43" t="s">
        <v>202</v>
      </c>
      <c r="C1145" s="43" t="s">
        <v>417</v>
      </c>
      <c r="D1145" s="44">
        <v>40239</v>
      </c>
      <c r="E1145" s="43">
        <v>32</v>
      </c>
      <c r="F1145" s="43">
        <v>607180</v>
      </c>
      <c r="G1145" s="43">
        <v>0.1</v>
      </c>
      <c r="H1145" s="43">
        <v>60718</v>
      </c>
      <c r="I1145" s="43" t="s">
        <v>75</v>
      </c>
      <c r="J1145" s="43" t="s">
        <v>144</v>
      </c>
      <c r="K1145" s="43">
        <f t="shared" si="136"/>
        <v>2010</v>
      </c>
      <c r="L1145" s="43">
        <f t="shared" si="137"/>
        <v>1</v>
      </c>
      <c r="M1145" s="43">
        <f t="shared" si="138"/>
        <v>0</v>
      </c>
      <c r="N1145" s="43">
        <f t="shared" si="139"/>
        <v>1</v>
      </c>
      <c r="O1145" s="43" t="str">
        <f t="shared" si="140"/>
        <v>D: 7%+</v>
      </c>
      <c r="P1145" s="45">
        <f t="shared" si="141"/>
        <v>546462</v>
      </c>
      <c r="Q1145" s="45">
        <f>IF(L1145=1,F1145*INDEX(Asumsi!$B$5:$B$7,MATCH(I1145,Asumsi!$A$5:$A$7,0))-H1145,0)</f>
        <v>121436</v>
      </c>
      <c r="R1145" s="46">
        <f>MIN(G1145,INDEX(Asumsi!$C$5:$C$7,MATCH(I1145,Asumsi!$A$5:$A$7,0)))</f>
        <v>0.03</v>
      </c>
      <c r="S1145" s="43">
        <f t="shared" si="142"/>
        <v>1</v>
      </c>
      <c r="T1145" s="45">
        <f t="shared" si="143"/>
        <v>42502.600000000006</v>
      </c>
      <c r="U1145" s="45">
        <f>IF(L1145=1,F1145*INDEX(Asumsi!$B$5:$B$7,MATCH(I1145,Asumsi!$A$5:$A$7,0))-F1145*R1145,0)</f>
        <v>163938.6</v>
      </c>
      <c r="V1145" s="45">
        <f>IF(S1145=1,U1145*(1-Asumsi!$B$10),U1145)</f>
        <v>155741.66999999998</v>
      </c>
    </row>
    <row r="1146" spans="1:22" x14ac:dyDescent="0.35">
      <c r="A1146" s="43">
        <v>2373</v>
      </c>
      <c r="B1146" s="43" t="s">
        <v>202</v>
      </c>
      <c r="C1146" s="43" t="s">
        <v>416</v>
      </c>
      <c r="D1146" s="44">
        <v>39883</v>
      </c>
      <c r="E1146" s="43">
        <v>36</v>
      </c>
      <c r="F1146" s="43">
        <v>635180</v>
      </c>
      <c r="G1146" s="43">
        <v>0.06</v>
      </c>
      <c r="H1146" s="43">
        <v>38111</v>
      </c>
      <c r="I1146" s="43" t="s">
        <v>76</v>
      </c>
      <c r="J1146" s="43" t="s">
        <v>138</v>
      </c>
      <c r="K1146" s="43">
        <f t="shared" si="136"/>
        <v>2009</v>
      </c>
      <c r="L1146" s="43">
        <f t="shared" si="137"/>
        <v>1</v>
      </c>
      <c r="M1146" s="43">
        <f t="shared" si="138"/>
        <v>0</v>
      </c>
      <c r="N1146" s="43">
        <f t="shared" si="139"/>
        <v>1</v>
      </c>
      <c r="O1146" s="43" t="str">
        <f t="shared" si="140"/>
        <v>C: 4-6%</v>
      </c>
      <c r="P1146" s="45">
        <f t="shared" si="141"/>
        <v>597069</v>
      </c>
      <c r="Q1146" s="45">
        <f>IF(L1146=1,F1146*INDEX(Asumsi!$B$5:$B$7,MATCH(I1146,Asumsi!$A$5:$A$7,0))-H1146,0)</f>
        <v>152443</v>
      </c>
      <c r="R1146" s="46">
        <f>MIN(G1146,INDEX(Asumsi!$C$5:$C$7,MATCH(I1146,Asumsi!$A$5:$A$7,0)))</f>
        <v>0.05</v>
      </c>
      <c r="S1146" s="43">
        <f t="shared" si="142"/>
        <v>1</v>
      </c>
      <c r="T1146" s="45">
        <f t="shared" si="143"/>
        <v>6351.7999999999965</v>
      </c>
      <c r="U1146" s="45">
        <f>IF(L1146=1,F1146*INDEX(Asumsi!$B$5:$B$7,MATCH(I1146,Asumsi!$A$5:$A$7,0))-F1146*R1146,0)</f>
        <v>158795</v>
      </c>
      <c r="V1146" s="45">
        <f>IF(S1146=1,U1146*(1-Asumsi!$B$10),U1146)</f>
        <v>150855.25</v>
      </c>
    </row>
    <row r="1147" spans="1:22" x14ac:dyDescent="0.35">
      <c r="A1147" s="43">
        <v>2626</v>
      </c>
      <c r="B1147" s="43" t="s">
        <v>202</v>
      </c>
      <c r="C1147" s="43" t="s">
        <v>418</v>
      </c>
      <c r="D1147" s="44">
        <v>40793</v>
      </c>
      <c r="E1147" s="43">
        <v>16</v>
      </c>
      <c r="F1147" s="43">
        <v>96740</v>
      </c>
      <c r="G1147" s="43">
        <v>0.02</v>
      </c>
      <c r="H1147" s="43">
        <v>1935</v>
      </c>
      <c r="I1147" s="43" t="s">
        <v>76</v>
      </c>
      <c r="J1147" s="43" t="s">
        <v>149</v>
      </c>
      <c r="K1147" s="43">
        <f t="shared" si="136"/>
        <v>2011</v>
      </c>
      <c r="L1147" s="43">
        <f t="shared" si="137"/>
        <v>1</v>
      </c>
      <c r="M1147" s="43">
        <f t="shared" si="138"/>
        <v>0</v>
      </c>
      <c r="N1147" s="43">
        <f t="shared" si="139"/>
        <v>1</v>
      </c>
      <c r="O1147" s="43" t="str">
        <f t="shared" si="140"/>
        <v>B: 1-3%</v>
      </c>
      <c r="P1147" s="45">
        <f t="shared" si="141"/>
        <v>94805</v>
      </c>
      <c r="Q1147" s="45">
        <f>IF(L1147=1,F1147*INDEX(Asumsi!$B$5:$B$7,MATCH(I1147,Asumsi!$A$5:$A$7,0))-H1147,0)</f>
        <v>27087</v>
      </c>
      <c r="R1147" s="46">
        <f>MIN(G1147,INDEX(Asumsi!$C$5:$C$7,MATCH(I1147,Asumsi!$A$5:$A$7,0)))</f>
        <v>0.02</v>
      </c>
      <c r="S1147" s="43">
        <f t="shared" si="142"/>
        <v>0</v>
      </c>
      <c r="T1147" s="45">
        <f t="shared" si="143"/>
        <v>0</v>
      </c>
      <c r="U1147" s="45">
        <f>IF(L1147=1,F1147*INDEX(Asumsi!$B$5:$B$7,MATCH(I1147,Asumsi!$A$5:$A$7,0))-F1147*R1147,0)</f>
        <v>27087.200000000001</v>
      </c>
      <c r="V1147" s="45">
        <f>IF(S1147=1,U1147*(1-Asumsi!$B$10),U1147)</f>
        <v>27087.200000000001</v>
      </c>
    </row>
    <row r="1148" spans="1:22" x14ac:dyDescent="0.35">
      <c r="A1148" s="43">
        <v>3109</v>
      </c>
      <c r="B1148" s="43" t="s">
        <v>202</v>
      </c>
      <c r="C1148" s="43" t="s">
        <v>417</v>
      </c>
      <c r="D1148" s="44">
        <v>40382</v>
      </c>
      <c r="E1148" s="43">
        <v>47</v>
      </c>
      <c r="F1148" s="43">
        <v>2011480</v>
      </c>
      <c r="G1148" s="43">
        <v>0.1</v>
      </c>
      <c r="H1148" s="43">
        <v>201148</v>
      </c>
      <c r="I1148" s="43" t="s">
        <v>75</v>
      </c>
      <c r="J1148" s="43" t="s">
        <v>144</v>
      </c>
      <c r="K1148" s="43">
        <f t="shared" si="136"/>
        <v>2010</v>
      </c>
      <c r="L1148" s="43">
        <f t="shared" si="137"/>
        <v>1</v>
      </c>
      <c r="M1148" s="43">
        <f t="shared" si="138"/>
        <v>0</v>
      </c>
      <c r="N1148" s="43">
        <f t="shared" si="139"/>
        <v>1</v>
      </c>
      <c r="O1148" s="43" t="str">
        <f t="shared" si="140"/>
        <v>D: 7%+</v>
      </c>
      <c r="P1148" s="45">
        <f t="shared" si="141"/>
        <v>1810332</v>
      </c>
      <c r="Q1148" s="45">
        <f>IF(L1148=1,F1148*INDEX(Asumsi!$B$5:$B$7,MATCH(I1148,Asumsi!$A$5:$A$7,0))-H1148,0)</f>
        <v>402296</v>
      </c>
      <c r="R1148" s="46">
        <f>MIN(G1148,INDEX(Asumsi!$C$5:$C$7,MATCH(I1148,Asumsi!$A$5:$A$7,0)))</f>
        <v>0.03</v>
      </c>
      <c r="S1148" s="43">
        <f t="shared" si="142"/>
        <v>1</v>
      </c>
      <c r="T1148" s="45">
        <f t="shared" si="143"/>
        <v>140803.6</v>
      </c>
      <c r="U1148" s="45">
        <f>IF(L1148=1,F1148*INDEX(Asumsi!$B$5:$B$7,MATCH(I1148,Asumsi!$A$5:$A$7,0))-F1148*R1148,0)</f>
        <v>543099.6</v>
      </c>
      <c r="V1148" s="45">
        <f>IF(S1148=1,U1148*(1-Asumsi!$B$10),U1148)</f>
        <v>515944.61999999994</v>
      </c>
    </row>
    <row r="1149" spans="1:22" x14ac:dyDescent="0.35">
      <c r="A1149" s="43">
        <v>3777</v>
      </c>
      <c r="B1149" s="43" t="s">
        <v>209</v>
      </c>
      <c r="C1149" s="43" t="s">
        <v>418</v>
      </c>
      <c r="D1149" s="44">
        <v>39910</v>
      </c>
      <c r="E1149" s="43">
        <v>14</v>
      </c>
      <c r="F1149" s="43">
        <v>489700</v>
      </c>
      <c r="G1149" s="43">
        <v>0.06</v>
      </c>
      <c r="H1149" s="43">
        <v>29382</v>
      </c>
      <c r="I1149" s="43" t="s">
        <v>75</v>
      </c>
      <c r="J1149" s="43" t="s">
        <v>144</v>
      </c>
      <c r="K1149" s="43">
        <f t="shared" si="136"/>
        <v>2009</v>
      </c>
      <c r="L1149" s="43">
        <f t="shared" si="137"/>
        <v>0</v>
      </c>
      <c r="M1149" s="43">
        <f t="shared" si="138"/>
        <v>1</v>
      </c>
      <c r="N1149" s="43">
        <f t="shared" si="139"/>
        <v>1</v>
      </c>
      <c r="O1149" s="43" t="str">
        <f t="shared" si="140"/>
        <v>C: 4-6%</v>
      </c>
      <c r="P1149" s="45">
        <f t="shared" si="141"/>
        <v>0</v>
      </c>
      <c r="Q1149" s="45">
        <f>IF(L1149=1,F1149*INDEX(Asumsi!$B$5:$B$7,MATCH(I1149,Asumsi!$A$5:$A$7,0))-H1149,0)</f>
        <v>0</v>
      </c>
      <c r="R1149" s="46">
        <f>MIN(G1149,INDEX(Asumsi!$C$5:$C$7,MATCH(I1149,Asumsi!$A$5:$A$7,0)))</f>
        <v>0.03</v>
      </c>
      <c r="S1149" s="43">
        <f t="shared" si="142"/>
        <v>1</v>
      </c>
      <c r="T1149" s="45">
        <f t="shared" si="143"/>
        <v>0</v>
      </c>
      <c r="U1149" s="45">
        <f>IF(L1149=1,F1149*INDEX(Asumsi!$B$5:$B$7,MATCH(I1149,Asumsi!$A$5:$A$7,0))-F1149*R1149,0)</f>
        <v>0</v>
      </c>
      <c r="V1149" s="45">
        <f>IF(S1149=1,U1149*(1-Asumsi!$B$10),U1149)</f>
        <v>0</v>
      </c>
    </row>
    <row r="1150" spans="1:22" x14ac:dyDescent="0.35">
      <c r="A1150" s="43">
        <v>3973</v>
      </c>
      <c r="B1150" s="43" t="s">
        <v>202</v>
      </c>
      <c r="C1150" s="43" t="s">
        <v>419</v>
      </c>
      <c r="D1150" s="44">
        <v>40991</v>
      </c>
      <c r="E1150" s="43">
        <v>21</v>
      </c>
      <c r="F1150" s="43">
        <v>632700</v>
      </c>
      <c r="G1150" s="43">
        <v>0.06</v>
      </c>
      <c r="H1150" s="43">
        <v>37962</v>
      </c>
      <c r="I1150" s="43" t="s">
        <v>75</v>
      </c>
      <c r="J1150" s="43" t="s">
        <v>144</v>
      </c>
      <c r="K1150" s="43">
        <f t="shared" si="136"/>
        <v>2012</v>
      </c>
      <c r="L1150" s="43">
        <f t="shared" si="137"/>
        <v>1</v>
      </c>
      <c r="M1150" s="43">
        <f t="shared" si="138"/>
        <v>0</v>
      </c>
      <c r="N1150" s="43">
        <f t="shared" si="139"/>
        <v>1</v>
      </c>
      <c r="O1150" s="43" t="str">
        <f t="shared" si="140"/>
        <v>C: 4-6%</v>
      </c>
      <c r="P1150" s="45">
        <f t="shared" si="141"/>
        <v>594738</v>
      </c>
      <c r="Q1150" s="45">
        <f>IF(L1150=1,F1150*INDEX(Asumsi!$B$5:$B$7,MATCH(I1150,Asumsi!$A$5:$A$7,0))-H1150,0)</f>
        <v>151848</v>
      </c>
      <c r="R1150" s="46">
        <f>MIN(G1150,INDEX(Asumsi!$C$5:$C$7,MATCH(I1150,Asumsi!$A$5:$A$7,0)))</f>
        <v>0.03</v>
      </c>
      <c r="S1150" s="43">
        <f t="shared" si="142"/>
        <v>1</v>
      </c>
      <c r="T1150" s="45">
        <f t="shared" si="143"/>
        <v>18981</v>
      </c>
      <c r="U1150" s="45">
        <f>IF(L1150=1,F1150*INDEX(Asumsi!$B$5:$B$7,MATCH(I1150,Asumsi!$A$5:$A$7,0))-F1150*R1150,0)</f>
        <v>170829</v>
      </c>
      <c r="V1150" s="45">
        <f>IF(S1150=1,U1150*(1-Asumsi!$B$10),U1150)</f>
        <v>162287.54999999999</v>
      </c>
    </row>
    <row r="1151" spans="1:22" x14ac:dyDescent="0.35">
      <c r="A1151" s="43">
        <v>4932</v>
      </c>
      <c r="B1151" s="43" t="s">
        <v>202</v>
      </c>
      <c r="C1151" s="43" t="s">
        <v>419</v>
      </c>
      <c r="D1151" s="44">
        <v>40399</v>
      </c>
      <c r="E1151" s="43">
        <v>11</v>
      </c>
      <c r="F1151" s="43">
        <v>218740</v>
      </c>
      <c r="G1151" s="43">
        <v>7.0000000000000007E-2</v>
      </c>
      <c r="H1151" s="43">
        <v>15312</v>
      </c>
      <c r="I1151" s="43" t="s">
        <v>76</v>
      </c>
      <c r="J1151" s="43" t="s">
        <v>145</v>
      </c>
      <c r="K1151" s="43">
        <f t="shared" si="136"/>
        <v>2010</v>
      </c>
      <c r="L1151" s="43">
        <f t="shared" si="137"/>
        <v>1</v>
      </c>
      <c r="M1151" s="43">
        <f t="shared" si="138"/>
        <v>0</v>
      </c>
      <c r="N1151" s="43">
        <f t="shared" si="139"/>
        <v>1</v>
      </c>
      <c r="O1151" s="43" t="str">
        <f t="shared" si="140"/>
        <v>D: 7%+</v>
      </c>
      <c r="P1151" s="45">
        <f t="shared" si="141"/>
        <v>203428</v>
      </c>
      <c r="Q1151" s="45">
        <f>IF(L1151=1,F1151*INDEX(Asumsi!$B$5:$B$7,MATCH(I1151,Asumsi!$A$5:$A$7,0))-H1151,0)</f>
        <v>50310</v>
      </c>
      <c r="R1151" s="46">
        <f>MIN(G1151,INDEX(Asumsi!$C$5:$C$7,MATCH(I1151,Asumsi!$A$5:$A$7,0)))</f>
        <v>0.05</v>
      </c>
      <c r="S1151" s="43">
        <f t="shared" si="142"/>
        <v>1</v>
      </c>
      <c r="T1151" s="45">
        <f t="shared" si="143"/>
        <v>4374.8000000000011</v>
      </c>
      <c r="U1151" s="45">
        <f>IF(L1151=1,F1151*INDEX(Asumsi!$B$5:$B$7,MATCH(I1151,Asumsi!$A$5:$A$7,0))-F1151*R1151,0)</f>
        <v>54685</v>
      </c>
      <c r="V1151" s="45">
        <f>IF(S1151=1,U1151*(1-Asumsi!$B$10),U1151)</f>
        <v>51950.75</v>
      </c>
    </row>
    <row r="1152" spans="1:22" x14ac:dyDescent="0.35">
      <c r="A1152" s="43">
        <v>7239</v>
      </c>
      <c r="B1152" s="43" t="s">
        <v>202</v>
      </c>
      <c r="C1152" s="43" t="s">
        <v>416</v>
      </c>
      <c r="D1152" s="44">
        <v>40723</v>
      </c>
      <c r="E1152" s="43">
        <v>50</v>
      </c>
      <c r="F1152" s="43">
        <v>12412320</v>
      </c>
      <c r="G1152" s="43">
        <v>0.03</v>
      </c>
      <c r="H1152" s="43">
        <v>372370</v>
      </c>
      <c r="I1152" s="43" t="s">
        <v>76</v>
      </c>
      <c r="J1152" s="43" t="s">
        <v>140</v>
      </c>
      <c r="K1152" s="43">
        <f t="shared" si="136"/>
        <v>2011</v>
      </c>
      <c r="L1152" s="43">
        <f t="shared" si="137"/>
        <v>1</v>
      </c>
      <c r="M1152" s="43">
        <f t="shared" si="138"/>
        <v>0</v>
      </c>
      <c r="N1152" s="43">
        <f t="shared" si="139"/>
        <v>1</v>
      </c>
      <c r="O1152" s="43" t="str">
        <f t="shared" si="140"/>
        <v>B: 1-3%</v>
      </c>
      <c r="P1152" s="45">
        <f t="shared" si="141"/>
        <v>12039950</v>
      </c>
      <c r="Q1152" s="45">
        <f>IF(L1152=1,F1152*INDEX(Asumsi!$B$5:$B$7,MATCH(I1152,Asumsi!$A$5:$A$7,0))-H1152,0)</f>
        <v>3351326</v>
      </c>
      <c r="R1152" s="46">
        <f>MIN(G1152,INDEX(Asumsi!$C$5:$C$7,MATCH(I1152,Asumsi!$A$5:$A$7,0)))</f>
        <v>0.03</v>
      </c>
      <c r="S1152" s="43">
        <f t="shared" si="142"/>
        <v>0</v>
      </c>
      <c r="T1152" s="45">
        <f t="shared" si="143"/>
        <v>0</v>
      </c>
      <c r="U1152" s="45">
        <f>IF(L1152=1,F1152*INDEX(Asumsi!$B$5:$B$7,MATCH(I1152,Asumsi!$A$5:$A$7,0))-F1152*R1152,0)</f>
        <v>3351326.4</v>
      </c>
      <c r="V1152" s="45">
        <f>IF(S1152=1,U1152*(1-Asumsi!$B$10),U1152)</f>
        <v>3351326.4</v>
      </c>
    </row>
    <row r="1153" spans="1:22" x14ac:dyDescent="0.35">
      <c r="A1153" s="43">
        <v>9088</v>
      </c>
      <c r="B1153" s="43" t="s">
        <v>202</v>
      </c>
      <c r="C1153" s="43" t="s">
        <v>420</v>
      </c>
      <c r="D1153" s="44">
        <v>39986</v>
      </c>
      <c r="E1153" s="43">
        <v>50</v>
      </c>
      <c r="F1153" s="43">
        <v>30767400</v>
      </c>
      <c r="G1153" s="43">
        <v>0.03</v>
      </c>
      <c r="H1153" s="43">
        <v>923022</v>
      </c>
      <c r="I1153" s="43" t="s">
        <v>76</v>
      </c>
      <c r="J1153" s="43" t="s">
        <v>138</v>
      </c>
      <c r="K1153" s="43">
        <f t="shared" si="136"/>
        <v>2009</v>
      </c>
      <c r="L1153" s="43">
        <f t="shared" si="137"/>
        <v>1</v>
      </c>
      <c r="M1153" s="43">
        <f t="shared" si="138"/>
        <v>0</v>
      </c>
      <c r="N1153" s="43">
        <f t="shared" si="139"/>
        <v>1</v>
      </c>
      <c r="O1153" s="43" t="str">
        <f t="shared" si="140"/>
        <v>B: 1-3%</v>
      </c>
      <c r="P1153" s="45">
        <f t="shared" si="141"/>
        <v>29844378</v>
      </c>
      <c r="Q1153" s="45">
        <f>IF(L1153=1,F1153*INDEX(Asumsi!$B$5:$B$7,MATCH(I1153,Asumsi!$A$5:$A$7,0))-H1153,0)</f>
        <v>8307198</v>
      </c>
      <c r="R1153" s="46">
        <f>MIN(G1153,INDEX(Asumsi!$C$5:$C$7,MATCH(I1153,Asumsi!$A$5:$A$7,0)))</f>
        <v>0.03</v>
      </c>
      <c r="S1153" s="43">
        <f t="shared" si="142"/>
        <v>0</v>
      </c>
      <c r="T1153" s="45">
        <f t="shared" si="143"/>
        <v>0</v>
      </c>
      <c r="U1153" s="45">
        <f>IF(L1153=1,F1153*INDEX(Asumsi!$B$5:$B$7,MATCH(I1153,Asumsi!$A$5:$A$7,0))-F1153*R1153,0)</f>
        <v>8307198</v>
      </c>
      <c r="V1153" s="45">
        <f>IF(S1153=1,U1153*(1-Asumsi!$B$10),U1153)</f>
        <v>8307198</v>
      </c>
    </row>
    <row r="1154" spans="1:22" x14ac:dyDescent="0.35">
      <c r="A1154" s="43">
        <v>11428</v>
      </c>
      <c r="B1154" s="43" t="s">
        <v>202</v>
      </c>
      <c r="C1154" s="43" t="s">
        <v>421</v>
      </c>
      <c r="D1154" s="44">
        <v>40929</v>
      </c>
      <c r="E1154" s="43">
        <v>16</v>
      </c>
      <c r="F1154" s="43">
        <v>3109060</v>
      </c>
      <c r="G1154" s="43">
        <v>0</v>
      </c>
      <c r="H1154" s="43">
        <v>0</v>
      </c>
      <c r="I1154" s="43" t="s">
        <v>76</v>
      </c>
      <c r="J1154" s="43" t="s">
        <v>146</v>
      </c>
      <c r="K1154" s="43">
        <f t="shared" ref="K1154:K1217" si="144">YEAR(D1154)</f>
        <v>2012</v>
      </c>
      <c r="L1154" s="43">
        <f t="shared" ref="L1154:L1217" si="145">IF(B1154="Order Finished",1,0)</f>
        <v>1</v>
      </c>
      <c r="M1154" s="43">
        <f t="shared" ref="M1154:M1217" si="146">IF(B1154="Order Returned",1,0)</f>
        <v>0</v>
      </c>
      <c r="N1154" s="43">
        <f t="shared" ref="N1154:N1217" si="147">IF(B1154="Order Cancelled",0,1)</f>
        <v>1</v>
      </c>
      <c r="O1154" s="43" t="str">
        <f t="shared" ref="O1154:O1217" si="148">IF(G1154=0,"A: 0%",IF(G1154&lt;=0.03,"B: 1-3%",IF(G1154&lt;=0.06,"C: 4-6%","D: 7%+")))</f>
        <v>A: 0%</v>
      </c>
      <c r="P1154" s="45">
        <f t="shared" ref="P1154:P1217" si="149">IF(L1154=1,F1154-H1154,0)</f>
        <v>3109060</v>
      </c>
      <c r="Q1154" s="45">
        <f>IF(L1154=1,F1154*INDEX(Asumsi!$B$5:$B$7,MATCH(I1154,Asumsi!$A$5:$A$7,0))-H1154,0)</f>
        <v>932718</v>
      </c>
      <c r="R1154" s="46">
        <f>MIN(G1154,INDEX(Asumsi!$C$5:$C$7,MATCH(I1154,Asumsi!$A$5:$A$7,0)))</f>
        <v>0</v>
      </c>
      <c r="S1154" s="43">
        <f t="shared" ref="S1154:S1217" si="150">IF(G1154&gt;R1154,1,0)</f>
        <v>0</v>
      </c>
      <c r="T1154" s="45">
        <f t="shared" ref="T1154:T1217" si="151">IF(L1154=1,F1154*(G1154-R1154),0)</f>
        <v>0</v>
      </c>
      <c r="U1154" s="45">
        <f>IF(L1154=1,F1154*INDEX(Asumsi!$B$5:$B$7,MATCH(I1154,Asumsi!$A$5:$A$7,0))-F1154*R1154,0)</f>
        <v>932718</v>
      </c>
      <c r="V1154" s="45">
        <f>IF(S1154=1,U1154*(1-Asumsi!$B$10),U1154)</f>
        <v>932718</v>
      </c>
    </row>
    <row r="1155" spans="1:22" x14ac:dyDescent="0.35">
      <c r="A1155" s="43">
        <v>12452</v>
      </c>
      <c r="B1155" s="43" t="s">
        <v>202</v>
      </c>
      <c r="C1155" s="43" t="s">
        <v>421</v>
      </c>
      <c r="D1155" s="44">
        <v>40519</v>
      </c>
      <c r="E1155" s="43">
        <v>1</v>
      </c>
      <c r="F1155" s="43">
        <v>713900</v>
      </c>
      <c r="G1155" s="43">
        <v>0.08</v>
      </c>
      <c r="H1155" s="43">
        <v>57112</v>
      </c>
      <c r="I1155" s="43" t="s">
        <v>76</v>
      </c>
      <c r="J1155" s="43" t="s">
        <v>138</v>
      </c>
      <c r="K1155" s="43">
        <f t="shared" si="144"/>
        <v>2010</v>
      </c>
      <c r="L1155" s="43">
        <f t="shared" si="145"/>
        <v>1</v>
      </c>
      <c r="M1155" s="43">
        <f t="shared" si="146"/>
        <v>0</v>
      </c>
      <c r="N1155" s="43">
        <f t="shared" si="147"/>
        <v>1</v>
      </c>
      <c r="O1155" s="43" t="str">
        <f t="shared" si="148"/>
        <v>D: 7%+</v>
      </c>
      <c r="P1155" s="45">
        <f t="shared" si="149"/>
        <v>656788</v>
      </c>
      <c r="Q1155" s="45">
        <f>IF(L1155=1,F1155*INDEX(Asumsi!$B$5:$B$7,MATCH(I1155,Asumsi!$A$5:$A$7,0))-H1155,0)</f>
        <v>157058</v>
      </c>
      <c r="R1155" s="46">
        <f>MIN(G1155,INDEX(Asumsi!$C$5:$C$7,MATCH(I1155,Asumsi!$A$5:$A$7,0)))</f>
        <v>0.05</v>
      </c>
      <c r="S1155" s="43">
        <f t="shared" si="150"/>
        <v>1</v>
      </c>
      <c r="T1155" s="45">
        <f t="shared" si="151"/>
        <v>21417</v>
      </c>
      <c r="U1155" s="45">
        <f>IF(L1155=1,F1155*INDEX(Asumsi!$B$5:$B$7,MATCH(I1155,Asumsi!$A$5:$A$7,0))-F1155*R1155,0)</f>
        <v>178475</v>
      </c>
      <c r="V1155" s="45">
        <f>IF(S1155=1,U1155*(1-Asumsi!$B$10),U1155)</f>
        <v>169551.25</v>
      </c>
    </row>
    <row r="1156" spans="1:22" x14ac:dyDescent="0.35">
      <c r="A1156" s="43">
        <v>13345</v>
      </c>
      <c r="B1156" s="43" t="s">
        <v>202</v>
      </c>
      <c r="C1156" s="43" t="s">
        <v>421</v>
      </c>
      <c r="D1156" s="44">
        <v>41154</v>
      </c>
      <c r="E1156" s="43">
        <v>24</v>
      </c>
      <c r="F1156" s="43">
        <v>233640</v>
      </c>
      <c r="G1156" s="43">
        <v>0.02</v>
      </c>
      <c r="H1156" s="43">
        <v>4673</v>
      </c>
      <c r="I1156" s="43" t="s">
        <v>77</v>
      </c>
      <c r="J1156" s="43" t="s">
        <v>142</v>
      </c>
      <c r="K1156" s="43">
        <f t="shared" si="144"/>
        <v>2012</v>
      </c>
      <c r="L1156" s="43">
        <f t="shared" si="145"/>
        <v>1</v>
      </c>
      <c r="M1156" s="43">
        <f t="shared" si="146"/>
        <v>0</v>
      </c>
      <c r="N1156" s="43">
        <f t="shared" si="147"/>
        <v>1</v>
      </c>
      <c r="O1156" s="43" t="str">
        <f t="shared" si="148"/>
        <v>B: 1-3%</v>
      </c>
      <c r="P1156" s="45">
        <f t="shared" si="149"/>
        <v>228967</v>
      </c>
      <c r="Q1156" s="45">
        <f>IF(L1156=1,F1156*INDEX(Asumsi!$B$5:$B$7,MATCH(I1156,Asumsi!$A$5:$A$7,0))-H1156,0)</f>
        <v>65419</v>
      </c>
      <c r="R1156" s="46">
        <f>MIN(G1156,INDEX(Asumsi!$C$5:$C$7,MATCH(I1156,Asumsi!$A$5:$A$7,0)))</f>
        <v>0.02</v>
      </c>
      <c r="S1156" s="43">
        <f t="shared" si="150"/>
        <v>0</v>
      </c>
      <c r="T1156" s="45">
        <f t="shared" si="151"/>
        <v>0</v>
      </c>
      <c r="U1156" s="45">
        <f>IF(L1156=1,F1156*INDEX(Asumsi!$B$5:$B$7,MATCH(I1156,Asumsi!$A$5:$A$7,0))-F1156*R1156,0)</f>
        <v>65419.199999999997</v>
      </c>
      <c r="V1156" s="45">
        <f>IF(S1156=1,U1156*(1-Asumsi!$B$10),U1156)</f>
        <v>65419.199999999997</v>
      </c>
    </row>
    <row r="1157" spans="1:22" x14ac:dyDescent="0.35">
      <c r="A1157" s="43">
        <v>13410</v>
      </c>
      <c r="B1157" s="43" t="s">
        <v>209</v>
      </c>
      <c r="C1157" s="43" t="s">
        <v>419</v>
      </c>
      <c r="D1157" s="44">
        <v>40335</v>
      </c>
      <c r="E1157" s="43">
        <v>4</v>
      </c>
      <c r="F1157" s="43">
        <v>67280</v>
      </c>
      <c r="G1157" s="43">
        <v>7.0000000000000007E-2</v>
      </c>
      <c r="H1157" s="43">
        <v>4710</v>
      </c>
      <c r="I1157" s="43" t="s">
        <v>77</v>
      </c>
      <c r="J1157" s="43" t="s">
        <v>142</v>
      </c>
      <c r="K1157" s="43">
        <f t="shared" si="144"/>
        <v>2010</v>
      </c>
      <c r="L1157" s="43">
        <f t="shared" si="145"/>
        <v>0</v>
      </c>
      <c r="M1157" s="43">
        <f t="shared" si="146"/>
        <v>1</v>
      </c>
      <c r="N1157" s="43">
        <f t="shared" si="147"/>
        <v>1</v>
      </c>
      <c r="O1157" s="43" t="str">
        <f t="shared" si="148"/>
        <v>D: 7%+</v>
      </c>
      <c r="P1157" s="45">
        <f t="shared" si="149"/>
        <v>0</v>
      </c>
      <c r="Q1157" s="45">
        <f>IF(L1157=1,F1157*INDEX(Asumsi!$B$5:$B$7,MATCH(I1157,Asumsi!$A$5:$A$7,0))-H1157,0)</f>
        <v>0</v>
      </c>
      <c r="R1157" s="46">
        <f>MIN(G1157,INDEX(Asumsi!$C$5:$C$7,MATCH(I1157,Asumsi!$A$5:$A$7,0)))</f>
        <v>0.05</v>
      </c>
      <c r="S1157" s="43">
        <f t="shared" si="150"/>
        <v>1</v>
      </c>
      <c r="T1157" s="45">
        <f t="shared" si="151"/>
        <v>0</v>
      </c>
      <c r="U1157" s="45">
        <f>IF(L1157=1,F1157*INDEX(Asumsi!$B$5:$B$7,MATCH(I1157,Asumsi!$A$5:$A$7,0))-F1157*R1157,0)</f>
        <v>0</v>
      </c>
      <c r="V1157" s="45">
        <f>IF(S1157=1,U1157*(1-Asumsi!$B$10),U1157)</f>
        <v>0</v>
      </c>
    </row>
    <row r="1158" spans="1:22" x14ac:dyDescent="0.35">
      <c r="A1158" s="43">
        <v>15808</v>
      </c>
      <c r="B1158" s="43" t="s">
        <v>202</v>
      </c>
      <c r="C1158" s="43" t="s">
        <v>421</v>
      </c>
      <c r="D1158" s="44">
        <v>40526</v>
      </c>
      <c r="E1158" s="43">
        <v>33</v>
      </c>
      <c r="F1158" s="43">
        <v>253760</v>
      </c>
      <c r="G1158" s="43">
        <v>0.05</v>
      </c>
      <c r="H1158" s="43">
        <v>12688</v>
      </c>
      <c r="I1158" s="43" t="s">
        <v>75</v>
      </c>
      <c r="J1158" s="43" t="s">
        <v>144</v>
      </c>
      <c r="K1158" s="43">
        <f t="shared" si="144"/>
        <v>2010</v>
      </c>
      <c r="L1158" s="43">
        <f t="shared" si="145"/>
        <v>1</v>
      </c>
      <c r="M1158" s="43">
        <f t="shared" si="146"/>
        <v>0</v>
      </c>
      <c r="N1158" s="43">
        <f t="shared" si="147"/>
        <v>1</v>
      </c>
      <c r="O1158" s="43" t="str">
        <f t="shared" si="148"/>
        <v>C: 4-6%</v>
      </c>
      <c r="P1158" s="45">
        <f t="shared" si="149"/>
        <v>241072</v>
      </c>
      <c r="Q1158" s="45">
        <f>IF(L1158=1,F1158*INDEX(Asumsi!$B$5:$B$7,MATCH(I1158,Asumsi!$A$5:$A$7,0))-H1158,0)</f>
        <v>63440</v>
      </c>
      <c r="R1158" s="46">
        <f>MIN(G1158,INDEX(Asumsi!$C$5:$C$7,MATCH(I1158,Asumsi!$A$5:$A$7,0)))</f>
        <v>0.03</v>
      </c>
      <c r="S1158" s="43">
        <f t="shared" si="150"/>
        <v>1</v>
      </c>
      <c r="T1158" s="45">
        <f t="shared" si="151"/>
        <v>5075.2000000000007</v>
      </c>
      <c r="U1158" s="45">
        <f>IF(L1158=1,F1158*INDEX(Asumsi!$B$5:$B$7,MATCH(I1158,Asumsi!$A$5:$A$7,0))-F1158*R1158,0)</f>
        <v>68515.199999999997</v>
      </c>
      <c r="V1158" s="45">
        <f>IF(S1158=1,U1158*(1-Asumsi!$B$10),U1158)</f>
        <v>65089.439999999995</v>
      </c>
    </row>
    <row r="1159" spans="1:22" x14ac:dyDescent="0.35">
      <c r="A1159" s="43">
        <v>16326</v>
      </c>
      <c r="B1159" s="43" t="s">
        <v>202</v>
      </c>
      <c r="C1159" s="43" t="s">
        <v>421</v>
      </c>
      <c r="D1159" s="44">
        <v>40308</v>
      </c>
      <c r="E1159" s="43">
        <v>39</v>
      </c>
      <c r="F1159" s="43">
        <v>3076660</v>
      </c>
      <c r="G1159" s="43">
        <v>0.03</v>
      </c>
      <c r="H1159" s="43">
        <v>92300</v>
      </c>
      <c r="I1159" s="43" t="s">
        <v>77</v>
      </c>
      <c r="J1159" s="43" t="s">
        <v>142</v>
      </c>
      <c r="K1159" s="43">
        <f t="shared" si="144"/>
        <v>2010</v>
      </c>
      <c r="L1159" s="43">
        <f t="shared" si="145"/>
        <v>1</v>
      </c>
      <c r="M1159" s="43">
        <f t="shared" si="146"/>
        <v>0</v>
      </c>
      <c r="N1159" s="43">
        <f t="shared" si="147"/>
        <v>1</v>
      </c>
      <c r="O1159" s="43" t="str">
        <f t="shared" si="148"/>
        <v>B: 1-3%</v>
      </c>
      <c r="P1159" s="45">
        <f t="shared" si="149"/>
        <v>2984360</v>
      </c>
      <c r="Q1159" s="45">
        <f>IF(L1159=1,F1159*INDEX(Asumsi!$B$5:$B$7,MATCH(I1159,Asumsi!$A$5:$A$7,0))-H1159,0)</f>
        <v>830698</v>
      </c>
      <c r="R1159" s="46">
        <f>MIN(G1159,INDEX(Asumsi!$C$5:$C$7,MATCH(I1159,Asumsi!$A$5:$A$7,0)))</f>
        <v>0.03</v>
      </c>
      <c r="S1159" s="43">
        <f t="shared" si="150"/>
        <v>0</v>
      </c>
      <c r="T1159" s="45">
        <f t="shared" si="151"/>
        <v>0</v>
      </c>
      <c r="U1159" s="45">
        <f>IF(L1159=1,F1159*INDEX(Asumsi!$B$5:$B$7,MATCH(I1159,Asumsi!$A$5:$A$7,0))-F1159*R1159,0)</f>
        <v>830698.2</v>
      </c>
      <c r="V1159" s="45">
        <f>IF(S1159=1,U1159*(1-Asumsi!$B$10),U1159)</f>
        <v>830698.2</v>
      </c>
    </row>
    <row r="1160" spans="1:22" x14ac:dyDescent="0.35">
      <c r="A1160" s="43">
        <v>17985</v>
      </c>
      <c r="B1160" s="43" t="s">
        <v>209</v>
      </c>
      <c r="C1160" s="43" t="s">
        <v>422</v>
      </c>
      <c r="D1160" s="44">
        <v>40645</v>
      </c>
      <c r="E1160" s="43">
        <v>4</v>
      </c>
      <c r="F1160" s="43">
        <v>947760</v>
      </c>
      <c r="G1160" s="43">
        <v>0.01</v>
      </c>
      <c r="H1160" s="43">
        <v>9478</v>
      </c>
      <c r="I1160" s="43" t="s">
        <v>75</v>
      </c>
      <c r="J1160" s="43" t="s">
        <v>135</v>
      </c>
      <c r="K1160" s="43">
        <f t="shared" si="144"/>
        <v>2011</v>
      </c>
      <c r="L1160" s="43">
        <f t="shared" si="145"/>
        <v>0</v>
      </c>
      <c r="M1160" s="43">
        <f t="shared" si="146"/>
        <v>1</v>
      </c>
      <c r="N1160" s="43">
        <f t="shared" si="147"/>
        <v>1</v>
      </c>
      <c r="O1160" s="43" t="str">
        <f t="shared" si="148"/>
        <v>B: 1-3%</v>
      </c>
      <c r="P1160" s="45">
        <f t="shared" si="149"/>
        <v>0</v>
      </c>
      <c r="Q1160" s="45">
        <f>IF(L1160=1,F1160*INDEX(Asumsi!$B$5:$B$7,MATCH(I1160,Asumsi!$A$5:$A$7,0))-H1160,0)</f>
        <v>0</v>
      </c>
      <c r="R1160" s="46">
        <f>MIN(G1160,INDEX(Asumsi!$C$5:$C$7,MATCH(I1160,Asumsi!$A$5:$A$7,0)))</f>
        <v>0.01</v>
      </c>
      <c r="S1160" s="43">
        <f t="shared" si="150"/>
        <v>0</v>
      </c>
      <c r="T1160" s="45">
        <f t="shared" si="151"/>
        <v>0</v>
      </c>
      <c r="U1160" s="45">
        <f>IF(L1160=1,F1160*INDEX(Asumsi!$B$5:$B$7,MATCH(I1160,Asumsi!$A$5:$A$7,0))-F1160*R1160,0)</f>
        <v>0</v>
      </c>
      <c r="V1160" s="45">
        <f>IF(S1160=1,U1160*(1-Asumsi!$B$10),U1160)</f>
        <v>0</v>
      </c>
    </row>
    <row r="1161" spans="1:22" x14ac:dyDescent="0.35">
      <c r="A1161" s="43">
        <v>20480</v>
      </c>
      <c r="B1161" s="43" t="s">
        <v>209</v>
      </c>
      <c r="C1161" s="43" t="s">
        <v>417</v>
      </c>
      <c r="D1161" s="44">
        <v>39842</v>
      </c>
      <c r="E1161" s="43">
        <v>4</v>
      </c>
      <c r="F1161" s="43">
        <v>2085260</v>
      </c>
      <c r="G1161" s="43">
        <v>0.02</v>
      </c>
      <c r="H1161" s="43">
        <v>41705</v>
      </c>
      <c r="I1161" s="43" t="s">
        <v>75</v>
      </c>
      <c r="J1161" s="43" t="s">
        <v>143</v>
      </c>
      <c r="K1161" s="43">
        <f t="shared" si="144"/>
        <v>2009</v>
      </c>
      <c r="L1161" s="43">
        <f t="shared" si="145"/>
        <v>0</v>
      </c>
      <c r="M1161" s="43">
        <f t="shared" si="146"/>
        <v>1</v>
      </c>
      <c r="N1161" s="43">
        <f t="shared" si="147"/>
        <v>1</v>
      </c>
      <c r="O1161" s="43" t="str">
        <f t="shared" si="148"/>
        <v>B: 1-3%</v>
      </c>
      <c r="P1161" s="45">
        <f t="shared" si="149"/>
        <v>0</v>
      </c>
      <c r="Q1161" s="45">
        <f>IF(L1161=1,F1161*INDEX(Asumsi!$B$5:$B$7,MATCH(I1161,Asumsi!$A$5:$A$7,0))-H1161,0)</f>
        <v>0</v>
      </c>
      <c r="R1161" s="46">
        <f>MIN(G1161,INDEX(Asumsi!$C$5:$C$7,MATCH(I1161,Asumsi!$A$5:$A$7,0)))</f>
        <v>0.02</v>
      </c>
      <c r="S1161" s="43">
        <f t="shared" si="150"/>
        <v>0</v>
      </c>
      <c r="T1161" s="45">
        <f t="shared" si="151"/>
        <v>0</v>
      </c>
      <c r="U1161" s="45">
        <f>IF(L1161=1,F1161*INDEX(Asumsi!$B$5:$B$7,MATCH(I1161,Asumsi!$A$5:$A$7,0))-F1161*R1161,0)</f>
        <v>0</v>
      </c>
      <c r="V1161" s="45">
        <f>IF(S1161=1,U1161*(1-Asumsi!$B$10),U1161)</f>
        <v>0</v>
      </c>
    </row>
    <row r="1162" spans="1:22" x14ac:dyDescent="0.35">
      <c r="A1162" s="43">
        <v>21091</v>
      </c>
      <c r="B1162" s="43" t="s">
        <v>202</v>
      </c>
      <c r="C1162" s="43" t="s">
        <v>421</v>
      </c>
      <c r="D1162" s="44">
        <v>40159</v>
      </c>
      <c r="E1162" s="43">
        <v>32</v>
      </c>
      <c r="F1162" s="43">
        <v>541460</v>
      </c>
      <c r="G1162" s="43">
        <v>0.1</v>
      </c>
      <c r="H1162" s="43">
        <v>54146</v>
      </c>
      <c r="I1162" s="43" t="s">
        <v>76</v>
      </c>
      <c r="J1162" s="43" t="s">
        <v>138</v>
      </c>
      <c r="K1162" s="43">
        <f t="shared" si="144"/>
        <v>2009</v>
      </c>
      <c r="L1162" s="43">
        <f t="shared" si="145"/>
        <v>1</v>
      </c>
      <c r="M1162" s="43">
        <f t="shared" si="146"/>
        <v>0</v>
      </c>
      <c r="N1162" s="43">
        <f t="shared" si="147"/>
        <v>1</v>
      </c>
      <c r="O1162" s="43" t="str">
        <f t="shared" si="148"/>
        <v>D: 7%+</v>
      </c>
      <c r="P1162" s="45">
        <f t="shared" si="149"/>
        <v>487314</v>
      </c>
      <c r="Q1162" s="45">
        <f>IF(L1162=1,F1162*INDEX(Asumsi!$B$5:$B$7,MATCH(I1162,Asumsi!$A$5:$A$7,0))-H1162,0)</f>
        <v>108292</v>
      </c>
      <c r="R1162" s="46">
        <f>MIN(G1162,INDEX(Asumsi!$C$5:$C$7,MATCH(I1162,Asumsi!$A$5:$A$7,0)))</f>
        <v>0.05</v>
      </c>
      <c r="S1162" s="43">
        <f t="shared" si="150"/>
        <v>1</v>
      </c>
      <c r="T1162" s="45">
        <f t="shared" si="151"/>
        <v>27073</v>
      </c>
      <c r="U1162" s="45">
        <f>IF(L1162=1,F1162*INDEX(Asumsi!$B$5:$B$7,MATCH(I1162,Asumsi!$A$5:$A$7,0))-F1162*R1162,0)</f>
        <v>135365</v>
      </c>
      <c r="V1162" s="45">
        <f>IF(S1162=1,U1162*(1-Asumsi!$B$10),U1162)</f>
        <v>128596.75</v>
      </c>
    </row>
    <row r="1163" spans="1:22" x14ac:dyDescent="0.35">
      <c r="A1163" s="43">
        <v>26759</v>
      </c>
      <c r="B1163" s="43" t="s">
        <v>202</v>
      </c>
      <c r="C1163" s="43" t="s">
        <v>419</v>
      </c>
      <c r="D1163" s="44">
        <v>40933</v>
      </c>
      <c r="E1163" s="43">
        <v>30</v>
      </c>
      <c r="F1163" s="43">
        <v>502220</v>
      </c>
      <c r="G1163" s="43">
        <v>0.03</v>
      </c>
      <c r="H1163" s="43">
        <v>15067</v>
      </c>
      <c r="I1163" s="43" t="s">
        <v>76</v>
      </c>
      <c r="J1163" s="43" t="s">
        <v>138</v>
      </c>
      <c r="K1163" s="43">
        <f t="shared" si="144"/>
        <v>2012</v>
      </c>
      <c r="L1163" s="43">
        <f t="shared" si="145"/>
        <v>1</v>
      </c>
      <c r="M1163" s="43">
        <f t="shared" si="146"/>
        <v>0</v>
      </c>
      <c r="N1163" s="43">
        <f t="shared" si="147"/>
        <v>1</v>
      </c>
      <c r="O1163" s="43" t="str">
        <f t="shared" si="148"/>
        <v>B: 1-3%</v>
      </c>
      <c r="P1163" s="45">
        <f t="shared" si="149"/>
        <v>487153</v>
      </c>
      <c r="Q1163" s="45">
        <f>IF(L1163=1,F1163*INDEX(Asumsi!$B$5:$B$7,MATCH(I1163,Asumsi!$A$5:$A$7,0))-H1163,0)</f>
        <v>135599</v>
      </c>
      <c r="R1163" s="46">
        <f>MIN(G1163,INDEX(Asumsi!$C$5:$C$7,MATCH(I1163,Asumsi!$A$5:$A$7,0)))</f>
        <v>0.03</v>
      </c>
      <c r="S1163" s="43">
        <f t="shared" si="150"/>
        <v>0</v>
      </c>
      <c r="T1163" s="45">
        <f t="shared" si="151"/>
        <v>0</v>
      </c>
      <c r="U1163" s="45">
        <f>IF(L1163=1,F1163*INDEX(Asumsi!$B$5:$B$7,MATCH(I1163,Asumsi!$A$5:$A$7,0))-F1163*R1163,0)</f>
        <v>135599.4</v>
      </c>
      <c r="V1163" s="45">
        <f>IF(S1163=1,U1163*(1-Asumsi!$B$10),U1163)</f>
        <v>135599.4</v>
      </c>
    </row>
    <row r="1164" spans="1:22" x14ac:dyDescent="0.35">
      <c r="A1164" s="43">
        <v>26853</v>
      </c>
      <c r="B1164" s="43" t="s">
        <v>202</v>
      </c>
      <c r="C1164" s="43" t="s">
        <v>420</v>
      </c>
      <c r="D1164" s="44">
        <v>41072</v>
      </c>
      <c r="E1164" s="43">
        <v>21</v>
      </c>
      <c r="F1164" s="43">
        <v>128880</v>
      </c>
      <c r="G1164" s="43">
        <v>0</v>
      </c>
      <c r="H1164" s="43">
        <v>0</v>
      </c>
      <c r="I1164" s="43" t="s">
        <v>76</v>
      </c>
      <c r="J1164" s="43" t="s">
        <v>146</v>
      </c>
      <c r="K1164" s="43">
        <f t="shared" si="144"/>
        <v>2012</v>
      </c>
      <c r="L1164" s="43">
        <f t="shared" si="145"/>
        <v>1</v>
      </c>
      <c r="M1164" s="43">
        <f t="shared" si="146"/>
        <v>0</v>
      </c>
      <c r="N1164" s="43">
        <f t="shared" si="147"/>
        <v>1</v>
      </c>
      <c r="O1164" s="43" t="str">
        <f t="shared" si="148"/>
        <v>A: 0%</v>
      </c>
      <c r="P1164" s="45">
        <f t="shared" si="149"/>
        <v>128880</v>
      </c>
      <c r="Q1164" s="45">
        <f>IF(L1164=1,F1164*INDEX(Asumsi!$B$5:$B$7,MATCH(I1164,Asumsi!$A$5:$A$7,0))-H1164,0)</f>
        <v>38664</v>
      </c>
      <c r="R1164" s="46">
        <f>MIN(G1164,INDEX(Asumsi!$C$5:$C$7,MATCH(I1164,Asumsi!$A$5:$A$7,0)))</f>
        <v>0</v>
      </c>
      <c r="S1164" s="43">
        <f t="shared" si="150"/>
        <v>0</v>
      </c>
      <c r="T1164" s="45">
        <f t="shared" si="151"/>
        <v>0</v>
      </c>
      <c r="U1164" s="45">
        <f>IF(L1164=1,F1164*INDEX(Asumsi!$B$5:$B$7,MATCH(I1164,Asumsi!$A$5:$A$7,0))-F1164*R1164,0)</f>
        <v>38664</v>
      </c>
      <c r="V1164" s="45">
        <f>IF(S1164=1,U1164*(1-Asumsi!$B$10),U1164)</f>
        <v>38664</v>
      </c>
    </row>
    <row r="1165" spans="1:22" x14ac:dyDescent="0.35">
      <c r="A1165" s="43">
        <v>26918</v>
      </c>
      <c r="B1165" s="43" t="s">
        <v>202</v>
      </c>
      <c r="C1165" s="43" t="s">
        <v>420</v>
      </c>
      <c r="D1165" s="44">
        <v>39909</v>
      </c>
      <c r="E1165" s="43">
        <v>16</v>
      </c>
      <c r="F1165" s="43">
        <v>155920</v>
      </c>
      <c r="G1165" s="43">
        <v>0.05</v>
      </c>
      <c r="H1165" s="43">
        <v>7796</v>
      </c>
      <c r="I1165" s="43" t="s">
        <v>76</v>
      </c>
      <c r="J1165" s="43" t="s">
        <v>147</v>
      </c>
      <c r="K1165" s="43">
        <f t="shared" si="144"/>
        <v>2009</v>
      </c>
      <c r="L1165" s="43">
        <f t="shared" si="145"/>
        <v>1</v>
      </c>
      <c r="M1165" s="43">
        <f t="shared" si="146"/>
        <v>0</v>
      </c>
      <c r="N1165" s="43">
        <f t="shared" si="147"/>
        <v>1</v>
      </c>
      <c r="O1165" s="43" t="str">
        <f t="shared" si="148"/>
        <v>C: 4-6%</v>
      </c>
      <c r="P1165" s="45">
        <f t="shared" si="149"/>
        <v>148124</v>
      </c>
      <c r="Q1165" s="45">
        <f>IF(L1165=1,F1165*INDEX(Asumsi!$B$5:$B$7,MATCH(I1165,Asumsi!$A$5:$A$7,0))-H1165,0)</f>
        <v>38980</v>
      </c>
      <c r="R1165" s="46">
        <f>MIN(G1165,INDEX(Asumsi!$C$5:$C$7,MATCH(I1165,Asumsi!$A$5:$A$7,0)))</f>
        <v>0.05</v>
      </c>
      <c r="S1165" s="43">
        <f t="shared" si="150"/>
        <v>0</v>
      </c>
      <c r="T1165" s="45">
        <f t="shared" si="151"/>
        <v>0</v>
      </c>
      <c r="U1165" s="45">
        <f>IF(L1165=1,F1165*INDEX(Asumsi!$B$5:$B$7,MATCH(I1165,Asumsi!$A$5:$A$7,0))-F1165*R1165,0)</f>
        <v>38980</v>
      </c>
      <c r="V1165" s="45">
        <f>IF(S1165=1,U1165*(1-Asumsi!$B$10),U1165)</f>
        <v>38980</v>
      </c>
    </row>
    <row r="1166" spans="1:22" x14ac:dyDescent="0.35">
      <c r="A1166" s="43">
        <v>27456</v>
      </c>
      <c r="B1166" s="43" t="s">
        <v>202</v>
      </c>
      <c r="C1166" s="43" t="s">
        <v>422</v>
      </c>
      <c r="D1166" s="44">
        <v>39913</v>
      </c>
      <c r="E1166" s="43">
        <v>29</v>
      </c>
      <c r="F1166" s="43">
        <v>18985840</v>
      </c>
      <c r="G1166" s="43">
        <v>0.05</v>
      </c>
      <c r="H1166" s="43">
        <v>949292</v>
      </c>
      <c r="I1166" s="43" t="s">
        <v>76</v>
      </c>
      <c r="J1166" s="43" t="s">
        <v>141</v>
      </c>
      <c r="K1166" s="43">
        <f t="shared" si="144"/>
        <v>2009</v>
      </c>
      <c r="L1166" s="43">
        <f t="shared" si="145"/>
        <v>1</v>
      </c>
      <c r="M1166" s="43">
        <f t="shared" si="146"/>
        <v>0</v>
      </c>
      <c r="N1166" s="43">
        <f t="shared" si="147"/>
        <v>1</v>
      </c>
      <c r="O1166" s="43" t="str">
        <f t="shared" si="148"/>
        <v>C: 4-6%</v>
      </c>
      <c r="P1166" s="45">
        <f t="shared" si="149"/>
        <v>18036548</v>
      </c>
      <c r="Q1166" s="45">
        <f>IF(L1166=1,F1166*INDEX(Asumsi!$B$5:$B$7,MATCH(I1166,Asumsi!$A$5:$A$7,0))-H1166,0)</f>
        <v>4746460</v>
      </c>
      <c r="R1166" s="46">
        <f>MIN(G1166,INDEX(Asumsi!$C$5:$C$7,MATCH(I1166,Asumsi!$A$5:$A$7,0)))</f>
        <v>0.05</v>
      </c>
      <c r="S1166" s="43">
        <f t="shared" si="150"/>
        <v>0</v>
      </c>
      <c r="T1166" s="45">
        <f t="shared" si="151"/>
        <v>0</v>
      </c>
      <c r="U1166" s="45">
        <f>IF(L1166=1,F1166*INDEX(Asumsi!$B$5:$B$7,MATCH(I1166,Asumsi!$A$5:$A$7,0))-F1166*R1166,0)</f>
        <v>4746460</v>
      </c>
      <c r="V1166" s="45">
        <f>IF(S1166=1,U1166*(1-Asumsi!$B$10),U1166)</f>
        <v>4746460</v>
      </c>
    </row>
    <row r="1167" spans="1:22" x14ac:dyDescent="0.35">
      <c r="A1167" s="43">
        <v>28420</v>
      </c>
      <c r="B1167" s="43" t="s">
        <v>202</v>
      </c>
      <c r="C1167" s="43" t="s">
        <v>421</v>
      </c>
      <c r="D1167" s="44">
        <v>40080</v>
      </c>
      <c r="E1167" s="43">
        <v>2</v>
      </c>
      <c r="F1167" s="43">
        <v>91280</v>
      </c>
      <c r="G1167" s="43">
        <v>0.08</v>
      </c>
      <c r="H1167" s="43">
        <v>7302</v>
      </c>
      <c r="I1167" s="43" t="s">
        <v>76</v>
      </c>
      <c r="J1167" s="43" t="s">
        <v>146</v>
      </c>
      <c r="K1167" s="43">
        <f t="shared" si="144"/>
        <v>2009</v>
      </c>
      <c r="L1167" s="43">
        <f t="shared" si="145"/>
        <v>1</v>
      </c>
      <c r="M1167" s="43">
        <f t="shared" si="146"/>
        <v>0</v>
      </c>
      <c r="N1167" s="43">
        <f t="shared" si="147"/>
        <v>1</v>
      </c>
      <c r="O1167" s="43" t="str">
        <f t="shared" si="148"/>
        <v>D: 7%+</v>
      </c>
      <c r="P1167" s="45">
        <f t="shared" si="149"/>
        <v>83978</v>
      </c>
      <c r="Q1167" s="45">
        <f>IF(L1167=1,F1167*INDEX(Asumsi!$B$5:$B$7,MATCH(I1167,Asumsi!$A$5:$A$7,0))-H1167,0)</f>
        <v>20082</v>
      </c>
      <c r="R1167" s="46">
        <f>MIN(G1167,INDEX(Asumsi!$C$5:$C$7,MATCH(I1167,Asumsi!$A$5:$A$7,0)))</f>
        <v>0.05</v>
      </c>
      <c r="S1167" s="43">
        <f t="shared" si="150"/>
        <v>1</v>
      </c>
      <c r="T1167" s="45">
        <f t="shared" si="151"/>
        <v>2738.4</v>
      </c>
      <c r="U1167" s="45">
        <f>IF(L1167=1,F1167*INDEX(Asumsi!$B$5:$B$7,MATCH(I1167,Asumsi!$A$5:$A$7,0))-F1167*R1167,0)</f>
        <v>22820</v>
      </c>
      <c r="V1167" s="45">
        <f>IF(S1167=1,U1167*(1-Asumsi!$B$10),U1167)</f>
        <v>21679</v>
      </c>
    </row>
    <row r="1168" spans="1:22" x14ac:dyDescent="0.35">
      <c r="A1168" s="43">
        <v>29318</v>
      </c>
      <c r="B1168" s="43" t="s">
        <v>209</v>
      </c>
      <c r="C1168" s="43" t="s">
        <v>419</v>
      </c>
      <c r="D1168" s="44">
        <v>40724</v>
      </c>
      <c r="E1168" s="43">
        <v>21</v>
      </c>
      <c r="F1168" s="43">
        <v>5908280</v>
      </c>
      <c r="G1168" s="43">
        <v>0.04</v>
      </c>
      <c r="H1168" s="43">
        <v>236331</v>
      </c>
      <c r="I1168" s="43" t="s">
        <v>76</v>
      </c>
      <c r="J1168" s="43" t="s">
        <v>140</v>
      </c>
      <c r="K1168" s="43">
        <f t="shared" si="144"/>
        <v>2011</v>
      </c>
      <c r="L1168" s="43">
        <f t="shared" si="145"/>
        <v>0</v>
      </c>
      <c r="M1168" s="43">
        <f t="shared" si="146"/>
        <v>1</v>
      </c>
      <c r="N1168" s="43">
        <f t="shared" si="147"/>
        <v>1</v>
      </c>
      <c r="O1168" s="43" t="str">
        <f t="shared" si="148"/>
        <v>C: 4-6%</v>
      </c>
      <c r="P1168" s="45">
        <f t="shared" si="149"/>
        <v>0</v>
      </c>
      <c r="Q1168" s="45">
        <f>IF(L1168=1,F1168*INDEX(Asumsi!$B$5:$B$7,MATCH(I1168,Asumsi!$A$5:$A$7,0))-H1168,0)</f>
        <v>0</v>
      </c>
      <c r="R1168" s="46">
        <f>MIN(G1168,INDEX(Asumsi!$C$5:$C$7,MATCH(I1168,Asumsi!$A$5:$A$7,0)))</f>
        <v>0.04</v>
      </c>
      <c r="S1168" s="43">
        <f t="shared" si="150"/>
        <v>0</v>
      </c>
      <c r="T1168" s="45">
        <f t="shared" si="151"/>
        <v>0</v>
      </c>
      <c r="U1168" s="45">
        <f>IF(L1168=1,F1168*INDEX(Asumsi!$B$5:$B$7,MATCH(I1168,Asumsi!$A$5:$A$7,0))-F1168*R1168,0)</f>
        <v>0</v>
      </c>
      <c r="V1168" s="45">
        <f>IF(S1168=1,U1168*(1-Asumsi!$B$10),U1168)</f>
        <v>0</v>
      </c>
    </row>
    <row r="1169" spans="1:22" x14ac:dyDescent="0.35">
      <c r="A1169" s="43">
        <v>30016</v>
      </c>
      <c r="B1169" s="43" t="s">
        <v>202</v>
      </c>
      <c r="C1169" s="43" t="s">
        <v>421</v>
      </c>
      <c r="D1169" s="44">
        <v>39816</v>
      </c>
      <c r="E1169" s="43">
        <v>15</v>
      </c>
      <c r="F1169" s="43">
        <v>171120</v>
      </c>
      <c r="G1169" s="43">
        <v>0.03</v>
      </c>
      <c r="H1169" s="43">
        <v>5134</v>
      </c>
      <c r="I1169" s="43" t="s">
        <v>76</v>
      </c>
      <c r="J1169" s="43" t="s">
        <v>145</v>
      </c>
      <c r="K1169" s="43">
        <f t="shared" si="144"/>
        <v>2009</v>
      </c>
      <c r="L1169" s="43">
        <f t="shared" si="145"/>
        <v>1</v>
      </c>
      <c r="M1169" s="43">
        <f t="shared" si="146"/>
        <v>0</v>
      </c>
      <c r="N1169" s="43">
        <f t="shared" si="147"/>
        <v>1</v>
      </c>
      <c r="O1169" s="43" t="str">
        <f t="shared" si="148"/>
        <v>B: 1-3%</v>
      </c>
      <c r="P1169" s="45">
        <f t="shared" si="149"/>
        <v>165986</v>
      </c>
      <c r="Q1169" s="45">
        <f>IF(L1169=1,F1169*INDEX(Asumsi!$B$5:$B$7,MATCH(I1169,Asumsi!$A$5:$A$7,0))-H1169,0)</f>
        <v>46202</v>
      </c>
      <c r="R1169" s="46">
        <f>MIN(G1169,INDEX(Asumsi!$C$5:$C$7,MATCH(I1169,Asumsi!$A$5:$A$7,0)))</f>
        <v>0.03</v>
      </c>
      <c r="S1169" s="43">
        <f t="shared" si="150"/>
        <v>0</v>
      </c>
      <c r="T1169" s="45">
        <f t="shared" si="151"/>
        <v>0</v>
      </c>
      <c r="U1169" s="45">
        <f>IF(L1169=1,F1169*INDEX(Asumsi!$B$5:$B$7,MATCH(I1169,Asumsi!$A$5:$A$7,0))-F1169*R1169,0)</f>
        <v>46202.400000000001</v>
      </c>
      <c r="V1169" s="45">
        <f>IF(S1169=1,U1169*(1-Asumsi!$B$10),U1169)</f>
        <v>46202.400000000001</v>
      </c>
    </row>
    <row r="1170" spans="1:22" x14ac:dyDescent="0.35">
      <c r="A1170" s="43">
        <v>33255</v>
      </c>
      <c r="B1170" s="43" t="s">
        <v>202</v>
      </c>
      <c r="C1170" s="43" t="s">
        <v>420</v>
      </c>
      <c r="D1170" s="44">
        <v>40353</v>
      </c>
      <c r="E1170" s="43">
        <v>19</v>
      </c>
      <c r="F1170" s="43">
        <v>216420</v>
      </c>
      <c r="G1170" s="43">
        <v>0.08</v>
      </c>
      <c r="H1170" s="43">
        <v>17314</v>
      </c>
      <c r="I1170" s="43" t="s">
        <v>76</v>
      </c>
      <c r="J1170" s="43" t="s">
        <v>145</v>
      </c>
      <c r="K1170" s="43">
        <f t="shared" si="144"/>
        <v>2010</v>
      </c>
      <c r="L1170" s="43">
        <f t="shared" si="145"/>
        <v>1</v>
      </c>
      <c r="M1170" s="43">
        <f t="shared" si="146"/>
        <v>0</v>
      </c>
      <c r="N1170" s="43">
        <f t="shared" si="147"/>
        <v>1</v>
      </c>
      <c r="O1170" s="43" t="str">
        <f t="shared" si="148"/>
        <v>D: 7%+</v>
      </c>
      <c r="P1170" s="45">
        <f t="shared" si="149"/>
        <v>199106</v>
      </c>
      <c r="Q1170" s="45">
        <f>IF(L1170=1,F1170*INDEX(Asumsi!$B$5:$B$7,MATCH(I1170,Asumsi!$A$5:$A$7,0))-H1170,0)</f>
        <v>47612</v>
      </c>
      <c r="R1170" s="46">
        <f>MIN(G1170,INDEX(Asumsi!$C$5:$C$7,MATCH(I1170,Asumsi!$A$5:$A$7,0)))</f>
        <v>0.05</v>
      </c>
      <c r="S1170" s="43">
        <f t="shared" si="150"/>
        <v>1</v>
      </c>
      <c r="T1170" s="45">
        <f t="shared" si="151"/>
        <v>6492.5999999999995</v>
      </c>
      <c r="U1170" s="45">
        <f>IF(L1170=1,F1170*INDEX(Asumsi!$B$5:$B$7,MATCH(I1170,Asumsi!$A$5:$A$7,0))-F1170*R1170,0)</f>
        <v>54105</v>
      </c>
      <c r="V1170" s="45">
        <f>IF(S1170=1,U1170*(1-Asumsi!$B$10),U1170)</f>
        <v>51399.75</v>
      </c>
    </row>
    <row r="1171" spans="1:22" x14ac:dyDescent="0.35">
      <c r="A1171" s="43">
        <v>35104</v>
      </c>
      <c r="B1171" s="43" t="s">
        <v>202</v>
      </c>
      <c r="C1171" s="43" t="s">
        <v>421</v>
      </c>
      <c r="D1171" s="44">
        <v>41021</v>
      </c>
      <c r="E1171" s="43">
        <v>1</v>
      </c>
      <c r="F1171" s="43">
        <v>72620</v>
      </c>
      <c r="G1171" s="43">
        <v>0.04</v>
      </c>
      <c r="H1171" s="43">
        <v>2905</v>
      </c>
      <c r="I1171" s="43" t="s">
        <v>77</v>
      </c>
      <c r="J1171" s="43" t="s">
        <v>142</v>
      </c>
      <c r="K1171" s="43">
        <f t="shared" si="144"/>
        <v>2012</v>
      </c>
      <c r="L1171" s="43">
        <f t="shared" si="145"/>
        <v>1</v>
      </c>
      <c r="M1171" s="43">
        <f t="shared" si="146"/>
        <v>0</v>
      </c>
      <c r="N1171" s="43">
        <f t="shared" si="147"/>
        <v>1</v>
      </c>
      <c r="O1171" s="43" t="str">
        <f t="shared" si="148"/>
        <v>C: 4-6%</v>
      </c>
      <c r="P1171" s="45">
        <f t="shared" si="149"/>
        <v>69715</v>
      </c>
      <c r="Q1171" s="45">
        <f>IF(L1171=1,F1171*INDEX(Asumsi!$B$5:$B$7,MATCH(I1171,Asumsi!$A$5:$A$7,0))-H1171,0)</f>
        <v>18881</v>
      </c>
      <c r="R1171" s="46">
        <f>MIN(G1171,INDEX(Asumsi!$C$5:$C$7,MATCH(I1171,Asumsi!$A$5:$A$7,0)))</f>
        <v>0.04</v>
      </c>
      <c r="S1171" s="43">
        <f t="shared" si="150"/>
        <v>0</v>
      </c>
      <c r="T1171" s="45">
        <f t="shared" si="151"/>
        <v>0</v>
      </c>
      <c r="U1171" s="45">
        <f>IF(L1171=1,F1171*INDEX(Asumsi!$B$5:$B$7,MATCH(I1171,Asumsi!$A$5:$A$7,0))-F1171*R1171,0)</f>
        <v>18881.2</v>
      </c>
      <c r="V1171" s="45">
        <f>IF(S1171=1,U1171*(1-Asumsi!$B$10),U1171)</f>
        <v>18881.2</v>
      </c>
    </row>
    <row r="1172" spans="1:22" x14ac:dyDescent="0.35">
      <c r="A1172" s="43">
        <v>35142</v>
      </c>
      <c r="B1172" s="43" t="s">
        <v>202</v>
      </c>
      <c r="C1172" s="43" t="s">
        <v>391</v>
      </c>
      <c r="D1172" s="44">
        <v>40290</v>
      </c>
      <c r="E1172" s="43">
        <v>11</v>
      </c>
      <c r="F1172" s="43">
        <v>462540</v>
      </c>
      <c r="G1172" s="43">
        <v>0.03</v>
      </c>
      <c r="H1172" s="43">
        <v>13876</v>
      </c>
      <c r="I1172" s="43" t="s">
        <v>75</v>
      </c>
      <c r="J1172" s="43" t="s">
        <v>144</v>
      </c>
      <c r="K1172" s="43">
        <f t="shared" si="144"/>
        <v>2010</v>
      </c>
      <c r="L1172" s="43">
        <f t="shared" si="145"/>
        <v>1</v>
      </c>
      <c r="M1172" s="43">
        <f t="shared" si="146"/>
        <v>0</v>
      </c>
      <c r="N1172" s="43">
        <f t="shared" si="147"/>
        <v>1</v>
      </c>
      <c r="O1172" s="43" t="str">
        <f t="shared" si="148"/>
        <v>B: 1-3%</v>
      </c>
      <c r="P1172" s="45">
        <f t="shared" si="149"/>
        <v>448664</v>
      </c>
      <c r="Q1172" s="45">
        <f>IF(L1172=1,F1172*INDEX(Asumsi!$B$5:$B$7,MATCH(I1172,Asumsi!$A$5:$A$7,0))-H1172,0)</f>
        <v>124886</v>
      </c>
      <c r="R1172" s="46">
        <f>MIN(G1172,INDEX(Asumsi!$C$5:$C$7,MATCH(I1172,Asumsi!$A$5:$A$7,0)))</f>
        <v>0.03</v>
      </c>
      <c r="S1172" s="43">
        <f t="shared" si="150"/>
        <v>0</v>
      </c>
      <c r="T1172" s="45">
        <f t="shared" si="151"/>
        <v>0</v>
      </c>
      <c r="U1172" s="45">
        <f>IF(L1172=1,F1172*INDEX(Asumsi!$B$5:$B$7,MATCH(I1172,Asumsi!$A$5:$A$7,0))-F1172*R1172,0)</f>
        <v>124885.8</v>
      </c>
      <c r="V1172" s="45">
        <f>IF(S1172=1,U1172*(1-Asumsi!$B$10),U1172)</f>
        <v>124885.8</v>
      </c>
    </row>
    <row r="1173" spans="1:22" x14ac:dyDescent="0.35">
      <c r="A1173" s="43">
        <v>35584</v>
      </c>
      <c r="B1173" s="43" t="s">
        <v>202</v>
      </c>
      <c r="C1173" s="43" t="s">
        <v>391</v>
      </c>
      <c r="D1173" s="44">
        <v>40666</v>
      </c>
      <c r="E1173" s="43">
        <v>15</v>
      </c>
      <c r="F1173" s="43">
        <v>300660</v>
      </c>
      <c r="G1173" s="43">
        <v>0.08</v>
      </c>
      <c r="H1173" s="43">
        <v>24053</v>
      </c>
      <c r="I1173" s="43" t="s">
        <v>76</v>
      </c>
      <c r="J1173" s="43" t="s">
        <v>140</v>
      </c>
      <c r="K1173" s="43">
        <f t="shared" si="144"/>
        <v>2011</v>
      </c>
      <c r="L1173" s="43">
        <f t="shared" si="145"/>
        <v>1</v>
      </c>
      <c r="M1173" s="43">
        <f t="shared" si="146"/>
        <v>0</v>
      </c>
      <c r="N1173" s="43">
        <f t="shared" si="147"/>
        <v>1</v>
      </c>
      <c r="O1173" s="43" t="str">
        <f t="shared" si="148"/>
        <v>D: 7%+</v>
      </c>
      <c r="P1173" s="45">
        <f t="shared" si="149"/>
        <v>276607</v>
      </c>
      <c r="Q1173" s="45">
        <f>IF(L1173=1,F1173*INDEX(Asumsi!$B$5:$B$7,MATCH(I1173,Asumsi!$A$5:$A$7,0))-H1173,0)</f>
        <v>66145</v>
      </c>
      <c r="R1173" s="46">
        <f>MIN(G1173,INDEX(Asumsi!$C$5:$C$7,MATCH(I1173,Asumsi!$A$5:$A$7,0)))</f>
        <v>0.05</v>
      </c>
      <c r="S1173" s="43">
        <f t="shared" si="150"/>
        <v>1</v>
      </c>
      <c r="T1173" s="45">
        <f t="shared" si="151"/>
        <v>9019.7999999999993</v>
      </c>
      <c r="U1173" s="45">
        <f>IF(L1173=1,F1173*INDEX(Asumsi!$B$5:$B$7,MATCH(I1173,Asumsi!$A$5:$A$7,0))-F1173*R1173,0)</f>
        <v>75165</v>
      </c>
      <c r="V1173" s="45">
        <f>IF(S1173=1,U1173*(1-Asumsi!$B$10),U1173)</f>
        <v>71406.75</v>
      </c>
    </row>
    <row r="1174" spans="1:22" x14ac:dyDescent="0.35">
      <c r="A1174" s="43">
        <v>35908</v>
      </c>
      <c r="B1174" s="43" t="s">
        <v>202</v>
      </c>
      <c r="C1174" s="43" t="s">
        <v>226</v>
      </c>
      <c r="D1174" s="44">
        <v>40524</v>
      </c>
      <c r="E1174" s="43">
        <v>40</v>
      </c>
      <c r="F1174" s="43">
        <v>480360</v>
      </c>
      <c r="G1174" s="43">
        <v>0.06</v>
      </c>
      <c r="H1174" s="43">
        <v>28822</v>
      </c>
      <c r="I1174" s="43" t="s">
        <v>76</v>
      </c>
      <c r="J1174" s="43" t="s">
        <v>145</v>
      </c>
      <c r="K1174" s="43">
        <f t="shared" si="144"/>
        <v>2010</v>
      </c>
      <c r="L1174" s="43">
        <f t="shared" si="145"/>
        <v>1</v>
      </c>
      <c r="M1174" s="43">
        <f t="shared" si="146"/>
        <v>0</v>
      </c>
      <c r="N1174" s="43">
        <f t="shared" si="147"/>
        <v>1</v>
      </c>
      <c r="O1174" s="43" t="str">
        <f t="shared" si="148"/>
        <v>C: 4-6%</v>
      </c>
      <c r="P1174" s="45">
        <f t="shared" si="149"/>
        <v>451538</v>
      </c>
      <c r="Q1174" s="45">
        <f>IF(L1174=1,F1174*INDEX(Asumsi!$B$5:$B$7,MATCH(I1174,Asumsi!$A$5:$A$7,0))-H1174,0)</f>
        <v>115286</v>
      </c>
      <c r="R1174" s="46">
        <f>MIN(G1174,INDEX(Asumsi!$C$5:$C$7,MATCH(I1174,Asumsi!$A$5:$A$7,0)))</f>
        <v>0.05</v>
      </c>
      <c r="S1174" s="43">
        <f t="shared" si="150"/>
        <v>1</v>
      </c>
      <c r="T1174" s="45">
        <f t="shared" si="151"/>
        <v>4803.5999999999976</v>
      </c>
      <c r="U1174" s="45">
        <f>IF(L1174=1,F1174*INDEX(Asumsi!$B$5:$B$7,MATCH(I1174,Asumsi!$A$5:$A$7,0))-F1174*R1174,0)</f>
        <v>120090</v>
      </c>
      <c r="V1174" s="45">
        <f>IF(S1174=1,U1174*(1-Asumsi!$B$10),U1174)</f>
        <v>114085.5</v>
      </c>
    </row>
    <row r="1175" spans="1:22" x14ac:dyDescent="0.35">
      <c r="A1175" s="43">
        <v>36706</v>
      </c>
      <c r="B1175" s="43" t="s">
        <v>202</v>
      </c>
      <c r="C1175" s="43" t="s">
        <v>226</v>
      </c>
      <c r="D1175" s="44">
        <v>39914</v>
      </c>
      <c r="E1175" s="43">
        <v>47</v>
      </c>
      <c r="F1175" s="43">
        <v>1774900</v>
      </c>
      <c r="G1175" s="43">
        <v>0.1</v>
      </c>
      <c r="H1175" s="43">
        <v>177490</v>
      </c>
      <c r="I1175" s="43" t="s">
        <v>76</v>
      </c>
      <c r="J1175" s="43" t="s">
        <v>138</v>
      </c>
      <c r="K1175" s="43">
        <f t="shared" si="144"/>
        <v>2009</v>
      </c>
      <c r="L1175" s="43">
        <f t="shared" si="145"/>
        <v>1</v>
      </c>
      <c r="M1175" s="43">
        <f t="shared" si="146"/>
        <v>0</v>
      </c>
      <c r="N1175" s="43">
        <f t="shared" si="147"/>
        <v>1</v>
      </c>
      <c r="O1175" s="43" t="str">
        <f t="shared" si="148"/>
        <v>D: 7%+</v>
      </c>
      <c r="P1175" s="45">
        <f t="shared" si="149"/>
        <v>1597410</v>
      </c>
      <c r="Q1175" s="45">
        <f>IF(L1175=1,F1175*INDEX(Asumsi!$B$5:$B$7,MATCH(I1175,Asumsi!$A$5:$A$7,0))-H1175,0)</f>
        <v>354980</v>
      </c>
      <c r="R1175" s="46">
        <f>MIN(G1175,INDEX(Asumsi!$C$5:$C$7,MATCH(I1175,Asumsi!$A$5:$A$7,0)))</f>
        <v>0.05</v>
      </c>
      <c r="S1175" s="43">
        <f t="shared" si="150"/>
        <v>1</v>
      </c>
      <c r="T1175" s="45">
        <f t="shared" si="151"/>
        <v>88745</v>
      </c>
      <c r="U1175" s="45">
        <f>IF(L1175=1,F1175*INDEX(Asumsi!$B$5:$B$7,MATCH(I1175,Asumsi!$A$5:$A$7,0))-F1175*R1175,0)</f>
        <v>443725</v>
      </c>
      <c r="V1175" s="45">
        <f>IF(S1175=1,U1175*(1-Asumsi!$B$10),U1175)</f>
        <v>421538.75</v>
      </c>
    </row>
    <row r="1176" spans="1:22" x14ac:dyDescent="0.35">
      <c r="A1176" s="43">
        <v>37121</v>
      </c>
      <c r="B1176" s="43" t="s">
        <v>202</v>
      </c>
      <c r="C1176" s="43" t="s">
        <v>421</v>
      </c>
      <c r="D1176" s="44">
        <v>40617</v>
      </c>
      <c r="E1176" s="43">
        <v>44</v>
      </c>
      <c r="F1176" s="43">
        <v>18998600</v>
      </c>
      <c r="G1176" s="43">
        <v>0.01</v>
      </c>
      <c r="H1176" s="43">
        <v>189986</v>
      </c>
      <c r="I1176" s="43" t="s">
        <v>75</v>
      </c>
      <c r="J1176" s="43" t="s">
        <v>135</v>
      </c>
      <c r="K1176" s="43">
        <f t="shared" si="144"/>
        <v>2011</v>
      </c>
      <c r="L1176" s="43">
        <f t="shared" si="145"/>
        <v>1</v>
      </c>
      <c r="M1176" s="43">
        <f t="shared" si="146"/>
        <v>0</v>
      </c>
      <c r="N1176" s="43">
        <f t="shared" si="147"/>
        <v>1</v>
      </c>
      <c r="O1176" s="43" t="str">
        <f t="shared" si="148"/>
        <v>B: 1-3%</v>
      </c>
      <c r="P1176" s="45">
        <f t="shared" si="149"/>
        <v>18808614</v>
      </c>
      <c r="Q1176" s="45">
        <f>IF(L1176=1,F1176*INDEX(Asumsi!$B$5:$B$7,MATCH(I1176,Asumsi!$A$5:$A$7,0))-H1176,0)</f>
        <v>5509594</v>
      </c>
      <c r="R1176" s="46">
        <f>MIN(G1176,INDEX(Asumsi!$C$5:$C$7,MATCH(I1176,Asumsi!$A$5:$A$7,0)))</f>
        <v>0.01</v>
      </c>
      <c r="S1176" s="43">
        <f t="shared" si="150"/>
        <v>0</v>
      </c>
      <c r="T1176" s="45">
        <f t="shared" si="151"/>
        <v>0</v>
      </c>
      <c r="U1176" s="45">
        <f>IF(L1176=1,F1176*INDEX(Asumsi!$B$5:$B$7,MATCH(I1176,Asumsi!$A$5:$A$7,0))-F1176*R1176,0)</f>
        <v>5509594</v>
      </c>
      <c r="V1176" s="45">
        <f>IF(S1176=1,U1176*(1-Asumsi!$B$10),U1176)</f>
        <v>5509594</v>
      </c>
    </row>
    <row r="1177" spans="1:22" x14ac:dyDescent="0.35">
      <c r="A1177" s="43">
        <v>38528</v>
      </c>
      <c r="B1177" s="43" t="s">
        <v>202</v>
      </c>
      <c r="C1177" s="43" t="s">
        <v>420</v>
      </c>
      <c r="D1177" s="44">
        <v>40897</v>
      </c>
      <c r="E1177" s="43">
        <v>36</v>
      </c>
      <c r="F1177" s="43">
        <v>5089970</v>
      </c>
      <c r="G1177" s="43">
        <v>7.0000000000000007E-2</v>
      </c>
      <c r="H1177" s="43">
        <v>356298</v>
      </c>
      <c r="I1177" s="43" t="s">
        <v>77</v>
      </c>
      <c r="J1177" s="43" t="s">
        <v>137</v>
      </c>
      <c r="K1177" s="43">
        <f t="shared" si="144"/>
        <v>2011</v>
      </c>
      <c r="L1177" s="43">
        <f t="shared" si="145"/>
        <v>1</v>
      </c>
      <c r="M1177" s="43">
        <f t="shared" si="146"/>
        <v>0</v>
      </c>
      <c r="N1177" s="43">
        <f t="shared" si="147"/>
        <v>1</v>
      </c>
      <c r="O1177" s="43" t="str">
        <f t="shared" si="148"/>
        <v>D: 7%+</v>
      </c>
      <c r="P1177" s="45">
        <f t="shared" si="149"/>
        <v>4733672</v>
      </c>
      <c r="Q1177" s="45">
        <f>IF(L1177=1,F1177*INDEX(Asumsi!$B$5:$B$7,MATCH(I1177,Asumsi!$A$5:$A$7,0))-H1177,0)</f>
        <v>1170693</v>
      </c>
      <c r="R1177" s="46">
        <f>MIN(G1177,INDEX(Asumsi!$C$5:$C$7,MATCH(I1177,Asumsi!$A$5:$A$7,0)))</f>
        <v>0.05</v>
      </c>
      <c r="S1177" s="43">
        <f t="shared" si="150"/>
        <v>1</v>
      </c>
      <c r="T1177" s="45">
        <f t="shared" si="151"/>
        <v>101799.40000000002</v>
      </c>
      <c r="U1177" s="45">
        <f>IF(L1177=1,F1177*INDEX(Asumsi!$B$5:$B$7,MATCH(I1177,Asumsi!$A$5:$A$7,0))-F1177*R1177,0)</f>
        <v>1272492.5</v>
      </c>
      <c r="V1177" s="45">
        <f>IF(S1177=1,U1177*(1-Asumsi!$B$10),U1177)</f>
        <v>1208867.875</v>
      </c>
    </row>
    <row r="1178" spans="1:22" x14ac:dyDescent="0.35">
      <c r="A1178" s="43">
        <v>38853</v>
      </c>
      <c r="B1178" s="43" t="s">
        <v>202</v>
      </c>
      <c r="C1178" s="43" t="s">
        <v>422</v>
      </c>
      <c r="D1178" s="44">
        <v>40991</v>
      </c>
      <c r="E1178" s="43">
        <v>13</v>
      </c>
      <c r="F1178" s="43">
        <v>1456050</v>
      </c>
      <c r="G1178" s="43">
        <v>0.04</v>
      </c>
      <c r="H1178" s="43">
        <v>58242</v>
      </c>
      <c r="I1178" s="43" t="s">
        <v>77</v>
      </c>
      <c r="J1178" s="43" t="s">
        <v>137</v>
      </c>
      <c r="K1178" s="43">
        <f t="shared" si="144"/>
        <v>2012</v>
      </c>
      <c r="L1178" s="43">
        <f t="shared" si="145"/>
        <v>1</v>
      </c>
      <c r="M1178" s="43">
        <f t="shared" si="146"/>
        <v>0</v>
      </c>
      <c r="N1178" s="43">
        <f t="shared" si="147"/>
        <v>1</v>
      </c>
      <c r="O1178" s="43" t="str">
        <f t="shared" si="148"/>
        <v>C: 4-6%</v>
      </c>
      <c r="P1178" s="45">
        <f t="shared" si="149"/>
        <v>1397808</v>
      </c>
      <c r="Q1178" s="45">
        <f>IF(L1178=1,F1178*INDEX(Asumsi!$B$5:$B$7,MATCH(I1178,Asumsi!$A$5:$A$7,0))-H1178,0)</f>
        <v>378573</v>
      </c>
      <c r="R1178" s="46">
        <f>MIN(G1178,INDEX(Asumsi!$C$5:$C$7,MATCH(I1178,Asumsi!$A$5:$A$7,0)))</f>
        <v>0.04</v>
      </c>
      <c r="S1178" s="43">
        <f t="shared" si="150"/>
        <v>0</v>
      </c>
      <c r="T1178" s="45">
        <f t="shared" si="151"/>
        <v>0</v>
      </c>
      <c r="U1178" s="45">
        <f>IF(L1178=1,F1178*INDEX(Asumsi!$B$5:$B$7,MATCH(I1178,Asumsi!$A$5:$A$7,0))-F1178*R1178,0)</f>
        <v>378573</v>
      </c>
      <c r="V1178" s="45">
        <f>IF(S1178=1,U1178*(1-Asumsi!$B$10),U1178)</f>
        <v>378573</v>
      </c>
    </row>
    <row r="1179" spans="1:22" x14ac:dyDescent="0.35">
      <c r="A1179" s="43">
        <v>39590</v>
      </c>
      <c r="B1179" s="43" t="s">
        <v>202</v>
      </c>
      <c r="C1179" s="43" t="s">
        <v>405</v>
      </c>
      <c r="D1179" s="44">
        <v>40677</v>
      </c>
      <c r="E1179" s="43">
        <v>9</v>
      </c>
      <c r="F1179" s="43">
        <v>158500</v>
      </c>
      <c r="G1179" s="43">
        <v>0</v>
      </c>
      <c r="H1179" s="43">
        <v>0</v>
      </c>
      <c r="I1179" s="43" t="s">
        <v>76</v>
      </c>
      <c r="J1179" s="43" t="s">
        <v>145</v>
      </c>
      <c r="K1179" s="43">
        <f t="shared" si="144"/>
        <v>2011</v>
      </c>
      <c r="L1179" s="43">
        <f t="shared" si="145"/>
        <v>1</v>
      </c>
      <c r="M1179" s="43">
        <f t="shared" si="146"/>
        <v>0</v>
      </c>
      <c r="N1179" s="43">
        <f t="shared" si="147"/>
        <v>1</v>
      </c>
      <c r="O1179" s="43" t="str">
        <f t="shared" si="148"/>
        <v>A: 0%</v>
      </c>
      <c r="P1179" s="45">
        <f t="shared" si="149"/>
        <v>158500</v>
      </c>
      <c r="Q1179" s="45">
        <f>IF(L1179=1,F1179*INDEX(Asumsi!$B$5:$B$7,MATCH(I1179,Asumsi!$A$5:$A$7,0))-H1179,0)</f>
        <v>47550</v>
      </c>
      <c r="R1179" s="46">
        <f>MIN(G1179,INDEX(Asumsi!$C$5:$C$7,MATCH(I1179,Asumsi!$A$5:$A$7,0)))</f>
        <v>0</v>
      </c>
      <c r="S1179" s="43">
        <f t="shared" si="150"/>
        <v>0</v>
      </c>
      <c r="T1179" s="45">
        <f t="shared" si="151"/>
        <v>0</v>
      </c>
      <c r="U1179" s="45">
        <f>IF(L1179=1,F1179*INDEX(Asumsi!$B$5:$B$7,MATCH(I1179,Asumsi!$A$5:$A$7,0))-F1179*R1179,0)</f>
        <v>47550</v>
      </c>
      <c r="V1179" s="45">
        <f>IF(S1179=1,U1179*(1-Asumsi!$B$10),U1179)</f>
        <v>47550</v>
      </c>
    </row>
    <row r="1180" spans="1:22" x14ac:dyDescent="0.35">
      <c r="A1180" s="43">
        <v>40707</v>
      </c>
      <c r="B1180" s="43" t="s">
        <v>202</v>
      </c>
      <c r="C1180" s="43" t="s">
        <v>423</v>
      </c>
      <c r="D1180" s="44">
        <v>39975</v>
      </c>
      <c r="E1180" s="43">
        <v>26</v>
      </c>
      <c r="F1180" s="43">
        <v>2990368</v>
      </c>
      <c r="G1180" s="43">
        <v>0</v>
      </c>
      <c r="H1180" s="43">
        <v>0</v>
      </c>
      <c r="I1180" s="43" t="s">
        <v>77</v>
      </c>
      <c r="J1180" s="43" t="s">
        <v>137</v>
      </c>
      <c r="K1180" s="43">
        <f t="shared" si="144"/>
        <v>2009</v>
      </c>
      <c r="L1180" s="43">
        <f t="shared" si="145"/>
        <v>1</v>
      </c>
      <c r="M1180" s="43">
        <f t="shared" si="146"/>
        <v>0</v>
      </c>
      <c r="N1180" s="43">
        <f t="shared" si="147"/>
        <v>1</v>
      </c>
      <c r="O1180" s="43" t="str">
        <f t="shared" si="148"/>
        <v>A: 0%</v>
      </c>
      <c r="P1180" s="45">
        <f t="shared" si="149"/>
        <v>2990368</v>
      </c>
      <c r="Q1180" s="45">
        <f>IF(L1180=1,F1180*INDEX(Asumsi!$B$5:$B$7,MATCH(I1180,Asumsi!$A$5:$A$7,0))-H1180,0)</f>
        <v>897110.4</v>
      </c>
      <c r="R1180" s="46">
        <f>MIN(G1180,INDEX(Asumsi!$C$5:$C$7,MATCH(I1180,Asumsi!$A$5:$A$7,0)))</f>
        <v>0</v>
      </c>
      <c r="S1180" s="43">
        <f t="shared" si="150"/>
        <v>0</v>
      </c>
      <c r="T1180" s="45">
        <f t="shared" si="151"/>
        <v>0</v>
      </c>
      <c r="U1180" s="45">
        <f>IF(L1180=1,F1180*INDEX(Asumsi!$B$5:$B$7,MATCH(I1180,Asumsi!$A$5:$A$7,0))-F1180*R1180,0)</f>
        <v>897110.4</v>
      </c>
      <c r="V1180" s="45">
        <f>IF(S1180=1,U1180*(1-Asumsi!$B$10),U1180)</f>
        <v>897110.4</v>
      </c>
    </row>
    <row r="1181" spans="1:22" x14ac:dyDescent="0.35">
      <c r="A1181" s="43">
        <v>40961</v>
      </c>
      <c r="B1181" s="43" t="s">
        <v>202</v>
      </c>
      <c r="C1181" s="43" t="s">
        <v>421</v>
      </c>
      <c r="D1181" s="44">
        <v>40632</v>
      </c>
      <c r="E1181" s="43">
        <v>7</v>
      </c>
      <c r="F1181" s="43">
        <v>47680</v>
      </c>
      <c r="G1181" s="43">
        <v>0.02</v>
      </c>
      <c r="H1181" s="43">
        <v>954</v>
      </c>
      <c r="I1181" s="43" t="s">
        <v>76</v>
      </c>
      <c r="J1181" s="43" t="s">
        <v>149</v>
      </c>
      <c r="K1181" s="43">
        <f t="shared" si="144"/>
        <v>2011</v>
      </c>
      <c r="L1181" s="43">
        <f t="shared" si="145"/>
        <v>1</v>
      </c>
      <c r="M1181" s="43">
        <f t="shared" si="146"/>
        <v>0</v>
      </c>
      <c r="N1181" s="43">
        <f t="shared" si="147"/>
        <v>1</v>
      </c>
      <c r="O1181" s="43" t="str">
        <f t="shared" si="148"/>
        <v>B: 1-3%</v>
      </c>
      <c r="P1181" s="45">
        <f t="shared" si="149"/>
        <v>46726</v>
      </c>
      <c r="Q1181" s="45">
        <f>IF(L1181=1,F1181*INDEX(Asumsi!$B$5:$B$7,MATCH(I1181,Asumsi!$A$5:$A$7,0))-H1181,0)</f>
        <v>13350</v>
      </c>
      <c r="R1181" s="46">
        <f>MIN(G1181,INDEX(Asumsi!$C$5:$C$7,MATCH(I1181,Asumsi!$A$5:$A$7,0)))</f>
        <v>0.02</v>
      </c>
      <c r="S1181" s="43">
        <f t="shared" si="150"/>
        <v>0</v>
      </c>
      <c r="T1181" s="45">
        <f t="shared" si="151"/>
        <v>0</v>
      </c>
      <c r="U1181" s="45">
        <f>IF(L1181=1,F1181*INDEX(Asumsi!$B$5:$B$7,MATCH(I1181,Asumsi!$A$5:$A$7,0))-F1181*R1181,0)</f>
        <v>13350.4</v>
      </c>
      <c r="V1181" s="45">
        <f>IF(S1181=1,U1181*(1-Asumsi!$B$10),U1181)</f>
        <v>13350.4</v>
      </c>
    </row>
    <row r="1182" spans="1:22" x14ac:dyDescent="0.35">
      <c r="A1182" s="43">
        <v>41026</v>
      </c>
      <c r="B1182" s="43" t="s">
        <v>202</v>
      </c>
      <c r="C1182" s="43" t="s">
        <v>422</v>
      </c>
      <c r="D1182" s="44">
        <v>40652</v>
      </c>
      <c r="E1182" s="43">
        <v>8</v>
      </c>
      <c r="F1182" s="43">
        <v>1418740</v>
      </c>
      <c r="G1182" s="43">
        <v>0.1</v>
      </c>
      <c r="H1182" s="43">
        <v>141874</v>
      </c>
      <c r="I1182" s="43" t="s">
        <v>75</v>
      </c>
      <c r="J1182" s="43" t="s">
        <v>135</v>
      </c>
      <c r="K1182" s="43">
        <f t="shared" si="144"/>
        <v>2011</v>
      </c>
      <c r="L1182" s="43">
        <f t="shared" si="145"/>
        <v>1</v>
      </c>
      <c r="M1182" s="43">
        <f t="shared" si="146"/>
        <v>0</v>
      </c>
      <c r="N1182" s="43">
        <f t="shared" si="147"/>
        <v>1</v>
      </c>
      <c r="O1182" s="43" t="str">
        <f t="shared" si="148"/>
        <v>D: 7%+</v>
      </c>
      <c r="P1182" s="45">
        <f t="shared" si="149"/>
        <v>1276866</v>
      </c>
      <c r="Q1182" s="45">
        <f>IF(L1182=1,F1182*INDEX(Asumsi!$B$5:$B$7,MATCH(I1182,Asumsi!$A$5:$A$7,0))-H1182,0)</f>
        <v>283748</v>
      </c>
      <c r="R1182" s="46">
        <f>MIN(G1182,INDEX(Asumsi!$C$5:$C$7,MATCH(I1182,Asumsi!$A$5:$A$7,0)))</f>
        <v>0.03</v>
      </c>
      <c r="S1182" s="43">
        <f t="shared" si="150"/>
        <v>1</v>
      </c>
      <c r="T1182" s="45">
        <f t="shared" si="151"/>
        <v>99311.8</v>
      </c>
      <c r="U1182" s="45">
        <f>IF(L1182=1,F1182*INDEX(Asumsi!$B$5:$B$7,MATCH(I1182,Asumsi!$A$5:$A$7,0))-F1182*R1182,0)</f>
        <v>383059.8</v>
      </c>
      <c r="V1182" s="45">
        <f>IF(S1182=1,U1182*(1-Asumsi!$B$10),U1182)</f>
        <v>363906.81</v>
      </c>
    </row>
    <row r="1183" spans="1:22" x14ac:dyDescent="0.35">
      <c r="A1183" s="43">
        <v>41543</v>
      </c>
      <c r="B1183" s="43" t="s">
        <v>202</v>
      </c>
      <c r="C1183" s="43" t="s">
        <v>421</v>
      </c>
      <c r="D1183" s="44">
        <v>39850</v>
      </c>
      <c r="E1183" s="43">
        <v>45</v>
      </c>
      <c r="F1183" s="43">
        <v>15097300</v>
      </c>
      <c r="G1183" s="43">
        <v>0.03</v>
      </c>
      <c r="H1183" s="43">
        <v>452919</v>
      </c>
      <c r="I1183" s="43" t="s">
        <v>75</v>
      </c>
      <c r="J1183" s="43" t="s">
        <v>135</v>
      </c>
      <c r="K1183" s="43">
        <f t="shared" si="144"/>
        <v>2009</v>
      </c>
      <c r="L1183" s="43">
        <f t="shared" si="145"/>
        <v>1</v>
      </c>
      <c r="M1183" s="43">
        <f t="shared" si="146"/>
        <v>0</v>
      </c>
      <c r="N1183" s="43">
        <f t="shared" si="147"/>
        <v>1</v>
      </c>
      <c r="O1183" s="43" t="str">
        <f t="shared" si="148"/>
        <v>B: 1-3%</v>
      </c>
      <c r="P1183" s="45">
        <f t="shared" si="149"/>
        <v>14644381</v>
      </c>
      <c r="Q1183" s="45">
        <f>IF(L1183=1,F1183*INDEX(Asumsi!$B$5:$B$7,MATCH(I1183,Asumsi!$A$5:$A$7,0))-H1183,0)</f>
        <v>4076271</v>
      </c>
      <c r="R1183" s="46">
        <f>MIN(G1183,INDEX(Asumsi!$C$5:$C$7,MATCH(I1183,Asumsi!$A$5:$A$7,0)))</f>
        <v>0.03</v>
      </c>
      <c r="S1183" s="43">
        <f t="shared" si="150"/>
        <v>0</v>
      </c>
      <c r="T1183" s="45">
        <f t="shared" si="151"/>
        <v>0</v>
      </c>
      <c r="U1183" s="45">
        <f>IF(L1183=1,F1183*INDEX(Asumsi!$B$5:$B$7,MATCH(I1183,Asumsi!$A$5:$A$7,0))-F1183*R1183,0)</f>
        <v>4076271</v>
      </c>
      <c r="V1183" s="45">
        <f>IF(S1183=1,U1183*(1-Asumsi!$B$10),U1183)</f>
        <v>4076271</v>
      </c>
    </row>
    <row r="1184" spans="1:22" x14ac:dyDescent="0.35">
      <c r="A1184" s="43">
        <v>41606</v>
      </c>
      <c r="B1184" s="43" t="s">
        <v>202</v>
      </c>
      <c r="C1184" s="43" t="s">
        <v>226</v>
      </c>
      <c r="D1184" s="44">
        <v>39987</v>
      </c>
      <c r="E1184" s="43">
        <v>23</v>
      </c>
      <c r="F1184" s="43">
        <v>9029720</v>
      </c>
      <c r="G1184" s="43">
        <v>0.09</v>
      </c>
      <c r="H1184" s="43">
        <v>812675</v>
      </c>
      <c r="I1184" s="43" t="s">
        <v>75</v>
      </c>
      <c r="J1184" s="43" t="s">
        <v>143</v>
      </c>
      <c r="K1184" s="43">
        <f t="shared" si="144"/>
        <v>2009</v>
      </c>
      <c r="L1184" s="43">
        <f t="shared" si="145"/>
        <v>1</v>
      </c>
      <c r="M1184" s="43">
        <f t="shared" si="146"/>
        <v>0</v>
      </c>
      <c r="N1184" s="43">
        <f t="shared" si="147"/>
        <v>1</v>
      </c>
      <c r="O1184" s="43" t="str">
        <f t="shared" si="148"/>
        <v>D: 7%+</v>
      </c>
      <c r="P1184" s="45">
        <f t="shared" si="149"/>
        <v>8217045</v>
      </c>
      <c r="Q1184" s="45">
        <f>IF(L1184=1,F1184*INDEX(Asumsi!$B$5:$B$7,MATCH(I1184,Asumsi!$A$5:$A$7,0))-H1184,0)</f>
        <v>1896241</v>
      </c>
      <c r="R1184" s="46">
        <f>MIN(G1184,INDEX(Asumsi!$C$5:$C$7,MATCH(I1184,Asumsi!$A$5:$A$7,0)))</f>
        <v>0.03</v>
      </c>
      <c r="S1184" s="43">
        <f t="shared" si="150"/>
        <v>1</v>
      </c>
      <c r="T1184" s="45">
        <f t="shared" si="151"/>
        <v>541783.19999999995</v>
      </c>
      <c r="U1184" s="45">
        <f>IF(L1184=1,F1184*INDEX(Asumsi!$B$5:$B$7,MATCH(I1184,Asumsi!$A$5:$A$7,0))-F1184*R1184,0)</f>
        <v>2438024.4</v>
      </c>
      <c r="V1184" s="45">
        <f>IF(S1184=1,U1184*(1-Asumsi!$B$10),U1184)</f>
        <v>2316123.1799999997</v>
      </c>
    </row>
    <row r="1185" spans="1:22" x14ac:dyDescent="0.35">
      <c r="A1185" s="43">
        <v>41926</v>
      </c>
      <c r="B1185" s="43" t="s">
        <v>202</v>
      </c>
      <c r="C1185" s="43" t="s">
        <v>423</v>
      </c>
      <c r="D1185" s="44">
        <v>40579</v>
      </c>
      <c r="E1185" s="43">
        <v>17</v>
      </c>
      <c r="F1185" s="43">
        <v>225140</v>
      </c>
      <c r="G1185" s="43">
        <v>0.08</v>
      </c>
      <c r="H1185" s="43">
        <v>18011</v>
      </c>
      <c r="I1185" s="43" t="s">
        <v>76</v>
      </c>
      <c r="J1185" s="43" t="s">
        <v>145</v>
      </c>
      <c r="K1185" s="43">
        <f t="shared" si="144"/>
        <v>2011</v>
      </c>
      <c r="L1185" s="43">
        <f t="shared" si="145"/>
        <v>1</v>
      </c>
      <c r="M1185" s="43">
        <f t="shared" si="146"/>
        <v>0</v>
      </c>
      <c r="N1185" s="43">
        <f t="shared" si="147"/>
        <v>1</v>
      </c>
      <c r="O1185" s="43" t="str">
        <f t="shared" si="148"/>
        <v>D: 7%+</v>
      </c>
      <c r="P1185" s="45">
        <f t="shared" si="149"/>
        <v>207129</v>
      </c>
      <c r="Q1185" s="45">
        <f>IF(L1185=1,F1185*INDEX(Asumsi!$B$5:$B$7,MATCH(I1185,Asumsi!$A$5:$A$7,0))-H1185,0)</f>
        <v>49531</v>
      </c>
      <c r="R1185" s="46">
        <f>MIN(G1185,INDEX(Asumsi!$C$5:$C$7,MATCH(I1185,Asumsi!$A$5:$A$7,0)))</f>
        <v>0.05</v>
      </c>
      <c r="S1185" s="43">
        <f t="shared" si="150"/>
        <v>1</v>
      </c>
      <c r="T1185" s="45">
        <f t="shared" si="151"/>
        <v>6754.2</v>
      </c>
      <c r="U1185" s="45">
        <f>IF(L1185=1,F1185*INDEX(Asumsi!$B$5:$B$7,MATCH(I1185,Asumsi!$A$5:$A$7,0))-F1185*R1185,0)</f>
        <v>56285</v>
      </c>
      <c r="V1185" s="45">
        <f>IF(S1185=1,U1185*(1-Asumsi!$B$10),U1185)</f>
        <v>53470.75</v>
      </c>
    </row>
    <row r="1186" spans="1:22" x14ac:dyDescent="0.35">
      <c r="A1186" s="43">
        <v>50533</v>
      </c>
      <c r="B1186" s="43" t="s">
        <v>202</v>
      </c>
      <c r="C1186" s="43" t="s">
        <v>424</v>
      </c>
      <c r="D1186" s="44">
        <v>40694</v>
      </c>
      <c r="E1186" s="43">
        <v>32</v>
      </c>
      <c r="F1186" s="43">
        <v>3949320</v>
      </c>
      <c r="G1186" s="43">
        <v>0.06</v>
      </c>
      <c r="H1186" s="43">
        <v>236959</v>
      </c>
      <c r="I1186" s="43" t="s">
        <v>76</v>
      </c>
      <c r="J1186" s="43" t="s">
        <v>140</v>
      </c>
      <c r="K1186" s="43">
        <f t="shared" si="144"/>
        <v>2011</v>
      </c>
      <c r="L1186" s="43">
        <f t="shared" si="145"/>
        <v>1</v>
      </c>
      <c r="M1186" s="43">
        <f t="shared" si="146"/>
        <v>0</v>
      </c>
      <c r="N1186" s="43">
        <f t="shared" si="147"/>
        <v>1</v>
      </c>
      <c r="O1186" s="43" t="str">
        <f t="shared" si="148"/>
        <v>C: 4-6%</v>
      </c>
      <c r="P1186" s="45">
        <f t="shared" si="149"/>
        <v>3712361</v>
      </c>
      <c r="Q1186" s="45">
        <f>IF(L1186=1,F1186*INDEX(Asumsi!$B$5:$B$7,MATCH(I1186,Asumsi!$A$5:$A$7,0))-H1186,0)</f>
        <v>947837</v>
      </c>
      <c r="R1186" s="46">
        <f>MIN(G1186,INDEX(Asumsi!$C$5:$C$7,MATCH(I1186,Asumsi!$A$5:$A$7,0)))</f>
        <v>0.05</v>
      </c>
      <c r="S1186" s="43">
        <f t="shared" si="150"/>
        <v>1</v>
      </c>
      <c r="T1186" s="45">
        <f t="shared" si="151"/>
        <v>39493.199999999983</v>
      </c>
      <c r="U1186" s="45">
        <f>IF(L1186=1,F1186*INDEX(Asumsi!$B$5:$B$7,MATCH(I1186,Asumsi!$A$5:$A$7,0))-F1186*R1186,0)</f>
        <v>987330</v>
      </c>
      <c r="V1186" s="45">
        <f>IF(S1186=1,U1186*(1-Asumsi!$B$10),U1186)</f>
        <v>937963.5</v>
      </c>
    </row>
    <row r="1187" spans="1:22" x14ac:dyDescent="0.35">
      <c r="A1187" s="43">
        <v>51747</v>
      </c>
      <c r="B1187" s="43" t="s">
        <v>202</v>
      </c>
      <c r="C1187" s="43" t="s">
        <v>423</v>
      </c>
      <c r="D1187" s="44">
        <v>41095</v>
      </c>
      <c r="E1187" s="43">
        <v>3</v>
      </c>
      <c r="F1187" s="43">
        <v>24220</v>
      </c>
      <c r="G1187" s="43">
        <v>0.02</v>
      </c>
      <c r="H1187" s="43">
        <v>484</v>
      </c>
      <c r="I1187" s="43" t="s">
        <v>76</v>
      </c>
      <c r="J1187" s="43" t="s">
        <v>149</v>
      </c>
      <c r="K1187" s="43">
        <f t="shared" si="144"/>
        <v>2012</v>
      </c>
      <c r="L1187" s="43">
        <f t="shared" si="145"/>
        <v>1</v>
      </c>
      <c r="M1187" s="43">
        <f t="shared" si="146"/>
        <v>0</v>
      </c>
      <c r="N1187" s="43">
        <f t="shared" si="147"/>
        <v>1</v>
      </c>
      <c r="O1187" s="43" t="str">
        <f t="shared" si="148"/>
        <v>B: 1-3%</v>
      </c>
      <c r="P1187" s="45">
        <f t="shared" si="149"/>
        <v>23736</v>
      </c>
      <c r="Q1187" s="45">
        <f>IF(L1187=1,F1187*INDEX(Asumsi!$B$5:$B$7,MATCH(I1187,Asumsi!$A$5:$A$7,0))-H1187,0)</f>
        <v>6782</v>
      </c>
      <c r="R1187" s="46">
        <f>MIN(G1187,INDEX(Asumsi!$C$5:$C$7,MATCH(I1187,Asumsi!$A$5:$A$7,0)))</f>
        <v>0.02</v>
      </c>
      <c r="S1187" s="43">
        <f t="shared" si="150"/>
        <v>0</v>
      </c>
      <c r="T1187" s="45">
        <f t="shared" si="151"/>
        <v>0</v>
      </c>
      <c r="U1187" s="45">
        <f>IF(L1187=1,F1187*INDEX(Asumsi!$B$5:$B$7,MATCH(I1187,Asumsi!$A$5:$A$7,0))-F1187*R1187,0)</f>
        <v>6781.6</v>
      </c>
      <c r="V1187" s="45">
        <f>IF(S1187=1,U1187*(1-Asumsi!$B$10),U1187)</f>
        <v>6781.6</v>
      </c>
    </row>
    <row r="1188" spans="1:22" x14ac:dyDescent="0.35">
      <c r="A1188" s="43">
        <v>53314</v>
      </c>
      <c r="B1188" s="43" t="s">
        <v>202</v>
      </c>
      <c r="C1188" s="43" t="s">
        <v>425</v>
      </c>
      <c r="D1188" s="44">
        <v>40440</v>
      </c>
      <c r="E1188" s="43">
        <v>33</v>
      </c>
      <c r="F1188" s="43">
        <v>5335840</v>
      </c>
      <c r="G1188" s="43">
        <v>0.01</v>
      </c>
      <c r="H1188" s="43">
        <v>53358</v>
      </c>
      <c r="I1188" s="43" t="s">
        <v>75</v>
      </c>
      <c r="J1188" s="43" t="s">
        <v>144</v>
      </c>
      <c r="K1188" s="43">
        <f t="shared" si="144"/>
        <v>2010</v>
      </c>
      <c r="L1188" s="43">
        <f t="shared" si="145"/>
        <v>1</v>
      </c>
      <c r="M1188" s="43">
        <f t="shared" si="146"/>
        <v>0</v>
      </c>
      <c r="N1188" s="43">
        <f t="shared" si="147"/>
        <v>1</v>
      </c>
      <c r="O1188" s="43" t="str">
        <f t="shared" si="148"/>
        <v>B: 1-3%</v>
      </c>
      <c r="P1188" s="45">
        <f t="shared" si="149"/>
        <v>5282482</v>
      </c>
      <c r="Q1188" s="45">
        <f>IF(L1188=1,F1188*INDEX(Asumsi!$B$5:$B$7,MATCH(I1188,Asumsi!$A$5:$A$7,0))-H1188,0)</f>
        <v>1547394</v>
      </c>
      <c r="R1188" s="46">
        <f>MIN(G1188,INDEX(Asumsi!$C$5:$C$7,MATCH(I1188,Asumsi!$A$5:$A$7,0)))</f>
        <v>0.01</v>
      </c>
      <c r="S1188" s="43">
        <f t="shared" si="150"/>
        <v>0</v>
      </c>
      <c r="T1188" s="45">
        <f t="shared" si="151"/>
        <v>0</v>
      </c>
      <c r="U1188" s="45">
        <f>IF(L1188=1,F1188*INDEX(Asumsi!$B$5:$B$7,MATCH(I1188,Asumsi!$A$5:$A$7,0))-F1188*R1188,0)</f>
        <v>1547393.6</v>
      </c>
      <c r="V1188" s="45">
        <f>IF(S1188=1,U1188*(1-Asumsi!$B$10),U1188)</f>
        <v>1547393.6</v>
      </c>
    </row>
    <row r="1189" spans="1:22" x14ac:dyDescent="0.35">
      <c r="A1189" s="43">
        <v>54791</v>
      </c>
      <c r="B1189" s="43" t="s">
        <v>202</v>
      </c>
      <c r="C1189" s="43" t="s">
        <v>322</v>
      </c>
      <c r="D1189" s="44">
        <v>41263</v>
      </c>
      <c r="E1189" s="43">
        <v>45</v>
      </c>
      <c r="F1189" s="43">
        <v>8330080</v>
      </c>
      <c r="G1189" s="43">
        <v>0</v>
      </c>
      <c r="H1189" s="43">
        <v>0</v>
      </c>
      <c r="I1189" s="43" t="s">
        <v>75</v>
      </c>
      <c r="J1189" s="43" t="s">
        <v>135</v>
      </c>
      <c r="K1189" s="43">
        <f t="shared" si="144"/>
        <v>2012</v>
      </c>
      <c r="L1189" s="43">
        <f t="shared" si="145"/>
        <v>1</v>
      </c>
      <c r="M1189" s="43">
        <f t="shared" si="146"/>
        <v>0</v>
      </c>
      <c r="N1189" s="43">
        <f t="shared" si="147"/>
        <v>1</v>
      </c>
      <c r="O1189" s="43" t="str">
        <f t="shared" si="148"/>
        <v>A: 0%</v>
      </c>
      <c r="P1189" s="45">
        <f t="shared" si="149"/>
        <v>8330080</v>
      </c>
      <c r="Q1189" s="45">
        <f>IF(L1189=1,F1189*INDEX(Asumsi!$B$5:$B$7,MATCH(I1189,Asumsi!$A$5:$A$7,0))-H1189,0)</f>
        <v>2499024</v>
      </c>
      <c r="R1189" s="46">
        <f>MIN(G1189,INDEX(Asumsi!$C$5:$C$7,MATCH(I1189,Asumsi!$A$5:$A$7,0)))</f>
        <v>0</v>
      </c>
      <c r="S1189" s="43">
        <f t="shared" si="150"/>
        <v>0</v>
      </c>
      <c r="T1189" s="45">
        <f t="shared" si="151"/>
        <v>0</v>
      </c>
      <c r="U1189" s="45">
        <f>IF(L1189=1,F1189*INDEX(Asumsi!$B$5:$B$7,MATCH(I1189,Asumsi!$A$5:$A$7,0))-F1189*R1189,0)</f>
        <v>2499024</v>
      </c>
      <c r="V1189" s="45">
        <f>IF(S1189=1,U1189*(1-Asumsi!$B$10),U1189)</f>
        <v>2499024</v>
      </c>
    </row>
    <row r="1190" spans="1:22" x14ac:dyDescent="0.35">
      <c r="A1190" s="43">
        <v>54912</v>
      </c>
      <c r="B1190" s="43" t="s">
        <v>202</v>
      </c>
      <c r="C1190" s="43" t="s">
        <v>423</v>
      </c>
      <c r="D1190" s="44">
        <v>40745</v>
      </c>
      <c r="E1190" s="43">
        <v>17</v>
      </c>
      <c r="F1190" s="43">
        <v>234660</v>
      </c>
      <c r="G1190" s="43">
        <v>7.0000000000000007E-2</v>
      </c>
      <c r="H1190" s="43">
        <v>16426</v>
      </c>
      <c r="I1190" s="43" t="s">
        <v>76</v>
      </c>
      <c r="J1190" s="43" t="s">
        <v>145</v>
      </c>
      <c r="K1190" s="43">
        <f t="shared" si="144"/>
        <v>2011</v>
      </c>
      <c r="L1190" s="43">
        <f t="shared" si="145"/>
        <v>1</v>
      </c>
      <c r="M1190" s="43">
        <f t="shared" si="146"/>
        <v>0</v>
      </c>
      <c r="N1190" s="43">
        <f t="shared" si="147"/>
        <v>1</v>
      </c>
      <c r="O1190" s="43" t="str">
        <f t="shared" si="148"/>
        <v>D: 7%+</v>
      </c>
      <c r="P1190" s="45">
        <f t="shared" si="149"/>
        <v>218234</v>
      </c>
      <c r="Q1190" s="45">
        <f>IF(L1190=1,F1190*INDEX(Asumsi!$B$5:$B$7,MATCH(I1190,Asumsi!$A$5:$A$7,0))-H1190,0)</f>
        <v>53972</v>
      </c>
      <c r="R1190" s="46">
        <f>MIN(G1190,INDEX(Asumsi!$C$5:$C$7,MATCH(I1190,Asumsi!$A$5:$A$7,0)))</f>
        <v>0.05</v>
      </c>
      <c r="S1190" s="43">
        <f t="shared" si="150"/>
        <v>1</v>
      </c>
      <c r="T1190" s="45">
        <f t="shared" si="151"/>
        <v>4693.2000000000007</v>
      </c>
      <c r="U1190" s="45">
        <f>IF(L1190=1,F1190*INDEX(Asumsi!$B$5:$B$7,MATCH(I1190,Asumsi!$A$5:$A$7,0))-F1190*R1190,0)</f>
        <v>58665</v>
      </c>
      <c r="V1190" s="45">
        <f>IF(S1190=1,U1190*(1-Asumsi!$B$10),U1190)</f>
        <v>55731.75</v>
      </c>
    </row>
    <row r="1191" spans="1:22" x14ac:dyDescent="0.35">
      <c r="A1191" s="43">
        <v>55269</v>
      </c>
      <c r="B1191" s="43" t="s">
        <v>202</v>
      </c>
      <c r="C1191" s="43" t="s">
        <v>424</v>
      </c>
      <c r="D1191" s="44">
        <v>40244</v>
      </c>
      <c r="E1191" s="43">
        <v>1</v>
      </c>
      <c r="F1191" s="43">
        <v>99220</v>
      </c>
      <c r="G1191" s="43">
        <v>0</v>
      </c>
      <c r="H1191" s="43">
        <v>0</v>
      </c>
      <c r="I1191" s="43" t="s">
        <v>76</v>
      </c>
      <c r="J1191" s="43" t="s">
        <v>145</v>
      </c>
      <c r="K1191" s="43">
        <f t="shared" si="144"/>
        <v>2010</v>
      </c>
      <c r="L1191" s="43">
        <f t="shared" si="145"/>
        <v>1</v>
      </c>
      <c r="M1191" s="43">
        <f t="shared" si="146"/>
        <v>0</v>
      </c>
      <c r="N1191" s="43">
        <f t="shared" si="147"/>
        <v>1</v>
      </c>
      <c r="O1191" s="43" t="str">
        <f t="shared" si="148"/>
        <v>A: 0%</v>
      </c>
      <c r="P1191" s="45">
        <f t="shared" si="149"/>
        <v>99220</v>
      </c>
      <c r="Q1191" s="45">
        <f>IF(L1191=1,F1191*INDEX(Asumsi!$B$5:$B$7,MATCH(I1191,Asumsi!$A$5:$A$7,0))-H1191,0)</f>
        <v>29766</v>
      </c>
      <c r="R1191" s="46">
        <f>MIN(G1191,INDEX(Asumsi!$C$5:$C$7,MATCH(I1191,Asumsi!$A$5:$A$7,0)))</f>
        <v>0</v>
      </c>
      <c r="S1191" s="43">
        <f t="shared" si="150"/>
        <v>0</v>
      </c>
      <c r="T1191" s="45">
        <f t="shared" si="151"/>
        <v>0</v>
      </c>
      <c r="U1191" s="45">
        <f>IF(L1191=1,F1191*INDEX(Asumsi!$B$5:$B$7,MATCH(I1191,Asumsi!$A$5:$A$7,0))-F1191*R1191,0)</f>
        <v>29766</v>
      </c>
      <c r="V1191" s="45">
        <f>IF(S1191=1,U1191*(1-Asumsi!$B$10),U1191)</f>
        <v>29766</v>
      </c>
    </row>
    <row r="1192" spans="1:22" x14ac:dyDescent="0.35">
      <c r="A1192" s="43">
        <v>56101</v>
      </c>
      <c r="B1192" s="43" t="s">
        <v>209</v>
      </c>
      <c r="C1192" s="43" t="s">
        <v>421</v>
      </c>
      <c r="D1192" s="44">
        <v>40378</v>
      </c>
      <c r="E1192" s="43">
        <v>1</v>
      </c>
      <c r="F1192" s="43">
        <v>42900</v>
      </c>
      <c r="G1192" s="43">
        <v>0.01</v>
      </c>
      <c r="H1192" s="43">
        <v>429</v>
      </c>
      <c r="I1192" s="43" t="s">
        <v>76</v>
      </c>
      <c r="J1192" s="43" t="s">
        <v>141</v>
      </c>
      <c r="K1192" s="43">
        <f t="shared" si="144"/>
        <v>2010</v>
      </c>
      <c r="L1192" s="43">
        <f t="shared" si="145"/>
        <v>0</v>
      </c>
      <c r="M1192" s="43">
        <f t="shared" si="146"/>
        <v>1</v>
      </c>
      <c r="N1192" s="43">
        <f t="shared" si="147"/>
        <v>1</v>
      </c>
      <c r="O1192" s="43" t="str">
        <f t="shared" si="148"/>
        <v>B: 1-3%</v>
      </c>
      <c r="P1192" s="45">
        <f t="shared" si="149"/>
        <v>0</v>
      </c>
      <c r="Q1192" s="45">
        <f>IF(L1192=1,F1192*INDEX(Asumsi!$B$5:$B$7,MATCH(I1192,Asumsi!$A$5:$A$7,0))-H1192,0)</f>
        <v>0</v>
      </c>
      <c r="R1192" s="46">
        <f>MIN(G1192,INDEX(Asumsi!$C$5:$C$7,MATCH(I1192,Asumsi!$A$5:$A$7,0)))</f>
        <v>0.01</v>
      </c>
      <c r="S1192" s="43">
        <f t="shared" si="150"/>
        <v>0</v>
      </c>
      <c r="T1192" s="45">
        <f t="shared" si="151"/>
        <v>0</v>
      </c>
      <c r="U1192" s="45">
        <f>IF(L1192=1,F1192*INDEX(Asumsi!$B$5:$B$7,MATCH(I1192,Asumsi!$A$5:$A$7,0))-F1192*R1192,0)</f>
        <v>0</v>
      </c>
      <c r="V1192" s="45">
        <f>IF(S1192=1,U1192*(1-Asumsi!$B$10),U1192)</f>
        <v>0</v>
      </c>
    </row>
    <row r="1193" spans="1:22" x14ac:dyDescent="0.35">
      <c r="A1193" s="43">
        <v>56582</v>
      </c>
      <c r="B1193" s="43" t="s">
        <v>209</v>
      </c>
      <c r="C1193" s="43" t="s">
        <v>423</v>
      </c>
      <c r="D1193" s="44">
        <v>39976</v>
      </c>
      <c r="E1193" s="43">
        <v>36</v>
      </c>
      <c r="F1193" s="43">
        <v>9162820</v>
      </c>
      <c r="G1193" s="43">
        <v>0.04</v>
      </c>
      <c r="H1193" s="43">
        <v>366513</v>
      </c>
      <c r="I1193" s="43" t="s">
        <v>75</v>
      </c>
      <c r="J1193" s="43" t="s">
        <v>143</v>
      </c>
      <c r="K1193" s="43">
        <f t="shared" si="144"/>
        <v>2009</v>
      </c>
      <c r="L1193" s="43">
        <f t="shared" si="145"/>
        <v>0</v>
      </c>
      <c r="M1193" s="43">
        <f t="shared" si="146"/>
        <v>1</v>
      </c>
      <c r="N1193" s="43">
        <f t="shared" si="147"/>
        <v>1</v>
      </c>
      <c r="O1193" s="43" t="str">
        <f t="shared" si="148"/>
        <v>C: 4-6%</v>
      </c>
      <c r="P1193" s="45">
        <f t="shared" si="149"/>
        <v>0</v>
      </c>
      <c r="Q1193" s="45">
        <f>IF(L1193=1,F1193*INDEX(Asumsi!$B$5:$B$7,MATCH(I1193,Asumsi!$A$5:$A$7,0))-H1193,0)</f>
        <v>0</v>
      </c>
      <c r="R1193" s="46">
        <f>MIN(G1193,INDEX(Asumsi!$C$5:$C$7,MATCH(I1193,Asumsi!$A$5:$A$7,0)))</f>
        <v>0.03</v>
      </c>
      <c r="S1193" s="43">
        <f t="shared" si="150"/>
        <v>1</v>
      </c>
      <c r="T1193" s="45">
        <f t="shared" si="151"/>
        <v>0</v>
      </c>
      <c r="U1193" s="45">
        <f>IF(L1193=1,F1193*INDEX(Asumsi!$B$5:$B$7,MATCH(I1193,Asumsi!$A$5:$A$7,0))-F1193*R1193,0)</f>
        <v>0</v>
      </c>
      <c r="V1193" s="45">
        <f>IF(S1193=1,U1193*(1-Asumsi!$B$10),U1193)</f>
        <v>0</v>
      </c>
    </row>
    <row r="1194" spans="1:22" x14ac:dyDescent="0.35">
      <c r="A1194" s="43">
        <v>56677</v>
      </c>
      <c r="B1194" s="43" t="s">
        <v>202</v>
      </c>
      <c r="C1194" s="43" t="s">
        <v>262</v>
      </c>
      <c r="D1194" s="44">
        <v>39914</v>
      </c>
      <c r="E1194" s="43">
        <v>35</v>
      </c>
      <c r="F1194" s="43">
        <v>861100</v>
      </c>
      <c r="G1194" s="43">
        <v>0</v>
      </c>
      <c r="H1194" s="43">
        <v>0</v>
      </c>
      <c r="I1194" s="43" t="s">
        <v>75</v>
      </c>
      <c r="J1194" s="43" t="s">
        <v>144</v>
      </c>
      <c r="K1194" s="43">
        <f t="shared" si="144"/>
        <v>2009</v>
      </c>
      <c r="L1194" s="43">
        <f t="shared" si="145"/>
        <v>1</v>
      </c>
      <c r="M1194" s="43">
        <f t="shared" si="146"/>
        <v>0</v>
      </c>
      <c r="N1194" s="43">
        <f t="shared" si="147"/>
        <v>1</v>
      </c>
      <c r="O1194" s="43" t="str">
        <f t="shared" si="148"/>
        <v>A: 0%</v>
      </c>
      <c r="P1194" s="45">
        <f t="shared" si="149"/>
        <v>861100</v>
      </c>
      <c r="Q1194" s="45">
        <f>IF(L1194=1,F1194*INDEX(Asumsi!$B$5:$B$7,MATCH(I1194,Asumsi!$A$5:$A$7,0))-H1194,0)</f>
        <v>258330</v>
      </c>
      <c r="R1194" s="46">
        <f>MIN(G1194,INDEX(Asumsi!$C$5:$C$7,MATCH(I1194,Asumsi!$A$5:$A$7,0)))</f>
        <v>0</v>
      </c>
      <c r="S1194" s="43">
        <f t="shared" si="150"/>
        <v>0</v>
      </c>
      <c r="T1194" s="45">
        <f t="shared" si="151"/>
        <v>0</v>
      </c>
      <c r="U1194" s="45">
        <f>IF(L1194=1,F1194*INDEX(Asumsi!$B$5:$B$7,MATCH(I1194,Asumsi!$A$5:$A$7,0))-F1194*R1194,0)</f>
        <v>258330</v>
      </c>
      <c r="V1194" s="45">
        <f>IF(S1194=1,U1194*(1-Asumsi!$B$10),U1194)</f>
        <v>258330</v>
      </c>
    </row>
    <row r="1195" spans="1:22" x14ac:dyDescent="0.35">
      <c r="A1195" s="43">
        <v>59683</v>
      </c>
      <c r="B1195" s="43" t="s">
        <v>209</v>
      </c>
      <c r="C1195" s="43" t="s">
        <v>421</v>
      </c>
      <c r="D1195" s="44">
        <v>41195</v>
      </c>
      <c r="E1195" s="43">
        <v>37</v>
      </c>
      <c r="F1195" s="43">
        <v>382720</v>
      </c>
      <c r="G1195" s="43">
        <v>0.05</v>
      </c>
      <c r="H1195" s="43">
        <v>19136</v>
      </c>
      <c r="I1195" s="43" t="s">
        <v>76</v>
      </c>
      <c r="J1195" s="43" t="s">
        <v>138</v>
      </c>
      <c r="K1195" s="43">
        <f t="shared" si="144"/>
        <v>2012</v>
      </c>
      <c r="L1195" s="43">
        <f t="shared" si="145"/>
        <v>0</v>
      </c>
      <c r="M1195" s="43">
        <f t="shared" si="146"/>
        <v>1</v>
      </c>
      <c r="N1195" s="43">
        <f t="shared" si="147"/>
        <v>1</v>
      </c>
      <c r="O1195" s="43" t="str">
        <f t="shared" si="148"/>
        <v>C: 4-6%</v>
      </c>
      <c r="P1195" s="45">
        <f t="shared" si="149"/>
        <v>0</v>
      </c>
      <c r="Q1195" s="45">
        <f>IF(L1195=1,F1195*INDEX(Asumsi!$B$5:$B$7,MATCH(I1195,Asumsi!$A$5:$A$7,0))-H1195,0)</f>
        <v>0</v>
      </c>
      <c r="R1195" s="46">
        <f>MIN(G1195,INDEX(Asumsi!$C$5:$C$7,MATCH(I1195,Asumsi!$A$5:$A$7,0)))</f>
        <v>0.05</v>
      </c>
      <c r="S1195" s="43">
        <f t="shared" si="150"/>
        <v>0</v>
      </c>
      <c r="T1195" s="45">
        <f t="shared" si="151"/>
        <v>0</v>
      </c>
      <c r="U1195" s="45">
        <f>IF(L1195=1,F1195*INDEX(Asumsi!$B$5:$B$7,MATCH(I1195,Asumsi!$A$5:$A$7,0))-F1195*R1195,0)</f>
        <v>0</v>
      </c>
      <c r="V1195" s="45">
        <f>IF(S1195=1,U1195*(1-Asumsi!$B$10),U1195)</f>
        <v>0</v>
      </c>
    </row>
    <row r="1196" spans="1:22" x14ac:dyDescent="0.35">
      <c r="A1196" s="43">
        <v>837</v>
      </c>
      <c r="B1196" s="43" t="s">
        <v>202</v>
      </c>
      <c r="C1196" s="43" t="s">
        <v>426</v>
      </c>
      <c r="D1196" s="44">
        <v>39978</v>
      </c>
      <c r="E1196" s="43">
        <v>11</v>
      </c>
      <c r="F1196" s="43">
        <v>131400</v>
      </c>
      <c r="G1196" s="43">
        <v>0.01</v>
      </c>
      <c r="H1196" s="43">
        <v>1314</v>
      </c>
      <c r="I1196" s="43" t="s">
        <v>76</v>
      </c>
      <c r="J1196" s="43" t="s">
        <v>147</v>
      </c>
      <c r="K1196" s="43">
        <f t="shared" si="144"/>
        <v>2009</v>
      </c>
      <c r="L1196" s="43">
        <f t="shared" si="145"/>
        <v>1</v>
      </c>
      <c r="M1196" s="43">
        <f t="shared" si="146"/>
        <v>0</v>
      </c>
      <c r="N1196" s="43">
        <f t="shared" si="147"/>
        <v>1</v>
      </c>
      <c r="O1196" s="43" t="str">
        <f t="shared" si="148"/>
        <v>B: 1-3%</v>
      </c>
      <c r="P1196" s="45">
        <f t="shared" si="149"/>
        <v>130086</v>
      </c>
      <c r="Q1196" s="45">
        <f>IF(L1196=1,F1196*INDEX(Asumsi!$B$5:$B$7,MATCH(I1196,Asumsi!$A$5:$A$7,0))-H1196,0)</f>
        <v>38106</v>
      </c>
      <c r="R1196" s="46">
        <f>MIN(G1196,INDEX(Asumsi!$C$5:$C$7,MATCH(I1196,Asumsi!$A$5:$A$7,0)))</f>
        <v>0.01</v>
      </c>
      <c r="S1196" s="43">
        <f t="shared" si="150"/>
        <v>0</v>
      </c>
      <c r="T1196" s="45">
        <f t="shared" si="151"/>
        <v>0</v>
      </c>
      <c r="U1196" s="45">
        <f>IF(L1196=1,F1196*INDEX(Asumsi!$B$5:$B$7,MATCH(I1196,Asumsi!$A$5:$A$7,0))-F1196*R1196,0)</f>
        <v>38106</v>
      </c>
      <c r="V1196" s="45">
        <f>IF(S1196=1,U1196*(1-Asumsi!$B$10),U1196)</f>
        <v>38106</v>
      </c>
    </row>
    <row r="1197" spans="1:22" x14ac:dyDescent="0.35">
      <c r="A1197" s="43">
        <v>1059</v>
      </c>
      <c r="B1197" s="43" t="s">
        <v>202</v>
      </c>
      <c r="C1197" s="43" t="s">
        <v>426</v>
      </c>
      <c r="D1197" s="44">
        <v>39870</v>
      </c>
      <c r="E1197" s="43">
        <v>22</v>
      </c>
      <c r="F1197" s="43">
        <v>254660</v>
      </c>
      <c r="G1197" s="43">
        <v>0.02</v>
      </c>
      <c r="H1197" s="43">
        <v>5093</v>
      </c>
      <c r="I1197" s="43" t="s">
        <v>76</v>
      </c>
      <c r="J1197" s="43" t="s">
        <v>138</v>
      </c>
      <c r="K1197" s="43">
        <f t="shared" si="144"/>
        <v>2009</v>
      </c>
      <c r="L1197" s="43">
        <f t="shared" si="145"/>
        <v>1</v>
      </c>
      <c r="M1197" s="43">
        <f t="shared" si="146"/>
        <v>0</v>
      </c>
      <c r="N1197" s="43">
        <f t="shared" si="147"/>
        <v>1</v>
      </c>
      <c r="O1197" s="43" t="str">
        <f t="shared" si="148"/>
        <v>B: 1-3%</v>
      </c>
      <c r="P1197" s="45">
        <f t="shared" si="149"/>
        <v>249567</v>
      </c>
      <c r="Q1197" s="45">
        <f>IF(L1197=1,F1197*INDEX(Asumsi!$B$5:$B$7,MATCH(I1197,Asumsi!$A$5:$A$7,0))-H1197,0)</f>
        <v>71305</v>
      </c>
      <c r="R1197" s="46">
        <f>MIN(G1197,INDEX(Asumsi!$C$5:$C$7,MATCH(I1197,Asumsi!$A$5:$A$7,0)))</f>
        <v>0.02</v>
      </c>
      <c r="S1197" s="43">
        <f t="shared" si="150"/>
        <v>0</v>
      </c>
      <c r="T1197" s="45">
        <f t="shared" si="151"/>
        <v>0</v>
      </c>
      <c r="U1197" s="45">
        <f>IF(L1197=1,F1197*INDEX(Asumsi!$B$5:$B$7,MATCH(I1197,Asumsi!$A$5:$A$7,0))-F1197*R1197,0)</f>
        <v>71304.800000000003</v>
      </c>
      <c r="V1197" s="45">
        <f>IF(S1197=1,U1197*(1-Asumsi!$B$10),U1197)</f>
        <v>71304.800000000003</v>
      </c>
    </row>
    <row r="1198" spans="1:22" x14ac:dyDescent="0.35">
      <c r="A1198" s="43">
        <v>1826</v>
      </c>
      <c r="B1198" s="43" t="s">
        <v>202</v>
      </c>
      <c r="C1198" s="43" t="s">
        <v>266</v>
      </c>
      <c r="D1198" s="44">
        <v>41014</v>
      </c>
      <c r="E1198" s="43">
        <v>5</v>
      </c>
      <c r="F1198" s="43">
        <v>56640</v>
      </c>
      <c r="G1198" s="43">
        <v>0.09</v>
      </c>
      <c r="H1198" s="43">
        <v>5098</v>
      </c>
      <c r="I1198" s="43" t="s">
        <v>76</v>
      </c>
      <c r="J1198" s="43" t="s">
        <v>145</v>
      </c>
      <c r="K1198" s="43">
        <f t="shared" si="144"/>
        <v>2012</v>
      </c>
      <c r="L1198" s="43">
        <f t="shared" si="145"/>
        <v>1</v>
      </c>
      <c r="M1198" s="43">
        <f t="shared" si="146"/>
        <v>0</v>
      </c>
      <c r="N1198" s="43">
        <f t="shared" si="147"/>
        <v>1</v>
      </c>
      <c r="O1198" s="43" t="str">
        <f t="shared" si="148"/>
        <v>D: 7%+</v>
      </c>
      <c r="P1198" s="45">
        <f t="shared" si="149"/>
        <v>51542</v>
      </c>
      <c r="Q1198" s="45">
        <f>IF(L1198=1,F1198*INDEX(Asumsi!$B$5:$B$7,MATCH(I1198,Asumsi!$A$5:$A$7,0))-H1198,0)</f>
        <v>11894</v>
      </c>
      <c r="R1198" s="46">
        <f>MIN(G1198,INDEX(Asumsi!$C$5:$C$7,MATCH(I1198,Asumsi!$A$5:$A$7,0)))</f>
        <v>0.05</v>
      </c>
      <c r="S1198" s="43">
        <f t="shared" si="150"/>
        <v>1</v>
      </c>
      <c r="T1198" s="45">
        <f t="shared" si="151"/>
        <v>2265.5999999999995</v>
      </c>
      <c r="U1198" s="45">
        <f>IF(L1198=1,F1198*INDEX(Asumsi!$B$5:$B$7,MATCH(I1198,Asumsi!$A$5:$A$7,0))-F1198*R1198,0)</f>
        <v>14160</v>
      </c>
      <c r="V1198" s="45">
        <f>IF(S1198=1,U1198*(1-Asumsi!$B$10),U1198)</f>
        <v>13452</v>
      </c>
    </row>
    <row r="1199" spans="1:22" x14ac:dyDescent="0.35">
      <c r="A1199" s="43">
        <v>2020</v>
      </c>
      <c r="B1199" s="43" t="s">
        <v>202</v>
      </c>
      <c r="C1199" s="43" t="s">
        <v>427</v>
      </c>
      <c r="D1199" s="44">
        <v>40349</v>
      </c>
      <c r="E1199" s="43">
        <v>42</v>
      </c>
      <c r="F1199" s="43">
        <v>427500</v>
      </c>
      <c r="G1199" s="43">
        <v>0.03</v>
      </c>
      <c r="H1199" s="43">
        <v>12825</v>
      </c>
      <c r="I1199" s="43" t="s">
        <v>77</v>
      </c>
      <c r="J1199" s="43" t="s">
        <v>142</v>
      </c>
      <c r="K1199" s="43">
        <f t="shared" si="144"/>
        <v>2010</v>
      </c>
      <c r="L1199" s="43">
        <f t="shared" si="145"/>
        <v>1</v>
      </c>
      <c r="M1199" s="43">
        <f t="shared" si="146"/>
        <v>0</v>
      </c>
      <c r="N1199" s="43">
        <f t="shared" si="147"/>
        <v>1</v>
      </c>
      <c r="O1199" s="43" t="str">
        <f t="shared" si="148"/>
        <v>B: 1-3%</v>
      </c>
      <c r="P1199" s="45">
        <f t="shared" si="149"/>
        <v>414675</v>
      </c>
      <c r="Q1199" s="45">
        <f>IF(L1199=1,F1199*INDEX(Asumsi!$B$5:$B$7,MATCH(I1199,Asumsi!$A$5:$A$7,0))-H1199,0)</f>
        <v>115425</v>
      </c>
      <c r="R1199" s="46">
        <f>MIN(G1199,INDEX(Asumsi!$C$5:$C$7,MATCH(I1199,Asumsi!$A$5:$A$7,0)))</f>
        <v>0.03</v>
      </c>
      <c r="S1199" s="43">
        <f t="shared" si="150"/>
        <v>0</v>
      </c>
      <c r="T1199" s="45">
        <f t="shared" si="151"/>
        <v>0</v>
      </c>
      <c r="U1199" s="45">
        <f>IF(L1199=1,F1199*INDEX(Asumsi!$B$5:$B$7,MATCH(I1199,Asumsi!$A$5:$A$7,0))-F1199*R1199,0)</f>
        <v>115425</v>
      </c>
      <c r="V1199" s="45">
        <f>IF(S1199=1,U1199*(1-Asumsi!$B$10),U1199)</f>
        <v>115425</v>
      </c>
    </row>
    <row r="1200" spans="1:22" x14ac:dyDescent="0.35">
      <c r="A1200" s="43">
        <v>10340</v>
      </c>
      <c r="B1200" s="43" t="s">
        <v>202</v>
      </c>
      <c r="C1200" s="43" t="s">
        <v>427</v>
      </c>
      <c r="D1200" s="44">
        <v>40716</v>
      </c>
      <c r="E1200" s="43">
        <v>24</v>
      </c>
      <c r="F1200" s="43">
        <v>15094280</v>
      </c>
      <c r="G1200" s="43">
        <v>0.03</v>
      </c>
      <c r="H1200" s="43">
        <v>452828</v>
      </c>
      <c r="I1200" s="43" t="s">
        <v>75</v>
      </c>
      <c r="J1200" s="43" t="s">
        <v>135</v>
      </c>
      <c r="K1200" s="43">
        <f t="shared" si="144"/>
        <v>2011</v>
      </c>
      <c r="L1200" s="43">
        <f t="shared" si="145"/>
        <v>1</v>
      </c>
      <c r="M1200" s="43">
        <f t="shared" si="146"/>
        <v>0</v>
      </c>
      <c r="N1200" s="43">
        <f t="shared" si="147"/>
        <v>1</v>
      </c>
      <c r="O1200" s="43" t="str">
        <f t="shared" si="148"/>
        <v>B: 1-3%</v>
      </c>
      <c r="P1200" s="45">
        <f t="shared" si="149"/>
        <v>14641452</v>
      </c>
      <c r="Q1200" s="45">
        <f>IF(L1200=1,F1200*INDEX(Asumsi!$B$5:$B$7,MATCH(I1200,Asumsi!$A$5:$A$7,0))-H1200,0)</f>
        <v>4075456</v>
      </c>
      <c r="R1200" s="46">
        <f>MIN(G1200,INDEX(Asumsi!$C$5:$C$7,MATCH(I1200,Asumsi!$A$5:$A$7,0)))</f>
        <v>0.03</v>
      </c>
      <c r="S1200" s="43">
        <f t="shared" si="150"/>
        <v>0</v>
      </c>
      <c r="T1200" s="45">
        <f t="shared" si="151"/>
        <v>0</v>
      </c>
      <c r="U1200" s="45">
        <f>IF(L1200=1,F1200*INDEX(Asumsi!$B$5:$B$7,MATCH(I1200,Asumsi!$A$5:$A$7,0))-F1200*R1200,0)</f>
        <v>4075455.6</v>
      </c>
      <c r="V1200" s="45">
        <f>IF(S1200=1,U1200*(1-Asumsi!$B$10),U1200)</f>
        <v>4075455.6</v>
      </c>
    </row>
    <row r="1201" spans="1:22" x14ac:dyDescent="0.35">
      <c r="A1201" s="43">
        <v>11044</v>
      </c>
      <c r="B1201" s="43" t="s">
        <v>202</v>
      </c>
      <c r="C1201" s="43" t="s">
        <v>427</v>
      </c>
      <c r="D1201" s="44">
        <v>41084</v>
      </c>
      <c r="E1201" s="43">
        <v>3</v>
      </c>
      <c r="F1201" s="43">
        <v>28980</v>
      </c>
      <c r="G1201" s="43">
        <v>0.09</v>
      </c>
      <c r="H1201" s="43">
        <v>2608</v>
      </c>
      <c r="I1201" s="43" t="s">
        <v>76</v>
      </c>
      <c r="J1201" s="43" t="s">
        <v>147</v>
      </c>
      <c r="K1201" s="43">
        <f t="shared" si="144"/>
        <v>2012</v>
      </c>
      <c r="L1201" s="43">
        <f t="shared" si="145"/>
        <v>1</v>
      </c>
      <c r="M1201" s="43">
        <f t="shared" si="146"/>
        <v>0</v>
      </c>
      <c r="N1201" s="43">
        <f t="shared" si="147"/>
        <v>1</v>
      </c>
      <c r="O1201" s="43" t="str">
        <f t="shared" si="148"/>
        <v>D: 7%+</v>
      </c>
      <c r="P1201" s="45">
        <f t="shared" si="149"/>
        <v>26372</v>
      </c>
      <c r="Q1201" s="45">
        <f>IF(L1201=1,F1201*INDEX(Asumsi!$B$5:$B$7,MATCH(I1201,Asumsi!$A$5:$A$7,0))-H1201,0)</f>
        <v>6086</v>
      </c>
      <c r="R1201" s="46">
        <f>MIN(G1201,INDEX(Asumsi!$C$5:$C$7,MATCH(I1201,Asumsi!$A$5:$A$7,0)))</f>
        <v>0.05</v>
      </c>
      <c r="S1201" s="43">
        <f t="shared" si="150"/>
        <v>1</v>
      </c>
      <c r="T1201" s="45">
        <f t="shared" si="151"/>
        <v>1159.1999999999998</v>
      </c>
      <c r="U1201" s="45">
        <f>IF(L1201=1,F1201*INDEX(Asumsi!$B$5:$B$7,MATCH(I1201,Asumsi!$A$5:$A$7,0))-F1201*R1201,0)</f>
        <v>7245</v>
      </c>
      <c r="V1201" s="45">
        <f>IF(S1201=1,U1201*(1-Asumsi!$B$10),U1201)</f>
        <v>6882.75</v>
      </c>
    </row>
    <row r="1202" spans="1:22" x14ac:dyDescent="0.35">
      <c r="A1202" s="43">
        <v>15718</v>
      </c>
      <c r="B1202" s="43" t="s">
        <v>209</v>
      </c>
      <c r="C1202" s="43" t="s">
        <v>426</v>
      </c>
      <c r="D1202" s="44">
        <v>39840</v>
      </c>
      <c r="E1202" s="43">
        <v>36</v>
      </c>
      <c r="F1202" s="43">
        <v>201740</v>
      </c>
      <c r="G1202" s="43">
        <v>0.09</v>
      </c>
      <c r="H1202" s="43">
        <v>18157</v>
      </c>
      <c r="I1202" s="43" t="s">
        <v>76</v>
      </c>
      <c r="J1202" s="43" t="s">
        <v>147</v>
      </c>
      <c r="K1202" s="43">
        <f t="shared" si="144"/>
        <v>2009</v>
      </c>
      <c r="L1202" s="43">
        <f t="shared" si="145"/>
        <v>0</v>
      </c>
      <c r="M1202" s="43">
        <f t="shared" si="146"/>
        <v>1</v>
      </c>
      <c r="N1202" s="43">
        <f t="shared" si="147"/>
        <v>1</v>
      </c>
      <c r="O1202" s="43" t="str">
        <f t="shared" si="148"/>
        <v>D: 7%+</v>
      </c>
      <c r="P1202" s="45">
        <f t="shared" si="149"/>
        <v>0</v>
      </c>
      <c r="Q1202" s="45">
        <f>IF(L1202=1,F1202*INDEX(Asumsi!$B$5:$B$7,MATCH(I1202,Asumsi!$A$5:$A$7,0))-H1202,0)</f>
        <v>0</v>
      </c>
      <c r="R1202" s="46">
        <f>MIN(G1202,INDEX(Asumsi!$C$5:$C$7,MATCH(I1202,Asumsi!$A$5:$A$7,0)))</f>
        <v>0.05</v>
      </c>
      <c r="S1202" s="43">
        <f t="shared" si="150"/>
        <v>1</v>
      </c>
      <c r="T1202" s="45">
        <f t="shared" si="151"/>
        <v>0</v>
      </c>
      <c r="U1202" s="45">
        <f>IF(L1202=1,F1202*INDEX(Asumsi!$B$5:$B$7,MATCH(I1202,Asumsi!$A$5:$A$7,0))-F1202*R1202,0)</f>
        <v>0</v>
      </c>
      <c r="V1202" s="45">
        <f>IF(S1202=1,U1202*(1-Asumsi!$B$10),U1202)</f>
        <v>0</v>
      </c>
    </row>
    <row r="1203" spans="1:22" x14ac:dyDescent="0.35">
      <c r="A1203" s="43">
        <v>17506</v>
      </c>
      <c r="B1203" s="43" t="s">
        <v>202</v>
      </c>
      <c r="C1203" s="43" t="s">
        <v>266</v>
      </c>
      <c r="D1203" s="44">
        <v>40237</v>
      </c>
      <c r="E1203" s="43">
        <v>33</v>
      </c>
      <c r="F1203" s="43">
        <v>18946620</v>
      </c>
      <c r="G1203" s="43">
        <v>0.03</v>
      </c>
      <c r="H1203" s="43">
        <v>568399</v>
      </c>
      <c r="I1203" s="43" t="s">
        <v>76</v>
      </c>
      <c r="J1203" s="43" t="s">
        <v>141</v>
      </c>
      <c r="K1203" s="43">
        <f t="shared" si="144"/>
        <v>2010</v>
      </c>
      <c r="L1203" s="43">
        <f t="shared" si="145"/>
        <v>1</v>
      </c>
      <c r="M1203" s="43">
        <f t="shared" si="146"/>
        <v>0</v>
      </c>
      <c r="N1203" s="43">
        <f t="shared" si="147"/>
        <v>1</v>
      </c>
      <c r="O1203" s="43" t="str">
        <f t="shared" si="148"/>
        <v>B: 1-3%</v>
      </c>
      <c r="P1203" s="45">
        <f t="shared" si="149"/>
        <v>18378221</v>
      </c>
      <c r="Q1203" s="45">
        <f>IF(L1203=1,F1203*INDEX(Asumsi!$B$5:$B$7,MATCH(I1203,Asumsi!$A$5:$A$7,0))-H1203,0)</f>
        <v>5115587</v>
      </c>
      <c r="R1203" s="46">
        <f>MIN(G1203,INDEX(Asumsi!$C$5:$C$7,MATCH(I1203,Asumsi!$A$5:$A$7,0)))</f>
        <v>0.03</v>
      </c>
      <c r="S1203" s="43">
        <f t="shared" si="150"/>
        <v>0</v>
      </c>
      <c r="T1203" s="45">
        <f t="shared" si="151"/>
        <v>0</v>
      </c>
      <c r="U1203" s="45">
        <f>IF(L1203=1,F1203*INDEX(Asumsi!$B$5:$B$7,MATCH(I1203,Asumsi!$A$5:$A$7,0))-F1203*R1203,0)</f>
        <v>5115587.4000000004</v>
      </c>
      <c r="V1203" s="45">
        <f>IF(S1203=1,U1203*(1-Asumsi!$B$10),U1203)</f>
        <v>5115587.4000000004</v>
      </c>
    </row>
    <row r="1204" spans="1:22" x14ac:dyDescent="0.35">
      <c r="A1204" s="43">
        <v>20003</v>
      </c>
      <c r="B1204" s="43" t="s">
        <v>202</v>
      </c>
      <c r="C1204" s="43" t="s">
        <v>428</v>
      </c>
      <c r="D1204" s="44">
        <v>40938</v>
      </c>
      <c r="E1204" s="43">
        <v>39</v>
      </c>
      <c r="F1204" s="43">
        <v>1592160</v>
      </c>
      <c r="G1204" s="43">
        <v>0.05</v>
      </c>
      <c r="H1204" s="43">
        <v>79608</v>
      </c>
      <c r="I1204" s="43" t="s">
        <v>77</v>
      </c>
      <c r="J1204" s="43" t="s">
        <v>142</v>
      </c>
      <c r="K1204" s="43">
        <f t="shared" si="144"/>
        <v>2012</v>
      </c>
      <c r="L1204" s="43">
        <f t="shared" si="145"/>
        <v>1</v>
      </c>
      <c r="M1204" s="43">
        <f t="shared" si="146"/>
        <v>0</v>
      </c>
      <c r="N1204" s="43">
        <f t="shared" si="147"/>
        <v>1</v>
      </c>
      <c r="O1204" s="43" t="str">
        <f t="shared" si="148"/>
        <v>C: 4-6%</v>
      </c>
      <c r="P1204" s="45">
        <f t="shared" si="149"/>
        <v>1512552</v>
      </c>
      <c r="Q1204" s="45">
        <f>IF(L1204=1,F1204*INDEX(Asumsi!$B$5:$B$7,MATCH(I1204,Asumsi!$A$5:$A$7,0))-H1204,0)</f>
        <v>398040</v>
      </c>
      <c r="R1204" s="46">
        <f>MIN(G1204,INDEX(Asumsi!$C$5:$C$7,MATCH(I1204,Asumsi!$A$5:$A$7,0)))</f>
        <v>0.05</v>
      </c>
      <c r="S1204" s="43">
        <f t="shared" si="150"/>
        <v>0</v>
      </c>
      <c r="T1204" s="45">
        <f t="shared" si="151"/>
        <v>0</v>
      </c>
      <c r="U1204" s="45">
        <f>IF(L1204=1,F1204*INDEX(Asumsi!$B$5:$B$7,MATCH(I1204,Asumsi!$A$5:$A$7,0))-F1204*R1204,0)</f>
        <v>398040</v>
      </c>
      <c r="V1204" s="45">
        <f>IF(S1204=1,U1204*(1-Asumsi!$B$10),U1204)</f>
        <v>398040</v>
      </c>
    </row>
    <row r="1205" spans="1:22" x14ac:dyDescent="0.35">
      <c r="A1205" s="43">
        <v>20805</v>
      </c>
      <c r="B1205" s="43" t="s">
        <v>202</v>
      </c>
      <c r="C1205" s="43" t="s">
        <v>427</v>
      </c>
      <c r="D1205" s="44">
        <v>40553</v>
      </c>
      <c r="E1205" s="43">
        <v>12</v>
      </c>
      <c r="F1205" s="43">
        <v>139960</v>
      </c>
      <c r="G1205" s="43">
        <v>0.06</v>
      </c>
      <c r="H1205" s="43">
        <v>8398</v>
      </c>
      <c r="I1205" s="43" t="s">
        <v>76</v>
      </c>
      <c r="J1205" s="43" t="s">
        <v>138</v>
      </c>
      <c r="K1205" s="43">
        <f t="shared" si="144"/>
        <v>2011</v>
      </c>
      <c r="L1205" s="43">
        <f t="shared" si="145"/>
        <v>1</v>
      </c>
      <c r="M1205" s="43">
        <f t="shared" si="146"/>
        <v>0</v>
      </c>
      <c r="N1205" s="43">
        <f t="shared" si="147"/>
        <v>1</v>
      </c>
      <c r="O1205" s="43" t="str">
        <f t="shared" si="148"/>
        <v>C: 4-6%</v>
      </c>
      <c r="P1205" s="45">
        <f t="shared" si="149"/>
        <v>131562</v>
      </c>
      <c r="Q1205" s="45">
        <f>IF(L1205=1,F1205*INDEX(Asumsi!$B$5:$B$7,MATCH(I1205,Asumsi!$A$5:$A$7,0))-H1205,0)</f>
        <v>33590</v>
      </c>
      <c r="R1205" s="46">
        <f>MIN(G1205,INDEX(Asumsi!$C$5:$C$7,MATCH(I1205,Asumsi!$A$5:$A$7,0)))</f>
        <v>0.05</v>
      </c>
      <c r="S1205" s="43">
        <f t="shared" si="150"/>
        <v>1</v>
      </c>
      <c r="T1205" s="45">
        <f t="shared" si="151"/>
        <v>1399.5999999999992</v>
      </c>
      <c r="U1205" s="45">
        <f>IF(L1205=1,F1205*INDEX(Asumsi!$B$5:$B$7,MATCH(I1205,Asumsi!$A$5:$A$7,0))-F1205*R1205,0)</f>
        <v>34990</v>
      </c>
      <c r="V1205" s="45">
        <f>IF(S1205=1,U1205*(1-Asumsi!$B$10),U1205)</f>
        <v>33240.5</v>
      </c>
    </row>
    <row r="1206" spans="1:22" x14ac:dyDescent="0.35">
      <c r="A1206" s="43">
        <v>23524</v>
      </c>
      <c r="B1206" s="43" t="s">
        <v>202</v>
      </c>
      <c r="C1206" s="43" t="s">
        <v>427</v>
      </c>
      <c r="D1206" s="44">
        <v>39931</v>
      </c>
      <c r="E1206" s="43">
        <v>28</v>
      </c>
      <c r="F1206" s="43">
        <v>258660</v>
      </c>
      <c r="G1206" s="43">
        <v>0.04</v>
      </c>
      <c r="H1206" s="43">
        <v>10346</v>
      </c>
      <c r="I1206" s="43" t="s">
        <v>76</v>
      </c>
      <c r="J1206" s="43" t="s">
        <v>149</v>
      </c>
      <c r="K1206" s="43">
        <f t="shared" si="144"/>
        <v>2009</v>
      </c>
      <c r="L1206" s="43">
        <f t="shared" si="145"/>
        <v>1</v>
      </c>
      <c r="M1206" s="43">
        <f t="shared" si="146"/>
        <v>0</v>
      </c>
      <c r="N1206" s="43">
        <f t="shared" si="147"/>
        <v>1</v>
      </c>
      <c r="O1206" s="43" t="str">
        <f t="shared" si="148"/>
        <v>C: 4-6%</v>
      </c>
      <c r="P1206" s="45">
        <f t="shared" si="149"/>
        <v>248314</v>
      </c>
      <c r="Q1206" s="45">
        <f>IF(L1206=1,F1206*INDEX(Asumsi!$B$5:$B$7,MATCH(I1206,Asumsi!$A$5:$A$7,0))-H1206,0)</f>
        <v>67252</v>
      </c>
      <c r="R1206" s="46">
        <f>MIN(G1206,INDEX(Asumsi!$C$5:$C$7,MATCH(I1206,Asumsi!$A$5:$A$7,0)))</f>
        <v>0.04</v>
      </c>
      <c r="S1206" s="43">
        <f t="shared" si="150"/>
        <v>0</v>
      </c>
      <c r="T1206" s="45">
        <f t="shared" si="151"/>
        <v>0</v>
      </c>
      <c r="U1206" s="45">
        <f>IF(L1206=1,F1206*INDEX(Asumsi!$B$5:$B$7,MATCH(I1206,Asumsi!$A$5:$A$7,0))-F1206*R1206,0)</f>
        <v>67251.600000000006</v>
      </c>
      <c r="V1206" s="45">
        <f>IF(S1206=1,U1206*(1-Asumsi!$B$10),U1206)</f>
        <v>67251.600000000006</v>
      </c>
    </row>
    <row r="1207" spans="1:22" x14ac:dyDescent="0.35">
      <c r="A1207" s="43">
        <v>29860</v>
      </c>
      <c r="B1207" s="43" t="s">
        <v>202</v>
      </c>
      <c r="C1207" s="43" t="s">
        <v>236</v>
      </c>
      <c r="D1207" s="44">
        <v>40069</v>
      </c>
      <c r="E1207" s="43">
        <v>48</v>
      </c>
      <c r="F1207" s="43">
        <v>16590580</v>
      </c>
      <c r="G1207" s="43">
        <v>0.08</v>
      </c>
      <c r="H1207" s="43">
        <v>1327246</v>
      </c>
      <c r="I1207" s="43" t="s">
        <v>76</v>
      </c>
      <c r="J1207" s="43" t="s">
        <v>140</v>
      </c>
      <c r="K1207" s="43">
        <f t="shared" si="144"/>
        <v>2009</v>
      </c>
      <c r="L1207" s="43">
        <f t="shared" si="145"/>
        <v>1</v>
      </c>
      <c r="M1207" s="43">
        <f t="shared" si="146"/>
        <v>0</v>
      </c>
      <c r="N1207" s="43">
        <f t="shared" si="147"/>
        <v>1</v>
      </c>
      <c r="O1207" s="43" t="str">
        <f t="shared" si="148"/>
        <v>D: 7%+</v>
      </c>
      <c r="P1207" s="45">
        <f t="shared" si="149"/>
        <v>15263334</v>
      </c>
      <c r="Q1207" s="45">
        <f>IF(L1207=1,F1207*INDEX(Asumsi!$B$5:$B$7,MATCH(I1207,Asumsi!$A$5:$A$7,0))-H1207,0)</f>
        <v>3649928</v>
      </c>
      <c r="R1207" s="46">
        <f>MIN(G1207,INDEX(Asumsi!$C$5:$C$7,MATCH(I1207,Asumsi!$A$5:$A$7,0)))</f>
        <v>0.05</v>
      </c>
      <c r="S1207" s="43">
        <f t="shared" si="150"/>
        <v>1</v>
      </c>
      <c r="T1207" s="45">
        <f t="shared" si="151"/>
        <v>497717.39999999997</v>
      </c>
      <c r="U1207" s="45">
        <f>IF(L1207=1,F1207*INDEX(Asumsi!$B$5:$B$7,MATCH(I1207,Asumsi!$A$5:$A$7,0))-F1207*R1207,0)</f>
        <v>4147645</v>
      </c>
      <c r="V1207" s="45">
        <f>IF(S1207=1,U1207*(1-Asumsi!$B$10),U1207)</f>
        <v>3940262.75</v>
      </c>
    </row>
    <row r="1208" spans="1:22" x14ac:dyDescent="0.35">
      <c r="A1208" s="43">
        <v>30787</v>
      </c>
      <c r="B1208" s="43" t="s">
        <v>202</v>
      </c>
      <c r="C1208" s="43" t="s">
        <v>427</v>
      </c>
      <c r="D1208" s="44">
        <v>40813</v>
      </c>
      <c r="E1208" s="43">
        <v>43</v>
      </c>
      <c r="F1208" s="43">
        <v>12954918</v>
      </c>
      <c r="G1208" s="43">
        <v>0.05</v>
      </c>
      <c r="H1208" s="43">
        <v>647746</v>
      </c>
      <c r="I1208" s="43" t="s">
        <v>77</v>
      </c>
      <c r="J1208" s="43" t="s">
        <v>137</v>
      </c>
      <c r="K1208" s="43">
        <f t="shared" si="144"/>
        <v>2011</v>
      </c>
      <c r="L1208" s="43">
        <f t="shared" si="145"/>
        <v>1</v>
      </c>
      <c r="M1208" s="43">
        <f t="shared" si="146"/>
        <v>0</v>
      </c>
      <c r="N1208" s="43">
        <f t="shared" si="147"/>
        <v>1</v>
      </c>
      <c r="O1208" s="43" t="str">
        <f t="shared" si="148"/>
        <v>C: 4-6%</v>
      </c>
      <c r="P1208" s="45">
        <f t="shared" si="149"/>
        <v>12307172</v>
      </c>
      <c r="Q1208" s="45">
        <f>IF(L1208=1,F1208*INDEX(Asumsi!$B$5:$B$7,MATCH(I1208,Asumsi!$A$5:$A$7,0))-H1208,0)</f>
        <v>3238729.4</v>
      </c>
      <c r="R1208" s="46">
        <f>MIN(G1208,INDEX(Asumsi!$C$5:$C$7,MATCH(I1208,Asumsi!$A$5:$A$7,0)))</f>
        <v>0.05</v>
      </c>
      <c r="S1208" s="43">
        <f t="shared" si="150"/>
        <v>0</v>
      </c>
      <c r="T1208" s="45">
        <f t="shared" si="151"/>
        <v>0</v>
      </c>
      <c r="U1208" s="45">
        <f>IF(L1208=1,F1208*INDEX(Asumsi!$B$5:$B$7,MATCH(I1208,Asumsi!$A$5:$A$7,0))-F1208*R1208,0)</f>
        <v>3238729.5</v>
      </c>
      <c r="V1208" s="45">
        <f>IF(S1208=1,U1208*(1-Asumsi!$B$10),U1208)</f>
        <v>3238729.5</v>
      </c>
    </row>
    <row r="1209" spans="1:22" x14ac:dyDescent="0.35">
      <c r="A1209" s="43">
        <v>37440</v>
      </c>
      <c r="B1209" s="43" t="s">
        <v>202</v>
      </c>
      <c r="C1209" s="43" t="s">
        <v>429</v>
      </c>
      <c r="D1209" s="44">
        <v>40352</v>
      </c>
      <c r="E1209" s="43">
        <v>31</v>
      </c>
      <c r="F1209" s="43">
        <v>590900</v>
      </c>
      <c r="G1209" s="43">
        <v>0.03</v>
      </c>
      <c r="H1209" s="43">
        <v>17727</v>
      </c>
      <c r="I1209" s="43" t="s">
        <v>75</v>
      </c>
      <c r="J1209" s="43" t="s">
        <v>144</v>
      </c>
      <c r="K1209" s="43">
        <f t="shared" si="144"/>
        <v>2010</v>
      </c>
      <c r="L1209" s="43">
        <f t="shared" si="145"/>
        <v>1</v>
      </c>
      <c r="M1209" s="43">
        <f t="shared" si="146"/>
        <v>0</v>
      </c>
      <c r="N1209" s="43">
        <f t="shared" si="147"/>
        <v>1</v>
      </c>
      <c r="O1209" s="43" t="str">
        <f t="shared" si="148"/>
        <v>B: 1-3%</v>
      </c>
      <c r="P1209" s="45">
        <f t="shared" si="149"/>
        <v>573173</v>
      </c>
      <c r="Q1209" s="45">
        <f>IF(L1209=1,F1209*INDEX(Asumsi!$B$5:$B$7,MATCH(I1209,Asumsi!$A$5:$A$7,0))-H1209,0)</f>
        <v>159543</v>
      </c>
      <c r="R1209" s="46">
        <f>MIN(G1209,INDEX(Asumsi!$C$5:$C$7,MATCH(I1209,Asumsi!$A$5:$A$7,0)))</f>
        <v>0.03</v>
      </c>
      <c r="S1209" s="43">
        <f t="shared" si="150"/>
        <v>0</v>
      </c>
      <c r="T1209" s="45">
        <f t="shared" si="151"/>
        <v>0</v>
      </c>
      <c r="U1209" s="45">
        <f>IF(L1209=1,F1209*INDEX(Asumsi!$B$5:$B$7,MATCH(I1209,Asumsi!$A$5:$A$7,0))-F1209*R1209,0)</f>
        <v>159543</v>
      </c>
      <c r="V1209" s="45">
        <f>IF(S1209=1,U1209*(1-Asumsi!$B$10),U1209)</f>
        <v>159543</v>
      </c>
    </row>
    <row r="1210" spans="1:22" x14ac:dyDescent="0.35">
      <c r="A1210" s="43">
        <v>39872</v>
      </c>
      <c r="B1210" s="43" t="s">
        <v>209</v>
      </c>
      <c r="C1210" s="43" t="s">
        <v>427</v>
      </c>
      <c r="D1210" s="44">
        <v>40231</v>
      </c>
      <c r="E1210" s="43">
        <v>5</v>
      </c>
      <c r="F1210" s="43">
        <v>32480</v>
      </c>
      <c r="G1210" s="43">
        <v>0.01</v>
      </c>
      <c r="H1210" s="43">
        <v>325</v>
      </c>
      <c r="I1210" s="43" t="s">
        <v>76</v>
      </c>
      <c r="J1210" s="43" t="s">
        <v>149</v>
      </c>
      <c r="K1210" s="43">
        <f t="shared" si="144"/>
        <v>2010</v>
      </c>
      <c r="L1210" s="43">
        <f t="shared" si="145"/>
        <v>0</v>
      </c>
      <c r="M1210" s="43">
        <f t="shared" si="146"/>
        <v>1</v>
      </c>
      <c r="N1210" s="43">
        <f t="shared" si="147"/>
        <v>1</v>
      </c>
      <c r="O1210" s="43" t="str">
        <f t="shared" si="148"/>
        <v>B: 1-3%</v>
      </c>
      <c r="P1210" s="45">
        <f t="shared" si="149"/>
        <v>0</v>
      </c>
      <c r="Q1210" s="45">
        <f>IF(L1210=1,F1210*INDEX(Asumsi!$B$5:$B$7,MATCH(I1210,Asumsi!$A$5:$A$7,0))-H1210,0)</f>
        <v>0</v>
      </c>
      <c r="R1210" s="46">
        <f>MIN(G1210,INDEX(Asumsi!$C$5:$C$7,MATCH(I1210,Asumsi!$A$5:$A$7,0)))</f>
        <v>0.01</v>
      </c>
      <c r="S1210" s="43">
        <f t="shared" si="150"/>
        <v>0</v>
      </c>
      <c r="T1210" s="45">
        <f t="shared" si="151"/>
        <v>0</v>
      </c>
      <c r="U1210" s="45">
        <f>IF(L1210=1,F1210*INDEX(Asumsi!$B$5:$B$7,MATCH(I1210,Asumsi!$A$5:$A$7,0))-F1210*R1210,0)</f>
        <v>0</v>
      </c>
      <c r="V1210" s="45">
        <f>IF(S1210=1,U1210*(1-Asumsi!$B$10),U1210)</f>
        <v>0</v>
      </c>
    </row>
    <row r="1211" spans="1:22" x14ac:dyDescent="0.35">
      <c r="A1211" s="43">
        <v>39943</v>
      </c>
      <c r="B1211" s="43" t="s">
        <v>209</v>
      </c>
      <c r="C1211" s="43" t="s">
        <v>429</v>
      </c>
      <c r="D1211" s="44">
        <v>41067</v>
      </c>
      <c r="E1211" s="43">
        <v>16</v>
      </c>
      <c r="F1211" s="43">
        <v>57300</v>
      </c>
      <c r="G1211" s="43">
        <v>0.02</v>
      </c>
      <c r="H1211" s="43">
        <v>1146</v>
      </c>
      <c r="I1211" s="43" t="s">
        <v>77</v>
      </c>
      <c r="J1211" s="43" t="s">
        <v>142</v>
      </c>
      <c r="K1211" s="43">
        <f t="shared" si="144"/>
        <v>2012</v>
      </c>
      <c r="L1211" s="43">
        <f t="shared" si="145"/>
        <v>0</v>
      </c>
      <c r="M1211" s="43">
        <f t="shared" si="146"/>
        <v>1</v>
      </c>
      <c r="N1211" s="43">
        <f t="shared" si="147"/>
        <v>1</v>
      </c>
      <c r="O1211" s="43" t="str">
        <f t="shared" si="148"/>
        <v>B: 1-3%</v>
      </c>
      <c r="P1211" s="45">
        <f t="shared" si="149"/>
        <v>0</v>
      </c>
      <c r="Q1211" s="45">
        <f>IF(L1211=1,F1211*INDEX(Asumsi!$B$5:$B$7,MATCH(I1211,Asumsi!$A$5:$A$7,0))-H1211,0)</f>
        <v>0</v>
      </c>
      <c r="R1211" s="46">
        <f>MIN(G1211,INDEX(Asumsi!$C$5:$C$7,MATCH(I1211,Asumsi!$A$5:$A$7,0)))</f>
        <v>0.02</v>
      </c>
      <c r="S1211" s="43">
        <f t="shared" si="150"/>
        <v>0</v>
      </c>
      <c r="T1211" s="45">
        <f t="shared" si="151"/>
        <v>0</v>
      </c>
      <c r="U1211" s="45">
        <f>IF(L1211=1,F1211*INDEX(Asumsi!$B$5:$B$7,MATCH(I1211,Asumsi!$A$5:$A$7,0))-F1211*R1211,0)</f>
        <v>0</v>
      </c>
      <c r="V1211" s="45">
        <f>IF(S1211=1,U1211*(1-Asumsi!$B$10),U1211)</f>
        <v>0</v>
      </c>
    </row>
    <row r="1212" spans="1:22" x14ac:dyDescent="0.35">
      <c r="A1212" s="43">
        <v>42405</v>
      </c>
      <c r="B1212" s="43" t="s">
        <v>202</v>
      </c>
      <c r="C1212" s="43" t="s">
        <v>236</v>
      </c>
      <c r="D1212" s="44">
        <v>40199</v>
      </c>
      <c r="E1212" s="43">
        <v>13</v>
      </c>
      <c r="F1212" s="43">
        <v>163360</v>
      </c>
      <c r="G1212" s="43">
        <v>0.08</v>
      </c>
      <c r="H1212" s="43">
        <v>13069</v>
      </c>
      <c r="I1212" s="43" t="s">
        <v>76</v>
      </c>
      <c r="J1212" s="43" t="s">
        <v>145</v>
      </c>
      <c r="K1212" s="43">
        <f t="shared" si="144"/>
        <v>2010</v>
      </c>
      <c r="L1212" s="43">
        <f t="shared" si="145"/>
        <v>1</v>
      </c>
      <c r="M1212" s="43">
        <f t="shared" si="146"/>
        <v>0</v>
      </c>
      <c r="N1212" s="43">
        <f t="shared" si="147"/>
        <v>1</v>
      </c>
      <c r="O1212" s="43" t="str">
        <f t="shared" si="148"/>
        <v>D: 7%+</v>
      </c>
      <c r="P1212" s="45">
        <f t="shared" si="149"/>
        <v>150291</v>
      </c>
      <c r="Q1212" s="45">
        <f>IF(L1212=1,F1212*INDEX(Asumsi!$B$5:$B$7,MATCH(I1212,Asumsi!$A$5:$A$7,0))-H1212,0)</f>
        <v>35939</v>
      </c>
      <c r="R1212" s="46">
        <f>MIN(G1212,INDEX(Asumsi!$C$5:$C$7,MATCH(I1212,Asumsi!$A$5:$A$7,0)))</f>
        <v>0.05</v>
      </c>
      <c r="S1212" s="43">
        <f t="shared" si="150"/>
        <v>1</v>
      </c>
      <c r="T1212" s="45">
        <f t="shared" si="151"/>
        <v>4900.8</v>
      </c>
      <c r="U1212" s="45">
        <f>IF(L1212=1,F1212*INDEX(Asumsi!$B$5:$B$7,MATCH(I1212,Asumsi!$A$5:$A$7,0))-F1212*R1212,0)</f>
        <v>40840</v>
      </c>
      <c r="V1212" s="45">
        <f>IF(S1212=1,U1212*(1-Asumsi!$B$10),U1212)</f>
        <v>38798</v>
      </c>
    </row>
    <row r="1213" spans="1:22" x14ac:dyDescent="0.35">
      <c r="A1213" s="43">
        <v>47171</v>
      </c>
      <c r="B1213" s="43" t="s">
        <v>202</v>
      </c>
      <c r="C1213" s="43" t="s">
        <v>427</v>
      </c>
      <c r="D1213" s="44">
        <v>40185</v>
      </c>
      <c r="E1213" s="43">
        <v>21</v>
      </c>
      <c r="F1213" s="43">
        <v>294320</v>
      </c>
      <c r="G1213" s="43">
        <v>0.01</v>
      </c>
      <c r="H1213" s="43">
        <v>2943</v>
      </c>
      <c r="I1213" s="43" t="s">
        <v>76</v>
      </c>
      <c r="J1213" s="43" t="s">
        <v>145</v>
      </c>
      <c r="K1213" s="43">
        <f t="shared" si="144"/>
        <v>2010</v>
      </c>
      <c r="L1213" s="43">
        <f t="shared" si="145"/>
        <v>1</v>
      </c>
      <c r="M1213" s="43">
        <f t="shared" si="146"/>
        <v>0</v>
      </c>
      <c r="N1213" s="43">
        <f t="shared" si="147"/>
        <v>1</v>
      </c>
      <c r="O1213" s="43" t="str">
        <f t="shared" si="148"/>
        <v>B: 1-3%</v>
      </c>
      <c r="P1213" s="45">
        <f t="shared" si="149"/>
        <v>291377</v>
      </c>
      <c r="Q1213" s="45">
        <f>IF(L1213=1,F1213*INDEX(Asumsi!$B$5:$B$7,MATCH(I1213,Asumsi!$A$5:$A$7,0))-H1213,0)</f>
        <v>85353</v>
      </c>
      <c r="R1213" s="46">
        <f>MIN(G1213,INDEX(Asumsi!$C$5:$C$7,MATCH(I1213,Asumsi!$A$5:$A$7,0)))</f>
        <v>0.01</v>
      </c>
      <c r="S1213" s="43">
        <f t="shared" si="150"/>
        <v>0</v>
      </c>
      <c r="T1213" s="45">
        <f t="shared" si="151"/>
        <v>0</v>
      </c>
      <c r="U1213" s="45">
        <f>IF(L1213=1,F1213*INDEX(Asumsi!$B$5:$B$7,MATCH(I1213,Asumsi!$A$5:$A$7,0))-F1213*R1213,0)</f>
        <v>85352.8</v>
      </c>
      <c r="V1213" s="45">
        <f>IF(S1213=1,U1213*(1-Asumsi!$B$10),U1213)</f>
        <v>85352.8</v>
      </c>
    </row>
    <row r="1214" spans="1:22" x14ac:dyDescent="0.35">
      <c r="A1214" s="43">
        <v>48576</v>
      </c>
      <c r="B1214" s="43" t="s">
        <v>202</v>
      </c>
      <c r="C1214" s="43" t="s">
        <v>427</v>
      </c>
      <c r="D1214" s="44">
        <v>41244</v>
      </c>
      <c r="E1214" s="43">
        <v>17</v>
      </c>
      <c r="F1214" s="43">
        <v>929180</v>
      </c>
      <c r="G1214" s="43">
        <v>7.0000000000000007E-2</v>
      </c>
      <c r="H1214" s="43">
        <v>65043</v>
      </c>
      <c r="I1214" s="43" t="s">
        <v>76</v>
      </c>
      <c r="J1214" s="43" t="s">
        <v>138</v>
      </c>
      <c r="K1214" s="43">
        <f t="shared" si="144"/>
        <v>2012</v>
      </c>
      <c r="L1214" s="43">
        <f t="shared" si="145"/>
        <v>1</v>
      </c>
      <c r="M1214" s="43">
        <f t="shared" si="146"/>
        <v>0</v>
      </c>
      <c r="N1214" s="43">
        <f t="shared" si="147"/>
        <v>1</v>
      </c>
      <c r="O1214" s="43" t="str">
        <f t="shared" si="148"/>
        <v>D: 7%+</v>
      </c>
      <c r="P1214" s="45">
        <f t="shared" si="149"/>
        <v>864137</v>
      </c>
      <c r="Q1214" s="45">
        <f>IF(L1214=1,F1214*INDEX(Asumsi!$B$5:$B$7,MATCH(I1214,Asumsi!$A$5:$A$7,0))-H1214,0)</f>
        <v>213711</v>
      </c>
      <c r="R1214" s="46">
        <f>MIN(G1214,INDEX(Asumsi!$C$5:$C$7,MATCH(I1214,Asumsi!$A$5:$A$7,0)))</f>
        <v>0.05</v>
      </c>
      <c r="S1214" s="43">
        <f t="shared" si="150"/>
        <v>1</v>
      </c>
      <c r="T1214" s="45">
        <f t="shared" si="151"/>
        <v>18583.600000000002</v>
      </c>
      <c r="U1214" s="45">
        <f>IF(L1214=1,F1214*INDEX(Asumsi!$B$5:$B$7,MATCH(I1214,Asumsi!$A$5:$A$7,0))-F1214*R1214,0)</f>
        <v>232295</v>
      </c>
      <c r="V1214" s="45">
        <f>IF(S1214=1,U1214*(1-Asumsi!$B$10),U1214)</f>
        <v>220680.25</v>
      </c>
    </row>
    <row r="1215" spans="1:22" x14ac:dyDescent="0.35">
      <c r="A1215" s="43">
        <v>53984</v>
      </c>
      <c r="B1215" s="43" t="s">
        <v>202</v>
      </c>
      <c r="C1215" s="43" t="s">
        <v>429</v>
      </c>
      <c r="D1215" s="44">
        <v>41253</v>
      </c>
      <c r="E1215" s="43">
        <v>23</v>
      </c>
      <c r="F1215" s="43">
        <v>345800</v>
      </c>
      <c r="G1215" s="43">
        <v>0</v>
      </c>
      <c r="H1215" s="43">
        <v>0</v>
      </c>
      <c r="I1215" s="43" t="s">
        <v>76</v>
      </c>
      <c r="J1215" s="43" t="s">
        <v>145</v>
      </c>
      <c r="K1215" s="43">
        <f t="shared" si="144"/>
        <v>2012</v>
      </c>
      <c r="L1215" s="43">
        <f t="shared" si="145"/>
        <v>1</v>
      </c>
      <c r="M1215" s="43">
        <f t="shared" si="146"/>
        <v>0</v>
      </c>
      <c r="N1215" s="43">
        <f t="shared" si="147"/>
        <v>1</v>
      </c>
      <c r="O1215" s="43" t="str">
        <f t="shared" si="148"/>
        <v>A: 0%</v>
      </c>
      <c r="P1215" s="45">
        <f t="shared" si="149"/>
        <v>345800</v>
      </c>
      <c r="Q1215" s="45">
        <f>IF(L1215=1,F1215*INDEX(Asumsi!$B$5:$B$7,MATCH(I1215,Asumsi!$A$5:$A$7,0))-H1215,0)</f>
        <v>103740</v>
      </c>
      <c r="R1215" s="46">
        <f>MIN(G1215,INDEX(Asumsi!$C$5:$C$7,MATCH(I1215,Asumsi!$A$5:$A$7,0)))</f>
        <v>0</v>
      </c>
      <c r="S1215" s="43">
        <f t="shared" si="150"/>
        <v>0</v>
      </c>
      <c r="T1215" s="45">
        <f t="shared" si="151"/>
        <v>0</v>
      </c>
      <c r="U1215" s="45">
        <f>IF(L1215=1,F1215*INDEX(Asumsi!$B$5:$B$7,MATCH(I1215,Asumsi!$A$5:$A$7,0))-F1215*R1215,0)</f>
        <v>103740</v>
      </c>
      <c r="V1215" s="45">
        <f>IF(S1215=1,U1215*(1-Asumsi!$B$10),U1215)</f>
        <v>103740</v>
      </c>
    </row>
    <row r="1216" spans="1:22" x14ac:dyDescent="0.35">
      <c r="A1216" s="43">
        <v>129</v>
      </c>
      <c r="B1216" s="43" t="s">
        <v>202</v>
      </c>
      <c r="C1216" s="43" t="s">
        <v>430</v>
      </c>
      <c r="D1216" s="44">
        <v>41231</v>
      </c>
      <c r="E1216" s="43">
        <v>4</v>
      </c>
      <c r="F1216" s="43">
        <v>65440</v>
      </c>
      <c r="G1216" s="43">
        <v>0.09</v>
      </c>
      <c r="H1216" s="43">
        <v>5890</v>
      </c>
      <c r="I1216" s="43" t="s">
        <v>76</v>
      </c>
      <c r="J1216" s="43" t="s">
        <v>145</v>
      </c>
      <c r="K1216" s="43">
        <f t="shared" si="144"/>
        <v>2012</v>
      </c>
      <c r="L1216" s="43">
        <f t="shared" si="145"/>
        <v>1</v>
      </c>
      <c r="M1216" s="43">
        <f t="shared" si="146"/>
        <v>0</v>
      </c>
      <c r="N1216" s="43">
        <f t="shared" si="147"/>
        <v>1</v>
      </c>
      <c r="O1216" s="43" t="str">
        <f t="shared" si="148"/>
        <v>D: 7%+</v>
      </c>
      <c r="P1216" s="45">
        <f t="shared" si="149"/>
        <v>59550</v>
      </c>
      <c r="Q1216" s="45">
        <f>IF(L1216=1,F1216*INDEX(Asumsi!$B$5:$B$7,MATCH(I1216,Asumsi!$A$5:$A$7,0))-H1216,0)</f>
        <v>13742</v>
      </c>
      <c r="R1216" s="46">
        <f>MIN(G1216,INDEX(Asumsi!$C$5:$C$7,MATCH(I1216,Asumsi!$A$5:$A$7,0)))</f>
        <v>0.05</v>
      </c>
      <c r="S1216" s="43">
        <f t="shared" si="150"/>
        <v>1</v>
      </c>
      <c r="T1216" s="45">
        <f t="shared" si="151"/>
        <v>2617.5999999999995</v>
      </c>
      <c r="U1216" s="45">
        <f>IF(L1216=1,F1216*INDEX(Asumsi!$B$5:$B$7,MATCH(I1216,Asumsi!$A$5:$A$7,0))-F1216*R1216,0)</f>
        <v>16360</v>
      </c>
      <c r="V1216" s="45">
        <f>IF(S1216=1,U1216*(1-Asumsi!$B$10),U1216)</f>
        <v>15542</v>
      </c>
    </row>
    <row r="1217" spans="1:22" x14ac:dyDescent="0.35">
      <c r="A1217" s="43">
        <v>388</v>
      </c>
      <c r="B1217" s="43" t="s">
        <v>202</v>
      </c>
      <c r="C1217" s="43" t="s">
        <v>431</v>
      </c>
      <c r="D1217" s="44">
        <v>41258</v>
      </c>
      <c r="E1217" s="43">
        <v>46</v>
      </c>
      <c r="F1217" s="43">
        <v>1035860</v>
      </c>
      <c r="G1217" s="43">
        <v>0.06</v>
      </c>
      <c r="H1217" s="43">
        <v>62152</v>
      </c>
      <c r="I1217" s="43" t="s">
        <v>76</v>
      </c>
      <c r="J1217" s="43" t="s">
        <v>141</v>
      </c>
      <c r="K1217" s="43">
        <f t="shared" si="144"/>
        <v>2012</v>
      </c>
      <c r="L1217" s="43">
        <f t="shared" si="145"/>
        <v>1</v>
      </c>
      <c r="M1217" s="43">
        <f t="shared" si="146"/>
        <v>0</v>
      </c>
      <c r="N1217" s="43">
        <f t="shared" si="147"/>
        <v>1</v>
      </c>
      <c r="O1217" s="43" t="str">
        <f t="shared" si="148"/>
        <v>C: 4-6%</v>
      </c>
      <c r="P1217" s="45">
        <f t="shared" si="149"/>
        <v>973708</v>
      </c>
      <c r="Q1217" s="45">
        <f>IF(L1217=1,F1217*INDEX(Asumsi!$B$5:$B$7,MATCH(I1217,Asumsi!$A$5:$A$7,0))-H1217,0)</f>
        <v>248606</v>
      </c>
      <c r="R1217" s="46">
        <f>MIN(G1217,INDEX(Asumsi!$C$5:$C$7,MATCH(I1217,Asumsi!$A$5:$A$7,0)))</f>
        <v>0.05</v>
      </c>
      <c r="S1217" s="43">
        <f t="shared" si="150"/>
        <v>1</v>
      </c>
      <c r="T1217" s="45">
        <f t="shared" si="151"/>
        <v>10358.599999999995</v>
      </c>
      <c r="U1217" s="45">
        <f>IF(L1217=1,F1217*INDEX(Asumsi!$B$5:$B$7,MATCH(I1217,Asumsi!$A$5:$A$7,0))-F1217*R1217,0)</f>
        <v>258965</v>
      </c>
      <c r="V1217" s="45">
        <f>IF(S1217=1,U1217*(1-Asumsi!$B$10),U1217)</f>
        <v>246016.75</v>
      </c>
    </row>
    <row r="1218" spans="1:22" x14ac:dyDescent="0.35">
      <c r="A1218" s="43">
        <v>1345</v>
      </c>
      <c r="B1218" s="43" t="s">
        <v>202</v>
      </c>
      <c r="C1218" s="43" t="s">
        <v>432</v>
      </c>
      <c r="D1218" s="44">
        <v>41209</v>
      </c>
      <c r="E1218" s="43">
        <v>24</v>
      </c>
      <c r="F1218" s="43">
        <v>4887700</v>
      </c>
      <c r="G1218" s="43">
        <v>0.08</v>
      </c>
      <c r="H1218" s="43">
        <v>391016</v>
      </c>
      <c r="I1218" s="43" t="s">
        <v>75</v>
      </c>
      <c r="J1218" s="43" t="s">
        <v>143</v>
      </c>
      <c r="K1218" s="43">
        <f t="shared" ref="K1218:K1281" si="152">YEAR(D1218)</f>
        <v>2012</v>
      </c>
      <c r="L1218" s="43">
        <f t="shared" ref="L1218:L1281" si="153">IF(B1218="Order Finished",1,0)</f>
        <v>1</v>
      </c>
      <c r="M1218" s="43">
        <f t="shared" ref="M1218:M1281" si="154">IF(B1218="Order Returned",1,0)</f>
        <v>0</v>
      </c>
      <c r="N1218" s="43">
        <f t="shared" ref="N1218:N1281" si="155">IF(B1218="Order Cancelled",0,1)</f>
        <v>1</v>
      </c>
      <c r="O1218" s="43" t="str">
        <f t="shared" ref="O1218:O1281" si="156">IF(G1218=0,"A: 0%",IF(G1218&lt;=0.03,"B: 1-3%",IF(G1218&lt;=0.06,"C: 4-6%","D: 7%+")))</f>
        <v>D: 7%+</v>
      </c>
      <c r="P1218" s="45">
        <f t="shared" ref="P1218:P1281" si="157">IF(L1218=1,F1218-H1218,0)</f>
        <v>4496684</v>
      </c>
      <c r="Q1218" s="45">
        <f>IF(L1218=1,F1218*INDEX(Asumsi!$B$5:$B$7,MATCH(I1218,Asumsi!$A$5:$A$7,0))-H1218,0)</f>
        <v>1075294</v>
      </c>
      <c r="R1218" s="46">
        <f>MIN(G1218,INDEX(Asumsi!$C$5:$C$7,MATCH(I1218,Asumsi!$A$5:$A$7,0)))</f>
        <v>0.03</v>
      </c>
      <c r="S1218" s="43">
        <f t="shared" ref="S1218:S1281" si="158">IF(G1218&gt;R1218,1,0)</f>
        <v>1</v>
      </c>
      <c r="T1218" s="45">
        <f t="shared" ref="T1218:T1281" si="159">IF(L1218=1,F1218*(G1218-R1218),0)</f>
        <v>244385</v>
      </c>
      <c r="U1218" s="45">
        <f>IF(L1218=1,F1218*INDEX(Asumsi!$B$5:$B$7,MATCH(I1218,Asumsi!$A$5:$A$7,0))-F1218*R1218,0)</f>
        <v>1319679</v>
      </c>
      <c r="V1218" s="45">
        <f>IF(S1218=1,U1218*(1-Asumsi!$B$10),U1218)</f>
        <v>1253695.05</v>
      </c>
    </row>
    <row r="1219" spans="1:22" x14ac:dyDescent="0.35">
      <c r="A1219" s="43">
        <v>1793</v>
      </c>
      <c r="B1219" s="43" t="s">
        <v>202</v>
      </c>
      <c r="C1219" s="43" t="s">
        <v>433</v>
      </c>
      <c r="D1219" s="44">
        <v>41101</v>
      </c>
      <c r="E1219" s="43">
        <v>36</v>
      </c>
      <c r="F1219" s="43">
        <v>466860</v>
      </c>
      <c r="G1219" s="43">
        <v>0.03</v>
      </c>
      <c r="H1219" s="43">
        <v>14006</v>
      </c>
      <c r="I1219" s="43" t="s">
        <v>76</v>
      </c>
      <c r="J1219" s="43" t="s">
        <v>138</v>
      </c>
      <c r="K1219" s="43">
        <f t="shared" si="152"/>
        <v>2012</v>
      </c>
      <c r="L1219" s="43">
        <f t="shared" si="153"/>
        <v>1</v>
      </c>
      <c r="M1219" s="43">
        <f t="shared" si="154"/>
        <v>0</v>
      </c>
      <c r="N1219" s="43">
        <f t="shared" si="155"/>
        <v>1</v>
      </c>
      <c r="O1219" s="43" t="str">
        <f t="shared" si="156"/>
        <v>B: 1-3%</v>
      </c>
      <c r="P1219" s="45">
        <f t="shared" si="157"/>
        <v>452854</v>
      </c>
      <c r="Q1219" s="45">
        <f>IF(L1219=1,F1219*INDEX(Asumsi!$B$5:$B$7,MATCH(I1219,Asumsi!$A$5:$A$7,0))-H1219,0)</f>
        <v>126052</v>
      </c>
      <c r="R1219" s="46">
        <f>MIN(G1219,INDEX(Asumsi!$C$5:$C$7,MATCH(I1219,Asumsi!$A$5:$A$7,0)))</f>
        <v>0.03</v>
      </c>
      <c r="S1219" s="43">
        <f t="shared" si="158"/>
        <v>0</v>
      </c>
      <c r="T1219" s="45">
        <f t="shared" si="159"/>
        <v>0</v>
      </c>
      <c r="U1219" s="45">
        <f>IF(L1219=1,F1219*INDEX(Asumsi!$B$5:$B$7,MATCH(I1219,Asumsi!$A$5:$A$7,0))-F1219*R1219,0)</f>
        <v>126052.2</v>
      </c>
      <c r="V1219" s="45">
        <f>IF(S1219=1,U1219*(1-Asumsi!$B$10),U1219)</f>
        <v>126052.2</v>
      </c>
    </row>
    <row r="1220" spans="1:22" x14ac:dyDescent="0.35">
      <c r="A1220" s="43">
        <v>2209</v>
      </c>
      <c r="B1220" s="43" t="s">
        <v>202</v>
      </c>
      <c r="C1220" s="43" t="s">
        <v>434</v>
      </c>
      <c r="D1220" s="44">
        <v>41099</v>
      </c>
      <c r="E1220" s="43">
        <v>27</v>
      </c>
      <c r="F1220" s="43">
        <v>18837460</v>
      </c>
      <c r="G1220" s="43">
        <v>0</v>
      </c>
      <c r="H1220" s="43">
        <v>0</v>
      </c>
      <c r="I1220" s="43" t="s">
        <v>75</v>
      </c>
      <c r="J1220" s="43" t="s">
        <v>135</v>
      </c>
      <c r="K1220" s="43">
        <f t="shared" si="152"/>
        <v>2012</v>
      </c>
      <c r="L1220" s="43">
        <f t="shared" si="153"/>
        <v>1</v>
      </c>
      <c r="M1220" s="43">
        <f t="shared" si="154"/>
        <v>0</v>
      </c>
      <c r="N1220" s="43">
        <f t="shared" si="155"/>
        <v>1</v>
      </c>
      <c r="O1220" s="43" t="str">
        <f t="shared" si="156"/>
        <v>A: 0%</v>
      </c>
      <c r="P1220" s="45">
        <f t="shared" si="157"/>
        <v>18837460</v>
      </c>
      <c r="Q1220" s="45">
        <f>IF(L1220=1,F1220*INDEX(Asumsi!$B$5:$B$7,MATCH(I1220,Asumsi!$A$5:$A$7,0))-H1220,0)</f>
        <v>5651238</v>
      </c>
      <c r="R1220" s="46">
        <f>MIN(G1220,INDEX(Asumsi!$C$5:$C$7,MATCH(I1220,Asumsi!$A$5:$A$7,0)))</f>
        <v>0</v>
      </c>
      <c r="S1220" s="43">
        <f t="shared" si="158"/>
        <v>0</v>
      </c>
      <c r="T1220" s="45">
        <f t="shared" si="159"/>
        <v>0</v>
      </c>
      <c r="U1220" s="45">
        <f>IF(L1220=1,F1220*INDEX(Asumsi!$B$5:$B$7,MATCH(I1220,Asumsi!$A$5:$A$7,0))-F1220*R1220,0)</f>
        <v>5651238</v>
      </c>
      <c r="V1220" s="45">
        <f>IF(S1220=1,U1220*(1-Asumsi!$B$10),U1220)</f>
        <v>5651238</v>
      </c>
    </row>
    <row r="1221" spans="1:22" x14ac:dyDescent="0.35">
      <c r="A1221" s="43">
        <v>2947</v>
      </c>
      <c r="B1221" s="43" t="s">
        <v>202</v>
      </c>
      <c r="C1221" s="43" t="s">
        <v>434</v>
      </c>
      <c r="D1221" s="44">
        <v>40658</v>
      </c>
      <c r="E1221" s="43">
        <v>8</v>
      </c>
      <c r="F1221" s="43">
        <v>114080</v>
      </c>
      <c r="G1221" s="43">
        <v>0.05</v>
      </c>
      <c r="H1221" s="43">
        <v>5704</v>
      </c>
      <c r="I1221" s="43" t="s">
        <v>76</v>
      </c>
      <c r="J1221" s="43" t="s">
        <v>145</v>
      </c>
      <c r="K1221" s="43">
        <f t="shared" si="152"/>
        <v>2011</v>
      </c>
      <c r="L1221" s="43">
        <f t="shared" si="153"/>
        <v>1</v>
      </c>
      <c r="M1221" s="43">
        <f t="shared" si="154"/>
        <v>0</v>
      </c>
      <c r="N1221" s="43">
        <f t="shared" si="155"/>
        <v>1</v>
      </c>
      <c r="O1221" s="43" t="str">
        <f t="shared" si="156"/>
        <v>C: 4-6%</v>
      </c>
      <c r="P1221" s="45">
        <f t="shared" si="157"/>
        <v>108376</v>
      </c>
      <c r="Q1221" s="45">
        <f>IF(L1221=1,F1221*INDEX(Asumsi!$B$5:$B$7,MATCH(I1221,Asumsi!$A$5:$A$7,0))-H1221,0)</f>
        <v>28520</v>
      </c>
      <c r="R1221" s="46">
        <f>MIN(G1221,INDEX(Asumsi!$C$5:$C$7,MATCH(I1221,Asumsi!$A$5:$A$7,0)))</f>
        <v>0.05</v>
      </c>
      <c r="S1221" s="43">
        <f t="shared" si="158"/>
        <v>0</v>
      </c>
      <c r="T1221" s="45">
        <f t="shared" si="159"/>
        <v>0</v>
      </c>
      <c r="U1221" s="45">
        <f>IF(L1221=1,F1221*INDEX(Asumsi!$B$5:$B$7,MATCH(I1221,Asumsi!$A$5:$A$7,0))-F1221*R1221,0)</f>
        <v>28520</v>
      </c>
      <c r="V1221" s="45">
        <f>IF(S1221=1,U1221*(1-Asumsi!$B$10),U1221)</f>
        <v>28520</v>
      </c>
    </row>
    <row r="1222" spans="1:22" x14ac:dyDescent="0.35">
      <c r="A1222" s="43">
        <v>3271</v>
      </c>
      <c r="B1222" s="43" t="s">
        <v>202</v>
      </c>
      <c r="C1222" s="43" t="s">
        <v>433</v>
      </c>
      <c r="D1222" s="44">
        <v>40908</v>
      </c>
      <c r="E1222" s="43">
        <v>45</v>
      </c>
      <c r="F1222" s="43">
        <v>23065980</v>
      </c>
      <c r="G1222" s="43">
        <v>7.0000000000000007E-2</v>
      </c>
      <c r="H1222" s="43">
        <v>1614619</v>
      </c>
      <c r="I1222" s="43" t="s">
        <v>77</v>
      </c>
      <c r="J1222" s="43" t="s">
        <v>134</v>
      </c>
      <c r="K1222" s="43">
        <f t="shared" si="152"/>
        <v>2011</v>
      </c>
      <c r="L1222" s="43">
        <f t="shared" si="153"/>
        <v>1</v>
      </c>
      <c r="M1222" s="43">
        <f t="shared" si="154"/>
        <v>0</v>
      </c>
      <c r="N1222" s="43">
        <f t="shared" si="155"/>
        <v>1</v>
      </c>
      <c r="O1222" s="43" t="str">
        <f t="shared" si="156"/>
        <v>D: 7%+</v>
      </c>
      <c r="P1222" s="45">
        <f t="shared" si="157"/>
        <v>21451361</v>
      </c>
      <c r="Q1222" s="45">
        <f>IF(L1222=1,F1222*INDEX(Asumsi!$B$5:$B$7,MATCH(I1222,Asumsi!$A$5:$A$7,0))-H1222,0)</f>
        <v>5305175</v>
      </c>
      <c r="R1222" s="46">
        <f>MIN(G1222,INDEX(Asumsi!$C$5:$C$7,MATCH(I1222,Asumsi!$A$5:$A$7,0)))</f>
        <v>0.05</v>
      </c>
      <c r="S1222" s="43">
        <f t="shared" si="158"/>
        <v>1</v>
      </c>
      <c r="T1222" s="45">
        <f t="shared" si="159"/>
        <v>461319.60000000009</v>
      </c>
      <c r="U1222" s="45">
        <f>IF(L1222=1,F1222*INDEX(Asumsi!$B$5:$B$7,MATCH(I1222,Asumsi!$A$5:$A$7,0))-F1222*R1222,0)</f>
        <v>5766495</v>
      </c>
      <c r="V1222" s="45">
        <f>IF(S1222=1,U1222*(1-Asumsi!$B$10),U1222)</f>
        <v>5478170.25</v>
      </c>
    </row>
    <row r="1223" spans="1:22" x14ac:dyDescent="0.35">
      <c r="A1223" s="43">
        <v>4321</v>
      </c>
      <c r="B1223" s="43" t="s">
        <v>202</v>
      </c>
      <c r="C1223" s="43" t="s">
        <v>430</v>
      </c>
      <c r="D1223" s="44">
        <v>40011</v>
      </c>
      <c r="E1223" s="43">
        <v>47</v>
      </c>
      <c r="F1223" s="43">
        <v>3011140</v>
      </c>
      <c r="G1223" s="43">
        <v>0.02</v>
      </c>
      <c r="H1223" s="43">
        <v>60223</v>
      </c>
      <c r="I1223" s="43" t="s">
        <v>76</v>
      </c>
      <c r="J1223" s="43" t="s">
        <v>149</v>
      </c>
      <c r="K1223" s="43">
        <f t="shared" si="152"/>
        <v>2009</v>
      </c>
      <c r="L1223" s="43">
        <f t="shared" si="153"/>
        <v>1</v>
      </c>
      <c r="M1223" s="43">
        <f t="shared" si="154"/>
        <v>0</v>
      </c>
      <c r="N1223" s="43">
        <f t="shared" si="155"/>
        <v>1</v>
      </c>
      <c r="O1223" s="43" t="str">
        <f t="shared" si="156"/>
        <v>B: 1-3%</v>
      </c>
      <c r="P1223" s="45">
        <f t="shared" si="157"/>
        <v>2950917</v>
      </c>
      <c r="Q1223" s="45">
        <f>IF(L1223=1,F1223*INDEX(Asumsi!$B$5:$B$7,MATCH(I1223,Asumsi!$A$5:$A$7,0))-H1223,0)</f>
        <v>843119</v>
      </c>
      <c r="R1223" s="46">
        <f>MIN(G1223,INDEX(Asumsi!$C$5:$C$7,MATCH(I1223,Asumsi!$A$5:$A$7,0)))</f>
        <v>0.02</v>
      </c>
      <c r="S1223" s="43">
        <f t="shared" si="158"/>
        <v>0</v>
      </c>
      <c r="T1223" s="45">
        <f t="shared" si="159"/>
        <v>0</v>
      </c>
      <c r="U1223" s="45">
        <f>IF(L1223=1,F1223*INDEX(Asumsi!$B$5:$B$7,MATCH(I1223,Asumsi!$A$5:$A$7,0))-F1223*R1223,0)</f>
        <v>843119.2</v>
      </c>
      <c r="V1223" s="45">
        <f>IF(S1223=1,U1223*(1-Asumsi!$B$10),U1223)</f>
        <v>843119.2</v>
      </c>
    </row>
    <row r="1224" spans="1:22" x14ac:dyDescent="0.35">
      <c r="A1224" s="43">
        <v>4545</v>
      </c>
      <c r="B1224" s="43" t="s">
        <v>202</v>
      </c>
      <c r="C1224" s="43" t="s">
        <v>430</v>
      </c>
      <c r="D1224" s="44">
        <v>40194</v>
      </c>
      <c r="E1224" s="43">
        <v>33</v>
      </c>
      <c r="F1224" s="43">
        <v>252760</v>
      </c>
      <c r="G1224" s="43">
        <v>0.08</v>
      </c>
      <c r="H1224" s="43">
        <v>20221</v>
      </c>
      <c r="I1224" s="43" t="s">
        <v>76</v>
      </c>
      <c r="J1224" s="43" t="s">
        <v>145</v>
      </c>
      <c r="K1224" s="43">
        <f t="shared" si="152"/>
        <v>2010</v>
      </c>
      <c r="L1224" s="43">
        <f t="shared" si="153"/>
        <v>1</v>
      </c>
      <c r="M1224" s="43">
        <f t="shared" si="154"/>
        <v>0</v>
      </c>
      <c r="N1224" s="43">
        <f t="shared" si="155"/>
        <v>1</v>
      </c>
      <c r="O1224" s="43" t="str">
        <f t="shared" si="156"/>
        <v>D: 7%+</v>
      </c>
      <c r="P1224" s="45">
        <f t="shared" si="157"/>
        <v>232539</v>
      </c>
      <c r="Q1224" s="45">
        <f>IF(L1224=1,F1224*INDEX(Asumsi!$B$5:$B$7,MATCH(I1224,Asumsi!$A$5:$A$7,0))-H1224,0)</f>
        <v>55607</v>
      </c>
      <c r="R1224" s="46">
        <f>MIN(G1224,INDEX(Asumsi!$C$5:$C$7,MATCH(I1224,Asumsi!$A$5:$A$7,0)))</f>
        <v>0.05</v>
      </c>
      <c r="S1224" s="43">
        <f t="shared" si="158"/>
        <v>1</v>
      </c>
      <c r="T1224" s="45">
        <f t="shared" si="159"/>
        <v>7582.7999999999993</v>
      </c>
      <c r="U1224" s="45">
        <f>IF(L1224=1,F1224*INDEX(Asumsi!$B$5:$B$7,MATCH(I1224,Asumsi!$A$5:$A$7,0))-F1224*R1224,0)</f>
        <v>63190</v>
      </c>
      <c r="V1224" s="45">
        <f>IF(S1224=1,U1224*(1-Asumsi!$B$10),U1224)</f>
        <v>60030.5</v>
      </c>
    </row>
    <row r="1225" spans="1:22" x14ac:dyDescent="0.35">
      <c r="A1225" s="43">
        <v>5572</v>
      </c>
      <c r="B1225" s="43" t="s">
        <v>202</v>
      </c>
      <c r="C1225" s="43" t="s">
        <v>435</v>
      </c>
      <c r="D1225" s="44">
        <v>40010</v>
      </c>
      <c r="E1225" s="43">
        <v>37</v>
      </c>
      <c r="F1225" s="43">
        <v>577100</v>
      </c>
      <c r="G1225" s="43">
        <v>0.03</v>
      </c>
      <c r="H1225" s="43">
        <v>17313</v>
      </c>
      <c r="I1225" s="43" t="s">
        <v>77</v>
      </c>
      <c r="J1225" s="43" t="s">
        <v>142</v>
      </c>
      <c r="K1225" s="43">
        <f t="shared" si="152"/>
        <v>2009</v>
      </c>
      <c r="L1225" s="43">
        <f t="shared" si="153"/>
        <v>1</v>
      </c>
      <c r="M1225" s="43">
        <f t="shared" si="154"/>
        <v>0</v>
      </c>
      <c r="N1225" s="43">
        <f t="shared" si="155"/>
        <v>1</v>
      </c>
      <c r="O1225" s="43" t="str">
        <f t="shared" si="156"/>
        <v>B: 1-3%</v>
      </c>
      <c r="P1225" s="45">
        <f t="shared" si="157"/>
        <v>559787</v>
      </c>
      <c r="Q1225" s="45">
        <f>IF(L1225=1,F1225*INDEX(Asumsi!$B$5:$B$7,MATCH(I1225,Asumsi!$A$5:$A$7,0))-H1225,0)</f>
        <v>155817</v>
      </c>
      <c r="R1225" s="46">
        <f>MIN(G1225,INDEX(Asumsi!$C$5:$C$7,MATCH(I1225,Asumsi!$A$5:$A$7,0)))</f>
        <v>0.03</v>
      </c>
      <c r="S1225" s="43">
        <f t="shared" si="158"/>
        <v>0</v>
      </c>
      <c r="T1225" s="45">
        <f t="shared" si="159"/>
        <v>0</v>
      </c>
      <c r="U1225" s="45">
        <f>IF(L1225=1,F1225*INDEX(Asumsi!$B$5:$B$7,MATCH(I1225,Asumsi!$A$5:$A$7,0))-F1225*R1225,0)</f>
        <v>155817</v>
      </c>
      <c r="V1225" s="45">
        <f>IF(S1225=1,U1225*(1-Asumsi!$B$10),U1225)</f>
        <v>155817</v>
      </c>
    </row>
    <row r="1226" spans="1:22" x14ac:dyDescent="0.35">
      <c r="A1226" s="43">
        <v>5703</v>
      </c>
      <c r="B1226" s="43" t="s">
        <v>202</v>
      </c>
      <c r="C1226" s="43" t="s">
        <v>433</v>
      </c>
      <c r="D1226" s="44">
        <v>40313</v>
      </c>
      <c r="E1226" s="43">
        <v>29</v>
      </c>
      <c r="F1226" s="43">
        <v>715920</v>
      </c>
      <c r="G1226" s="43">
        <v>0.06</v>
      </c>
      <c r="H1226" s="43">
        <v>42955</v>
      </c>
      <c r="I1226" s="43" t="s">
        <v>76</v>
      </c>
      <c r="J1226" s="43" t="s">
        <v>145</v>
      </c>
      <c r="K1226" s="43">
        <f t="shared" si="152"/>
        <v>2010</v>
      </c>
      <c r="L1226" s="43">
        <f t="shared" si="153"/>
        <v>1</v>
      </c>
      <c r="M1226" s="43">
        <f t="shared" si="154"/>
        <v>0</v>
      </c>
      <c r="N1226" s="43">
        <f t="shared" si="155"/>
        <v>1</v>
      </c>
      <c r="O1226" s="43" t="str">
        <f t="shared" si="156"/>
        <v>C: 4-6%</v>
      </c>
      <c r="P1226" s="45">
        <f t="shared" si="157"/>
        <v>672965</v>
      </c>
      <c r="Q1226" s="45">
        <f>IF(L1226=1,F1226*INDEX(Asumsi!$B$5:$B$7,MATCH(I1226,Asumsi!$A$5:$A$7,0))-H1226,0)</f>
        <v>171821</v>
      </c>
      <c r="R1226" s="46">
        <f>MIN(G1226,INDEX(Asumsi!$C$5:$C$7,MATCH(I1226,Asumsi!$A$5:$A$7,0)))</f>
        <v>0.05</v>
      </c>
      <c r="S1226" s="43">
        <f t="shared" si="158"/>
        <v>1</v>
      </c>
      <c r="T1226" s="45">
        <f t="shared" si="159"/>
        <v>7159.1999999999962</v>
      </c>
      <c r="U1226" s="45">
        <f>IF(L1226=1,F1226*INDEX(Asumsi!$B$5:$B$7,MATCH(I1226,Asumsi!$A$5:$A$7,0))-F1226*R1226,0)</f>
        <v>178980</v>
      </c>
      <c r="V1226" s="45">
        <f>IF(S1226=1,U1226*(1-Asumsi!$B$10),U1226)</f>
        <v>170031</v>
      </c>
    </row>
    <row r="1227" spans="1:22" x14ac:dyDescent="0.35">
      <c r="A1227" s="43">
        <v>5920</v>
      </c>
      <c r="B1227" s="43" t="s">
        <v>202</v>
      </c>
      <c r="C1227" s="43" t="s">
        <v>436</v>
      </c>
      <c r="D1227" s="44">
        <v>40136</v>
      </c>
      <c r="E1227" s="43">
        <v>4</v>
      </c>
      <c r="F1227" s="43">
        <v>1165180</v>
      </c>
      <c r="G1227" s="43">
        <v>7.0000000000000007E-2</v>
      </c>
      <c r="H1227" s="43">
        <v>81563</v>
      </c>
      <c r="I1227" s="43" t="s">
        <v>76</v>
      </c>
      <c r="J1227" s="43" t="s">
        <v>140</v>
      </c>
      <c r="K1227" s="43">
        <f t="shared" si="152"/>
        <v>2009</v>
      </c>
      <c r="L1227" s="43">
        <f t="shared" si="153"/>
        <v>1</v>
      </c>
      <c r="M1227" s="43">
        <f t="shared" si="154"/>
        <v>0</v>
      </c>
      <c r="N1227" s="43">
        <f t="shared" si="155"/>
        <v>1</v>
      </c>
      <c r="O1227" s="43" t="str">
        <f t="shared" si="156"/>
        <v>D: 7%+</v>
      </c>
      <c r="P1227" s="45">
        <f t="shared" si="157"/>
        <v>1083617</v>
      </c>
      <c r="Q1227" s="45">
        <f>IF(L1227=1,F1227*INDEX(Asumsi!$B$5:$B$7,MATCH(I1227,Asumsi!$A$5:$A$7,0))-H1227,0)</f>
        <v>267991</v>
      </c>
      <c r="R1227" s="46">
        <f>MIN(G1227,INDEX(Asumsi!$C$5:$C$7,MATCH(I1227,Asumsi!$A$5:$A$7,0)))</f>
        <v>0.05</v>
      </c>
      <c r="S1227" s="43">
        <f t="shared" si="158"/>
        <v>1</v>
      </c>
      <c r="T1227" s="45">
        <f t="shared" si="159"/>
        <v>23303.600000000006</v>
      </c>
      <c r="U1227" s="45">
        <f>IF(L1227=1,F1227*INDEX(Asumsi!$B$5:$B$7,MATCH(I1227,Asumsi!$A$5:$A$7,0))-F1227*R1227,0)</f>
        <v>291295</v>
      </c>
      <c r="V1227" s="45">
        <f>IF(S1227=1,U1227*(1-Asumsi!$B$10),U1227)</f>
        <v>276730.25</v>
      </c>
    </row>
    <row r="1228" spans="1:22" x14ac:dyDescent="0.35">
      <c r="A1228" s="43">
        <v>6311</v>
      </c>
      <c r="B1228" s="43" t="s">
        <v>202</v>
      </c>
      <c r="C1228" s="43" t="s">
        <v>435</v>
      </c>
      <c r="D1228" s="44">
        <v>40219</v>
      </c>
      <c r="E1228" s="43">
        <v>18</v>
      </c>
      <c r="F1228" s="43">
        <v>2594897</v>
      </c>
      <c r="G1228" s="43">
        <v>0.04</v>
      </c>
      <c r="H1228" s="43">
        <v>103796</v>
      </c>
      <c r="I1228" s="43" t="s">
        <v>77</v>
      </c>
      <c r="J1228" s="43" t="s">
        <v>137</v>
      </c>
      <c r="K1228" s="43">
        <f t="shared" si="152"/>
        <v>2010</v>
      </c>
      <c r="L1228" s="43">
        <f t="shared" si="153"/>
        <v>1</v>
      </c>
      <c r="M1228" s="43">
        <f t="shared" si="154"/>
        <v>0</v>
      </c>
      <c r="N1228" s="43">
        <f t="shared" si="155"/>
        <v>1</v>
      </c>
      <c r="O1228" s="43" t="str">
        <f t="shared" si="156"/>
        <v>C: 4-6%</v>
      </c>
      <c r="P1228" s="45">
        <f t="shared" si="157"/>
        <v>2491101</v>
      </c>
      <c r="Q1228" s="45">
        <f>IF(L1228=1,F1228*INDEX(Asumsi!$B$5:$B$7,MATCH(I1228,Asumsi!$A$5:$A$7,0))-H1228,0)</f>
        <v>674673.1</v>
      </c>
      <c r="R1228" s="46">
        <f>MIN(G1228,INDEX(Asumsi!$C$5:$C$7,MATCH(I1228,Asumsi!$A$5:$A$7,0)))</f>
        <v>0.04</v>
      </c>
      <c r="S1228" s="43">
        <f t="shared" si="158"/>
        <v>0</v>
      </c>
      <c r="T1228" s="45">
        <f t="shared" si="159"/>
        <v>0</v>
      </c>
      <c r="U1228" s="45">
        <f>IF(L1228=1,F1228*INDEX(Asumsi!$B$5:$B$7,MATCH(I1228,Asumsi!$A$5:$A$7,0))-F1228*R1228,0)</f>
        <v>674673.22</v>
      </c>
      <c r="V1228" s="45">
        <f>IF(S1228=1,U1228*(1-Asumsi!$B$10),U1228)</f>
        <v>674673.22</v>
      </c>
    </row>
    <row r="1229" spans="1:22" x14ac:dyDescent="0.35">
      <c r="A1229" s="43">
        <v>8231</v>
      </c>
      <c r="B1229" s="43" t="s">
        <v>202</v>
      </c>
      <c r="C1229" s="43" t="s">
        <v>430</v>
      </c>
      <c r="D1229" s="44">
        <v>41200</v>
      </c>
      <c r="E1229" s="43">
        <v>27</v>
      </c>
      <c r="F1229" s="43">
        <v>158880</v>
      </c>
      <c r="G1229" s="43">
        <v>0.06</v>
      </c>
      <c r="H1229" s="43">
        <v>9533</v>
      </c>
      <c r="I1229" s="43" t="s">
        <v>76</v>
      </c>
      <c r="J1229" s="43" t="s">
        <v>149</v>
      </c>
      <c r="K1229" s="43">
        <f t="shared" si="152"/>
        <v>2012</v>
      </c>
      <c r="L1229" s="43">
        <f t="shared" si="153"/>
        <v>1</v>
      </c>
      <c r="M1229" s="43">
        <f t="shared" si="154"/>
        <v>0</v>
      </c>
      <c r="N1229" s="43">
        <f t="shared" si="155"/>
        <v>1</v>
      </c>
      <c r="O1229" s="43" t="str">
        <f t="shared" si="156"/>
        <v>C: 4-6%</v>
      </c>
      <c r="P1229" s="45">
        <f t="shared" si="157"/>
        <v>149347</v>
      </c>
      <c r="Q1229" s="45">
        <f>IF(L1229=1,F1229*INDEX(Asumsi!$B$5:$B$7,MATCH(I1229,Asumsi!$A$5:$A$7,0))-H1229,0)</f>
        <v>38131</v>
      </c>
      <c r="R1229" s="46">
        <f>MIN(G1229,INDEX(Asumsi!$C$5:$C$7,MATCH(I1229,Asumsi!$A$5:$A$7,0)))</f>
        <v>0.05</v>
      </c>
      <c r="S1229" s="43">
        <f t="shared" si="158"/>
        <v>1</v>
      </c>
      <c r="T1229" s="45">
        <f t="shared" si="159"/>
        <v>1588.7999999999993</v>
      </c>
      <c r="U1229" s="45">
        <f>IF(L1229=1,F1229*INDEX(Asumsi!$B$5:$B$7,MATCH(I1229,Asumsi!$A$5:$A$7,0))-F1229*R1229,0)</f>
        <v>39720</v>
      </c>
      <c r="V1229" s="45">
        <f>IF(S1229=1,U1229*(1-Asumsi!$B$10),U1229)</f>
        <v>37734</v>
      </c>
    </row>
    <row r="1230" spans="1:22" x14ac:dyDescent="0.35">
      <c r="A1230" s="43">
        <v>8709</v>
      </c>
      <c r="B1230" s="43" t="s">
        <v>202</v>
      </c>
      <c r="C1230" s="43" t="s">
        <v>437</v>
      </c>
      <c r="D1230" s="44">
        <v>39880</v>
      </c>
      <c r="E1230" s="43">
        <v>50</v>
      </c>
      <c r="F1230" s="43">
        <v>4902820</v>
      </c>
      <c r="G1230" s="43">
        <v>7.0000000000000007E-2</v>
      </c>
      <c r="H1230" s="43">
        <v>343197</v>
      </c>
      <c r="I1230" s="43" t="s">
        <v>77</v>
      </c>
      <c r="J1230" s="43" t="s">
        <v>134</v>
      </c>
      <c r="K1230" s="43">
        <f t="shared" si="152"/>
        <v>2009</v>
      </c>
      <c r="L1230" s="43">
        <f t="shared" si="153"/>
        <v>1</v>
      </c>
      <c r="M1230" s="43">
        <f t="shared" si="154"/>
        <v>0</v>
      </c>
      <c r="N1230" s="43">
        <f t="shared" si="155"/>
        <v>1</v>
      </c>
      <c r="O1230" s="43" t="str">
        <f t="shared" si="156"/>
        <v>D: 7%+</v>
      </c>
      <c r="P1230" s="45">
        <f t="shared" si="157"/>
        <v>4559623</v>
      </c>
      <c r="Q1230" s="45">
        <f>IF(L1230=1,F1230*INDEX(Asumsi!$B$5:$B$7,MATCH(I1230,Asumsi!$A$5:$A$7,0))-H1230,0)</f>
        <v>1127649</v>
      </c>
      <c r="R1230" s="46">
        <f>MIN(G1230,INDEX(Asumsi!$C$5:$C$7,MATCH(I1230,Asumsi!$A$5:$A$7,0)))</f>
        <v>0.05</v>
      </c>
      <c r="S1230" s="43">
        <f t="shared" si="158"/>
        <v>1</v>
      </c>
      <c r="T1230" s="45">
        <f t="shared" si="159"/>
        <v>98056.400000000023</v>
      </c>
      <c r="U1230" s="45">
        <f>IF(L1230=1,F1230*INDEX(Asumsi!$B$5:$B$7,MATCH(I1230,Asumsi!$A$5:$A$7,0))-F1230*R1230,0)</f>
        <v>1225705</v>
      </c>
      <c r="V1230" s="45">
        <f>IF(S1230=1,U1230*(1-Asumsi!$B$10),U1230)</f>
        <v>1164419.75</v>
      </c>
    </row>
    <row r="1231" spans="1:22" x14ac:dyDescent="0.35">
      <c r="A1231" s="43">
        <v>9765</v>
      </c>
      <c r="B1231" s="43" t="s">
        <v>202</v>
      </c>
      <c r="C1231" s="43" t="s">
        <v>437</v>
      </c>
      <c r="D1231" s="44">
        <v>41194</v>
      </c>
      <c r="E1231" s="43">
        <v>26</v>
      </c>
      <c r="F1231" s="43">
        <v>7011200</v>
      </c>
      <c r="G1231" s="43">
        <v>0.03</v>
      </c>
      <c r="H1231" s="43">
        <v>210336</v>
      </c>
      <c r="I1231" s="43" t="s">
        <v>75</v>
      </c>
      <c r="J1231" s="43" t="s">
        <v>135</v>
      </c>
      <c r="K1231" s="43">
        <f t="shared" si="152"/>
        <v>2012</v>
      </c>
      <c r="L1231" s="43">
        <f t="shared" si="153"/>
        <v>1</v>
      </c>
      <c r="M1231" s="43">
        <f t="shared" si="154"/>
        <v>0</v>
      </c>
      <c r="N1231" s="43">
        <f t="shared" si="155"/>
        <v>1</v>
      </c>
      <c r="O1231" s="43" t="str">
        <f t="shared" si="156"/>
        <v>B: 1-3%</v>
      </c>
      <c r="P1231" s="45">
        <f t="shared" si="157"/>
        <v>6800864</v>
      </c>
      <c r="Q1231" s="45">
        <f>IF(L1231=1,F1231*INDEX(Asumsi!$B$5:$B$7,MATCH(I1231,Asumsi!$A$5:$A$7,0))-H1231,0)</f>
        <v>1893024</v>
      </c>
      <c r="R1231" s="46">
        <f>MIN(G1231,INDEX(Asumsi!$C$5:$C$7,MATCH(I1231,Asumsi!$A$5:$A$7,0)))</f>
        <v>0.03</v>
      </c>
      <c r="S1231" s="43">
        <f t="shared" si="158"/>
        <v>0</v>
      </c>
      <c r="T1231" s="45">
        <f t="shared" si="159"/>
        <v>0</v>
      </c>
      <c r="U1231" s="45">
        <f>IF(L1231=1,F1231*INDEX(Asumsi!$B$5:$B$7,MATCH(I1231,Asumsi!$A$5:$A$7,0))-F1231*R1231,0)</f>
        <v>1893024</v>
      </c>
      <c r="V1231" s="45">
        <f>IF(S1231=1,U1231*(1-Asumsi!$B$10),U1231)</f>
        <v>1893024</v>
      </c>
    </row>
    <row r="1232" spans="1:22" x14ac:dyDescent="0.35">
      <c r="A1232" s="43">
        <v>10147</v>
      </c>
      <c r="B1232" s="43" t="s">
        <v>202</v>
      </c>
      <c r="C1232" s="43" t="s">
        <v>431</v>
      </c>
      <c r="D1232" s="44">
        <v>40460</v>
      </c>
      <c r="E1232" s="43">
        <v>22</v>
      </c>
      <c r="F1232" s="43">
        <v>193500</v>
      </c>
      <c r="G1232" s="43">
        <v>0.04</v>
      </c>
      <c r="H1232" s="43">
        <v>7740</v>
      </c>
      <c r="I1232" s="43" t="s">
        <v>76</v>
      </c>
      <c r="J1232" s="43" t="s">
        <v>138</v>
      </c>
      <c r="K1232" s="43">
        <f t="shared" si="152"/>
        <v>2010</v>
      </c>
      <c r="L1232" s="43">
        <f t="shared" si="153"/>
        <v>1</v>
      </c>
      <c r="M1232" s="43">
        <f t="shared" si="154"/>
        <v>0</v>
      </c>
      <c r="N1232" s="43">
        <f t="shared" si="155"/>
        <v>1</v>
      </c>
      <c r="O1232" s="43" t="str">
        <f t="shared" si="156"/>
        <v>C: 4-6%</v>
      </c>
      <c r="P1232" s="45">
        <f t="shared" si="157"/>
        <v>185760</v>
      </c>
      <c r="Q1232" s="45">
        <f>IF(L1232=1,F1232*INDEX(Asumsi!$B$5:$B$7,MATCH(I1232,Asumsi!$A$5:$A$7,0))-H1232,0)</f>
        <v>50310</v>
      </c>
      <c r="R1232" s="46">
        <f>MIN(G1232,INDEX(Asumsi!$C$5:$C$7,MATCH(I1232,Asumsi!$A$5:$A$7,0)))</f>
        <v>0.04</v>
      </c>
      <c r="S1232" s="43">
        <f t="shared" si="158"/>
        <v>0</v>
      </c>
      <c r="T1232" s="45">
        <f t="shared" si="159"/>
        <v>0</v>
      </c>
      <c r="U1232" s="45">
        <f>IF(L1232=1,F1232*INDEX(Asumsi!$B$5:$B$7,MATCH(I1232,Asumsi!$A$5:$A$7,0))-F1232*R1232,0)</f>
        <v>50310</v>
      </c>
      <c r="V1232" s="45">
        <f>IF(S1232=1,U1232*(1-Asumsi!$B$10),U1232)</f>
        <v>50310</v>
      </c>
    </row>
    <row r="1233" spans="1:22" x14ac:dyDescent="0.35">
      <c r="A1233" s="43">
        <v>11876</v>
      </c>
      <c r="B1233" s="43" t="s">
        <v>202</v>
      </c>
      <c r="C1233" s="43" t="s">
        <v>433</v>
      </c>
      <c r="D1233" s="44">
        <v>40727</v>
      </c>
      <c r="E1233" s="43">
        <v>47</v>
      </c>
      <c r="F1233" s="43">
        <v>10103780</v>
      </c>
      <c r="G1233" s="43">
        <v>0.02</v>
      </c>
      <c r="H1233" s="43">
        <v>202076</v>
      </c>
      <c r="I1233" s="43" t="s">
        <v>75</v>
      </c>
      <c r="J1233" s="43" t="s">
        <v>144</v>
      </c>
      <c r="K1233" s="43">
        <f t="shared" si="152"/>
        <v>2011</v>
      </c>
      <c r="L1233" s="43">
        <f t="shared" si="153"/>
        <v>1</v>
      </c>
      <c r="M1233" s="43">
        <f t="shared" si="154"/>
        <v>0</v>
      </c>
      <c r="N1233" s="43">
        <f t="shared" si="155"/>
        <v>1</v>
      </c>
      <c r="O1233" s="43" t="str">
        <f t="shared" si="156"/>
        <v>B: 1-3%</v>
      </c>
      <c r="P1233" s="45">
        <f t="shared" si="157"/>
        <v>9901704</v>
      </c>
      <c r="Q1233" s="45">
        <f>IF(L1233=1,F1233*INDEX(Asumsi!$B$5:$B$7,MATCH(I1233,Asumsi!$A$5:$A$7,0))-H1233,0)</f>
        <v>2829058</v>
      </c>
      <c r="R1233" s="46">
        <f>MIN(G1233,INDEX(Asumsi!$C$5:$C$7,MATCH(I1233,Asumsi!$A$5:$A$7,0)))</f>
        <v>0.02</v>
      </c>
      <c r="S1233" s="43">
        <f t="shared" si="158"/>
        <v>0</v>
      </c>
      <c r="T1233" s="45">
        <f t="shared" si="159"/>
        <v>0</v>
      </c>
      <c r="U1233" s="45">
        <f>IF(L1233=1,F1233*INDEX(Asumsi!$B$5:$B$7,MATCH(I1233,Asumsi!$A$5:$A$7,0))-F1233*R1233,0)</f>
        <v>2829058.4</v>
      </c>
      <c r="V1233" s="45">
        <f>IF(S1233=1,U1233*(1-Asumsi!$B$10),U1233)</f>
        <v>2829058.4</v>
      </c>
    </row>
    <row r="1234" spans="1:22" x14ac:dyDescent="0.35">
      <c r="A1234" s="43">
        <v>12224</v>
      </c>
      <c r="B1234" s="43" t="s">
        <v>202</v>
      </c>
      <c r="C1234" s="43" t="s">
        <v>433</v>
      </c>
      <c r="D1234" s="44">
        <v>40159</v>
      </c>
      <c r="E1234" s="43">
        <v>2</v>
      </c>
      <c r="F1234" s="43">
        <v>605820</v>
      </c>
      <c r="G1234" s="43">
        <v>0.04</v>
      </c>
      <c r="H1234" s="43">
        <v>24233</v>
      </c>
      <c r="I1234" s="43" t="s">
        <v>75</v>
      </c>
      <c r="J1234" s="43" t="s">
        <v>136</v>
      </c>
      <c r="K1234" s="43">
        <f t="shared" si="152"/>
        <v>2009</v>
      </c>
      <c r="L1234" s="43">
        <f t="shared" si="153"/>
        <v>1</v>
      </c>
      <c r="M1234" s="43">
        <f t="shared" si="154"/>
        <v>0</v>
      </c>
      <c r="N1234" s="43">
        <f t="shared" si="155"/>
        <v>1</v>
      </c>
      <c r="O1234" s="43" t="str">
        <f t="shared" si="156"/>
        <v>C: 4-6%</v>
      </c>
      <c r="P1234" s="45">
        <f t="shared" si="157"/>
        <v>581587</v>
      </c>
      <c r="Q1234" s="45">
        <f>IF(L1234=1,F1234*INDEX(Asumsi!$B$5:$B$7,MATCH(I1234,Asumsi!$A$5:$A$7,0))-H1234,0)</f>
        <v>157513</v>
      </c>
      <c r="R1234" s="46">
        <f>MIN(G1234,INDEX(Asumsi!$C$5:$C$7,MATCH(I1234,Asumsi!$A$5:$A$7,0)))</f>
        <v>0.03</v>
      </c>
      <c r="S1234" s="43">
        <f t="shared" si="158"/>
        <v>1</v>
      </c>
      <c r="T1234" s="45">
        <f t="shared" si="159"/>
        <v>6058.2000000000007</v>
      </c>
      <c r="U1234" s="45">
        <f>IF(L1234=1,F1234*INDEX(Asumsi!$B$5:$B$7,MATCH(I1234,Asumsi!$A$5:$A$7,0))-F1234*R1234,0)</f>
        <v>163571.4</v>
      </c>
      <c r="V1234" s="45">
        <f>IF(S1234=1,U1234*(1-Asumsi!$B$10),U1234)</f>
        <v>155392.82999999999</v>
      </c>
    </row>
    <row r="1235" spans="1:22" x14ac:dyDescent="0.35">
      <c r="A1235" s="43">
        <v>12256</v>
      </c>
      <c r="B1235" s="43" t="s">
        <v>202</v>
      </c>
      <c r="C1235" s="43" t="s">
        <v>433</v>
      </c>
      <c r="D1235" s="44">
        <v>41261</v>
      </c>
      <c r="E1235" s="43">
        <v>44</v>
      </c>
      <c r="F1235" s="43">
        <v>235940</v>
      </c>
      <c r="G1235" s="43">
        <v>0.1</v>
      </c>
      <c r="H1235" s="43">
        <v>23594</v>
      </c>
      <c r="I1235" s="43" t="s">
        <v>76</v>
      </c>
      <c r="J1235" s="43" t="s">
        <v>149</v>
      </c>
      <c r="K1235" s="43">
        <f t="shared" si="152"/>
        <v>2012</v>
      </c>
      <c r="L1235" s="43">
        <f t="shared" si="153"/>
        <v>1</v>
      </c>
      <c r="M1235" s="43">
        <f t="shared" si="154"/>
        <v>0</v>
      </c>
      <c r="N1235" s="43">
        <f t="shared" si="155"/>
        <v>1</v>
      </c>
      <c r="O1235" s="43" t="str">
        <f t="shared" si="156"/>
        <v>D: 7%+</v>
      </c>
      <c r="P1235" s="45">
        <f t="shared" si="157"/>
        <v>212346</v>
      </c>
      <c r="Q1235" s="45">
        <f>IF(L1235=1,F1235*INDEX(Asumsi!$B$5:$B$7,MATCH(I1235,Asumsi!$A$5:$A$7,0))-H1235,0)</f>
        <v>47188</v>
      </c>
      <c r="R1235" s="46">
        <f>MIN(G1235,INDEX(Asumsi!$C$5:$C$7,MATCH(I1235,Asumsi!$A$5:$A$7,0)))</f>
        <v>0.05</v>
      </c>
      <c r="S1235" s="43">
        <f t="shared" si="158"/>
        <v>1</v>
      </c>
      <c r="T1235" s="45">
        <f t="shared" si="159"/>
        <v>11797</v>
      </c>
      <c r="U1235" s="45">
        <f>IF(L1235=1,F1235*INDEX(Asumsi!$B$5:$B$7,MATCH(I1235,Asumsi!$A$5:$A$7,0))-F1235*R1235,0)</f>
        <v>58985</v>
      </c>
      <c r="V1235" s="45">
        <f>IF(S1235=1,U1235*(1-Asumsi!$B$10),U1235)</f>
        <v>56035.75</v>
      </c>
    </row>
    <row r="1236" spans="1:22" x14ac:dyDescent="0.35">
      <c r="A1236" s="43">
        <v>12261</v>
      </c>
      <c r="B1236" s="43" t="s">
        <v>202</v>
      </c>
      <c r="C1236" s="43" t="s">
        <v>432</v>
      </c>
      <c r="D1236" s="44">
        <v>40474</v>
      </c>
      <c r="E1236" s="43">
        <v>12</v>
      </c>
      <c r="F1236" s="43">
        <v>4475520</v>
      </c>
      <c r="G1236" s="43">
        <v>0.1</v>
      </c>
      <c r="H1236" s="43">
        <v>447552</v>
      </c>
      <c r="I1236" s="43" t="s">
        <v>75</v>
      </c>
      <c r="J1236" s="43" t="s">
        <v>135</v>
      </c>
      <c r="K1236" s="43">
        <f t="shared" si="152"/>
        <v>2010</v>
      </c>
      <c r="L1236" s="43">
        <f t="shared" si="153"/>
        <v>1</v>
      </c>
      <c r="M1236" s="43">
        <f t="shared" si="154"/>
        <v>0</v>
      </c>
      <c r="N1236" s="43">
        <f t="shared" si="155"/>
        <v>1</v>
      </c>
      <c r="O1236" s="43" t="str">
        <f t="shared" si="156"/>
        <v>D: 7%+</v>
      </c>
      <c r="P1236" s="45">
        <f t="shared" si="157"/>
        <v>4027968</v>
      </c>
      <c r="Q1236" s="45">
        <f>IF(L1236=1,F1236*INDEX(Asumsi!$B$5:$B$7,MATCH(I1236,Asumsi!$A$5:$A$7,0))-H1236,0)</f>
        <v>895104</v>
      </c>
      <c r="R1236" s="46">
        <f>MIN(G1236,INDEX(Asumsi!$C$5:$C$7,MATCH(I1236,Asumsi!$A$5:$A$7,0)))</f>
        <v>0.03</v>
      </c>
      <c r="S1236" s="43">
        <f t="shared" si="158"/>
        <v>1</v>
      </c>
      <c r="T1236" s="45">
        <f t="shared" si="159"/>
        <v>313286.40000000002</v>
      </c>
      <c r="U1236" s="45">
        <f>IF(L1236=1,F1236*INDEX(Asumsi!$B$5:$B$7,MATCH(I1236,Asumsi!$A$5:$A$7,0))-F1236*R1236,0)</f>
        <v>1208390.3999999999</v>
      </c>
      <c r="V1236" s="45">
        <f>IF(S1236=1,U1236*(1-Asumsi!$B$10),U1236)</f>
        <v>1147970.8799999999</v>
      </c>
    </row>
    <row r="1237" spans="1:22" x14ac:dyDescent="0.35">
      <c r="A1237" s="43">
        <v>13408</v>
      </c>
      <c r="B1237" s="43" t="s">
        <v>202</v>
      </c>
      <c r="C1237" s="43" t="s">
        <v>433</v>
      </c>
      <c r="D1237" s="44">
        <v>39858</v>
      </c>
      <c r="E1237" s="43">
        <v>4</v>
      </c>
      <c r="F1237" s="43">
        <v>513540</v>
      </c>
      <c r="G1237" s="43">
        <v>0.04</v>
      </c>
      <c r="H1237" s="43">
        <v>20542</v>
      </c>
      <c r="I1237" s="43" t="s">
        <v>75</v>
      </c>
      <c r="J1237" s="43" t="s">
        <v>144</v>
      </c>
      <c r="K1237" s="43">
        <f t="shared" si="152"/>
        <v>2009</v>
      </c>
      <c r="L1237" s="43">
        <f t="shared" si="153"/>
        <v>1</v>
      </c>
      <c r="M1237" s="43">
        <f t="shared" si="154"/>
        <v>0</v>
      </c>
      <c r="N1237" s="43">
        <f t="shared" si="155"/>
        <v>1</v>
      </c>
      <c r="O1237" s="43" t="str">
        <f t="shared" si="156"/>
        <v>C: 4-6%</v>
      </c>
      <c r="P1237" s="45">
        <f t="shared" si="157"/>
        <v>492998</v>
      </c>
      <c r="Q1237" s="45">
        <f>IF(L1237=1,F1237*INDEX(Asumsi!$B$5:$B$7,MATCH(I1237,Asumsi!$A$5:$A$7,0))-H1237,0)</f>
        <v>133520</v>
      </c>
      <c r="R1237" s="46">
        <f>MIN(G1237,INDEX(Asumsi!$C$5:$C$7,MATCH(I1237,Asumsi!$A$5:$A$7,0)))</f>
        <v>0.03</v>
      </c>
      <c r="S1237" s="43">
        <f t="shared" si="158"/>
        <v>1</v>
      </c>
      <c r="T1237" s="45">
        <f t="shared" si="159"/>
        <v>5135.4000000000005</v>
      </c>
      <c r="U1237" s="45">
        <f>IF(L1237=1,F1237*INDEX(Asumsi!$B$5:$B$7,MATCH(I1237,Asumsi!$A$5:$A$7,0))-F1237*R1237,0)</f>
        <v>138655.79999999999</v>
      </c>
      <c r="V1237" s="45">
        <f>IF(S1237=1,U1237*(1-Asumsi!$B$10),U1237)</f>
        <v>131723.00999999998</v>
      </c>
    </row>
    <row r="1238" spans="1:22" x14ac:dyDescent="0.35">
      <c r="A1238" s="43">
        <v>13444</v>
      </c>
      <c r="B1238" s="43" t="s">
        <v>209</v>
      </c>
      <c r="C1238" s="43" t="s">
        <v>434</v>
      </c>
      <c r="D1238" s="44">
        <v>40913</v>
      </c>
      <c r="E1238" s="43">
        <v>33</v>
      </c>
      <c r="F1238" s="43">
        <v>308880</v>
      </c>
      <c r="G1238" s="43">
        <v>0.06</v>
      </c>
      <c r="H1238" s="43">
        <v>18533</v>
      </c>
      <c r="I1238" s="43" t="s">
        <v>76</v>
      </c>
      <c r="J1238" s="43" t="s">
        <v>145</v>
      </c>
      <c r="K1238" s="43">
        <f t="shared" si="152"/>
        <v>2012</v>
      </c>
      <c r="L1238" s="43">
        <f t="shared" si="153"/>
        <v>0</v>
      </c>
      <c r="M1238" s="43">
        <f t="shared" si="154"/>
        <v>1</v>
      </c>
      <c r="N1238" s="43">
        <f t="shared" si="155"/>
        <v>1</v>
      </c>
      <c r="O1238" s="43" t="str">
        <f t="shared" si="156"/>
        <v>C: 4-6%</v>
      </c>
      <c r="P1238" s="45">
        <f t="shared" si="157"/>
        <v>0</v>
      </c>
      <c r="Q1238" s="45">
        <f>IF(L1238=1,F1238*INDEX(Asumsi!$B$5:$B$7,MATCH(I1238,Asumsi!$A$5:$A$7,0))-H1238,0)</f>
        <v>0</v>
      </c>
      <c r="R1238" s="46">
        <f>MIN(G1238,INDEX(Asumsi!$C$5:$C$7,MATCH(I1238,Asumsi!$A$5:$A$7,0)))</f>
        <v>0.05</v>
      </c>
      <c r="S1238" s="43">
        <f t="shared" si="158"/>
        <v>1</v>
      </c>
      <c r="T1238" s="45">
        <f t="shared" si="159"/>
        <v>0</v>
      </c>
      <c r="U1238" s="45">
        <f>IF(L1238=1,F1238*INDEX(Asumsi!$B$5:$B$7,MATCH(I1238,Asumsi!$A$5:$A$7,0))-F1238*R1238,0)</f>
        <v>0</v>
      </c>
      <c r="V1238" s="45">
        <f>IF(S1238=1,U1238*(1-Asumsi!$B$10),U1238)</f>
        <v>0</v>
      </c>
    </row>
    <row r="1239" spans="1:22" x14ac:dyDescent="0.35">
      <c r="A1239" s="43">
        <v>13601</v>
      </c>
      <c r="B1239" s="43" t="s">
        <v>202</v>
      </c>
      <c r="C1239" s="43" t="s">
        <v>433</v>
      </c>
      <c r="D1239" s="44">
        <v>41137</v>
      </c>
      <c r="E1239" s="43">
        <v>17</v>
      </c>
      <c r="F1239" s="43">
        <v>1645820</v>
      </c>
      <c r="G1239" s="43">
        <v>0.09</v>
      </c>
      <c r="H1239" s="43">
        <v>148124</v>
      </c>
      <c r="I1239" s="43" t="s">
        <v>76</v>
      </c>
      <c r="J1239" s="43" t="s">
        <v>141</v>
      </c>
      <c r="K1239" s="43">
        <f t="shared" si="152"/>
        <v>2012</v>
      </c>
      <c r="L1239" s="43">
        <f t="shared" si="153"/>
        <v>1</v>
      </c>
      <c r="M1239" s="43">
        <f t="shared" si="154"/>
        <v>0</v>
      </c>
      <c r="N1239" s="43">
        <f t="shared" si="155"/>
        <v>1</v>
      </c>
      <c r="O1239" s="43" t="str">
        <f t="shared" si="156"/>
        <v>D: 7%+</v>
      </c>
      <c r="P1239" s="45">
        <f t="shared" si="157"/>
        <v>1497696</v>
      </c>
      <c r="Q1239" s="45">
        <f>IF(L1239=1,F1239*INDEX(Asumsi!$B$5:$B$7,MATCH(I1239,Asumsi!$A$5:$A$7,0))-H1239,0)</f>
        <v>345622</v>
      </c>
      <c r="R1239" s="46">
        <f>MIN(G1239,INDEX(Asumsi!$C$5:$C$7,MATCH(I1239,Asumsi!$A$5:$A$7,0)))</f>
        <v>0.05</v>
      </c>
      <c r="S1239" s="43">
        <f t="shared" si="158"/>
        <v>1</v>
      </c>
      <c r="T1239" s="45">
        <f t="shared" si="159"/>
        <v>65832.799999999988</v>
      </c>
      <c r="U1239" s="45">
        <f>IF(L1239=1,F1239*INDEX(Asumsi!$B$5:$B$7,MATCH(I1239,Asumsi!$A$5:$A$7,0))-F1239*R1239,0)</f>
        <v>411455</v>
      </c>
      <c r="V1239" s="45">
        <f>IF(S1239=1,U1239*(1-Asumsi!$B$10),U1239)</f>
        <v>390882.25</v>
      </c>
    </row>
    <row r="1240" spans="1:22" x14ac:dyDescent="0.35">
      <c r="A1240" s="43">
        <v>13894</v>
      </c>
      <c r="B1240" s="43" t="s">
        <v>202</v>
      </c>
      <c r="C1240" s="43" t="s">
        <v>437</v>
      </c>
      <c r="D1240" s="44">
        <v>41009</v>
      </c>
      <c r="E1240" s="43">
        <v>31</v>
      </c>
      <c r="F1240" s="43">
        <v>178360</v>
      </c>
      <c r="G1240" s="43">
        <v>0.04</v>
      </c>
      <c r="H1240" s="43">
        <v>7134</v>
      </c>
      <c r="I1240" s="43" t="s">
        <v>76</v>
      </c>
      <c r="J1240" s="43" t="s">
        <v>147</v>
      </c>
      <c r="K1240" s="43">
        <f t="shared" si="152"/>
        <v>2012</v>
      </c>
      <c r="L1240" s="43">
        <f t="shared" si="153"/>
        <v>1</v>
      </c>
      <c r="M1240" s="43">
        <f t="shared" si="154"/>
        <v>0</v>
      </c>
      <c r="N1240" s="43">
        <f t="shared" si="155"/>
        <v>1</v>
      </c>
      <c r="O1240" s="43" t="str">
        <f t="shared" si="156"/>
        <v>C: 4-6%</v>
      </c>
      <c r="P1240" s="45">
        <f t="shared" si="157"/>
        <v>171226</v>
      </c>
      <c r="Q1240" s="45">
        <f>IF(L1240=1,F1240*INDEX(Asumsi!$B$5:$B$7,MATCH(I1240,Asumsi!$A$5:$A$7,0))-H1240,0)</f>
        <v>46374</v>
      </c>
      <c r="R1240" s="46">
        <f>MIN(G1240,INDEX(Asumsi!$C$5:$C$7,MATCH(I1240,Asumsi!$A$5:$A$7,0)))</f>
        <v>0.04</v>
      </c>
      <c r="S1240" s="43">
        <f t="shared" si="158"/>
        <v>0</v>
      </c>
      <c r="T1240" s="45">
        <f t="shared" si="159"/>
        <v>0</v>
      </c>
      <c r="U1240" s="45">
        <f>IF(L1240=1,F1240*INDEX(Asumsi!$B$5:$B$7,MATCH(I1240,Asumsi!$A$5:$A$7,0))-F1240*R1240,0)</f>
        <v>46373.599999999999</v>
      </c>
      <c r="V1240" s="45">
        <f>IF(S1240=1,U1240*(1-Asumsi!$B$10),U1240)</f>
        <v>46373.599999999999</v>
      </c>
    </row>
    <row r="1241" spans="1:22" x14ac:dyDescent="0.35">
      <c r="A1241" s="43">
        <v>16480</v>
      </c>
      <c r="B1241" s="43" t="s">
        <v>202</v>
      </c>
      <c r="C1241" s="43" t="s">
        <v>436</v>
      </c>
      <c r="D1241" s="44">
        <v>40153</v>
      </c>
      <c r="E1241" s="43">
        <v>14</v>
      </c>
      <c r="F1241" s="43">
        <v>174460</v>
      </c>
      <c r="G1241" s="43">
        <v>0.09</v>
      </c>
      <c r="H1241" s="43">
        <v>15701</v>
      </c>
      <c r="I1241" s="43" t="s">
        <v>76</v>
      </c>
      <c r="J1241" s="43" t="s">
        <v>138</v>
      </c>
      <c r="K1241" s="43">
        <f t="shared" si="152"/>
        <v>2009</v>
      </c>
      <c r="L1241" s="43">
        <f t="shared" si="153"/>
        <v>1</v>
      </c>
      <c r="M1241" s="43">
        <f t="shared" si="154"/>
        <v>0</v>
      </c>
      <c r="N1241" s="43">
        <f t="shared" si="155"/>
        <v>1</v>
      </c>
      <c r="O1241" s="43" t="str">
        <f t="shared" si="156"/>
        <v>D: 7%+</v>
      </c>
      <c r="P1241" s="45">
        <f t="shared" si="157"/>
        <v>158759</v>
      </c>
      <c r="Q1241" s="45">
        <f>IF(L1241=1,F1241*INDEX(Asumsi!$B$5:$B$7,MATCH(I1241,Asumsi!$A$5:$A$7,0))-H1241,0)</f>
        <v>36637</v>
      </c>
      <c r="R1241" s="46">
        <f>MIN(G1241,INDEX(Asumsi!$C$5:$C$7,MATCH(I1241,Asumsi!$A$5:$A$7,0)))</f>
        <v>0.05</v>
      </c>
      <c r="S1241" s="43">
        <f t="shared" si="158"/>
        <v>1</v>
      </c>
      <c r="T1241" s="45">
        <f t="shared" si="159"/>
        <v>6978.3999999999987</v>
      </c>
      <c r="U1241" s="45">
        <f>IF(L1241=1,F1241*INDEX(Asumsi!$B$5:$B$7,MATCH(I1241,Asumsi!$A$5:$A$7,0))-F1241*R1241,0)</f>
        <v>43615</v>
      </c>
      <c r="V1241" s="45">
        <f>IF(S1241=1,U1241*(1-Asumsi!$B$10),U1241)</f>
        <v>41434.25</v>
      </c>
    </row>
    <row r="1242" spans="1:22" x14ac:dyDescent="0.35">
      <c r="A1242" s="43">
        <v>17858</v>
      </c>
      <c r="B1242" s="43" t="s">
        <v>209</v>
      </c>
      <c r="C1242" s="43" t="s">
        <v>250</v>
      </c>
      <c r="D1242" s="44">
        <v>40446</v>
      </c>
      <c r="E1242" s="43">
        <v>21</v>
      </c>
      <c r="F1242" s="43">
        <v>374280</v>
      </c>
      <c r="G1242" s="43">
        <v>0.02</v>
      </c>
      <c r="H1242" s="43">
        <v>7486</v>
      </c>
      <c r="I1242" s="43" t="s">
        <v>77</v>
      </c>
      <c r="J1242" s="43" t="s">
        <v>142</v>
      </c>
      <c r="K1242" s="43">
        <f t="shared" si="152"/>
        <v>2010</v>
      </c>
      <c r="L1242" s="43">
        <f t="shared" si="153"/>
        <v>0</v>
      </c>
      <c r="M1242" s="43">
        <f t="shared" si="154"/>
        <v>1</v>
      </c>
      <c r="N1242" s="43">
        <f t="shared" si="155"/>
        <v>1</v>
      </c>
      <c r="O1242" s="43" t="str">
        <f t="shared" si="156"/>
        <v>B: 1-3%</v>
      </c>
      <c r="P1242" s="45">
        <f t="shared" si="157"/>
        <v>0</v>
      </c>
      <c r="Q1242" s="45">
        <f>IF(L1242=1,F1242*INDEX(Asumsi!$B$5:$B$7,MATCH(I1242,Asumsi!$A$5:$A$7,0))-H1242,0)</f>
        <v>0</v>
      </c>
      <c r="R1242" s="46">
        <f>MIN(G1242,INDEX(Asumsi!$C$5:$C$7,MATCH(I1242,Asumsi!$A$5:$A$7,0)))</f>
        <v>0.02</v>
      </c>
      <c r="S1242" s="43">
        <f t="shared" si="158"/>
        <v>0</v>
      </c>
      <c r="T1242" s="45">
        <f t="shared" si="159"/>
        <v>0</v>
      </c>
      <c r="U1242" s="45">
        <f>IF(L1242=1,F1242*INDEX(Asumsi!$B$5:$B$7,MATCH(I1242,Asumsi!$A$5:$A$7,0))-F1242*R1242,0)</f>
        <v>0</v>
      </c>
      <c r="V1242" s="45">
        <f>IF(S1242=1,U1242*(1-Asumsi!$B$10),U1242)</f>
        <v>0</v>
      </c>
    </row>
    <row r="1243" spans="1:22" x14ac:dyDescent="0.35">
      <c r="A1243" s="43">
        <v>18561</v>
      </c>
      <c r="B1243" s="43" t="s">
        <v>202</v>
      </c>
      <c r="C1243" s="43" t="s">
        <v>433</v>
      </c>
      <c r="D1243" s="44">
        <v>39822</v>
      </c>
      <c r="E1243" s="43">
        <v>9</v>
      </c>
      <c r="F1243" s="43">
        <v>91740</v>
      </c>
      <c r="G1243" s="43">
        <v>0.02</v>
      </c>
      <c r="H1243" s="43">
        <v>1835</v>
      </c>
      <c r="I1243" s="43" t="s">
        <v>76</v>
      </c>
      <c r="J1243" s="43" t="s">
        <v>149</v>
      </c>
      <c r="K1243" s="43">
        <f t="shared" si="152"/>
        <v>2009</v>
      </c>
      <c r="L1243" s="43">
        <f t="shared" si="153"/>
        <v>1</v>
      </c>
      <c r="M1243" s="43">
        <f t="shared" si="154"/>
        <v>0</v>
      </c>
      <c r="N1243" s="43">
        <f t="shared" si="155"/>
        <v>1</v>
      </c>
      <c r="O1243" s="43" t="str">
        <f t="shared" si="156"/>
        <v>B: 1-3%</v>
      </c>
      <c r="P1243" s="45">
        <f t="shared" si="157"/>
        <v>89905</v>
      </c>
      <c r="Q1243" s="45">
        <f>IF(L1243=1,F1243*INDEX(Asumsi!$B$5:$B$7,MATCH(I1243,Asumsi!$A$5:$A$7,0))-H1243,0)</f>
        <v>25687</v>
      </c>
      <c r="R1243" s="46">
        <f>MIN(G1243,INDEX(Asumsi!$C$5:$C$7,MATCH(I1243,Asumsi!$A$5:$A$7,0)))</f>
        <v>0.02</v>
      </c>
      <c r="S1243" s="43">
        <f t="shared" si="158"/>
        <v>0</v>
      </c>
      <c r="T1243" s="45">
        <f t="shared" si="159"/>
        <v>0</v>
      </c>
      <c r="U1243" s="45">
        <f>IF(L1243=1,F1243*INDEX(Asumsi!$B$5:$B$7,MATCH(I1243,Asumsi!$A$5:$A$7,0))-F1243*R1243,0)</f>
        <v>25687.200000000001</v>
      </c>
      <c r="V1243" s="45">
        <f>IF(S1243=1,U1243*(1-Asumsi!$B$10),U1243)</f>
        <v>25687.200000000001</v>
      </c>
    </row>
    <row r="1244" spans="1:22" x14ac:dyDescent="0.35">
      <c r="A1244" s="43">
        <v>19777</v>
      </c>
      <c r="B1244" s="43" t="s">
        <v>202</v>
      </c>
      <c r="C1244" s="43" t="s">
        <v>430</v>
      </c>
      <c r="D1244" s="44">
        <v>41201</v>
      </c>
      <c r="E1244" s="43">
        <v>22</v>
      </c>
      <c r="F1244" s="43">
        <v>643820</v>
      </c>
      <c r="G1244" s="43">
        <v>0.06</v>
      </c>
      <c r="H1244" s="43">
        <v>38629</v>
      </c>
      <c r="I1244" s="43" t="s">
        <v>76</v>
      </c>
      <c r="J1244" s="43" t="s">
        <v>138</v>
      </c>
      <c r="K1244" s="43">
        <f t="shared" si="152"/>
        <v>2012</v>
      </c>
      <c r="L1244" s="43">
        <f t="shared" si="153"/>
        <v>1</v>
      </c>
      <c r="M1244" s="43">
        <f t="shared" si="154"/>
        <v>0</v>
      </c>
      <c r="N1244" s="43">
        <f t="shared" si="155"/>
        <v>1</v>
      </c>
      <c r="O1244" s="43" t="str">
        <f t="shared" si="156"/>
        <v>C: 4-6%</v>
      </c>
      <c r="P1244" s="45">
        <f t="shared" si="157"/>
        <v>605191</v>
      </c>
      <c r="Q1244" s="45">
        <f>IF(L1244=1,F1244*INDEX(Asumsi!$B$5:$B$7,MATCH(I1244,Asumsi!$A$5:$A$7,0))-H1244,0)</f>
        <v>154517</v>
      </c>
      <c r="R1244" s="46">
        <f>MIN(G1244,INDEX(Asumsi!$C$5:$C$7,MATCH(I1244,Asumsi!$A$5:$A$7,0)))</f>
        <v>0.05</v>
      </c>
      <c r="S1244" s="43">
        <f t="shared" si="158"/>
        <v>1</v>
      </c>
      <c r="T1244" s="45">
        <f t="shared" si="159"/>
        <v>6438.1999999999971</v>
      </c>
      <c r="U1244" s="45">
        <f>IF(L1244=1,F1244*INDEX(Asumsi!$B$5:$B$7,MATCH(I1244,Asumsi!$A$5:$A$7,0))-F1244*R1244,0)</f>
        <v>160955</v>
      </c>
      <c r="V1244" s="45">
        <f>IF(S1244=1,U1244*(1-Asumsi!$B$10),U1244)</f>
        <v>152907.25</v>
      </c>
    </row>
    <row r="1245" spans="1:22" x14ac:dyDescent="0.35">
      <c r="A1245" s="43">
        <v>21601</v>
      </c>
      <c r="B1245" s="43" t="s">
        <v>202</v>
      </c>
      <c r="C1245" s="43" t="s">
        <v>436</v>
      </c>
      <c r="D1245" s="44">
        <v>40639</v>
      </c>
      <c r="E1245" s="43">
        <v>20</v>
      </c>
      <c r="F1245" s="43">
        <v>4454680</v>
      </c>
      <c r="G1245" s="43">
        <v>0.09</v>
      </c>
      <c r="H1245" s="43">
        <v>400921</v>
      </c>
      <c r="I1245" s="43" t="s">
        <v>76</v>
      </c>
      <c r="J1245" s="43" t="s">
        <v>140</v>
      </c>
      <c r="K1245" s="43">
        <f t="shared" si="152"/>
        <v>2011</v>
      </c>
      <c r="L1245" s="43">
        <f t="shared" si="153"/>
        <v>1</v>
      </c>
      <c r="M1245" s="43">
        <f t="shared" si="154"/>
        <v>0</v>
      </c>
      <c r="N1245" s="43">
        <f t="shared" si="155"/>
        <v>1</v>
      </c>
      <c r="O1245" s="43" t="str">
        <f t="shared" si="156"/>
        <v>D: 7%+</v>
      </c>
      <c r="P1245" s="45">
        <f t="shared" si="157"/>
        <v>4053759</v>
      </c>
      <c r="Q1245" s="45">
        <f>IF(L1245=1,F1245*INDEX(Asumsi!$B$5:$B$7,MATCH(I1245,Asumsi!$A$5:$A$7,0))-H1245,0)</f>
        <v>935483</v>
      </c>
      <c r="R1245" s="46">
        <f>MIN(G1245,INDEX(Asumsi!$C$5:$C$7,MATCH(I1245,Asumsi!$A$5:$A$7,0)))</f>
        <v>0.05</v>
      </c>
      <c r="S1245" s="43">
        <f t="shared" si="158"/>
        <v>1</v>
      </c>
      <c r="T1245" s="45">
        <f t="shared" si="159"/>
        <v>178187.19999999998</v>
      </c>
      <c r="U1245" s="45">
        <f>IF(L1245=1,F1245*INDEX(Asumsi!$B$5:$B$7,MATCH(I1245,Asumsi!$A$5:$A$7,0))-F1245*R1245,0)</f>
        <v>1113670</v>
      </c>
      <c r="V1245" s="45">
        <f>IF(S1245=1,U1245*(1-Asumsi!$B$10),U1245)</f>
        <v>1057986.5</v>
      </c>
    </row>
    <row r="1246" spans="1:22" x14ac:dyDescent="0.35">
      <c r="A1246" s="43">
        <v>21670</v>
      </c>
      <c r="B1246" s="43" t="s">
        <v>202</v>
      </c>
      <c r="C1246" s="43" t="s">
        <v>433</v>
      </c>
      <c r="D1246" s="44">
        <v>40554</v>
      </c>
      <c r="E1246" s="43">
        <v>24</v>
      </c>
      <c r="F1246" s="43">
        <v>3930420</v>
      </c>
      <c r="G1246" s="43">
        <v>0</v>
      </c>
      <c r="H1246" s="43">
        <v>0</v>
      </c>
      <c r="I1246" s="43" t="s">
        <v>75</v>
      </c>
      <c r="J1246" s="43" t="s">
        <v>144</v>
      </c>
      <c r="K1246" s="43">
        <f t="shared" si="152"/>
        <v>2011</v>
      </c>
      <c r="L1246" s="43">
        <f t="shared" si="153"/>
        <v>1</v>
      </c>
      <c r="M1246" s="43">
        <f t="shared" si="154"/>
        <v>0</v>
      </c>
      <c r="N1246" s="43">
        <f t="shared" si="155"/>
        <v>1</v>
      </c>
      <c r="O1246" s="43" t="str">
        <f t="shared" si="156"/>
        <v>A: 0%</v>
      </c>
      <c r="P1246" s="45">
        <f t="shared" si="157"/>
        <v>3930420</v>
      </c>
      <c r="Q1246" s="45">
        <f>IF(L1246=1,F1246*INDEX(Asumsi!$B$5:$B$7,MATCH(I1246,Asumsi!$A$5:$A$7,0))-H1246,0)</f>
        <v>1179126</v>
      </c>
      <c r="R1246" s="46">
        <f>MIN(G1246,INDEX(Asumsi!$C$5:$C$7,MATCH(I1246,Asumsi!$A$5:$A$7,0)))</f>
        <v>0</v>
      </c>
      <c r="S1246" s="43">
        <f t="shared" si="158"/>
        <v>0</v>
      </c>
      <c r="T1246" s="45">
        <f t="shared" si="159"/>
        <v>0</v>
      </c>
      <c r="U1246" s="45">
        <f>IF(L1246=1,F1246*INDEX(Asumsi!$B$5:$B$7,MATCH(I1246,Asumsi!$A$5:$A$7,0))-F1246*R1246,0)</f>
        <v>1179126</v>
      </c>
      <c r="V1246" s="45">
        <f>IF(S1246=1,U1246*(1-Asumsi!$B$10),U1246)</f>
        <v>1179126</v>
      </c>
    </row>
    <row r="1247" spans="1:22" x14ac:dyDescent="0.35">
      <c r="A1247" s="43">
        <v>23489</v>
      </c>
      <c r="B1247" s="43" t="s">
        <v>202</v>
      </c>
      <c r="C1247" s="43" t="s">
        <v>432</v>
      </c>
      <c r="D1247" s="44">
        <v>41149</v>
      </c>
      <c r="E1247" s="43">
        <v>42</v>
      </c>
      <c r="F1247" s="43">
        <v>4009200</v>
      </c>
      <c r="G1247" s="43">
        <v>0.02</v>
      </c>
      <c r="H1247" s="43">
        <v>80184</v>
      </c>
      <c r="I1247" s="43" t="s">
        <v>77</v>
      </c>
      <c r="J1247" s="43" t="s">
        <v>142</v>
      </c>
      <c r="K1247" s="43">
        <f t="shared" si="152"/>
        <v>2012</v>
      </c>
      <c r="L1247" s="43">
        <f t="shared" si="153"/>
        <v>1</v>
      </c>
      <c r="M1247" s="43">
        <f t="shared" si="154"/>
        <v>0</v>
      </c>
      <c r="N1247" s="43">
        <f t="shared" si="155"/>
        <v>1</v>
      </c>
      <c r="O1247" s="43" t="str">
        <f t="shared" si="156"/>
        <v>B: 1-3%</v>
      </c>
      <c r="P1247" s="45">
        <f t="shared" si="157"/>
        <v>3929016</v>
      </c>
      <c r="Q1247" s="45">
        <f>IF(L1247=1,F1247*INDEX(Asumsi!$B$5:$B$7,MATCH(I1247,Asumsi!$A$5:$A$7,0))-H1247,0)</f>
        <v>1122576</v>
      </c>
      <c r="R1247" s="46">
        <f>MIN(G1247,INDEX(Asumsi!$C$5:$C$7,MATCH(I1247,Asumsi!$A$5:$A$7,0)))</f>
        <v>0.02</v>
      </c>
      <c r="S1247" s="43">
        <f t="shared" si="158"/>
        <v>0</v>
      </c>
      <c r="T1247" s="45">
        <f t="shared" si="159"/>
        <v>0</v>
      </c>
      <c r="U1247" s="45">
        <f>IF(L1247=1,F1247*INDEX(Asumsi!$B$5:$B$7,MATCH(I1247,Asumsi!$A$5:$A$7,0))-F1247*R1247,0)</f>
        <v>1122576</v>
      </c>
      <c r="V1247" s="45">
        <f>IF(S1247=1,U1247*(1-Asumsi!$B$10),U1247)</f>
        <v>1122576</v>
      </c>
    </row>
    <row r="1248" spans="1:22" x14ac:dyDescent="0.35">
      <c r="A1248" s="43">
        <v>24486</v>
      </c>
      <c r="B1248" s="43" t="s">
        <v>202</v>
      </c>
      <c r="C1248" s="43" t="s">
        <v>434</v>
      </c>
      <c r="D1248" s="44">
        <v>40655</v>
      </c>
      <c r="E1248" s="43">
        <v>3</v>
      </c>
      <c r="F1248" s="43">
        <v>56220</v>
      </c>
      <c r="G1248" s="43">
        <v>0.03</v>
      </c>
      <c r="H1248" s="43">
        <v>1687</v>
      </c>
      <c r="I1248" s="43" t="s">
        <v>77</v>
      </c>
      <c r="J1248" s="43" t="s">
        <v>142</v>
      </c>
      <c r="K1248" s="43">
        <f t="shared" si="152"/>
        <v>2011</v>
      </c>
      <c r="L1248" s="43">
        <f t="shared" si="153"/>
        <v>1</v>
      </c>
      <c r="M1248" s="43">
        <f t="shared" si="154"/>
        <v>0</v>
      </c>
      <c r="N1248" s="43">
        <f t="shared" si="155"/>
        <v>1</v>
      </c>
      <c r="O1248" s="43" t="str">
        <f t="shared" si="156"/>
        <v>B: 1-3%</v>
      </c>
      <c r="P1248" s="45">
        <f t="shared" si="157"/>
        <v>54533</v>
      </c>
      <c r="Q1248" s="45">
        <f>IF(L1248=1,F1248*INDEX(Asumsi!$B$5:$B$7,MATCH(I1248,Asumsi!$A$5:$A$7,0))-H1248,0)</f>
        <v>15179</v>
      </c>
      <c r="R1248" s="46">
        <f>MIN(G1248,INDEX(Asumsi!$C$5:$C$7,MATCH(I1248,Asumsi!$A$5:$A$7,0)))</f>
        <v>0.03</v>
      </c>
      <c r="S1248" s="43">
        <f t="shared" si="158"/>
        <v>0</v>
      </c>
      <c r="T1248" s="45">
        <f t="shared" si="159"/>
        <v>0</v>
      </c>
      <c r="U1248" s="45">
        <f>IF(L1248=1,F1248*INDEX(Asumsi!$B$5:$B$7,MATCH(I1248,Asumsi!$A$5:$A$7,0))-F1248*R1248,0)</f>
        <v>15179.4</v>
      </c>
      <c r="V1248" s="45">
        <f>IF(S1248=1,U1248*(1-Asumsi!$B$10),U1248)</f>
        <v>15179.4</v>
      </c>
    </row>
    <row r="1249" spans="1:22" x14ac:dyDescent="0.35">
      <c r="A1249" s="43">
        <v>24869</v>
      </c>
      <c r="B1249" s="43" t="s">
        <v>202</v>
      </c>
      <c r="C1249" s="43" t="s">
        <v>436</v>
      </c>
      <c r="D1249" s="44">
        <v>39974</v>
      </c>
      <c r="E1249" s="43">
        <v>14</v>
      </c>
      <c r="F1249" s="43">
        <v>265440</v>
      </c>
      <c r="G1249" s="43">
        <v>0.05</v>
      </c>
      <c r="H1249" s="43">
        <v>13272</v>
      </c>
      <c r="I1249" s="43" t="s">
        <v>76</v>
      </c>
      <c r="J1249" s="43" t="s">
        <v>138</v>
      </c>
      <c r="K1249" s="43">
        <f t="shared" si="152"/>
        <v>2009</v>
      </c>
      <c r="L1249" s="43">
        <f t="shared" si="153"/>
        <v>1</v>
      </c>
      <c r="M1249" s="43">
        <f t="shared" si="154"/>
        <v>0</v>
      </c>
      <c r="N1249" s="43">
        <f t="shared" si="155"/>
        <v>1</v>
      </c>
      <c r="O1249" s="43" t="str">
        <f t="shared" si="156"/>
        <v>C: 4-6%</v>
      </c>
      <c r="P1249" s="45">
        <f t="shared" si="157"/>
        <v>252168</v>
      </c>
      <c r="Q1249" s="45">
        <f>IF(L1249=1,F1249*INDEX(Asumsi!$B$5:$B$7,MATCH(I1249,Asumsi!$A$5:$A$7,0))-H1249,0)</f>
        <v>66360</v>
      </c>
      <c r="R1249" s="46">
        <f>MIN(G1249,INDEX(Asumsi!$C$5:$C$7,MATCH(I1249,Asumsi!$A$5:$A$7,0)))</f>
        <v>0.05</v>
      </c>
      <c r="S1249" s="43">
        <f t="shared" si="158"/>
        <v>0</v>
      </c>
      <c r="T1249" s="45">
        <f t="shared" si="159"/>
        <v>0</v>
      </c>
      <c r="U1249" s="45">
        <f>IF(L1249=1,F1249*INDEX(Asumsi!$B$5:$B$7,MATCH(I1249,Asumsi!$A$5:$A$7,0))-F1249*R1249,0)</f>
        <v>66360</v>
      </c>
      <c r="V1249" s="45">
        <f>IF(S1249=1,U1249*(1-Asumsi!$B$10),U1249)</f>
        <v>66360</v>
      </c>
    </row>
    <row r="1250" spans="1:22" x14ac:dyDescent="0.35">
      <c r="A1250" s="43">
        <v>25697</v>
      </c>
      <c r="B1250" s="43" t="s">
        <v>202</v>
      </c>
      <c r="C1250" s="43" t="s">
        <v>433</v>
      </c>
      <c r="D1250" s="44">
        <v>40659</v>
      </c>
      <c r="E1250" s="43">
        <v>46</v>
      </c>
      <c r="F1250" s="43">
        <v>800500</v>
      </c>
      <c r="G1250" s="43">
        <v>0.02</v>
      </c>
      <c r="H1250" s="43">
        <v>16010</v>
      </c>
      <c r="I1250" s="43" t="s">
        <v>77</v>
      </c>
      <c r="J1250" s="43" t="s">
        <v>142</v>
      </c>
      <c r="K1250" s="43">
        <f t="shared" si="152"/>
        <v>2011</v>
      </c>
      <c r="L1250" s="43">
        <f t="shared" si="153"/>
        <v>1</v>
      </c>
      <c r="M1250" s="43">
        <f t="shared" si="154"/>
        <v>0</v>
      </c>
      <c r="N1250" s="43">
        <f t="shared" si="155"/>
        <v>1</v>
      </c>
      <c r="O1250" s="43" t="str">
        <f t="shared" si="156"/>
        <v>B: 1-3%</v>
      </c>
      <c r="P1250" s="45">
        <f t="shared" si="157"/>
        <v>784490</v>
      </c>
      <c r="Q1250" s="45">
        <f>IF(L1250=1,F1250*INDEX(Asumsi!$B$5:$B$7,MATCH(I1250,Asumsi!$A$5:$A$7,0))-H1250,0)</f>
        <v>224140</v>
      </c>
      <c r="R1250" s="46">
        <f>MIN(G1250,INDEX(Asumsi!$C$5:$C$7,MATCH(I1250,Asumsi!$A$5:$A$7,0)))</f>
        <v>0.02</v>
      </c>
      <c r="S1250" s="43">
        <f t="shared" si="158"/>
        <v>0</v>
      </c>
      <c r="T1250" s="45">
        <f t="shared" si="159"/>
        <v>0</v>
      </c>
      <c r="U1250" s="45">
        <f>IF(L1250=1,F1250*INDEX(Asumsi!$B$5:$B$7,MATCH(I1250,Asumsi!$A$5:$A$7,0))-F1250*R1250,0)</f>
        <v>224140</v>
      </c>
      <c r="V1250" s="45">
        <f>IF(S1250=1,U1250*(1-Asumsi!$B$10),U1250)</f>
        <v>224140</v>
      </c>
    </row>
    <row r="1251" spans="1:22" x14ac:dyDescent="0.35">
      <c r="A1251" s="43">
        <v>27490</v>
      </c>
      <c r="B1251" s="43" t="s">
        <v>209</v>
      </c>
      <c r="C1251" s="43" t="s">
        <v>438</v>
      </c>
      <c r="D1251" s="44">
        <v>40982</v>
      </c>
      <c r="E1251" s="43">
        <v>18</v>
      </c>
      <c r="F1251" s="43">
        <v>1223420</v>
      </c>
      <c r="G1251" s="43">
        <v>0.02</v>
      </c>
      <c r="H1251" s="43">
        <v>24468</v>
      </c>
      <c r="I1251" s="43" t="s">
        <v>76</v>
      </c>
      <c r="J1251" s="43" t="s">
        <v>138</v>
      </c>
      <c r="K1251" s="43">
        <f t="shared" si="152"/>
        <v>2012</v>
      </c>
      <c r="L1251" s="43">
        <f t="shared" si="153"/>
        <v>0</v>
      </c>
      <c r="M1251" s="43">
        <f t="shared" si="154"/>
        <v>1</v>
      </c>
      <c r="N1251" s="43">
        <f t="shared" si="155"/>
        <v>1</v>
      </c>
      <c r="O1251" s="43" t="str">
        <f t="shared" si="156"/>
        <v>B: 1-3%</v>
      </c>
      <c r="P1251" s="45">
        <f t="shared" si="157"/>
        <v>0</v>
      </c>
      <c r="Q1251" s="45">
        <f>IF(L1251=1,F1251*INDEX(Asumsi!$B$5:$B$7,MATCH(I1251,Asumsi!$A$5:$A$7,0))-H1251,0)</f>
        <v>0</v>
      </c>
      <c r="R1251" s="46">
        <f>MIN(G1251,INDEX(Asumsi!$C$5:$C$7,MATCH(I1251,Asumsi!$A$5:$A$7,0)))</f>
        <v>0.02</v>
      </c>
      <c r="S1251" s="43">
        <f t="shared" si="158"/>
        <v>0</v>
      </c>
      <c r="T1251" s="45">
        <f t="shared" si="159"/>
        <v>0</v>
      </c>
      <c r="U1251" s="45">
        <f>IF(L1251=1,F1251*INDEX(Asumsi!$B$5:$B$7,MATCH(I1251,Asumsi!$A$5:$A$7,0))-F1251*R1251,0)</f>
        <v>0</v>
      </c>
      <c r="V1251" s="45">
        <f>IF(S1251=1,U1251*(1-Asumsi!$B$10),U1251)</f>
        <v>0</v>
      </c>
    </row>
    <row r="1252" spans="1:22" x14ac:dyDescent="0.35">
      <c r="A1252" s="43">
        <v>27844</v>
      </c>
      <c r="B1252" s="43" t="s">
        <v>202</v>
      </c>
      <c r="C1252" s="43" t="s">
        <v>437</v>
      </c>
      <c r="D1252" s="44">
        <v>40723</v>
      </c>
      <c r="E1252" s="43">
        <v>27</v>
      </c>
      <c r="F1252" s="43">
        <v>271720</v>
      </c>
      <c r="G1252" s="43">
        <v>0.04</v>
      </c>
      <c r="H1252" s="43">
        <v>10869</v>
      </c>
      <c r="I1252" s="43" t="s">
        <v>76</v>
      </c>
      <c r="J1252" s="43" t="s">
        <v>145</v>
      </c>
      <c r="K1252" s="43">
        <f t="shared" si="152"/>
        <v>2011</v>
      </c>
      <c r="L1252" s="43">
        <f t="shared" si="153"/>
        <v>1</v>
      </c>
      <c r="M1252" s="43">
        <f t="shared" si="154"/>
        <v>0</v>
      </c>
      <c r="N1252" s="43">
        <f t="shared" si="155"/>
        <v>1</v>
      </c>
      <c r="O1252" s="43" t="str">
        <f t="shared" si="156"/>
        <v>C: 4-6%</v>
      </c>
      <c r="P1252" s="45">
        <f t="shared" si="157"/>
        <v>260851</v>
      </c>
      <c r="Q1252" s="45">
        <f>IF(L1252=1,F1252*INDEX(Asumsi!$B$5:$B$7,MATCH(I1252,Asumsi!$A$5:$A$7,0))-H1252,0)</f>
        <v>70647</v>
      </c>
      <c r="R1252" s="46">
        <f>MIN(G1252,INDEX(Asumsi!$C$5:$C$7,MATCH(I1252,Asumsi!$A$5:$A$7,0)))</f>
        <v>0.04</v>
      </c>
      <c r="S1252" s="43">
        <f t="shared" si="158"/>
        <v>0</v>
      </c>
      <c r="T1252" s="45">
        <f t="shared" si="159"/>
        <v>0</v>
      </c>
      <c r="U1252" s="45">
        <f>IF(L1252=1,F1252*INDEX(Asumsi!$B$5:$B$7,MATCH(I1252,Asumsi!$A$5:$A$7,0))-F1252*R1252,0)</f>
        <v>70647.199999999997</v>
      </c>
      <c r="V1252" s="45">
        <f>IF(S1252=1,U1252*(1-Asumsi!$B$10),U1252)</f>
        <v>70647.199999999997</v>
      </c>
    </row>
    <row r="1253" spans="1:22" x14ac:dyDescent="0.35">
      <c r="A1253" s="43">
        <v>28451</v>
      </c>
      <c r="B1253" s="43" t="s">
        <v>202</v>
      </c>
      <c r="C1253" s="43" t="s">
        <v>430</v>
      </c>
      <c r="D1253" s="44">
        <v>39818</v>
      </c>
      <c r="E1253" s="43">
        <v>21</v>
      </c>
      <c r="F1253" s="43">
        <v>8402160</v>
      </c>
      <c r="G1253" s="43">
        <v>0.01</v>
      </c>
      <c r="H1253" s="43">
        <v>84022</v>
      </c>
      <c r="I1253" s="43" t="s">
        <v>75</v>
      </c>
      <c r="J1253" s="43" t="s">
        <v>144</v>
      </c>
      <c r="K1253" s="43">
        <f t="shared" si="152"/>
        <v>2009</v>
      </c>
      <c r="L1253" s="43">
        <f t="shared" si="153"/>
        <v>1</v>
      </c>
      <c r="M1253" s="43">
        <f t="shared" si="154"/>
        <v>0</v>
      </c>
      <c r="N1253" s="43">
        <f t="shared" si="155"/>
        <v>1</v>
      </c>
      <c r="O1253" s="43" t="str">
        <f t="shared" si="156"/>
        <v>B: 1-3%</v>
      </c>
      <c r="P1253" s="45">
        <f t="shared" si="157"/>
        <v>8318138</v>
      </c>
      <c r="Q1253" s="45">
        <f>IF(L1253=1,F1253*INDEX(Asumsi!$B$5:$B$7,MATCH(I1253,Asumsi!$A$5:$A$7,0))-H1253,0)</f>
        <v>2436626</v>
      </c>
      <c r="R1253" s="46">
        <f>MIN(G1253,INDEX(Asumsi!$C$5:$C$7,MATCH(I1253,Asumsi!$A$5:$A$7,0)))</f>
        <v>0.01</v>
      </c>
      <c r="S1253" s="43">
        <f t="shared" si="158"/>
        <v>0</v>
      </c>
      <c r="T1253" s="45">
        <f t="shared" si="159"/>
        <v>0</v>
      </c>
      <c r="U1253" s="45">
        <f>IF(L1253=1,F1253*INDEX(Asumsi!$B$5:$B$7,MATCH(I1253,Asumsi!$A$5:$A$7,0))-F1253*R1253,0)</f>
        <v>2436626.4</v>
      </c>
      <c r="V1253" s="45">
        <f>IF(S1253=1,U1253*(1-Asumsi!$B$10),U1253)</f>
        <v>2436626.4</v>
      </c>
    </row>
    <row r="1254" spans="1:22" x14ac:dyDescent="0.35">
      <c r="A1254" s="43">
        <v>28482</v>
      </c>
      <c r="B1254" s="43" t="s">
        <v>202</v>
      </c>
      <c r="C1254" s="43" t="s">
        <v>431</v>
      </c>
      <c r="D1254" s="44">
        <v>40245</v>
      </c>
      <c r="E1254" s="43">
        <v>22</v>
      </c>
      <c r="F1254" s="43">
        <v>239260</v>
      </c>
      <c r="G1254" s="43">
        <v>0.03</v>
      </c>
      <c r="H1254" s="43">
        <v>7178</v>
      </c>
      <c r="I1254" s="43" t="s">
        <v>75</v>
      </c>
      <c r="J1254" s="43" t="s">
        <v>144</v>
      </c>
      <c r="K1254" s="43">
        <f t="shared" si="152"/>
        <v>2010</v>
      </c>
      <c r="L1254" s="43">
        <f t="shared" si="153"/>
        <v>1</v>
      </c>
      <c r="M1254" s="43">
        <f t="shared" si="154"/>
        <v>0</v>
      </c>
      <c r="N1254" s="43">
        <f t="shared" si="155"/>
        <v>1</v>
      </c>
      <c r="O1254" s="43" t="str">
        <f t="shared" si="156"/>
        <v>B: 1-3%</v>
      </c>
      <c r="P1254" s="45">
        <f t="shared" si="157"/>
        <v>232082</v>
      </c>
      <c r="Q1254" s="45">
        <f>IF(L1254=1,F1254*INDEX(Asumsi!$B$5:$B$7,MATCH(I1254,Asumsi!$A$5:$A$7,0))-H1254,0)</f>
        <v>64600</v>
      </c>
      <c r="R1254" s="46">
        <f>MIN(G1254,INDEX(Asumsi!$C$5:$C$7,MATCH(I1254,Asumsi!$A$5:$A$7,0)))</f>
        <v>0.03</v>
      </c>
      <c r="S1254" s="43">
        <f t="shared" si="158"/>
        <v>0</v>
      </c>
      <c r="T1254" s="45">
        <f t="shared" si="159"/>
        <v>0</v>
      </c>
      <c r="U1254" s="45">
        <f>IF(L1254=1,F1254*INDEX(Asumsi!$B$5:$B$7,MATCH(I1254,Asumsi!$A$5:$A$7,0))-F1254*R1254,0)</f>
        <v>64600.2</v>
      </c>
      <c r="V1254" s="45">
        <f>IF(S1254=1,U1254*(1-Asumsi!$B$10),U1254)</f>
        <v>64600.2</v>
      </c>
    </row>
    <row r="1255" spans="1:22" x14ac:dyDescent="0.35">
      <c r="A1255" s="43">
        <v>28642</v>
      </c>
      <c r="B1255" s="43" t="s">
        <v>202</v>
      </c>
      <c r="C1255" s="43" t="s">
        <v>430</v>
      </c>
      <c r="D1255" s="44">
        <v>40561</v>
      </c>
      <c r="E1255" s="43">
        <v>41</v>
      </c>
      <c r="F1255" s="43">
        <v>460580</v>
      </c>
      <c r="G1255" s="43">
        <v>0</v>
      </c>
      <c r="H1255" s="43">
        <v>0</v>
      </c>
      <c r="I1255" s="43" t="s">
        <v>76</v>
      </c>
      <c r="J1255" s="43" t="s">
        <v>138</v>
      </c>
      <c r="K1255" s="43">
        <f t="shared" si="152"/>
        <v>2011</v>
      </c>
      <c r="L1255" s="43">
        <f t="shared" si="153"/>
        <v>1</v>
      </c>
      <c r="M1255" s="43">
        <f t="shared" si="154"/>
        <v>0</v>
      </c>
      <c r="N1255" s="43">
        <f t="shared" si="155"/>
        <v>1</v>
      </c>
      <c r="O1255" s="43" t="str">
        <f t="shared" si="156"/>
        <v>A: 0%</v>
      </c>
      <c r="P1255" s="45">
        <f t="shared" si="157"/>
        <v>460580</v>
      </c>
      <c r="Q1255" s="45">
        <f>IF(L1255=1,F1255*INDEX(Asumsi!$B$5:$B$7,MATCH(I1255,Asumsi!$A$5:$A$7,0))-H1255,0)</f>
        <v>138174</v>
      </c>
      <c r="R1255" s="46">
        <f>MIN(G1255,INDEX(Asumsi!$C$5:$C$7,MATCH(I1255,Asumsi!$A$5:$A$7,0)))</f>
        <v>0</v>
      </c>
      <c r="S1255" s="43">
        <f t="shared" si="158"/>
        <v>0</v>
      </c>
      <c r="T1255" s="45">
        <f t="shared" si="159"/>
        <v>0</v>
      </c>
      <c r="U1255" s="45">
        <f>IF(L1255=1,F1255*INDEX(Asumsi!$B$5:$B$7,MATCH(I1255,Asumsi!$A$5:$A$7,0))-F1255*R1255,0)</f>
        <v>138174</v>
      </c>
      <c r="V1255" s="45">
        <f>IF(S1255=1,U1255*(1-Asumsi!$B$10),U1255)</f>
        <v>138174</v>
      </c>
    </row>
    <row r="1256" spans="1:22" x14ac:dyDescent="0.35">
      <c r="A1256" s="43">
        <v>29380</v>
      </c>
      <c r="B1256" s="43" t="s">
        <v>209</v>
      </c>
      <c r="C1256" s="43" t="s">
        <v>435</v>
      </c>
      <c r="D1256" s="44">
        <v>39930</v>
      </c>
      <c r="E1256" s="43">
        <v>13</v>
      </c>
      <c r="F1256" s="43">
        <v>300260</v>
      </c>
      <c r="G1256" s="43">
        <v>0.09</v>
      </c>
      <c r="H1256" s="43">
        <v>27023</v>
      </c>
      <c r="I1256" s="43" t="s">
        <v>76</v>
      </c>
      <c r="J1256" s="43" t="s">
        <v>145</v>
      </c>
      <c r="K1256" s="43">
        <f t="shared" si="152"/>
        <v>2009</v>
      </c>
      <c r="L1256" s="43">
        <f t="shared" si="153"/>
        <v>0</v>
      </c>
      <c r="M1256" s="43">
        <f t="shared" si="154"/>
        <v>1</v>
      </c>
      <c r="N1256" s="43">
        <f t="shared" si="155"/>
        <v>1</v>
      </c>
      <c r="O1256" s="43" t="str">
        <f t="shared" si="156"/>
        <v>D: 7%+</v>
      </c>
      <c r="P1256" s="45">
        <f t="shared" si="157"/>
        <v>0</v>
      </c>
      <c r="Q1256" s="45">
        <f>IF(L1256=1,F1256*INDEX(Asumsi!$B$5:$B$7,MATCH(I1256,Asumsi!$A$5:$A$7,0))-H1256,0)</f>
        <v>0</v>
      </c>
      <c r="R1256" s="46">
        <f>MIN(G1256,INDEX(Asumsi!$C$5:$C$7,MATCH(I1256,Asumsi!$A$5:$A$7,0)))</f>
        <v>0.05</v>
      </c>
      <c r="S1256" s="43">
        <f t="shared" si="158"/>
        <v>1</v>
      </c>
      <c r="T1256" s="45">
        <f t="shared" si="159"/>
        <v>0</v>
      </c>
      <c r="U1256" s="45">
        <f>IF(L1256=1,F1256*INDEX(Asumsi!$B$5:$B$7,MATCH(I1256,Asumsi!$A$5:$A$7,0))-F1256*R1256,0)</f>
        <v>0</v>
      </c>
      <c r="V1256" s="45">
        <f>IF(S1256=1,U1256*(1-Asumsi!$B$10),U1256)</f>
        <v>0</v>
      </c>
    </row>
    <row r="1257" spans="1:22" x14ac:dyDescent="0.35">
      <c r="A1257" s="43">
        <v>32036</v>
      </c>
      <c r="B1257" s="43" t="s">
        <v>209</v>
      </c>
      <c r="C1257" s="43" t="s">
        <v>430</v>
      </c>
      <c r="D1257" s="44">
        <v>40821</v>
      </c>
      <c r="E1257" s="43">
        <v>6</v>
      </c>
      <c r="F1257" s="43">
        <v>677780</v>
      </c>
      <c r="G1257" s="43">
        <v>7.0000000000000007E-2</v>
      </c>
      <c r="H1257" s="43">
        <v>47445</v>
      </c>
      <c r="I1257" s="43" t="s">
        <v>76</v>
      </c>
      <c r="J1257" s="43" t="s">
        <v>145</v>
      </c>
      <c r="K1257" s="43">
        <f t="shared" si="152"/>
        <v>2011</v>
      </c>
      <c r="L1257" s="43">
        <f t="shared" si="153"/>
        <v>0</v>
      </c>
      <c r="M1257" s="43">
        <f t="shared" si="154"/>
        <v>1</v>
      </c>
      <c r="N1257" s="43">
        <f t="shared" si="155"/>
        <v>1</v>
      </c>
      <c r="O1257" s="43" t="str">
        <f t="shared" si="156"/>
        <v>D: 7%+</v>
      </c>
      <c r="P1257" s="45">
        <f t="shared" si="157"/>
        <v>0</v>
      </c>
      <c r="Q1257" s="45">
        <f>IF(L1257=1,F1257*INDEX(Asumsi!$B$5:$B$7,MATCH(I1257,Asumsi!$A$5:$A$7,0))-H1257,0)</f>
        <v>0</v>
      </c>
      <c r="R1257" s="46">
        <f>MIN(G1257,INDEX(Asumsi!$C$5:$C$7,MATCH(I1257,Asumsi!$A$5:$A$7,0)))</f>
        <v>0.05</v>
      </c>
      <c r="S1257" s="43">
        <f t="shared" si="158"/>
        <v>1</v>
      </c>
      <c r="T1257" s="45">
        <f t="shared" si="159"/>
        <v>0</v>
      </c>
      <c r="U1257" s="45">
        <f>IF(L1257=1,F1257*INDEX(Asumsi!$B$5:$B$7,MATCH(I1257,Asumsi!$A$5:$A$7,0))-F1257*R1257,0)</f>
        <v>0</v>
      </c>
      <c r="V1257" s="45">
        <f>IF(S1257=1,U1257*(1-Asumsi!$B$10),U1257)</f>
        <v>0</v>
      </c>
    </row>
    <row r="1258" spans="1:22" x14ac:dyDescent="0.35">
      <c r="A1258" s="43">
        <v>32295</v>
      </c>
      <c r="B1258" s="43" t="s">
        <v>202</v>
      </c>
      <c r="C1258" s="43" t="s">
        <v>430</v>
      </c>
      <c r="D1258" s="44">
        <v>39820</v>
      </c>
      <c r="E1258" s="43">
        <v>11</v>
      </c>
      <c r="F1258" s="43">
        <v>1215194</v>
      </c>
      <c r="G1258" s="43">
        <v>7.0000000000000007E-2</v>
      </c>
      <c r="H1258" s="43">
        <v>85064</v>
      </c>
      <c r="I1258" s="43" t="s">
        <v>77</v>
      </c>
      <c r="J1258" s="43" t="s">
        <v>137</v>
      </c>
      <c r="K1258" s="43">
        <f t="shared" si="152"/>
        <v>2009</v>
      </c>
      <c r="L1258" s="43">
        <f t="shared" si="153"/>
        <v>1</v>
      </c>
      <c r="M1258" s="43">
        <f t="shared" si="154"/>
        <v>0</v>
      </c>
      <c r="N1258" s="43">
        <f t="shared" si="155"/>
        <v>1</v>
      </c>
      <c r="O1258" s="43" t="str">
        <f t="shared" si="156"/>
        <v>D: 7%+</v>
      </c>
      <c r="P1258" s="45">
        <f t="shared" si="157"/>
        <v>1130130</v>
      </c>
      <c r="Q1258" s="45">
        <f>IF(L1258=1,F1258*INDEX(Asumsi!$B$5:$B$7,MATCH(I1258,Asumsi!$A$5:$A$7,0))-H1258,0)</f>
        <v>279494.2</v>
      </c>
      <c r="R1258" s="46">
        <f>MIN(G1258,INDEX(Asumsi!$C$5:$C$7,MATCH(I1258,Asumsi!$A$5:$A$7,0)))</f>
        <v>0.05</v>
      </c>
      <c r="S1258" s="43">
        <f t="shared" si="158"/>
        <v>1</v>
      </c>
      <c r="T1258" s="45">
        <f t="shared" si="159"/>
        <v>24303.880000000005</v>
      </c>
      <c r="U1258" s="45">
        <f>IF(L1258=1,F1258*INDEX(Asumsi!$B$5:$B$7,MATCH(I1258,Asumsi!$A$5:$A$7,0))-F1258*R1258,0)</f>
        <v>303798.5</v>
      </c>
      <c r="V1258" s="45">
        <f>IF(S1258=1,U1258*(1-Asumsi!$B$10),U1258)</f>
        <v>288608.57500000001</v>
      </c>
    </row>
    <row r="1259" spans="1:22" x14ac:dyDescent="0.35">
      <c r="A1259" s="43">
        <v>33505</v>
      </c>
      <c r="B1259" s="43" t="s">
        <v>202</v>
      </c>
      <c r="C1259" s="43" t="s">
        <v>434</v>
      </c>
      <c r="D1259" s="44">
        <v>40446</v>
      </c>
      <c r="E1259" s="43">
        <v>32</v>
      </c>
      <c r="F1259" s="43">
        <v>235560</v>
      </c>
      <c r="G1259" s="43">
        <v>0.09</v>
      </c>
      <c r="H1259" s="43">
        <v>21200</v>
      </c>
      <c r="I1259" s="43" t="s">
        <v>76</v>
      </c>
      <c r="J1259" s="43" t="s">
        <v>145</v>
      </c>
      <c r="K1259" s="43">
        <f t="shared" si="152"/>
        <v>2010</v>
      </c>
      <c r="L1259" s="43">
        <f t="shared" si="153"/>
        <v>1</v>
      </c>
      <c r="M1259" s="43">
        <f t="shared" si="154"/>
        <v>0</v>
      </c>
      <c r="N1259" s="43">
        <f t="shared" si="155"/>
        <v>1</v>
      </c>
      <c r="O1259" s="43" t="str">
        <f t="shared" si="156"/>
        <v>D: 7%+</v>
      </c>
      <c r="P1259" s="45">
        <f t="shared" si="157"/>
        <v>214360</v>
      </c>
      <c r="Q1259" s="45">
        <f>IF(L1259=1,F1259*INDEX(Asumsi!$B$5:$B$7,MATCH(I1259,Asumsi!$A$5:$A$7,0))-H1259,0)</f>
        <v>49468</v>
      </c>
      <c r="R1259" s="46">
        <f>MIN(G1259,INDEX(Asumsi!$C$5:$C$7,MATCH(I1259,Asumsi!$A$5:$A$7,0)))</f>
        <v>0.05</v>
      </c>
      <c r="S1259" s="43">
        <f t="shared" si="158"/>
        <v>1</v>
      </c>
      <c r="T1259" s="45">
        <f t="shared" si="159"/>
        <v>9422.3999999999978</v>
      </c>
      <c r="U1259" s="45">
        <f>IF(L1259=1,F1259*INDEX(Asumsi!$B$5:$B$7,MATCH(I1259,Asumsi!$A$5:$A$7,0))-F1259*R1259,0)</f>
        <v>58890</v>
      </c>
      <c r="V1259" s="45">
        <f>IF(S1259=1,U1259*(1-Asumsi!$B$10),U1259)</f>
        <v>55945.5</v>
      </c>
    </row>
    <row r="1260" spans="1:22" x14ac:dyDescent="0.35">
      <c r="A1260" s="43">
        <v>34086</v>
      </c>
      <c r="B1260" s="43" t="s">
        <v>202</v>
      </c>
      <c r="C1260" s="43" t="s">
        <v>436</v>
      </c>
      <c r="D1260" s="44">
        <v>41028</v>
      </c>
      <c r="E1260" s="43">
        <v>41</v>
      </c>
      <c r="F1260" s="43">
        <v>4503827</v>
      </c>
      <c r="G1260" s="43">
        <v>0.04</v>
      </c>
      <c r="H1260" s="43">
        <v>180153</v>
      </c>
      <c r="I1260" s="43" t="s">
        <v>77</v>
      </c>
      <c r="J1260" s="43" t="s">
        <v>137</v>
      </c>
      <c r="K1260" s="43">
        <f t="shared" si="152"/>
        <v>2012</v>
      </c>
      <c r="L1260" s="43">
        <f t="shared" si="153"/>
        <v>1</v>
      </c>
      <c r="M1260" s="43">
        <f t="shared" si="154"/>
        <v>0</v>
      </c>
      <c r="N1260" s="43">
        <f t="shared" si="155"/>
        <v>1</v>
      </c>
      <c r="O1260" s="43" t="str">
        <f t="shared" si="156"/>
        <v>C: 4-6%</v>
      </c>
      <c r="P1260" s="45">
        <f t="shared" si="157"/>
        <v>4323674</v>
      </c>
      <c r="Q1260" s="45">
        <f>IF(L1260=1,F1260*INDEX(Asumsi!$B$5:$B$7,MATCH(I1260,Asumsi!$A$5:$A$7,0))-H1260,0)</f>
        <v>1170995.0999999999</v>
      </c>
      <c r="R1260" s="46">
        <f>MIN(G1260,INDEX(Asumsi!$C$5:$C$7,MATCH(I1260,Asumsi!$A$5:$A$7,0)))</f>
        <v>0.04</v>
      </c>
      <c r="S1260" s="43">
        <f t="shared" si="158"/>
        <v>0</v>
      </c>
      <c r="T1260" s="45">
        <f t="shared" si="159"/>
        <v>0</v>
      </c>
      <c r="U1260" s="45">
        <f>IF(L1260=1,F1260*INDEX(Asumsi!$B$5:$B$7,MATCH(I1260,Asumsi!$A$5:$A$7,0))-F1260*R1260,0)</f>
        <v>1170995.0199999998</v>
      </c>
      <c r="V1260" s="45">
        <f>IF(S1260=1,U1260*(1-Asumsi!$B$10),U1260)</f>
        <v>1170995.0199999998</v>
      </c>
    </row>
    <row r="1261" spans="1:22" x14ac:dyDescent="0.35">
      <c r="A1261" s="43">
        <v>34209</v>
      </c>
      <c r="B1261" s="43" t="s">
        <v>209</v>
      </c>
      <c r="C1261" s="43" t="s">
        <v>432</v>
      </c>
      <c r="D1261" s="44">
        <v>40414</v>
      </c>
      <c r="E1261" s="43">
        <v>48</v>
      </c>
      <c r="F1261" s="43">
        <v>1410880</v>
      </c>
      <c r="G1261" s="43">
        <v>0.04</v>
      </c>
      <c r="H1261" s="43">
        <v>56435</v>
      </c>
      <c r="I1261" s="43" t="s">
        <v>75</v>
      </c>
      <c r="J1261" s="43" t="s">
        <v>144</v>
      </c>
      <c r="K1261" s="43">
        <f t="shared" si="152"/>
        <v>2010</v>
      </c>
      <c r="L1261" s="43">
        <f t="shared" si="153"/>
        <v>0</v>
      </c>
      <c r="M1261" s="43">
        <f t="shared" si="154"/>
        <v>1</v>
      </c>
      <c r="N1261" s="43">
        <f t="shared" si="155"/>
        <v>1</v>
      </c>
      <c r="O1261" s="43" t="str">
        <f t="shared" si="156"/>
        <v>C: 4-6%</v>
      </c>
      <c r="P1261" s="45">
        <f t="shared" si="157"/>
        <v>0</v>
      </c>
      <c r="Q1261" s="45">
        <f>IF(L1261=1,F1261*INDEX(Asumsi!$B$5:$B$7,MATCH(I1261,Asumsi!$A$5:$A$7,0))-H1261,0)</f>
        <v>0</v>
      </c>
      <c r="R1261" s="46">
        <f>MIN(G1261,INDEX(Asumsi!$C$5:$C$7,MATCH(I1261,Asumsi!$A$5:$A$7,0)))</f>
        <v>0.03</v>
      </c>
      <c r="S1261" s="43">
        <f t="shared" si="158"/>
        <v>1</v>
      </c>
      <c r="T1261" s="45">
        <f t="shared" si="159"/>
        <v>0</v>
      </c>
      <c r="U1261" s="45">
        <f>IF(L1261=1,F1261*INDEX(Asumsi!$B$5:$B$7,MATCH(I1261,Asumsi!$A$5:$A$7,0))-F1261*R1261,0)</f>
        <v>0</v>
      </c>
      <c r="V1261" s="45">
        <f>IF(S1261=1,U1261*(1-Asumsi!$B$10),U1261)</f>
        <v>0</v>
      </c>
    </row>
    <row r="1262" spans="1:22" x14ac:dyDescent="0.35">
      <c r="A1262" s="43">
        <v>36807</v>
      </c>
      <c r="B1262" s="43" t="s">
        <v>202</v>
      </c>
      <c r="C1262" s="43" t="s">
        <v>438</v>
      </c>
      <c r="D1262" s="44">
        <v>39888</v>
      </c>
      <c r="E1262" s="43">
        <v>14</v>
      </c>
      <c r="F1262" s="43">
        <v>423760</v>
      </c>
      <c r="G1262" s="43">
        <v>0.1</v>
      </c>
      <c r="H1262" s="43">
        <v>42376</v>
      </c>
      <c r="I1262" s="43" t="s">
        <v>76</v>
      </c>
      <c r="J1262" s="43" t="s">
        <v>146</v>
      </c>
      <c r="K1262" s="43">
        <f t="shared" si="152"/>
        <v>2009</v>
      </c>
      <c r="L1262" s="43">
        <f t="shared" si="153"/>
        <v>1</v>
      </c>
      <c r="M1262" s="43">
        <f t="shared" si="154"/>
        <v>0</v>
      </c>
      <c r="N1262" s="43">
        <f t="shared" si="155"/>
        <v>1</v>
      </c>
      <c r="O1262" s="43" t="str">
        <f t="shared" si="156"/>
        <v>D: 7%+</v>
      </c>
      <c r="P1262" s="45">
        <f t="shared" si="157"/>
        <v>381384</v>
      </c>
      <c r="Q1262" s="45">
        <f>IF(L1262=1,F1262*INDEX(Asumsi!$B$5:$B$7,MATCH(I1262,Asumsi!$A$5:$A$7,0))-H1262,0)</f>
        <v>84752</v>
      </c>
      <c r="R1262" s="46">
        <f>MIN(G1262,INDEX(Asumsi!$C$5:$C$7,MATCH(I1262,Asumsi!$A$5:$A$7,0)))</f>
        <v>0.05</v>
      </c>
      <c r="S1262" s="43">
        <f t="shared" si="158"/>
        <v>1</v>
      </c>
      <c r="T1262" s="45">
        <f t="shared" si="159"/>
        <v>21188</v>
      </c>
      <c r="U1262" s="45">
        <f>IF(L1262=1,F1262*INDEX(Asumsi!$B$5:$B$7,MATCH(I1262,Asumsi!$A$5:$A$7,0))-F1262*R1262,0)</f>
        <v>105940</v>
      </c>
      <c r="V1262" s="45">
        <f>IF(S1262=1,U1262*(1-Asumsi!$B$10),U1262)</f>
        <v>100643</v>
      </c>
    </row>
    <row r="1263" spans="1:22" x14ac:dyDescent="0.35">
      <c r="A1263" s="43">
        <v>37318</v>
      </c>
      <c r="B1263" s="43" t="s">
        <v>202</v>
      </c>
      <c r="C1263" s="43" t="s">
        <v>436</v>
      </c>
      <c r="D1263" s="44">
        <v>40283</v>
      </c>
      <c r="E1263" s="43">
        <v>32</v>
      </c>
      <c r="F1263" s="43">
        <v>2062460</v>
      </c>
      <c r="G1263" s="43">
        <v>7.0000000000000007E-2</v>
      </c>
      <c r="H1263" s="43">
        <v>144372</v>
      </c>
      <c r="I1263" s="43" t="s">
        <v>75</v>
      </c>
      <c r="J1263" s="43" t="s">
        <v>144</v>
      </c>
      <c r="K1263" s="43">
        <f t="shared" si="152"/>
        <v>2010</v>
      </c>
      <c r="L1263" s="43">
        <f t="shared" si="153"/>
        <v>1</v>
      </c>
      <c r="M1263" s="43">
        <f t="shared" si="154"/>
        <v>0</v>
      </c>
      <c r="N1263" s="43">
        <f t="shared" si="155"/>
        <v>1</v>
      </c>
      <c r="O1263" s="43" t="str">
        <f t="shared" si="156"/>
        <v>D: 7%+</v>
      </c>
      <c r="P1263" s="45">
        <f t="shared" si="157"/>
        <v>1918088</v>
      </c>
      <c r="Q1263" s="45">
        <f>IF(L1263=1,F1263*INDEX(Asumsi!$B$5:$B$7,MATCH(I1263,Asumsi!$A$5:$A$7,0))-H1263,0)</f>
        <v>474366</v>
      </c>
      <c r="R1263" s="46">
        <f>MIN(G1263,INDEX(Asumsi!$C$5:$C$7,MATCH(I1263,Asumsi!$A$5:$A$7,0)))</f>
        <v>0.03</v>
      </c>
      <c r="S1263" s="43">
        <f t="shared" si="158"/>
        <v>1</v>
      </c>
      <c r="T1263" s="45">
        <f t="shared" si="159"/>
        <v>82498.400000000023</v>
      </c>
      <c r="U1263" s="45">
        <f>IF(L1263=1,F1263*INDEX(Asumsi!$B$5:$B$7,MATCH(I1263,Asumsi!$A$5:$A$7,0))-F1263*R1263,0)</f>
        <v>556864.19999999995</v>
      </c>
      <c r="V1263" s="45">
        <f>IF(S1263=1,U1263*(1-Asumsi!$B$10),U1263)</f>
        <v>529020.98999999987</v>
      </c>
    </row>
    <row r="1264" spans="1:22" x14ac:dyDescent="0.35">
      <c r="A1264" s="43">
        <v>38496</v>
      </c>
      <c r="B1264" s="43" t="s">
        <v>202</v>
      </c>
      <c r="C1264" s="43" t="s">
        <v>430</v>
      </c>
      <c r="D1264" s="44">
        <v>40229</v>
      </c>
      <c r="E1264" s="43">
        <v>23</v>
      </c>
      <c r="F1264" s="43">
        <v>233140</v>
      </c>
      <c r="G1264" s="43">
        <v>7.0000000000000007E-2</v>
      </c>
      <c r="H1264" s="43">
        <v>16320</v>
      </c>
      <c r="I1264" s="43" t="s">
        <v>76</v>
      </c>
      <c r="J1264" s="43" t="s">
        <v>145</v>
      </c>
      <c r="K1264" s="43">
        <f t="shared" si="152"/>
        <v>2010</v>
      </c>
      <c r="L1264" s="43">
        <f t="shared" si="153"/>
        <v>1</v>
      </c>
      <c r="M1264" s="43">
        <f t="shared" si="154"/>
        <v>0</v>
      </c>
      <c r="N1264" s="43">
        <f t="shared" si="155"/>
        <v>1</v>
      </c>
      <c r="O1264" s="43" t="str">
        <f t="shared" si="156"/>
        <v>D: 7%+</v>
      </c>
      <c r="P1264" s="45">
        <f t="shared" si="157"/>
        <v>216820</v>
      </c>
      <c r="Q1264" s="45">
        <f>IF(L1264=1,F1264*INDEX(Asumsi!$B$5:$B$7,MATCH(I1264,Asumsi!$A$5:$A$7,0))-H1264,0)</f>
        <v>53622</v>
      </c>
      <c r="R1264" s="46">
        <f>MIN(G1264,INDEX(Asumsi!$C$5:$C$7,MATCH(I1264,Asumsi!$A$5:$A$7,0)))</f>
        <v>0.05</v>
      </c>
      <c r="S1264" s="43">
        <f t="shared" si="158"/>
        <v>1</v>
      </c>
      <c r="T1264" s="45">
        <f t="shared" si="159"/>
        <v>4662.8000000000011</v>
      </c>
      <c r="U1264" s="45">
        <f>IF(L1264=1,F1264*INDEX(Asumsi!$B$5:$B$7,MATCH(I1264,Asumsi!$A$5:$A$7,0))-F1264*R1264,0)</f>
        <v>58285</v>
      </c>
      <c r="V1264" s="45">
        <f>IF(S1264=1,U1264*(1-Asumsi!$B$10),U1264)</f>
        <v>55370.75</v>
      </c>
    </row>
    <row r="1265" spans="1:22" x14ac:dyDescent="0.35">
      <c r="A1265" s="43">
        <v>41702</v>
      </c>
      <c r="B1265" s="43" t="s">
        <v>202</v>
      </c>
      <c r="C1265" s="43" t="s">
        <v>439</v>
      </c>
      <c r="D1265" s="44">
        <v>40534</v>
      </c>
      <c r="E1265" s="43">
        <v>21</v>
      </c>
      <c r="F1265" s="43">
        <v>6646880</v>
      </c>
      <c r="G1265" s="43">
        <v>0.03</v>
      </c>
      <c r="H1265" s="43">
        <v>199406</v>
      </c>
      <c r="I1265" s="43" t="s">
        <v>77</v>
      </c>
      <c r="J1265" s="43" t="s">
        <v>142</v>
      </c>
      <c r="K1265" s="43">
        <f t="shared" si="152"/>
        <v>2010</v>
      </c>
      <c r="L1265" s="43">
        <f t="shared" si="153"/>
        <v>1</v>
      </c>
      <c r="M1265" s="43">
        <f t="shared" si="154"/>
        <v>0</v>
      </c>
      <c r="N1265" s="43">
        <f t="shared" si="155"/>
        <v>1</v>
      </c>
      <c r="O1265" s="43" t="str">
        <f t="shared" si="156"/>
        <v>B: 1-3%</v>
      </c>
      <c r="P1265" s="45">
        <f t="shared" si="157"/>
        <v>6447474</v>
      </c>
      <c r="Q1265" s="45">
        <f>IF(L1265=1,F1265*INDEX(Asumsi!$B$5:$B$7,MATCH(I1265,Asumsi!$A$5:$A$7,0))-H1265,0)</f>
        <v>1794658</v>
      </c>
      <c r="R1265" s="46">
        <f>MIN(G1265,INDEX(Asumsi!$C$5:$C$7,MATCH(I1265,Asumsi!$A$5:$A$7,0)))</f>
        <v>0.03</v>
      </c>
      <c r="S1265" s="43">
        <f t="shared" si="158"/>
        <v>0</v>
      </c>
      <c r="T1265" s="45">
        <f t="shared" si="159"/>
        <v>0</v>
      </c>
      <c r="U1265" s="45">
        <f>IF(L1265=1,F1265*INDEX(Asumsi!$B$5:$B$7,MATCH(I1265,Asumsi!$A$5:$A$7,0))-F1265*R1265,0)</f>
        <v>1794657.6</v>
      </c>
      <c r="V1265" s="45">
        <f>IF(S1265=1,U1265*(1-Asumsi!$B$10),U1265)</f>
        <v>1794657.6</v>
      </c>
    </row>
    <row r="1266" spans="1:22" x14ac:dyDescent="0.35">
      <c r="A1266" s="43">
        <v>44706</v>
      </c>
      <c r="B1266" s="43" t="s">
        <v>202</v>
      </c>
      <c r="C1266" s="43" t="s">
        <v>432</v>
      </c>
      <c r="D1266" s="44">
        <v>40267</v>
      </c>
      <c r="E1266" s="43">
        <v>18</v>
      </c>
      <c r="F1266" s="43">
        <v>15113220</v>
      </c>
      <c r="G1266" s="43">
        <v>0.08</v>
      </c>
      <c r="H1266" s="43">
        <v>1209058</v>
      </c>
      <c r="I1266" s="43" t="s">
        <v>75</v>
      </c>
      <c r="J1266" s="43" t="s">
        <v>136</v>
      </c>
      <c r="K1266" s="43">
        <f t="shared" si="152"/>
        <v>2010</v>
      </c>
      <c r="L1266" s="43">
        <f t="shared" si="153"/>
        <v>1</v>
      </c>
      <c r="M1266" s="43">
        <f t="shared" si="154"/>
        <v>0</v>
      </c>
      <c r="N1266" s="43">
        <f t="shared" si="155"/>
        <v>1</v>
      </c>
      <c r="O1266" s="43" t="str">
        <f t="shared" si="156"/>
        <v>D: 7%+</v>
      </c>
      <c r="P1266" s="45">
        <f t="shared" si="157"/>
        <v>13904162</v>
      </c>
      <c r="Q1266" s="45">
        <f>IF(L1266=1,F1266*INDEX(Asumsi!$B$5:$B$7,MATCH(I1266,Asumsi!$A$5:$A$7,0))-H1266,0)</f>
        <v>3324908</v>
      </c>
      <c r="R1266" s="46">
        <f>MIN(G1266,INDEX(Asumsi!$C$5:$C$7,MATCH(I1266,Asumsi!$A$5:$A$7,0)))</f>
        <v>0.03</v>
      </c>
      <c r="S1266" s="43">
        <f t="shared" si="158"/>
        <v>1</v>
      </c>
      <c r="T1266" s="45">
        <f t="shared" si="159"/>
        <v>755661</v>
      </c>
      <c r="U1266" s="45">
        <f>IF(L1266=1,F1266*INDEX(Asumsi!$B$5:$B$7,MATCH(I1266,Asumsi!$A$5:$A$7,0))-F1266*R1266,0)</f>
        <v>4080569.4</v>
      </c>
      <c r="V1266" s="45">
        <f>IF(S1266=1,U1266*(1-Asumsi!$B$10),U1266)</f>
        <v>3876540.9299999997</v>
      </c>
    </row>
    <row r="1267" spans="1:22" x14ac:dyDescent="0.35">
      <c r="A1267" s="43">
        <v>45347</v>
      </c>
      <c r="B1267" s="43" t="s">
        <v>202</v>
      </c>
      <c r="C1267" s="43" t="s">
        <v>432</v>
      </c>
      <c r="D1267" s="44">
        <v>40450</v>
      </c>
      <c r="E1267" s="43">
        <v>10</v>
      </c>
      <c r="F1267" s="43">
        <v>17408160</v>
      </c>
      <c r="G1267" s="43">
        <v>0.05</v>
      </c>
      <c r="H1267" s="43">
        <v>870408</v>
      </c>
      <c r="I1267" s="43" t="s">
        <v>75</v>
      </c>
      <c r="J1267" s="43" t="s">
        <v>143</v>
      </c>
      <c r="K1267" s="43">
        <f t="shared" si="152"/>
        <v>2010</v>
      </c>
      <c r="L1267" s="43">
        <f t="shared" si="153"/>
        <v>1</v>
      </c>
      <c r="M1267" s="43">
        <f t="shared" si="154"/>
        <v>0</v>
      </c>
      <c r="N1267" s="43">
        <f t="shared" si="155"/>
        <v>1</v>
      </c>
      <c r="O1267" s="43" t="str">
        <f t="shared" si="156"/>
        <v>C: 4-6%</v>
      </c>
      <c r="P1267" s="45">
        <f t="shared" si="157"/>
        <v>16537752</v>
      </c>
      <c r="Q1267" s="45">
        <f>IF(L1267=1,F1267*INDEX(Asumsi!$B$5:$B$7,MATCH(I1267,Asumsi!$A$5:$A$7,0))-H1267,0)</f>
        <v>4352040</v>
      </c>
      <c r="R1267" s="46">
        <f>MIN(G1267,INDEX(Asumsi!$C$5:$C$7,MATCH(I1267,Asumsi!$A$5:$A$7,0)))</f>
        <v>0.03</v>
      </c>
      <c r="S1267" s="43">
        <f t="shared" si="158"/>
        <v>1</v>
      </c>
      <c r="T1267" s="45">
        <f t="shared" si="159"/>
        <v>348163.20000000007</v>
      </c>
      <c r="U1267" s="45">
        <f>IF(L1267=1,F1267*INDEX(Asumsi!$B$5:$B$7,MATCH(I1267,Asumsi!$A$5:$A$7,0))-F1267*R1267,0)</f>
        <v>4700203.2</v>
      </c>
      <c r="V1267" s="45">
        <f>IF(S1267=1,U1267*(1-Asumsi!$B$10),U1267)</f>
        <v>4465193.04</v>
      </c>
    </row>
    <row r="1268" spans="1:22" x14ac:dyDescent="0.35">
      <c r="A1268" s="43">
        <v>46627</v>
      </c>
      <c r="B1268" s="43" t="s">
        <v>202</v>
      </c>
      <c r="C1268" s="43" t="s">
        <v>440</v>
      </c>
      <c r="D1268" s="44">
        <v>39975</v>
      </c>
      <c r="E1268" s="43">
        <v>3</v>
      </c>
      <c r="F1268" s="43">
        <v>42920</v>
      </c>
      <c r="G1268" s="43">
        <v>0.05</v>
      </c>
      <c r="H1268" s="43">
        <v>2146</v>
      </c>
      <c r="I1268" s="43" t="s">
        <v>76</v>
      </c>
      <c r="J1268" s="43" t="s">
        <v>145</v>
      </c>
      <c r="K1268" s="43">
        <f t="shared" si="152"/>
        <v>2009</v>
      </c>
      <c r="L1268" s="43">
        <f t="shared" si="153"/>
        <v>1</v>
      </c>
      <c r="M1268" s="43">
        <f t="shared" si="154"/>
        <v>0</v>
      </c>
      <c r="N1268" s="43">
        <f t="shared" si="155"/>
        <v>1</v>
      </c>
      <c r="O1268" s="43" t="str">
        <f t="shared" si="156"/>
        <v>C: 4-6%</v>
      </c>
      <c r="P1268" s="45">
        <f t="shared" si="157"/>
        <v>40774</v>
      </c>
      <c r="Q1268" s="45">
        <f>IF(L1268=1,F1268*INDEX(Asumsi!$B$5:$B$7,MATCH(I1268,Asumsi!$A$5:$A$7,0))-H1268,0)</f>
        <v>10730</v>
      </c>
      <c r="R1268" s="46">
        <f>MIN(G1268,INDEX(Asumsi!$C$5:$C$7,MATCH(I1268,Asumsi!$A$5:$A$7,0)))</f>
        <v>0.05</v>
      </c>
      <c r="S1268" s="43">
        <f t="shared" si="158"/>
        <v>0</v>
      </c>
      <c r="T1268" s="45">
        <f t="shared" si="159"/>
        <v>0</v>
      </c>
      <c r="U1268" s="45">
        <f>IF(L1268=1,F1268*INDEX(Asumsi!$B$5:$B$7,MATCH(I1268,Asumsi!$A$5:$A$7,0))-F1268*R1268,0)</f>
        <v>10730</v>
      </c>
      <c r="V1268" s="45">
        <f>IF(S1268=1,U1268*(1-Asumsi!$B$10),U1268)</f>
        <v>10730</v>
      </c>
    </row>
    <row r="1269" spans="1:22" x14ac:dyDescent="0.35">
      <c r="A1269" s="43">
        <v>47168</v>
      </c>
      <c r="B1269" s="43" t="s">
        <v>202</v>
      </c>
      <c r="C1269" s="43" t="s">
        <v>439</v>
      </c>
      <c r="D1269" s="44">
        <v>39985</v>
      </c>
      <c r="E1269" s="43">
        <v>24</v>
      </c>
      <c r="F1269" s="43">
        <v>5841660</v>
      </c>
      <c r="G1269" s="43">
        <v>0.02</v>
      </c>
      <c r="H1269" s="43">
        <v>116833</v>
      </c>
      <c r="I1269" s="43" t="s">
        <v>77</v>
      </c>
      <c r="J1269" s="43" t="s">
        <v>134</v>
      </c>
      <c r="K1269" s="43">
        <f t="shared" si="152"/>
        <v>2009</v>
      </c>
      <c r="L1269" s="43">
        <f t="shared" si="153"/>
        <v>1</v>
      </c>
      <c r="M1269" s="43">
        <f t="shared" si="154"/>
        <v>0</v>
      </c>
      <c r="N1269" s="43">
        <f t="shared" si="155"/>
        <v>1</v>
      </c>
      <c r="O1269" s="43" t="str">
        <f t="shared" si="156"/>
        <v>B: 1-3%</v>
      </c>
      <c r="P1269" s="45">
        <f t="shared" si="157"/>
        <v>5724827</v>
      </c>
      <c r="Q1269" s="45">
        <f>IF(L1269=1,F1269*INDEX(Asumsi!$B$5:$B$7,MATCH(I1269,Asumsi!$A$5:$A$7,0))-H1269,0)</f>
        <v>1635665</v>
      </c>
      <c r="R1269" s="46">
        <f>MIN(G1269,INDEX(Asumsi!$C$5:$C$7,MATCH(I1269,Asumsi!$A$5:$A$7,0)))</f>
        <v>0.02</v>
      </c>
      <c r="S1269" s="43">
        <f t="shared" si="158"/>
        <v>0</v>
      </c>
      <c r="T1269" s="45">
        <f t="shared" si="159"/>
        <v>0</v>
      </c>
      <c r="U1269" s="45">
        <f>IF(L1269=1,F1269*INDEX(Asumsi!$B$5:$B$7,MATCH(I1269,Asumsi!$A$5:$A$7,0))-F1269*R1269,0)</f>
        <v>1635664.8</v>
      </c>
      <c r="V1269" s="45">
        <f>IF(S1269=1,U1269*(1-Asumsi!$B$10),U1269)</f>
        <v>1635664.8</v>
      </c>
    </row>
    <row r="1270" spans="1:22" x14ac:dyDescent="0.35">
      <c r="A1270" s="43">
        <v>50051</v>
      </c>
      <c r="B1270" s="43" t="s">
        <v>202</v>
      </c>
      <c r="C1270" s="43" t="s">
        <v>441</v>
      </c>
      <c r="D1270" s="44">
        <v>40090</v>
      </c>
      <c r="E1270" s="43">
        <v>17</v>
      </c>
      <c r="F1270" s="43">
        <v>207440</v>
      </c>
      <c r="G1270" s="43">
        <v>0.02</v>
      </c>
      <c r="H1270" s="43">
        <v>4149</v>
      </c>
      <c r="I1270" s="43" t="s">
        <v>76</v>
      </c>
      <c r="J1270" s="43" t="s">
        <v>138</v>
      </c>
      <c r="K1270" s="43">
        <f t="shared" si="152"/>
        <v>2009</v>
      </c>
      <c r="L1270" s="43">
        <f t="shared" si="153"/>
        <v>1</v>
      </c>
      <c r="M1270" s="43">
        <f t="shared" si="154"/>
        <v>0</v>
      </c>
      <c r="N1270" s="43">
        <f t="shared" si="155"/>
        <v>1</v>
      </c>
      <c r="O1270" s="43" t="str">
        <f t="shared" si="156"/>
        <v>B: 1-3%</v>
      </c>
      <c r="P1270" s="45">
        <f t="shared" si="157"/>
        <v>203291</v>
      </c>
      <c r="Q1270" s="45">
        <f>IF(L1270=1,F1270*INDEX(Asumsi!$B$5:$B$7,MATCH(I1270,Asumsi!$A$5:$A$7,0))-H1270,0)</f>
        <v>58083</v>
      </c>
      <c r="R1270" s="46">
        <f>MIN(G1270,INDEX(Asumsi!$C$5:$C$7,MATCH(I1270,Asumsi!$A$5:$A$7,0)))</f>
        <v>0.02</v>
      </c>
      <c r="S1270" s="43">
        <f t="shared" si="158"/>
        <v>0</v>
      </c>
      <c r="T1270" s="45">
        <f t="shared" si="159"/>
        <v>0</v>
      </c>
      <c r="U1270" s="45">
        <f>IF(L1270=1,F1270*INDEX(Asumsi!$B$5:$B$7,MATCH(I1270,Asumsi!$A$5:$A$7,0))-F1270*R1270,0)</f>
        <v>58083.199999999997</v>
      </c>
      <c r="V1270" s="45">
        <f>IF(S1270=1,U1270*(1-Asumsi!$B$10),U1270)</f>
        <v>58083.199999999997</v>
      </c>
    </row>
    <row r="1271" spans="1:22" x14ac:dyDescent="0.35">
      <c r="A1271" s="43">
        <v>50433</v>
      </c>
      <c r="B1271" s="43" t="s">
        <v>202</v>
      </c>
      <c r="C1271" s="43" t="s">
        <v>431</v>
      </c>
      <c r="D1271" s="44">
        <v>40927</v>
      </c>
      <c r="E1271" s="43">
        <v>50</v>
      </c>
      <c r="F1271" s="43">
        <v>13257100</v>
      </c>
      <c r="G1271" s="43">
        <v>0.1</v>
      </c>
      <c r="H1271" s="43">
        <v>1325710</v>
      </c>
      <c r="I1271" s="43" t="s">
        <v>77</v>
      </c>
      <c r="J1271" s="43" t="s">
        <v>134</v>
      </c>
      <c r="K1271" s="43">
        <f t="shared" si="152"/>
        <v>2012</v>
      </c>
      <c r="L1271" s="43">
        <f t="shared" si="153"/>
        <v>1</v>
      </c>
      <c r="M1271" s="43">
        <f t="shared" si="154"/>
        <v>0</v>
      </c>
      <c r="N1271" s="43">
        <f t="shared" si="155"/>
        <v>1</v>
      </c>
      <c r="O1271" s="43" t="str">
        <f t="shared" si="156"/>
        <v>D: 7%+</v>
      </c>
      <c r="P1271" s="45">
        <f t="shared" si="157"/>
        <v>11931390</v>
      </c>
      <c r="Q1271" s="45">
        <f>IF(L1271=1,F1271*INDEX(Asumsi!$B$5:$B$7,MATCH(I1271,Asumsi!$A$5:$A$7,0))-H1271,0)</f>
        <v>2651420</v>
      </c>
      <c r="R1271" s="46">
        <f>MIN(G1271,INDEX(Asumsi!$C$5:$C$7,MATCH(I1271,Asumsi!$A$5:$A$7,0)))</f>
        <v>0.05</v>
      </c>
      <c r="S1271" s="43">
        <f t="shared" si="158"/>
        <v>1</v>
      </c>
      <c r="T1271" s="45">
        <f t="shared" si="159"/>
        <v>662855</v>
      </c>
      <c r="U1271" s="45">
        <f>IF(L1271=1,F1271*INDEX(Asumsi!$B$5:$B$7,MATCH(I1271,Asumsi!$A$5:$A$7,0))-F1271*R1271,0)</f>
        <v>3314275</v>
      </c>
      <c r="V1271" s="45">
        <f>IF(S1271=1,U1271*(1-Asumsi!$B$10),U1271)</f>
        <v>3148561.25</v>
      </c>
    </row>
    <row r="1272" spans="1:22" x14ac:dyDescent="0.35">
      <c r="A1272" s="43">
        <v>50721</v>
      </c>
      <c r="B1272" s="43" t="s">
        <v>209</v>
      </c>
      <c r="C1272" s="43" t="s">
        <v>431</v>
      </c>
      <c r="D1272" s="44">
        <v>40966</v>
      </c>
      <c r="E1272" s="43">
        <v>33</v>
      </c>
      <c r="F1272" s="43">
        <v>19517400</v>
      </c>
      <c r="G1272" s="43">
        <v>0.04</v>
      </c>
      <c r="H1272" s="43">
        <v>780696</v>
      </c>
      <c r="I1272" s="43" t="s">
        <v>76</v>
      </c>
      <c r="J1272" s="43" t="s">
        <v>138</v>
      </c>
      <c r="K1272" s="43">
        <f t="shared" si="152"/>
        <v>2012</v>
      </c>
      <c r="L1272" s="43">
        <f t="shared" si="153"/>
        <v>0</v>
      </c>
      <c r="M1272" s="43">
        <f t="shared" si="154"/>
        <v>1</v>
      </c>
      <c r="N1272" s="43">
        <f t="shared" si="155"/>
        <v>1</v>
      </c>
      <c r="O1272" s="43" t="str">
        <f t="shared" si="156"/>
        <v>C: 4-6%</v>
      </c>
      <c r="P1272" s="45">
        <f t="shared" si="157"/>
        <v>0</v>
      </c>
      <c r="Q1272" s="45">
        <f>IF(L1272=1,F1272*INDEX(Asumsi!$B$5:$B$7,MATCH(I1272,Asumsi!$A$5:$A$7,0))-H1272,0)</f>
        <v>0</v>
      </c>
      <c r="R1272" s="46">
        <f>MIN(G1272,INDEX(Asumsi!$C$5:$C$7,MATCH(I1272,Asumsi!$A$5:$A$7,0)))</f>
        <v>0.04</v>
      </c>
      <c r="S1272" s="43">
        <f t="shared" si="158"/>
        <v>0</v>
      </c>
      <c r="T1272" s="45">
        <f t="shared" si="159"/>
        <v>0</v>
      </c>
      <c r="U1272" s="45">
        <f>IF(L1272=1,F1272*INDEX(Asumsi!$B$5:$B$7,MATCH(I1272,Asumsi!$A$5:$A$7,0))-F1272*R1272,0)</f>
        <v>0</v>
      </c>
      <c r="V1272" s="45">
        <f>IF(S1272=1,U1272*(1-Asumsi!$B$10),U1272)</f>
        <v>0</v>
      </c>
    </row>
    <row r="1273" spans="1:22" x14ac:dyDescent="0.35">
      <c r="A1273" s="43">
        <v>50758</v>
      </c>
      <c r="B1273" s="43" t="s">
        <v>202</v>
      </c>
      <c r="C1273" s="43" t="s">
        <v>432</v>
      </c>
      <c r="D1273" s="44">
        <v>41102</v>
      </c>
      <c r="E1273" s="43">
        <v>17</v>
      </c>
      <c r="F1273" s="43">
        <v>257000</v>
      </c>
      <c r="G1273" s="43">
        <v>0.02</v>
      </c>
      <c r="H1273" s="43">
        <v>5140</v>
      </c>
      <c r="I1273" s="43" t="s">
        <v>76</v>
      </c>
      <c r="J1273" s="43" t="s">
        <v>145</v>
      </c>
      <c r="K1273" s="43">
        <f t="shared" si="152"/>
        <v>2012</v>
      </c>
      <c r="L1273" s="43">
        <f t="shared" si="153"/>
        <v>1</v>
      </c>
      <c r="M1273" s="43">
        <f t="shared" si="154"/>
        <v>0</v>
      </c>
      <c r="N1273" s="43">
        <f t="shared" si="155"/>
        <v>1</v>
      </c>
      <c r="O1273" s="43" t="str">
        <f t="shared" si="156"/>
        <v>B: 1-3%</v>
      </c>
      <c r="P1273" s="45">
        <f t="shared" si="157"/>
        <v>251860</v>
      </c>
      <c r="Q1273" s="45">
        <f>IF(L1273=1,F1273*INDEX(Asumsi!$B$5:$B$7,MATCH(I1273,Asumsi!$A$5:$A$7,0))-H1273,0)</f>
        <v>71960</v>
      </c>
      <c r="R1273" s="46">
        <f>MIN(G1273,INDEX(Asumsi!$C$5:$C$7,MATCH(I1273,Asumsi!$A$5:$A$7,0)))</f>
        <v>0.02</v>
      </c>
      <c r="S1273" s="43">
        <f t="shared" si="158"/>
        <v>0</v>
      </c>
      <c r="T1273" s="45">
        <f t="shared" si="159"/>
        <v>0</v>
      </c>
      <c r="U1273" s="45">
        <f>IF(L1273=1,F1273*INDEX(Asumsi!$B$5:$B$7,MATCH(I1273,Asumsi!$A$5:$A$7,0))-F1273*R1273,0)</f>
        <v>71960</v>
      </c>
      <c r="V1273" s="45">
        <f>IF(S1273=1,U1273*(1-Asumsi!$B$10),U1273)</f>
        <v>71960</v>
      </c>
    </row>
    <row r="1274" spans="1:22" x14ac:dyDescent="0.35">
      <c r="A1274" s="43">
        <v>50883</v>
      </c>
      <c r="B1274" s="43" t="s">
        <v>202</v>
      </c>
      <c r="C1274" s="43" t="s">
        <v>430</v>
      </c>
      <c r="D1274" s="44">
        <v>41061</v>
      </c>
      <c r="E1274" s="43">
        <v>35</v>
      </c>
      <c r="F1274" s="43">
        <v>13479840</v>
      </c>
      <c r="G1274" s="43">
        <v>0.01</v>
      </c>
      <c r="H1274" s="43">
        <v>134798</v>
      </c>
      <c r="I1274" s="43" t="s">
        <v>75</v>
      </c>
      <c r="J1274" s="43" t="s">
        <v>135</v>
      </c>
      <c r="K1274" s="43">
        <f t="shared" si="152"/>
        <v>2012</v>
      </c>
      <c r="L1274" s="43">
        <f t="shared" si="153"/>
        <v>1</v>
      </c>
      <c r="M1274" s="43">
        <f t="shared" si="154"/>
        <v>0</v>
      </c>
      <c r="N1274" s="43">
        <f t="shared" si="155"/>
        <v>1</v>
      </c>
      <c r="O1274" s="43" t="str">
        <f t="shared" si="156"/>
        <v>B: 1-3%</v>
      </c>
      <c r="P1274" s="45">
        <f t="shared" si="157"/>
        <v>13345042</v>
      </c>
      <c r="Q1274" s="45">
        <f>IF(L1274=1,F1274*INDEX(Asumsi!$B$5:$B$7,MATCH(I1274,Asumsi!$A$5:$A$7,0))-H1274,0)</f>
        <v>3909154</v>
      </c>
      <c r="R1274" s="46">
        <f>MIN(G1274,INDEX(Asumsi!$C$5:$C$7,MATCH(I1274,Asumsi!$A$5:$A$7,0)))</f>
        <v>0.01</v>
      </c>
      <c r="S1274" s="43">
        <f t="shared" si="158"/>
        <v>0</v>
      </c>
      <c r="T1274" s="45">
        <f t="shared" si="159"/>
        <v>0</v>
      </c>
      <c r="U1274" s="45">
        <f>IF(L1274=1,F1274*INDEX(Asumsi!$B$5:$B$7,MATCH(I1274,Asumsi!$A$5:$A$7,0))-F1274*R1274,0)</f>
        <v>3909153.6</v>
      </c>
      <c r="V1274" s="45">
        <f>IF(S1274=1,U1274*(1-Asumsi!$B$10),U1274)</f>
        <v>3909153.6</v>
      </c>
    </row>
    <row r="1275" spans="1:22" x14ac:dyDescent="0.35">
      <c r="A1275" s="43">
        <v>51524</v>
      </c>
      <c r="B1275" s="43" t="s">
        <v>202</v>
      </c>
      <c r="C1275" s="43" t="s">
        <v>430</v>
      </c>
      <c r="D1275" s="44">
        <v>40251</v>
      </c>
      <c r="E1275" s="43">
        <v>16</v>
      </c>
      <c r="F1275" s="43">
        <v>5446200</v>
      </c>
      <c r="G1275" s="43">
        <v>7.0000000000000007E-2</v>
      </c>
      <c r="H1275" s="43">
        <v>381234</v>
      </c>
      <c r="I1275" s="43" t="s">
        <v>76</v>
      </c>
      <c r="J1275" s="43" t="s">
        <v>140</v>
      </c>
      <c r="K1275" s="43">
        <f t="shared" si="152"/>
        <v>2010</v>
      </c>
      <c r="L1275" s="43">
        <f t="shared" si="153"/>
        <v>1</v>
      </c>
      <c r="M1275" s="43">
        <f t="shared" si="154"/>
        <v>0</v>
      </c>
      <c r="N1275" s="43">
        <f t="shared" si="155"/>
        <v>1</v>
      </c>
      <c r="O1275" s="43" t="str">
        <f t="shared" si="156"/>
        <v>D: 7%+</v>
      </c>
      <c r="P1275" s="45">
        <f t="shared" si="157"/>
        <v>5064966</v>
      </c>
      <c r="Q1275" s="45">
        <f>IF(L1275=1,F1275*INDEX(Asumsi!$B$5:$B$7,MATCH(I1275,Asumsi!$A$5:$A$7,0))-H1275,0)</f>
        <v>1252626</v>
      </c>
      <c r="R1275" s="46">
        <f>MIN(G1275,INDEX(Asumsi!$C$5:$C$7,MATCH(I1275,Asumsi!$A$5:$A$7,0)))</f>
        <v>0.05</v>
      </c>
      <c r="S1275" s="43">
        <f t="shared" si="158"/>
        <v>1</v>
      </c>
      <c r="T1275" s="45">
        <f t="shared" si="159"/>
        <v>108924.00000000001</v>
      </c>
      <c r="U1275" s="45">
        <f>IF(L1275=1,F1275*INDEX(Asumsi!$B$5:$B$7,MATCH(I1275,Asumsi!$A$5:$A$7,0))-F1275*R1275,0)</f>
        <v>1361550</v>
      </c>
      <c r="V1275" s="45">
        <f>IF(S1275=1,U1275*(1-Asumsi!$B$10),U1275)</f>
        <v>1293472.5</v>
      </c>
    </row>
    <row r="1276" spans="1:22" x14ac:dyDescent="0.35">
      <c r="A1276" s="43">
        <v>52322</v>
      </c>
      <c r="B1276" s="43" t="s">
        <v>202</v>
      </c>
      <c r="C1276" s="43" t="s">
        <v>433</v>
      </c>
      <c r="D1276" s="44">
        <v>40211</v>
      </c>
      <c r="E1276" s="43">
        <v>1</v>
      </c>
      <c r="F1276" s="43">
        <v>11400</v>
      </c>
      <c r="G1276" s="43">
        <v>0.1</v>
      </c>
      <c r="H1276" s="43">
        <v>1140</v>
      </c>
      <c r="I1276" s="43" t="s">
        <v>76</v>
      </c>
      <c r="J1276" s="43" t="s">
        <v>150</v>
      </c>
      <c r="K1276" s="43">
        <f t="shared" si="152"/>
        <v>2010</v>
      </c>
      <c r="L1276" s="43">
        <f t="shared" si="153"/>
        <v>1</v>
      </c>
      <c r="M1276" s="43">
        <f t="shared" si="154"/>
        <v>0</v>
      </c>
      <c r="N1276" s="43">
        <f t="shared" si="155"/>
        <v>1</v>
      </c>
      <c r="O1276" s="43" t="str">
        <f t="shared" si="156"/>
        <v>D: 7%+</v>
      </c>
      <c r="P1276" s="45">
        <f t="shared" si="157"/>
        <v>10260</v>
      </c>
      <c r="Q1276" s="45">
        <f>IF(L1276=1,F1276*INDEX(Asumsi!$B$5:$B$7,MATCH(I1276,Asumsi!$A$5:$A$7,0))-H1276,0)</f>
        <v>2280</v>
      </c>
      <c r="R1276" s="46">
        <f>MIN(G1276,INDEX(Asumsi!$C$5:$C$7,MATCH(I1276,Asumsi!$A$5:$A$7,0)))</f>
        <v>0.05</v>
      </c>
      <c r="S1276" s="43">
        <f t="shared" si="158"/>
        <v>1</v>
      </c>
      <c r="T1276" s="45">
        <f t="shared" si="159"/>
        <v>570</v>
      </c>
      <c r="U1276" s="45">
        <f>IF(L1276=1,F1276*INDEX(Asumsi!$B$5:$B$7,MATCH(I1276,Asumsi!$A$5:$A$7,0))-F1276*R1276,0)</f>
        <v>2850</v>
      </c>
      <c r="V1276" s="45">
        <f>IF(S1276=1,U1276*(1-Asumsi!$B$10),U1276)</f>
        <v>2707.5</v>
      </c>
    </row>
    <row r="1277" spans="1:22" x14ac:dyDescent="0.35">
      <c r="A1277" s="43">
        <v>52932</v>
      </c>
      <c r="B1277" s="43" t="s">
        <v>202</v>
      </c>
      <c r="C1277" s="43" t="s">
        <v>433</v>
      </c>
      <c r="D1277" s="44">
        <v>41041</v>
      </c>
      <c r="E1277" s="43">
        <v>3</v>
      </c>
      <c r="F1277" s="43">
        <v>52460</v>
      </c>
      <c r="G1277" s="43">
        <v>0</v>
      </c>
      <c r="H1277" s="43">
        <v>0</v>
      </c>
      <c r="I1277" s="43" t="s">
        <v>76</v>
      </c>
      <c r="J1277" s="43" t="s">
        <v>145</v>
      </c>
      <c r="K1277" s="43">
        <f t="shared" si="152"/>
        <v>2012</v>
      </c>
      <c r="L1277" s="43">
        <f t="shared" si="153"/>
        <v>1</v>
      </c>
      <c r="M1277" s="43">
        <f t="shared" si="154"/>
        <v>0</v>
      </c>
      <c r="N1277" s="43">
        <f t="shared" si="155"/>
        <v>1</v>
      </c>
      <c r="O1277" s="43" t="str">
        <f t="shared" si="156"/>
        <v>A: 0%</v>
      </c>
      <c r="P1277" s="45">
        <f t="shared" si="157"/>
        <v>52460</v>
      </c>
      <c r="Q1277" s="45">
        <f>IF(L1277=1,F1277*INDEX(Asumsi!$B$5:$B$7,MATCH(I1277,Asumsi!$A$5:$A$7,0))-H1277,0)</f>
        <v>15738</v>
      </c>
      <c r="R1277" s="46">
        <f>MIN(G1277,INDEX(Asumsi!$C$5:$C$7,MATCH(I1277,Asumsi!$A$5:$A$7,0)))</f>
        <v>0</v>
      </c>
      <c r="S1277" s="43">
        <f t="shared" si="158"/>
        <v>0</v>
      </c>
      <c r="T1277" s="45">
        <f t="shared" si="159"/>
        <v>0</v>
      </c>
      <c r="U1277" s="45">
        <f>IF(L1277=1,F1277*INDEX(Asumsi!$B$5:$B$7,MATCH(I1277,Asumsi!$A$5:$A$7,0))-F1277*R1277,0)</f>
        <v>15738</v>
      </c>
      <c r="V1277" s="45">
        <f>IF(S1277=1,U1277*(1-Asumsi!$B$10),U1277)</f>
        <v>15738</v>
      </c>
    </row>
    <row r="1278" spans="1:22" x14ac:dyDescent="0.35">
      <c r="A1278" s="43">
        <v>52995</v>
      </c>
      <c r="B1278" s="43" t="s">
        <v>202</v>
      </c>
      <c r="C1278" s="43" t="s">
        <v>436</v>
      </c>
      <c r="D1278" s="44">
        <v>40983</v>
      </c>
      <c r="E1278" s="43">
        <v>8</v>
      </c>
      <c r="F1278" s="43">
        <v>66780</v>
      </c>
      <c r="G1278" s="43">
        <v>0.03</v>
      </c>
      <c r="H1278" s="43">
        <v>2003</v>
      </c>
      <c r="I1278" s="43" t="s">
        <v>76</v>
      </c>
      <c r="J1278" s="43" t="s">
        <v>138</v>
      </c>
      <c r="K1278" s="43">
        <f t="shared" si="152"/>
        <v>2012</v>
      </c>
      <c r="L1278" s="43">
        <f t="shared" si="153"/>
        <v>1</v>
      </c>
      <c r="M1278" s="43">
        <f t="shared" si="154"/>
        <v>0</v>
      </c>
      <c r="N1278" s="43">
        <f t="shared" si="155"/>
        <v>1</v>
      </c>
      <c r="O1278" s="43" t="str">
        <f t="shared" si="156"/>
        <v>B: 1-3%</v>
      </c>
      <c r="P1278" s="45">
        <f t="shared" si="157"/>
        <v>64777</v>
      </c>
      <c r="Q1278" s="45">
        <f>IF(L1278=1,F1278*INDEX(Asumsi!$B$5:$B$7,MATCH(I1278,Asumsi!$A$5:$A$7,0))-H1278,0)</f>
        <v>18031</v>
      </c>
      <c r="R1278" s="46">
        <f>MIN(G1278,INDEX(Asumsi!$C$5:$C$7,MATCH(I1278,Asumsi!$A$5:$A$7,0)))</f>
        <v>0.03</v>
      </c>
      <c r="S1278" s="43">
        <f t="shared" si="158"/>
        <v>0</v>
      </c>
      <c r="T1278" s="45">
        <f t="shared" si="159"/>
        <v>0</v>
      </c>
      <c r="U1278" s="45">
        <f>IF(L1278=1,F1278*INDEX(Asumsi!$B$5:$B$7,MATCH(I1278,Asumsi!$A$5:$A$7,0))-F1278*R1278,0)</f>
        <v>18030.599999999999</v>
      </c>
      <c r="V1278" s="45">
        <f>IF(S1278=1,U1278*(1-Asumsi!$B$10),U1278)</f>
        <v>18030.599999999999</v>
      </c>
    </row>
    <row r="1279" spans="1:22" x14ac:dyDescent="0.35">
      <c r="A1279" s="43">
        <v>53024</v>
      </c>
      <c r="B1279" s="43" t="s">
        <v>202</v>
      </c>
      <c r="C1279" s="43" t="s">
        <v>432</v>
      </c>
      <c r="D1279" s="44">
        <v>41041</v>
      </c>
      <c r="E1279" s="43">
        <v>9</v>
      </c>
      <c r="F1279" s="43">
        <v>374260</v>
      </c>
      <c r="G1279" s="43">
        <v>0.09</v>
      </c>
      <c r="H1279" s="43">
        <v>33683</v>
      </c>
      <c r="I1279" s="43" t="s">
        <v>75</v>
      </c>
      <c r="J1279" s="43" t="s">
        <v>144</v>
      </c>
      <c r="K1279" s="43">
        <f t="shared" si="152"/>
        <v>2012</v>
      </c>
      <c r="L1279" s="43">
        <f t="shared" si="153"/>
        <v>1</v>
      </c>
      <c r="M1279" s="43">
        <f t="shared" si="154"/>
        <v>0</v>
      </c>
      <c r="N1279" s="43">
        <f t="shared" si="155"/>
        <v>1</v>
      </c>
      <c r="O1279" s="43" t="str">
        <f t="shared" si="156"/>
        <v>D: 7%+</v>
      </c>
      <c r="P1279" s="45">
        <f t="shared" si="157"/>
        <v>340577</v>
      </c>
      <c r="Q1279" s="45">
        <f>IF(L1279=1,F1279*INDEX(Asumsi!$B$5:$B$7,MATCH(I1279,Asumsi!$A$5:$A$7,0))-H1279,0)</f>
        <v>78595</v>
      </c>
      <c r="R1279" s="46">
        <f>MIN(G1279,INDEX(Asumsi!$C$5:$C$7,MATCH(I1279,Asumsi!$A$5:$A$7,0)))</f>
        <v>0.03</v>
      </c>
      <c r="S1279" s="43">
        <f t="shared" si="158"/>
        <v>1</v>
      </c>
      <c r="T1279" s="45">
        <f t="shared" si="159"/>
        <v>22455.599999999999</v>
      </c>
      <c r="U1279" s="45">
        <f>IF(L1279=1,F1279*INDEX(Asumsi!$B$5:$B$7,MATCH(I1279,Asumsi!$A$5:$A$7,0))-F1279*R1279,0)</f>
        <v>101050.2</v>
      </c>
      <c r="V1279" s="45">
        <f>IF(S1279=1,U1279*(1-Asumsi!$B$10),U1279)</f>
        <v>95997.689999999988</v>
      </c>
    </row>
    <row r="1280" spans="1:22" x14ac:dyDescent="0.35">
      <c r="A1280" s="43">
        <v>54145</v>
      </c>
      <c r="B1280" s="43" t="s">
        <v>202</v>
      </c>
      <c r="C1280" s="43" t="s">
        <v>433</v>
      </c>
      <c r="D1280" s="44">
        <v>40180</v>
      </c>
      <c r="E1280" s="43">
        <v>34</v>
      </c>
      <c r="F1280" s="43">
        <v>140500</v>
      </c>
      <c r="G1280" s="43">
        <v>0.1</v>
      </c>
      <c r="H1280" s="43">
        <v>14050</v>
      </c>
      <c r="I1280" s="43" t="s">
        <v>75</v>
      </c>
      <c r="J1280" s="43" t="s">
        <v>144</v>
      </c>
      <c r="K1280" s="43">
        <f t="shared" si="152"/>
        <v>2010</v>
      </c>
      <c r="L1280" s="43">
        <f t="shared" si="153"/>
        <v>1</v>
      </c>
      <c r="M1280" s="43">
        <f t="shared" si="154"/>
        <v>0</v>
      </c>
      <c r="N1280" s="43">
        <f t="shared" si="155"/>
        <v>1</v>
      </c>
      <c r="O1280" s="43" t="str">
        <f t="shared" si="156"/>
        <v>D: 7%+</v>
      </c>
      <c r="P1280" s="45">
        <f t="shared" si="157"/>
        <v>126450</v>
      </c>
      <c r="Q1280" s="45">
        <f>IF(L1280=1,F1280*INDEX(Asumsi!$B$5:$B$7,MATCH(I1280,Asumsi!$A$5:$A$7,0))-H1280,0)</f>
        <v>28100</v>
      </c>
      <c r="R1280" s="46">
        <f>MIN(G1280,INDEX(Asumsi!$C$5:$C$7,MATCH(I1280,Asumsi!$A$5:$A$7,0)))</f>
        <v>0.03</v>
      </c>
      <c r="S1280" s="43">
        <f t="shared" si="158"/>
        <v>1</v>
      </c>
      <c r="T1280" s="45">
        <f t="shared" si="159"/>
        <v>9835.0000000000018</v>
      </c>
      <c r="U1280" s="45">
        <f>IF(L1280=1,F1280*INDEX(Asumsi!$B$5:$B$7,MATCH(I1280,Asumsi!$A$5:$A$7,0))-F1280*R1280,0)</f>
        <v>37935</v>
      </c>
      <c r="V1280" s="45">
        <f>IF(S1280=1,U1280*(1-Asumsi!$B$10),U1280)</f>
        <v>36038.25</v>
      </c>
    </row>
    <row r="1281" spans="1:22" x14ac:dyDescent="0.35">
      <c r="A1281" s="43">
        <v>55840</v>
      </c>
      <c r="B1281" s="43" t="s">
        <v>202</v>
      </c>
      <c r="C1281" s="43" t="s">
        <v>441</v>
      </c>
      <c r="D1281" s="44">
        <v>40042</v>
      </c>
      <c r="E1281" s="43">
        <v>11</v>
      </c>
      <c r="F1281" s="43">
        <v>118060</v>
      </c>
      <c r="G1281" s="43">
        <v>0.04</v>
      </c>
      <c r="H1281" s="43">
        <v>4722</v>
      </c>
      <c r="I1281" s="43" t="s">
        <v>76</v>
      </c>
      <c r="J1281" s="43" t="s">
        <v>145</v>
      </c>
      <c r="K1281" s="43">
        <f t="shared" si="152"/>
        <v>2009</v>
      </c>
      <c r="L1281" s="43">
        <f t="shared" si="153"/>
        <v>1</v>
      </c>
      <c r="M1281" s="43">
        <f t="shared" si="154"/>
        <v>0</v>
      </c>
      <c r="N1281" s="43">
        <f t="shared" si="155"/>
        <v>1</v>
      </c>
      <c r="O1281" s="43" t="str">
        <f t="shared" si="156"/>
        <v>C: 4-6%</v>
      </c>
      <c r="P1281" s="45">
        <f t="shared" si="157"/>
        <v>113338</v>
      </c>
      <c r="Q1281" s="45">
        <f>IF(L1281=1,F1281*INDEX(Asumsi!$B$5:$B$7,MATCH(I1281,Asumsi!$A$5:$A$7,0))-H1281,0)</f>
        <v>30696</v>
      </c>
      <c r="R1281" s="46">
        <f>MIN(G1281,INDEX(Asumsi!$C$5:$C$7,MATCH(I1281,Asumsi!$A$5:$A$7,0)))</f>
        <v>0.04</v>
      </c>
      <c r="S1281" s="43">
        <f t="shared" si="158"/>
        <v>0</v>
      </c>
      <c r="T1281" s="45">
        <f t="shared" si="159"/>
        <v>0</v>
      </c>
      <c r="U1281" s="45">
        <f>IF(L1281=1,F1281*INDEX(Asumsi!$B$5:$B$7,MATCH(I1281,Asumsi!$A$5:$A$7,0))-F1281*R1281,0)</f>
        <v>30695.599999999999</v>
      </c>
      <c r="V1281" s="45">
        <f>IF(S1281=1,U1281*(1-Asumsi!$B$10),U1281)</f>
        <v>30695.599999999999</v>
      </c>
    </row>
    <row r="1282" spans="1:22" x14ac:dyDescent="0.35">
      <c r="A1282" s="43">
        <v>56930</v>
      </c>
      <c r="B1282" s="43" t="s">
        <v>209</v>
      </c>
      <c r="C1282" s="43" t="s">
        <v>440</v>
      </c>
      <c r="D1282" s="44">
        <v>41138</v>
      </c>
      <c r="E1282" s="43">
        <v>10</v>
      </c>
      <c r="F1282" s="43">
        <v>1975080</v>
      </c>
      <c r="G1282" s="43">
        <v>7.0000000000000007E-2</v>
      </c>
      <c r="H1282" s="43">
        <v>138256</v>
      </c>
      <c r="I1282" s="43" t="s">
        <v>76</v>
      </c>
      <c r="J1282" s="43" t="s">
        <v>140</v>
      </c>
      <c r="K1282" s="43">
        <f t="shared" ref="K1282:K1345" si="160">YEAR(D1282)</f>
        <v>2012</v>
      </c>
      <c r="L1282" s="43">
        <f t="shared" ref="L1282:L1345" si="161">IF(B1282="Order Finished",1,0)</f>
        <v>0</v>
      </c>
      <c r="M1282" s="43">
        <f t="shared" ref="M1282:M1345" si="162">IF(B1282="Order Returned",1,0)</f>
        <v>1</v>
      </c>
      <c r="N1282" s="43">
        <f t="shared" ref="N1282:N1345" si="163">IF(B1282="Order Cancelled",0,1)</f>
        <v>1</v>
      </c>
      <c r="O1282" s="43" t="str">
        <f t="shared" ref="O1282:O1345" si="164">IF(G1282=0,"A: 0%",IF(G1282&lt;=0.03,"B: 1-3%",IF(G1282&lt;=0.06,"C: 4-6%","D: 7%+")))</f>
        <v>D: 7%+</v>
      </c>
      <c r="P1282" s="45">
        <f t="shared" ref="P1282:P1345" si="165">IF(L1282=1,F1282-H1282,0)</f>
        <v>0</v>
      </c>
      <c r="Q1282" s="45">
        <f>IF(L1282=1,F1282*INDEX(Asumsi!$B$5:$B$7,MATCH(I1282,Asumsi!$A$5:$A$7,0))-H1282,0)</f>
        <v>0</v>
      </c>
      <c r="R1282" s="46">
        <f>MIN(G1282,INDEX(Asumsi!$C$5:$C$7,MATCH(I1282,Asumsi!$A$5:$A$7,0)))</f>
        <v>0.05</v>
      </c>
      <c r="S1282" s="43">
        <f t="shared" ref="S1282:S1345" si="166">IF(G1282&gt;R1282,1,0)</f>
        <v>1</v>
      </c>
      <c r="T1282" s="45">
        <f t="shared" ref="T1282:T1345" si="167">IF(L1282=1,F1282*(G1282-R1282),0)</f>
        <v>0</v>
      </c>
      <c r="U1282" s="45">
        <f>IF(L1282=1,F1282*INDEX(Asumsi!$B$5:$B$7,MATCH(I1282,Asumsi!$A$5:$A$7,0))-F1282*R1282,0)</f>
        <v>0</v>
      </c>
      <c r="V1282" s="45">
        <f>IF(S1282=1,U1282*(1-Asumsi!$B$10),U1282)</f>
        <v>0</v>
      </c>
    </row>
    <row r="1283" spans="1:22" x14ac:dyDescent="0.35">
      <c r="A1283" s="43">
        <v>57570</v>
      </c>
      <c r="B1283" s="43" t="s">
        <v>202</v>
      </c>
      <c r="C1283" s="43" t="s">
        <v>438</v>
      </c>
      <c r="D1283" s="44">
        <v>41180</v>
      </c>
      <c r="E1283" s="43">
        <v>27</v>
      </c>
      <c r="F1283" s="43">
        <v>3646080</v>
      </c>
      <c r="G1283" s="43">
        <v>0.09</v>
      </c>
      <c r="H1283" s="43">
        <v>328147</v>
      </c>
      <c r="I1283" s="43" t="s">
        <v>75</v>
      </c>
      <c r="J1283" s="43" t="s">
        <v>143</v>
      </c>
      <c r="K1283" s="43">
        <f t="shared" si="160"/>
        <v>2012</v>
      </c>
      <c r="L1283" s="43">
        <f t="shared" si="161"/>
        <v>1</v>
      </c>
      <c r="M1283" s="43">
        <f t="shared" si="162"/>
        <v>0</v>
      </c>
      <c r="N1283" s="43">
        <f t="shared" si="163"/>
        <v>1</v>
      </c>
      <c r="O1283" s="43" t="str">
        <f t="shared" si="164"/>
        <v>D: 7%+</v>
      </c>
      <c r="P1283" s="45">
        <f t="shared" si="165"/>
        <v>3317933</v>
      </c>
      <c r="Q1283" s="45">
        <f>IF(L1283=1,F1283*INDEX(Asumsi!$B$5:$B$7,MATCH(I1283,Asumsi!$A$5:$A$7,0))-H1283,0)</f>
        <v>765677</v>
      </c>
      <c r="R1283" s="46">
        <f>MIN(G1283,INDEX(Asumsi!$C$5:$C$7,MATCH(I1283,Asumsi!$A$5:$A$7,0)))</f>
        <v>0.03</v>
      </c>
      <c r="S1283" s="43">
        <f t="shared" si="166"/>
        <v>1</v>
      </c>
      <c r="T1283" s="45">
        <f t="shared" si="167"/>
        <v>218764.79999999999</v>
      </c>
      <c r="U1283" s="45">
        <f>IF(L1283=1,F1283*INDEX(Asumsi!$B$5:$B$7,MATCH(I1283,Asumsi!$A$5:$A$7,0))-F1283*R1283,0)</f>
        <v>984441.6</v>
      </c>
      <c r="V1283" s="45">
        <f>IF(S1283=1,U1283*(1-Asumsi!$B$10),U1283)</f>
        <v>935219.5199999999</v>
      </c>
    </row>
    <row r="1284" spans="1:22" x14ac:dyDescent="0.35">
      <c r="A1284" s="43">
        <v>58051</v>
      </c>
      <c r="B1284" s="43" t="s">
        <v>202</v>
      </c>
      <c r="C1284" s="43" t="s">
        <v>430</v>
      </c>
      <c r="D1284" s="44">
        <v>40988</v>
      </c>
      <c r="E1284" s="43">
        <v>6</v>
      </c>
      <c r="F1284" s="43">
        <v>513200</v>
      </c>
      <c r="G1284" s="43">
        <v>0</v>
      </c>
      <c r="H1284" s="43">
        <v>0</v>
      </c>
      <c r="I1284" s="43" t="s">
        <v>77</v>
      </c>
      <c r="J1284" s="43" t="s">
        <v>142</v>
      </c>
      <c r="K1284" s="43">
        <f t="shared" si="160"/>
        <v>2012</v>
      </c>
      <c r="L1284" s="43">
        <f t="shared" si="161"/>
        <v>1</v>
      </c>
      <c r="M1284" s="43">
        <f t="shared" si="162"/>
        <v>0</v>
      </c>
      <c r="N1284" s="43">
        <f t="shared" si="163"/>
        <v>1</v>
      </c>
      <c r="O1284" s="43" t="str">
        <f t="shared" si="164"/>
        <v>A: 0%</v>
      </c>
      <c r="P1284" s="45">
        <f t="shared" si="165"/>
        <v>513200</v>
      </c>
      <c r="Q1284" s="45">
        <f>IF(L1284=1,F1284*INDEX(Asumsi!$B$5:$B$7,MATCH(I1284,Asumsi!$A$5:$A$7,0))-H1284,0)</f>
        <v>153960</v>
      </c>
      <c r="R1284" s="46">
        <f>MIN(G1284,INDEX(Asumsi!$C$5:$C$7,MATCH(I1284,Asumsi!$A$5:$A$7,0)))</f>
        <v>0</v>
      </c>
      <c r="S1284" s="43">
        <f t="shared" si="166"/>
        <v>0</v>
      </c>
      <c r="T1284" s="45">
        <f t="shared" si="167"/>
        <v>0</v>
      </c>
      <c r="U1284" s="45">
        <f>IF(L1284=1,F1284*INDEX(Asumsi!$B$5:$B$7,MATCH(I1284,Asumsi!$A$5:$A$7,0))-F1284*R1284,0)</f>
        <v>153960</v>
      </c>
      <c r="V1284" s="45">
        <f>IF(S1284=1,U1284*(1-Asumsi!$B$10),U1284)</f>
        <v>153960</v>
      </c>
    </row>
    <row r="1285" spans="1:22" x14ac:dyDescent="0.35">
      <c r="A1285" s="43">
        <v>59392</v>
      </c>
      <c r="B1285" s="43" t="s">
        <v>202</v>
      </c>
      <c r="C1285" s="43" t="s">
        <v>430</v>
      </c>
      <c r="D1285" s="44">
        <v>40355</v>
      </c>
      <c r="E1285" s="43">
        <v>19</v>
      </c>
      <c r="F1285" s="43">
        <v>78840</v>
      </c>
      <c r="G1285" s="43">
        <v>0.08</v>
      </c>
      <c r="H1285" s="43">
        <v>6307</v>
      </c>
      <c r="I1285" s="43" t="s">
        <v>77</v>
      </c>
      <c r="J1285" s="43" t="s">
        <v>142</v>
      </c>
      <c r="K1285" s="43">
        <f t="shared" si="160"/>
        <v>2010</v>
      </c>
      <c r="L1285" s="43">
        <f t="shared" si="161"/>
        <v>1</v>
      </c>
      <c r="M1285" s="43">
        <f t="shared" si="162"/>
        <v>0</v>
      </c>
      <c r="N1285" s="43">
        <f t="shared" si="163"/>
        <v>1</v>
      </c>
      <c r="O1285" s="43" t="str">
        <f t="shared" si="164"/>
        <v>D: 7%+</v>
      </c>
      <c r="P1285" s="45">
        <f t="shared" si="165"/>
        <v>72533</v>
      </c>
      <c r="Q1285" s="45">
        <f>IF(L1285=1,F1285*INDEX(Asumsi!$B$5:$B$7,MATCH(I1285,Asumsi!$A$5:$A$7,0))-H1285,0)</f>
        <v>17345</v>
      </c>
      <c r="R1285" s="46">
        <f>MIN(G1285,INDEX(Asumsi!$C$5:$C$7,MATCH(I1285,Asumsi!$A$5:$A$7,0)))</f>
        <v>0.05</v>
      </c>
      <c r="S1285" s="43">
        <f t="shared" si="166"/>
        <v>1</v>
      </c>
      <c r="T1285" s="45">
        <f t="shared" si="167"/>
        <v>2365.1999999999998</v>
      </c>
      <c r="U1285" s="45">
        <f>IF(L1285=1,F1285*INDEX(Asumsi!$B$5:$B$7,MATCH(I1285,Asumsi!$A$5:$A$7,0))-F1285*R1285,0)</f>
        <v>19710</v>
      </c>
      <c r="V1285" s="45">
        <f>IF(S1285=1,U1285*(1-Asumsi!$B$10),U1285)</f>
        <v>18724.5</v>
      </c>
    </row>
    <row r="1286" spans="1:22" x14ac:dyDescent="0.35">
      <c r="A1286" s="43">
        <v>3136</v>
      </c>
      <c r="B1286" s="43" t="s">
        <v>202</v>
      </c>
      <c r="C1286" s="43" t="s">
        <v>442</v>
      </c>
      <c r="D1286" s="44">
        <v>40034</v>
      </c>
      <c r="E1286" s="43">
        <v>8</v>
      </c>
      <c r="F1286" s="43">
        <v>477480</v>
      </c>
      <c r="G1286" s="43">
        <v>0.1</v>
      </c>
      <c r="H1286" s="43">
        <v>47748</v>
      </c>
      <c r="I1286" s="43" t="s">
        <v>76</v>
      </c>
      <c r="J1286" s="43" t="s">
        <v>147</v>
      </c>
      <c r="K1286" s="43">
        <f t="shared" si="160"/>
        <v>2009</v>
      </c>
      <c r="L1286" s="43">
        <f t="shared" si="161"/>
        <v>1</v>
      </c>
      <c r="M1286" s="43">
        <f t="shared" si="162"/>
        <v>0</v>
      </c>
      <c r="N1286" s="43">
        <f t="shared" si="163"/>
        <v>1</v>
      </c>
      <c r="O1286" s="43" t="str">
        <f t="shared" si="164"/>
        <v>D: 7%+</v>
      </c>
      <c r="P1286" s="45">
        <f t="shared" si="165"/>
        <v>429732</v>
      </c>
      <c r="Q1286" s="45">
        <f>IF(L1286=1,F1286*INDEX(Asumsi!$B$5:$B$7,MATCH(I1286,Asumsi!$A$5:$A$7,0))-H1286,0)</f>
        <v>95496</v>
      </c>
      <c r="R1286" s="46">
        <f>MIN(G1286,INDEX(Asumsi!$C$5:$C$7,MATCH(I1286,Asumsi!$A$5:$A$7,0)))</f>
        <v>0.05</v>
      </c>
      <c r="S1286" s="43">
        <f t="shared" si="166"/>
        <v>1</v>
      </c>
      <c r="T1286" s="45">
        <f t="shared" si="167"/>
        <v>23874</v>
      </c>
      <c r="U1286" s="45">
        <f>IF(L1286=1,F1286*INDEX(Asumsi!$B$5:$B$7,MATCH(I1286,Asumsi!$A$5:$A$7,0))-F1286*R1286,0)</f>
        <v>119370</v>
      </c>
      <c r="V1286" s="45">
        <f>IF(S1286=1,U1286*(1-Asumsi!$B$10),U1286)</f>
        <v>113401.5</v>
      </c>
    </row>
    <row r="1287" spans="1:22" x14ac:dyDescent="0.35">
      <c r="A1287" s="43">
        <v>3648</v>
      </c>
      <c r="B1287" s="43" t="s">
        <v>202</v>
      </c>
      <c r="C1287" s="43" t="s">
        <v>288</v>
      </c>
      <c r="D1287" s="44">
        <v>40345</v>
      </c>
      <c r="E1287" s="43">
        <v>46</v>
      </c>
      <c r="F1287" s="43">
        <v>269620</v>
      </c>
      <c r="G1287" s="43">
        <v>0.1</v>
      </c>
      <c r="H1287" s="43">
        <v>26962</v>
      </c>
      <c r="I1287" s="43" t="s">
        <v>76</v>
      </c>
      <c r="J1287" s="43" t="s">
        <v>149</v>
      </c>
      <c r="K1287" s="43">
        <f t="shared" si="160"/>
        <v>2010</v>
      </c>
      <c r="L1287" s="43">
        <f t="shared" si="161"/>
        <v>1</v>
      </c>
      <c r="M1287" s="43">
        <f t="shared" si="162"/>
        <v>0</v>
      </c>
      <c r="N1287" s="43">
        <f t="shared" si="163"/>
        <v>1</v>
      </c>
      <c r="O1287" s="43" t="str">
        <f t="shared" si="164"/>
        <v>D: 7%+</v>
      </c>
      <c r="P1287" s="45">
        <f t="shared" si="165"/>
        <v>242658</v>
      </c>
      <c r="Q1287" s="45">
        <f>IF(L1287=1,F1287*INDEX(Asumsi!$B$5:$B$7,MATCH(I1287,Asumsi!$A$5:$A$7,0))-H1287,0)</f>
        <v>53924</v>
      </c>
      <c r="R1287" s="46">
        <f>MIN(G1287,INDEX(Asumsi!$C$5:$C$7,MATCH(I1287,Asumsi!$A$5:$A$7,0)))</f>
        <v>0.05</v>
      </c>
      <c r="S1287" s="43">
        <f t="shared" si="166"/>
        <v>1</v>
      </c>
      <c r="T1287" s="45">
        <f t="shared" si="167"/>
        <v>13481</v>
      </c>
      <c r="U1287" s="45">
        <f>IF(L1287=1,F1287*INDEX(Asumsi!$B$5:$B$7,MATCH(I1287,Asumsi!$A$5:$A$7,0))-F1287*R1287,0)</f>
        <v>67405</v>
      </c>
      <c r="V1287" s="45">
        <f>IF(S1287=1,U1287*(1-Asumsi!$B$10),U1287)</f>
        <v>64034.75</v>
      </c>
    </row>
    <row r="1288" spans="1:22" x14ac:dyDescent="0.35">
      <c r="A1288" s="43">
        <v>6246</v>
      </c>
      <c r="B1288" s="43" t="s">
        <v>202</v>
      </c>
      <c r="C1288" s="43" t="s">
        <v>288</v>
      </c>
      <c r="D1288" s="44">
        <v>40107</v>
      </c>
      <c r="E1288" s="43">
        <v>13</v>
      </c>
      <c r="F1288" s="43">
        <v>104760</v>
      </c>
      <c r="G1288" s="43">
        <v>0.06</v>
      </c>
      <c r="H1288" s="43">
        <v>6286</v>
      </c>
      <c r="I1288" s="43" t="s">
        <v>76</v>
      </c>
      <c r="J1288" s="43" t="s">
        <v>150</v>
      </c>
      <c r="K1288" s="43">
        <f t="shared" si="160"/>
        <v>2009</v>
      </c>
      <c r="L1288" s="43">
        <f t="shared" si="161"/>
        <v>1</v>
      </c>
      <c r="M1288" s="43">
        <f t="shared" si="162"/>
        <v>0</v>
      </c>
      <c r="N1288" s="43">
        <f t="shared" si="163"/>
        <v>1</v>
      </c>
      <c r="O1288" s="43" t="str">
        <f t="shared" si="164"/>
        <v>C: 4-6%</v>
      </c>
      <c r="P1288" s="45">
        <f t="shared" si="165"/>
        <v>98474</v>
      </c>
      <c r="Q1288" s="45">
        <f>IF(L1288=1,F1288*INDEX(Asumsi!$B$5:$B$7,MATCH(I1288,Asumsi!$A$5:$A$7,0))-H1288,0)</f>
        <v>25142</v>
      </c>
      <c r="R1288" s="46">
        <f>MIN(G1288,INDEX(Asumsi!$C$5:$C$7,MATCH(I1288,Asumsi!$A$5:$A$7,0)))</f>
        <v>0.05</v>
      </c>
      <c r="S1288" s="43">
        <f t="shared" si="166"/>
        <v>1</v>
      </c>
      <c r="T1288" s="45">
        <f t="shared" si="167"/>
        <v>1047.5999999999995</v>
      </c>
      <c r="U1288" s="45">
        <f>IF(L1288=1,F1288*INDEX(Asumsi!$B$5:$B$7,MATCH(I1288,Asumsi!$A$5:$A$7,0))-F1288*R1288,0)</f>
        <v>26190</v>
      </c>
      <c r="V1288" s="45">
        <f>IF(S1288=1,U1288*(1-Asumsi!$B$10),U1288)</f>
        <v>24880.5</v>
      </c>
    </row>
    <row r="1289" spans="1:22" x14ac:dyDescent="0.35">
      <c r="A1289" s="43">
        <v>9028</v>
      </c>
      <c r="B1289" s="43" t="s">
        <v>202</v>
      </c>
      <c r="C1289" s="43" t="s">
        <v>443</v>
      </c>
      <c r="D1289" s="44">
        <v>40533</v>
      </c>
      <c r="E1289" s="43">
        <v>48</v>
      </c>
      <c r="F1289" s="43">
        <v>29113340</v>
      </c>
      <c r="G1289" s="43">
        <v>0.04</v>
      </c>
      <c r="H1289" s="43">
        <v>1164534</v>
      </c>
      <c r="I1289" s="43" t="s">
        <v>77</v>
      </c>
      <c r="J1289" s="43" t="s">
        <v>134</v>
      </c>
      <c r="K1289" s="43">
        <f t="shared" si="160"/>
        <v>2010</v>
      </c>
      <c r="L1289" s="43">
        <f t="shared" si="161"/>
        <v>1</v>
      </c>
      <c r="M1289" s="43">
        <f t="shared" si="162"/>
        <v>0</v>
      </c>
      <c r="N1289" s="43">
        <f t="shared" si="163"/>
        <v>1</v>
      </c>
      <c r="O1289" s="43" t="str">
        <f t="shared" si="164"/>
        <v>C: 4-6%</v>
      </c>
      <c r="P1289" s="45">
        <f t="shared" si="165"/>
        <v>27948806</v>
      </c>
      <c r="Q1289" s="45">
        <f>IF(L1289=1,F1289*INDEX(Asumsi!$B$5:$B$7,MATCH(I1289,Asumsi!$A$5:$A$7,0))-H1289,0)</f>
        <v>7569468</v>
      </c>
      <c r="R1289" s="46">
        <f>MIN(G1289,INDEX(Asumsi!$C$5:$C$7,MATCH(I1289,Asumsi!$A$5:$A$7,0)))</f>
        <v>0.04</v>
      </c>
      <c r="S1289" s="43">
        <f t="shared" si="166"/>
        <v>0</v>
      </c>
      <c r="T1289" s="45">
        <f t="shared" si="167"/>
        <v>0</v>
      </c>
      <c r="U1289" s="45">
        <f>IF(L1289=1,F1289*INDEX(Asumsi!$B$5:$B$7,MATCH(I1289,Asumsi!$A$5:$A$7,0))-F1289*R1289,0)</f>
        <v>7569468.4000000004</v>
      </c>
      <c r="V1289" s="45">
        <f>IF(S1289=1,U1289*(1-Asumsi!$B$10),U1289)</f>
        <v>7569468.4000000004</v>
      </c>
    </row>
    <row r="1290" spans="1:22" x14ac:dyDescent="0.35">
      <c r="A1290" s="43">
        <v>9478</v>
      </c>
      <c r="B1290" s="43" t="s">
        <v>202</v>
      </c>
      <c r="C1290" s="43" t="s">
        <v>288</v>
      </c>
      <c r="D1290" s="44">
        <v>39900</v>
      </c>
      <c r="E1290" s="43">
        <v>48</v>
      </c>
      <c r="F1290" s="43">
        <v>1045940</v>
      </c>
      <c r="G1290" s="43">
        <v>0.04</v>
      </c>
      <c r="H1290" s="43">
        <v>41838</v>
      </c>
      <c r="I1290" s="43" t="s">
        <v>75</v>
      </c>
      <c r="J1290" s="43" t="s">
        <v>144</v>
      </c>
      <c r="K1290" s="43">
        <f t="shared" si="160"/>
        <v>2009</v>
      </c>
      <c r="L1290" s="43">
        <f t="shared" si="161"/>
        <v>1</v>
      </c>
      <c r="M1290" s="43">
        <f t="shared" si="162"/>
        <v>0</v>
      </c>
      <c r="N1290" s="43">
        <f t="shared" si="163"/>
        <v>1</v>
      </c>
      <c r="O1290" s="43" t="str">
        <f t="shared" si="164"/>
        <v>C: 4-6%</v>
      </c>
      <c r="P1290" s="45">
        <f t="shared" si="165"/>
        <v>1004102</v>
      </c>
      <c r="Q1290" s="45">
        <f>IF(L1290=1,F1290*INDEX(Asumsi!$B$5:$B$7,MATCH(I1290,Asumsi!$A$5:$A$7,0))-H1290,0)</f>
        <v>271944</v>
      </c>
      <c r="R1290" s="46">
        <f>MIN(G1290,INDEX(Asumsi!$C$5:$C$7,MATCH(I1290,Asumsi!$A$5:$A$7,0)))</f>
        <v>0.03</v>
      </c>
      <c r="S1290" s="43">
        <f t="shared" si="166"/>
        <v>1</v>
      </c>
      <c r="T1290" s="45">
        <f t="shared" si="167"/>
        <v>10459.400000000001</v>
      </c>
      <c r="U1290" s="45">
        <f>IF(L1290=1,F1290*INDEX(Asumsi!$B$5:$B$7,MATCH(I1290,Asumsi!$A$5:$A$7,0))-F1290*R1290,0)</f>
        <v>282403.8</v>
      </c>
      <c r="V1290" s="45">
        <f>IF(S1290=1,U1290*(1-Asumsi!$B$10),U1290)</f>
        <v>268283.61</v>
      </c>
    </row>
    <row r="1291" spans="1:22" x14ac:dyDescent="0.35">
      <c r="A1291" s="43">
        <v>12323</v>
      </c>
      <c r="B1291" s="43" t="s">
        <v>202</v>
      </c>
      <c r="C1291" s="43" t="s">
        <v>322</v>
      </c>
      <c r="D1291" s="44">
        <v>40635</v>
      </c>
      <c r="E1291" s="43">
        <v>32</v>
      </c>
      <c r="F1291" s="43">
        <v>1027480</v>
      </c>
      <c r="G1291" s="43">
        <v>0.02</v>
      </c>
      <c r="H1291" s="43">
        <v>20550</v>
      </c>
      <c r="I1291" s="43" t="s">
        <v>76</v>
      </c>
      <c r="J1291" s="43" t="s">
        <v>138</v>
      </c>
      <c r="K1291" s="43">
        <f t="shared" si="160"/>
        <v>2011</v>
      </c>
      <c r="L1291" s="43">
        <f t="shared" si="161"/>
        <v>1</v>
      </c>
      <c r="M1291" s="43">
        <f t="shared" si="162"/>
        <v>0</v>
      </c>
      <c r="N1291" s="43">
        <f t="shared" si="163"/>
        <v>1</v>
      </c>
      <c r="O1291" s="43" t="str">
        <f t="shared" si="164"/>
        <v>B: 1-3%</v>
      </c>
      <c r="P1291" s="45">
        <f t="shared" si="165"/>
        <v>1006930</v>
      </c>
      <c r="Q1291" s="45">
        <f>IF(L1291=1,F1291*INDEX(Asumsi!$B$5:$B$7,MATCH(I1291,Asumsi!$A$5:$A$7,0))-H1291,0)</f>
        <v>287694</v>
      </c>
      <c r="R1291" s="46">
        <f>MIN(G1291,INDEX(Asumsi!$C$5:$C$7,MATCH(I1291,Asumsi!$A$5:$A$7,0)))</f>
        <v>0.02</v>
      </c>
      <c r="S1291" s="43">
        <f t="shared" si="166"/>
        <v>0</v>
      </c>
      <c r="T1291" s="45">
        <f t="shared" si="167"/>
        <v>0</v>
      </c>
      <c r="U1291" s="45">
        <f>IF(L1291=1,F1291*INDEX(Asumsi!$B$5:$B$7,MATCH(I1291,Asumsi!$A$5:$A$7,0))-F1291*R1291,0)</f>
        <v>287694.40000000002</v>
      </c>
      <c r="V1291" s="45">
        <f>IF(S1291=1,U1291*(1-Asumsi!$B$10),U1291)</f>
        <v>287694.40000000002</v>
      </c>
    </row>
    <row r="1292" spans="1:22" x14ac:dyDescent="0.35">
      <c r="A1292" s="43">
        <v>13830</v>
      </c>
      <c r="B1292" s="43" t="s">
        <v>202</v>
      </c>
      <c r="C1292" s="43" t="s">
        <v>443</v>
      </c>
      <c r="D1292" s="44">
        <v>40168</v>
      </c>
      <c r="E1292" s="43">
        <v>27</v>
      </c>
      <c r="F1292" s="43">
        <v>5219060</v>
      </c>
      <c r="G1292" s="43">
        <v>0</v>
      </c>
      <c r="H1292" s="43">
        <v>0</v>
      </c>
      <c r="I1292" s="43" t="s">
        <v>76</v>
      </c>
      <c r="J1292" s="43" t="s">
        <v>146</v>
      </c>
      <c r="K1292" s="43">
        <f t="shared" si="160"/>
        <v>2009</v>
      </c>
      <c r="L1292" s="43">
        <f t="shared" si="161"/>
        <v>1</v>
      </c>
      <c r="M1292" s="43">
        <f t="shared" si="162"/>
        <v>0</v>
      </c>
      <c r="N1292" s="43">
        <f t="shared" si="163"/>
        <v>1</v>
      </c>
      <c r="O1292" s="43" t="str">
        <f t="shared" si="164"/>
        <v>A: 0%</v>
      </c>
      <c r="P1292" s="45">
        <f t="shared" si="165"/>
        <v>5219060</v>
      </c>
      <c r="Q1292" s="45">
        <f>IF(L1292=1,F1292*INDEX(Asumsi!$B$5:$B$7,MATCH(I1292,Asumsi!$A$5:$A$7,0))-H1292,0)</f>
        <v>1565718</v>
      </c>
      <c r="R1292" s="46">
        <f>MIN(G1292,INDEX(Asumsi!$C$5:$C$7,MATCH(I1292,Asumsi!$A$5:$A$7,0)))</f>
        <v>0</v>
      </c>
      <c r="S1292" s="43">
        <f t="shared" si="166"/>
        <v>0</v>
      </c>
      <c r="T1292" s="45">
        <f t="shared" si="167"/>
        <v>0</v>
      </c>
      <c r="U1292" s="45">
        <f>IF(L1292=1,F1292*INDEX(Asumsi!$B$5:$B$7,MATCH(I1292,Asumsi!$A$5:$A$7,0))-F1292*R1292,0)</f>
        <v>1565718</v>
      </c>
      <c r="V1292" s="45">
        <f>IF(S1292=1,U1292*(1-Asumsi!$B$10),U1292)</f>
        <v>1565718</v>
      </c>
    </row>
    <row r="1293" spans="1:22" x14ac:dyDescent="0.35">
      <c r="A1293" s="43">
        <v>14791</v>
      </c>
      <c r="B1293" s="43" t="s">
        <v>202</v>
      </c>
      <c r="C1293" s="43" t="s">
        <v>322</v>
      </c>
      <c r="D1293" s="44">
        <v>40223</v>
      </c>
      <c r="E1293" s="43">
        <v>29</v>
      </c>
      <c r="F1293" s="43">
        <v>3152446</v>
      </c>
      <c r="G1293" s="43">
        <v>0.05</v>
      </c>
      <c r="H1293" s="43">
        <v>157622</v>
      </c>
      <c r="I1293" s="43" t="s">
        <v>77</v>
      </c>
      <c r="J1293" s="43" t="s">
        <v>137</v>
      </c>
      <c r="K1293" s="43">
        <f t="shared" si="160"/>
        <v>2010</v>
      </c>
      <c r="L1293" s="43">
        <f t="shared" si="161"/>
        <v>1</v>
      </c>
      <c r="M1293" s="43">
        <f t="shared" si="162"/>
        <v>0</v>
      </c>
      <c r="N1293" s="43">
        <f t="shared" si="163"/>
        <v>1</v>
      </c>
      <c r="O1293" s="43" t="str">
        <f t="shared" si="164"/>
        <v>C: 4-6%</v>
      </c>
      <c r="P1293" s="45">
        <f t="shared" si="165"/>
        <v>2994824</v>
      </c>
      <c r="Q1293" s="45">
        <f>IF(L1293=1,F1293*INDEX(Asumsi!$B$5:$B$7,MATCH(I1293,Asumsi!$A$5:$A$7,0))-H1293,0)</f>
        <v>788111.79999999993</v>
      </c>
      <c r="R1293" s="46">
        <f>MIN(G1293,INDEX(Asumsi!$C$5:$C$7,MATCH(I1293,Asumsi!$A$5:$A$7,0)))</f>
        <v>0.05</v>
      </c>
      <c r="S1293" s="43">
        <f t="shared" si="166"/>
        <v>0</v>
      </c>
      <c r="T1293" s="45">
        <f t="shared" si="167"/>
        <v>0</v>
      </c>
      <c r="U1293" s="45">
        <f>IF(L1293=1,F1293*INDEX(Asumsi!$B$5:$B$7,MATCH(I1293,Asumsi!$A$5:$A$7,0))-F1293*R1293,0)</f>
        <v>788111.49999999988</v>
      </c>
      <c r="V1293" s="45">
        <f>IF(S1293=1,U1293*(1-Asumsi!$B$10),U1293)</f>
        <v>788111.49999999988</v>
      </c>
    </row>
    <row r="1294" spans="1:22" x14ac:dyDescent="0.35">
      <c r="A1294" s="43">
        <v>18085</v>
      </c>
      <c r="B1294" s="43" t="s">
        <v>202</v>
      </c>
      <c r="C1294" s="43" t="s">
        <v>322</v>
      </c>
      <c r="D1294" s="44">
        <v>40811</v>
      </c>
      <c r="E1294" s="43">
        <v>23</v>
      </c>
      <c r="F1294" s="43">
        <v>16255020</v>
      </c>
      <c r="G1294" s="43">
        <v>0.01</v>
      </c>
      <c r="H1294" s="43">
        <v>162550</v>
      </c>
      <c r="I1294" s="43" t="s">
        <v>75</v>
      </c>
      <c r="J1294" s="43" t="s">
        <v>136</v>
      </c>
      <c r="K1294" s="43">
        <f t="shared" si="160"/>
        <v>2011</v>
      </c>
      <c r="L1294" s="43">
        <f t="shared" si="161"/>
        <v>1</v>
      </c>
      <c r="M1294" s="43">
        <f t="shared" si="162"/>
        <v>0</v>
      </c>
      <c r="N1294" s="43">
        <f t="shared" si="163"/>
        <v>1</v>
      </c>
      <c r="O1294" s="43" t="str">
        <f t="shared" si="164"/>
        <v>B: 1-3%</v>
      </c>
      <c r="P1294" s="45">
        <f t="shared" si="165"/>
        <v>16092470</v>
      </c>
      <c r="Q1294" s="45">
        <f>IF(L1294=1,F1294*INDEX(Asumsi!$B$5:$B$7,MATCH(I1294,Asumsi!$A$5:$A$7,0))-H1294,0)</f>
        <v>4713956</v>
      </c>
      <c r="R1294" s="46">
        <f>MIN(G1294,INDEX(Asumsi!$C$5:$C$7,MATCH(I1294,Asumsi!$A$5:$A$7,0)))</f>
        <v>0.01</v>
      </c>
      <c r="S1294" s="43">
        <f t="shared" si="166"/>
        <v>0</v>
      </c>
      <c r="T1294" s="45">
        <f t="shared" si="167"/>
        <v>0</v>
      </c>
      <c r="U1294" s="45">
        <f>IF(L1294=1,F1294*INDEX(Asumsi!$B$5:$B$7,MATCH(I1294,Asumsi!$A$5:$A$7,0))-F1294*R1294,0)</f>
        <v>4713955.8</v>
      </c>
      <c r="V1294" s="45">
        <f>IF(S1294=1,U1294*(1-Asumsi!$B$10),U1294)</f>
        <v>4713955.8</v>
      </c>
    </row>
    <row r="1295" spans="1:22" x14ac:dyDescent="0.35">
      <c r="A1295" s="43">
        <v>20674</v>
      </c>
      <c r="B1295" s="43" t="s">
        <v>202</v>
      </c>
      <c r="C1295" s="43" t="s">
        <v>288</v>
      </c>
      <c r="D1295" s="44">
        <v>40520</v>
      </c>
      <c r="E1295" s="43">
        <v>37</v>
      </c>
      <c r="F1295" s="43">
        <v>35434680</v>
      </c>
      <c r="G1295" s="43">
        <v>0</v>
      </c>
      <c r="H1295" s="43">
        <v>0</v>
      </c>
      <c r="I1295" s="43" t="s">
        <v>77</v>
      </c>
      <c r="J1295" s="43" t="s">
        <v>134</v>
      </c>
      <c r="K1295" s="43">
        <f t="shared" si="160"/>
        <v>2010</v>
      </c>
      <c r="L1295" s="43">
        <f t="shared" si="161"/>
        <v>1</v>
      </c>
      <c r="M1295" s="43">
        <f t="shared" si="162"/>
        <v>0</v>
      </c>
      <c r="N1295" s="43">
        <f t="shared" si="163"/>
        <v>1</v>
      </c>
      <c r="O1295" s="43" t="str">
        <f t="shared" si="164"/>
        <v>A: 0%</v>
      </c>
      <c r="P1295" s="45">
        <f t="shared" si="165"/>
        <v>35434680</v>
      </c>
      <c r="Q1295" s="45">
        <f>IF(L1295=1,F1295*INDEX(Asumsi!$B$5:$B$7,MATCH(I1295,Asumsi!$A$5:$A$7,0))-H1295,0)</f>
        <v>10630404</v>
      </c>
      <c r="R1295" s="46">
        <f>MIN(G1295,INDEX(Asumsi!$C$5:$C$7,MATCH(I1295,Asumsi!$A$5:$A$7,0)))</f>
        <v>0</v>
      </c>
      <c r="S1295" s="43">
        <f t="shared" si="166"/>
        <v>0</v>
      </c>
      <c r="T1295" s="45">
        <f t="shared" si="167"/>
        <v>0</v>
      </c>
      <c r="U1295" s="45">
        <f>IF(L1295=1,F1295*INDEX(Asumsi!$B$5:$B$7,MATCH(I1295,Asumsi!$A$5:$A$7,0))-F1295*R1295,0)</f>
        <v>10630404</v>
      </c>
      <c r="V1295" s="45">
        <f>IF(S1295=1,U1295*(1-Asumsi!$B$10),U1295)</f>
        <v>10630404</v>
      </c>
    </row>
    <row r="1296" spans="1:22" x14ac:dyDescent="0.35">
      <c r="A1296" s="43">
        <v>24903</v>
      </c>
      <c r="B1296" s="43" t="s">
        <v>202</v>
      </c>
      <c r="C1296" s="43" t="s">
        <v>442</v>
      </c>
      <c r="D1296" s="44">
        <v>40470</v>
      </c>
      <c r="E1296" s="43">
        <v>33</v>
      </c>
      <c r="F1296" s="43">
        <v>3292940</v>
      </c>
      <c r="G1296" s="43">
        <v>0.05</v>
      </c>
      <c r="H1296" s="43">
        <v>164647</v>
      </c>
      <c r="I1296" s="43" t="s">
        <v>76</v>
      </c>
      <c r="J1296" s="43" t="s">
        <v>145</v>
      </c>
      <c r="K1296" s="43">
        <f t="shared" si="160"/>
        <v>2010</v>
      </c>
      <c r="L1296" s="43">
        <f t="shared" si="161"/>
        <v>1</v>
      </c>
      <c r="M1296" s="43">
        <f t="shared" si="162"/>
        <v>0</v>
      </c>
      <c r="N1296" s="43">
        <f t="shared" si="163"/>
        <v>1</v>
      </c>
      <c r="O1296" s="43" t="str">
        <f t="shared" si="164"/>
        <v>C: 4-6%</v>
      </c>
      <c r="P1296" s="45">
        <f t="shared" si="165"/>
        <v>3128293</v>
      </c>
      <c r="Q1296" s="45">
        <f>IF(L1296=1,F1296*INDEX(Asumsi!$B$5:$B$7,MATCH(I1296,Asumsi!$A$5:$A$7,0))-H1296,0)</f>
        <v>823235</v>
      </c>
      <c r="R1296" s="46">
        <f>MIN(G1296,INDEX(Asumsi!$C$5:$C$7,MATCH(I1296,Asumsi!$A$5:$A$7,0)))</f>
        <v>0.05</v>
      </c>
      <c r="S1296" s="43">
        <f t="shared" si="166"/>
        <v>0</v>
      </c>
      <c r="T1296" s="45">
        <f t="shared" si="167"/>
        <v>0</v>
      </c>
      <c r="U1296" s="45">
        <f>IF(L1296=1,F1296*INDEX(Asumsi!$B$5:$B$7,MATCH(I1296,Asumsi!$A$5:$A$7,0))-F1296*R1296,0)</f>
        <v>823235</v>
      </c>
      <c r="V1296" s="45">
        <f>IF(S1296=1,U1296*(1-Asumsi!$B$10),U1296)</f>
        <v>823235</v>
      </c>
    </row>
    <row r="1297" spans="1:22" x14ac:dyDescent="0.35">
      <c r="A1297" s="43">
        <v>25735</v>
      </c>
      <c r="B1297" s="43" t="s">
        <v>209</v>
      </c>
      <c r="C1297" s="43" t="s">
        <v>322</v>
      </c>
      <c r="D1297" s="44">
        <v>40542</v>
      </c>
      <c r="E1297" s="43">
        <v>45</v>
      </c>
      <c r="F1297" s="43">
        <v>520740</v>
      </c>
      <c r="G1297" s="43">
        <v>0.02</v>
      </c>
      <c r="H1297" s="43">
        <v>10415</v>
      </c>
      <c r="I1297" s="43" t="s">
        <v>76</v>
      </c>
      <c r="J1297" s="43" t="s">
        <v>147</v>
      </c>
      <c r="K1297" s="43">
        <f t="shared" si="160"/>
        <v>2010</v>
      </c>
      <c r="L1297" s="43">
        <f t="shared" si="161"/>
        <v>0</v>
      </c>
      <c r="M1297" s="43">
        <f t="shared" si="162"/>
        <v>1</v>
      </c>
      <c r="N1297" s="43">
        <f t="shared" si="163"/>
        <v>1</v>
      </c>
      <c r="O1297" s="43" t="str">
        <f t="shared" si="164"/>
        <v>B: 1-3%</v>
      </c>
      <c r="P1297" s="45">
        <f t="shared" si="165"/>
        <v>0</v>
      </c>
      <c r="Q1297" s="45">
        <f>IF(L1297=1,F1297*INDEX(Asumsi!$B$5:$B$7,MATCH(I1297,Asumsi!$A$5:$A$7,0))-H1297,0)</f>
        <v>0</v>
      </c>
      <c r="R1297" s="46">
        <f>MIN(G1297,INDEX(Asumsi!$C$5:$C$7,MATCH(I1297,Asumsi!$A$5:$A$7,0)))</f>
        <v>0.02</v>
      </c>
      <c r="S1297" s="43">
        <f t="shared" si="166"/>
        <v>0</v>
      </c>
      <c r="T1297" s="45">
        <f t="shared" si="167"/>
        <v>0</v>
      </c>
      <c r="U1297" s="45">
        <f>IF(L1297=1,F1297*INDEX(Asumsi!$B$5:$B$7,MATCH(I1297,Asumsi!$A$5:$A$7,0))-F1297*R1297,0)</f>
        <v>0</v>
      </c>
      <c r="V1297" s="45">
        <f>IF(S1297=1,U1297*(1-Asumsi!$B$10),U1297)</f>
        <v>0</v>
      </c>
    </row>
    <row r="1298" spans="1:22" x14ac:dyDescent="0.35">
      <c r="A1298" s="43">
        <v>29856</v>
      </c>
      <c r="B1298" s="43" t="s">
        <v>202</v>
      </c>
      <c r="C1298" s="43" t="s">
        <v>322</v>
      </c>
      <c r="D1298" s="44">
        <v>41068</v>
      </c>
      <c r="E1298" s="43">
        <v>24</v>
      </c>
      <c r="F1298" s="43">
        <v>231080</v>
      </c>
      <c r="G1298" s="43">
        <v>0.04</v>
      </c>
      <c r="H1298" s="43">
        <v>9243</v>
      </c>
      <c r="I1298" s="43" t="s">
        <v>76</v>
      </c>
      <c r="J1298" s="43" t="s">
        <v>145</v>
      </c>
      <c r="K1298" s="43">
        <f t="shared" si="160"/>
        <v>2012</v>
      </c>
      <c r="L1298" s="43">
        <f t="shared" si="161"/>
        <v>1</v>
      </c>
      <c r="M1298" s="43">
        <f t="shared" si="162"/>
        <v>0</v>
      </c>
      <c r="N1298" s="43">
        <f t="shared" si="163"/>
        <v>1</v>
      </c>
      <c r="O1298" s="43" t="str">
        <f t="shared" si="164"/>
        <v>C: 4-6%</v>
      </c>
      <c r="P1298" s="45">
        <f t="shared" si="165"/>
        <v>221837</v>
      </c>
      <c r="Q1298" s="45">
        <f>IF(L1298=1,F1298*INDEX(Asumsi!$B$5:$B$7,MATCH(I1298,Asumsi!$A$5:$A$7,0))-H1298,0)</f>
        <v>60081</v>
      </c>
      <c r="R1298" s="46">
        <f>MIN(G1298,INDEX(Asumsi!$C$5:$C$7,MATCH(I1298,Asumsi!$A$5:$A$7,0)))</f>
        <v>0.04</v>
      </c>
      <c r="S1298" s="43">
        <f t="shared" si="166"/>
        <v>0</v>
      </c>
      <c r="T1298" s="45">
        <f t="shared" si="167"/>
        <v>0</v>
      </c>
      <c r="U1298" s="45">
        <f>IF(L1298=1,F1298*INDEX(Asumsi!$B$5:$B$7,MATCH(I1298,Asumsi!$A$5:$A$7,0))-F1298*R1298,0)</f>
        <v>60080.800000000003</v>
      </c>
      <c r="V1298" s="45">
        <f>IF(S1298=1,U1298*(1-Asumsi!$B$10),U1298)</f>
        <v>60080.800000000003</v>
      </c>
    </row>
    <row r="1299" spans="1:22" x14ac:dyDescent="0.35">
      <c r="A1299" s="43">
        <v>32580</v>
      </c>
      <c r="B1299" s="43" t="s">
        <v>202</v>
      </c>
      <c r="C1299" s="43" t="s">
        <v>358</v>
      </c>
      <c r="D1299" s="44">
        <v>40801</v>
      </c>
      <c r="E1299" s="43">
        <v>23</v>
      </c>
      <c r="F1299" s="43">
        <v>333600</v>
      </c>
      <c r="G1299" s="43">
        <v>0.03</v>
      </c>
      <c r="H1299" s="43">
        <v>10008</v>
      </c>
      <c r="I1299" s="43" t="s">
        <v>76</v>
      </c>
      <c r="J1299" s="43" t="s">
        <v>145</v>
      </c>
      <c r="K1299" s="43">
        <f t="shared" si="160"/>
        <v>2011</v>
      </c>
      <c r="L1299" s="43">
        <f t="shared" si="161"/>
        <v>1</v>
      </c>
      <c r="M1299" s="43">
        <f t="shared" si="162"/>
        <v>0</v>
      </c>
      <c r="N1299" s="43">
        <f t="shared" si="163"/>
        <v>1</v>
      </c>
      <c r="O1299" s="43" t="str">
        <f t="shared" si="164"/>
        <v>B: 1-3%</v>
      </c>
      <c r="P1299" s="45">
        <f t="shared" si="165"/>
        <v>323592</v>
      </c>
      <c r="Q1299" s="45">
        <f>IF(L1299=1,F1299*INDEX(Asumsi!$B$5:$B$7,MATCH(I1299,Asumsi!$A$5:$A$7,0))-H1299,0)</f>
        <v>90072</v>
      </c>
      <c r="R1299" s="46">
        <f>MIN(G1299,INDEX(Asumsi!$C$5:$C$7,MATCH(I1299,Asumsi!$A$5:$A$7,0)))</f>
        <v>0.03</v>
      </c>
      <c r="S1299" s="43">
        <f t="shared" si="166"/>
        <v>0</v>
      </c>
      <c r="T1299" s="45">
        <f t="shared" si="167"/>
        <v>0</v>
      </c>
      <c r="U1299" s="45">
        <f>IF(L1299=1,F1299*INDEX(Asumsi!$B$5:$B$7,MATCH(I1299,Asumsi!$A$5:$A$7,0))-F1299*R1299,0)</f>
        <v>90072</v>
      </c>
      <c r="V1299" s="45">
        <f>IF(S1299=1,U1299*(1-Asumsi!$B$10),U1299)</f>
        <v>90072</v>
      </c>
    </row>
    <row r="1300" spans="1:22" x14ac:dyDescent="0.35">
      <c r="A1300" s="43">
        <v>34017</v>
      </c>
      <c r="B1300" s="43" t="s">
        <v>202</v>
      </c>
      <c r="C1300" s="43" t="s">
        <v>442</v>
      </c>
      <c r="D1300" s="44">
        <v>39895</v>
      </c>
      <c r="E1300" s="43">
        <v>20</v>
      </c>
      <c r="F1300" s="43">
        <v>206780</v>
      </c>
      <c r="G1300" s="43">
        <v>0.05</v>
      </c>
      <c r="H1300" s="43">
        <v>10339</v>
      </c>
      <c r="I1300" s="43" t="s">
        <v>76</v>
      </c>
      <c r="J1300" s="43" t="s">
        <v>147</v>
      </c>
      <c r="K1300" s="43">
        <f t="shared" si="160"/>
        <v>2009</v>
      </c>
      <c r="L1300" s="43">
        <f t="shared" si="161"/>
        <v>1</v>
      </c>
      <c r="M1300" s="43">
        <f t="shared" si="162"/>
        <v>0</v>
      </c>
      <c r="N1300" s="43">
        <f t="shared" si="163"/>
        <v>1</v>
      </c>
      <c r="O1300" s="43" t="str">
        <f t="shared" si="164"/>
        <v>C: 4-6%</v>
      </c>
      <c r="P1300" s="45">
        <f t="shared" si="165"/>
        <v>196441</v>
      </c>
      <c r="Q1300" s="45">
        <f>IF(L1300=1,F1300*INDEX(Asumsi!$B$5:$B$7,MATCH(I1300,Asumsi!$A$5:$A$7,0))-H1300,0)</f>
        <v>51695</v>
      </c>
      <c r="R1300" s="46">
        <f>MIN(G1300,INDEX(Asumsi!$C$5:$C$7,MATCH(I1300,Asumsi!$A$5:$A$7,0)))</f>
        <v>0.05</v>
      </c>
      <c r="S1300" s="43">
        <f t="shared" si="166"/>
        <v>0</v>
      </c>
      <c r="T1300" s="45">
        <f t="shared" si="167"/>
        <v>0</v>
      </c>
      <c r="U1300" s="45">
        <f>IF(L1300=1,F1300*INDEX(Asumsi!$B$5:$B$7,MATCH(I1300,Asumsi!$A$5:$A$7,0))-F1300*R1300,0)</f>
        <v>51695</v>
      </c>
      <c r="V1300" s="45">
        <f>IF(S1300=1,U1300*(1-Asumsi!$B$10),U1300)</f>
        <v>51695</v>
      </c>
    </row>
    <row r="1301" spans="1:22" x14ac:dyDescent="0.35">
      <c r="A1301" s="43">
        <v>42597</v>
      </c>
      <c r="B1301" s="43" t="s">
        <v>202</v>
      </c>
      <c r="C1301" s="43" t="s">
        <v>442</v>
      </c>
      <c r="D1301" s="44">
        <v>40262</v>
      </c>
      <c r="E1301" s="43">
        <v>5</v>
      </c>
      <c r="F1301" s="43">
        <v>59320</v>
      </c>
      <c r="G1301" s="43">
        <v>0.04</v>
      </c>
      <c r="H1301" s="43">
        <v>2373</v>
      </c>
      <c r="I1301" s="43" t="s">
        <v>77</v>
      </c>
      <c r="J1301" s="43" t="s">
        <v>142</v>
      </c>
      <c r="K1301" s="43">
        <f t="shared" si="160"/>
        <v>2010</v>
      </c>
      <c r="L1301" s="43">
        <f t="shared" si="161"/>
        <v>1</v>
      </c>
      <c r="M1301" s="43">
        <f t="shared" si="162"/>
        <v>0</v>
      </c>
      <c r="N1301" s="43">
        <f t="shared" si="163"/>
        <v>1</v>
      </c>
      <c r="O1301" s="43" t="str">
        <f t="shared" si="164"/>
        <v>C: 4-6%</v>
      </c>
      <c r="P1301" s="45">
        <f t="shared" si="165"/>
        <v>56947</v>
      </c>
      <c r="Q1301" s="45">
        <f>IF(L1301=1,F1301*INDEX(Asumsi!$B$5:$B$7,MATCH(I1301,Asumsi!$A$5:$A$7,0))-H1301,0)</f>
        <v>15423</v>
      </c>
      <c r="R1301" s="46">
        <f>MIN(G1301,INDEX(Asumsi!$C$5:$C$7,MATCH(I1301,Asumsi!$A$5:$A$7,0)))</f>
        <v>0.04</v>
      </c>
      <c r="S1301" s="43">
        <f t="shared" si="166"/>
        <v>0</v>
      </c>
      <c r="T1301" s="45">
        <f t="shared" si="167"/>
        <v>0</v>
      </c>
      <c r="U1301" s="45">
        <f>IF(L1301=1,F1301*INDEX(Asumsi!$B$5:$B$7,MATCH(I1301,Asumsi!$A$5:$A$7,0))-F1301*R1301,0)</f>
        <v>15423.2</v>
      </c>
      <c r="V1301" s="45">
        <f>IF(S1301=1,U1301*(1-Asumsi!$B$10),U1301)</f>
        <v>15423.2</v>
      </c>
    </row>
    <row r="1302" spans="1:22" x14ac:dyDescent="0.35">
      <c r="A1302" s="43">
        <v>46884</v>
      </c>
      <c r="B1302" s="43" t="s">
        <v>202</v>
      </c>
      <c r="C1302" s="43" t="s">
        <v>442</v>
      </c>
      <c r="D1302" s="44">
        <v>39830</v>
      </c>
      <c r="E1302" s="43">
        <v>25</v>
      </c>
      <c r="F1302" s="43">
        <v>560860</v>
      </c>
      <c r="G1302" s="43">
        <v>0.1</v>
      </c>
      <c r="H1302" s="43">
        <v>56086</v>
      </c>
      <c r="I1302" s="43" t="s">
        <v>76</v>
      </c>
      <c r="J1302" s="43" t="s">
        <v>147</v>
      </c>
      <c r="K1302" s="43">
        <f t="shared" si="160"/>
        <v>2009</v>
      </c>
      <c r="L1302" s="43">
        <f t="shared" si="161"/>
        <v>1</v>
      </c>
      <c r="M1302" s="43">
        <f t="shared" si="162"/>
        <v>0</v>
      </c>
      <c r="N1302" s="43">
        <f t="shared" si="163"/>
        <v>1</v>
      </c>
      <c r="O1302" s="43" t="str">
        <f t="shared" si="164"/>
        <v>D: 7%+</v>
      </c>
      <c r="P1302" s="45">
        <f t="shared" si="165"/>
        <v>504774</v>
      </c>
      <c r="Q1302" s="45">
        <f>IF(L1302=1,F1302*INDEX(Asumsi!$B$5:$B$7,MATCH(I1302,Asumsi!$A$5:$A$7,0))-H1302,0)</f>
        <v>112172</v>
      </c>
      <c r="R1302" s="46">
        <f>MIN(G1302,INDEX(Asumsi!$C$5:$C$7,MATCH(I1302,Asumsi!$A$5:$A$7,0)))</f>
        <v>0.05</v>
      </c>
      <c r="S1302" s="43">
        <f t="shared" si="166"/>
        <v>1</v>
      </c>
      <c r="T1302" s="45">
        <f t="shared" si="167"/>
        <v>28043</v>
      </c>
      <c r="U1302" s="45">
        <f>IF(L1302=1,F1302*INDEX(Asumsi!$B$5:$B$7,MATCH(I1302,Asumsi!$A$5:$A$7,0))-F1302*R1302,0)</f>
        <v>140215</v>
      </c>
      <c r="V1302" s="45">
        <f>IF(S1302=1,U1302*(1-Asumsi!$B$10),U1302)</f>
        <v>133204.25</v>
      </c>
    </row>
    <row r="1303" spans="1:22" x14ac:dyDescent="0.35">
      <c r="A1303" s="43">
        <v>52325</v>
      </c>
      <c r="B1303" s="43" t="s">
        <v>202</v>
      </c>
      <c r="C1303" s="43" t="s">
        <v>358</v>
      </c>
      <c r="D1303" s="44">
        <v>41104</v>
      </c>
      <c r="E1303" s="43">
        <v>23</v>
      </c>
      <c r="F1303" s="43">
        <v>10252600</v>
      </c>
      <c r="G1303" s="43">
        <v>7.0000000000000007E-2</v>
      </c>
      <c r="H1303" s="43">
        <v>717682</v>
      </c>
      <c r="I1303" s="43" t="s">
        <v>76</v>
      </c>
      <c r="J1303" s="43" t="s">
        <v>138</v>
      </c>
      <c r="K1303" s="43">
        <f t="shared" si="160"/>
        <v>2012</v>
      </c>
      <c r="L1303" s="43">
        <f t="shared" si="161"/>
        <v>1</v>
      </c>
      <c r="M1303" s="43">
        <f t="shared" si="162"/>
        <v>0</v>
      </c>
      <c r="N1303" s="43">
        <f t="shared" si="163"/>
        <v>1</v>
      </c>
      <c r="O1303" s="43" t="str">
        <f t="shared" si="164"/>
        <v>D: 7%+</v>
      </c>
      <c r="P1303" s="45">
        <f t="shared" si="165"/>
        <v>9534918</v>
      </c>
      <c r="Q1303" s="45">
        <f>IF(L1303=1,F1303*INDEX(Asumsi!$B$5:$B$7,MATCH(I1303,Asumsi!$A$5:$A$7,0))-H1303,0)</f>
        <v>2358098</v>
      </c>
      <c r="R1303" s="46">
        <f>MIN(G1303,INDEX(Asumsi!$C$5:$C$7,MATCH(I1303,Asumsi!$A$5:$A$7,0)))</f>
        <v>0.05</v>
      </c>
      <c r="S1303" s="43">
        <f t="shared" si="166"/>
        <v>1</v>
      </c>
      <c r="T1303" s="45">
        <f t="shared" si="167"/>
        <v>205052.00000000003</v>
      </c>
      <c r="U1303" s="45">
        <f>IF(L1303=1,F1303*INDEX(Asumsi!$B$5:$B$7,MATCH(I1303,Asumsi!$A$5:$A$7,0))-F1303*R1303,0)</f>
        <v>2563150</v>
      </c>
      <c r="V1303" s="45">
        <f>IF(S1303=1,U1303*(1-Asumsi!$B$10),U1303)</f>
        <v>2434992.5</v>
      </c>
    </row>
    <row r="1304" spans="1:22" x14ac:dyDescent="0.35">
      <c r="A1304" s="43">
        <v>53382</v>
      </c>
      <c r="B1304" s="43" t="s">
        <v>202</v>
      </c>
      <c r="C1304" s="43" t="s">
        <v>358</v>
      </c>
      <c r="D1304" s="44">
        <v>40174</v>
      </c>
      <c r="E1304" s="43">
        <v>13</v>
      </c>
      <c r="F1304" s="43">
        <v>176340</v>
      </c>
      <c r="G1304" s="43">
        <v>0.1</v>
      </c>
      <c r="H1304" s="43">
        <v>17634</v>
      </c>
      <c r="I1304" s="43" t="s">
        <v>76</v>
      </c>
      <c r="J1304" s="43" t="s">
        <v>141</v>
      </c>
      <c r="K1304" s="43">
        <f t="shared" si="160"/>
        <v>2009</v>
      </c>
      <c r="L1304" s="43">
        <f t="shared" si="161"/>
        <v>1</v>
      </c>
      <c r="M1304" s="43">
        <f t="shared" si="162"/>
        <v>0</v>
      </c>
      <c r="N1304" s="43">
        <f t="shared" si="163"/>
        <v>1</v>
      </c>
      <c r="O1304" s="43" t="str">
        <f t="shared" si="164"/>
        <v>D: 7%+</v>
      </c>
      <c r="P1304" s="45">
        <f t="shared" si="165"/>
        <v>158706</v>
      </c>
      <c r="Q1304" s="45">
        <f>IF(L1304=1,F1304*INDEX(Asumsi!$B$5:$B$7,MATCH(I1304,Asumsi!$A$5:$A$7,0))-H1304,0)</f>
        <v>35268</v>
      </c>
      <c r="R1304" s="46">
        <f>MIN(G1304,INDEX(Asumsi!$C$5:$C$7,MATCH(I1304,Asumsi!$A$5:$A$7,0)))</f>
        <v>0.05</v>
      </c>
      <c r="S1304" s="43">
        <f t="shared" si="166"/>
        <v>1</v>
      </c>
      <c r="T1304" s="45">
        <f t="shared" si="167"/>
        <v>8817</v>
      </c>
      <c r="U1304" s="45">
        <f>IF(L1304=1,F1304*INDEX(Asumsi!$B$5:$B$7,MATCH(I1304,Asumsi!$A$5:$A$7,0))-F1304*R1304,0)</f>
        <v>44085</v>
      </c>
      <c r="V1304" s="45">
        <f>IF(S1304=1,U1304*(1-Asumsi!$B$10),U1304)</f>
        <v>41880.75</v>
      </c>
    </row>
    <row r="1305" spans="1:22" x14ac:dyDescent="0.35">
      <c r="A1305" s="43">
        <v>53728</v>
      </c>
      <c r="B1305" s="43" t="s">
        <v>202</v>
      </c>
      <c r="C1305" s="43" t="s">
        <v>358</v>
      </c>
      <c r="D1305" s="44">
        <v>40838</v>
      </c>
      <c r="E1305" s="43">
        <v>27</v>
      </c>
      <c r="F1305" s="43">
        <v>3005320</v>
      </c>
      <c r="G1305" s="43">
        <v>7.0000000000000007E-2</v>
      </c>
      <c r="H1305" s="43">
        <v>210372</v>
      </c>
      <c r="I1305" s="43" t="s">
        <v>76</v>
      </c>
      <c r="J1305" s="43" t="s">
        <v>138</v>
      </c>
      <c r="K1305" s="43">
        <f t="shared" si="160"/>
        <v>2011</v>
      </c>
      <c r="L1305" s="43">
        <f t="shared" si="161"/>
        <v>1</v>
      </c>
      <c r="M1305" s="43">
        <f t="shared" si="162"/>
        <v>0</v>
      </c>
      <c r="N1305" s="43">
        <f t="shared" si="163"/>
        <v>1</v>
      </c>
      <c r="O1305" s="43" t="str">
        <f t="shared" si="164"/>
        <v>D: 7%+</v>
      </c>
      <c r="P1305" s="45">
        <f t="shared" si="165"/>
        <v>2794948</v>
      </c>
      <c r="Q1305" s="45">
        <f>IF(L1305=1,F1305*INDEX(Asumsi!$B$5:$B$7,MATCH(I1305,Asumsi!$A$5:$A$7,0))-H1305,0)</f>
        <v>691224</v>
      </c>
      <c r="R1305" s="46">
        <f>MIN(G1305,INDEX(Asumsi!$C$5:$C$7,MATCH(I1305,Asumsi!$A$5:$A$7,0)))</f>
        <v>0.05</v>
      </c>
      <c r="S1305" s="43">
        <f t="shared" si="166"/>
        <v>1</v>
      </c>
      <c r="T1305" s="45">
        <f t="shared" si="167"/>
        <v>60106.400000000009</v>
      </c>
      <c r="U1305" s="45">
        <f>IF(L1305=1,F1305*INDEX(Asumsi!$B$5:$B$7,MATCH(I1305,Asumsi!$A$5:$A$7,0))-F1305*R1305,0)</f>
        <v>751330</v>
      </c>
      <c r="V1305" s="45">
        <f>IF(S1305=1,U1305*(1-Asumsi!$B$10),U1305)</f>
        <v>713763.5</v>
      </c>
    </row>
    <row r="1306" spans="1:22" x14ac:dyDescent="0.35">
      <c r="A1306" s="43">
        <v>65</v>
      </c>
      <c r="B1306" s="43" t="s">
        <v>209</v>
      </c>
      <c r="C1306" s="43" t="s">
        <v>444</v>
      </c>
      <c r="D1306" s="44">
        <v>40619</v>
      </c>
      <c r="E1306" s="43">
        <v>32</v>
      </c>
      <c r="F1306" s="43">
        <v>7625460</v>
      </c>
      <c r="G1306" s="43">
        <v>0.02</v>
      </c>
      <c r="H1306" s="43">
        <v>152509</v>
      </c>
      <c r="I1306" s="43" t="s">
        <v>77</v>
      </c>
      <c r="J1306" s="43" t="s">
        <v>142</v>
      </c>
      <c r="K1306" s="43">
        <f t="shared" si="160"/>
        <v>2011</v>
      </c>
      <c r="L1306" s="43">
        <f t="shared" si="161"/>
        <v>0</v>
      </c>
      <c r="M1306" s="43">
        <f t="shared" si="162"/>
        <v>1</v>
      </c>
      <c r="N1306" s="43">
        <f t="shared" si="163"/>
        <v>1</v>
      </c>
      <c r="O1306" s="43" t="str">
        <f t="shared" si="164"/>
        <v>B: 1-3%</v>
      </c>
      <c r="P1306" s="45">
        <f t="shared" si="165"/>
        <v>0</v>
      </c>
      <c r="Q1306" s="45">
        <f>IF(L1306=1,F1306*INDEX(Asumsi!$B$5:$B$7,MATCH(I1306,Asumsi!$A$5:$A$7,0))-H1306,0)</f>
        <v>0</v>
      </c>
      <c r="R1306" s="46">
        <f>MIN(G1306,INDEX(Asumsi!$C$5:$C$7,MATCH(I1306,Asumsi!$A$5:$A$7,0)))</f>
        <v>0.02</v>
      </c>
      <c r="S1306" s="43">
        <f t="shared" si="166"/>
        <v>0</v>
      </c>
      <c r="T1306" s="45">
        <f t="shared" si="167"/>
        <v>0</v>
      </c>
      <c r="U1306" s="45">
        <f>IF(L1306=1,F1306*INDEX(Asumsi!$B$5:$B$7,MATCH(I1306,Asumsi!$A$5:$A$7,0))-F1306*R1306,0)</f>
        <v>0</v>
      </c>
      <c r="V1306" s="45">
        <f>IF(S1306=1,U1306*(1-Asumsi!$B$10),U1306)</f>
        <v>0</v>
      </c>
    </row>
    <row r="1307" spans="1:22" x14ac:dyDescent="0.35">
      <c r="A1307" s="43">
        <v>230</v>
      </c>
      <c r="B1307" s="43" t="s">
        <v>209</v>
      </c>
      <c r="C1307" s="43" t="s">
        <v>445</v>
      </c>
      <c r="D1307" s="44">
        <v>40477</v>
      </c>
      <c r="E1307" s="43">
        <v>47</v>
      </c>
      <c r="F1307" s="43">
        <v>4059500</v>
      </c>
      <c r="G1307" s="43">
        <v>0.06</v>
      </c>
      <c r="H1307" s="43">
        <v>243570</v>
      </c>
      <c r="I1307" s="43" t="s">
        <v>76</v>
      </c>
      <c r="J1307" s="43" t="s">
        <v>147</v>
      </c>
      <c r="K1307" s="43">
        <f t="shared" si="160"/>
        <v>2010</v>
      </c>
      <c r="L1307" s="43">
        <f t="shared" si="161"/>
        <v>0</v>
      </c>
      <c r="M1307" s="43">
        <f t="shared" si="162"/>
        <v>1</v>
      </c>
      <c r="N1307" s="43">
        <f t="shared" si="163"/>
        <v>1</v>
      </c>
      <c r="O1307" s="43" t="str">
        <f t="shared" si="164"/>
        <v>C: 4-6%</v>
      </c>
      <c r="P1307" s="45">
        <f t="shared" si="165"/>
        <v>0</v>
      </c>
      <c r="Q1307" s="45">
        <f>IF(L1307=1,F1307*INDEX(Asumsi!$B$5:$B$7,MATCH(I1307,Asumsi!$A$5:$A$7,0))-H1307,0)</f>
        <v>0</v>
      </c>
      <c r="R1307" s="46">
        <f>MIN(G1307,INDEX(Asumsi!$C$5:$C$7,MATCH(I1307,Asumsi!$A$5:$A$7,0)))</f>
        <v>0.05</v>
      </c>
      <c r="S1307" s="43">
        <f t="shared" si="166"/>
        <v>1</v>
      </c>
      <c r="T1307" s="45">
        <f t="shared" si="167"/>
        <v>0</v>
      </c>
      <c r="U1307" s="45">
        <f>IF(L1307=1,F1307*INDEX(Asumsi!$B$5:$B$7,MATCH(I1307,Asumsi!$A$5:$A$7,0))-F1307*R1307,0)</f>
        <v>0</v>
      </c>
      <c r="V1307" s="45">
        <f>IF(S1307=1,U1307*(1-Asumsi!$B$10),U1307)</f>
        <v>0</v>
      </c>
    </row>
    <row r="1308" spans="1:22" x14ac:dyDescent="0.35">
      <c r="A1308" s="43">
        <v>355</v>
      </c>
      <c r="B1308" s="43" t="s">
        <v>202</v>
      </c>
      <c r="C1308" s="43" t="s">
        <v>446</v>
      </c>
      <c r="D1308" s="44">
        <v>39977</v>
      </c>
      <c r="E1308" s="43">
        <v>16</v>
      </c>
      <c r="F1308" s="43">
        <v>2479263</v>
      </c>
      <c r="G1308" s="43">
        <v>0</v>
      </c>
      <c r="H1308" s="43">
        <v>0</v>
      </c>
      <c r="I1308" s="43" t="s">
        <v>77</v>
      </c>
      <c r="J1308" s="43" t="s">
        <v>137</v>
      </c>
      <c r="K1308" s="43">
        <f t="shared" si="160"/>
        <v>2009</v>
      </c>
      <c r="L1308" s="43">
        <f t="shared" si="161"/>
        <v>1</v>
      </c>
      <c r="M1308" s="43">
        <f t="shared" si="162"/>
        <v>0</v>
      </c>
      <c r="N1308" s="43">
        <f t="shared" si="163"/>
        <v>1</v>
      </c>
      <c r="O1308" s="43" t="str">
        <f t="shared" si="164"/>
        <v>A: 0%</v>
      </c>
      <c r="P1308" s="45">
        <f t="shared" si="165"/>
        <v>2479263</v>
      </c>
      <c r="Q1308" s="45">
        <f>IF(L1308=1,F1308*INDEX(Asumsi!$B$5:$B$7,MATCH(I1308,Asumsi!$A$5:$A$7,0))-H1308,0)</f>
        <v>743778.9</v>
      </c>
      <c r="R1308" s="46">
        <f>MIN(G1308,INDEX(Asumsi!$C$5:$C$7,MATCH(I1308,Asumsi!$A$5:$A$7,0)))</f>
        <v>0</v>
      </c>
      <c r="S1308" s="43">
        <f t="shared" si="166"/>
        <v>0</v>
      </c>
      <c r="T1308" s="45">
        <f t="shared" si="167"/>
        <v>0</v>
      </c>
      <c r="U1308" s="45">
        <f>IF(L1308=1,F1308*INDEX(Asumsi!$B$5:$B$7,MATCH(I1308,Asumsi!$A$5:$A$7,0))-F1308*R1308,0)</f>
        <v>743778.9</v>
      </c>
      <c r="V1308" s="45">
        <f>IF(S1308=1,U1308*(1-Asumsi!$B$10),U1308)</f>
        <v>743778.9</v>
      </c>
    </row>
    <row r="1309" spans="1:22" x14ac:dyDescent="0.35">
      <c r="A1309" s="43">
        <v>449</v>
      </c>
      <c r="B1309" s="43" t="s">
        <v>202</v>
      </c>
      <c r="C1309" s="43" t="s">
        <v>447</v>
      </c>
      <c r="D1309" s="44">
        <v>40743</v>
      </c>
      <c r="E1309" s="43">
        <v>45</v>
      </c>
      <c r="F1309" s="43">
        <v>713400</v>
      </c>
      <c r="G1309" s="43">
        <v>0.02</v>
      </c>
      <c r="H1309" s="43">
        <v>14268</v>
      </c>
      <c r="I1309" s="43" t="s">
        <v>75</v>
      </c>
      <c r="J1309" s="43" t="s">
        <v>144</v>
      </c>
      <c r="K1309" s="43">
        <f t="shared" si="160"/>
        <v>2011</v>
      </c>
      <c r="L1309" s="43">
        <f t="shared" si="161"/>
        <v>1</v>
      </c>
      <c r="M1309" s="43">
        <f t="shared" si="162"/>
        <v>0</v>
      </c>
      <c r="N1309" s="43">
        <f t="shared" si="163"/>
        <v>1</v>
      </c>
      <c r="O1309" s="43" t="str">
        <f t="shared" si="164"/>
        <v>B: 1-3%</v>
      </c>
      <c r="P1309" s="45">
        <f t="shared" si="165"/>
        <v>699132</v>
      </c>
      <c r="Q1309" s="45">
        <f>IF(L1309=1,F1309*INDEX(Asumsi!$B$5:$B$7,MATCH(I1309,Asumsi!$A$5:$A$7,0))-H1309,0)</f>
        <v>199752</v>
      </c>
      <c r="R1309" s="46">
        <f>MIN(G1309,INDEX(Asumsi!$C$5:$C$7,MATCH(I1309,Asumsi!$A$5:$A$7,0)))</f>
        <v>0.02</v>
      </c>
      <c r="S1309" s="43">
        <f t="shared" si="166"/>
        <v>0</v>
      </c>
      <c r="T1309" s="45">
        <f t="shared" si="167"/>
        <v>0</v>
      </c>
      <c r="U1309" s="45">
        <f>IF(L1309=1,F1309*INDEX(Asumsi!$B$5:$B$7,MATCH(I1309,Asumsi!$A$5:$A$7,0))-F1309*R1309,0)</f>
        <v>199752</v>
      </c>
      <c r="V1309" s="45">
        <f>IF(S1309=1,U1309*(1-Asumsi!$B$10),U1309)</f>
        <v>199752</v>
      </c>
    </row>
    <row r="1310" spans="1:22" x14ac:dyDescent="0.35">
      <c r="A1310" s="43">
        <v>640</v>
      </c>
      <c r="B1310" s="43" t="s">
        <v>202</v>
      </c>
      <c r="C1310" s="43" t="s">
        <v>448</v>
      </c>
      <c r="D1310" s="44">
        <v>40200</v>
      </c>
      <c r="E1310" s="43">
        <v>39</v>
      </c>
      <c r="F1310" s="43">
        <v>9827380</v>
      </c>
      <c r="G1310" s="43">
        <v>0.02</v>
      </c>
      <c r="H1310" s="43">
        <v>196548</v>
      </c>
      <c r="I1310" s="43" t="s">
        <v>75</v>
      </c>
      <c r="J1310" s="43" t="s">
        <v>143</v>
      </c>
      <c r="K1310" s="43">
        <f t="shared" si="160"/>
        <v>2010</v>
      </c>
      <c r="L1310" s="43">
        <f t="shared" si="161"/>
        <v>1</v>
      </c>
      <c r="M1310" s="43">
        <f t="shared" si="162"/>
        <v>0</v>
      </c>
      <c r="N1310" s="43">
        <f t="shared" si="163"/>
        <v>1</v>
      </c>
      <c r="O1310" s="43" t="str">
        <f t="shared" si="164"/>
        <v>B: 1-3%</v>
      </c>
      <c r="P1310" s="45">
        <f t="shared" si="165"/>
        <v>9630832</v>
      </c>
      <c r="Q1310" s="45">
        <f>IF(L1310=1,F1310*INDEX(Asumsi!$B$5:$B$7,MATCH(I1310,Asumsi!$A$5:$A$7,0))-H1310,0)</f>
        <v>2751666</v>
      </c>
      <c r="R1310" s="46">
        <f>MIN(G1310,INDEX(Asumsi!$C$5:$C$7,MATCH(I1310,Asumsi!$A$5:$A$7,0)))</f>
        <v>0.02</v>
      </c>
      <c r="S1310" s="43">
        <f t="shared" si="166"/>
        <v>0</v>
      </c>
      <c r="T1310" s="45">
        <f t="shared" si="167"/>
        <v>0</v>
      </c>
      <c r="U1310" s="45">
        <f>IF(L1310=1,F1310*INDEX(Asumsi!$B$5:$B$7,MATCH(I1310,Asumsi!$A$5:$A$7,0))-F1310*R1310,0)</f>
        <v>2751666.4</v>
      </c>
      <c r="V1310" s="45">
        <f>IF(S1310=1,U1310*(1-Asumsi!$B$10),U1310)</f>
        <v>2751666.4</v>
      </c>
    </row>
    <row r="1311" spans="1:22" x14ac:dyDescent="0.35">
      <c r="A1311" s="43">
        <v>646</v>
      </c>
      <c r="B1311" s="43" t="s">
        <v>202</v>
      </c>
      <c r="C1311" s="43" t="s">
        <v>449</v>
      </c>
      <c r="D1311" s="44">
        <v>40138</v>
      </c>
      <c r="E1311" s="43">
        <v>18</v>
      </c>
      <c r="F1311" s="43">
        <v>346400</v>
      </c>
      <c r="G1311" s="43">
        <v>0.01</v>
      </c>
      <c r="H1311" s="43">
        <v>3464</v>
      </c>
      <c r="I1311" s="43" t="s">
        <v>76</v>
      </c>
      <c r="J1311" s="43" t="s">
        <v>148</v>
      </c>
      <c r="K1311" s="43">
        <f t="shared" si="160"/>
        <v>2009</v>
      </c>
      <c r="L1311" s="43">
        <f t="shared" si="161"/>
        <v>1</v>
      </c>
      <c r="M1311" s="43">
        <f t="shared" si="162"/>
        <v>0</v>
      </c>
      <c r="N1311" s="43">
        <f t="shared" si="163"/>
        <v>1</v>
      </c>
      <c r="O1311" s="43" t="str">
        <f t="shared" si="164"/>
        <v>B: 1-3%</v>
      </c>
      <c r="P1311" s="45">
        <f t="shared" si="165"/>
        <v>342936</v>
      </c>
      <c r="Q1311" s="45">
        <f>IF(L1311=1,F1311*INDEX(Asumsi!$B$5:$B$7,MATCH(I1311,Asumsi!$A$5:$A$7,0))-H1311,0)</f>
        <v>100456</v>
      </c>
      <c r="R1311" s="46">
        <f>MIN(G1311,INDEX(Asumsi!$C$5:$C$7,MATCH(I1311,Asumsi!$A$5:$A$7,0)))</f>
        <v>0.01</v>
      </c>
      <c r="S1311" s="43">
        <f t="shared" si="166"/>
        <v>0</v>
      </c>
      <c r="T1311" s="45">
        <f t="shared" si="167"/>
        <v>0</v>
      </c>
      <c r="U1311" s="45">
        <f>IF(L1311=1,F1311*INDEX(Asumsi!$B$5:$B$7,MATCH(I1311,Asumsi!$A$5:$A$7,0))-F1311*R1311,0)</f>
        <v>100456</v>
      </c>
      <c r="V1311" s="45">
        <f>IF(S1311=1,U1311*(1-Asumsi!$B$10),U1311)</f>
        <v>100456</v>
      </c>
    </row>
    <row r="1312" spans="1:22" x14ac:dyDescent="0.35">
      <c r="A1312" s="43">
        <v>835</v>
      </c>
      <c r="B1312" s="43" t="s">
        <v>202</v>
      </c>
      <c r="C1312" s="43" t="s">
        <v>449</v>
      </c>
      <c r="D1312" s="44">
        <v>40823</v>
      </c>
      <c r="E1312" s="43">
        <v>18</v>
      </c>
      <c r="F1312" s="43">
        <v>250320</v>
      </c>
      <c r="G1312" s="43">
        <v>0.02</v>
      </c>
      <c r="H1312" s="43">
        <v>5006</v>
      </c>
      <c r="I1312" s="43" t="s">
        <v>76</v>
      </c>
      <c r="J1312" s="43" t="s">
        <v>145</v>
      </c>
      <c r="K1312" s="43">
        <f t="shared" si="160"/>
        <v>2011</v>
      </c>
      <c r="L1312" s="43">
        <f t="shared" si="161"/>
        <v>1</v>
      </c>
      <c r="M1312" s="43">
        <f t="shared" si="162"/>
        <v>0</v>
      </c>
      <c r="N1312" s="43">
        <f t="shared" si="163"/>
        <v>1</v>
      </c>
      <c r="O1312" s="43" t="str">
        <f t="shared" si="164"/>
        <v>B: 1-3%</v>
      </c>
      <c r="P1312" s="45">
        <f t="shared" si="165"/>
        <v>245314</v>
      </c>
      <c r="Q1312" s="45">
        <f>IF(L1312=1,F1312*INDEX(Asumsi!$B$5:$B$7,MATCH(I1312,Asumsi!$A$5:$A$7,0))-H1312,0)</f>
        <v>70090</v>
      </c>
      <c r="R1312" s="46">
        <f>MIN(G1312,INDEX(Asumsi!$C$5:$C$7,MATCH(I1312,Asumsi!$A$5:$A$7,0)))</f>
        <v>0.02</v>
      </c>
      <c r="S1312" s="43">
        <f t="shared" si="166"/>
        <v>0</v>
      </c>
      <c r="T1312" s="45">
        <f t="shared" si="167"/>
        <v>0</v>
      </c>
      <c r="U1312" s="45">
        <f>IF(L1312=1,F1312*INDEX(Asumsi!$B$5:$B$7,MATCH(I1312,Asumsi!$A$5:$A$7,0))-F1312*R1312,0)</f>
        <v>70089.600000000006</v>
      </c>
      <c r="V1312" s="45">
        <f>IF(S1312=1,U1312*(1-Asumsi!$B$10),U1312)</f>
        <v>70089.600000000006</v>
      </c>
    </row>
    <row r="1313" spans="1:22" x14ac:dyDescent="0.35">
      <c r="A1313" s="43">
        <v>896</v>
      </c>
      <c r="B1313" s="43" t="s">
        <v>202</v>
      </c>
      <c r="C1313" s="43" t="s">
        <v>450</v>
      </c>
      <c r="D1313" s="44">
        <v>40245</v>
      </c>
      <c r="E1313" s="43">
        <v>50</v>
      </c>
      <c r="F1313" s="43">
        <v>2493040</v>
      </c>
      <c r="G1313" s="43">
        <v>0.01</v>
      </c>
      <c r="H1313" s="43">
        <v>24930</v>
      </c>
      <c r="I1313" s="43" t="s">
        <v>76</v>
      </c>
      <c r="J1313" s="43" t="s">
        <v>138</v>
      </c>
      <c r="K1313" s="43">
        <f t="shared" si="160"/>
        <v>2010</v>
      </c>
      <c r="L1313" s="43">
        <f t="shared" si="161"/>
        <v>1</v>
      </c>
      <c r="M1313" s="43">
        <f t="shared" si="162"/>
        <v>0</v>
      </c>
      <c r="N1313" s="43">
        <f t="shared" si="163"/>
        <v>1</v>
      </c>
      <c r="O1313" s="43" t="str">
        <f t="shared" si="164"/>
        <v>B: 1-3%</v>
      </c>
      <c r="P1313" s="45">
        <f t="shared" si="165"/>
        <v>2468110</v>
      </c>
      <c r="Q1313" s="45">
        <f>IF(L1313=1,F1313*INDEX(Asumsi!$B$5:$B$7,MATCH(I1313,Asumsi!$A$5:$A$7,0))-H1313,0)</f>
        <v>722982</v>
      </c>
      <c r="R1313" s="46">
        <f>MIN(G1313,INDEX(Asumsi!$C$5:$C$7,MATCH(I1313,Asumsi!$A$5:$A$7,0)))</f>
        <v>0.01</v>
      </c>
      <c r="S1313" s="43">
        <f t="shared" si="166"/>
        <v>0</v>
      </c>
      <c r="T1313" s="45">
        <f t="shared" si="167"/>
        <v>0</v>
      </c>
      <c r="U1313" s="45">
        <f>IF(L1313=1,F1313*INDEX(Asumsi!$B$5:$B$7,MATCH(I1313,Asumsi!$A$5:$A$7,0))-F1313*R1313,0)</f>
        <v>722981.6</v>
      </c>
      <c r="V1313" s="45">
        <f>IF(S1313=1,U1313*(1-Asumsi!$B$10),U1313)</f>
        <v>722981.6</v>
      </c>
    </row>
    <row r="1314" spans="1:22" x14ac:dyDescent="0.35">
      <c r="A1314" s="43">
        <v>994</v>
      </c>
      <c r="B1314" s="43" t="s">
        <v>202</v>
      </c>
      <c r="C1314" s="43" t="s">
        <v>451</v>
      </c>
      <c r="D1314" s="44">
        <v>39922</v>
      </c>
      <c r="E1314" s="43">
        <v>38</v>
      </c>
      <c r="F1314" s="43">
        <v>264140</v>
      </c>
      <c r="G1314" s="43">
        <v>0.06</v>
      </c>
      <c r="H1314" s="43">
        <v>15848</v>
      </c>
      <c r="I1314" s="43" t="s">
        <v>76</v>
      </c>
      <c r="J1314" s="43" t="s">
        <v>150</v>
      </c>
      <c r="K1314" s="43">
        <f t="shared" si="160"/>
        <v>2009</v>
      </c>
      <c r="L1314" s="43">
        <f t="shared" si="161"/>
        <v>1</v>
      </c>
      <c r="M1314" s="43">
        <f t="shared" si="162"/>
        <v>0</v>
      </c>
      <c r="N1314" s="43">
        <f t="shared" si="163"/>
        <v>1</v>
      </c>
      <c r="O1314" s="43" t="str">
        <f t="shared" si="164"/>
        <v>C: 4-6%</v>
      </c>
      <c r="P1314" s="45">
        <f t="shared" si="165"/>
        <v>248292</v>
      </c>
      <c r="Q1314" s="45">
        <f>IF(L1314=1,F1314*INDEX(Asumsi!$B$5:$B$7,MATCH(I1314,Asumsi!$A$5:$A$7,0))-H1314,0)</f>
        <v>63394</v>
      </c>
      <c r="R1314" s="46">
        <f>MIN(G1314,INDEX(Asumsi!$C$5:$C$7,MATCH(I1314,Asumsi!$A$5:$A$7,0)))</f>
        <v>0.05</v>
      </c>
      <c r="S1314" s="43">
        <f t="shared" si="166"/>
        <v>1</v>
      </c>
      <c r="T1314" s="45">
        <f t="shared" si="167"/>
        <v>2641.3999999999987</v>
      </c>
      <c r="U1314" s="45">
        <f>IF(L1314=1,F1314*INDEX(Asumsi!$B$5:$B$7,MATCH(I1314,Asumsi!$A$5:$A$7,0))-F1314*R1314,0)</f>
        <v>66035</v>
      </c>
      <c r="V1314" s="45">
        <f>IF(S1314=1,U1314*(1-Asumsi!$B$10),U1314)</f>
        <v>62733.25</v>
      </c>
    </row>
    <row r="1315" spans="1:22" x14ac:dyDescent="0.35">
      <c r="A1315" s="43">
        <v>1057</v>
      </c>
      <c r="B1315" s="43" t="s">
        <v>202</v>
      </c>
      <c r="C1315" s="43" t="s">
        <v>452</v>
      </c>
      <c r="D1315" s="44">
        <v>40958</v>
      </c>
      <c r="E1315" s="43">
        <v>41</v>
      </c>
      <c r="F1315" s="43">
        <v>682720</v>
      </c>
      <c r="G1315" s="43">
        <v>0.09</v>
      </c>
      <c r="H1315" s="43">
        <v>61445</v>
      </c>
      <c r="I1315" s="43" t="s">
        <v>77</v>
      </c>
      <c r="J1315" s="43" t="s">
        <v>142</v>
      </c>
      <c r="K1315" s="43">
        <f t="shared" si="160"/>
        <v>2012</v>
      </c>
      <c r="L1315" s="43">
        <f t="shared" si="161"/>
        <v>1</v>
      </c>
      <c r="M1315" s="43">
        <f t="shared" si="162"/>
        <v>0</v>
      </c>
      <c r="N1315" s="43">
        <f t="shared" si="163"/>
        <v>1</v>
      </c>
      <c r="O1315" s="43" t="str">
        <f t="shared" si="164"/>
        <v>D: 7%+</v>
      </c>
      <c r="P1315" s="45">
        <f t="shared" si="165"/>
        <v>621275</v>
      </c>
      <c r="Q1315" s="45">
        <f>IF(L1315=1,F1315*INDEX(Asumsi!$B$5:$B$7,MATCH(I1315,Asumsi!$A$5:$A$7,0))-H1315,0)</f>
        <v>143371</v>
      </c>
      <c r="R1315" s="46">
        <f>MIN(G1315,INDEX(Asumsi!$C$5:$C$7,MATCH(I1315,Asumsi!$A$5:$A$7,0)))</f>
        <v>0.05</v>
      </c>
      <c r="S1315" s="43">
        <f t="shared" si="166"/>
        <v>1</v>
      </c>
      <c r="T1315" s="45">
        <f t="shared" si="167"/>
        <v>27308.799999999996</v>
      </c>
      <c r="U1315" s="45">
        <f>IF(L1315=1,F1315*INDEX(Asumsi!$B$5:$B$7,MATCH(I1315,Asumsi!$A$5:$A$7,0))-F1315*R1315,0)</f>
        <v>170680</v>
      </c>
      <c r="V1315" s="45">
        <f>IF(S1315=1,U1315*(1-Asumsi!$B$10),U1315)</f>
        <v>162146</v>
      </c>
    </row>
    <row r="1316" spans="1:22" x14ac:dyDescent="0.35">
      <c r="A1316" s="43">
        <v>1538</v>
      </c>
      <c r="B1316" s="43" t="s">
        <v>209</v>
      </c>
      <c r="C1316" s="43" t="s">
        <v>453</v>
      </c>
      <c r="D1316" s="44">
        <v>40711</v>
      </c>
      <c r="E1316" s="43">
        <v>15</v>
      </c>
      <c r="F1316" s="43">
        <v>2594608</v>
      </c>
      <c r="G1316" s="43">
        <v>0</v>
      </c>
      <c r="H1316" s="43">
        <v>0</v>
      </c>
      <c r="I1316" s="43" t="s">
        <v>77</v>
      </c>
      <c r="J1316" s="43" t="s">
        <v>137</v>
      </c>
      <c r="K1316" s="43">
        <f t="shared" si="160"/>
        <v>2011</v>
      </c>
      <c r="L1316" s="43">
        <f t="shared" si="161"/>
        <v>0</v>
      </c>
      <c r="M1316" s="43">
        <f t="shared" si="162"/>
        <v>1</v>
      </c>
      <c r="N1316" s="43">
        <f t="shared" si="163"/>
        <v>1</v>
      </c>
      <c r="O1316" s="43" t="str">
        <f t="shared" si="164"/>
        <v>A: 0%</v>
      </c>
      <c r="P1316" s="45">
        <f t="shared" si="165"/>
        <v>0</v>
      </c>
      <c r="Q1316" s="45">
        <f>IF(L1316=1,F1316*INDEX(Asumsi!$B$5:$B$7,MATCH(I1316,Asumsi!$A$5:$A$7,0))-H1316,0)</f>
        <v>0</v>
      </c>
      <c r="R1316" s="46">
        <f>MIN(G1316,INDEX(Asumsi!$C$5:$C$7,MATCH(I1316,Asumsi!$A$5:$A$7,0)))</f>
        <v>0</v>
      </c>
      <c r="S1316" s="43">
        <f t="shared" si="166"/>
        <v>0</v>
      </c>
      <c r="T1316" s="45">
        <f t="shared" si="167"/>
        <v>0</v>
      </c>
      <c r="U1316" s="45">
        <f>IF(L1316=1,F1316*INDEX(Asumsi!$B$5:$B$7,MATCH(I1316,Asumsi!$A$5:$A$7,0))-F1316*R1316,0)</f>
        <v>0</v>
      </c>
      <c r="V1316" s="45">
        <f>IF(S1316=1,U1316*(1-Asumsi!$B$10),U1316)</f>
        <v>0</v>
      </c>
    </row>
    <row r="1317" spans="1:22" x14ac:dyDescent="0.35">
      <c r="A1317" s="43">
        <v>1701</v>
      </c>
      <c r="B1317" s="43" t="s">
        <v>202</v>
      </c>
      <c r="C1317" s="43" t="s">
        <v>454</v>
      </c>
      <c r="D1317" s="44">
        <v>41047</v>
      </c>
      <c r="E1317" s="43">
        <v>49</v>
      </c>
      <c r="F1317" s="43">
        <v>4095160</v>
      </c>
      <c r="G1317" s="43">
        <v>0.01</v>
      </c>
      <c r="H1317" s="43">
        <v>40952</v>
      </c>
      <c r="I1317" s="43" t="s">
        <v>77</v>
      </c>
      <c r="J1317" s="43" t="s">
        <v>142</v>
      </c>
      <c r="K1317" s="43">
        <f t="shared" si="160"/>
        <v>2012</v>
      </c>
      <c r="L1317" s="43">
        <f t="shared" si="161"/>
        <v>1</v>
      </c>
      <c r="M1317" s="43">
        <f t="shared" si="162"/>
        <v>0</v>
      </c>
      <c r="N1317" s="43">
        <f t="shared" si="163"/>
        <v>1</v>
      </c>
      <c r="O1317" s="43" t="str">
        <f t="shared" si="164"/>
        <v>B: 1-3%</v>
      </c>
      <c r="P1317" s="45">
        <f t="shared" si="165"/>
        <v>4054208</v>
      </c>
      <c r="Q1317" s="45">
        <f>IF(L1317=1,F1317*INDEX(Asumsi!$B$5:$B$7,MATCH(I1317,Asumsi!$A$5:$A$7,0))-H1317,0)</f>
        <v>1187596</v>
      </c>
      <c r="R1317" s="46">
        <f>MIN(G1317,INDEX(Asumsi!$C$5:$C$7,MATCH(I1317,Asumsi!$A$5:$A$7,0)))</f>
        <v>0.01</v>
      </c>
      <c r="S1317" s="43">
        <f t="shared" si="166"/>
        <v>0</v>
      </c>
      <c r="T1317" s="45">
        <f t="shared" si="167"/>
        <v>0</v>
      </c>
      <c r="U1317" s="45">
        <f>IF(L1317=1,F1317*INDEX(Asumsi!$B$5:$B$7,MATCH(I1317,Asumsi!$A$5:$A$7,0))-F1317*R1317,0)</f>
        <v>1187596.3999999999</v>
      </c>
      <c r="V1317" s="45">
        <f>IF(S1317=1,U1317*(1-Asumsi!$B$10),U1317)</f>
        <v>1187596.3999999999</v>
      </c>
    </row>
    <row r="1318" spans="1:22" x14ac:dyDescent="0.35">
      <c r="A1318" s="43">
        <v>1891</v>
      </c>
      <c r="B1318" s="43" t="s">
        <v>202</v>
      </c>
      <c r="C1318" s="43" t="s">
        <v>455</v>
      </c>
      <c r="D1318" s="44">
        <v>40161</v>
      </c>
      <c r="E1318" s="43">
        <v>3</v>
      </c>
      <c r="F1318" s="43">
        <v>604720</v>
      </c>
      <c r="G1318" s="43">
        <v>0.09</v>
      </c>
      <c r="H1318" s="43">
        <v>54425</v>
      </c>
      <c r="I1318" s="43" t="s">
        <v>75</v>
      </c>
      <c r="J1318" s="43" t="s">
        <v>144</v>
      </c>
      <c r="K1318" s="43">
        <f t="shared" si="160"/>
        <v>2009</v>
      </c>
      <c r="L1318" s="43">
        <f t="shared" si="161"/>
        <v>1</v>
      </c>
      <c r="M1318" s="43">
        <f t="shared" si="162"/>
        <v>0</v>
      </c>
      <c r="N1318" s="43">
        <f t="shared" si="163"/>
        <v>1</v>
      </c>
      <c r="O1318" s="43" t="str">
        <f t="shared" si="164"/>
        <v>D: 7%+</v>
      </c>
      <c r="P1318" s="45">
        <f t="shared" si="165"/>
        <v>550295</v>
      </c>
      <c r="Q1318" s="45">
        <f>IF(L1318=1,F1318*INDEX(Asumsi!$B$5:$B$7,MATCH(I1318,Asumsi!$A$5:$A$7,0))-H1318,0)</f>
        <v>126991</v>
      </c>
      <c r="R1318" s="46">
        <f>MIN(G1318,INDEX(Asumsi!$C$5:$C$7,MATCH(I1318,Asumsi!$A$5:$A$7,0)))</f>
        <v>0.03</v>
      </c>
      <c r="S1318" s="43">
        <f t="shared" si="166"/>
        <v>1</v>
      </c>
      <c r="T1318" s="45">
        <f t="shared" si="167"/>
        <v>36283.199999999997</v>
      </c>
      <c r="U1318" s="45">
        <f>IF(L1318=1,F1318*INDEX(Asumsi!$B$5:$B$7,MATCH(I1318,Asumsi!$A$5:$A$7,0))-F1318*R1318,0)</f>
        <v>163274.4</v>
      </c>
      <c r="V1318" s="45">
        <f>IF(S1318=1,U1318*(1-Asumsi!$B$10),U1318)</f>
        <v>155110.68</v>
      </c>
    </row>
    <row r="1319" spans="1:22" x14ac:dyDescent="0.35">
      <c r="A1319" s="43">
        <v>2022</v>
      </c>
      <c r="B1319" s="43" t="s">
        <v>202</v>
      </c>
      <c r="C1319" s="43" t="s">
        <v>456</v>
      </c>
      <c r="D1319" s="44">
        <v>40982</v>
      </c>
      <c r="E1319" s="43">
        <v>45</v>
      </c>
      <c r="F1319" s="43">
        <v>372880</v>
      </c>
      <c r="G1319" s="43">
        <v>0</v>
      </c>
      <c r="H1319" s="43">
        <v>0</v>
      </c>
      <c r="I1319" s="43" t="s">
        <v>76</v>
      </c>
      <c r="J1319" s="43" t="s">
        <v>141</v>
      </c>
      <c r="K1319" s="43">
        <f t="shared" si="160"/>
        <v>2012</v>
      </c>
      <c r="L1319" s="43">
        <f t="shared" si="161"/>
        <v>1</v>
      </c>
      <c r="M1319" s="43">
        <f t="shared" si="162"/>
        <v>0</v>
      </c>
      <c r="N1319" s="43">
        <f t="shared" si="163"/>
        <v>1</v>
      </c>
      <c r="O1319" s="43" t="str">
        <f t="shared" si="164"/>
        <v>A: 0%</v>
      </c>
      <c r="P1319" s="45">
        <f t="shared" si="165"/>
        <v>372880</v>
      </c>
      <c r="Q1319" s="45">
        <f>IF(L1319=1,F1319*INDEX(Asumsi!$B$5:$B$7,MATCH(I1319,Asumsi!$A$5:$A$7,0))-H1319,0)</f>
        <v>111864</v>
      </c>
      <c r="R1319" s="46">
        <f>MIN(G1319,INDEX(Asumsi!$C$5:$C$7,MATCH(I1319,Asumsi!$A$5:$A$7,0)))</f>
        <v>0</v>
      </c>
      <c r="S1319" s="43">
        <f t="shared" si="166"/>
        <v>0</v>
      </c>
      <c r="T1319" s="45">
        <f t="shared" si="167"/>
        <v>0</v>
      </c>
      <c r="U1319" s="45">
        <f>IF(L1319=1,F1319*INDEX(Asumsi!$B$5:$B$7,MATCH(I1319,Asumsi!$A$5:$A$7,0))-F1319*R1319,0)</f>
        <v>111864</v>
      </c>
      <c r="V1319" s="45">
        <f>IF(S1319=1,U1319*(1-Asumsi!$B$10),U1319)</f>
        <v>111864</v>
      </c>
    </row>
    <row r="1320" spans="1:22" x14ac:dyDescent="0.35">
      <c r="A1320" s="43">
        <v>2181</v>
      </c>
      <c r="B1320" s="43" t="s">
        <v>202</v>
      </c>
      <c r="C1320" s="43" t="s">
        <v>451</v>
      </c>
      <c r="D1320" s="44">
        <v>40798</v>
      </c>
      <c r="E1320" s="43">
        <v>40</v>
      </c>
      <c r="F1320" s="43">
        <v>205120</v>
      </c>
      <c r="G1320" s="43">
        <v>0.06</v>
      </c>
      <c r="H1320" s="43">
        <v>12307</v>
      </c>
      <c r="I1320" s="43" t="s">
        <v>76</v>
      </c>
      <c r="J1320" s="43" t="s">
        <v>149</v>
      </c>
      <c r="K1320" s="43">
        <f t="shared" si="160"/>
        <v>2011</v>
      </c>
      <c r="L1320" s="43">
        <f t="shared" si="161"/>
        <v>1</v>
      </c>
      <c r="M1320" s="43">
        <f t="shared" si="162"/>
        <v>0</v>
      </c>
      <c r="N1320" s="43">
        <f t="shared" si="163"/>
        <v>1</v>
      </c>
      <c r="O1320" s="43" t="str">
        <f t="shared" si="164"/>
        <v>C: 4-6%</v>
      </c>
      <c r="P1320" s="45">
        <f t="shared" si="165"/>
        <v>192813</v>
      </c>
      <c r="Q1320" s="45">
        <f>IF(L1320=1,F1320*INDEX(Asumsi!$B$5:$B$7,MATCH(I1320,Asumsi!$A$5:$A$7,0))-H1320,0)</f>
        <v>49229</v>
      </c>
      <c r="R1320" s="46">
        <f>MIN(G1320,INDEX(Asumsi!$C$5:$C$7,MATCH(I1320,Asumsi!$A$5:$A$7,0)))</f>
        <v>0.05</v>
      </c>
      <c r="S1320" s="43">
        <f t="shared" si="166"/>
        <v>1</v>
      </c>
      <c r="T1320" s="45">
        <f t="shared" si="167"/>
        <v>2051.1999999999989</v>
      </c>
      <c r="U1320" s="45">
        <f>IF(L1320=1,F1320*INDEX(Asumsi!$B$5:$B$7,MATCH(I1320,Asumsi!$A$5:$A$7,0))-F1320*R1320,0)</f>
        <v>51280</v>
      </c>
      <c r="V1320" s="45">
        <f>IF(S1320=1,U1320*(1-Asumsi!$B$10),U1320)</f>
        <v>48716</v>
      </c>
    </row>
    <row r="1321" spans="1:22" x14ac:dyDescent="0.35">
      <c r="A1321" s="43">
        <v>2628</v>
      </c>
      <c r="B1321" s="43" t="s">
        <v>202</v>
      </c>
      <c r="C1321" s="43" t="s">
        <v>457</v>
      </c>
      <c r="D1321" s="44">
        <v>40472</v>
      </c>
      <c r="E1321" s="43">
        <v>14</v>
      </c>
      <c r="F1321" s="43">
        <v>69180</v>
      </c>
      <c r="G1321" s="43">
        <v>0.04</v>
      </c>
      <c r="H1321" s="43">
        <v>2767</v>
      </c>
      <c r="I1321" s="43" t="s">
        <v>76</v>
      </c>
      <c r="J1321" s="43" t="s">
        <v>148</v>
      </c>
      <c r="K1321" s="43">
        <f t="shared" si="160"/>
        <v>2010</v>
      </c>
      <c r="L1321" s="43">
        <f t="shared" si="161"/>
        <v>1</v>
      </c>
      <c r="M1321" s="43">
        <f t="shared" si="162"/>
        <v>0</v>
      </c>
      <c r="N1321" s="43">
        <f t="shared" si="163"/>
        <v>1</v>
      </c>
      <c r="O1321" s="43" t="str">
        <f t="shared" si="164"/>
        <v>C: 4-6%</v>
      </c>
      <c r="P1321" s="45">
        <f t="shared" si="165"/>
        <v>66413</v>
      </c>
      <c r="Q1321" s="45">
        <f>IF(L1321=1,F1321*INDEX(Asumsi!$B$5:$B$7,MATCH(I1321,Asumsi!$A$5:$A$7,0))-H1321,0)</f>
        <v>17987</v>
      </c>
      <c r="R1321" s="46">
        <f>MIN(G1321,INDEX(Asumsi!$C$5:$C$7,MATCH(I1321,Asumsi!$A$5:$A$7,0)))</f>
        <v>0.04</v>
      </c>
      <c r="S1321" s="43">
        <f t="shared" si="166"/>
        <v>0</v>
      </c>
      <c r="T1321" s="45">
        <f t="shared" si="167"/>
        <v>0</v>
      </c>
      <c r="U1321" s="45">
        <f>IF(L1321=1,F1321*INDEX(Asumsi!$B$5:$B$7,MATCH(I1321,Asumsi!$A$5:$A$7,0))-F1321*R1321,0)</f>
        <v>17986.8</v>
      </c>
      <c r="V1321" s="45">
        <f>IF(S1321=1,U1321*(1-Asumsi!$B$10),U1321)</f>
        <v>17986.8</v>
      </c>
    </row>
    <row r="1322" spans="1:22" x14ac:dyDescent="0.35">
      <c r="A1322" s="43">
        <v>2691</v>
      </c>
      <c r="B1322" s="43" t="s">
        <v>202</v>
      </c>
      <c r="C1322" s="43" t="s">
        <v>453</v>
      </c>
      <c r="D1322" s="44">
        <v>41028</v>
      </c>
      <c r="E1322" s="43">
        <v>14</v>
      </c>
      <c r="F1322" s="43">
        <v>6726280</v>
      </c>
      <c r="G1322" s="43">
        <v>0.1</v>
      </c>
      <c r="H1322" s="43">
        <v>672628</v>
      </c>
      <c r="I1322" s="43" t="s">
        <v>75</v>
      </c>
      <c r="J1322" s="43" t="s">
        <v>143</v>
      </c>
      <c r="K1322" s="43">
        <f t="shared" si="160"/>
        <v>2012</v>
      </c>
      <c r="L1322" s="43">
        <f t="shared" si="161"/>
        <v>1</v>
      </c>
      <c r="M1322" s="43">
        <f t="shared" si="162"/>
        <v>0</v>
      </c>
      <c r="N1322" s="43">
        <f t="shared" si="163"/>
        <v>1</v>
      </c>
      <c r="O1322" s="43" t="str">
        <f t="shared" si="164"/>
        <v>D: 7%+</v>
      </c>
      <c r="P1322" s="45">
        <f t="shared" si="165"/>
        <v>6053652</v>
      </c>
      <c r="Q1322" s="45">
        <f>IF(L1322=1,F1322*INDEX(Asumsi!$B$5:$B$7,MATCH(I1322,Asumsi!$A$5:$A$7,0))-H1322,0)</f>
        <v>1345256</v>
      </c>
      <c r="R1322" s="46">
        <f>MIN(G1322,INDEX(Asumsi!$C$5:$C$7,MATCH(I1322,Asumsi!$A$5:$A$7,0)))</f>
        <v>0.03</v>
      </c>
      <c r="S1322" s="43">
        <f t="shared" si="166"/>
        <v>1</v>
      </c>
      <c r="T1322" s="45">
        <f t="shared" si="167"/>
        <v>470839.60000000003</v>
      </c>
      <c r="U1322" s="45">
        <f>IF(L1322=1,F1322*INDEX(Asumsi!$B$5:$B$7,MATCH(I1322,Asumsi!$A$5:$A$7,0))-F1322*R1322,0)</f>
        <v>1816095.6</v>
      </c>
      <c r="V1322" s="45">
        <f>IF(S1322=1,U1322*(1-Asumsi!$B$10),U1322)</f>
        <v>1725290.82</v>
      </c>
    </row>
    <row r="1323" spans="1:22" x14ac:dyDescent="0.35">
      <c r="A1323" s="43">
        <v>2912</v>
      </c>
      <c r="B1323" s="43" t="s">
        <v>202</v>
      </c>
      <c r="C1323" s="43" t="s">
        <v>444</v>
      </c>
      <c r="D1323" s="44">
        <v>40979</v>
      </c>
      <c r="E1323" s="43">
        <v>7</v>
      </c>
      <c r="F1323" s="43">
        <v>33174260</v>
      </c>
      <c r="G1323" s="43">
        <v>0.08</v>
      </c>
      <c r="H1323" s="43">
        <v>2653941</v>
      </c>
      <c r="I1323" s="43" t="s">
        <v>77</v>
      </c>
      <c r="J1323" s="43" t="s">
        <v>134</v>
      </c>
      <c r="K1323" s="43">
        <f t="shared" si="160"/>
        <v>2012</v>
      </c>
      <c r="L1323" s="43">
        <f t="shared" si="161"/>
        <v>1</v>
      </c>
      <c r="M1323" s="43">
        <f t="shared" si="162"/>
        <v>0</v>
      </c>
      <c r="N1323" s="43">
        <f t="shared" si="163"/>
        <v>1</v>
      </c>
      <c r="O1323" s="43" t="str">
        <f t="shared" si="164"/>
        <v>D: 7%+</v>
      </c>
      <c r="P1323" s="45">
        <f t="shared" si="165"/>
        <v>30520319</v>
      </c>
      <c r="Q1323" s="45">
        <f>IF(L1323=1,F1323*INDEX(Asumsi!$B$5:$B$7,MATCH(I1323,Asumsi!$A$5:$A$7,0))-H1323,0)</f>
        <v>7298337</v>
      </c>
      <c r="R1323" s="46">
        <f>MIN(G1323,INDEX(Asumsi!$C$5:$C$7,MATCH(I1323,Asumsi!$A$5:$A$7,0)))</f>
        <v>0.05</v>
      </c>
      <c r="S1323" s="43">
        <f t="shared" si="166"/>
        <v>1</v>
      </c>
      <c r="T1323" s="45">
        <f t="shared" si="167"/>
        <v>995227.79999999993</v>
      </c>
      <c r="U1323" s="45">
        <f>IF(L1323=1,F1323*INDEX(Asumsi!$B$5:$B$7,MATCH(I1323,Asumsi!$A$5:$A$7,0))-F1323*R1323,0)</f>
        <v>8293565</v>
      </c>
      <c r="V1323" s="45">
        <f>IF(S1323=1,U1323*(1-Asumsi!$B$10),U1323)</f>
        <v>7878886.75</v>
      </c>
    </row>
    <row r="1324" spans="1:22" x14ac:dyDescent="0.35">
      <c r="A1324" s="43">
        <v>3235</v>
      </c>
      <c r="B1324" s="43" t="s">
        <v>202</v>
      </c>
      <c r="C1324" s="43" t="s">
        <v>458</v>
      </c>
      <c r="D1324" s="44">
        <v>40861</v>
      </c>
      <c r="E1324" s="43">
        <v>31</v>
      </c>
      <c r="F1324" s="43">
        <v>285940</v>
      </c>
      <c r="G1324" s="43">
        <v>0.1</v>
      </c>
      <c r="H1324" s="43">
        <v>28594</v>
      </c>
      <c r="I1324" s="43" t="s">
        <v>76</v>
      </c>
      <c r="J1324" s="43" t="s">
        <v>150</v>
      </c>
      <c r="K1324" s="43">
        <f t="shared" si="160"/>
        <v>2011</v>
      </c>
      <c r="L1324" s="43">
        <f t="shared" si="161"/>
        <v>1</v>
      </c>
      <c r="M1324" s="43">
        <f t="shared" si="162"/>
        <v>0</v>
      </c>
      <c r="N1324" s="43">
        <f t="shared" si="163"/>
        <v>1</v>
      </c>
      <c r="O1324" s="43" t="str">
        <f t="shared" si="164"/>
        <v>D: 7%+</v>
      </c>
      <c r="P1324" s="45">
        <f t="shared" si="165"/>
        <v>257346</v>
      </c>
      <c r="Q1324" s="45">
        <f>IF(L1324=1,F1324*INDEX(Asumsi!$B$5:$B$7,MATCH(I1324,Asumsi!$A$5:$A$7,0))-H1324,0)</f>
        <v>57188</v>
      </c>
      <c r="R1324" s="46">
        <f>MIN(G1324,INDEX(Asumsi!$C$5:$C$7,MATCH(I1324,Asumsi!$A$5:$A$7,0)))</f>
        <v>0.05</v>
      </c>
      <c r="S1324" s="43">
        <f t="shared" si="166"/>
        <v>1</v>
      </c>
      <c r="T1324" s="45">
        <f t="shared" si="167"/>
        <v>14297</v>
      </c>
      <c r="U1324" s="45">
        <f>IF(L1324=1,F1324*INDEX(Asumsi!$B$5:$B$7,MATCH(I1324,Asumsi!$A$5:$A$7,0))-F1324*R1324,0)</f>
        <v>71485</v>
      </c>
      <c r="V1324" s="45">
        <f>IF(S1324=1,U1324*(1-Asumsi!$B$10),U1324)</f>
        <v>67910.75</v>
      </c>
    </row>
    <row r="1325" spans="1:22" x14ac:dyDescent="0.35">
      <c r="A1325" s="43">
        <v>3266</v>
      </c>
      <c r="B1325" s="43" t="s">
        <v>202</v>
      </c>
      <c r="C1325" s="43" t="s">
        <v>459</v>
      </c>
      <c r="D1325" s="44">
        <v>40618</v>
      </c>
      <c r="E1325" s="43">
        <v>4</v>
      </c>
      <c r="F1325" s="43">
        <v>34240</v>
      </c>
      <c r="G1325" s="43">
        <v>0.03</v>
      </c>
      <c r="H1325" s="43">
        <v>1027</v>
      </c>
      <c r="I1325" s="43" t="s">
        <v>76</v>
      </c>
      <c r="J1325" s="43" t="s">
        <v>138</v>
      </c>
      <c r="K1325" s="43">
        <f t="shared" si="160"/>
        <v>2011</v>
      </c>
      <c r="L1325" s="43">
        <f t="shared" si="161"/>
        <v>1</v>
      </c>
      <c r="M1325" s="43">
        <f t="shared" si="162"/>
        <v>0</v>
      </c>
      <c r="N1325" s="43">
        <f t="shared" si="163"/>
        <v>1</v>
      </c>
      <c r="O1325" s="43" t="str">
        <f t="shared" si="164"/>
        <v>B: 1-3%</v>
      </c>
      <c r="P1325" s="45">
        <f t="shared" si="165"/>
        <v>33213</v>
      </c>
      <c r="Q1325" s="45">
        <f>IF(L1325=1,F1325*INDEX(Asumsi!$B$5:$B$7,MATCH(I1325,Asumsi!$A$5:$A$7,0))-H1325,0)</f>
        <v>9245</v>
      </c>
      <c r="R1325" s="46">
        <f>MIN(G1325,INDEX(Asumsi!$C$5:$C$7,MATCH(I1325,Asumsi!$A$5:$A$7,0)))</f>
        <v>0.03</v>
      </c>
      <c r="S1325" s="43">
        <f t="shared" si="166"/>
        <v>0</v>
      </c>
      <c r="T1325" s="45">
        <f t="shared" si="167"/>
        <v>0</v>
      </c>
      <c r="U1325" s="45">
        <f>IF(L1325=1,F1325*INDEX(Asumsi!$B$5:$B$7,MATCH(I1325,Asumsi!$A$5:$A$7,0))-F1325*R1325,0)</f>
        <v>9244.7999999999993</v>
      </c>
      <c r="V1325" s="45">
        <f>IF(S1325=1,U1325*(1-Asumsi!$B$10),U1325)</f>
        <v>9244.7999999999993</v>
      </c>
    </row>
    <row r="1326" spans="1:22" x14ac:dyDescent="0.35">
      <c r="A1326" s="43">
        <v>3363</v>
      </c>
      <c r="B1326" s="43" t="s">
        <v>202</v>
      </c>
      <c r="C1326" s="43" t="s">
        <v>460</v>
      </c>
      <c r="D1326" s="44">
        <v>40808</v>
      </c>
      <c r="E1326" s="43">
        <v>21</v>
      </c>
      <c r="F1326" s="43">
        <v>16371780</v>
      </c>
      <c r="G1326" s="43">
        <v>0.09</v>
      </c>
      <c r="H1326" s="43">
        <v>1473460</v>
      </c>
      <c r="I1326" s="43" t="s">
        <v>76</v>
      </c>
      <c r="J1326" s="43" t="s">
        <v>140</v>
      </c>
      <c r="K1326" s="43">
        <f t="shared" si="160"/>
        <v>2011</v>
      </c>
      <c r="L1326" s="43">
        <f t="shared" si="161"/>
        <v>1</v>
      </c>
      <c r="M1326" s="43">
        <f t="shared" si="162"/>
        <v>0</v>
      </c>
      <c r="N1326" s="43">
        <f t="shared" si="163"/>
        <v>1</v>
      </c>
      <c r="O1326" s="43" t="str">
        <f t="shared" si="164"/>
        <v>D: 7%+</v>
      </c>
      <c r="P1326" s="45">
        <f t="shared" si="165"/>
        <v>14898320</v>
      </c>
      <c r="Q1326" s="45">
        <f>IF(L1326=1,F1326*INDEX(Asumsi!$B$5:$B$7,MATCH(I1326,Asumsi!$A$5:$A$7,0))-H1326,0)</f>
        <v>3438074</v>
      </c>
      <c r="R1326" s="46">
        <f>MIN(G1326,INDEX(Asumsi!$C$5:$C$7,MATCH(I1326,Asumsi!$A$5:$A$7,0)))</f>
        <v>0.05</v>
      </c>
      <c r="S1326" s="43">
        <f t="shared" si="166"/>
        <v>1</v>
      </c>
      <c r="T1326" s="45">
        <f t="shared" si="167"/>
        <v>654871.19999999995</v>
      </c>
      <c r="U1326" s="45">
        <f>IF(L1326=1,F1326*INDEX(Asumsi!$B$5:$B$7,MATCH(I1326,Asumsi!$A$5:$A$7,0))-F1326*R1326,0)</f>
        <v>4092945</v>
      </c>
      <c r="V1326" s="45">
        <f>IF(S1326=1,U1326*(1-Asumsi!$B$10),U1326)</f>
        <v>3888297.75</v>
      </c>
    </row>
    <row r="1327" spans="1:22" x14ac:dyDescent="0.35">
      <c r="A1327" s="43">
        <v>3585</v>
      </c>
      <c r="B1327" s="43" t="s">
        <v>202</v>
      </c>
      <c r="C1327" s="43" t="s">
        <v>461</v>
      </c>
      <c r="D1327" s="44">
        <v>40139</v>
      </c>
      <c r="E1327" s="43">
        <v>27</v>
      </c>
      <c r="F1327" s="43">
        <v>519440</v>
      </c>
      <c r="G1327" s="43">
        <v>7.0000000000000007E-2</v>
      </c>
      <c r="H1327" s="43">
        <v>36361</v>
      </c>
      <c r="I1327" s="43" t="s">
        <v>76</v>
      </c>
      <c r="J1327" s="43" t="s">
        <v>145</v>
      </c>
      <c r="K1327" s="43">
        <f t="shared" si="160"/>
        <v>2009</v>
      </c>
      <c r="L1327" s="43">
        <f t="shared" si="161"/>
        <v>1</v>
      </c>
      <c r="M1327" s="43">
        <f t="shared" si="162"/>
        <v>0</v>
      </c>
      <c r="N1327" s="43">
        <f t="shared" si="163"/>
        <v>1</v>
      </c>
      <c r="O1327" s="43" t="str">
        <f t="shared" si="164"/>
        <v>D: 7%+</v>
      </c>
      <c r="P1327" s="45">
        <f t="shared" si="165"/>
        <v>483079</v>
      </c>
      <c r="Q1327" s="45">
        <f>IF(L1327=1,F1327*INDEX(Asumsi!$B$5:$B$7,MATCH(I1327,Asumsi!$A$5:$A$7,0))-H1327,0)</f>
        <v>119471</v>
      </c>
      <c r="R1327" s="46">
        <f>MIN(G1327,INDEX(Asumsi!$C$5:$C$7,MATCH(I1327,Asumsi!$A$5:$A$7,0)))</f>
        <v>0.05</v>
      </c>
      <c r="S1327" s="43">
        <f t="shared" si="166"/>
        <v>1</v>
      </c>
      <c r="T1327" s="45">
        <f t="shared" si="167"/>
        <v>10388.800000000003</v>
      </c>
      <c r="U1327" s="45">
        <f>IF(L1327=1,F1327*INDEX(Asumsi!$B$5:$B$7,MATCH(I1327,Asumsi!$A$5:$A$7,0))-F1327*R1327,0)</f>
        <v>129860</v>
      </c>
      <c r="V1327" s="45">
        <f>IF(S1327=1,U1327*(1-Asumsi!$B$10),U1327)</f>
        <v>123367</v>
      </c>
    </row>
    <row r="1328" spans="1:22" x14ac:dyDescent="0.35">
      <c r="A1328" s="43">
        <v>3745</v>
      </c>
      <c r="B1328" s="43" t="s">
        <v>202</v>
      </c>
      <c r="C1328" s="43" t="s">
        <v>462</v>
      </c>
      <c r="D1328" s="44">
        <v>40449</v>
      </c>
      <c r="E1328" s="43">
        <v>38</v>
      </c>
      <c r="F1328" s="43">
        <v>2286700</v>
      </c>
      <c r="G1328" s="43">
        <v>0.04</v>
      </c>
      <c r="H1328" s="43">
        <v>91468</v>
      </c>
      <c r="I1328" s="43" t="s">
        <v>75</v>
      </c>
      <c r="J1328" s="43" t="s">
        <v>144</v>
      </c>
      <c r="K1328" s="43">
        <f t="shared" si="160"/>
        <v>2010</v>
      </c>
      <c r="L1328" s="43">
        <f t="shared" si="161"/>
        <v>1</v>
      </c>
      <c r="M1328" s="43">
        <f t="shared" si="162"/>
        <v>0</v>
      </c>
      <c r="N1328" s="43">
        <f t="shared" si="163"/>
        <v>1</v>
      </c>
      <c r="O1328" s="43" t="str">
        <f t="shared" si="164"/>
        <v>C: 4-6%</v>
      </c>
      <c r="P1328" s="45">
        <f t="shared" si="165"/>
        <v>2195232</v>
      </c>
      <c r="Q1328" s="45">
        <f>IF(L1328=1,F1328*INDEX(Asumsi!$B$5:$B$7,MATCH(I1328,Asumsi!$A$5:$A$7,0))-H1328,0)</f>
        <v>594542</v>
      </c>
      <c r="R1328" s="46">
        <f>MIN(G1328,INDEX(Asumsi!$C$5:$C$7,MATCH(I1328,Asumsi!$A$5:$A$7,0)))</f>
        <v>0.03</v>
      </c>
      <c r="S1328" s="43">
        <f t="shared" si="166"/>
        <v>1</v>
      </c>
      <c r="T1328" s="45">
        <f t="shared" si="167"/>
        <v>22867.000000000004</v>
      </c>
      <c r="U1328" s="45">
        <f>IF(L1328=1,F1328*INDEX(Asumsi!$B$5:$B$7,MATCH(I1328,Asumsi!$A$5:$A$7,0))-F1328*R1328,0)</f>
        <v>617409</v>
      </c>
      <c r="V1328" s="45">
        <f>IF(S1328=1,U1328*(1-Asumsi!$B$10),U1328)</f>
        <v>586538.54999999993</v>
      </c>
    </row>
    <row r="1329" spans="1:22" x14ac:dyDescent="0.35">
      <c r="A1329" s="43">
        <v>4128</v>
      </c>
      <c r="B1329" s="43" t="s">
        <v>202</v>
      </c>
      <c r="C1329" s="43" t="s">
        <v>463</v>
      </c>
      <c r="D1329" s="44">
        <v>40822</v>
      </c>
      <c r="E1329" s="43">
        <v>38</v>
      </c>
      <c r="F1329" s="43">
        <v>782840</v>
      </c>
      <c r="G1329" s="43">
        <v>0.04</v>
      </c>
      <c r="H1329" s="43">
        <v>31314</v>
      </c>
      <c r="I1329" s="43" t="s">
        <v>76</v>
      </c>
      <c r="J1329" s="43" t="s">
        <v>145</v>
      </c>
      <c r="K1329" s="43">
        <f t="shared" si="160"/>
        <v>2011</v>
      </c>
      <c r="L1329" s="43">
        <f t="shared" si="161"/>
        <v>1</v>
      </c>
      <c r="M1329" s="43">
        <f t="shared" si="162"/>
        <v>0</v>
      </c>
      <c r="N1329" s="43">
        <f t="shared" si="163"/>
        <v>1</v>
      </c>
      <c r="O1329" s="43" t="str">
        <f t="shared" si="164"/>
        <v>C: 4-6%</v>
      </c>
      <c r="P1329" s="45">
        <f t="shared" si="165"/>
        <v>751526</v>
      </c>
      <c r="Q1329" s="45">
        <f>IF(L1329=1,F1329*INDEX(Asumsi!$B$5:$B$7,MATCH(I1329,Asumsi!$A$5:$A$7,0))-H1329,0)</f>
        <v>203538</v>
      </c>
      <c r="R1329" s="46">
        <f>MIN(G1329,INDEX(Asumsi!$C$5:$C$7,MATCH(I1329,Asumsi!$A$5:$A$7,0)))</f>
        <v>0.04</v>
      </c>
      <c r="S1329" s="43">
        <f t="shared" si="166"/>
        <v>0</v>
      </c>
      <c r="T1329" s="45">
        <f t="shared" si="167"/>
        <v>0</v>
      </c>
      <c r="U1329" s="45">
        <f>IF(L1329=1,F1329*INDEX(Asumsi!$B$5:$B$7,MATCH(I1329,Asumsi!$A$5:$A$7,0))-F1329*R1329,0)</f>
        <v>203538.4</v>
      </c>
      <c r="V1329" s="45">
        <f>IF(S1329=1,U1329*(1-Asumsi!$B$10),U1329)</f>
        <v>203538.4</v>
      </c>
    </row>
    <row r="1330" spans="1:22" x14ac:dyDescent="0.35">
      <c r="A1330" s="43">
        <v>4354</v>
      </c>
      <c r="B1330" s="43" t="s">
        <v>202</v>
      </c>
      <c r="C1330" s="43" t="s">
        <v>445</v>
      </c>
      <c r="D1330" s="44">
        <v>40085</v>
      </c>
      <c r="E1330" s="43">
        <v>6</v>
      </c>
      <c r="F1330" s="43">
        <v>98080</v>
      </c>
      <c r="G1330" s="43">
        <v>0.02</v>
      </c>
      <c r="H1330" s="43">
        <v>1962</v>
      </c>
      <c r="I1330" s="43" t="s">
        <v>75</v>
      </c>
      <c r="J1330" s="43" t="s">
        <v>144</v>
      </c>
      <c r="K1330" s="43">
        <f t="shared" si="160"/>
        <v>2009</v>
      </c>
      <c r="L1330" s="43">
        <f t="shared" si="161"/>
        <v>1</v>
      </c>
      <c r="M1330" s="43">
        <f t="shared" si="162"/>
        <v>0</v>
      </c>
      <c r="N1330" s="43">
        <f t="shared" si="163"/>
        <v>1</v>
      </c>
      <c r="O1330" s="43" t="str">
        <f t="shared" si="164"/>
        <v>B: 1-3%</v>
      </c>
      <c r="P1330" s="45">
        <f t="shared" si="165"/>
        <v>96118</v>
      </c>
      <c r="Q1330" s="45">
        <f>IF(L1330=1,F1330*INDEX(Asumsi!$B$5:$B$7,MATCH(I1330,Asumsi!$A$5:$A$7,0))-H1330,0)</f>
        <v>27462</v>
      </c>
      <c r="R1330" s="46">
        <f>MIN(G1330,INDEX(Asumsi!$C$5:$C$7,MATCH(I1330,Asumsi!$A$5:$A$7,0)))</f>
        <v>0.02</v>
      </c>
      <c r="S1330" s="43">
        <f t="shared" si="166"/>
        <v>0</v>
      </c>
      <c r="T1330" s="45">
        <f t="shared" si="167"/>
        <v>0</v>
      </c>
      <c r="U1330" s="45">
        <f>IF(L1330=1,F1330*INDEX(Asumsi!$B$5:$B$7,MATCH(I1330,Asumsi!$A$5:$A$7,0))-F1330*R1330,0)</f>
        <v>27462.400000000001</v>
      </c>
      <c r="V1330" s="45">
        <f>IF(S1330=1,U1330*(1-Asumsi!$B$10),U1330)</f>
        <v>27462.400000000001</v>
      </c>
    </row>
    <row r="1331" spans="1:22" x14ac:dyDescent="0.35">
      <c r="A1331" s="43">
        <v>4550</v>
      </c>
      <c r="B1331" s="43" t="s">
        <v>202</v>
      </c>
      <c r="C1331" s="43" t="s">
        <v>460</v>
      </c>
      <c r="D1331" s="44">
        <v>40175</v>
      </c>
      <c r="E1331" s="43">
        <v>32</v>
      </c>
      <c r="F1331" s="43">
        <v>7461080</v>
      </c>
      <c r="G1331" s="43">
        <v>7.0000000000000007E-2</v>
      </c>
      <c r="H1331" s="43">
        <v>522276</v>
      </c>
      <c r="I1331" s="43" t="s">
        <v>77</v>
      </c>
      <c r="J1331" s="43" t="s">
        <v>134</v>
      </c>
      <c r="K1331" s="43">
        <f t="shared" si="160"/>
        <v>2009</v>
      </c>
      <c r="L1331" s="43">
        <f t="shared" si="161"/>
        <v>1</v>
      </c>
      <c r="M1331" s="43">
        <f t="shared" si="162"/>
        <v>0</v>
      </c>
      <c r="N1331" s="43">
        <f t="shared" si="163"/>
        <v>1</v>
      </c>
      <c r="O1331" s="43" t="str">
        <f t="shared" si="164"/>
        <v>D: 7%+</v>
      </c>
      <c r="P1331" s="45">
        <f t="shared" si="165"/>
        <v>6938804</v>
      </c>
      <c r="Q1331" s="45">
        <f>IF(L1331=1,F1331*INDEX(Asumsi!$B$5:$B$7,MATCH(I1331,Asumsi!$A$5:$A$7,0))-H1331,0)</f>
        <v>1716048</v>
      </c>
      <c r="R1331" s="46">
        <f>MIN(G1331,INDEX(Asumsi!$C$5:$C$7,MATCH(I1331,Asumsi!$A$5:$A$7,0)))</f>
        <v>0.05</v>
      </c>
      <c r="S1331" s="43">
        <f t="shared" si="166"/>
        <v>1</v>
      </c>
      <c r="T1331" s="45">
        <f t="shared" si="167"/>
        <v>149221.60000000003</v>
      </c>
      <c r="U1331" s="45">
        <f>IF(L1331=1,F1331*INDEX(Asumsi!$B$5:$B$7,MATCH(I1331,Asumsi!$A$5:$A$7,0))-F1331*R1331,0)</f>
        <v>1865270</v>
      </c>
      <c r="V1331" s="45">
        <f>IF(S1331=1,U1331*(1-Asumsi!$B$10),U1331)</f>
        <v>1772006.5</v>
      </c>
    </row>
    <row r="1332" spans="1:22" x14ac:dyDescent="0.35">
      <c r="A1332" s="43">
        <v>4743</v>
      </c>
      <c r="B1332" s="43" t="s">
        <v>202</v>
      </c>
      <c r="C1332" s="43" t="s">
        <v>460</v>
      </c>
      <c r="D1332" s="44">
        <v>40267</v>
      </c>
      <c r="E1332" s="43">
        <v>29</v>
      </c>
      <c r="F1332" s="43">
        <v>705100</v>
      </c>
      <c r="G1332" s="43">
        <v>0.09</v>
      </c>
      <c r="H1332" s="43">
        <v>63459</v>
      </c>
      <c r="I1332" s="43" t="s">
        <v>76</v>
      </c>
      <c r="J1332" s="43" t="s">
        <v>138</v>
      </c>
      <c r="K1332" s="43">
        <f t="shared" si="160"/>
        <v>2010</v>
      </c>
      <c r="L1332" s="43">
        <f t="shared" si="161"/>
        <v>1</v>
      </c>
      <c r="M1332" s="43">
        <f t="shared" si="162"/>
        <v>0</v>
      </c>
      <c r="N1332" s="43">
        <f t="shared" si="163"/>
        <v>1</v>
      </c>
      <c r="O1332" s="43" t="str">
        <f t="shared" si="164"/>
        <v>D: 7%+</v>
      </c>
      <c r="P1332" s="45">
        <f t="shared" si="165"/>
        <v>641641</v>
      </c>
      <c r="Q1332" s="45">
        <f>IF(L1332=1,F1332*INDEX(Asumsi!$B$5:$B$7,MATCH(I1332,Asumsi!$A$5:$A$7,0))-H1332,0)</f>
        <v>148071</v>
      </c>
      <c r="R1332" s="46">
        <f>MIN(G1332,INDEX(Asumsi!$C$5:$C$7,MATCH(I1332,Asumsi!$A$5:$A$7,0)))</f>
        <v>0.05</v>
      </c>
      <c r="S1332" s="43">
        <f t="shared" si="166"/>
        <v>1</v>
      </c>
      <c r="T1332" s="45">
        <f t="shared" si="167"/>
        <v>28203.999999999996</v>
      </c>
      <c r="U1332" s="45">
        <f>IF(L1332=1,F1332*INDEX(Asumsi!$B$5:$B$7,MATCH(I1332,Asumsi!$A$5:$A$7,0))-F1332*R1332,0)</f>
        <v>176275</v>
      </c>
      <c r="V1332" s="45">
        <f>IF(S1332=1,U1332*(1-Asumsi!$B$10),U1332)</f>
        <v>167461.25</v>
      </c>
    </row>
    <row r="1333" spans="1:22" x14ac:dyDescent="0.35">
      <c r="A1333" s="43">
        <v>5251</v>
      </c>
      <c r="B1333" s="43" t="s">
        <v>202</v>
      </c>
      <c r="C1333" s="43" t="s">
        <v>444</v>
      </c>
      <c r="D1333" s="44">
        <v>40644</v>
      </c>
      <c r="E1333" s="43">
        <v>38</v>
      </c>
      <c r="F1333" s="43">
        <v>7642078</v>
      </c>
      <c r="G1333" s="43">
        <v>0.05</v>
      </c>
      <c r="H1333" s="43">
        <v>382104</v>
      </c>
      <c r="I1333" s="43" t="s">
        <v>77</v>
      </c>
      <c r="J1333" s="43" t="s">
        <v>137</v>
      </c>
      <c r="K1333" s="43">
        <f t="shared" si="160"/>
        <v>2011</v>
      </c>
      <c r="L1333" s="43">
        <f t="shared" si="161"/>
        <v>1</v>
      </c>
      <c r="M1333" s="43">
        <f t="shared" si="162"/>
        <v>0</v>
      </c>
      <c r="N1333" s="43">
        <f t="shared" si="163"/>
        <v>1</v>
      </c>
      <c r="O1333" s="43" t="str">
        <f t="shared" si="164"/>
        <v>C: 4-6%</v>
      </c>
      <c r="P1333" s="45">
        <f t="shared" si="165"/>
        <v>7259974</v>
      </c>
      <c r="Q1333" s="45">
        <f>IF(L1333=1,F1333*INDEX(Asumsi!$B$5:$B$7,MATCH(I1333,Asumsi!$A$5:$A$7,0))-H1333,0)</f>
        <v>1910519.4</v>
      </c>
      <c r="R1333" s="46">
        <f>MIN(G1333,INDEX(Asumsi!$C$5:$C$7,MATCH(I1333,Asumsi!$A$5:$A$7,0)))</f>
        <v>0.05</v>
      </c>
      <c r="S1333" s="43">
        <f t="shared" si="166"/>
        <v>0</v>
      </c>
      <c r="T1333" s="45">
        <f t="shared" si="167"/>
        <v>0</v>
      </c>
      <c r="U1333" s="45">
        <f>IF(L1333=1,F1333*INDEX(Asumsi!$B$5:$B$7,MATCH(I1333,Asumsi!$A$5:$A$7,0))-F1333*R1333,0)</f>
        <v>1910519.5</v>
      </c>
      <c r="V1333" s="45">
        <f>IF(S1333=1,U1333*(1-Asumsi!$B$10),U1333)</f>
        <v>1910519.5</v>
      </c>
    </row>
    <row r="1334" spans="1:22" x14ac:dyDescent="0.35">
      <c r="A1334" s="43">
        <v>5283</v>
      </c>
      <c r="B1334" s="43" t="s">
        <v>202</v>
      </c>
      <c r="C1334" s="43" t="s">
        <v>460</v>
      </c>
      <c r="D1334" s="44">
        <v>39967</v>
      </c>
      <c r="E1334" s="43">
        <v>23</v>
      </c>
      <c r="F1334" s="43">
        <v>5017346</v>
      </c>
      <c r="G1334" s="43">
        <v>0.03</v>
      </c>
      <c r="H1334" s="43">
        <v>150520</v>
      </c>
      <c r="I1334" s="43" t="s">
        <v>77</v>
      </c>
      <c r="J1334" s="43" t="s">
        <v>137</v>
      </c>
      <c r="K1334" s="43">
        <f t="shared" si="160"/>
        <v>2009</v>
      </c>
      <c r="L1334" s="43">
        <f t="shared" si="161"/>
        <v>1</v>
      </c>
      <c r="M1334" s="43">
        <f t="shared" si="162"/>
        <v>0</v>
      </c>
      <c r="N1334" s="43">
        <f t="shared" si="163"/>
        <v>1</v>
      </c>
      <c r="O1334" s="43" t="str">
        <f t="shared" si="164"/>
        <v>B: 1-3%</v>
      </c>
      <c r="P1334" s="45">
        <f t="shared" si="165"/>
        <v>4866826</v>
      </c>
      <c r="Q1334" s="45">
        <f>IF(L1334=1,F1334*INDEX(Asumsi!$B$5:$B$7,MATCH(I1334,Asumsi!$A$5:$A$7,0))-H1334,0)</f>
        <v>1354683.8</v>
      </c>
      <c r="R1334" s="46">
        <f>MIN(G1334,INDEX(Asumsi!$C$5:$C$7,MATCH(I1334,Asumsi!$A$5:$A$7,0)))</f>
        <v>0.03</v>
      </c>
      <c r="S1334" s="43">
        <f t="shared" si="166"/>
        <v>0</v>
      </c>
      <c r="T1334" s="45">
        <f t="shared" si="167"/>
        <v>0</v>
      </c>
      <c r="U1334" s="45">
        <f>IF(L1334=1,F1334*INDEX(Asumsi!$B$5:$B$7,MATCH(I1334,Asumsi!$A$5:$A$7,0))-F1334*R1334,0)</f>
        <v>1354683.42</v>
      </c>
      <c r="V1334" s="45">
        <f>IF(S1334=1,U1334*(1-Asumsi!$B$10),U1334)</f>
        <v>1354683.42</v>
      </c>
    </row>
    <row r="1335" spans="1:22" x14ac:dyDescent="0.35">
      <c r="A1335" s="43">
        <v>5381</v>
      </c>
      <c r="B1335" s="43" t="s">
        <v>209</v>
      </c>
      <c r="C1335" s="43" t="s">
        <v>450</v>
      </c>
      <c r="D1335" s="44">
        <v>40206</v>
      </c>
      <c r="E1335" s="43">
        <v>47</v>
      </c>
      <c r="F1335" s="43">
        <v>9776280</v>
      </c>
      <c r="G1335" s="43">
        <v>7.0000000000000007E-2</v>
      </c>
      <c r="H1335" s="43">
        <v>684340</v>
      </c>
      <c r="I1335" s="43" t="s">
        <v>75</v>
      </c>
      <c r="J1335" s="43" t="s">
        <v>144</v>
      </c>
      <c r="K1335" s="43">
        <f t="shared" si="160"/>
        <v>2010</v>
      </c>
      <c r="L1335" s="43">
        <f t="shared" si="161"/>
        <v>0</v>
      </c>
      <c r="M1335" s="43">
        <f t="shared" si="162"/>
        <v>1</v>
      </c>
      <c r="N1335" s="43">
        <f t="shared" si="163"/>
        <v>1</v>
      </c>
      <c r="O1335" s="43" t="str">
        <f t="shared" si="164"/>
        <v>D: 7%+</v>
      </c>
      <c r="P1335" s="45">
        <f t="shared" si="165"/>
        <v>0</v>
      </c>
      <c r="Q1335" s="45">
        <f>IF(L1335=1,F1335*INDEX(Asumsi!$B$5:$B$7,MATCH(I1335,Asumsi!$A$5:$A$7,0))-H1335,0)</f>
        <v>0</v>
      </c>
      <c r="R1335" s="46">
        <f>MIN(G1335,INDEX(Asumsi!$C$5:$C$7,MATCH(I1335,Asumsi!$A$5:$A$7,0)))</f>
        <v>0.03</v>
      </c>
      <c r="S1335" s="43">
        <f t="shared" si="166"/>
        <v>1</v>
      </c>
      <c r="T1335" s="45">
        <f t="shared" si="167"/>
        <v>0</v>
      </c>
      <c r="U1335" s="45">
        <f>IF(L1335=1,F1335*INDEX(Asumsi!$B$5:$B$7,MATCH(I1335,Asumsi!$A$5:$A$7,0))-F1335*R1335,0)</f>
        <v>0</v>
      </c>
      <c r="V1335" s="45">
        <f>IF(S1335=1,U1335*(1-Asumsi!$B$10),U1335)</f>
        <v>0</v>
      </c>
    </row>
    <row r="1336" spans="1:22" x14ac:dyDescent="0.35">
      <c r="A1336" s="43">
        <v>5444</v>
      </c>
      <c r="B1336" s="43" t="s">
        <v>202</v>
      </c>
      <c r="C1336" s="43" t="s">
        <v>464</v>
      </c>
      <c r="D1336" s="44">
        <v>40619</v>
      </c>
      <c r="E1336" s="43">
        <v>2</v>
      </c>
      <c r="F1336" s="43">
        <v>1771880</v>
      </c>
      <c r="G1336" s="43">
        <v>0.08</v>
      </c>
      <c r="H1336" s="43">
        <v>141750</v>
      </c>
      <c r="I1336" s="43" t="s">
        <v>77</v>
      </c>
      <c r="J1336" s="43" t="s">
        <v>139</v>
      </c>
      <c r="K1336" s="43">
        <f t="shared" si="160"/>
        <v>2011</v>
      </c>
      <c r="L1336" s="43">
        <f t="shared" si="161"/>
        <v>1</v>
      </c>
      <c r="M1336" s="43">
        <f t="shared" si="162"/>
        <v>0</v>
      </c>
      <c r="N1336" s="43">
        <f t="shared" si="163"/>
        <v>1</v>
      </c>
      <c r="O1336" s="43" t="str">
        <f t="shared" si="164"/>
        <v>D: 7%+</v>
      </c>
      <c r="P1336" s="45">
        <f t="shared" si="165"/>
        <v>1630130</v>
      </c>
      <c r="Q1336" s="45">
        <f>IF(L1336=1,F1336*INDEX(Asumsi!$B$5:$B$7,MATCH(I1336,Asumsi!$A$5:$A$7,0))-H1336,0)</f>
        <v>389814</v>
      </c>
      <c r="R1336" s="46">
        <f>MIN(G1336,INDEX(Asumsi!$C$5:$C$7,MATCH(I1336,Asumsi!$A$5:$A$7,0)))</f>
        <v>0.05</v>
      </c>
      <c r="S1336" s="43">
        <f t="shared" si="166"/>
        <v>1</v>
      </c>
      <c r="T1336" s="45">
        <f t="shared" si="167"/>
        <v>53156.4</v>
      </c>
      <c r="U1336" s="45">
        <f>IF(L1336=1,F1336*INDEX(Asumsi!$B$5:$B$7,MATCH(I1336,Asumsi!$A$5:$A$7,0))-F1336*R1336,0)</f>
        <v>442970</v>
      </c>
      <c r="V1336" s="45">
        <f>IF(S1336=1,U1336*(1-Asumsi!$B$10),U1336)</f>
        <v>420821.5</v>
      </c>
    </row>
    <row r="1337" spans="1:22" x14ac:dyDescent="0.35">
      <c r="A1337" s="43">
        <v>5601</v>
      </c>
      <c r="B1337" s="43" t="s">
        <v>202</v>
      </c>
      <c r="C1337" s="43" t="s">
        <v>465</v>
      </c>
      <c r="D1337" s="44">
        <v>40913</v>
      </c>
      <c r="E1337" s="43">
        <v>10</v>
      </c>
      <c r="F1337" s="43">
        <v>241060</v>
      </c>
      <c r="G1337" s="43">
        <v>0.1</v>
      </c>
      <c r="H1337" s="43">
        <v>24106</v>
      </c>
      <c r="I1337" s="43" t="s">
        <v>75</v>
      </c>
      <c r="J1337" s="43" t="s">
        <v>144</v>
      </c>
      <c r="K1337" s="43">
        <f t="shared" si="160"/>
        <v>2012</v>
      </c>
      <c r="L1337" s="43">
        <f t="shared" si="161"/>
        <v>1</v>
      </c>
      <c r="M1337" s="43">
        <f t="shared" si="162"/>
        <v>0</v>
      </c>
      <c r="N1337" s="43">
        <f t="shared" si="163"/>
        <v>1</v>
      </c>
      <c r="O1337" s="43" t="str">
        <f t="shared" si="164"/>
        <v>D: 7%+</v>
      </c>
      <c r="P1337" s="45">
        <f t="shared" si="165"/>
        <v>216954</v>
      </c>
      <c r="Q1337" s="45">
        <f>IF(L1337=1,F1337*INDEX(Asumsi!$B$5:$B$7,MATCH(I1337,Asumsi!$A$5:$A$7,0))-H1337,0)</f>
        <v>48212</v>
      </c>
      <c r="R1337" s="46">
        <f>MIN(G1337,INDEX(Asumsi!$C$5:$C$7,MATCH(I1337,Asumsi!$A$5:$A$7,0)))</f>
        <v>0.03</v>
      </c>
      <c r="S1337" s="43">
        <f t="shared" si="166"/>
        <v>1</v>
      </c>
      <c r="T1337" s="45">
        <f t="shared" si="167"/>
        <v>16874.2</v>
      </c>
      <c r="U1337" s="45">
        <f>IF(L1337=1,F1337*INDEX(Asumsi!$B$5:$B$7,MATCH(I1337,Asumsi!$A$5:$A$7,0))-F1337*R1337,0)</f>
        <v>65086.2</v>
      </c>
      <c r="V1337" s="45">
        <f>IF(S1337=1,U1337*(1-Asumsi!$B$10),U1337)</f>
        <v>61831.889999999992</v>
      </c>
    </row>
    <row r="1338" spans="1:22" x14ac:dyDescent="0.35">
      <c r="A1338" s="43">
        <v>5760</v>
      </c>
      <c r="B1338" s="43" t="s">
        <v>202</v>
      </c>
      <c r="C1338" s="43" t="s">
        <v>466</v>
      </c>
      <c r="D1338" s="44">
        <v>39957</v>
      </c>
      <c r="E1338" s="43">
        <v>34</v>
      </c>
      <c r="F1338" s="43">
        <v>10523460</v>
      </c>
      <c r="G1338" s="43">
        <v>0.05</v>
      </c>
      <c r="H1338" s="43">
        <v>526173</v>
      </c>
      <c r="I1338" s="43" t="s">
        <v>75</v>
      </c>
      <c r="J1338" s="43" t="s">
        <v>135</v>
      </c>
      <c r="K1338" s="43">
        <f t="shared" si="160"/>
        <v>2009</v>
      </c>
      <c r="L1338" s="43">
        <f t="shared" si="161"/>
        <v>1</v>
      </c>
      <c r="M1338" s="43">
        <f t="shared" si="162"/>
        <v>0</v>
      </c>
      <c r="N1338" s="43">
        <f t="shared" si="163"/>
        <v>1</v>
      </c>
      <c r="O1338" s="43" t="str">
        <f t="shared" si="164"/>
        <v>C: 4-6%</v>
      </c>
      <c r="P1338" s="45">
        <f t="shared" si="165"/>
        <v>9997287</v>
      </c>
      <c r="Q1338" s="45">
        <f>IF(L1338=1,F1338*INDEX(Asumsi!$B$5:$B$7,MATCH(I1338,Asumsi!$A$5:$A$7,0))-H1338,0)</f>
        <v>2630865</v>
      </c>
      <c r="R1338" s="46">
        <f>MIN(G1338,INDEX(Asumsi!$C$5:$C$7,MATCH(I1338,Asumsi!$A$5:$A$7,0)))</f>
        <v>0.03</v>
      </c>
      <c r="S1338" s="43">
        <f t="shared" si="166"/>
        <v>1</v>
      </c>
      <c r="T1338" s="45">
        <f t="shared" si="167"/>
        <v>210469.20000000004</v>
      </c>
      <c r="U1338" s="45">
        <f>IF(L1338=1,F1338*INDEX(Asumsi!$B$5:$B$7,MATCH(I1338,Asumsi!$A$5:$A$7,0))-F1338*R1338,0)</f>
        <v>2841334.2</v>
      </c>
      <c r="V1338" s="45">
        <f>IF(S1338=1,U1338*(1-Asumsi!$B$10),U1338)</f>
        <v>2699267.49</v>
      </c>
    </row>
    <row r="1339" spans="1:22" x14ac:dyDescent="0.35">
      <c r="A1339" s="43">
        <v>6438</v>
      </c>
      <c r="B1339" s="43" t="s">
        <v>202</v>
      </c>
      <c r="C1339" s="43" t="s">
        <v>467</v>
      </c>
      <c r="D1339" s="44">
        <v>40314</v>
      </c>
      <c r="E1339" s="43">
        <v>7</v>
      </c>
      <c r="F1339" s="43">
        <v>151440</v>
      </c>
      <c r="G1339" s="43">
        <v>0.02</v>
      </c>
      <c r="H1339" s="43">
        <v>3029</v>
      </c>
      <c r="I1339" s="43" t="s">
        <v>75</v>
      </c>
      <c r="J1339" s="43" t="s">
        <v>144</v>
      </c>
      <c r="K1339" s="43">
        <f t="shared" si="160"/>
        <v>2010</v>
      </c>
      <c r="L1339" s="43">
        <f t="shared" si="161"/>
        <v>1</v>
      </c>
      <c r="M1339" s="43">
        <f t="shared" si="162"/>
        <v>0</v>
      </c>
      <c r="N1339" s="43">
        <f t="shared" si="163"/>
        <v>1</v>
      </c>
      <c r="O1339" s="43" t="str">
        <f t="shared" si="164"/>
        <v>B: 1-3%</v>
      </c>
      <c r="P1339" s="45">
        <f t="shared" si="165"/>
        <v>148411</v>
      </c>
      <c r="Q1339" s="45">
        <f>IF(L1339=1,F1339*INDEX(Asumsi!$B$5:$B$7,MATCH(I1339,Asumsi!$A$5:$A$7,0))-H1339,0)</f>
        <v>42403</v>
      </c>
      <c r="R1339" s="46">
        <f>MIN(G1339,INDEX(Asumsi!$C$5:$C$7,MATCH(I1339,Asumsi!$A$5:$A$7,0)))</f>
        <v>0.02</v>
      </c>
      <c r="S1339" s="43">
        <f t="shared" si="166"/>
        <v>0</v>
      </c>
      <c r="T1339" s="45">
        <f t="shared" si="167"/>
        <v>0</v>
      </c>
      <c r="U1339" s="45">
        <f>IF(L1339=1,F1339*INDEX(Asumsi!$B$5:$B$7,MATCH(I1339,Asumsi!$A$5:$A$7,0))-F1339*R1339,0)</f>
        <v>42403.199999999997</v>
      </c>
      <c r="V1339" s="45">
        <f>IF(S1339=1,U1339*(1-Asumsi!$B$10),U1339)</f>
        <v>42403.199999999997</v>
      </c>
    </row>
    <row r="1340" spans="1:22" x14ac:dyDescent="0.35">
      <c r="A1340" s="43">
        <v>6592</v>
      </c>
      <c r="B1340" s="43" t="s">
        <v>202</v>
      </c>
      <c r="C1340" s="43" t="s">
        <v>448</v>
      </c>
      <c r="D1340" s="44">
        <v>40148</v>
      </c>
      <c r="E1340" s="43">
        <v>29</v>
      </c>
      <c r="F1340" s="43">
        <v>388580</v>
      </c>
      <c r="G1340" s="43">
        <v>0.09</v>
      </c>
      <c r="H1340" s="43">
        <v>34972</v>
      </c>
      <c r="I1340" s="43" t="s">
        <v>76</v>
      </c>
      <c r="J1340" s="43" t="s">
        <v>148</v>
      </c>
      <c r="K1340" s="43">
        <f t="shared" si="160"/>
        <v>2009</v>
      </c>
      <c r="L1340" s="43">
        <f t="shared" si="161"/>
        <v>1</v>
      </c>
      <c r="M1340" s="43">
        <f t="shared" si="162"/>
        <v>0</v>
      </c>
      <c r="N1340" s="43">
        <f t="shared" si="163"/>
        <v>1</v>
      </c>
      <c r="O1340" s="43" t="str">
        <f t="shared" si="164"/>
        <v>D: 7%+</v>
      </c>
      <c r="P1340" s="45">
        <f t="shared" si="165"/>
        <v>353608</v>
      </c>
      <c r="Q1340" s="45">
        <f>IF(L1340=1,F1340*INDEX(Asumsi!$B$5:$B$7,MATCH(I1340,Asumsi!$A$5:$A$7,0))-H1340,0)</f>
        <v>81602</v>
      </c>
      <c r="R1340" s="46">
        <f>MIN(G1340,INDEX(Asumsi!$C$5:$C$7,MATCH(I1340,Asumsi!$A$5:$A$7,0)))</f>
        <v>0.05</v>
      </c>
      <c r="S1340" s="43">
        <f t="shared" si="166"/>
        <v>1</v>
      </c>
      <c r="T1340" s="45">
        <f t="shared" si="167"/>
        <v>15543.199999999997</v>
      </c>
      <c r="U1340" s="45">
        <f>IF(L1340=1,F1340*INDEX(Asumsi!$B$5:$B$7,MATCH(I1340,Asumsi!$A$5:$A$7,0))-F1340*R1340,0)</f>
        <v>97145</v>
      </c>
      <c r="V1340" s="45">
        <f>IF(S1340=1,U1340*(1-Asumsi!$B$10),U1340)</f>
        <v>92287.75</v>
      </c>
    </row>
    <row r="1341" spans="1:22" x14ac:dyDescent="0.35">
      <c r="A1341" s="43">
        <v>6755</v>
      </c>
      <c r="B1341" s="43" t="s">
        <v>202</v>
      </c>
      <c r="C1341" s="43" t="s">
        <v>451</v>
      </c>
      <c r="D1341" s="44">
        <v>40664</v>
      </c>
      <c r="E1341" s="43">
        <v>20</v>
      </c>
      <c r="F1341" s="43">
        <v>312940</v>
      </c>
      <c r="G1341" s="43">
        <v>0.01</v>
      </c>
      <c r="H1341" s="43">
        <v>3129</v>
      </c>
      <c r="I1341" s="43" t="s">
        <v>76</v>
      </c>
      <c r="J1341" s="43" t="s">
        <v>138</v>
      </c>
      <c r="K1341" s="43">
        <f t="shared" si="160"/>
        <v>2011</v>
      </c>
      <c r="L1341" s="43">
        <f t="shared" si="161"/>
        <v>1</v>
      </c>
      <c r="M1341" s="43">
        <f t="shared" si="162"/>
        <v>0</v>
      </c>
      <c r="N1341" s="43">
        <f t="shared" si="163"/>
        <v>1</v>
      </c>
      <c r="O1341" s="43" t="str">
        <f t="shared" si="164"/>
        <v>B: 1-3%</v>
      </c>
      <c r="P1341" s="45">
        <f t="shared" si="165"/>
        <v>309811</v>
      </c>
      <c r="Q1341" s="45">
        <f>IF(L1341=1,F1341*INDEX(Asumsi!$B$5:$B$7,MATCH(I1341,Asumsi!$A$5:$A$7,0))-H1341,0)</f>
        <v>90753</v>
      </c>
      <c r="R1341" s="46">
        <f>MIN(G1341,INDEX(Asumsi!$C$5:$C$7,MATCH(I1341,Asumsi!$A$5:$A$7,0)))</f>
        <v>0.01</v>
      </c>
      <c r="S1341" s="43">
        <f t="shared" si="166"/>
        <v>0</v>
      </c>
      <c r="T1341" s="45">
        <f t="shared" si="167"/>
        <v>0</v>
      </c>
      <c r="U1341" s="45">
        <f>IF(L1341=1,F1341*INDEX(Asumsi!$B$5:$B$7,MATCH(I1341,Asumsi!$A$5:$A$7,0))-F1341*R1341,0)</f>
        <v>90752.6</v>
      </c>
      <c r="V1341" s="45">
        <f>IF(S1341=1,U1341*(1-Asumsi!$B$10),U1341)</f>
        <v>90752.6</v>
      </c>
    </row>
    <row r="1342" spans="1:22" x14ac:dyDescent="0.35">
      <c r="A1342" s="43">
        <v>6918</v>
      </c>
      <c r="B1342" s="43" t="s">
        <v>202</v>
      </c>
      <c r="C1342" s="43" t="s">
        <v>468</v>
      </c>
      <c r="D1342" s="44">
        <v>40725</v>
      </c>
      <c r="E1342" s="43">
        <v>38</v>
      </c>
      <c r="F1342" s="43">
        <v>3119000</v>
      </c>
      <c r="G1342" s="43">
        <v>0.01</v>
      </c>
      <c r="H1342" s="43">
        <v>31190</v>
      </c>
      <c r="I1342" s="43" t="s">
        <v>77</v>
      </c>
      <c r="J1342" s="43" t="s">
        <v>142</v>
      </c>
      <c r="K1342" s="43">
        <f t="shared" si="160"/>
        <v>2011</v>
      </c>
      <c r="L1342" s="43">
        <f t="shared" si="161"/>
        <v>1</v>
      </c>
      <c r="M1342" s="43">
        <f t="shared" si="162"/>
        <v>0</v>
      </c>
      <c r="N1342" s="43">
        <f t="shared" si="163"/>
        <v>1</v>
      </c>
      <c r="O1342" s="43" t="str">
        <f t="shared" si="164"/>
        <v>B: 1-3%</v>
      </c>
      <c r="P1342" s="45">
        <f t="shared" si="165"/>
        <v>3087810</v>
      </c>
      <c r="Q1342" s="45">
        <f>IF(L1342=1,F1342*INDEX(Asumsi!$B$5:$B$7,MATCH(I1342,Asumsi!$A$5:$A$7,0))-H1342,0)</f>
        <v>904510</v>
      </c>
      <c r="R1342" s="46">
        <f>MIN(G1342,INDEX(Asumsi!$C$5:$C$7,MATCH(I1342,Asumsi!$A$5:$A$7,0)))</f>
        <v>0.01</v>
      </c>
      <c r="S1342" s="43">
        <f t="shared" si="166"/>
        <v>0</v>
      </c>
      <c r="T1342" s="45">
        <f t="shared" si="167"/>
        <v>0</v>
      </c>
      <c r="U1342" s="45">
        <f>IF(L1342=1,F1342*INDEX(Asumsi!$B$5:$B$7,MATCH(I1342,Asumsi!$A$5:$A$7,0))-F1342*R1342,0)</f>
        <v>904510</v>
      </c>
      <c r="V1342" s="45">
        <f>IF(S1342=1,U1342*(1-Asumsi!$B$10),U1342)</f>
        <v>904510</v>
      </c>
    </row>
    <row r="1343" spans="1:22" x14ac:dyDescent="0.35">
      <c r="A1343" s="43">
        <v>7841</v>
      </c>
      <c r="B1343" s="43" t="s">
        <v>209</v>
      </c>
      <c r="C1343" s="43" t="s">
        <v>469</v>
      </c>
      <c r="D1343" s="44">
        <v>41049</v>
      </c>
      <c r="E1343" s="43">
        <v>21</v>
      </c>
      <c r="F1343" s="43">
        <v>2005540</v>
      </c>
      <c r="G1343" s="43">
        <v>7.0000000000000007E-2</v>
      </c>
      <c r="H1343" s="43">
        <v>140388</v>
      </c>
      <c r="I1343" s="43" t="s">
        <v>75</v>
      </c>
      <c r="J1343" s="43" t="s">
        <v>144</v>
      </c>
      <c r="K1343" s="43">
        <f t="shared" si="160"/>
        <v>2012</v>
      </c>
      <c r="L1343" s="43">
        <f t="shared" si="161"/>
        <v>0</v>
      </c>
      <c r="M1343" s="43">
        <f t="shared" si="162"/>
        <v>1</v>
      </c>
      <c r="N1343" s="43">
        <f t="shared" si="163"/>
        <v>1</v>
      </c>
      <c r="O1343" s="43" t="str">
        <f t="shared" si="164"/>
        <v>D: 7%+</v>
      </c>
      <c r="P1343" s="45">
        <f t="shared" si="165"/>
        <v>0</v>
      </c>
      <c r="Q1343" s="45">
        <f>IF(L1343=1,F1343*INDEX(Asumsi!$B$5:$B$7,MATCH(I1343,Asumsi!$A$5:$A$7,0))-H1343,0)</f>
        <v>0</v>
      </c>
      <c r="R1343" s="46">
        <f>MIN(G1343,INDEX(Asumsi!$C$5:$C$7,MATCH(I1343,Asumsi!$A$5:$A$7,0)))</f>
        <v>0.03</v>
      </c>
      <c r="S1343" s="43">
        <f t="shared" si="166"/>
        <v>1</v>
      </c>
      <c r="T1343" s="45">
        <f t="shared" si="167"/>
        <v>0</v>
      </c>
      <c r="U1343" s="45">
        <f>IF(L1343=1,F1343*INDEX(Asumsi!$B$5:$B$7,MATCH(I1343,Asumsi!$A$5:$A$7,0))-F1343*R1343,0)</f>
        <v>0</v>
      </c>
      <c r="V1343" s="45">
        <f>IF(S1343=1,U1343*(1-Asumsi!$B$10),U1343)</f>
        <v>0</v>
      </c>
    </row>
    <row r="1344" spans="1:22" x14ac:dyDescent="0.35">
      <c r="A1344" s="43">
        <v>8103</v>
      </c>
      <c r="B1344" s="43" t="s">
        <v>202</v>
      </c>
      <c r="C1344" s="43" t="s">
        <v>470</v>
      </c>
      <c r="D1344" s="44">
        <v>40119</v>
      </c>
      <c r="E1344" s="43">
        <v>16</v>
      </c>
      <c r="F1344" s="43">
        <v>915360</v>
      </c>
      <c r="G1344" s="43">
        <v>7.0000000000000007E-2</v>
      </c>
      <c r="H1344" s="43">
        <v>64075</v>
      </c>
      <c r="I1344" s="43" t="s">
        <v>76</v>
      </c>
      <c r="J1344" s="43" t="s">
        <v>138</v>
      </c>
      <c r="K1344" s="43">
        <f t="shared" si="160"/>
        <v>2009</v>
      </c>
      <c r="L1344" s="43">
        <f t="shared" si="161"/>
        <v>1</v>
      </c>
      <c r="M1344" s="43">
        <f t="shared" si="162"/>
        <v>0</v>
      </c>
      <c r="N1344" s="43">
        <f t="shared" si="163"/>
        <v>1</v>
      </c>
      <c r="O1344" s="43" t="str">
        <f t="shared" si="164"/>
        <v>D: 7%+</v>
      </c>
      <c r="P1344" s="45">
        <f t="shared" si="165"/>
        <v>851285</v>
      </c>
      <c r="Q1344" s="45">
        <f>IF(L1344=1,F1344*INDEX(Asumsi!$B$5:$B$7,MATCH(I1344,Asumsi!$A$5:$A$7,0))-H1344,0)</f>
        <v>210533</v>
      </c>
      <c r="R1344" s="46">
        <f>MIN(G1344,INDEX(Asumsi!$C$5:$C$7,MATCH(I1344,Asumsi!$A$5:$A$7,0)))</f>
        <v>0.05</v>
      </c>
      <c r="S1344" s="43">
        <f t="shared" si="166"/>
        <v>1</v>
      </c>
      <c r="T1344" s="45">
        <f t="shared" si="167"/>
        <v>18307.200000000004</v>
      </c>
      <c r="U1344" s="45">
        <f>IF(L1344=1,F1344*INDEX(Asumsi!$B$5:$B$7,MATCH(I1344,Asumsi!$A$5:$A$7,0))-F1344*R1344,0)</f>
        <v>228840</v>
      </c>
      <c r="V1344" s="45">
        <f>IF(S1344=1,U1344*(1-Asumsi!$B$10),U1344)</f>
        <v>217398</v>
      </c>
    </row>
    <row r="1345" spans="1:22" x14ac:dyDescent="0.35">
      <c r="A1345" s="43">
        <v>8258</v>
      </c>
      <c r="B1345" s="43" t="s">
        <v>202</v>
      </c>
      <c r="C1345" s="43" t="s">
        <v>458</v>
      </c>
      <c r="D1345" s="44">
        <v>39873</v>
      </c>
      <c r="E1345" s="43">
        <v>37</v>
      </c>
      <c r="F1345" s="43">
        <v>869540</v>
      </c>
      <c r="G1345" s="43">
        <v>0.02</v>
      </c>
      <c r="H1345" s="43">
        <v>17391</v>
      </c>
      <c r="I1345" s="43" t="s">
        <v>76</v>
      </c>
      <c r="J1345" s="43" t="s">
        <v>145</v>
      </c>
      <c r="K1345" s="43">
        <f t="shared" si="160"/>
        <v>2009</v>
      </c>
      <c r="L1345" s="43">
        <f t="shared" si="161"/>
        <v>1</v>
      </c>
      <c r="M1345" s="43">
        <f t="shared" si="162"/>
        <v>0</v>
      </c>
      <c r="N1345" s="43">
        <f t="shared" si="163"/>
        <v>1</v>
      </c>
      <c r="O1345" s="43" t="str">
        <f t="shared" si="164"/>
        <v>B: 1-3%</v>
      </c>
      <c r="P1345" s="45">
        <f t="shared" si="165"/>
        <v>852149</v>
      </c>
      <c r="Q1345" s="45">
        <f>IF(L1345=1,F1345*INDEX(Asumsi!$B$5:$B$7,MATCH(I1345,Asumsi!$A$5:$A$7,0))-H1345,0)</f>
        <v>243471</v>
      </c>
      <c r="R1345" s="46">
        <f>MIN(G1345,INDEX(Asumsi!$C$5:$C$7,MATCH(I1345,Asumsi!$A$5:$A$7,0)))</f>
        <v>0.02</v>
      </c>
      <c r="S1345" s="43">
        <f t="shared" si="166"/>
        <v>0</v>
      </c>
      <c r="T1345" s="45">
        <f t="shared" si="167"/>
        <v>0</v>
      </c>
      <c r="U1345" s="45">
        <f>IF(L1345=1,F1345*INDEX(Asumsi!$B$5:$B$7,MATCH(I1345,Asumsi!$A$5:$A$7,0))-F1345*R1345,0)</f>
        <v>243471.2</v>
      </c>
      <c r="V1345" s="45">
        <f>IF(S1345=1,U1345*(1-Asumsi!$B$10),U1345)</f>
        <v>243471.2</v>
      </c>
    </row>
    <row r="1346" spans="1:22" x14ac:dyDescent="0.35">
      <c r="A1346" s="43">
        <v>8454</v>
      </c>
      <c r="B1346" s="43" t="s">
        <v>202</v>
      </c>
      <c r="C1346" s="43" t="s">
        <v>471</v>
      </c>
      <c r="D1346" s="44">
        <v>41136</v>
      </c>
      <c r="E1346" s="43">
        <v>38</v>
      </c>
      <c r="F1346" s="43">
        <v>437540</v>
      </c>
      <c r="G1346" s="43">
        <v>0.03</v>
      </c>
      <c r="H1346" s="43">
        <v>13126</v>
      </c>
      <c r="I1346" s="43" t="s">
        <v>76</v>
      </c>
      <c r="J1346" s="43" t="s">
        <v>138</v>
      </c>
      <c r="K1346" s="43">
        <f t="shared" ref="K1346:K1409" si="168">YEAR(D1346)</f>
        <v>2012</v>
      </c>
      <c r="L1346" s="43">
        <f t="shared" ref="L1346:L1409" si="169">IF(B1346="Order Finished",1,0)</f>
        <v>1</v>
      </c>
      <c r="M1346" s="43">
        <f t="shared" ref="M1346:M1409" si="170">IF(B1346="Order Returned",1,0)</f>
        <v>0</v>
      </c>
      <c r="N1346" s="43">
        <f t="shared" ref="N1346:N1409" si="171">IF(B1346="Order Cancelled",0,1)</f>
        <v>1</v>
      </c>
      <c r="O1346" s="43" t="str">
        <f t="shared" ref="O1346:O1409" si="172">IF(G1346=0,"A: 0%",IF(G1346&lt;=0.03,"B: 1-3%",IF(G1346&lt;=0.06,"C: 4-6%","D: 7%+")))</f>
        <v>B: 1-3%</v>
      </c>
      <c r="P1346" s="45">
        <f t="shared" ref="P1346:P1409" si="173">IF(L1346=1,F1346-H1346,0)</f>
        <v>424414</v>
      </c>
      <c r="Q1346" s="45">
        <f>IF(L1346=1,F1346*INDEX(Asumsi!$B$5:$B$7,MATCH(I1346,Asumsi!$A$5:$A$7,0))-H1346,0)</f>
        <v>118136</v>
      </c>
      <c r="R1346" s="46">
        <f>MIN(G1346,INDEX(Asumsi!$C$5:$C$7,MATCH(I1346,Asumsi!$A$5:$A$7,0)))</f>
        <v>0.03</v>
      </c>
      <c r="S1346" s="43">
        <f t="shared" ref="S1346:S1409" si="174">IF(G1346&gt;R1346,1,0)</f>
        <v>0</v>
      </c>
      <c r="T1346" s="45">
        <f t="shared" ref="T1346:T1409" si="175">IF(L1346=1,F1346*(G1346-R1346),0)</f>
        <v>0</v>
      </c>
      <c r="U1346" s="45">
        <f>IF(L1346=1,F1346*INDEX(Asumsi!$B$5:$B$7,MATCH(I1346,Asumsi!$A$5:$A$7,0))-F1346*R1346,0)</f>
        <v>118135.8</v>
      </c>
      <c r="V1346" s="45">
        <f>IF(S1346=1,U1346*(1-Asumsi!$B$10),U1346)</f>
        <v>118135.8</v>
      </c>
    </row>
    <row r="1347" spans="1:22" x14ac:dyDescent="0.35">
      <c r="A1347" s="43">
        <v>8710</v>
      </c>
      <c r="B1347" s="43" t="s">
        <v>202</v>
      </c>
      <c r="C1347" s="43" t="s">
        <v>444</v>
      </c>
      <c r="D1347" s="44">
        <v>39817</v>
      </c>
      <c r="E1347" s="43">
        <v>17</v>
      </c>
      <c r="F1347" s="43">
        <v>126680</v>
      </c>
      <c r="G1347" s="43">
        <v>0.03</v>
      </c>
      <c r="H1347" s="43">
        <v>3800</v>
      </c>
      <c r="I1347" s="43" t="s">
        <v>76</v>
      </c>
      <c r="J1347" s="43" t="s">
        <v>138</v>
      </c>
      <c r="K1347" s="43">
        <f t="shared" si="168"/>
        <v>2009</v>
      </c>
      <c r="L1347" s="43">
        <f t="shared" si="169"/>
        <v>1</v>
      </c>
      <c r="M1347" s="43">
        <f t="shared" si="170"/>
        <v>0</v>
      </c>
      <c r="N1347" s="43">
        <f t="shared" si="171"/>
        <v>1</v>
      </c>
      <c r="O1347" s="43" t="str">
        <f t="shared" si="172"/>
        <v>B: 1-3%</v>
      </c>
      <c r="P1347" s="45">
        <f t="shared" si="173"/>
        <v>122880</v>
      </c>
      <c r="Q1347" s="45">
        <f>IF(L1347=1,F1347*INDEX(Asumsi!$B$5:$B$7,MATCH(I1347,Asumsi!$A$5:$A$7,0))-H1347,0)</f>
        <v>34204</v>
      </c>
      <c r="R1347" s="46">
        <f>MIN(G1347,INDEX(Asumsi!$C$5:$C$7,MATCH(I1347,Asumsi!$A$5:$A$7,0)))</f>
        <v>0.03</v>
      </c>
      <c r="S1347" s="43">
        <f t="shared" si="174"/>
        <v>0</v>
      </c>
      <c r="T1347" s="45">
        <f t="shared" si="175"/>
        <v>0</v>
      </c>
      <c r="U1347" s="45">
        <f>IF(L1347=1,F1347*INDEX(Asumsi!$B$5:$B$7,MATCH(I1347,Asumsi!$A$5:$A$7,0))-F1347*R1347,0)</f>
        <v>34203.599999999999</v>
      </c>
      <c r="V1347" s="45">
        <f>IF(S1347=1,U1347*(1-Asumsi!$B$10),U1347)</f>
        <v>34203.599999999999</v>
      </c>
    </row>
    <row r="1348" spans="1:22" x14ac:dyDescent="0.35">
      <c r="A1348" s="43">
        <v>8835</v>
      </c>
      <c r="B1348" s="43" t="s">
        <v>202</v>
      </c>
      <c r="C1348" s="43" t="s">
        <v>458</v>
      </c>
      <c r="D1348" s="44">
        <v>40099</v>
      </c>
      <c r="E1348" s="43">
        <v>12</v>
      </c>
      <c r="F1348" s="43">
        <v>306880</v>
      </c>
      <c r="G1348" s="43">
        <v>0.05</v>
      </c>
      <c r="H1348" s="43">
        <v>15344</v>
      </c>
      <c r="I1348" s="43" t="s">
        <v>75</v>
      </c>
      <c r="J1348" s="43" t="s">
        <v>144</v>
      </c>
      <c r="K1348" s="43">
        <f t="shared" si="168"/>
        <v>2009</v>
      </c>
      <c r="L1348" s="43">
        <f t="shared" si="169"/>
        <v>1</v>
      </c>
      <c r="M1348" s="43">
        <f t="shared" si="170"/>
        <v>0</v>
      </c>
      <c r="N1348" s="43">
        <f t="shared" si="171"/>
        <v>1</v>
      </c>
      <c r="O1348" s="43" t="str">
        <f t="shared" si="172"/>
        <v>C: 4-6%</v>
      </c>
      <c r="P1348" s="45">
        <f t="shared" si="173"/>
        <v>291536</v>
      </c>
      <c r="Q1348" s="45">
        <f>IF(L1348=1,F1348*INDEX(Asumsi!$B$5:$B$7,MATCH(I1348,Asumsi!$A$5:$A$7,0))-H1348,0)</f>
        <v>76720</v>
      </c>
      <c r="R1348" s="46">
        <f>MIN(G1348,INDEX(Asumsi!$C$5:$C$7,MATCH(I1348,Asumsi!$A$5:$A$7,0)))</f>
        <v>0.03</v>
      </c>
      <c r="S1348" s="43">
        <f t="shared" si="174"/>
        <v>1</v>
      </c>
      <c r="T1348" s="45">
        <f t="shared" si="175"/>
        <v>6137.6000000000013</v>
      </c>
      <c r="U1348" s="45">
        <f>IF(L1348=1,F1348*INDEX(Asumsi!$B$5:$B$7,MATCH(I1348,Asumsi!$A$5:$A$7,0))-F1348*R1348,0)</f>
        <v>82857.600000000006</v>
      </c>
      <c r="V1348" s="45">
        <f>IF(S1348=1,U1348*(1-Asumsi!$B$10),U1348)</f>
        <v>78714.720000000001</v>
      </c>
    </row>
    <row r="1349" spans="1:22" x14ac:dyDescent="0.35">
      <c r="A1349" s="43">
        <v>8960</v>
      </c>
      <c r="B1349" s="43" t="s">
        <v>202</v>
      </c>
      <c r="C1349" s="43" t="s">
        <v>471</v>
      </c>
      <c r="D1349" s="44">
        <v>40334</v>
      </c>
      <c r="E1349" s="43">
        <v>46</v>
      </c>
      <c r="F1349" s="43">
        <v>8670680</v>
      </c>
      <c r="G1349" s="43">
        <v>7.0000000000000007E-2</v>
      </c>
      <c r="H1349" s="43">
        <v>606948</v>
      </c>
      <c r="I1349" s="43" t="s">
        <v>77</v>
      </c>
      <c r="J1349" s="43" t="s">
        <v>142</v>
      </c>
      <c r="K1349" s="43">
        <f t="shared" si="168"/>
        <v>2010</v>
      </c>
      <c r="L1349" s="43">
        <f t="shared" si="169"/>
        <v>1</v>
      </c>
      <c r="M1349" s="43">
        <f t="shared" si="170"/>
        <v>0</v>
      </c>
      <c r="N1349" s="43">
        <f t="shared" si="171"/>
        <v>1</v>
      </c>
      <c r="O1349" s="43" t="str">
        <f t="shared" si="172"/>
        <v>D: 7%+</v>
      </c>
      <c r="P1349" s="45">
        <f t="shared" si="173"/>
        <v>8063732</v>
      </c>
      <c r="Q1349" s="45">
        <f>IF(L1349=1,F1349*INDEX(Asumsi!$B$5:$B$7,MATCH(I1349,Asumsi!$A$5:$A$7,0))-H1349,0)</f>
        <v>1994256</v>
      </c>
      <c r="R1349" s="46">
        <f>MIN(G1349,INDEX(Asumsi!$C$5:$C$7,MATCH(I1349,Asumsi!$A$5:$A$7,0)))</f>
        <v>0.05</v>
      </c>
      <c r="S1349" s="43">
        <f t="shared" si="174"/>
        <v>1</v>
      </c>
      <c r="T1349" s="45">
        <f t="shared" si="175"/>
        <v>173413.60000000003</v>
      </c>
      <c r="U1349" s="45">
        <f>IF(L1349=1,F1349*INDEX(Asumsi!$B$5:$B$7,MATCH(I1349,Asumsi!$A$5:$A$7,0))-F1349*R1349,0)</f>
        <v>2167670</v>
      </c>
      <c r="V1349" s="45">
        <f>IF(S1349=1,U1349*(1-Asumsi!$B$10),U1349)</f>
        <v>2059286.5</v>
      </c>
    </row>
    <row r="1350" spans="1:22" x14ac:dyDescent="0.35">
      <c r="A1350" s="43">
        <v>9281</v>
      </c>
      <c r="B1350" s="43" t="s">
        <v>202</v>
      </c>
      <c r="C1350" s="43" t="s">
        <v>456</v>
      </c>
      <c r="D1350" s="44">
        <v>40962</v>
      </c>
      <c r="E1350" s="43">
        <v>31</v>
      </c>
      <c r="F1350" s="43">
        <v>399600</v>
      </c>
      <c r="G1350" s="43">
        <v>0.08</v>
      </c>
      <c r="H1350" s="43">
        <v>31968</v>
      </c>
      <c r="I1350" s="43" t="s">
        <v>76</v>
      </c>
      <c r="J1350" s="43" t="s">
        <v>145</v>
      </c>
      <c r="K1350" s="43">
        <f t="shared" si="168"/>
        <v>2012</v>
      </c>
      <c r="L1350" s="43">
        <f t="shared" si="169"/>
        <v>1</v>
      </c>
      <c r="M1350" s="43">
        <f t="shared" si="170"/>
        <v>0</v>
      </c>
      <c r="N1350" s="43">
        <f t="shared" si="171"/>
        <v>1</v>
      </c>
      <c r="O1350" s="43" t="str">
        <f t="shared" si="172"/>
        <v>D: 7%+</v>
      </c>
      <c r="P1350" s="45">
        <f t="shared" si="173"/>
        <v>367632</v>
      </c>
      <c r="Q1350" s="45">
        <f>IF(L1350=1,F1350*INDEX(Asumsi!$B$5:$B$7,MATCH(I1350,Asumsi!$A$5:$A$7,0))-H1350,0)</f>
        <v>87912</v>
      </c>
      <c r="R1350" s="46">
        <f>MIN(G1350,INDEX(Asumsi!$C$5:$C$7,MATCH(I1350,Asumsi!$A$5:$A$7,0)))</f>
        <v>0.05</v>
      </c>
      <c r="S1350" s="43">
        <f t="shared" si="174"/>
        <v>1</v>
      </c>
      <c r="T1350" s="45">
        <f t="shared" si="175"/>
        <v>11988</v>
      </c>
      <c r="U1350" s="45">
        <f>IF(L1350=1,F1350*INDEX(Asumsi!$B$5:$B$7,MATCH(I1350,Asumsi!$A$5:$A$7,0))-F1350*R1350,0)</f>
        <v>99900</v>
      </c>
      <c r="V1350" s="45">
        <f>IF(S1350=1,U1350*(1-Asumsi!$B$10),U1350)</f>
        <v>94905</v>
      </c>
    </row>
    <row r="1351" spans="1:22" x14ac:dyDescent="0.35">
      <c r="A1351" s="43">
        <v>9350</v>
      </c>
      <c r="B1351" s="43" t="s">
        <v>202</v>
      </c>
      <c r="C1351" s="43" t="s">
        <v>469</v>
      </c>
      <c r="D1351" s="44">
        <v>41213</v>
      </c>
      <c r="E1351" s="43">
        <v>13</v>
      </c>
      <c r="F1351" s="43">
        <v>3471880</v>
      </c>
      <c r="G1351" s="43">
        <v>0.1</v>
      </c>
      <c r="H1351" s="43">
        <v>347188</v>
      </c>
      <c r="I1351" s="43" t="s">
        <v>75</v>
      </c>
      <c r="J1351" s="43" t="s">
        <v>143</v>
      </c>
      <c r="K1351" s="43">
        <f t="shared" si="168"/>
        <v>2012</v>
      </c>
      <c r="L1351" s="43">
        <f t="shared" si="169"/>
        <v>1</v>
      </c>
      <c r="M1351" s="43">
        <f t="shared" si="170"/>
        <v>0</v>
      </c>
      <c r="N1351" s="43">
        <f t="shared" si="171"/>
        <v>1</v>
      </c>
      <c r="O1351" s="43" t="str">
        <f t="shared" si="172"/>
        <v>D: 7%+</v>
      </c>
      <c r="P1351" s="45">
        <f t="shared" si="173"/>
        <v>3124692</v>
      </c>
      <c r="Q1351" s="45">
        <f>IF(L1351=1,F1351*INDEX(Asumsi!$B$5:$B$7,MATCH(I1351,Asumsi!$A$5:$A$7,0))-H1351,0)</f>
        <v>694376</v>
      </c>
      <c r="R1351" s="46">
        <f>MIN(G1351,INDEX(Asumsi!$C$5:$C$7,MATCH(I1351,Asumsi!$A$5:$A$7,0)))</f>
        <v>0.03</v>
      </c>
      <c r="S1351" s="43">
        <f t="shared" si="174"/>
        <v>1</v>
      </c>
      <c r="T1351" s="45">
        <f t="shared" si="175"/>
        <v>243031.60000000003</v>
      </c>
      <c r="U1351" s="45">
        <f>IF(L1351=1,F1351*INDEX(Asumsi!$B$5:$B$7,MATCH(I1351,Asumsi!$A$5:$A$7,0))-F1351*R1351,0)</f>
        <v>937407.6</v>
      </c>
      <c r="V1351" s="45">
        <f>IF(S1351=1,U1351*(1-Asumsi!$B$10),U1351)</f>
        <v>890537.22</v>
      </c>
    </row>
    <row r="1352" spans="1:22" x14ac:dyDescent="0.35">
      <c r="A1352" s="43">
        <v>9665</v>
      </c>
      <c r="B1352" s="43" t="s">
        <v>202</v>
      </c>
      <c r="C1352" s="43" t="s">
        <v>472</v>
      </c>
      <c r="D1352" s="44">
        <v>39926</v>
      </c>
      <c r="E1352" s="43">
        <v>50</v>
      </c>
      <c r="F1352" s="43">
        <v>4697320</v>
      </c>
      <c r="G1352" s="43">
        <v>0.02</v>
      </c>
      <c r="H1352" s="43">
        <v>93946</v>
      </c>
      <c r="I1352" s="43" t="s">
        <v>76</v>
      </c>
      <c r="J1352" s="43" t="s">
        <v>141</v>
      </c>
      <c r="K1352" s="43">
        <f t="shared" si="168"/>
        <v>2009</v>
      </c>
      <c r="L1352" s="43">
        <f t="shared" si="169"/>
        <v>1</v>
      </c>
      <c r="M1352" s="43">
        <f t="shared" si="170"/>
        <v>0</v>
      </c>
      <c r="N1352" s="43">
        <f t="shared" si="171"/>
        <v>1</v>
      </c>
      <c r="O1352" s="43" t="str">
        <f t="shared" si="172"/>
        <v>B: 1-3%</v>
      </c>
      <c r="P1352" s="45">
        <f t="shared" si="173"/>
        <v>4603374</v>
      </c>
      <c r="Q1352" s="45">
        <f>IF(L1352=1,F1352*INDEX(Asumsi!$B$5:$B$7,MATCH(I1352,Asumsi!$A$5:$A$7,0))-H1352,0)</f>
        <v>1315250</v>
      </c>
      <c r="R1352" s="46">
        <f>MIN(G1352,INDEX(Asumsi!$C$5:$C$7,MATCH(I1352,Asumsi!$A$5:$A$7,0)))</f>
        <v>0.02</v>
      </c>
      <c r="S1352" s="43">
        <f t="shared" si="174"/>
        <v>0</v>
      </c>
      <c r="T1352" s="45">
        <f t="shared" si="175"/>
        <v>0</v>
      </c>
      <c r="U1352" s="45">
        <f>IF(L1352=1,F1352*INDEX(Asumsi!$B$5:$B$7,MATCH(I1352,Asumsi!$A$5:$A$7,0))-F1352*R1352,0)</f>
        <v>1315249.6000000001</v>
      </c>
      <c r="V1352" s="45">
        <f>IF(S1352=1,U1352*(1-Asumsi!$B$10),U1352)</f>
        <v>1315249.6000000001</v>
      </c>
    </row>
    <row r="1353" spans="1:22" x14ac:dyDescent="0.35">
      <c r="A1353" s="43">
        <v>9893</v>
      </c>
      <c r="B1353" s="43" t="s">
        <v>202</v>
      </c>
      <c r="C1353" s="43" t="s">
        <v>450</v>
      </c>
      <c r="D1353" s="44">
        <v>40041</v>
      </c>
      <c r="E1353" s="43">
        <v>1</v>
      </c>
      <c r="F1353" s="43">
        <v>384980</v>
      </c>
      <c r="G1353" s="43">
        <v>0.02</v>
      </c>
      <c r="H1353" s="43">
        <v>7700</v>
      </c>
      <c r="I1353" s="43" t="s">
        <v>75</v>
      </c>
      <c r="J1353" s="43" t="s">
        <v>135</v>
      </c>
      <c r="K1353" s="43">
        <f t="shared" si="168"/>
        <v>2009</v>
      </c>
      <c r="L1353" s="43">
        <f t="shared" si="169"/>
        <v>1</v>
      </c>
      <c r="M1353" s="43">
        <f t="shared" si="170"/>
        <v>0</v>
      </c>
      <c r="N1353" s="43">
        <f t="shared" si="171"/>
        <v>1</v>
      </c>
      <c r="O1353" s="43" t="str">
        <f t="shared" si="172"/>
        <v>B: 1-3%</v>
      </c>
      <c r="P1353" s="45">
        <f t="shared" si="173"/>
        <v>377280</v>
      </c>
      <c r="Q1353" s="45">
        <f>IF(L1353=1,F1353*INDEX(Asumsi!$B$5:$B$7,MATCH(I1353,Asumsi!$A$5:$A$7,0))-H1353,0)</f>
        <v>107794</v>
      </c>
      <c r="R1353" s="46">
        <f>MIN(G1353,INDEX(Asumsi!$C$5:$C$7,MATCH(I1353,Asumsi!$A$5:$A$7,0)))</f>
        <v>0.02</v>
      </c>
      <c r="S1353" s="43">
        <f t="shared" si="174"/>
        <v>0</v>
      </c>
      <c r="T1353" s="45">
        <f t="shared" si="175"/>
        <v>0</v>
      </c>
      <c r="U1353" s="45">
        <f>IF(L1353=1,F1353*INDEX(Asumsi!$B$5:$B$7,MATCH(I1353,Asumsi!$A$5:$A$7,0))-F1353*R1353,0)</f>
        <v>107794.4</v>
      </c>
      <c r="V1353" s="45">
        <f>IF(S1353=1,U1353*(1-Asumsi!$B$10),U1353)</f>
        <v>107794.4</v>
      </c>
    </row>
    <row r="1354" spans="1:22" x14ac:dyDescent="0.35">
      <c r="A1354" s="43">
        <v>10183</v>
      </c>
      <c r="B1354" s="43" t="s">
        <v>209</v>
      </c>
      <c r="C1354" s="43" t="s">
        <v>469</v>
      </c>
      <c r="D1354" s="44">
        <v>40141</v>
      </c>
      <c r="E1354" s="43">
        <v>48</v>
      </c>
      <c r="F1354" s="43">
        <v>2420040</v>
      </c>
      <c r="G1354" s="43">
        <v>0.06</v>
      </c>
      <c r="H1354" s="43">
        <v>145202</v>
      </c>
      <c r="I1354" s="43" t="s">
        <v>75</v>
      </c>
      <c r="J1354" s="43" t="s">
        <v>135</v>
      </c>
      <c r="K1354" s="43">
        <f t="shared" si="168"/>
        <v>2009</v>
      </c>
      <c r="L1354" s="43">
        <f t="shared" si="169"/>
        <v>0</v>
      </c>
      <c r="M1354" s="43">
        <f t="shared" si="170"/>
        <v>1</v>
      </c>
      <c r="N1354" s="43">
        <f t="shared" si="171"/>
        <v>1</v>
      </c>
      <c r="O1354" s="43" t="str">
        <f t="shared" si="172"/>
        <v>C: 4-6%</v>
      </c>
      <c r="P1354" s="45">
        <f t="shared" si="173"/>
        <v>0</v>
      </c>
      <c r="Q1354" s="45">
        <f>IF(L1354=1,F1354*INDEX(Asumsi!$B$5:$B$7,MATCH(I1354,Asumsi!$A$5:$A$7,0))-H1354,0)</f>
        <v>0</v>
      </c>
      <c r="R1354" s="46">
        <f>MIN(G1354,INDEX(Asumsi!$C$5:$C$7,MATCH(I1354,Asumsi!$A$5:$A$7,0)))</f>
        <v>0.03</v>
      </c>
      <c r="S1354" s="43">
        <f t="shared" si="174"/>
        <v>1</v>
      </c>
      <c r="T1354" s="45">
        <f t="shared" si="175"/>
        <v>0</v>
      </c>
      <c r="U1354" s="45">
        <f>IF(L1354=1,F1354*INDEX(Asumsi!$B$5:$B$7,MATCH(I1354,Asumsi!$A$5:$A$7,0))-F1354*R1354,0)</f>
        <v>0</v>
      </c>
      <c r="V1354" s="45">
        <f>IF(S1354=1,U1354*(1-Asumsi!$B$10),U1354)</f>
        <v>0</v>
      </c>
    </row>
    <row r="1355" spans="1:22" x14ac:dyDescent="0.35">
      <c r="A1355" s="43">
        <v>10247</v>
      </c>
      <c r="B1355" s="43" t="s">
        <v>202</v>
      </c>
      <c r="C1355" s="43" t="s">
        <v>459</v>
      </c>
      <c r="D1355" s="44">
        <v>40188</v>
      </c>
      <c r="E1355" s="43">
        <v>21</v>
      </c>
      <c r="F1355" s="43">
        <v>223320</v>
      </c>
      <c r="G1355" s="43">
        <v>0.06</v>
      </c>
      <c r="H1355" s="43">
        <v>13399</v>
      </c>
      <c r="I1355" s="43" t="s">
        <v>76</v>
      </c>
      <c r="J1355" s="43" t="s">
        <v>145</v>
      </c>
      <c r="K1355" s="43">
        <f t="shared" si="168"/>
        <v>2010</v>
      </c>
      <c r="L1355" s="43">
        <f t="shared" si="169"/>
        <v>1</v>
      </c>
      <c r="M1355" s="43">
        <f t="shared" si="170"/>
        <v>0</v>
      </c>
      <c r="N1355" s="43">
        <f t="shared" si="171"/>
        <v>1</v>
      </c>
      <c r="O1355" s="43" t="str">
        <f t="shared" si="172"/>
        <v>C: 4-6%</v>
      </c>
      <c r="P1355" s="45">
        <f t="shared" si="173"/>
        <v>209921</v>
      </c>
      <c r="Q1355" s="45">
        <f>IF(L1355=1,F1355*INDEX(Asumsi!$B$5:$B$7,MATCH(I1355,Asumsi!$A$5:$A$7,0))-H1355,0)</f>
        <v>53597</v>
      </c>
      <c r="R1355" s="46">
        <f>MIN(G1355,INDEX(Asumsi!$C$5:$C$7,MATCH(I1355,Asumsi!$A$5:$A$7,0)))</f>
        <v>0.05</v>
      </c>
      <c r="S1355" s="43">
        <f t="shared" si="174"/>
        <v>1</v>
      </c>
      <c r="T1355" s="45">
        <f t="shared" si="175"/>
        <v>2233.1999999999989</v>
      </c>
      <c r="U1355" s="45">
        <f>IF(L1355=1,F1355*INDEX(Asumsi!$B$5:$B$7,MATCH(I1355,Asumsi!$A$5:$A$7,0))-F1355*R1355,0)</f>
        <v>55830</v>
      </c>
      <c r="V1355" s="45">
        <f>IF(S1355=1,U1355*(1-Asumsi!$B$10),U1355)</f>
        <v>53038.5</v>
      </c>
    </row>
    <row r="1356" spans="1:22" x14ac:dyDescent="0.35">
      <c r="A1356" s="43">
        <v>10371</v>
      </c>
      <c r="B1356" s="43" t="s">
        <v>202</v>
      </c>
      <c r="C1356" s="43" t="s">
        <v>473</v>
      </c>
      <c r="D1356" s="44">
        <v>40072</v>
      </c>
      <c r="E1356" s="43">
        <v>10</v>
      </c>
      <c r="F1356" s="43">
        <v>312300</v>
      </c>
      <c r="G1356" s="43">
        <v>0.08</v>
      </c>
      <c r="H1356" s="43">
        <v>24984</v>
      </c>
      <c r="I1356" s="43" t="s">
        <v>76</v>
      </c>
      <c r="J1356" s="43" t="s">
        <v>148</v>
      </c>
      <c r="K1356" s="43">
        <f t="shared" si="168"/>
        <v>2009</v>
      </c>
      <c r="L1356" s="43">
        <f t="shared" si="169"/>
        <v>1</v>
      </c>
      <c r="M1356" s="43">
        <f t="shared" si="170"/>
        <v>0</v>
      </c>
      <c r="N1356" s="43">
        <f t="shared" si="171"/>
        <v>1</v>
      </c>
      <c r="O1356" s="43" t="str">
        <f t="shared" si="172"/>
        <v>D: 7%+</v>
      </c>
      <c r="P1356" s="45">
        <f t="shared" si="173"/>
        <v>287316</v>
      </c>
      <c r="Q1356" s="45">
        <f>IF(L1356=1,F1356*INDEX(Asumsi!$B$5:$B$7,MATCH(I1356,Asumsi!$A$5:$A$7,0))-H1356,0)</f>
        <v>68706</v>
      </c>
      <c r="R1356" s="46">
        <f>MIN(G1356,INDEX(Asumsi!$C$5:$C$7,MATCH(I1356,Asumsi!$A$5:$A$7,0)))</f>
        <v>0.05</v>
      </c>
      <c r="S1356" s="43">
        <f t="shared" si="174"/>
        <v>1</v>
      </c>
      <c r="T1356" s="45">
        <f t="shared" si="175"/>
        <v>9369</v>
      </c>
      <c r="U1356" s="45">
        <f>IF(L1356=1,F1356*INDEX(Asumsi!$B$5:$B$7,MATCH(I1356,Asumsi!$A$5:$A$7,0))-F1356*R1356,0)</f>
        <v>78075</v>
      </c>
      <c r="V1356" s="45">
        <f>IF(S1356=1,U1356*(1-Asumsi!$B$10),U1356)</f>
        <v>74171.25</v>
      </c>
    </row>
    <row r="1357" spans="1:22" x14ac:dyDescent="0.35">
      <c r="A1357" s="43">
        <v>10498</v>
      </c>
      <c r="B1357" s="43" t="s">
        <v>209</v>
      </c>
      <c r="C1357" s="43" t="s">
        <v>474</v>
      </c>
      <c r="D1357" s="44">
        <v>40474</v>
      </c>
      <c r="E1357" s="43">
        <v>47</v>
      </c>
      <c r="F1357" s="43">
        <v>3936940</v>
      </c>
      <c r="G1357" s="43">
        <v>0.04</v>
      </c>
      <c r="H1357" s="43">
        <v>157478</v>
      </c>
      <c r="I1357" s="43" t="s">
        <v>76</v>
      </c>
      <c r="J1357" s="43" t="s">
        <v>147</v>
      </c>
      <c r="K1357" s="43">
        <f t="shared" si="168"/>
        <v>2010</v>
      </c>
      <c r="L1357" s="43">
        <f t="shared" si="169"/>
        <v>0</v>
      </c>
      <c r="M1357" s="43">
        <f t="shared" si="170"/>
        <v>1</v>
      </c>
      <c r="N1357" s="43">
        <f t="shared" si="171"/>
        <v>1</v>
      </c>
      <c r="O1357" s="43" t="str">
        <f t="shared" si="172"/>
        <v>C: 4-6%</v>
      </c>
      <c r="P1357" s="45">
        <f t="shared" si="173"/>
        <v>0</v>
      </c>
      <c r="Q1357" s="45">
        <f>IF(L1357=1,F1357*INDEX(Asumsi!$B$5:$B$7,MATCH(I1357,Asumsi!$A$5:$A$7,0))-H1357,0)</f>
        <v>0</v>
      </c>
      <c r="R1357" s="46">
        <f>MIN(G1357,INDEX(Asumsi!$C$5:$C$7,MATCH(I1357,Asumsi!$A$5:$A$7,0)))</f>
        <v>0.04</v>
      </c>
      <c r="S1357" s="43">
        <f t="shared" si="174"/>
        <v>0</v>
      </c>
      <c r="T1357" s="45">
        <f t="shared" si="175"/>
        <v>0</v>
      </c>
      <c r="U1357" s="45">
        <f>IF(L1357=1,F1357*INDEX(Asumsi!$B$5:$B$7,MATCH(I1357,Asumsi!$A$5:$A$7,0))-F1357*R1357,0)</f>
        <v>0</v>
      </c>
      <c r="V1357" s="45">
        <f>IF(S1357=1,U1357*(1-Asumsi!$B$10),U1357)</f>
        <v>0</v>
      </c>
    </row>
    <row r="1358" spans="1:22" x14ac:dyDescent="0.35">
      <c r="A1358" s="43">
        <v>10624</v>
      </c>
      <c r="B1358" s="43" t="s">
        <v>202</v>
      </c>
      <c r="C1358" s="43" t="s">
        <v>475</v>
      </c>
      <c r="D1358" s="44">
        <v>40167</v>
      </c>
      <c r="E1358" s="43">
        <v>23</v>
      </c>
      <c r="F1358" s="43">
        <v>2164860</v>
      </c>
      <c r="G1358" s="43">
        <v>0.06</v>
      </c>
      <c r="H1358" s="43">
        <v>129892</v>
      </c>
      <c r="I1358" s="43" t="s">
        <v>77</v>
      </c>
      <c r="J1358" s="43" t="s">
        <v>142</v>
      </c>
      <c r="K1358" s="43">
        <f t="shared" si="168"/>
        <v>2009</v>
      </c>
      <c r="L1358" s="43">
        <f t="shared" si="169"/>
        <v>1</v>
      </c>
      <c r="M1358" s="43">
        <f t="shared" si="170"/>
        <v>0</v>
      </c>
      <c r="N1358" s="43">
        <f t="shared" si="171"/>
        <v>1</v>
      </c>
      <c r="O1358" s="43" t="str">
        <f t="shared" si="172"/>
        <v>C: 4-6%</v>
      </c>
      <c r="P1358" s="45">
        <f t="shared" si="173"/>
        <v>2034968</v>
      </c>
      <c r="Q1358" s="45">
        <f>IF(L1358=1,F1358*INDEX(Asumsi!$B$5:$B$7,MATCH(I1358,Asumsi!$A$5:$A$7,0))-H1358,0)</f>
        <v>519566</v>
      </c>
      <c r="R1358" s="46">
        <f>MIN(G1358,INDEX(Asumsi!$C$5:$C$7,MATCH(I1358,Asumsi!$A$5:$A$7,0)))</f>
        <v>0.05</v>
      </c>
      <c r="S1358" s="43">
        <f t="shared" si="174"/>
        <v>1</v>
      </c>
      <c r="T1358" s="45">
        <f t="shared" si="175"/>
        <v>21648.599999999988</v>
      </c>
      <c r="U1358" s="45">
        <f>IF(L1358=1,F1358*INDEX(Asumsi!$B$5:$B$7,MATCH(I1358,Asumsi!$A$5:$A$7,0))-F1358*R1358,0)</f>
        <v>541215</v>
      </c>
      <c r="V1358" s="45">
        <f>IF(S1358=1,U1358*(1-Asumsi!$B$10),U1358)</f>
        <v>514154.25</v>
      </c>
    </row>
    <row r="1359" spans="1:22" x14ac:dyDescent="0.35">
      <c r="A1359" s="43">
        <v>11425</v>
      </c>
      <c r="B1359" s="43" t="s">
        <v>209</v>
      </c>
      <c r="C1359" s="43" t="s">
        <v>476</v>
      </c>
      <c r="D1359" s="44">
        <v>40716</v>
      </c>
      <c r="E1359" s="43">
        <v>29</v>
      </c>
      <c r="F1359" s="43">
        <v>965820</v>
      </c>
      <c r="G1359" s="43">
        <v>0.1</v>
      </c>
      <c r="H1359" s="43">
        <v>96582</v>
      </c>
      <c r="I1359" s="43" t="s">
        <v>76</v>
      </c>
      <c r="J1359" s="43" t="s">
        <v>140</v>
      </c>
      <c r="K1359" s="43">
        <f t="shared" si="168"/>
        <v>2011</v>
      </c>
      <c r="L1359" s="43">
        <f t="shared" si="169"/>
        <v>0</v>
      </c>
      <c r="M1359" s="43">
        <f t="shared" si="170"/>
        <v>1</v>
      </c>
      <c r="N1359" s="43">
        <f t="shared" si="171"/>
        <v>1</v>
      </c>
      <c r="O1359" s="43" t="str">
        <f t="shared" si="172"/>
        <v>D: 7%+</v>
      </c>
      <c r="P1359" s="45">
        <f t="shared" si="173"/>
        <v>0</v>
      </c>
      <c r="Q1359" s="45">
        <f>IF(L1359=1,F1359*INDEX(Asumsi!$B$5:$B$7,MATCH(I1359,Asumsi!$A$5:$A$7,0))-H1359,0)</f>
        <v>0</v>
      </c>
      <c r="R1359" s="46">
        <f>MIN(G1359,INDEX(Asumsi!$C$5:$C$7,MATCH(I1359,Asumsi!$A$5:$A$7,0)))</f>
        <v>0.05</v>
      </c>
      <c r="S1359" s="43">
        <f t="shared" si="174"/>
        <v>1</v>
      </c>
      <c r="T1359" s="45">
        <f t="shared" si="175"/>
        <v>0</v>
      </c>
      <c r="U1359" s="45">
        <f>IF(L1359=1,F1359*INDEX(Asumsi!$B$5:$B$7,MATCH(I1359,Asumsi!$A$5:$A$7,0))-F1359*R1359,0)</f>
        <v>0</v>
      </c>
      <c r="V1359" s="45">
        <f>IF(S1359=1,U1359*(1-Asumsi!$B$10),U1359)</f>
        <v>0</v>
      </c>
    </row>
    <row r="1360" spans="1:22" x14ac:dyDescent="0.35">
      <c r="A1360" s="43">
        <v>11491</v>
      </c>
      <c r="B1360" s="43" t="s">
        <v>202</v>
      </c>
      <c r="C1360" s="43" t="s">
        <v>469</v>
      </c>
      <c r="D1360" s="44">
        <v>40407</v>
      </c>
      <c r="E1360" s="43">
        <v>26</v>
      </c>
      <c r="F1360" s="43">
        <v>330740</v>
      </c>
      <c r="G1360" s="43">
        <v>0.06</v>
      </c>
      <c r="H1360" s="43">
        <v>19844</v>
      </c>
      <c r="I1360" s="43" t="s">
        <v>77</v>
      </c>
      <c r="J1360" s="43" t="s">
        <v>142</v>
      </c>
      <c r="K1360" s="43">
        <f t="shared" si="168"/>
        <v>2010</v>
      </c>
      <c r="L1360" s="43">
        <f t="shared" si="169"/>
        <v>1</v>
      </c>
      <c r="M1360" s="43">
        <f t="shared" si="170"/>
        <v>0</v>
      </c>
      <c r="N1360" s="43">
        <f t="shared" si="171"/>
        <v>1</v>
      </c>
      <c r="O1360" s="43" t="str">
        <f t="shared" si="172"/>
        <v>C: 4-6%</v>
      </c>
      <c r="P1360" s="45">
        <f t="shared" si="173"/>
        <v>310896</v>
      </c>
      <c r="Q1360" s="45">
        <f>IF(L1360=1,F1360*INDEX(Asumsi!$B$5:$B$7,MATCH(I1360,Asumsi!$A$5:$A$7,0))-H1360,0)</f>
        <v>79378</v>
      </c>
      <c r="R1360" s="46">
        <f>MIN(G1360,INDEX(Asumsi!$C$5:$C$7,MATCH(I1360,Asumsi!$A$5:$A$7,0)))</f>
        <v>0.05</v>
      </c>
      <c r="S1360" s="43">
        <f t="shared" si="174"/>
        <v>1</v>
      </c>
      <c r="T1360" s="45">
        <f t="shared" si="175"/>
        <v>3307.3999999999983</v>
      </c>
      <c r="U1360" s="45">
        <f>IF(L1360=1,F1360*INDEX(Asumsi!$B$5:$B$7,MATCH(I1360,Asumsi!$A$5:$A$7,0))-F1360*R1360,0)</f>
        <v>82685</v>
      </c>
      <c r="V1360" s="45">
        <f>IF(S1360=1,U1360*(1-Asumsi!$B$10),U1360)</f>
        <v>78550.75</v>
      </c>
    </row>
    <row r="1361" spans="1:22" x14ac:dyDescent="0.35">
      <c r="A1361" s="43">
        <v>11841</v>
      </c>
      <c r="B1361" s="43" t="s">
        <v>202</v>
      </c>
      <c r="C1361" s="43" t="s">
        <v>473</v>
      </c>
      <c r="D1361" s="44">
        <v>40288</v>
      </c>
      <c r="E1361" s="43">
        <v>44</v>
      </c>
      <c r="F1361" s="43">
        <v>4679040</v>
      </c>
      <c r="G1361" s="43">
        <v>0.1</v>
      </c>
      <c r="H1361" s="43">
        <v>467904</v>
      </c>
      <c r="I1361" s="43" t="s">
        <v>76</v>
      </c>
      <c r="J1361" s="43" t="s">
        <v>145</v>
      </c>
      <c r="K1361" s="43">
        <f t="shared" si="168"/>
        <v>2010</v>
      </c>
      <c r="L1361" s="43">
        <f t="shared" si="169"/>
        <v>1</v>
      </c>
      <c r="M1361" s="43">
        <f t="shared" si="170"/>
        <v>0</v>
      </c>
      <c r="N1361" s="43">
        <f t="shared" si="171"/>
        <v>1</v>
      </c>
      <c r="O1361" s="43" t="str">
        <f t="shared" si="172"/>
        <v>D: 7%+</v>
      </c>
      <c r="P1361" s="45">
        <f t="shared" si="173"/>
        <v>4211136</v>
      </c>
      <c r="Q1361" s="45">
        <f>IF(L1361=1,F1361*INDEX(Asumsi!$B$5:$B$7,MATCH(I1361,Asumsi!$A$5:$A$7,0))-H1361,0)</f>
        <v>935808</v>
      </c>
      <c r="R1361" s="46">
        <f>MIN(G1361,INDEX(Asumsi!$C$5:$C$7,MATCH(I1361,Asumsi!$A$5:$A$7,0)))</f>
        <v>0.05</v>
      </c>
      <c r="S1361" s="43">
        <f t="shared" si="174"/>
        <v>1</v>
      </c>
      <c r="T1361" s="45">
        <f t="shared" si="175"/>
        <v>233952</v>
      </c>
      <c r="U1361" s="45">
        <f>IF(L1361=1,F1361*INDEX(Asumsi!$B$5:$B$7,MATCH(I1361,Asumsi!$A$5:$A$7,0))-F1361*R1361,0)</f>
        <v>1169760</v>
      </c>
      <c r="V1361" s="45">
        <f>IF(S1361=1,U1361*(1-Asumsi!$B$10),U1361)</f>
        <v>1111272</v>
      </c>
    </row>
    <row r="1362" spans="1:22" x14ac:dyDescent="0.35">
      <c r="A1362" s="43">
        <v>11878</v>
      </c>
      <c r="B1362" s="43" t="s">
        <v>202</v>
      </c>
      <c r="C1362" s="43" t="s">
        <v>474</v>
      </c>
      <c r="D1362" s="44">
        <v>40233</v>
      </c>
      <c r="E1362" s="43">
        <v>18</v>
      </c>
      <c r="F1362" s="43">
        <v>204120</v>
      </c>
      <c r="G1362" s="43">
        <v>0.1</v>
      </c>
      <c r="H1362" s="43">
        <v>20412</v>
      </c>
      <c r="I1362" s="43" t="s">
        <v>76</v>
      </c>
      <c r="J1362" s="43" t="s">
        <v>149</v>
      </c>
      <c r="K1362" s="43">
        <f t="shared" si="168"/>
        <v>2010</v>
      </c>
      <c r="L1362" s="43">
        <f t="shared" si="169"/>
        <v>1</v>
      </c>
      <c r="M1362" s="43">
        <f t="shared" si="170"/>
        <v>0</v>
      </c>
      <c r="N1362" s="43">
        <f t="shared" si="171"/>
        <v>1</v>
      </c>
      <c r="O1362" s="43" t="str">
        <f t="shared" si="172"/>
        <v>D: 7%+</v>
      </c>
      <c r="P1362" s="45">
        <f t="shared" si="173"/>
        <v>183708</v>
      </c>
      <c r="Q1362" s="45">
        <f>IF(L1362=1,F1362*INDEX(Asumsi!$B$5:$B$7,MATCH(I1362,Asumsi!$A$5:$A$7,0))-H1362,0)</f>
        <v>40824</v>
      </c>
      <c r="R1362" s="46">
        <f>MIN(G1362,INDEX(Asumsi!$C$5:$C$7,MATCH(I1362,Asumsi!$A$5:$A$7,0)))</f>
        <v>0.05</v>
      </c>
      <c r="S1362" s="43">
        <f t="shared" si="174"/>
        <v>1</v>
      </c>
      <c r="T1362" s="45">
        <f t="shared" si="175"/>
        <v>10206</v>
      </c>
      <c r="U1362" s="45">
        <f>IF(L1362=1,F1362*INDEX(Asumsi!$B$5:$B$7,MATCH(I1362,Asumsi!$A$5:$A$7,0))-F1362*R1362,0)</f>
        <v>51030</v>
      </c>
      <c r="V1362" s="45">
        <f>IF(S1362=1,U1362*(1-Asumsi!$B$10),U1362)</f>
        <v>48478.5</v>
      </c>
    </row>
    <row r="1363" spans="1:22" x14ac:dyDescent="0.35">
      <c r="A1363" s="43">
        <v>12130</v>
      </c>
      <c r="B1363" s="43" t="s">
        <v>202</v>
      </c>
      <c r="C1363" s="43" t="s">
        <v>477</v>
      </c>
      <c r="D1363" s="44">
        <v>40886</v>
      </c>
      <c r="E1363" s="43">
        <v>37</v>
      </c>
      <c r="F1363" s="43">
        <v>1372400</v>
      </c>
      <c r="G1363" s="43">
        <v>0.04</v>
      </c>
      <c r="H1363" s="43">
        <v>54896</v>
      </c>
      <c r="I1363" s="43" t="s">
        <v>75</v>
      </c>
      <c r="J1363" s="43" t="s">
        <v>144</v>
      </c>
      <c r="K1363" s="43">
        <f t="shared" si="168"/>
        <v>2011</v>
      </c>
      <c r="L1363" s="43">
        <f t="shared" si="169"/>
        <v>1</v>
      </c>
      <c r="M1363" s="43">
        <f t="shared" si="170"/>
        <v>0</v>
      </c>
      <c r="N1363" s="43">
        <f t="shared" si="171"/>
        <v>1</v>
      </c>
      <c r="O1363" s="43" t="str">
        <f t="shared" si="172"/>
        <v>C: 4-6%</v>
      </c>
      <c r="P1363" s="45">
        <f t="shared" si="173"/>
        <v>1317504</v>
      </c>
      <c r="Q1363" s="45">
        <f>IF(L1363=1,F1363*INDEX(Asumsi!$B$5:$B$7,MATCH(I1363,Asumsi!$A$5:$A$7,0))-H1363,0)</f>
        <v>356824</v>
      </c>
      <c r="R1363" s="46">
        <f>MIN(G1363,INDEX(Asumsi!$C$5:$C$7,MATCH(I1363,Asumsi!$A$5:$A$7,0)))</f>
        <v>0.03</v>
      </c>
      <c r="S1363" s="43">
        <f t="shared" si="174"/>
        <v>1</v>
      </c>
      <c r="T1363" s="45">
        <f t="shared" si="175"/>
        <v>13724.000000000002</v>
      </c>
      <c r="U1363" s="45">
        <f>IF(L1363=1,F1363*INDEX(Asumsi!$B$5:$B$7,MATCH(I1363,Asumsi!$A$5:$A$7,0))-F1363*R1363,0)</f>
        <v>370548</v>
      </c>
      <c r="V1363" s="45">
        <f>IF(S1363=1,U1363*(1-Asumsi!$B$10),U1363)</f>
        <v>352020.6</v>
      </c>
    </row>
    <row r="1364" spans="1:22" x14ac:dyDescent="0.35">
      <c r="A1364" s="43">
        <v>12160</v>
      </c>
      <c r="B1364" s="43" t="s">
        <v>202</v>
      </c>
      <c r="C1364" s="43" t="s">
        <v>469</v>
      </c>
      <c r="D1364" s="44">
        <v>40524</v>
      </c>
      <c r="E1364" s="43">
        <v>48</v>
      </c>
      <c r="F1364" s="43">
        <v>20682940</v>
      </c>
      <c r="G1364" s="43">
        <v>0.03</v>
      </c>
      <c r="H1364" s="43">
        <v>620488</v>
      </c>
      <c r="I1364" s="43" t="s">
        <v>75</v>
      </c>
      <c r="J1364" s="43" t="s">
        <v>135</v>
      </c>
      <c r="K1364" s="43">
        <f t="shared" si="168"/>
        <v>2010</v>
      </c>
      <c r="L1364" s="43">
        <f t="shared" si="169"/>
        <v>1</v>
      </c>
      <c r="M1364" s="43">
        <f t="shared" si="170"/>
        <v>0</v>
      </c>
      <c r="N1364" s="43">
        <f t="shared" si="171"/>
        <v>1</v>
      </c>
      <c r="O1364" s="43" t="str">
        <f t="shared" si="172"/>
        <v>B: 1-3%</v>
      </c>
      <c r="P1364" s="45">
        <f t="shared" si="173"/>
        <v>20062452</v>
      </c>
      <c r="Q1364" s="45">
        <f>IF(L1364=1,F1364*INDEX(Asumsi!$B$5:$B$7,MATCH(I1364,Asumsi!$A$5:$A$7,0))-H1364,0)</f>
        <v>5584394</v>
      </c>
      <c r="R1364" s="46">
        <f>MIN(G1364,INDEX(Asumsi!$C$5:$C$7,MATCH(I1364,Asumsi!$A$5:$A$7,0)))</f>
        <v>0.03</v>
      </c>
      <c r="S1364" s="43">
        <f t="shared" si="174"/>
        <v>0</v>
      </c>
      <c r="T1364" s="45">
        <f t="shared" si="175"/>
        <v>0</v>
      </c>
      <c r="U1364" s="45">
        <f>IF(L1364=1,F1364*INDEX(Asumsi!$B$5:$B$7,MATCH(I1364,Asumsi!$A$5:$A$7,0))-F1364*R1364,0)</f>
        <v>5584393.7999999998</v>
      </c>
      <c r="V1364" s="45">
        <f>IF(S1364=1,U1364*(1-Asumsi!$B$10),U1364)</f>
        <v>5584393.7999999998</v>
      </c>
    </row>
    <row r="1365" spans="1:22" x14ac:dyDescent="0.35">
      <c r="A1365" s="43">
        <v>12258</v>
      </c>
      <c r="B1365" s="43" t="s">
        <v>202</v>
      </c>
      <c r="C1365" s="43" t="s">
        <v>451</v>
      </c>
      <c r="D1365" s="44">
        <v>40147</v>
      </c>
      <c r="E1365" s="43">
        <v>3</v>
      </c>
      <c r="F1365" s="43">
        <v>1123300</v>
      </c>
      <c r="G1365" s="43">
        <v>0.04</v>
      </c>
      <c r="H1365" s="43">
        <v>44932</v>
      </c>
      <c r="I1365" s="43" t="s">
        <v>75</v>
      </c>
      <c r="J1365" s="43" t="s">
        <v>135</v>
      </c>
      <c r="K1365" s="43">
        <f t="shared" si="168"/>
        <v>2009</v>
      </c>
      <c r="L1365" s="43">
        <f t="shared" si="169"/>
        <v>1</v>
      </c>
      <c r="M1365" s="43">
        <f t="shared" si="170"/>
        <v>0</v>
      </c>
      <c r="N1365" s="43">
        <f t="shared" si="171"/>
        <v>1</v>
      </c>
      <c r="O1365" s="43" t="str">
        <f t="shared" si="172"/>
        <v>C: 4-6%</v>
      </c>
      <c r="P1365" s="45">
        <f t="shared" si="173"/>
        <v>1078368</v>
      </c>
      <c r="Q1365" s="45">
        <f>IF(L1365=1,F1365*INDEX(Asumsi!$B$5:$B$7,MATCH(I1365,Asumsi!$A$5:$A$7,0))-H1365,0)</f>
        <v>292058</v>
      </c>
      <c r="R1365" s="46">
        <f>MIN(G1365,INDEX(Asumsi!$C$5:$C$7,MATCH(I1365,Asumsi!$A$5:$A$7,0)))</f>
        <v>0.03</v>
      </c>
      <c r="S1365" s="43">
        <f t="shared" si="174"/>
        <v>1</v>
      </c>
      <c r="T1365" s="45">
        <f t="shared" si="175"/>
        <v>11233.000000000002</v>
      </c>
      <c r="U1365" s="45">
        <f>IF(L1365=1,F1365*INDEX(Asumsi!$B$5:$B$7,MATCH(I1365,Asumsi!$A$5:$A$7,0))-F1365*R1365,0)</f>
        <v>303291</v>
      </c>
      <c r="V1365" s="45">
        <f>IF(S1365=1,U1365*(1-Asumsi!$B$10),U1365)</f>
        <v>288126.45</v>
      </c>
    </row>
    <row r="1366" spans="1:22" x14ac:dyDescent="0.35">
      <c r="A1366" s="43">
        <v>12263</v>
      </c>
      <c r="B1366" s="43" t="s">
        <v>209</v>
      </c>
      <c r="C1366" s="43" t="s">
        <v>478</v>
      </c>
      <c r="D1366" s="44">
        <v>40730</v>
      </c>
      <c r="E1366" s="43">
        <v>12</v>
      </c>
      <c r="F1366" s="43">
        <v>1031300</v>
      </c>
      <c r="G1366" s="43">
        <v>0</v>
      </c>
      <c r="H1366" s="43">
        <v>0</v>
      </c>
      <c r="I1366" s="43" t="s">
        <v>76</v>
      </c>
      <c r="J1366" s="43" t="s">
        <v>141</v>
      </c>
      <c r="K1366" s="43">
        <f t="shared" si="168"/>
        <v>2011</v>
      </c>
      <c r="L1366" s="43">
        <f t="shared" si="169"/>
        <v>0</v>
      </c>
      <c r="M1366" s="43">
        <f t="shared" si="170"/>
        <v>1</v>
      </c>
      <c r="N1366" s="43">
        <f t="shared" si="171"/>
        <v>1</v>
      </c>
      <c r="O1366" s="43" t="str">
        <f t="shared" si="172"/>
        <v>A: 0%</v>
      </c>
      <c r="P1366" s="45">
        <f t="shared" si="173"/>
        <v>0</v>
      </c>
      <c r="Q1366" s="45">
        <f>IF(L1366=1,F1366*INDEX(Asumsi!$B$5:$B$7,MATCH(I1366,Asumsi!$A$5:$A$7,0))-H1366,0)</f>
        <v>0</v>
      </c>
      <c r="R1366" s="46">
        <f>MIN(G1366,INDEX(Asumsi!$C$5:$C$7,MATCH(I1366,Asumsi!$A$5:$A$7,0)))</f>
        <v>0</v>
      </c>
      <c r="S1366" s="43">
        <f t="shared" si="174"/>
        <v>0</v>
      </c>
      <c r="T1366" s="45">
        <f t="shared" si="175"/>
        <v>0</v>
      </c>
      <c r="U1366" s="45">
        <f>IF(L1366=1,F1366*INDEX(Asumsi!$B$5:$B$7,MATCH(I1366,Asumsi!$A$5:$A$7,0))-F1366*R1366,0)</f>
        <v>0</v>
      </c>
      <c r="V1366" s="45">
        <f>IF(S1366=1,U1366*(1-Asumsi!$B$10),U1366)</f>
        <v>0</v>
      </c>
    </row>
    <row r="1367" spans="1:22" x14ac:dyDescent="0.35">
      <c r="A1367" s="43">
        <v>12551</v>
      </c>
      <c r="B1367" s="43" t="s">
        <v>202</v>
      </c>
      <c r="C1367" s="43" t="s">
        <v>479</v>
      </c>
      <c r="D1367" s="44">
        <v>41071</v>
      </c>
      <c r="E1367" s="43">
        <v>46</v>
      </c>
      <c r="F1367" s="43">
        <v>10046507</v>
      </c>
      <c r="G1367" s="43">
        <v>0.01</v>
      </c>
      <c r="H1367" s="43">
        <v>100465</v>
      </c>
      <c r="I1367" s="43" t="s">
        <v>77</v>
      </c>
      <c r="J1367" s="43" t="s">
        <v>137</v>
      </c>
      <c r="K1367" s="43">
        <f t="shared" si="168"/>
        <v>2012</v>
      </c>
      <c r="L1367" s="43">
        <f t="shared" si="169"/>
        <v>1</v>
      </c>
      <c r="M1367" s="43">
        <f t="shared" si="170"/>
        <v>0</v>
      </c>
      <c r="N1367" s="43">
        <f t="shared" si="171"/>
        <v>1</v>
      </c>
      <c r="O1367" s="43" t="str">
        <f t="shared" si="172"/>
        <v>B: 1-3%</v>
      </c>
      <c r="P1367" s="45">
        <f t="shared" si="173"/>
        <v>9946042</v>
      </c>
      <c r="Q1367" s="45">
        <f>IF(L1367=1,F1367*INDEX(Asumsi!$B$5:$B$7,MATCH(I1367,Asumsi!$A$5:$A$7,0))-H1367,0)</f>
        <v>2913487.1</v>
      </c>
      <c r="R1367" s="46">
        <f>MIN(G1367,INDEX(Asumsi!$C$5:$C$7,MATCH(I1367,Asumsi!$A$5:$A$7,0)))</f>
        <v>0.01</v>
      </c>
      <c r="S1367" s="43">
        <f t="shared" si="174"/>
        <v>0</v>
      </c>
      <c r="T1367" s="45">
        <f t="shared" si="175"/>
        <v>0</v>
      </c>
      <c r="U1367" s="45">
        <f>IF(L1367=1,F1367*INDEX(Asumsi!$B$5:$B$7,MATCH(I1367,Asumsi!$A$5:$A$7,0))-F1367*R1367,0)</f>
        <v>2913487.0300000003</v>
      </c>
      <c r="V1367" s="45">
        <f>IF(S1367=1,U1367*(1-Asumsi!$B$10),U1367)</f>
        <v>2913487.0300000003</v>
      </c>
    </row>
    <row r="1368" spans="1:22" x14ac:dyDescent="0.35">
      <c r="A1368" s="43">
        <v>12736</v>
      </c>
      <c r="B1368" s="43" t="s">
        <v>202</v>
      </c>
      <c r="C1368" s="43" t="s">
        <v>446</v>
      </c>
      <c r="D1368" s="44">
        <v>40245</v>
      </c>
      <c r="E1368" s="43">
        <v>2</v>
      </c>
      <c r="F1368" s="43">
        <v>51040</v>
      </c>
      <c r="G1368" s="43">
        <v>0.01</v>
      </c>
      <c r="H1368" s="43">
        <v>510</v>
      </c>
      <c r="I1368" s="43" t="s">
        <v>75</v>
      </c>
      <c r="J1368" s="43" t="s">
        <v>144</v>
      </c>
      <c r="K1368" s="43">
        <f t="shared" si="168"/>
        <v>2010</v>
      </c>
      <c r="L1368" s="43">
        <f t="shared" si="169"/>
        <v>1</v>
      </c>
      <c r="M1368" s="43">
        <f t="shared" si="170"/>
        <v>0</v>
      </c>
      <c r="N1368" s="43">
        <f t="shared" si="171"/>
        <v>1</v>
      </c>
      <c r="O1368" s="43" t="str">
        <f t="shared" si="172"/>
        <v>B: 1-3%</v>
      </c>
      <c r="P1368" s="45">
        <f t="shared" si="173"/>
        <v>50530</v>
      </c>
      <c r="Q1368" s="45">
        <f>IF(L1368=1,F1368*INDEX(Asumsi!$B$5:$B$7,MATCH(I1368,Asumsi!$A$5:$A$7,0))-H1368,0)</f>
        <v>14802</v>
      </c>
      <c r="R1368" s="46">
        <f>MIN(G1368,INDEX(Asumsi!$C$5:$C$7,MATCH(I1368,Asumsi!$A$5:$A$7,0)))</f>
        <v>0.01</v>
      </c>
      <c r="S1368" s="43">
        <f t="shared" si="174"/>
        <v>0</v>
      </c>
      <c r="T1368" s="45">
        <f t="shared" si="175"/>
        <v>0</v>
      </c>
      <c r="U1368" s="45">
        <f>IF(L1368=1,F1368*INDEX(Asumsi!$B$5:$B$7,MATCH(I1368,Asumsi!$A$5:$A$7,0))-F1368*R1368,0)</f>
        <v>14801.6</v>
      </c>
      <c r="V1368" s="45">
        <f>IF(S1368=1,U1368*(1-Asumsi!$B$10),U1368)</f>
        <v>14801.6</v>
      </c>
    </row>
    <row r="1369" spans="1:22" x14ac:dyDescent="0.35">
      <c r="A1369" s="43">
        <v>12768</v>
      </c>
      <c r="B1369" s="43" t="s">
        <v>202</v>
      </c>
      <c r="C1369" s="43" t="s">
        <v>451</v>
      </c>
      <c r="D1369" s="44">
        <v>39911</v>
      </c>
      <c r="E1369" s="43">
        <v>34</v>
      </c>
      <c r="F1369" s="43">
        <v>3125940</v>
      </c>
      <c r="G1369" s="43">
        <v>0.01</v>
      </c>
      <c r="H1369" s="43">
        <v>31259</v>
      </c>
      <c r="I1369" s="43" t="s">
        <v>76</v>
      </c>
      <c r="J1369" s="43" t="s">
        <v>141</v>
      </c>
      <c r="K1369" s="43">
        <f t="shared" si="168"/>
        <v>2009</v>
      </c>
      <c r="L1369" s="43">
        <f t="shared" si="169"/>
        <v>1</v>
      </c>
      <c r="M1369" s="43">
        <f t="shared" si="170"/>
        <v>0</v>
      </c>
      <c r="N1369" s="43">
        <f t="shared" si="171"/>
        <v>1</v>
      </c>
      <c r="O1369" s="43" t="str">
        <f t="shared" si="172"/>
        <v>B: 1-3%</v>
      </c>
      <c r="P1369" s="45">
        <f t="shared" si="173"/>
        <v>3094681</v>
      </c>
      <c r="Q1369" s="45">
        <f>IF(L1369=1,F1369*INDEX(Asumsi!$B$5:$B$7,MATCH(I1369,Asumsi!$A$5:$A$7,0))-H1369,0)</f>
        <v>906523</v>
      </c>
      <c r="R1369" s="46">
        <f>MIN(G1369,INDEX(Asumsi!$C$5:$C$7,MATCH(I1369,Asumsi!$A$5:$A$7,0)))</f>
        <v>0.01</v>
      </c>
      <c r="S1369" s="43">
        <f t="shared" si="174"/>
        <v>0</v>
      </c>
      <c r="T1369" s="45">
        <f t="shared" si="175"/>
        <v>0</v>
      </c>
      <c r="U1369" s="45">
        <f>IF(L1369=1,F1369*INDEX(Asumsi!$B$5:$B$7,MATCH(I1369,Asumsi!$A$5:$A$7,0))-F1369*R1369,0)</f>
        <v>906522.6</v>
      </c>
      <c r="V1369" s="45">
        <f>IF(S1369=1,U1369*(1-Asumsi!$B$10),U1369)</f>
        <v>906522.6</v>
      </c>
    </row>
    <row r="1370" spans="1:22" x14ac:dyDescent="0.35">
      <c r="A1370" s="43">
        <v>12837</v>
      </c>
      <c r="B1370" s="43" t="s">
        <v>202</v>
      </c>
      <c r="C1370" s="43" t="s">
        <v>480</v>
      </c>
      <c r="D1370" s="44">
        <v>41245</v>
      </c>
      <c r="E1370" s="43">
        <v>22</v>
      </c>
      <c r="F1370" s="43">
        <v>132380</v>
      </c>
      <c r="G1370" s="43">
        <v>0.02</v>
      </c>
      <c r="H1370" s="43">
        <v>2648</v>
      </c>
      <c r="I1370" s="43" t="s">
        <v>76</v>
      </c>
      <c r="J1370" s="43" t="s">
        <v>149</v>
      </c>
      <c r="K1370" s="43">
        <f t="shared" si="168"/>
        <v>2012</v>
      </c>
      <c r="L1370" s="43">
        <f t="shared" si="169"/>
        <v>1</v>
      </c>
      <c r="M1370" s="43">
        <f t="shared" si="170"/>
        <v>0</v>
      </c>
      <c r="N1370" s="43">
        <f t="shared" si="171"/>
        <v>1</v>
      </c>
      <c r="O1370" s="43" t="str">
        <f t="shared" si="172"/>
        <v>B: 1-3%</v>
      </c>
      <c r="P1370" s="45">
        <f t="shared" si="173"/>
        <v>129732</v>
      </c>
      <c r="Q1370" s="45">
        <f>IF(L1370=1,F1370*INDEX(Asumsi!$B$5:$B$7,MATCH(I1370,Asumsi!$A$5:$A$7,0))-H1370,0)</f>
        <v>37066</v>
      </c>
      <c r="R1370" s="46">
        <f>MIN(G1370,INDEX(Asumsi!$C$5:$C$7,MATCH(I1370,Asumsi!$A$5:$A$7,0)))</f>
        <v>0.02</v>
      </c>
      <c r="S1370" s="43">
        <f t="shared" si="174"/>
        <v>0</v>
      </c>
      <c r="T1370" s="45">
        <f t="shared" si="175"/>
        <v>0</v>
      </c>
      <c r="U1370" s="45">
        <f>IF(L1370=1,F1370*INDEX(Asumsi!$B$5:$B$7,MATCH(I1370,Asumsi!$A$5:$A$7,0))-F1370*R1370,0)</f>
        <v>37066.400000000001</v>
      </c>
      <c r="V1370" s="45">
        <f>IF(S1370=1,U1370*(1-Asumsi!$B$10),U1370)</f>
        <v>37066.400000000001</v>
      </c>
    </row>
    <row r="1371" spans="1:22" x14ac:dyDescent="0.35">
      <c r="A1371" s="43">
        <v>12897</v>
      </c>
      <c r="B1371" s="43" t="s">
        <v>202</v>
      </c>
      <c r="C1371" s="43" t="s">
        <v>459</v>
      </c>
      <c r="D1371" s="44">
        <v>40742</v>
      </c>
      <c r="E1371" s="43">
        <v>39</v>
      </c>
      <c r="F1371" s="43">
        <v>282980</v>
      </c>
      <c r="G1371" s="43">
        <v>0.03</v>
      </c>
      <c r="H1371" s="43">
        <v>8489</v>
      </c>
      <c r="I1371" s="43" t="s">
        <v>76</v>
      </c>
      <c r="J1371" s="43" t="s">
        <v>149</v>
      </c>
      <c r="K1371" s="43">
        <f t="shared" si="168"/>
        <v>2011</v>
      </c>
      <c r="L1371" s="43">
        <f t="shared" si="169"/>
        <v>1</v>
      </c>
      <c r="M1371" s="43">
        <f t="shared" si="170"/>
        <v>0</v>
      </c>
      <c r="N1371" s="43">
        <f t="shared" si="171"/>
        <v>1</v>
      </c>
      <c r="O1371" s="43" t="str">
        <f t="shared" si="172"/>
        <v>B: 1-3%</v>
      </c>
      <c r="P1371" s="45">
        <f t="shared" si="173"/>
        <v>274491</v>
      </c>
      <c r="Q1371" s="45">
        <f>IF(L1371=1,F1371*INDEX(Asumsi!$B$5:$B$7,MATCH(I1371,Asumsi!$A$5:$A$7,0))-H1371,0)</f>
        <v>76405</v>
      </c>
      <c r="R1371" s="46">
        <f>MIN(G1371,INDEX(Asumsi!$C$5:$C$7,MATCH(I1371,Asumsi!$A$5:$A$7,0)))</f>
        <v>0.03</v>
      </c>
      <c r="S1371" s="43">
        <f t="shared" si="174"/>
        <v>0</v>
      </c>
      <c r="T1371" s="45">
        <f t="shared" si="175"/>
        <v>0</v>
      </c>
      <c r="U1371" s="45">
        <f>IF(L1371=1,F1371*INDEX(Asumsi!$B$5:$B$7,MATCH(I1371,Asumsi!$A$5:$A$7,0))-F1371*R1371,0)</f>
        <v>76404.600000000006</v>
      </c>
      <c r="V1371" s="45">
        <f>IF(S1371=1,U1371*(1-Asumsi!$B$10),U1371)</f>
        <v>76404.600000000006</v>
      </c>
    </row>
    <row r="1372" spans="1:22" x14ac:dyDescent="0.35">
      <c r="A1372" s="43">
        <v>13030</v>
      </c>
      <c r="B1372" s="43" t="s">
        <v>202</v>
      </c>
      <c r="C1372" s="43" t="s">
        <v>466</v>
      </c>
      <c r="D1372" s="44">
        <v>40016</v>
      </c>
      <c r="E1372" s="43">
        <v>32</v>
      </c>
      <c r="F1372" s="43">
        <v>272400</v>
      </c>
      <c r="G1372" s="43">
        <v>0.09</v>
      </c>
      <c r="H1372" s="43">
        <v>24516</v>
      </c>
      <c r="I1372" s="43" t="s">
        <v>76</v>
      </c>
      <c r="J1372" s="43" t="s">
        <v>138</v>
      </c>
      <c r="K1372" s="43">
        <f t="shared" si="168"/>
        <v>2009</v>
      </c>
      <c r="L1372" s="43">
        <f t="shared" si="169"/>
        <v>1</v>
      </c>
      <c r="M1372" s="43">
        <f t="shared" si="170"/>
        <v>0</v>
      </c>
      <c r="N1372" s="43">
        <f t="shared" si="171"/>
        <v>1</v>
      </c>
      <c r="O1372" s="43" t="str">
        <f t="shared" si="172"/>
        <v>D: 7%+</v>
      </c>
      <c r="P1372" s="45">
        <f t="shared" si="173"/>
        <v>247884</v>
      </c>
      <c r="Q1372" s="45">
        <f>IF(L1372=1,F1372*INDEX(Asumsi!$B$5:$B$7,MATCH(I1372,Asumsi!$A$5:$A$7,0))-H1372,0)</f>
        <v>57204</v>
      </c>
      <c r="R1372" s="46">
        <f>MIN(G1372,INDEX(Asumsi!$C$5:$C$7,MATCH(I1372,Asumsi!$A$5:$A$7,0)))</f>
        <v>0.05</v>
      </c>
      <c r="S1372" s="43">
        <f t="shared" si="174"/>
        <v>1</v>
      </c>
      <c r="T1372" s="45">
        <f t="shared" si="175"/>
        <v>10895.999999999998</v>
      </c>
      <c r="U1372" s="45">
        <f>IF(L1372=1,F1372*INDEX(Asumsi!$B$5:$B$7,MATCH(I1372,Asumsi!$A$5:$A$7,0))-F1372*R1372,0)</f>
        <v>68100</v>
      </c>
      <c r="V1372" s="45">
        <f>IF(S1372=1,U1372*(1-Asumsi!$B$10),U1372)</f>
        <v>64695</v>
      </c>
    </row>
    <row r="1373" spans="1:22" x14ac:dyDescent="0.35">
      <c r="A1373" s="43">
        <v>13091</v>
      </c>
      <c r="B1373" s="43" t="s">
        <v>209</v>
      </c>
      <c r="C1373" s="43" t="s">
        <v>481</v>
      </c>
      <c r="D1373" s="44">
        <v>40132</v>
      </c>
      <c r="E1373" s="43">
        <v>12</v>
      </c>
      <c r="F1373" s="43">
        <v>162860</v>
      </c>
      <c r="G1373" s="43">
        <v>0.08</v>
      </c>
      <c r="H1373" s="43">
        <v>13029</v>
      </c>
      <c r="I1373" s="43" t="s">
        <v>76</v>
      </c>
      <c r="J1373" s="43" t="s">
        <v>145</v>
      </c>
      <c r="K1373" s="43">
        <f t="shared" si="168"/>
        <v>2009</v>
      </c>
      <c r="L1373" s="43">
        <f t="shared" si="169"/>
        <v>0</v>
      </c>
      <c r="M1373" s="43">
        <f t="shared" si="170"/>
        <v>1</v>
      </c>
      <c r="N1373" s="43">
        <f t="shared" si="171"/>
        <v>1</v>
      </c>
      <c r="O1373" s="43" t="str">
        <f t="shared" si="172"/>
        <v>D: 7%+</v>
      </c>
      <c r="P1373" s="45">
        <f t="shared" si="173"/>
        <v>0</v>
      </c>
      <c r="Q1373" s="45">
        <f>IF(L1373=1,F1373*INDEX(Asumsi!$B$5:$B$7,MATCH(I1373,Asumsi!$A$5:$A$7,0))-H1373,0)</f>
        <v>0</v>
      </c>
      <c r="R1373" s="46">
        <f>MIN(G1373,INDEX(Asumsi!$C$5:$C$7,MATCH(I1373,Asumsi!$A$5:$A$7,0)))</f>
        <v>0.05</v>
      </c>
      <c r="S1373" s="43">
        <f t="shared" si="174"/>
        <v>1</v>
      </c>
      <c r="T1373" s="45">
        <f t="shared" si="175"/>
        <v>0</v>
      </c>
      <c r="U1373" s="45">
        <f>IF(L1373=1,F1373*INDEX(Asumsi!$B$5:$B$7,MATCH(I1373,Asumsi!$A$5:$A$7,0))-F1373*R1373,0)</f>
        <v>0</v>
      </c>
      <c r="V1373" s="45">
        <f>IF(S1373=1,U1373*(1-Asumsi!$B$10),U1373)</f>
        <v>0</v>
      </c>
    </row>
    <row r="1374" spans="1:22" x14ac:dyDescent="0.35">
      <c r="A1374" s="43">
        <v>13383</v>
      </c>
      <c r="B1374" s="43" t="s">
        <v>202</v>
      </c>
      <c r="C1374" s="43" t="s">
        <v>449</v>
      </c>
      <c r="D1374" s="44">
        <v>41075</v>
      </c>
      <c r="E1374" s="43">
        <v>35</v>
      </c>
      <c r="F1374" s="43">
        <v>1500060</v>
      </c>
      <c r="G1374" s="43">
        <v>7.0000000000000007E-2</v>
      </c>
      <c r="H1374" s="43">
        <v>105004</v>
      </c>
      <c r="I1374" s="43" t="s">
        <v>76</v>
      </c>
      <c r="J1374" s="43" t="s">
        <v>140</v>
      </c>
      <c r="K1374" s="43">
        <f t="shared" si="168"/>
        <v>2012</v>
      </c>
      <c r="L1374" s="43">
        <f t="shared" si="169"/>
        <v>1</v>
      </c>
      <c r="M1374" s="43">
        <f t="shared" si="170"/>
        <v>0</v>
      </c>
      <c r="N1374" s="43">
        <f t="shared" si="171"/>
        <v>1</v>
      </c>
      <c r="O1374" s="43" t="str">
        <f t="shared" si="172"/>
        <v>D: 7%+</v>
      </c>
      <c r="P1374" s="45">
        <f t="shared" si="173"/>
        <v>1395056</v>
      </c>
      <c r="Q1374" s="45">
        <f>IF(L1374=1,F1374*INDEX(Asumsi!$B$5:$B$7,MATCH(I1374,Asumsi!$A$5:$A$7,0))-H1374,0)</f>
        <v>345014</v>
      </c>
      <c r="R1374" s="46">
        <f>MIN(G1374,INDEX(Asumsi!$C$5:$C$7,MATCH(I1374,Asumsi!$A$5:$A$7,0)))</f>
        <v>0.05</v>
      </c>
      <c r="S1374" s="43">
        <f t="shared" si="174"/>
        <v>1</v>
      </c>
      <c r="T1374" s="45">
        <f t="shared" si="175"/>
        <v>30001.200000000004</v>
      </c>
      <c r="U1374" s="45">
        <f>IF(L1374=1,F1374*INDEX(Asumsi!$B$5:$B$7,MATCH(I1374,Asumsi!$A$5:$A$7,0))-F1374*R1374,0)</f>
        <v>375015</v>
      </c>
      <c r="V1374" s="45">
        <f>IF(S1374=1,U1374*(1-Asumsi!$B$10),U1374)</f>
        <v>356264.25</v>
      </c>
    </row>
    <row r="1375" spans="1:22" x14ac:dyDescent="0.35">
      <c r="A1375" s="43">
        <v>13440</v>
      </c>
      <c r="B1375" s="43" t="s">
        <v>202</v>
      </c>
      <c r="C1375" s="43" t="s">
        <v>482</v>
      </c>
      <c r="D1375" s="44">
        <v>40464</v>
      </c>
      <c r="E1375" s="43">
        <v>22</v>
      </c>
      <c r="F1375" s="43">
        <v>1943640</v>
      </c>
      <c r="G1375" s="43">
        <v>7.0000000000000007E-2</v>
      </c>
      <c r="H1375" s="43">
        <v>136055</v>
      </c>
      <c r="I1375" s="43" t="s">
        <v>77</v>
      </c>
      <c r="J1375" s="43" t="s">
        <v>142</v>
      </c>
      <c r="K1375" s="43">
        <f t="shared" si="168"/>
        <v>2010</v>
      </c>
      <c r="L1375" s="43">
        <f t="shared" si="169"/>
        <v>1</v>
      </c>
      <c r="M1375" s="43">
        <f t="shared" si="170"/>
        <v>0</v>
      </c>
      <c r="N1375" s="43">
        <f t="shared" si="171"/>
        <v>1</v>
      </c>
      <c r="O1375" s="43" t="str">
        <f t="shared" si="172"/>
        <v>D: 7%+</v>
      </c>
      <c r="P1375" s="45">
        <f t="shared" si="173"/>
        <v>1807585</v>
      </c>
      <c r="Q1375" s="45">
        <f>IF(L1375=1,F1375*INDEX(Asumsi!$B$5:$B$7,MATCH(I1375,Asumsi!$A$5:$A$7,0))-H1375,0)</f>
        <v>447037</v>
      </c>
      <c r="R1375" s="46">
        <f>MIN(G1375,INDEX(Asumsi!$C$5:$C$7,MATCH(I1375,Asumsi!$A$5:$A$7,0)))</f>
        <v>0.05</v>
      </c>
      <c r="S1375" s="43">
        <f t="shared" si="174"/>
        <v>1</v>
      </c>
      <c r="T1375" s="45">
        <f t="shared" si="175"/>
        <v>38872.80000000001</v>
      </c>
      <c r="U1375" s="45">
        <f>IF(L1375=1,F1375*INDEX(Asumsi!$B$5:$B$7,MATCH(I1375,Asumsi!$A$5:$A$7,0))-F1375*R1375,0)</f>
        <v>485910</v>
      </c>
      <c r="V1375" s="45">
        <f>IF(S1375=1,U1375*(1-Asumsi!$B$10),U1375)</f>
        <v>461614.5</v>
      </c>
    </row>
    <row r="1376" spans="1:22" x14ac:dyDescent="0.35">
      <c r="A1376" s="43">
        <v>13479</v>
      </c>
      <c r="B1376" s="43" t="s">
        <v>202</v>
      </c>
      <c r="C1376" s="43" t="s">
        <v>468</v>
      </c>
      <c r="D1376" s="44">
        <v>40151</v>
      </c>
      <c r="E1376" s="43">
        <v>3</v>
      </c>
      <c r="F1376" s="43">
        <v>585920</v>
      </c>
      <c r="G1376" s="43">
        <v>0.09</v>
      </c>
      <c r="H1376" s="43">
        <v>52733</v>
      </c>
      <c r="I1376" s="43" t="s">
        <v>77</v>
      </c>
      <c r="J1376" s="43" t="s">
        <v>142</v>
      </c>
      <c r="K1376" s="43">
        <f t="shared" si="168"/>
        <v>2009</v>
      </c>
      <c r="L1376" s="43">
        <f t="shared" si="169"/>
        <v>1</v>
      </c>
      <c r="M1376" s="43">
        <f t="shared" si="170"/>
        <v>0</v>
      </c>
      <c r="N1376" s="43">
        <f t="shared" si="171"/>
        <v>1</v>
      </c>
      <c r="O1376" s="43" t="str">
        <f t="shared" si="172"/>
        <v>D: 7%+</v>
      </c>
      <c r="P1376" s="45">
        <f t="shared" si="173"/>
        <v>533187</v>
      </c>
      <c r="Q1376" s="45">
        <f>IF(L1376=1,F1376*INDEX(Asumsi!$B$5:$B$7,MATCH(I1376,Asumsi!$A$5:$A$7,0))-H1376,0)</f>
        <v>123043</v>
      </c>
      <c r="R1376" s="46">
        <f>MIN(G1376,INDEX(Asumsi!$C$5:$C$7,MATCH(I1376,Asumsi!$A$5:$A$7,0)))</f>
        <v>0.05</v>
      </c>
      <c r="S1376" s="43">
        <f t="shared" si="174"/>
        <v>1</v>
      </c>
      <c r="T1376" s="45">
        <f t="shared" si="175"/>
        <v>23436.799999999996</v>
      </c>
      <c r="U1376" s="45">
        <f>IF(L1376=1,F1376*INDEX(Asumsi!$B$5:$B$7,MATCH(I1376,Asumsi!$A$5:$A$7,0))-F1376*R1376,0)</f>
        <v>146480</v>
      </c>
      <c r="V1376" s="45">
        <f>IF(S1376=1,U1376*(1-Asumsi!$B$10),U1376)</f>
        <v>139156</v>
      </c>
    </row>
    <row r="1377" spans="1:22" x14ac:dyDescent="0.35">
      <c r="A1377" s="43">
        <v>13633</v>
      </c>
      <c r="B1377" s="43" t="s">
        <v>202</v>
      </c>
      <c r="C1377" s="43" t="s">
        <v>456</v>
      </c>
      <c r="D1377" s="44">
        <v>41002</v>
      </c>
      <c r="E1377" s="43">
        <v>18</v>
      </c>
      <c r="F1377" s="43">
        <v>5406740</v>
      </c>
      <c r="G1377" s="43">
        <v>0.09</v>
      </c>
      <c r="H1377" s="43">
        <v>486607</v>
      </c>
      <c r="I1377" s="43" t="s">
        <v>75</v>
      </c>
      <c r="J1377" s="43" t="s">
        <v>135</v>
      </c>
      <c r="K1377" s="43">
        <f t="shared" si="168"/>
        <v>2012</v>
      </c>
      <c r="L1377" s="43">
        <f t="shared" si="169"/>
        <v>1</v>
      </c>
      <c r="M1377" s="43">
        <f t="shared" si="170"/>
        <v>0</v>
      </c>
      <c r="N1377" s="43">
        <f t="shared" si="171"/>
        <v>1</v>
      </c>
      <c r="O1377" s="43" t="str">
        <f t="shared" si="172"/>
        <v>D: 7%+</v>
      </c>
      <c r="P1377" s="45">
        <f t="shared" si="173"/>
        <v>4920133</v>
      </c>
      <c r="Q1377" s="45">
        <f>IF(L1377=1,F1377*INDEX(Asumsi!$B$5:$B$7,MATCH(I1377,Asumsi!$A$5:$A$7,0))-H1377,0)</f>
        <v>1135415</v>
      </c>
      <c r="R1377" s="46">
        <f>MIN(G1377,INDEX(Asumsi!$C$5:$C$7,MATCH(I1377,Asumsi!$A$5:$A$7,0)))</f>
        <v>0.03</v>
      </c>
      <c r="S1377" s="43">
        <f t="shared" si="174"/>
        <v>1</v>
      </c>
      <c r="T1377" s="45">
        <f t="shared" si="175"/>
        <v>324404.39999999997</v>
      </c>
      <c r="U1377" s="45">
        <f>IF(L1377=1,F1377*INDEX(Asumsi!$B$5:$B$7,MATCH(I1377,Asumsi!$A$5:$A$7,0))-F1377*R1377,0)</f>
        <v>1459819.8</v>
      </c>
      <c r="V1377" s="45">
        <f>IF(S1377=1,U1377*(1-Asumsi!$B$10),U1377)</f>
        <v>1386828.81</v>
      </c>
    </row>
    <row r="1378" spans="1:22" x14ac:dyDescent="0.35">
      <c r="A1378" s="43">
        <v>13735</v>
      </c>
      <c r="B1378" s="43" t="s">
        <v>202</v>
      </c>
      <c r="C1378" s="43" t="s">
        <v>459</v>
      </c>
      <c r="D1378" s="44">
        <v>39954</v>
      </c>
      <c r="E1378" s="43">
        <v>36</v>
      </c>
      <c r="F1378" s="43">
        <v>563420</v>
      </c>
      <c r="G1378" s="43">
        <v>0.02</v>
      </c>
      <c r="H1378" s="43">
        <v>11268</v>
      </c>
      <c r="I1378" s="43" t="s">
        <v>76</v>
      </c>
      <c r="J1378" s="43" t="s">
        <v>146</v>
      </c>
      <c r="K1378" s="43">
        <f t="shared" si="168"/>
        <v>2009</v>
      </c>
      <c r="L1378" s="43">
        <f t="shared" si="169"/>
        <v>1</v>
      </c>
      <c r="M1378" s="43">
        <f t="shared" si="170"/>
        <v>0</v>
      </c>
      <c r="N1378" s="43">
        <f t="shared" si="171"/>
        <v>1</v>
      </c>
      <c r="O1378" s="43" t="str">
        <f t="shared" si="172"/>
        <v>B: 1-3%</v>
      </c>
      <c r="P1378" s="45">
        <f t="shared" si="173"/>
        <v>552152</v>
      </c>
      <c r="Q1378" s="45">
        <f>IF(L1378=1,F1378*INDEX(Asumsi!$B$5:$B$7,MATCH(I1378,Asumsi!$A$5:$A$7,0))-H1378,0)</f>
        <v>157758</v>
      </c>
      <c r="R1378" s="46">
        <f>MIN(G1378,INDEX(Asumsi!$C$5:$C$7,MATCH(I1378,Asumsi!$A$5:$A$7,0)))</f>
        <v>0.02</v>
      </c>
      <c r="S1378" s="43">
        <f t="shared" si="174"/>
        <v>0</v>
      </c>
      <c r="T1378" s="45">
        <f t="shared" si="175"/>
        <v>0</v>
      </c>
      <c r="U1378" s="45">
        <f>IF(L1378=1,F1378*INDEX(Asumsi!$B$5:$B$7,MATCH(I1378,Asumsi!$A$5:$A$7,0))-F1378*R1378,0)</f>
        <v>157757.6</v>
      </c>
      <c r="V1378" s="45">
        <f>IF(S1378=1,U1378*(1-Asumsi!$B$10),U1378)</f>
        <v>157757.6</v>
      </c>
    </row>
    <row r="1379" spans="1:22" x14ac:dyDescent="0.35">
      <c r="A1379" s="43">
        <v>13861</v>
      </c>
      <c r="B1379" s="43" t="s">
        <v>202</v>
      </c>
      <c r="C1379" s="43" t="s">
        <v>483</v>
      </c>
      <c r="D1379" s="44">
        <v>40401</v>
      </c>
      <c r="E1379" s="43">
        <v>7</v>
      </c>
      <c r="F1379" s="43">
        <v>74600</v>
      </c>
      <c r="G1379" s="43">
        <v>0</v>
      </c>
      <c r="H1379" s="43">
        <v>0</v>
      </c>
      <c r="I1379" s="43" t="s">
        <v>76</v>
      </c>
      <c r="J1379" s="43" t="s">
        <v>147</v>
      </c>
      <c r="K1379" s="43">
        <f t="shared" si="168"/>
        <v>2010</v>
      </c>
      <c r="L1379" s="43">
        <f t="shared" si="169"/>
        <v>1</v>
      </c>
      <c r="M1379" s="43">
        <f t="shared" si="170"/>
        <v>0</v>
      </c>
      <c r="N1379" s="43">
        <f t="shared" si="171"/>
        <v>1</v>
      </c>
      <c r="O1379" s="43" t="str">
        <f t="shared" si="172"/>
        <v>A: 0%</v>
      </c>
      <c r="P1379" s="45">
        <f t="shared" si="173"/>
        <v>74600</v>
      </c>
      <c r="Q1379" s="45">
        <f>IF(L1379=1,F1379*INDEX(Asumsi!$B$5:$B$7,MATCH(I1379,Asumsi!$A$5:$A$7,0))-H1379,0)</f>
        <v>22380</v>
      </c>
      <c r="R1379" s="46">
        <f>MIN(G1379,INDEX(Asumsi!$C$5:$C$7,MATCH(I1379,Asumsi!$A$5:$A$7,0)))</f>
        <v>0</v>
      </c>
      <c r="S1379" s="43">
        <f t="shared" si="174"/>
        <v>0</v>
      </c>
      <c r="T1379" s="45">
        <f t="shared" si="175"/>
        <v>0</v>
      </c>
      <c r="U1379" s="45">
        <f>IF(L1379=1,F1379*INDEX(Asumsi!$B$5:$B$7,MATCH(I1379,Asumsi!$A$5:$A$7,0))-F1379*R1379,0)</f>
        <v>22380</v>
      </c>
      <c r="V1379" s="45">
        <f>IF(S1379=1,U1379*(1-Asumsi!$B$10),U1379)</f>
        <v>22380</v>
      </c>
    </row>
    <row r="1380" spans="1:22" x14ac:dyDescent="0.35">
      <c r="A1380" s="43">
        <v>13892</v>
      </c>
      <c r="B1380" s="43" t="s">
        <v>202</v>
      </c>
      <c r="C1380" s="43" t="s">
        <v>484</v>
      </c>
      <c r="D1380" s="44">
        <v>41026</v>
      </c>
      <c r="E1380" s="43">
        <v>47</v>
      </c>
      <c r="F1380" s="43">
        <v>2893940</v>
      </c>
      <c r="G1380" s="43">
        <v>0</v>
      </c>
      <c r="H1380" s="43">
        <v>0</v>
      </c>
      <c r="I1380" s="43" t="s">
        <v>77</v>
      </c>
      <c r="J1380" s="43" t="s">
        <v>142</v>
      </c>
      <c r="K1380" s="43">
        <f t="shared" si="168"/>
        <v>2012</v>
      </c>
      <c r="L1380" s="43">
        <f t="shared" si="169"/>
        <v>1</v>
      </c>
      <c r="M1380" s="43">
        <f t="shared" si="170"/>
        <v>0</v>
      </c>
      <c r="N1380" s="43">
        <f t="shared" si="171"/>
        <v>1</v>
      </c>
      <c r="O1380" s="43" t="str">
        <f t="shared" si="172"/>
        <v>A: 0%</v>
      </c>
      <c r="P1380" s="45">
        <f t="shared" si="173"/>
        <v>2893940</v>
      </c>
      <c r="Q1380" s="45">
        <f>IF(L1380=1,F1380*INDEX(Asumsi!$B$5:$B$7,MATCH(I1380,Asumsi!$A$5:$A$7,0))-H1380,0)</f>
        <v>868182</v>
      </c>
      <c r="R1380" s="46">
        <f>MIN(G1380,INDEX(Asumsi!$C$5:$C$7,MATCH(I1380,Asumsi!$A$5:$A$7,0)))</f>
        <v>0</v>
      </c>
      <c r="S1380" s="43">
        <f t="shared" si="174"/>
        <v>0</v>
      </c>
      <c r="T1380" s="45">
        <f t="shared" si="175"/>
        <v>0</v>
      </c>
      <c r="U1380" s="45">
        <f>IF(L1380=1,F1380*INDEX(Asumsi!$B$5:$B$7,MATCH(I1380,Asumsi!$A$5:$A$7,0))-F1380*R1380,0)</f>
        <v>868182</v>
      </c>
      <c r="V1380" s="45">
        <f>IF(S1380=1,U1380*(1-Asumsi!$B$10),U1380)</f>
        <v>868182</v>
      </c>
    </row>
    <row r="1381" spans="1:22" x14ac:dyDescent="0.35">
      <c r="A1381" s="43">
        <v>14023</v>
      </c>
      <c r="B1381" s="43" t="s">
        <v>202</v>
      </c>
      <c r="C1381" s="43" t="s">
        <v>459</v>
      </c>
      <c r="D1381" s="44">
        <v>40229</v>
      </c>
      <c r="E1381" s="43">
        <v>36</v>
      </c>
      <c r="F1381" s="43">
        <v>1422200</v>
      </c>
      <c r="G1381" s="43">
        <v>0.08</v>
      </c>
      <c r="H1381" s="43">
        <v>113776</v>
      </c>
      <c r="I1381" s="43" t="s">
        <v>76</v>
      </c>
      <c r="J1381" s="43" t="s">
        <v>138</v>
      </c>
      <c r="K1381" s="43">
        <f t="shared" si="168"/>
        <v>2010</v>
      </c>
      <c r="L1381" s="43">
        <f t="shared" si="169"/>
        <v>1</v>
      </c>
      <c r="M1381" s="43">
        <f t="shared" si="170"/>
        <v>0</v>
      </c>
      <c r="N1381" s="43">
        <f t="shared" si="171"/>
        <v>1</v>
      </c>
      <c r="O1381" s="43" t="str">
        <f t="shared" si="172"/>
        <v>D: 7%+</v>
      </c>
      <c r="P1381" s="45">
        <f t="shared" si="173"/>
        <v>1308424</v>
      </c>
      <c r="Q1381" s="45">
        <f>IF(L1381=1,F1381*INDEX(Asumsi!$B$5:$B$7,MATCH(I1381,Asumsi!$A$5:$A$7,0))-H1381,0)</f>
        <v>312884</v>
      </c>
      <c r="R1381" s="46">
        <f>MIN(G1381,INDEX(Asumsi!$C$5:$C$7,MATCH(I1381,Asumsi!$A$5:$A$7,0)))</f>
        <v>0.05</v>
      </c>
      <c r="S1381" s="43">
        <f t="shared" si="174"/>
        <v>1</v>
      </c>
      <c r="T1381" s="45">
        <f t="shared" si="175"/>
        <v>42666</v>
      </c>
      <c r="U1381" s="45">
        <f>IF(L1381=1,F1381*INDEX(Asumsi!$B$5:$B$7,MATCH(I1381,Asumsi!$A$5:$A$7,0))-F1381*R1381,0)</f>
        <v>355550</v>
      </c>
      <c r="V1381" s="45">
        <f>IF(S1381=1,U1381*(1-Asumsi!$B$10),U1381)</f>
        <v>337772.5</v>
      </c>
    </row>
    <row r="1382" spans="1:22" x14ac:dyDescent="0.35">
      <c r="A1382" s="43">
        <v>14115</v>
      </c>
      <c r="B1382" s="43" t="s">
        <v>202</v>
      </c>
      <c r="C1382" s="43" t="s">
        <v>482</v>
      </c>
      <c r="D1382" s="44">
        <v>40039</v>
      </c>
      <c r="E1382" s="43">
        <v>24</v>
      </c>
      <c r="F1382" s="43">
        <v>317560</v>
      </c>
      <c r="G1382" s="43">
        <v>0.04</v>
      </c>
      <c r="H1382" s="43">
        <v>12702</v>
      </c>
      <c r="I1382" s="43" t="s">
        <v>75</v>
      </c>
      <c r="J1382" s="43" t="s">
        <v>144</v>
      </c>
      <c r="K1382" s="43">
        <f t="shared" si="168"/>
        <v>2009</v>
      </c>
      <c r="L1382" s="43">
        <f t="shared" si="169"/>
        <v>1</v>
      </c>
      <c r="M1382" s="43">
        <f t="shared" si="170"/>
        <v>0</v>
      </c>
      <c r="N1382" s="43">
        <f t="shared" si="171"/>
        <v>1</v>
      </c>
      <c r="O1382" s="43" t="str">
        <f t="shared" si="172"/>
        <v>C: 4-6%</v>
      </c>
      <c r="P1382" s="45">
        <f t="shared" si="173"/>
        <v>304858</v>
      </c>
      <c r="Q1382" s="45">
        <f>IF(L1382=1,F1382*INDEX(Asumsi!$B$5:$B$7,MATCH(I1382,Asumsi!$A$5:$A$7,0))-H1382,0)</f>
        <v>82566</v>
      </c>
      <c r="R1382" s="46">
        <f>MIN(G1382,INDEX(Asumsi!$C$5:$C$7,MATCH(I1382,Asumsi!$A$5:$A$7,0)))</f>
        <v>0.03</v>
      </c>
      <c r="S1382" s="43">
        <f t="shared" si="174"/>
        <v>1</v>
      </c>
      <c r="T1382" s="45">
        <f t="shared" si="175"/>
        <v>3175.6000000000008</v>
      </c>
      <c r="U1382" s="45">
        <f>IF(L1382=1,F1382*INDEX(Asumsi!$B$5:$B$7,MATCH(I1382,Asumsi!$A$5:$A$7,0))-F1382*R1382,0)</f>
        <v>85741.2</v>
      </c>
      <c r="V1382" s="45">
        <f>IF(S1382=1,U1382*(1-Asumsi!$B$10),U1382)</f>
        <v>81454.14</v>
      </c>
    </row>
    <row r="1383" spans="1:22" x14ac:dyDescent="0.35">
      <c r="A1383" s="43">
        <v>14147</v>
      </c>
      <c r="B1383" s="43" t="s">
        <v>202</v>
      </c>
      <c r="C1383" s="43" t="s">
        <v>485</v>
      </c>
      <c r="D1383" s="44">
        <v>40244</v>
      </c>
      <c r="E1383" s="43">
        <v>8</v>
      </c>
      <c r="F1383" s="43">
        <v>702980</v>
      </c>
      <c r="G1383" s="43">
        <v>0.03</v>
      </c>
      <c r="H1383" s="43">
        <v>21089</v>
      </c>
      <c r="I1383" s="43" t="s">
        <v>76</v>
      </c>
      <c r="J1383" s="43" t="s">
        <v>138</v>
      </c>
      <c r="K1383" s="43">
        <f t="shared" si="168"/>
        <v>2010</v>
      </c>
      <c r="L1383" s="43">
        <f t="shared" si="169"/>
        <v>1</v>
      </c>
      <c r="M1383" s="43">
        <f t="shared" si="170"/>
        <v>0</v>
      </c>
      <c r="N1383" s="43">
        <f t="shared" si="171"/>
        <v>1</v>
      </c>
      <c r="O1383" s="43" t="str">
        <f t="shared" si="172"/>
        <v>B: 1-3%</v>
      </c>
      <c r="P1383" s="45">
        <f t="shared" si="173"/>
        <v>681891</v>
      </c>
      <c r="Q1383" s="45">
        <f>IF(L1383=1,F1383*INDEX(Asumsi!$B$5:$B$7,MATCH(I1383,Asumsi!$A$5:$A$7,0))-H1383,0)</f>
        <v>189805</v>
      </c>
      <c r="R1383" s="46">
        <f>MIN(G1383,INDEX(Asumsi!$C$5:$C$7,MATCH(I1383,Asumsi!$A$5:$A$7,0)))</f>
        <v>0.03</v>
      </c>
      <c r="S1383" s="43">
        <f t="shared" si="174"/>
        <v>0</v>
      </c>
      <c r="T1383" s="45">
        <f t="shared" si="175"/>
        <v>0</v>
      </c>
      <c r="U1383" s="45">
        <f>IF(L1383=1,F1383*INDEX(Asumsi!$B$5:$B$7,MATCH(I1383,Asumsi!$A$5:$A$7,0))-F1383*R1383,0)</f>
        <v>189804.6</v>
      </c>
      <c r="V1383" s="45">
        <f>IF(S1383=1,U1383*(1-Asumsi!$B$10),U1383)</f>
        <v>189804.6</v>
      </c>
    </row>
    <row r="1384" spans="1:22" x14ac:dyDescent="0.35">
      <c r="A1384" s="43">
        <v>14211</v>
      </c>
      <c r="B1384" s="43" t="s">
        <v>202</v>
      </c>
      <c r="C1384" s="43" t="s">
        <v>484</v>
      </c>
      <c r="D1384" s="44">
        <v>39856</v>
      </c>
      <c r="E1384" s="43">
        <v>22</v>
      </c>
      <c r="F1384" s="43">
        <v>6441160</v>
      </c>
      <c r="G1384" s="43">
        <v>0.04</v>
      </c>
      <c r="H1384" s="43">
        <v>257646</v>
      </c>
      <c r="I1384" s="43" t="s">
        <v>77</v>
      </c>
      <c r="J1384" s="43" t="s">
        <v>134</v>
      </c>
      <c r="K1384" s="43">
        <f t="shared" si="168"/>
        <v>2009</v>
      </c>
      <c r="L1384" s="43">
        <f t="shared" si="169"/>
        <v>1</v>
      </c>
      <c r="M1384" s="43">
        <f t="shared" si="170"/>
        <v>0</v>
      </c>
      <c r="N1384" s="43">
        <f t="shared" si="171"/>
        <v>1</v>
      </c>
      <c r="O1384" s="43" t="str">
        <f t="shared" si="172"/>
        <v>C: 4-6%</v>
      </c>
      <c r="P1384" s="45">
        <f t="shared" si="173"/>
        <v>6183514</v>
      </c>
      <c r="Q1384" s="45">
        <f>IF(L1384=1,F1384*INDEX(Asumsi!$B$5:$B$7,MATCH(I1384,Asumsi!$A$5:$A$7,0))-H1384,0)</f>
        <v>1674702</v>
      </c>
      <c r="R1384" s="46">
        <f>MIN(G1384,INDEX(Asumsi!$C$5:$C$7,MATCH(I1384,Asumsi!$A$5:$A$7,0)))</f>
        <v>0.04</v>
      </c>
      <c r="S1384" s="43">
        <f t="shared" si="174"/>
        <v>0</v>
      </c>
      <c r="T1384" s="45">
        <f t="shared" si="175"/>
        <v>0</v>
      </c>
      <c r="U1384" s="45">
        <f>IF(L1384=1,F1384*INDEX(Asumsi!$B$5:$B$7,MATCH(I1384,Asumsi!$A$5:$A$7,0))-F1384*R1384,0)</f>
        <v>1674701.6</v>
      </c>
      <c r="V1384" s="45">
        <f>IF(S1384=1,U1384*(1-Asumsi!$B$10),U1384)</f>
        <v>1674701.6</v>
      </c>
    </row>
    <row r="1385" spans="1:22" x14ac:dyDescent="0.35">
      <c r="A1385" s="43">
        <v>14368</v>
      </c>
      <c r="B1385" s="43" t="s">
        <v>202</v>
      </c>
      <c r="C1385" s="43" t="s">
        <v>375</v>
      </c>
      <c r="D1385" s="44">
        <v>40796</v>
      </c>
      <c r="E1385" s="43">
        <v>5</v>
      </c>
      <c r="F1385" s="43">
        <v>1044120</v>
      </c>
      <c r="G1385" s="43">
        <v>0.06</v>
      </c>
      <c r="H1385" s="43">
        <v>62647</v>
      </c>
      <c r="I1385" s="43" t="s">
        <v>75</v>
      </c>
      <c r="J1385" s="43" t="s">
        <v>144</v>
      </c>
      <c r="K1385" s="43">
        <f t="shared" si="168"/>
        <v>2011</v>
      </c>
      <c r="L1385" s="43">
        <f t="shared" si="169"/>
        <v>1</v>
      </c>
      <c r="M1385" s="43">
        <f t="shared" si="170"/>
        <v>0</v>
      </c>
      <c r="N1385" s="43">
        <f t="shared" si="171"/>
        <v>1</v>
      </c>
      <c r="O1385" s="43" t="str">
        <f t="shared" si="172"/>
        <v>C: 4-6%</v>
      </c>
      <c r="P1385" s="45">
        <f t="shared" si="173"/>
        <v>981473</v>
      </c>
      <c r="Q1385" s="45">
        <f>IF(L1385=1,F1385*INDEX(Asumsi!$B$5:$B$7,MATCH(I1385,Asumsi!$A$5:$A$7,0))-H1385,0)</f>
        <v>250589</v>
      </c>
      <c r="R1385" s="46">
        <f>MIN(G1385,INDEX(Asumsi!$C$5:$C$7,MATCH(I1385,Asumsi!$A$5:$A$7,0)))</f>
        <v>0.03</v>
      </c>
      <c r="S1385" s="43">
        <f t="shared" si="174"/>
        <v>1</v>
      </c>
      <c r="T1385" s="45">
        <f t="shared" si="175"/>
        <v>31323.599999999999</v>
      </c>
      <c r="U1385" s="45">
        <f>IF(L1385=1,F1385*INDEX(Asumsi!$B$5:$B$7,MATCH(I1385,Asumsi!$A$5:$A$7,0))-F1385*R1385,0)</f>
        <v>281912.40000000002</v>
      </c>
      <c r="V1385" s="45">
        <f>IF(S1385=1,U1385*(1-Asumsi!$B$10),U1385)</f>
        <v>267816.78000000003</v>
      </c>
    </row>
    <row r="1386" spans="1:22" x14ac:dyDescent="0.35">
      <c r="A1386" s="43">
        <v>14596</v>
      </c>
      <c r="B1386" s="43" t="s">
        <v>202</v>
      </c>
      <c r="C1386" s="43" t="s">
        <v>475</v>
      </c>
      <c r="D1386" s="44">
        <v>39823</v>
      </c>
      <c r="E1386" s="43">
        <v>24</v>
      </c>
      <c r="F1386" s="43">
        <v>398240</v>
      </c>
      <c r="G1386" s="43">
        <v>0.01</v>
      </c>
      <c r="H1386" s="43">
        <v>3982</v>
      </c>
      <c r="I1386" s="43" t="s">
        <v>75</v>
      </c>
      <c r="J1386" s="43" t="s">
        <v>144</v>
      </c>
      <c r="K1386" s="43">
        <f t="shared" si="168"/>
        <v>2009</v>
      </c>
      <c r="L1386" s="43">
        <f t="shared" si="169"/>
        <v>1</v>
      </c>
      <c r="M1386" s="43">
        <f t="shared" si="170"/>
        <v>0</v>
      </c>
      <c r="N1386" s="43">
        <f t="shared" si="171"/>
        <v>1</v>
      </c>
      <c r="O1386" s="43" t="str">
        <f t="shared" si="172"/>
        <v>B: 1-3%</v>
      </c>
      <c r="P1386" s="45">
        <f t="shared" si="173"/>
        <v>394258</v>
      </c>
      <c r="Q1386" s="45">
        <f>IF(L1386=1,F1386*INDEX(Asumsi!$B$5:$B$7,MATCH(I1386,Asumsi!$A$5:$A$7,0))-H1386,0)</f>
        <v>115490</v>
      </c>
      <c r="R1386" s="46">
        <f>MIN(G1386,INDEX(Asumsi!$C$5:$C$7,MATCH(I1386,Asumsi!$A$5:$A$7,0)))</f>
        <v>0.01</v>
      </c>
      <c r="S1386" s="43">
        <f t="shared" si="174"/>
        <v>0</v>
      </c>
      <c r="T1386" s="45">
        <f t="shared" si="175"/>
        <v>0</v>
      </c>
      <c r="U1386" s="45">
        <f>IF(L1386=1,F1386*INDEX(Asumsi!$B$5:$B$7,MATCH(I1386,Asumsi!$A$5:$A$7,0))-F1386*R1386,0)</f>
        <v>115489.60000000001</v>
      </c>
      <c r="V1386" s="45">
        <f>IF(S1386=1,U1386*(1-Asumsi!$B$10),U1386)</f>
        <v>115489.60000000001</v>
      </c>
    </row>
    <row r="1387" spans="1:22" x14ac:dyDescent="0.35">
      <c r="A1387" s="43">
        <v>14693</v>
      </c>
      <c r="B1387" s="43" t="s">
        <v>202</v>
      </c>
      <c r="C1387" s="43" t="s">
        <v>475</v>
      </c>
      <c r="D1387" s="44">
        <v>40552</v>
      </c>
      <c r="E1387" s="43">
        <v>39</v>
      </c>
      <c r="F1387" s="43">
        <v>537880</v>
      </c>
      <c r="G1387" s="43">
        <v>0.02</v>
      </c>
      <c r="H1387" s="43">
        <v>10758</v>
      </c>
      <c r="I1387" s="43" t="s">
        <v>76</v>
      </c>
      <c r="J1387" s="43" t="s">
        <v>145</v>
      </c>
      <c r="K1387" s="43">
        <f t="shared" si="168"/>
        <v>2011</v>
      </c>
      <c r="L1387" s="43">
        <f t="shared" si="169"/>
        <v>1</v>
      </c>
      <c r="M1387" s="43">
        <f t="shared" si="170"/>
        <v>0</v>
      </c>
      <c r="N1387" s="43">
        <f t="shared" si="171"/>
        <v>1</v>
      </c>
      <c r="O1387" s="43" t="str">
        <f t="shared" si="172"/>
        <v>B: 1-3%</v>
      </c>
      <c r="P1387" s="45">
        <f t="shared" si="173"/>
        <v>527122</v>
      </c>
      <c r="Q1387" s="45">
        <f>IF(L1387=1,F1387*INDEX(Asumsi!$B$5:$B$7,MATCH(I1387,Asumsi!$A$5:$A$7,0))-H1387,0)</f>
        <v>150606</v>
      </c>
      <c r="R1387" s="46">
        <f>MIN(G1387,INDEX(Asumsi!$C$5:$C$7,MATCH(I1387,Asumsi!$A$5:$A$7,0)))</f>
        <v>0.02</v>
      </c>
      <c r="S1387" s="43">
        <f t="shared" si="174"/>
        <v>0</v>
      </c>
      <c r="T1387" s="45">
        <f t="shared" si="175"/>
        <v>0</v>
      </c>
      <c r="U1387" s="45">
        <f>IF(L1387=1,F1387*INDEX(Asumsi!$B$5:$B$7,MATCH(I1387,Asumsi!$A$5:$A$7,0))-F1387*R1387,0)</f>
        <v>150606.39999999999</v>
      </c>
      <c r="V1387" s="45">
        <f>IF(S1387=1,U1387*(1-Asumsi!$B$10),U1387)</f>
        <v>150606.39999999999</v>
      </c>
    </row>
    <row r="1388" spans="1:22" x14ac:dyDescent="0.35">
      <c r="A1388" s="43">
        <v>14695</v>
      </c>
      <c r="B1388" s="43" t="s">
        <v>202</v>
      </c>
      <c r="C1388" s="43" t="s">
        <v>452</v>
      </c>
      <c r="D1388" s="44">
        <v>41157</v>
      </c>
      <c r="E1388" s="43">
        <v>40</v>
      </c>
      <c r="F1388" s="43">
        <v>3984900</v>
      </c>
      <c r="G1388" s="43">
        <v>0.05</v>
      </c>
      <c r="H1388" s="43">
        <v>199245</v>
      </c>
      <c r="I1388" s="43" t="s">
        <v>75</v>
      </c>
      <c r="J1388" s="43" t="s">
        <v>143</v>
      </c>
      <c r="K1388" s="43">
        <f t="shared" si="168"/>
        <v>2012</v>
      </c>
      <c r="L1388" s="43">
        <f t="shared" si="169"/>
        <v>1</v>
      </c>
      <c r="M1388" s="43">
        <f t="shared" si="170"/>
        <v>0</v>
      </c>
      <c r="N1388" s="43">
        <f t="shared" si="171"/>
        <v>1</v>
      </c>
      <c r="O1388" s="43" t="str">
        <f t="shared" si="172"/>
        <v>C: 4-6%</v>
      </c>
      <c r="P1388" s="45">
        <f t="shared" si="173"/>
        <v>3785655</v>
      </c>
      <c r="Q1388" s="45">
        <f>IF(L1388=1,F1388*INDEX(Asumsi!$B$5:$B$7,MATCH(I1388,Asumsi!$A$5:$A$7,0))-H1388,0)</f>
        <v>996225</v>
      </c>
      <c r="R1388" s="46">
        <f>MIN(G1388,INDEX(Asumsi!$C$5:$C$7,MATCH(I1388,Asumsi!$A$5:$A$7,0)))</f>
        <v>0.03</v>
      </c>
      <c r="S1388" s="43">
        <f t="shared" si="174"/>
        <v>1</v>
      </c>
      <c r="T1388" s="45">
        <f t="shared" si="175"/>
        <v>79698.000000000015</v>
      </c>
      <c r="U1388" s="45">
        <f>IF(L1388=1,F1388*INDEX(Asumsi!$B$5:$B$7,MATCH(I1388,Asumsi!$A$5:$A$7,0))-F1388*R1388,0)</f>
        <v>1075923</v>
      </c>
      <c r="V1388" s="45">
        <f>IF(S1388=1,U1388*(1-Asumsi!$B$10),U1388)</f>
        <v>1022126.85</v>
      </c>
    </row>
    <row r="1389" spans="1:22" x14ac:dyDescent="0.35">
      <c r="A1389" s="43">
        <v>14823</v>
      </c>
      <c r="B1389" s="43" t="s">
        <v>202</v>
      </c>
      <c r="C1389" s="43" t="s">
        <v>486</v>
      </c>
      <c r="D1389" s="44">
        <v>39856</v>
      </c>
      <c r="E1389" s="43">
        <v>15</v>
      </c>
      <c r="F1389" s="43">
        <v>207240</v>
      </c>
      <c r="G1389" s="43">
        <v>0.1</v>
      </c>
      <c r="H1389" s="43">
        <v>20724</v>
      </c>
      <c r="I1389" s="43" t="s">
        <v>76</v>
      </c>
      <c r="J1389" s="43" t="s">
        <v>149</v>
      </c>
      <c r="K1389" s="43">
        <f t="shared" si="168"/>
        <v>2009</v>
      </c>
      <c r="L1389" s="43">
        <f t="shared" si="169"/>
        <v>1</v>
      </c>
      <c r="M1389" s="43">
        <f t="shared" si="170"/>
        <v>0</v>
      </c>
      <c r="N1389" s="43">
        <f t="shared" si="171"/>
        <v>1</v>
      </c>
      <c r="O1389" s="43" t="str">
        <f t="shared" si="172"/>
        <v>D: 7%+</v>
      </c>
      <c r="P1389" s="45">
        <f t="shared" si="173"/>
        <v>186516</v>
      </c>
      <c r="Q1389" s="45">
        <f>IF(L1389=1,F1389*INDEX(Asumsi!$B$5:$B$7,MATCH(I1389,Asumsi!$A$5:$A$7,0))-H1389,0)</f>
        <v>41448</v>
      </c>
      <c r="R1389" s="46">
        <f>MIN(G1389,INDEX(Asumsi!$C$5:$C$7,MATCH(I1389,Asumsi!$A$5:$A$7,0)))</f>
        <v>0.05</v>
      </c>
      <c r="S1389" s="43">
        <f t="shared" si="174"/>
        <v>1</v>
      </c>
      <c r="T1389" s="45">
        <f t="shared" si="175"/>
        <v>10362</v>
      </c>
      <c r="U1389" s="45">
        <f>IF(L1389=1,F1389*INDEX(Asumsi!$B$5:$B$7,MATCH(I1389,Asumsi!$A$5:$A$7,0))-F1389*R1389,0)</f>
        <v>51810</v>
      </c>
      <c r="V1389" s="45">
        <f>IF(S1389=1,U1389*(1-Asumsi!$B$10),U1389)</f>
        <v>49219.5</v>
      </c>
    </row>
    <row r="1390" spans="1:22" x14ac:dyDescent="0.35">
      <c r="A1390" s="43">
        <v>15014</v>
      </c>
      <c r="B1390" s="43" t="s">
        <v>202</v>
      </c>
      <c r="C1390" s="43" t="s">
        <v>453</v>
      </c>
      <c r="D1390" s="44">
        <v>40219</v>
      </c>
      <c r="E1390" s="43">
        <v>10</v>
      </c>
      <c r="F1390" s="43">
        <v>1266260</v>
      </c>
      <c r="G1390" s="43">
        <v>0.05</v>
      </c>
      <c r="H1390" s="43">
        <v>63313</v>
      </c>
      <c r="I1390" s="43" t="s">
        <v>75</v>
      </c>
      <c r="J1390" s="43" t="s">
        <v>143</v>
      </c>
      <c r="K1390" s="43">
        <f t="shared" si="168"/>
        <v>2010</v>
      </c>
      <c r="L1390" s="43">
        <f t="shared" si="169"/>
        <v>1</v>
      </c>
      <c r="M1390" s="43">
        <f t="shared" si="170"/>
        <v>0</v>
      </c>
      <c r="N1390" s="43">
        <f t="shared" si="171"/>
        <v>1</v>
      </c>
      <c r="O1390" s="43" t="str">
        <f t="shared" si="172"/>
        <v>C: 4-6%</v>
      </c>
      <c r="P1390" s="45">
        <f t="shared" si="173"/>
        <v>1202947</v>
      </c>
      <c r="Q1390" s="45">
        <f>IF(L1390=1,F1390*INDEX(Asumsi!$B$5:$B$7,MATCH(I1390,Asumsi!$A$5:$A$7,0))-H1390,0)</f>
        <v>316565</v>
      </c>
      <c r="R1390" s="46">
        <f>MIN(G1390,INDEX(Asumsi!$C$5:$C$7,MATCH(I1390,Asumsi!$A$5:$A$7,0)))</f>
        <v>0.03</v>
      </c>
      <c r="S1390" s="43">
        <f t="shared" si="174"/>
        <v>1</v>
      </c>
      <c r="T1390" s="45">
        <f t="shared" si="175"/>
        <v>25325.200000000004</v>
      </c>
      <c r="U1390" s="45">
        <f>IF(L1390=1,F1390*INDEX(Asumsi!$B$5:$B$7,MATCH(I1390,Asumsi!$A$5:$A$7,0))-F1390*R1390,0)</f>
        <v>341890.2</v>
      </c>
      <c r="V1390" s="45">
        <f>IF(S1390=1,U1390*(1-Asumsi!$B$10),U1390)</f>
        <v>324795.69</v>
      </c>
    </row>
    <row r="1391" spans="1:22" x14ac:dyDescent="0.35">
      <c r="A1391" s="43">
        <v>15972</v>
      </c>
      <c r="B1391" s="43" t="s">
        <v>202</v>
      </c>
      <c r="C1391" s="43" t="s">
        <v>487</v>
      </c>
      <c r="D1391" s="44">
        <v>40764</v>
      </c>
      <c r="E1391" s="43">
        <v>3</v>
      </c>
      <c r="F1391" s="43">
        <v>20660</v>
      </c>
      <c r="G1391" s="43">
        <v>0.04</v>
      </c>
      <c r="H1391" s="43">
        <v>826</v>
      </c>
      <c r="I1391" s="43" t="s">
        <v>76</v>
      </c>
      <c r="J1391" s="43" t="s">
        <v>150</v>
      </c>
      <c r="K1391" s="43">
        <f t="shared" si="168"/>
        <v>2011</v>
      </c>
      <c r="L1391" s="43">
        <f t="shared" si="169"/>
        <v>1</v>
      </c>
      <c r="M1391" s="43">
        <f t="shared" si="170"/>
        <v>0</v>
      </c>
      <c r="N1391" s="43">
        <f t="shared" si="171"/>
        <v>1</v>
      </c>
      <c r="O1391" s="43" t="str">
        <f t="shared" si="172"/>
        <v>C: 4-6%</v>
      </c>
      <c r="P1391" s="45">
        <f t="shared" si="173"/>
        <v>19834</v>
      </c>
      <c r="Q1391" s="45">
        <f>IF(L1391=1,F1391*INDEX(Asumsi!$B$5:$B$7,MATCH(I1391,Asumsi!$A$5:$A$7,0))-H1391,0)</f>
        <v>5372</v>
      </c>
      <c r="R1391" s="46">
        <f>MIN(G1391,INDEX(Asumsi!$C$5:$C$7,MATCH(I1391,Asumsi!$A$5:$A$7,0)))</f>
        <v>0.04</v>
      </c>
      <c r="S1391" s="43">
        <f t="shared" si="174"/>
        <v>0</v>
      </c>
      <c r="T1391" s="45">
        <f t="shared" si="175"/>
        <v>0</v>
      </c>
      <c r="U1391" s="45">
        <f>IF(L1391=1,F1391*INDEX(Asumsi!$B$5:$B$7,MATCH(I1391,Asumsi!$A$5:$A$7,0))-F1391*R1391,0)</f>
        <v>5371.6</v>
      </c>
      <c r="V1391" s="45">
        <f>IF(S1391=1,U1391*(1-Asumsi!$B$10),U1391)</f>
        <v>5371.6</v>
      </c>
    </row>
    <row r="1392" spans="1:22" x14ac:dyDescent="0.35">
      <c r="A1392" s="43">
        <v>16065</v>
      </c>
      <c r="B1392" s="43" t="s">
        <v>202</v>
      </c>
      <c r="C1392" s="43" t="s">
        <v>488</v>
      </c>
      <c r="D1392" s="44">
        <v>40379</v>
      </c>
      <c r="E1392" s="43">
        <v>15</v>
      </c>
      <c r="F1392" s="43">
        <v>13866900</v>
      </c>
      <c r="G1392" s="43">
        <v>0.04</v>
      </c>
      <c r="H1392" s="43">
        <v>554676</v>
      </c>
      <c r="I1392" s="43" t="s">
        <v>77</v>
      </c>
      <c r="J1392" s="43" t="s">
        <v>139</v>
      </c>
      <c r="K1392" s="43">
        <f t="shared" si="168"/>
        <v>2010</v>
      </c>
      <c r="L1392" s="43">
        <f t="shared" si="169"/>
        <v>1</v>
      </c>
      <c r="M1392" s="43">
        <f t="shared" si="170"/>
        <v>0</v>
      </c>
      <c r="N1392" s="43">
        <f t="shared" si="171"/>
        <v>1</v>
      </c>
      <c r="O1392" s="43" t="str">
        <f t="shared" si="172"/>
        <v>C: 4-6%</v>
      </c>
      <c r="P1392" s="45">
        <f t="shared" si="173"/>
        <v>13312224</v>
      </c>
      <c r="Q1392" s="45">
        <f>IF(L1392=1,F1392*INDEX(Asumsi!$B$5:$B$7,MATCH(I1392,Asumsi!$A$5:$A$7,0))-H1392,0)</f>
        <v>3605394</v>
      </c>
      <c r="R1392" s="46">
        <f>MIN(G1392,INDEX(Asumsi!$C$5:$C$7,MATCH(I1392,Asumsi!$A$5:$A$7,0)))</f>
        <v>0.04</v>
      </c>
      <c r="S1392" s="43">
        <f t="shared" si="174"/>
        <v>0</v>
      </c>
      <c r="T1392" s="45">
        <f t="shared" si="175"/>
        <v>0</v>
      </c>
      <c r="U1392" s="45">
        <f>IF(L1392=1,F1392*INDEX(Asumsi!$B$5:$B$7,MATCH(I1392,Asumsi!$A$5:$A$7,0))-F1392*R1392,0)</f>
        <v>3605394</v>
      </c>
      <c r="V1392" s="45">
        <f>IF(S1392=1,U1392*(1-Asumsi!$B$10),U1392)</f>
        <v>3605394</v>
      </c>
    </row>
    <row r="1393" spans="1:22" x14ac:dyDescent="0.35">
      <c r="A1393" s="43">
        <v>16096</v>
      </c>
      <c r="B1393" s="43" t="s">
        <v>202</v>
      </c>
      <c r="C1393" s="43" t="s">
        <v>271</v>
      </c>
      <c r="D1393" s="44">
        <v>40562</v>
      </c>
      <c r="E1393" s="43">
        <v>9</v>
      </c>
      <c r="F1393" s="43">
        <v>84420</v>
      </c>
      <c r="G1393" s="43">
        <v>0</v>
      </c>
      <c r="H1393" s="43">
        <v>0</v>
      </c>
      <c r="I1393" s="43" t="s">
        <v>76</v>
      </c>
      <c r="J1393" s="43" t="s">
        <v>149</v>
      </c>
      <c r="K1393" s="43">
        <f t="shared" si="168"/>
        <v>2011</v>
      </c>
      <c r="L1393" s="43">
        <f t="shared" si="169"/>
        <v>1</v>
      </c>
      <c r="M1393" s="43">
        <f t="shared" si="170"/>
        <v>0</v>
      </c>
      <c r="N1393" s="43">
        <f t="shared" si="171"/>
        <v>1</v>
      </c>
      <c r="O1393" s="43" t="str">
        <f t="shared" si="172"/>
        <v>A: 0%</v>
      </c>
      <c r="P1393" s="45">
        <f t="shared" si="173"/>
        <v>84420</v>
      </c>
      <c r="Q1393" s="45">
        <f>IF(L1393=1,F1393*INDEX(Asumsi!$B$5:$B$7,MATCH(I1393,Asumsi!$A$5:$A$7,0))-H1393,0)</f>
        <v>25326</v>
      </c>
      <c r="R1393" s="46">
        <f>MIN(G1393,INDEX(Asumsi!$C$5:$C$7,MATCH(I1393,Asumsi!$A$5:$A$7,0)))</f>
        <v>0</v>
      </c>
      <c r="S1393" s="43">
        <f t="shared" si="174"/>
        <v>0</v>
      </c>
      <c r="T1393" s="45">
        <f t="shared" si="175"/>
        <v>0</v>
      </c>
      <c r="U1393" s="45">
        <f>IF(L1393=1,F1393*INDEX(Asumsi!$B$5:$B$7,MATCH(I1393,Asumsi!$A$5:$A$7,0))-F1393*R1393,0)</f>
        <v>25326</v>
      </c>
      <c r="V1393" s="45">
        <f>IF(S1393=1,U1393*(1-Asumsi!$B$10),U1393)</f>
        <v>25326</v>
      </c>
    </row>
    <row r="1394" spans="1:22" x14ac:dyDescent="0.35">
      <c r="A1394" s="43">
        <v>16160</v>
      </c>
      <c r="B1394" s="43" t="s">
        <v>202</v>
      </c>
      <c r="C1394" s="43" t="s">
        <v>489</v>
      </c>
      <c r="D1394" s="44">
        <v>40747</v>
      </c>
      <c r="E1394" s="43">
        <v>50</v>
      </c>
      <c r="F1394" s="43">
        <v>1029720</v>
      </c>
      <c r="G1394" s="43">
        <v>0.09</v>
      </c>
      <c r="H1394" s="43">
        <v>92675</v>
      </c>
      <c r="I1394" s="43" t="s">
        <v>76</v>
      </c>
      <c r="J1394" s="43" t="s">
        <v>141</v>
      </c>
      <c r="K1394" s="43">
        <f t="shared" si="168"/>
        <v>2011</v>
      </c>
      <c r="L1394" s="43">
        <f t="shared" si="169"/>
        <v>1</v>
      </c>
      <c r="M1394" s="43">
        <f t="shared" si="170"/>
        <v>0</v>
      </c>
      <c r="N1394" s="43">
        <f t="shared" si="171"/>
        <v>1</v>
      </c>
      <c r="O1394" s="43" t="str">
        <f t="shared" si="172"/>
        <v>D: 7%+</v>
      </c>
      <c r="P1394" s="45">
        <f t="shared" si="173"/>
        <v>937045</v>
      </c>
      <c r="Q1394" s="45">
        <f>IF(L1394=1,F1394*INDEX(Asumsi!$B$5:$B$7,MATCH(I1394,Asumsi!$A$5:$A$7,0))-H1394,0)</f>
        <v>216241</v>
      </c>
      <c r="R1394" s="46">
        <f>MIN(G1394,INDEX(Asumsi!$C$5:$C$7,MATCH(I1394,Asumsi!$A$5:$A$7,0)))</f>
        <v>0.05</v>
      </c>
      <c r="S1394" s="43">
        <f t="shared" si="174"/>
        <v>1</v>
      </c>
      <c r="T1394" s="45">
        <f t="shared" si="175"/>
        <v>41188.799999999996</v>
      </c>
      <c r="U1394" s="45">
        <f>IF(L1394=1,F1394*INDEX(Asumsi!$B$5:$B$7,MATCH(I1394,Asumsi!$A$5:$A$7,0))-F1394*R1394,0)</f>
        <v>257430</v>
      </c>
      <c r="V1394" s="45">
        <f>IF(S1394=1,U1394*(1-Asumsi!$B$10),U1394)</f>
        <v>244558.5</v>
      </c>
    </row>
    <row r="1395" spans="1:22" x14ac:dyDescent="0.35">
      <c r="A1395" s="43">
        <v>16196</v>
      </c>
      <c r="B1395" s="43" t="s">
        <v>202</v>
      </c>
      <c r="C1395" s="43" t="s">
        <v>490</v>
      </c>
      <c r="D1395" s="44">
        <v>40106</v>
      </c>
      <c r="E1395" s="43">
        <v>44</v>
      </c>
      <c r="F1395" s="43">
        <v>29042780</v>
      </c>
      <c r="G1395" s="43">
        <v>0.03</v>
      </c>
      <c r="H1395" s="43">
        <v>871283</v>
      </c>
      <c r="I1395" s="43" t="s">
        <v>75</v>
      </c>
      <c r="J1395" s="43" t="s">
        <v>135</v>
      </c>
      <c r="K1395" s="43">
        <f t="shared" si="168"/>
        <v>2009</v>
      </c>
      <c r="L1395" s="43">
        <f t="shared" si="169"/>
        <v>1</v>
      </c>
      <c r="M1395" s="43">
        <f t="shared" si="170"/>
        <v>0</v>
      </c>
      <c r="N1395" s="43">
        <f t="shared" si="171"/>
        <v>1</v>
      </c>
      <c r="O1395" s="43" t="str">
        <f t="shared" si="172"/>
        <v>B: 1-3%</v>
      </c>
      <c r="P1395" s="45">
        <f t="shared" si="173"/>
        <v>28171497</v>
      </c>
      <c r="Q1395" s="45">
        <f>IF(L1395=1,F1395*INDEX(Asumsi!$B$5:$B$7,MATCH(I1395,Asumsi!$A$5:$A$7,0))-H1395,0)</f>
        <v>7841551</v>
      </c>
      <c r="R1395" s="46">
        <f>MIN(G1395,INDEX(Asumsi!$C$5:$C$7,MATCH(I1395,Asumsi!$A$5:$A$7,0)))</f>
        <v>0.03</v>
      </c>
      <c r="S1395" s="43">
        <f t="shared" si="174"/>
        <v>0</v>
      </c>
      <c r="T1395" s="45">
        <f t="shared" si="175"/>
        <v>0</v>
      </c>
      <c r="U1395" s="45">
        <f>IF(L1395=1,F1395*INDEX(Asumsi!$B$5:$B$7,MATCH(I1395,Asumsi!$A$5:$A$7,0))-F1395*R1395,0)</f>
        <v>7841550.5999999996</v>
      </c>
      <c r="V1395" s="45">
        <f>IF(S1395=1,U1395*(1-Asumsi!$B$10),U1395)</f>
        <v>7841550.5999999996</v>
      </c>
    </row>
    <row r="1396" spans="1:22" x14ac:dyDescent="0.35">
      <c r="A1396" s="43">
        <v>16291</v>
      </c>
      <c r="B1396" s="43" t="s">
        <v>202</v>
      </c>
      <c r="C1396" s="43" t="s">
        <v>465</v>
      </c>
      <c r="D1396" s="44">
        <v>40641</v>
      </c>
      <c r="E1396" s="43">
        <v>31</v>
      </c>
      <c r="F1396" s="43">
        <v>1789280</v>
      </c>
      <c r="G1396" s="43">
        <v>0.01</v>
      </c>
      <c r="H1396" s="43">
        <v>17893</v>
      </c>
      <c r="I1396" s="43" t="s">
        <v>75</v>
      </c>
      <c r="J1396" s="43" t="s">
        <v>144</v>
      </c>
      <c r="K1396" s="43">
        <f t="shared" si="168"/>
        <v>2011</v>
      </c>
      <c r="L1396" s="43">
        <f t="shared" si="169"/>
        <v>1</v>
      </c>
      <c r="M1396" s="43">
        <f t="shared" si="170"/>
        <v>0</v>
      </c>
      <c r="N1396" s="43">
        <f t="shared" si="171"/>
        <v>1</v>
      </c>
      <c r="O1396" s="43" t="str">
        <f t="shared" si="172"/>
        <v>B: 1-3%</v>
      </c>
      <c r="P1396" s="45">
        <f t="shared" si="173"/>
        <v>1771387</v>
      </c>
      <c r="Q1396" s="45">
        <f>IF(L1396=1,F1396*INDEX(Asumsi!$B$5:$B$7,MATCH(I1396,Asumsi!$A$5:$A$7,0))-H1396,0)</f>
        <v>518891</v>
      </c>
      <c r="R1396" s="46">
        <f>MIN(G1396,INDEX(Asumsi!$C$5:$C$7,MATCH(I1396,Asumsi!$A$5:$A$7,0)))</f>
        <v>0.01</v>
      </c>
      <c r="S1396" s="43">
        <f t="shared" si="174"/>
        <v>0</v>
      </c>
      <c r="T1396" s="45">
        <f t="shared" si="175"/>
        <v>0</v>
      </c>
      <c r="U1396" s="45">
        <f>IF(L1396=1,F1396*INDEX(Asumsi!$B$5:$B$7,MATCH(I1396,Asumsi!$A$5:$A$7,0))-F1396*R1396,0)</f>
        <v>518891.2</v>
      </c>
      <c r="V1396" s="45">
        <f>IF(S1396=1,U1396*(1-Asumsi!$B$10),U1396)</f>
        <v>518891.2</v>
      </c>
    </row>
    <row r="1397" spans="1:22" x14ac:dyDescent="0.35">
      <c r="A1397" s="43">
        <v>16519</v>
      </c>
      <c r="B1397" s="43" t="s">
        <v>202</v>
      </c>
      <c r="C1397" s="43" t="s">
        <v>456</v>
      </c>
      <c r="D1397" s="44">
        <v>40704</v>
      </c>
      <c r="E1397" s="43">
        <v>39</v>
      </c>
      <c r="F1397" s="43">
        <v>317940</v>
      </c>
      <c r="G1397" s="43">
        <v>0.08</v>
      </c>
      <c r="H1397" s="43">
        <v>25435</v>
      </c>
      <c r="I1397" s="43" t="s">
        <v>76</v>
      </c>
      <c r="J1397" s="43" t="s">
        <v>138</v>
      </c>
      <c r="K1397" s="43">
        <f t="shared" si="168"/>
        <v>2011</v>
      </c>
      <c r="L1397" s="43">
        <f t="shared" si="169"/>
        <v>1</v>
      </c>
      <c r="M1397" s="43">
        <f t="shared" si="170"/>
        <v>0</v>
      </c>
      <c r="N1397" s="43">
        <f t="shared" si="171"/>
        <v>1</v>
      </c>
      <c r="O1397" s="43" t="str">
        <f t="shared" si="172"/>
        <v>D: 7%+</v>
      </c>
      <c r="P1397" s="45">
        <f t="shared" si="173"/>
        <v>292505</v>
      </c>
      <c r="Q1397" s="45">
        <f>IF(L1397=1,F1397*INDEX(Asumsi!$B$5:$B$7,MATCH(I1397,Asumsi!$A$5:$A$7,0))-H1397,0)</f>
        <v>69947</v>
      </c>
      <c r="R1397" s="46">
        <f>MIN(G1397,INDEX(Asumsi!$C$5:$C$7,MATCH(I1397,Asumsi!$A$5:$A$7,0)))</f>
        <v>0.05</v>
      </c>
      <c r="S1397" s="43">
        <f t="shared" si="174"/>
        <v>1</v>
      </c>
      <c r="T1397" s="45">
        <f t="shared" si="175"/>
        <v>9538.1999999999989</v>
      </c>
      <c r="U1397" s="45">
        <f>IF(L1397=1,F1397*INDEX(Asumsi!$B$5:$B$7,MATCH(I1397,Asumsi!$A$5:$A$7,0))-F1397*R1397,0)</f>
        <v>79485</v>
      </c>
      <c r="V1397" s="45">
        <f>IF(S1397=1,U1397*(1-Asumsi!$B$10),U1397)</f>
        <v>75510.75</v>
      </c>
    </row>
    <row r="1398" spans="1:22" x14ac:dyDescent="0.35">
      <c r="A1398" s="43">
        <v>16548</v>
      </c>
      <c r="B1398" s="43" t="s">
        <v>202</v>
      </c>
      <c r="C1398" s="43" t="s">
        <v>469</v>
      </c>
      <c r="D1398" s="44">
        <v>40944</v>
      </c>
      <c r="E1398" s="43">
        <v>22</v>
      </c>
      <c r="F1398" s="43">
        <v>150380</v>
      </c>
      <c r="G1398" s="43">
        <v>0.06</v>
      </c>
      <c r="H1398" s="43">
        <v>9023</v>
      </c>
      <c r="I1398" s="43" t="s">
        <v>75</v>
      </c>
      <c r="J1398" s="43" t="s">
        <v>144</v>
      </c>
      <c r="K1398" s="43">
        <f t="shared" si="168"/>
        <v>2012</v>
      </c>
      <c r="L1398" s="43">
        <f t="shared" si="169"/>
        <v>1</v>
      </c>
      <c r="M1398" s="43">
        <f t="shared" si="170"/>
        <v>0</v>
      </c>
      <c r="N1398" s="43">
        <f t="shared" si="171"/>
        <v>1</v>
      </c>
      <c r="O1398" s="43" t="str">
        <f t="shared" si="172"/>
        <v>C: 4-6%</v>
      </c>
      <c r="P1398" s="45">
        <f t="shared" si="173"/>
        <v>141357</v>
      </c>
      <c r="Q1398" s="45">
        <f>IF(L1398=1,F1398*INDEX(Asumsi!$B$5:$B$7,MATCH(I1398,Asumsi!$A$5:$A$7,0))-H1398,0)</f>
        <v>36091</v>
      </c>
      <c r="R1398" s="46">
        <f>MIN(G1398,INDEX(Asumsi!$C$5:$C$7,MATCH(I1398,Asumsi!$A$5:$A$7,0)))</f>
        <v>0.03</v>
      </c>
      <c r="S1398" s="43">
        <f t="shared" si="174"/>
        <v>1</v>
      </c>
      <c r="T1398" s="45">
        <f t="shared" si="175"/>
        <v>4511.3999999999996</v>
      </c>
      <c r="U1398" s="45">
        <f>IF(L1398=1,F1398*INDEX(Asumsi!$B$5:$B$7,MATCH(I1398,Asumsi!$A$5:$A$7,0))-F1398*R1398,0)</f>
        <v>40602.6</v>
      </c>
      <c r="V1398" s="45">
        <f>IF(S1398=1,U1398*(1-Asumsi!$B$10),U1398)</f>
        <v>38572.469999999994</v>
      </c>
    </row>
    <row r="1399" spans="1:22" x14ac:dyDescent="0.35">
      <c r="A1399" s="43">
        <v>16613</v>
      </c>
      <c r="B1399" s="43" t="s">
        <v>202</v>
      </c>
      <c r="C1399" s="43" t="s">
        <v>466</v>
      </c>
      <c r="D1399" s="44">
        <v>40536</v>
      </c>
      <c r="E1399" s="43">
        <v>28</v>
      </c>
      <c r="F1399" s="43">
        <v>102280</v>
      </c>
      <c r="G1399" s="43">
        <v>0.08</v>
      </c>
      <c r="H1399" s="43">
        <v>8182</v>
      </c>
      <c r="I1399" s="43" t="s">
        <v>75</v>
      </c>
      <c r="J1399" s="43" t="s">
        <v>144</v>
      </c>
      <c r="K1399" s="43">
        <f t="shared" si="168"/>
        <v>2010</v>
      </c>
      <c r="L1399" s="43">
        <f t="shared" si="169"/>
        <v>1</v>
      </c>
      <c r="M1399" s="43">
        <f t="shared" si="170"/>
        <v>0</v>
      </c>
      <c r="N1399" s="43">
        <f t="shared" si="171"/>
        <v>1</v>
      </c>
      <c r="O1399" s="43" t="str">
        <f t="shared" si="172"/>
        <v>D: 7%+</v>
      </c>
      <c r="P1399" s="45">
        <f t="shared" si="173"/>
        <v>94098</v>
      </c>
      <c r="Q1399" s="45">
        <f>IF(L1399=1,F1399*INDEX(Asumsi!$B$5:$B$7,MATCH(I1399,Asumsi!$A$5:$A$7,0))-H1399,0)</f>
        <v>22502</v>
      </c>
      <c r="R1399" s="46">
        <f>MIN(G1399,INDEX(Asumsi!$C$5:$C$7,MATCH(I1399,Asumsi!$A$5:$A$7,0)))</f>
        <v>0.03</v>
      </c>
      <c r="S1399" s="43">
        <f t="shared" si="174"/>
        <v>1</v>
      </c>
      <c r="T1399" s="45">
        <f t="shared" si="175"/>
        <v>5114</v>
      </c>
      <c r="U1399" s="45">
        <f>IF(L1399=1,F1399*INDEX(Asumsi!$B$5:$B$7,MATCH(I1399,Asumsi!$A$5:$A$7,0))-F1399*R1399,0)</f>
        <v>27615.599999999999</v>
      </c>
      <c r="V1399" s="45">
        <f>IF(S1399=1,U1399*(1-Asumsi!$B$10),U1399)</f>
        <v>26234.819999999996</v>
      </c>
    </row>
    <row r="1400" spans="1:22" x14ac:dyDescent="0.35">
      <c r="A1400" s="43">
        <v>16771</v>
      </c>
      <c r="B1400" s="43" t="s">
        <v>202</v>
      </c>
      <c r="C1400" s="43" t="s">
        <v>478</v>
      </c>
      <c r="D1400" s="44">
        <v>40084</v>
      </c>
      <c r="E1400" s="43">
        <v>42</v>
      </c>
      <c r="F1400" s="43">
        <v>3474120</v>
      </c>
      <c r="G1400" s="43">
        <v>0.02</v>
      </c>
      <c r="H1400" s="43">
        <v>69482</v>
      </c>
      <c r="I1400" s="43" t="s">
        <v>75</v>
      </c>
      <c r="J1400" s="43" t="s">
        <v>144</v>
      </c>
      <c r="K1400" s="43">
        <f t="shared" si="168"/>
        <v>2009</v>
      </c>
      <c r="L1400" s="43">
        <f t="shared" si="169"/>
        <v>1</v>
      </c>
      <c r="M1400" s="43">
        <f t="shared" si="170"/>
        <v>0</v>
      </c>
      <c r="N1400" s="43">
        <f t="shared" si="171"/>
        <v>1</v>
      </c>
      <c r="O1400" s="43" t="str">
        <f t="shared" si="172"/>
        <v>B: 1-3%</v>
      </c>
      <c r="P1400" s="45">
        <f t="shared" si="173"/>
        <v>3404638</v>
      </c>
      <c r="Q1400" s="45">
        <f>IF(L1400=1,F1400*INDEX(Asumsi!$B$5:$B$7,MATCH(I1400,Asumsi!$A$5:$A$7,0))-H1400,0)</f>
        <v>972754</v>
      </c>
      <c r="R1400" s="46">
        <f>MIN(G1400,INDEX(Asumsi!$C$5:$C$7,MATCH(I1400,Asumsi!$A$5:$A$7,0)))</f>
        <v>0.02</v>
      </c>
      <c r="S1400" s="43">
        <f t="shared" si="174"/>
        <v>0</v>
      </c>
      <c r="T1400" s="45">
        <f t="shared" si="175"/>
        <v>0</v>
      </c>
      <c r="U1400" s="45">
        <f>IF(L1400=1,F1400*INDEX(Asumsi!$B$5:$B$7,MATCH(I1400,Asumsi!$A$5:$A$7,0))-F1400*R1400,0)</f>
        <v>972753.6</v>
      </c>
      <c r="V1400" s="45">
        <f>IF(S1400=1,U1400*(1-Asumsi!$B$10),U1400)</f>
        <v>972753.6</v>
      </c>
    </row>
    <row r="1401" spans="1:22" x14ac:dyDescent="0.35">
      <c r="A1401" s="43">
        <v>16804</v>
      </c>
      <c r="B1401" s="43" t="s">
        <v>202</v>
      </c>
      <c r="C1401" s="43" t="s">
        <v>454</v>
      </c>
      <c r="D1401" s="44">
        <v>40978</v>
      </c>
      <c r="E1401" s="43">
        <v>46</v>
      </c>
      <c r="F1401" s="43">
        <v>4860680</v>
      </c>
      <c r="G1401" s="43">
        <v>0.08</v>
      </c>
      <c r="H1401" s="43">
        <v>388854</v>
      </c>
      <c r="I1401" s="43" t="s">
        <v>76</v>
      </c>
      <c r="J1401" s="43" t="s">
        <v>145</v>
      </c>
      <c r="K1401" s="43">
        <f t="shared" si="168"/>
        <v>2012</v>
      </c>
      <c r="L1401" s="43">
        <f t="shared" si="169"/>
        <v>1</v>
      </c>
      <c r="M1401" s="43">
        <f t="shared" si="170"/>
        <v>0</v>
      </c>
      <c r="N1401" s="43">
        <f t="shared" si="171"/>
        <v>1</v>
      </c>
      <c r="O1401" s="43" t="str">
        <f t="shared" si="172"/>
        <v>D: 7%+</v>
      </c>
      <c r="P1401" s="45">
        <f t="shared" si="173"/>
        <v>4471826</v>
      </c>
      <c r="Q1401" s="45">
        <f>IF(L1401=1,F1401*INDEX(Asumsi!$B$5:$B$7,MATCH(I1401,Asumsi!$A$5:$A$7,0))-H1401,0)</f>
        <v>1069350</v>
      </c>
      <c r="R1401" s="46">
        <f>MIN(G1401,INDEX(Asumsi!$C$5:$C$7,MATCH(I1401,Asumsi!$A$5:$A$7,0)))</f>
        <v>0.05</v>
      </c>
      <c r="S1401" s="43">
        <f t="shared" si="174"/>
        <v>1</v>
      </c>
      <c r="T1401" s="45">
        <f t="shared" si="175"/>
        <v>145820.4</v>
      </c>
      <c r="U1401" s="45">
        <f>IF(L1401=1,F1401*INDEX(Asumsi!$B$5:$B$7,MATCH(I1401,Asumsi!$A$5:$A$7,0))-F1401*R1401,0)</f>
        <v>1215170</v>
      </c>
      <c r="V1401" s="45">
        <f>IF(S1401=1,U1401*(1-Asumsi!$B$10),U1401)</f>
        <v>1154411.5</v>
      </c>
    </row>
    <row r="1402" spans="1:22" x14ac:dyDescent="0.35">
      <c r="A1402" s="43">
        <v>17024</v>
      </c>
      <c r="B1402" s="43" t="s">
        <v>202</v>
      </c>
      <c r="C1402" s="43" t="s">
        <v>444</v>
      </c>
      <c r="D1402" s="44">
        <v>40099</v>
      </c>
      <c r="E1402" s="43">
        <v>31</v>
      </c>
      <c r="F1402" s="43">
        <v>2803500</v>
      </c>
      <c r="G1402" s="43">
        <v>0.02</v>
      </c>
      <c r="H1402" s="43">
        <v>56070</v>
      </c>
      <c r="I1402" s="43" t="s">
        <v>76</v>
      </c>
      <c r="J1402" s="43" t="s">
        <v>141</v>
      </c>
      <c r="K1402" s="43">
        <f t="shared" si="168"/>
        <v>2009</v>
      </c>
      <c r="L1402" s="43">
        <f t="shared" si="169"/>
        <v>1</v>
      </c>
      <c r="M1402" s="43">
        <f t="shared" si="170"/>
        <v>0</v>
      </c>
      <c r="N1402" s="43">
        <f t="shared" si="171"/>
        <v>1</v>
      </c>
      <c r="O1402" s="43" t="str">
        <f t="shared" si="172"/>
        <v>B: 1-3%</v>
      </c>
      <c r="P1402" s="45">
        <f t="shared" si="173"/>
        <v>2747430</v>
      </c>
      <c r="Q1402" s="45">
        <f>IF(L1402=1,F1402*INDEX(Asumsi!$B$5:$B$7,MATCH(I1402,Asumsi!$A$5:$A$7,0))-H1402,0)</f>
        <v>784980</v>
      </c>
      <c r="R1402" s="46">
        <f>MIN(G1402,INDEX(Asumsi!$C$5:$C$7,MATCH(I1402,Asumsi!$A$5:$A$7,0)))</f>
        <v>0.02</v>
      </c>
      <c r="S1402" s="43">
        <f t="shared" si="174"/>
        <v>0</v>
      </c>
      <c r="T1402" s="45">
        <f t="shared" si="175"/>
        <v>0</v>
      </c>
      <c r="U1402" s="45">
        <f>IF(L1402=1,F1402*INDEX(Asumsi!$B$5:$B$7,MATCH(I1402,Asumsi!$A$5:$A$7,0))-F1402*R1402,0)</f>
        <v>784980</v>
      </c>
      <c r="V1402" s="45">
        <f>IF(S1402=1,U1402*(1-Asumsi!$B$10),U1402)</f>
        <v>784980</v>
      </c>
    </row>
    <row r="1403" spans="1:22" x14ac:dyDescent="0.35">
      <c r="A1403" s="43">
        <v>17061</v>
      </c>
      <c r="B1403" s="43" t="s">
        <v>202</v>
      </c>
      <c r="C1403" s="43" t="s">
        <v>375</v>
      </c>
      <c r="D1403" s="44">
        <v>41212</v>
      </c>
      <c r="E1403" s="43">
        <v>28</v>
      </c>
      <c r="F1403" s="43">
        <v>161060</v>
      </c>
      <c r="G1403" s="43">
        <v>0.01</v>
      </c>
      <c r="H1403" s="43">
        <v>1611</v>
      </c>
      <c r="I1403" s="43" t="s">
        <v>76</v>
      </c>
      <c r="J1403" s="43" t="s">
        <v>147</v>
      </c>
      <c r="K1403" s="43">
        <f t="shared" si="168"/>
        <v>2012</v>
      </c>
      <c r="L1403" s="43">
        <f t="shared" si="169"/>
        <v>1</v>
      </c>
      <c r="M1403" s="43">
        <f t="shared" si="170"/>
        <v>0</v>
      </c>
      <c r="N1403" s="43">
        <f t="shared" si="171"/>
        <v>1</v>
      </c>
      <c r="O1403" s="43" t="str">
        <f t="shared" si="172"/>
        <v>B: 1-3%</v>
      </c>
      <c r="P1403" s="45">
        <f t="shared" si="173"/>
        <v>159449</v>
      </c>
      <c r="Q1403" s="45">
        <f>IF(L1403=1,F1403*INDEX(Asumsi!$B$5:$B$7,MATCH(I1403,Asumsi!$A$5:$A$7,0))-H1403,0)</f>
        <v>46707</v>
      </c>
      <c r="R1403" s="46">
        <f>MIN(G1403,INDEX(Asumsi!$C$5:$C$7,MATCH(I1403,Asumsi!$A$5:$A$7,0)))</f>
        <v>0.01</v>
      </c>
      <c r="S1403" s="43">
        <f t="shared" si="174"/>
        <v>0</v>
      </c>
      <c r="T1403" s="45">
        <f t="shared" si="175"/>
        <v>0</v>
      </c>
      <c r="U1403" s="45">
        <f>IF(L1403=1,F1403*INDEX(Asumsi!$B$5:$B$7,MATCH(I1403,Asumsi!$A$5:$A$7,0))-F1403*R1403,0)</f>
        <v>46707.4</v>
      </c>
      <c r="V1403" s="45">
        <f>IF(S1403=1,U1403*(1-Asumsi!$B$10),U1403)</f>
        <v>46707.4</v>
      </c>
    </row>
    <row r="1404" spans="1:22" x14ac:dyDescent="0.35">
      <c r="A1404" s="43">
        <v>17152</v>
      </c>
      <c r="B1404" s="43" t="s">
        <v>202</v>
      </c>
      <c r="C1404" s="43" t="s">
        <v>480</v>
      </c>
      <c r="D1404" s="44">
        <v>40980</v>
      </c>
      <c r="E1404" s="43">
        <v>32</v>
      </c>
      <c r="F1404" s="43">
        <v>472900</v>
      </c>
      <c r="G1404" s="43">
        <v>0.06</v>
      </c>
      <c r="H1404" s="43">
        <v>28374</v>
      </c>
      <c r="I1404" s="43" t="s">
        <v>76</v>
      </c>
      <c r="J1404" s="43" t="s">
        <v>140</v>
      </c>
      <c r="K1404" s="43">
        <f t="shared" si="168"/>
        <v>2012</v>
      </c>
      <c r="L1404" s="43">
        <f t="shared" si="169"/>
        <v>1</v>
      </c>
      <c r="M1404" s="43">
        <f t="shared" si="170"/>
        <v>0</v>
      </c>
      <c r="N1404" s="43">
        <f t="shared" si="171"/>
        <v>1</v>
      </c>
      <c r="O1404" s="43" t="str">
        <f t="shared" si="172"/>
        <v>C: 4-6%</v>
      </c>
      <c r="P1404" s="45">
        <f t="shared" si="173"/>
        <v>444526</v>
      </c>
      <c r="Q1404" s="45">
        <f>IF(L1404=1,F1404*INDEX(Asumsi!$B$5:$B$7,MATCH(I1404,Asumsi!$A$5:$A$7,0))-H1404,0)</f>
        <v>113496</v>
      </c>
      <c r="R1404" s="46">
        <f>MIN(G1404,INDEX(Asumsi!$C$5:$C$7,MATCH(I1404,Asumsi!$A$5:$A$7,0)))</f>
        <v>0.05</v>
      </c>
      <c r="S1404" s="43">
        <f t="shared" si="174"/>
        <v>1</v>
      </c>
      <c r="T1404" s="45">
        <f t="shared" si="175"/>
        <v>4728.9999999999973</v>
      </c>
      <c r="U1404" s="45">
        <f>IF(L1404=1,F1404*INDEX(Asumsi!$B$5:$B$7,MATCH(I1404,Asumsi!$A$5:$A$7,0))-F1404*R1404,0)</f>
        <v>118225</v>
      </c>
      <c r="V1404" s="45">
        <f>IF(S1404=1,U1404*(1-Asumsi!$B$10),U1404)</f>
        <v>112313.75</v>
      </c>
    </row>
    <row r="1405" spans="1:22" x14ac:dyDescent="0.35">
      <c r="A1405" s="43">
        <v>17187</v>
      </c>
      <c r="B1405" s="43" t="s">
        <v>202</v>
      </c>
      <c r="C1405" s="43" t="s">
        <v>470</v>
      </c>
      <c r="D1405" s="44">
        <v>41175</v>
      </c>
      <c r="E1405" s="43">
        <v>4</v>
      </c>
      <c r="F1405" s="43">
        <v>5903940</v>
      </c>
      <c r="G1405" s="43">
        <v>0.09</v>
      </c>
      <c r="H1405" s="43">
        <v>531355</v>
      </c>
      <c r="I1405" s="43" t="s">
        <v>77</v>
      </c>
      <c r="J1405" s="43" t="s">
        <v>134</v>
      </c>
      <c r="K1405" s="43">
        <f t="shared" si="168"/>
        <v>2012</v>
      </c>
      <c r="L1405" s="43">
        <f t="shared" si="169"/>
        <v>1</v>
      </c>
      <c r="M1405" s="43">
        <f t="shared" si="170"/>
        <v>0</v>
      </c>
      <c r="N1405" s="43">
        <f t="shared" si="171"/>
        <v>1</v>
      </c>
      <c r="O1405" s="43" t="str">
        <f t="shared" si="172"/>
        <v>D: 7%+</v>
      </c>
      <c r="P1405" s="45">
        <f t="shared" si="173"/>
        <v>5372585</v>
      </c>
      <c r="Q1405" s="45">
        <f>IF(L1405=1,F1405*INDEX(Asumsi!$B$5:$B$7,MATCH(I1405,Asumsi!$A$5:$A$7,0))-H1405,0)</f>
        <v>1239827</v>
      </c>
      <c r="R1405" s="46">
        <f>MIN(G1405,INDEX(Asumsi!$C$5:$C$7,MATCH(I1405,Asumsi!$A$5:$A$7,0)))</f>
        <v>0.05</v>
      </c>
      <c r="S1405" s="43">
        <f t="shared" si="174"/>
        <v>1</v>
      </c>
      <c r="T1405" s="45">
        <f t="shared" si="175"/>
        <v>236157.59999999998</v>
      </c>
      <c r="U1405" s="45">
        <f>IF(L1405=1,F1405*INDEX(Asumsi!$B$5:$B$7,MATCH(I1405,Asumsi!$A$5:$A$7,0))-F1405*R1405,0)</f>
        <v>1475985</v>
      </c>
      <c r="V1405" s="45">
        <f>IF(S1405=1,U1405*(1-Asumsi!$B$10),U1405)</f>
        <v>1402185.75</v>
      </c>
    </row>
    <row r="1406" spans="1:22" x14ac:dyDescent="0.35">
      <c r="A1406" s="43">
        <v>17252</v>
      </c>
      <c r="B1406" s="43" t="s">
        <v>202</v>
      </c>
      <c r="C1406" s="43" t="s">
        <v>375</v>
      </c>
      <c r="D1406" s="44">
        <v>40662</v>
      </c>
      <c r="E1406" s="43">
        <v>48</v>
      </c>
      <c r="F1406" s="43">
        <v>4566440</v>
      </c>
      <c r="G1406" s="43">
        <v>0.03</v>
      </c>
      <c r="H1406" s="43">
        <v>136993</v>
      </c>
      <c r="I1406" s="43" t="s">
        <v>76</v>
      </c>
      <c r="J1406" s="43" t="s">
        <v>145</v>
      </c>
      <c r="K1406" s="43">
        <f t="shared" si="168"/>
        <v>2011</v>
      </c>
      <c r="L1406" s="43">
        <f t="shared" si="169"/>
        <v>1</v>
      </c>
      <c r="M1406" s="43">
        <f t="shared" si="170"/>
        <v>0</v>
      </c>
      <c r="N1406" s="43">
        <f t="shared" si="171"/>
        <v>1</v>
      </c>
      <c r="O1406" s="43" t="str">
        <f t="shared" si="172"/>
        <v>B: 1-3%</v>
      </c>
      <c r="P1406" s="45">
        <f t="shared" si="173"/>
        <v>4429447</v>
      </c>
      <c r="Q1406" s="45">
        <f>IF(L1406=1,F1406*INDEX(Asumsi!$B$5:$B$7,MATCH(I1406,Asumsi!$A$5:$A$7,0))-H1406,0)</f>
        <v>1232939</v>
      </c>
      <c r="R1406" s="46">
        <f>MIN(G1406,INDEX(Asumsi!$C$5:$C$7,MATCH(I1406,Asumsi!$A$5:$A$7,0)))</f>
        <v>0.03</v>
      </c>
      <c r="S1406" s="43">
        <f t="shared" si="174"/>
        <v>0</v>
      </c>
      <c r="T1406" s="45">
        <f t="shared" si="175"/>
        <v>0</v>
      </c>
      <c r="U1406" s="45">
        <f>IF(L1406=1,F1406*INDEX(Asumsi!$B$5:$B$7,MATCH(I1406,Asumsi!$A$5:$A$7,0))-F1406*R1406,0)</f>
        <v>1232938.8</v>
      </c>
      <c r="V1406" s="45">
        <f>IF(S1406=1,U1406*(1-Asumsi!$B$10),U1406)</f>
        <v>1232938.8</v>
      </c>
    </row>
    <row r="1407" spans="1:22" x14ac:dyDescent="0.35">
      <c r="A1407" s="43">
        <v>17312</v>
      </c>
      <c r="B1407" s="43" t="s">
        <v>202</v>
      </c>
      <c r="C1407" s="43" t="s">
        <v>466</v>
      </c>
      <c r="D1407" s="44">
        <v>40683</v>
      </c>
      <c r="E1407" s="43">
        <v>37</v>
      </c>
      <c r="F1407" s="43">
        <v>517080</v>
      </c>
      <c r="G1407" s="43">
        <v>0.05</v>
      </c>
      <c r="H1407" s="43">
        <v>25854</v>
      </c>
      <c r="I1407" s="43" t="s">
        <v>76</v>
      </c>
      <c r="J1407" s="43" t="s">
        <v>145</v>
      </c>
      <c r="K1407" s="43">
        <f t="shared" si="168"/>
        <v>2011</v>
      </c>
      <c r="L1407" s="43">
        <f t="shared" si="169"/>
        <v>1</v>
      </c>
      <c r="M1407" s="43">
        <f t="shared" si="170"/>
        <v>0</v>
      </c>
      <c r="N1407" s="43">
        <f t="shared" si="171"/>
        <v>1</v>
      </c>
      <c r="O1407" s="43" t="str">
        <f t="shared" si="172"/>
        <v>C: 4-6%</v>
      </c>
      <c r="P1407" s="45">
        <f t="shared" si="173"/>
        <v>491226</v>
      </c>
      <c r="Q1407" s="45">
        <f>IF(L1407=1,F1407*INDEX(Asumsi!$B$5:$B$7,MATCH(I1407,Asumsi!$A$5:$A$7,0))-H1407,0)</f>
        <v>129270</v>
      </c>
      <c r="R1407" s="46">
        <f>MIN(G1407,INDEX(Asumsi!$C$5:$C$7,MATCH(I1407,Asumsi!$A$5:$A$7,0)))</f>
        <v>0.05</v>
      </c>
      <c r="S1407" s="43">
        <f t="shared" si="174"/>
        <v>0</v>
      </c>
      <c r="T1407" s="45">
        <f t="shared" si="175"/>
        <v>0</v>
      </c>
      <c r="U1407" s="45">
        <f>IF(L1407=1,F1407*INDEX(Asumsi!$B$5:$B$7,MATCH(I1407,Asumsi!$A$5:$A$7,0))-F1407*R1407,0)</f>
        <v>129270</v>
      </c>
      <c r="V1407" s="45">
        <f>IF(S1407=1,U1407*(1-Asumsi!$B$10),U1407)</f>
        <v>129270</v>
      </c>
    </row>
    <row r="1408" spans="1:22" x14ac:dyDescent="0.35">
      <c r="A1408" s="43">
        <v>17377</v>
      </c>
      <c r="B1408" s="43" t="s">
        <v>202</v>
      </c>
      <c r="C1408" s="43" t="s">
        <v>445</v>
      </c>
      <c r="D1408" s="44">
        <v>40844</v>
      </c>
      <c r="E1408" s="43">
        <v>39</v>
      </c>
      <c r="F1408" s="43">
        <v>220760</v>
      </c>
      <c r="G1408" s="43">
        <v>0.05</v>
      </c>
      <c r="H1408" s="43">
        <v>11038</v>
      </c>
      <c r="I1408" s="43" t="s">
        <v>76</v>
      </c>
      <c r="J1408" s="43" t="s">
        <v>147</v>
      </c>
      <c r="K1408" s="43">
        <f t="shared" si="168"/>
        <v>2011</v>
      </c>
      <c r="L1408" s="43">
        <f t="shared" si="169"/>
        <v>1</v>
      </c>
      <c r="M1408" s="43">
        <f t="shared" si="170"/>
        <v>0</v>
      </c>
      <c r="N1408" s="43">
        <f t="shared" si="171"/>
        <v>1</v>
      </c>
      <c r="O1408" s="43" t="str">
        <f t="shared" si="172"/>
        <v>C: 4-6%</v>
      </c>
      <c r="P1408" s="45">
        <f t="shared" si="173"/>
        <v>209722</v>
      </c>
      <c r="Q1408" s="45">
        <f>IF(L1408=1,F1408*INDEX(Asumsi!$B$5:$B$7,MATCH(I1408,Asumsi!$A$5:$A$7,0))-H1408,0)</f>
        <v>55190</v>
      </c>
      <c r="R1408" s="46">
        <f>MIN(G1408,INDEX(Asumsi!$C$5:$C$7,MATCH(I1408,Asumsi!$A$5:$A$7,0)))</f>
        <v>0.05</v>
      </c>
      <c r="S1408" s="43">
        <f t="shared" si="174"/>
        <v>0</v>
      </c>
      <c r="T1408" s="45">
        <f t="shared" si="175"/>
        <v>0</v>
      </c>
      <c r="U1408" s="45">
        <f>IF(L1408=1,F1408*INDEX(Asumsi!$B$5:$B$7,MATCH(I1408,Asumsi!$A$5:$A$7,0))-F1408*R1408,0)</f>
        <v>55190</v>
      </c>
      <c r="V1408" s="45">
        <f>IF(S1408=1,U1408*(1-Asumsi!$B$10),U1408)</f>
        <v>55190</v>
      </c>
    </row>
    <row r="1409" spans="1:22" x14ac:dyDescent="0.35">
      <c r="A1409" s="43">
        <v>17634</v>
      </c>
      <c r="B1409" s="43" t="s">
        <v>202</v>
      </c>
      <c r="C1409" s="43" t="s">
        <v>456</v>
      </c>
      <c r="D1409" s="44">
        <v>41111</v>
      </c>
      <c r="E1409" s="43">
        <v>5</v>
      </c>
      <c r="F1409" s="43">
        <v>978140</v>
      </c>
      <c r="G1409" s="43">
        <v>0.08</v>
      </c>
      <c r="H1409" s="43">
        <v>78251</v>
      </c>
      <c r="I1409" s="43" t="s">
        <v>75</v>
      </c>
      <c r="J1409" s="43" t="s">
        <v>135</v>
      </c>
      <c r="K1409" s="43">
        <f t="shared" si="168"/>
        <v>2012</v>
      </c>
      <c r="L1409" s="43">
        <f t="shared" si="169"/>
        <v>1</v>
      </c>
      <c r="M1409" s="43">
        <f t="shared" si="170"/>
        <v>0</v>
      </c>
      <c r="N1409" s="43">
        <f t="shared" si="171"/>
        <v>1</v>
      </c>
      <c r="O1409" s="43" t="str">
        <f t="shared" si="172"/>
        <v>D: 7%+</v>
      </c>
      <c r="P1409" s="45">
        <f t="shared" si="173"/>
        <v>899889</v>
      </c>
      <c r="Q1409" s="45">
        <f>IF(L1409=1,F1409*INDEX(Asumsi!$B$5:$B$7,MATCH(I1409,Asumsi!$A$5:$A$7,0))-H1409,0)</f>
        <v>215191</v>
      </c>
      <c r="R1409" s="46">
        <f>MIN(G1409,INDEX(Asumsi!$C$5:$C$7,MATCH(I1409,Asumsi!$A$5:$A$7,0)))</f>
        <v>0.03</v>
      </c>
      <c r="S1409" s="43">
        <f t="shared" si="174"/>
        <v>1</v>
      </c>
      <c r="T1409" s="45">
        <f t="shared" si="175"/>
        <v>48907</v>
      </c>
      <c r="U1409" s="45">
        <f>IF(L1409=1,F1409*INDEX(Asumsi!$B$5:$B$7,MATCH(I1409,Asumsi!$A$5:$A$7,0))-F1409*R1409,0)</f>
        <v>264097.8</v>
      </c>
      <c r="V1409" s="45">
        <f>IF(S1409=1,U1409*(1-Asumsi!$B$10),U1409)</f>
        <v>250892.90999999997</v>
      </c>
    </row>
    <row r="1410" spans="1:22" x14ac:dyDescent="0.35">
      <c r="A1410" s="43">
        <v>17668</v>
      </c>
      <c r="B1410" s="43" t="s">
        <v>209</v>
      </c>
      <c r="C1410" s="43" t="s">
        <v>445</v>
      </c>
      <c r="D1410" s="44">
        <v>40142</v>
      </c>
      <c r="E1410" s="43">
        <v>49</v>
      </c>
      <c r="F1410" s="43">
        <v>1697840</v>
      </c>
      <c r="G1410" s="43">
        <v>0.04</v>
      </c>
      <c r="H1410" s="43">
        <v>67914</v>
      </c>
      <c r="I1410" s="43" t="s">
        <v>77</v>
      </c>
      <c r="J1410" s="43" t="s">
        <v>142</v>
      </c>
      <c r="K1410" s="43">
        <f t="shared" ref="K1410:K1473" si="176">YEAR(D1410)</f>
        <v>2009</v>
      </c>
      <c r="L1410" s="43">
        <f t="shared" ref="L1410:L1473" si="177">IF(B1410="Order Finished",1,0)</f>
        <v>0</v>
      </c>
      <c r="M1410" s="43">
        <f t="shared" ref="M1410:M1473" si="178">IF(B1410="Order Returned",1,0)</f>
        <v>1</v>
      </c>
      <c r="N1410" s="43">
        <f t="shared" ref="N1410:N1473" si="179">IF(B1410="Order Cancelled",0,1)</f>
        <v>1</v>
      </c>
      <c r="O1410" s="43" t="str">
        <f t="shared" ref="O1410:O1473" si="180">IF(G1410=0,"A: 0%",IF(G1410&lt;=0.03,"B: 1-3%",IF(G1410&lt;=0.06,"C: 4-6%","D: 7%+")))</f>
        <v>C: 4-6%</v>
      </c>
      <c r="P1410" s="45">
        <f t="shared" ref="P1410:P1473" si="181">IF(L1410=1,F1410-H1410,0)</f>
        <v>0</v>
      </c>
      <c r="Q1410" s="45">
        <f>IF(L1410=1,F1410*INDEX(Asumsi!$B$5:$B$7,MATCH(I1410,Asumsi!$A$5:$A$7,0))-H1410,0)</f>
        <v>0</v>
      </c>
      <c r="R1410" s="46">
        <f>MIN(G1410,INDEX(Asumsi!$C$5:$C$7,MATCH(I1410,Asumsi!$A$5:$A$7,0)))</f>
        <v>0.04</v>
      </c>
      <c r="S1410" s="43">
        <f t="shared" ref="S1410:S1473" si="182">IF(G1410&gt;R1410,1,0)</f>
        <v>0</v>
      </c>
      <c r="T1410" s="45">
        <f t="shared" ref="T1410:T1473" si="183">IF(L1410=1,F1410*(G1410-R1410),0)</f>
        <v>0</v>
      </c>
      <c r="U1410" s="45">
        <f>IF(L1410=1,F1410*INDEX(Asumsi!$B$5:$B$7,MATCH(I1410,Asumsi!$A$5:$A$7,0))-F1410*R1410,0)</f>
        <v>0</v>
      </c>
      <c r="V1410" s="45">
        <f>IF(S1410=1,U1410*(1-Asumsi!$B$10),U1410)</f>
        <v>0</v>
      </c>
    </row>
    <row r="1411" spans="1:22" x14ac:dyDescent="0.35">
      <c r="A1411" s="43">
        <v>17735</v>
      </c>
      <c r="B1411" s="43" t="s">
        <v>202</v>
      </c>
      <c r="C1411" s="43" t="s">
        <v>454</v>
      </c>
      <c r="D1411" s="44">
        <v>41102</v>
      </c>
      <c r="E1411" s="43">
        <v>45</v>
      </c>
      <c r="F1411" s="43">
        <v>623300</v>
      </c>
      <c r="G1411" s="43">
        <v>0.03</v>
      </c>
      <c r="H1411" s="43">
        <v>18699</v>
      </c>
      <c r="I1411" s="43" t="s">
        <v>76</v>
      </c>
      <c r="J1411" s="43" t="s">
        <v>138</v>
      </c>
      <c r="K1411" s="43">
        <f t="shared" si="176"/>
        <v>2012</v>
      </c>
      <c r="L1411" s="43">
        <f t="shared" si="177"/>
        <v>1</v>
      </c>
      <c r="M1411" s="43">
        <f t="shared" si="178"/>
        <v>0</v>
      </c>
      <c r="N1411" s="43">
        <f t="shared" si="179"/>
        <v>1</v>
      </c>
      <c r="O1411" s="43" t="str">
        <f t="shared" si="180"/>
        <v>B: 1-3%</v>
      </c>
      <c r="P1411" s="45">
        <f t="shared" si="181"/>
        <v>604601</v>
      </c>
      <c r="Q1411" s="45">
        <f>IF(L1411=1,F1411*INDEX(Asumsi!$B$5:$B$7,MATCH(I1411,Asumsi!$A$5:$A$7,0))-H1411,0)</f>
        <v>168291</v>
      </c>
      <c r="R1411" s="46">
        <f>MIN(G1411,INDEX(Asumsi!$C$5:$C$7,MATCH(I1411,Asumsi!$A$5:$A$7,0)))</f>
        <v>0.03</v>
      </c>
      <c r="S1411" s="43">
        <f t="shared" si="182"/>
        <v>0</v>
      </c>
      <c r="T1411" s="45">
        <f t="shared" si="183"/>
        <v>0</v>
      </c>
      <c r="U1411" s="45">
        <f>IF(L1411=1,F1411*INDEX(Asumsi!$B$5:$B$7,MATCH(I1411,Asumsi!$A$5:$A$7,0))-F1411*R1411,0)</f>
        <v>168291</v>
      </c>
      <c r="V1411" s="45">
        <f>IF(S1411=1,U1411*(1-Asumsi!$B$10),U1411)</f>
        <v>168291</v>
      </c>
    </row>
    <row r="1412" spans="1:22" x14ac:dyDescent="0.35">
      <c r="A1412" s="43">
        <v>17825</v>
      </c>
      <c r="B1412" s="43" t="s">
        <v>202</v>
      </c>
      <c r="C1412" s="43" t="s">
        <v>489</v>
      </c>
      <c r="D1412" s="44">
        <v>40191</v>
      </c>
      <c r="E1412" s="43">
        <v>26</v>
      </c>
      <c r="F1412" s="43">
        <v>1963800</v>
      </c>
      <c r="G1412" s="43">
        <v>0.06</v>
      </c>
      <c r="H1412" s="43">
        <v>117828</v>
      </c>
      <c r="I1412" s="43" t="s">
        <v>76</v>
      </c>
      <c r="J1412" s="43" t="s">
        <v>140</v>
      </c>
      <c r="K1412" s="43">
        <f t="shared" si="176"/>
        <v>2010</v>
      </c>
      <c r="L1412" s="43">
        <f t="shared" si="177"/>
        <v>1</v>
      </c>
      <c r="M1412" s="43">
        <f t="shared" si="178"/>
        <v>0</v>
      </c>
      <c r="N1412" s="43">
        <f t="shared" si="179"/>
        <v>1</v>
      </c>
      <c r="O1412" s="43" t="str">
        <f t="shared" si="180"/>
        <v>C: 4-6%</v>
      </c>
      <c r="P1412" s="45">
        <f t="shared" si="181"/>
        <v>1845972</v>
      </c>
      <c r="Q1412" s="45">
        <f>IF(L1412=1,F1412*INDEX(Asumsi!$B$5:$B$7,MATCH(I1412,Asumsi!$A$5:$A$7,0))-H1412,0)</f>
        <v>471312</v>
      </c>
      <c r="R1412" s="46">
        <f>MIN(G1412,INDEX(Asumsi!$C$5:$C$7,MATCH(I1412,Asumsi!$A$5:$A$7,0)))</f>
        <v>0.05</v>
      </c>
      <c r="S1412" s="43">
        <f t="shared" si="182"/>
        <v>1</v>
      </c>
      <c r="T1412" s="45">
        <f t="shared" si="183"/>
        <v>19637.999999999989</v>
      </c>
      <c r="U1412" s="45">
        <f>IF(L1412=1,F1412*INDEX(Asumsi!$B$5:$B$7,MATCH(I1412,Asumsi!$A$5:$A$7,0))-F1412*R1412,0)</f>
        <v>490950</v>
      </c>
      <c r="V1412" s="45">
        <f>IF(S1412=1,U1412*(1-Asumsi!$B$10),U1412)</f>
        <v>466402.5</v>
      </c>
    </row>
    <row r="1413" spans="1:22" x14ac:dyDescent="0.35">
      <c r="A1413" s="43">
        <v>17956</v>
      </c>
      <c r="B1413" s="43" t="s">
        <v>202</v>
      </c>
      <c r="C1413" s="43" t="s">
        <v>451</v>
      </c>
      <c r="D1413" s="44">
        <v>40395</v>
      </c>
      <c r="E1413" s="43">
        <v>40</v>
      </c>
      <c r="F1413" s="43">
        <v>3135020</v>
      </c>
      <c r="G1413" s="43">
        <v>0.01</v>
      </c>
      <c r="H1413" s="43">
        <v>31350</v>
      </c>
      <c r="I1413" s="43" t="s">
        <v>76</v>
      </c>
      <c r="J1413" s="43" t="s">
        <v>145</v>
      </c>
      <c r="K1413" s="43">
        <f t="shared" si="176"/>
        <v>2010</v>
      </c>
      <c r="L1413" s="43">
        <f t="shared" si="177"/>
        <v>1</v>
      </c>
      <c r="M1413" s="43">
        <f t="shared" si="178"/>
        <v>0</v>
      </c>
      <c r="N1413" s="43">
        <f t="shared" si="179"/>
        <v>1</v>
      </c>
      <c r="O1413" s="43" t="str">
        <f t="shared" si="180"/>
        <v>B: 1-3%</v>
      </c>
      <c r="P1413" s="45">
        <f t="shared" si="181"/>
        <v>3103670</v>
      </c>
      <c r="Q1413" s="45">
        <f>IF(L1413=1,F1413*INDEX(Asumsi!$B$5:$B$7,MATCH(I1413,Asumsi!$A$5:$A$7,0))-H1413,0)</f>
        <v>909156</v>
      </c>
      <c r="R1413" s="46">
        <f>MIN(G1413,INDEX(Asumsi!$C$5:$C$7,MATCH(I1413,Asumsi!$A$5:$A$7,0)))</f>
        <v>0.01</v>
      </c>
      <c r="S1413" s="43">
        <f t="shared" si="182"/>
        <v>0</v>
      </c>
      <c r="T1413" s="45">
        <f t="shared" si="183"/>
        <v>0</v>
      </c>
      <c r="U1413" s="45">
        <f>IF(L1413=1,F1413*INDEX(Asumsi!$B$5:$B$7,MATCH(I1413,Asumsi!$A$5:$A$7,0))-F1413*R1413,0)</f>
        <v>909155.8</v>
      </c>
      <c r="V1413" s="45">
        <f>IF(S1413=1,U1413*(1-Asumsi!$B$10),U1413)</f>
        <v>909155.8</v>
      </c>
    </row>
    <row r="1414" spans="1:22" x14ac:dyDescent="0.35">
      <c r="A1414" s="43">
        <v>17986</v>
      </c>
      <c r="B1414" s="43" t="s">
        <v>202</v>
      </c>
      <c r="C1414" s="43" t="s">
        <v>479</v>
      </c>
      <c r="D1414" s="44">
        <v>41004</v>
      </c>
      <c r="E1414" s="43">
        <v>43</v>
      </c>
      <c r="F1414" s="43">
        <v>174620</v>
      </c>
      <c r="G1414" s="43">
        <v>0.05</v>
      </c>
      <c r="H1414" s="43">
        <v>8731</v>
      </c>
      <c r="I1414" s="43" t="s">
        <v>76</v>
      </c>
      <c r="J1414" s="43" t="s">
        <v>138</v>
      </c>
      <c r="K1414" s="43">
        <f t="shared" si="176"/>
        <v>2012</v>
      </c>
      <c r="L1414" s="43">
        <f t="shared" si="177"/>
        <v>1</v>
      </c>
      <c r="M1414" s="43">
        <f t="shared" si="178"/>
        <v>0</v>
      </c>
      <c r="N1414" s="43">
        <f t="shared" si="179"/>
        <v>1</v>
      </c>
      <c r="O1414" s="43" t="str">
        <f t="shared" si="180"/>
        <v>C: 4-6%</v>
      </c>
      <c r="P1414" s="45">
        <f t="shared" si="181"/>
        <v>165889</v>
      </c>
      <c r="Q1414" s="45">
        <f>IF(L1414=1,F1414*INDEX(Asumsi!$B$5:$B$7,MATCH(I1414,Asumsi!$A$5:$A$7,0))-H1414,0)</f>
        <v>43655</v>
      </c>
      <c r="R1414" s="46">
        <f>MIN(G1414,INDEX(Asumsi!$C$5:$C$7,MATCH(I1414,Asumsi!$A$5:$A$7,0)))</f>
        <v>0.05</v>
      </c>
      <c r="S1414" s="43">
        <f t="shared" si="182"/>
        <v>0</v>
      </c>
      <c r="T1414" s="45">
        <f t="shared" si="183"/>
        <v>0</v>
      </c>
      <c r="U1414" s="45">
        <f>IF(L1414=1,F1414*INDEX(Asumsi!$B$5:$B$7,MATCH(I1414,Asumsi!$A$5:$A$7,0))-F1414*R1414,0)</f>
        <v>43655</v>
      </c>
      <c r="V1414" s="45">
        <f>IF(S1414=1,U1414*(1-Asumsi!$B$10),U1414)</f>
        <v>43655</v>
      </c>
    </row>
    <row r="1415" spans="1:22" x14ac:dyDescent="0.35">
      <c r="A1415" s="43">
        <v>18112</v>
      </c>
      <c r="B1415" s="43" t="s">
        <v>202</v>
      </c>
      <c r="C1415" s="43" t="s">
        <v>446</v>
      </c>
      <c r="D1415" s="44">
        <v>40984</v>
      </c>
      <c r="E1415" s="43">
        <v>13</v>
      </c>
      <c r="F1415" s="43">
        <v>166620</v>
      </c>
      <c r="G1415" s="43">
        <v>0.06</v>
      </c>
      <c r="H1415" s="43">
        <v>9997</v>
      </c>
      <c r="I1415" s="43" t="s">
        <v>76</v>
      </c>
      <c r="J1415" s="43" t="s">
        <v>145</v>
      </c>
      <c r="K1415" s="43">
        <f t="shared" si="176"/>
        <v>2012</v>
      </c>
      <c r="L1415" s="43">
        <f t="shared" si="177"/>
        <v>1</v>
      </c>
      <c r="M1415" s="43">
        <f t="shared" si="178"/>
        <v>0</v>
      </c>
      <c r="N1415" s="43">
        <f t="shared" si="179"/>
        <v>1</v>
      </c>
      <c r="O1415" s="43" t="str">
        <f t="shared" si="180"/>
        <v>C: 4-6%</v>
      </c>
      <c r="P1415" s="45">
        <f t="shared" si="181"/>
        <v>156623</v>
      </c>
      <c r="Q1415" s="45">
        <f>IF(L1415=1,F1415*INDEX(Asumsi!$B$5:$B$7,MATCH(I1415,Asumsi!$A$5:$A$7,0))-H1415,0)</f>
        <v>39989</v>
      </c>
      <c r="R1415" s="46">
        <f>MIN(G1415,INDEX(Asumsi!$C$5:$C$7,MATCH(I1415,Asumsi!$A$5:$A$7,0)))</f>
        <v>0.05</v>
      </c>
      <c r="S1415" s="43">
        <f t="shared" si="182"/>
        <v>1</v>
      </c>
      <c r="T1415" s="45">
        <f t="shared" si="183"/>
        <v>1666.1999999999991</v>
      </c>
      <c r="U1415" s="45">
        <f>IF(L1415=1,F1415*INDEX(Asumsi!$B$5:$B$7,MATCH(I1415,Asumsi!$A$5:$A$7,0))-F1415*R1415,0)</f>
        <v>41655</v>
      </c>
      <c r="V1415" s="45">
        <f>IF(S1415=1,U1415*(1-Asumsi!$B$10),U1415)</f>
        <v>39572.25</v>
      </c>
    </row>
    <row r="1416" spans="1:22" x14ac:dyDescent="0.35">
      <c r="A1416" s="43">
        <v>18178</v>
      </c>
      <c r="B1416" s="43" t="s">
        <v>202</v>
      </c>
      <c r="C1416" s="43" t="s">
        <v>487</v>
      </c>
      <c r="D1416" s="44">
        <v>40119</v>
      </c>
      <c r="E1416" s="43">
        <v>43</v>
      </c>
      <c r="F1416" s="43">
        <v>470180</v>
      </c>
      <c r="G1416" s="43">
        <v>0.08</v>
      </c>
      <c r="H1416" s="43">
        <v>37614</v>
      </c>
      <c r="I1416" s="43" t="s">
        <v>76</v>
      </c>
      <c r="J1416" s="43" t="s">
        <v>141</v>
      </c>
      <c r="K1416" s="43">
        <f t="shared" si="176"/>
        <v>2009</v>
      </c>
      <c r="L1416" s="43">
        <f t="shared" si="177"/>
        <v>1</v>
      </c>
      <c r="M1416" s="43">
        <f t="shared" si="178"/>
        <v>0</v>
      </c>
      <c r="N1416" s="43">
        <f t="shared" si="179"/>
        <v>1</v>
      </c>
      <c r="O1416" s="43" t="str">
        <f t="shared" si="180"/>
        <v>D: 7%+</v>
      </c>
      <c r="P1416" s="45">
        <f t="shared" si="181"/>
        <v>432566</v>
      </c>
      <c r="Q1416" s="45">
        <f>IF(L1416=1,F1416*INDEX(Asumsi!$B$5:$B$7,MATCH(I1416,Asumsi!$A$5:$A$7,0))-H1416,0)</f>
        <v>103440</v>
      </c>
      <c r="R1416" s="46">
        <f>MIN(G1416,INDEX(Asumsi!$C$5:$C$7,MATCH(I1416,Asumsi!$A$5:$A$7,0)))</f>
        <v>0.05</v>
      </c>
      <c r="S1416" s="43">
        <f t="shared" si="182"/>
        <v>1</v>
      </c>
      <c r="T1416" s="45">
        <f t="shared" si="183"/>
        <v>14105.4</v>
      </c>
      <c r="U1416" s="45">
        <f>IF(L1416=1,F1416*INDEX(Asumsi!$B$5:$B$7,MATCH(I1416,Asumsi!$A$5:$A$7,0))-F1416*R1416,0)</f>
        <v>117545</v>
      </c>
      <c r="V1416" s="45">
        <f>IF(S1416=1,U1416*(1-Asumsi!$B$10),U1416)</f>
        <v>111667.75</v>
      </c>
    </row>
    <row r="1417" spans="1:22" x14ac:dyDescent="0.35">
      <c r="A1417" s="43">
        <v>18182</v>
      </c>
      <c r="B1417" s="43" t="s">
        <v>202</v>
      </c>
      <c r="C1417" s="43" t="s">
        <v>467</v>
      </c>
      <c r="D1417" s="44">
        <v>40643</v>
      </c>
      <c r="E1417" s="43">
        <v>45</v>
      </c>
      <c r="F1417" s="43">
        <v>9197460</v>
      </c>
      <c r="G1417" s="43">
        <v>0.04</v>
      </c>
      <c r="H1417" s="43">
        <v>367898</v>
      </c>
      <c r="I1417" s="43" t="s">
        <v>77</v>
      </c>
      <c r="J1417" s="43" t="s">
        <v>142</v>
      </c>
      <c r="K1417" s="43">
        <f t="shared" si="176"/>
        <v>2011</v>
      </c>
      <c r="L1417" s="43">
        <f t="shared" si="177"/>
        <v>1</v>
      </c>
      <c r="M1417" s="43">
        <f t="shared" si="178"/>
        <v>0</v>
      </c>
      <c r="N1417" s="43">
        <f t="shared" si="179"/>
        <v>1</v>
      </c>
      <c r="O1417" s="43" t="str">
        <f t="shared" si="180"/>
        <v>C: 4-6%</v>
      </c>
      <c r="P1417" s="45">
        <f t="shared" si="181"/>
        <v>8829562</v>
      </c>
      <c r="Q1417" s="45">
        <f>IF(L1417=1,F1417*INDEX(Asumsi!$B$5:$B$7,MATCH(I1417,Asumsi!$A$5:$A$7,0))-H1417,0)</f>
        <v>2391340</v>
      </c>
      <c r="R1417" s="46">
        <f>MIN(G1417,INDEX(Asumsi!$C$5:$C$7,MATCH(I1417,Asumsi!$A$5:$A$7,0)))</f>
        <v>0.04</v>
      </c>
      <c r="S1417" s="43">
        <f t="shared" si="182"/>
        <v>0</v>
      </c>
      <c r="T1417" s="45">
        <f t="shared" si="183"/>
        <v>0</v>
      </c>
      <c r="U1417" s="45">
        <f>IF(L1417=1,F1417*INDEX(Asumsi!$B$5:$B$7,MATCH(I1417,Asumsi!$A$5:$A$7,0))-F1417*R1417,0)</f>
        <v>2391339.6</v>
      </c>
      <c r="V1417" s="45">
        <f>IF(S1417=1,U1417*(1-Asumsi!$B$10),U1417)</f>
        <v>2391339.6</v>
      </c>
    </row>
    <row r="1418" spans="1:22" x14ac:dyDescent="0.35">
      <c r="A1418" s="43">
        <v>18405</v>
      </c>
      <c r="B1418" s="43" t="s">
        <v>202</v>
      </c>
      <c r="C1418" s="43" t="s">
        <v>479</v>
      </c>
      <c r="D1418" s="44">
        <v>39820</v>
      </c>
      <c r="E1418" s="43">
        <v>30</v>
      </c>
      <c r="F1418" s="43">
        <v>1221300</v>
      </c>
      <c r="G1418" s="43">
        <v>0.09</v>
      </c>
      <c r="H1418" s="43">
        <v>109917</v>
      </c>
      <c r="I1418" s="43" t="s">
        <v>76</v>
      </c>
      <c r="J1418" s="43" t="s">
        <v>138</v>
      </c>
      <c r="K1418" s="43">
        <f t="shared" si="176"/>
        <v>2009</v>
      </c>
      <c r="L1418" s="43">
        <f t="shared" si="177"/>
        <v>1</v>
      </c>
      <c r="M1418" s="43">
        <f t="shared" si="178"/>
        <v>0</v>
      </c>
      <c r="N1418" s="43">
        <f t="shared" si="179"/>
        <v>1</v>
      </c>
      <c r="O1418" s="43" t="str">
        <f t="shared" si="180"/>
        <v>D: 7%+</v>
      </c>
      <c r="P1418" s="45">
        <f t="shared" si="181"/>
        <v>1111383</v>
      </c>
      <c r="Q1418" s="45">
        <f>IF(L1418=1,F1418*INDEX(Asumsi!$B$5:$B$7,MATCH(I1418,Asumsi!$A$5:$A$7,0))-H1418,0)</f>
        <v>256473</v>
      </c>
      <c r="R1418" s="46">
        <f>MIN(G1418,INDEX(Asumsi!$C$5:$C$7,MATCH(I1418,Asumsi!$A$5:$A$7,0)))</f>
        <v>0.05</v>
      </c>
      <c r="S1418" s="43">
        <f t="shared" si="182"/>
        <v>1</v>
      </c>
      <c r="T1418" s="45">
        <f t="shared" si="183"/>
        <v>48851.999999999993</v>
      </c>
      <c r="U1418" s="45">
        <f>IF(L1418=1,F1418*INDEX(Asumsi!$B$5:$B$7,MATCH(I1418,Asumsi!$A$5:$A$7,0))-F1418*R1418,0)</f>
        <v>305325</v>
      </c>
      <c r="V1418" s="45">
        <f>IF(S1418=1,U1418*(1-Asumsi!$B$10),U1418)</f>
        <v>290058.75</v>
      </c>
    </row>
    <row r="1419" spans="1:22" x14ac:dyDescent="0.35">
      <c r="A1419" s="43">
        <v>18531</v>
      </c>
      <c r="B1419" s="43" t="s">
        <v>202</v>
      </c>
      <c r="C1419" s="43" t="s">
        <v>455</v>
      </c>
      <c r="D1419" s="44">
        <v>41211</v>
      </c>
      <c r="E1419" s="43">
        <v>50</v>
      </c>
      <c r="F1419" s="43">
        <v>2597620</v>
      </c>
      <c r="G1419" s="43">
        <v>0.04</v>
      </c>
      <c r="H1419" s="43">
        <v>103905</v>
      </c>
      <c r="I1419" s="43" t="s">
        <v>75</v>
      </c>
      <c r="J1419" s="43" t="s">
        <v>135</v>
      </c>
      <c r="K1419" s="43">
        <f t="shared" si="176"/>
        <v>2012</v>
      </c>
      <c r="L1419" s="43">
        <f t="shared" si="177"/>
        <v>1</v>
      </c>
      <c r="M1419" s="43">
        <f t="shared" si="178"/>
        <v>0</v>
      </c>
      <c r="N1419" s="43">
        <f t="shared" si="179"/>
        <v>1</v>
      </c>
      <c r="O1419" s="43" t="str">
        <f t="shared" si="180"/>
        <v>C: 4-6%</v>
      </c>
      <c r="P1419" s="45">
        <f t="shared" si="181"/>
        <v>2493715</v>
      </c>
      <c r="Q1419" s="45">
        <f>IF(L1419=1,F1419*INDEX(Asumsi!$B$5:$B$7,MATCH(I1419,Asumsi!$A$5:$A$7,0))-H1419,0)</f>
        <v>675381</v>
      </c>
      <c r="R1419" s="46">
        <f>MIN(G1419,INDEX(Asumsi!$C$5:$C$7,MATCH(I1419,Asumsi!$A$5:$A$7,0)))</f>
        <v>0.03</v>
      </c>
      <c r="S1419" s="43">
        <f t="shared" si="182"/>
        <v>1</v>
      </c>
      <c r="T1419" s="45">
        <f t="shared" si="183"/>
        <v>25976.200000000004</v>
      </c>
      <c r="U1419" s="45">
        <f>IF(L1419=1,F1419*INDEX(Asumsi!$B$5:$B$7,MATCH(I1419,Asumsi!$A$5:$A$7,0))-F1419*R1419,0)</f>
        <v>701357.4</v>
      </c>
      <c r="V1419" s="45">
        <f>IF(S1419=1,U1419*(1-Asumsi!$B$10),U1419)</f>
        <v>666289.53</v>
      </c>
    </row>
    <row r="1420" spans="1:22" x14ac:dyDescent="0.35">
      <c r="A1420" s="43">
        <v>18533</v>
      </c>
      <c r="B1420" s="43" t="s">
        <v>209</v>
      </c>
      <c r="C1420" s="43" t="s">
        <v>489</v>
      </c>
      <c r="D1420" s="44">
        <v>40123</v>
      </c>
      <c r="E1420" s="43">
        <v>27</v>
      </c>
      <c r="F1420" s="43">
        <v>885140</v>
      </c>
      <c r="G1420" s="43">
        <v>0.01</v>
      </c>
      <c r="H1420" s="43">
        <v>8851</v>
      </c>
      <c r="I1420" s="43" t="s">
        <v>76</v>
      </c>
      <c r="J1420" s="43" t="s">
        <v>140</v>
      </c>
      <c r="K1420" s="43">
        <f t="shared" si="176"/>
        <v>2009</v>
      </c>
      <c r="L1420" s="43">
        <f t="shared" si="177"/>
        <v>0</v>
      </c>
      <c r="M1420" s="43">
        <f t="shared" si="178"/>
        <v>1</v>
      </c>
      <c r="N1420" s="43">
        <f t="shared" si="179"/>
        <v>1</v>
      </c>
      <c r="O1420" s="43" t="str">
        <f t="shared" si="180"/>
        <v>B: 1-3%</v>
      </c>
      <c r="P1420" s="45">
        <f t="shared" si="181"/>
        <v>0</v>
      </c>
      <c r="Q1420" s="45">
        <f>IF(L1420=1,F1420*INDEX(Asumsi!$B$5:$B$7,MATCH(I1420,Asumsi!$A$5:$A$7,0))-H1420,0)</f>
        <v>0</v>
      </c>
      <c r="R1420" s="46">
        <f>MIN(G1420,INDEX(Asumsi!$C$5:$C$7,MATCH(I1420,Asumsi!$A$5:$A$7,0)))</f>
        <v>0.01</v>
      </c>
      <c r="S1420" s="43">
        <f t="shared" si="182"/>
        <v>0</v>
      </c>
      <c r="T1420" s="45">
        <f t="shared" si="183"/>
        <v>0</v>
      </c>
      <c r="U1420" s="45">
        <f>IF(L1420=1,F1420*INDEX(Asumsi!$B$5:$B$7,MATCH(I1420,Asumsi!$A$5:$A$7,0))-F1420*R1420,0)</f>
        <v>0</v>
      </c>
      <c r="V1420" s="45">
        <f>IF(S1420=1,U1420*(1-Asumsi!$B$10),U1420)</f>
        <v>0</v>
      </c>
    </row>
    <row r="1421" spans="1:22" x14ac:dyDescent="0.35">
      <c r="A1421" s="43">
        <v>18661</v>
      </c>
      <c r="B1421" s="43" t="s">
        <v>209</v>
      </c>
      <c r="C1421" s="43" t="s">
        <v>445</v>
      </c>
      <c r="D1421" s="44">
        <v>41160</v>
      </c>
      <c r="E1421" s="43">
        <v>12</v>
      </c>
      <c r="F1421" s="43">
        <v>2414160</v>
      </c>
      <c r="G1421" s="43">
        <v>0.05</v>
      </c>
      <c r="H1421" s="43">
        <v>120708</v>
      </c>
      <c r="I1421" s="43" t="s">
        <v>75</v>
      </c>
      <c r="J1421" s="43" t="s">
        <v>135</v>
      </c>
      <c r="K1421" s="43">
        <f t="shared" si="176"/>
        <v>2012</v>
      </c>
      <c r="L1421" s="43">
        <f t="shared" si="177"/>
        <v>0</v>
      </c>
      <c r="M1421" s="43">
        <f t="shared" si="178"/>
        <v>1</v>
      </c>
      <c r="N1421" s="43">
        <f t="shared" si="179"/>
        <v>1</v>
      </c>
      <c r="O1421" s="43" t="str">
        <f t="shared" si="180"/>
        <v>C: 4-6%</v>
      </c>
      <c r="P1421" s="45">
        <f t="shared" si="181"/>
        <v>0</v>
      </c>
      <c r="Q1421" s="45">
        <f>IF(L1421=1,F1421*INDEX(Asumsi!$B$5:$B$7,MATCH(I1421,Asumsi!$A$5:$A$7,0))-H1421,0)</f>
        <v>0</v>
      </c>
      <c r="R1421" s="46">
        <f>MIN(G1421,INDEX(Asumsi!$C$5:$C$7,MATCH(I1421,Asumsi!$A$5:$A$7,0)))</f>
        <v>0.03</v>
      </c>
      <c r="S1421" s="43">
        <f t="shared" si="182"/>
        <v>1</v>
      </c>
      <c r="T1421" s="45">
        <f t="shared" si="183"/>
        <v>0</v>
      </c>
      <c r="U1421" s="45">
        <f>IF(L1421=1,F1421*INDEX(Asumsi!$B$5:$B$7,MATCH(I1421,Asumsi!$A$5:$A$7,0))-F1421*R1421,0)</f>
        <v>0</v>
      </c>
      <c r="V1421" s="45">
        <f>IF(S1421=1,U1421*(1-Asumsi!$B$10),U1421)</f>
        <v>0</v>
      </c>
    </row>
    <row r="1422" spans="1:22" x14ac:dyDescent="0.35">
      <c r="A1422" s="43">
        <v>18723</v>
      </c>
      <c r="B1422" s="43" t="s">
        <v>202</v>
      </c>
      <c r="C1422" s="43" t="s">
        <v>491</v>
      </c>
      <c r="D1422" s="44">
        <v>40037</v>
      </c>
      <c r="E1422" s="43">
        <v>1</v>
      </c>
      <c r="F1422" s="43">
        <v>104193</v>
      </c>
      <c r="G1422" s="43">
        <v>0</v>
      </c>
      <c r="H1422" s="43">
        <v>0</v>
      </c>
      <c r="I1422" s="43" t="s">
        <v>77</v>
      </c>
      <c r="J1422" s="43" t="s">
        <v>137</v>
      </c>
      <c r="K1422" s="43">
        <f t="shared" si="176"/>
        <v>2009</v>
      </c>
      <c r="L1422" s="43">
        <f t="shared" si="177"/>
        <v>1</v>
      </c>
      <c r="M1422" s="43">
        <f t="shared" si="178"/>
        <v>0</v>
      </c>
      <c r="N1422" s="43">
        <f t="shared" si="179"/>
        <v>1</v>
      </c>
      <c r="O1422" s="43" t="str">
        <f t="shared" si="180"/>
        <v>A: 0%</v>
      </c>
      <c r="P1422" s="45">
        <f t="shared" si="181"/>
        <v>104193</v>
      </c>
      <c r="Q1422" s="45">
        <f>IF(L1422=1,F1422*INDEX(Asumsi!$B$5:$B$7,MATCH(I1422,Asumsi!$A$5:$A$7,0))-H1422,0)</f>
        <v>31257.899999999998</v>
      </c>
      <c r="R1422" s="46">
        <f>MIN(G1422,INDEX(Asumsi!$C$5:$C$7,MATCH(I1422,Asumsi!$A$5:$A$7,0)))</f>
        <v>0</v>
      </c>
      <c r="S1422" s="43">
        <f t="shared" si="182"/>
        <v>0</v>
      </c>
      <c r="T1422" s="45">
        <f t="shared" si="183"/>
        <v>0</v>
      </c>
      <c r="U1422" s="45">
        <f>IF(L1422=1,F1422*INDEX(Asumsi!$B$5:$B$7,MATCH(I1422,Asumsi!$A$5:$A$7,0))-F1422*R1422,0)</f>
        <v>31257.899999999998</v>
      </c>
      <c r="V1422" s="45">
        <f>IF(S1422=1,U1422*(1-Asumsi!$B$10),U1422)</f>
        <v>31257.899999999998</v>
      </c>
    </row>
    <row r="1423" spans="1:22" x14ac:dyDescent="0.35">
      <c r="A1423" s="43">
        <v>18753</v>
      </c>
      <c r="B1423" s="43" t="s">
        <v>209</v>
      </c>
      <c r="C1423" s="43" t="s">
        <v>445</v>
      </c>
      <c r="D1423" s="44">
        <v>40025</v>
      </c>
      <c r="E1423" s="43">
        <v>31</v>
      </c>
      <c r="F1423" s="43">
        <v>7891900</v>
      </c>
      <c r="G1423" s="43">
        <v>0.03</v>
      </c>
      <c r="H1423" s="43">
        <v>236757</v>
      </c>
      <c r="I1423" s="43" t="s">
        <v>75</v>
      </c>
      <c r="J1423" s="43" t="s">
        <v>135</v>
      </c>
      <c r="K1423" s="43">
        <f t="shared" si="176"/>
        <v>2009</v>
      </c>
      <c r="L1423" s="43">
        <f t="shared" si="177"/>
        <v>0</v>
      </c>
      <c r="M1423" s="43">
        <f t="shared" si="178"/>
        <v>1</v>
      </c>
      <c r="N1423" s="43">
        <f t="shared" si="179"/>
        <v>1</v>
      </c>
      <c r="O1423" s="43" t="str">
        <f t="shared" si="180"/>
        <v>B: 1-3%</v>
      </c>
      <c r="P1423" s="45">
        <f t="shared" si="181"/>
        <v>0</v>
      </c>
      <c r="Q1423" s="45">
        <f>IF(L1423=1,F1423*INDEX(Asumsi!$B$5:$B$7,MATCH(I1423,Asumsi!$A$5:$A$7,0))-H1423,0)</f>
        <v>0</v>
      </c>
      <c r="R1423" s="46">
        <f>MIN(G1423,INDEX(Asumsi!$C$5:$C$7,MATCH(I1423,Asumsi!$A$5:$A$7,0)))</f>
        <v>0.03</v>
      </c>
      <c r="S1423" s="43">
        <f t="shared" si="182"/>
        <v>0</v>
      </c>
      <c r="T1423" s="45">
        <f t="shared" si="183"/>
        <v>0</v>
      </c>
      <c r="U1423" s="45">
        <f>IF(L1423=1,F1423*INDEX(Asumsi!$B$5:$B$7,MATCH(I1423,Asumsi!$A$5:$A$7,0))-F1423*R1423,0)</f>
        <v>0</v>
      </c>
      <c r="V1423" s="45">
        <f>IF(S1423=1,U1423*(1-Asumsi!$B$10),U1423)</f>
        <v>0</v>
      </c>
    </row>
    <row r="1424" spans="1:22" x14ac:dyDescent="0.35">
      <c r="A1424" s="43">
        <v>19204</v>
      </c>
      <c r="B1424" s="43" t="s">
        <v>202</v>
      </c>
      <c r="C1424" s="43" t="s">
        <v>492</v>
      </c>
      <c r="D1424" s="44">
        <v>40074</v>
      </c>
      <c r="E1424" s="43">
        <v>27</v>
      </c>
      <c r="F1424" s="43">
        <v>467840</v>
      </c>
      <c r="G1424" s="43">
        <v>0.1</v>
      </c>
      <c r="H1424" s="43">
        <v>46784</v>
      </c>
      <c r="I1424" s="43" t="s">
        <v>75</v>
      </c>
      <c r="J1424" s="43" t="s">
        <v>144</v>
      </c>
      <c r="K1424" s="43">
        <f t="shared" si="176"/>
        <v>2009</v>
      </c>
      <c r="L1424" s="43">
        <f t="shared" si="177"/>
        <v>1</v>
      </c>
      <c r="M1424" s="43">
        <f t="shared" si="178"/>
        <v>0</v>
      </c>
      <c r="N1424" s="43">
        <f t="shared" si="179"/>
        <v>1</v>
      </c>
      <c r="O1424" s="43" t="str">
        <f t="shared" si="180"/>
        <v>D: 7%+</v>
      </c>
      <c r="P1424" s="45">
        <f t="shared" si="181"/>
        <v>421056</v>
      </c>
      <c r="Q1424" s="45">
        <f>IF(L1424=1,F1424*INDEX(Asumsi!$B$5:$B$7,MATCH(I1424,Asumsi!$A$5:$A$7,0))-H1424,0)</f>
        <v>93568</v>
      </c>
      <c r="R1424" s="46">
        <f>MIN(G1424,INDEX(Asumsi!$C$5:$C$7,MATCH(I1424,Asumsi!$A$5:$A$7,0)))</f>
        <v>0.03</v>
      </c>
      <c r="S1424" s="43">
        <f t="shared" si="182"/>
        <v>1</v>
      </c>
      <c r="T1424" s="45">
        <f t="shared" si="183"/>
        <v>32748.800000000003</v>
      </c>
      <c r="U1424" s="45">
        <f>IF(L1424=1,F1424*INDEX(Asumsi!$B$5:$B$7,MATCH(I1424,Asumsi!$A$5:$A$7,0))-F1424*R1424,0)</f>
        <v>126316.8</v>
      </c>
      <c r="V1424" s="45">
        <f>IF(S1424=1,U1424*(1-Asumsi!$B$10),U1424)</f>
        <v>120000.95999999999</v>
      </c>
    </row>
    <row r="1425" spans="1:22" x14ac:dyDescent="0.35">
      <c r="A1425" s="43">
        <v>19394</v>
      </c>
      <c r="B1425" s="43" t="s">
        <v>202</v>
      </c>
      <c r="C1425" s="43" t="s">
        <v>475</v>
      </c>
      <c r="D1425" s="44">
        <v>41268</v>
      </c>
      <c r="E1425" s="43">
        <v>16</v>
      </c>
      <c r="F1425" s="43">
        <v>558654</v>
      </c>
      <c r="G1425" s="43">
        <v>0.05</v>
      </c>
      <c r="H1425" s="43">
        <v>27933</v>
      </c>
      <c r="I1425" s="43" t="s">
        <v>77</v>
      </c>
      <c r="J1425" s="43" t="s">
        <v>137</v>
      </c>
      <c r="K1425" s="43">
        <f t="shared" si="176"/>
        <v>2012</v>
      </c>
      <c r="L1425" s="43">
        <f t="shared" si="177"/>
        <v>1</v>
      </c>
      <c r="M1425" s="43">
        <f t="shared" si="178"/>
        <v>0</v>
      </c>
      <c r="N1425" s="43">
        <f t="shared" si="179"/>
        <v>1</v>
      </c>
      <c r="O1425" s="43" t="str">
        <f t="shared" si="180"/>
        <v>C: 4-6%</v>
      </c>
      <c r="P1425" s="45">
        <f t="shared" si="181"/>
        <v>530721</v>
      </c>
      <c r="Q1425" s="45">
        <f>IF(L1425=1,F1425*INDEX(Asumsi!$B$5:$B$7,MATCH(I1425,Asumsi!$A$5:$A$7,0))-H1425,0)</f>
        <v>139663.19999999998</v>
      </c>
      <c r="R1425" s="46">
        <f>MIN(G1425,INDEX(Asumsi!$C$5:$C$7,MATCH(I1425,Asumsi!$A$5:$A$7,0)))</f>
        <v>0.05</v>
      </c>
      <c r="S1425" s="43">
        <f t="shared" si="182"/>
        <v>0</v>
      </c>
      <c r="T1425" s="45">
        <f t="shared" si="183"/>
        <v>0</v>
      </c>
      <c r="U1425" s="45">
        <f>IF(L1425=1,F1425*INDEX(Asumsi!$B$5:$B$7,MATCH(I1425,Asumsi!$A$5:$A$7,0))-F1425*R1425,0)</f>
        <v>139663.49999999997</v>
      </c>
      <c r="V1425" s="45">
        <f>IF(S1425=1,U1425*(1-Asumsi!$B$10),U1425)</f>
        <v>139663.49999999997</v>
      </c>
    </row>
    <row r="1426" spans="1:22" x14ac:dyDescent="0.35">
      <c r="A1426" s="43">
        <v>19653</v>
      </c>
      <c r="B1426" s="43" t="s">
        <v>202</v>
      </c>
      <c r="C1426" s="43" t="s">
        <v>450</v>
      </c>
      <c r="D1426" s="44">
        <v>41163</v>
      </c>
      <c r="E1426" s="43">
        <v>34</v>
      </c>
      <c r="F1426" s="43">
        <v>250920</v>
      </c>
      <c r="G1426" s="43">
        <v>7.0000000000000007E-2</v>
      </c>
      <c r="H1426" s="43">
        <v>17564</v>
      </c>
      <c r="I1426" s="43" t="s">
        <v>76</v>
      </c>
      <c r="J1426" s="43" t="s">
        <v>138</v>
      </c>
      <c r="K1426" s="43">
        <f t="shared" si="176"/>
        <v>2012</v>
      </c>
      <c r="L1426" s="43">
        <f t="shared" si="177"/>
        <v>1</v>
      </c>
      <c r="M1426" s="43">
        <f t="shared" si="178"/>
        <v>0</v>
      </c>
      <c r="N1426" s="43">
        <f t="shared" si="179"/>
        <v>1</v>
      </c>
      <c r="O1426" s="43" t="str">
        <f t="shared" si="180"/>
        <v>D: 7%+</v>
      </c>
      <c r="P1426" s="45">
        <f t="shared" si="181"/>
        <v>233356</v>
      </c>
      <c r="Q1426" s="45">
        <f>IF(L1426=1,F1426*INDEX(Asumsi!$B$5:$B$7,MATCH(I1426,Asumsi!$A$5:$A$7,0))-H1426,0)</f>
        <v>57712</v>
      </c>
      <c r="R1426" s="46">
        <f>MIN(G1426,INDEX(Asumsi!$C$5:$C$7,MATCH(I1426,Asumsi!$A$5:$A$7,0)))</f>
        <v>0.05</v>
      </c>
      <c r="S1426" s="43">
        <f t="shared" si="182"/>
        <v>1</v>
      </c>
      <c r="T1426" s="45">
        <f t="shared" si="183"/>
        <v>5018.4000000000005</v>
      </c>
      <c r="U1426" s="45">
        <f>IF(L1426=1,F1426*INDEX(Asumsi!$B$5:$B$7,MATCH(I1426,Asumsi!$A$5:$A$7,0))-F1426*R1426,0)</f>
        <v>62730</v>
      </c>
      <c r="V1426" s="45">
        <f>IF(S1426=1,U1426*(1-Asumsi!$B$10),U1426)</f>
        <v>59593.5</v>
      </c>
    </row>
    <row r="1427" spans="1:22" x14ac:dyDescent="0.35">
      <c r="A1427" s="43">
        <v>19687</v>
      </c>
      <c r="B1427" s="43" t="s">
        <v>202</v>
      </c>
      <c r="C1427" s="43" t="s">
        <v>479</v>
      </c>
      <c r="D1427" s="44">
        <v>40403</v>
      </c>
      <c r="E1427" s="43">
        <v>33</v>
      </c>
      <c r="F1427" s="43">
        <v>95980</v>
      </c>
      <c r="G1427" s="43">
        <v>0.06</v>
      </c>
      <c r="H1427" s="43">
        <v>5759</v>
      </c>
      <c r="I1427" s="43" t="s">
        <v>76</v>
      </c>
      <c r="J1427" s="43" t="s">
        <v>150</v>
      </c>
      <c r="K1427" s="43">
        <f t="shared" si="176"/>
        <v>2010</v>
      </c>
      <c r="L1427" s="43">
        <f t="shared" si="177"/>
        <v>1</v>
      </c>
      <c r="M1427" s="43">
        <f t="shared" si="178"/>
        <v>0</v>
      </c>
      <c r="N1427" s="43">
        <f t="shared" si="179"/>
        <v>1</v>
      </c>
      <c r="O1427" s="43" t="str">
        <f t="shared" si="180"/>
        <v>C: 4-6%</v>
      </c>
      <c r="P1427" s="45">
        <f t="shared" si="181"/>
        <v>90221</v>
      </c>
      <c r="Q1427" s="45">
        <f>IF(L1427=1,F1427*INDEX(Asumsi!$B$5:$B$7,MATCH(I1427,Asumsi!$A$5:$A$7,0))-H1427,0)</f>
        <v>23035</v>
      </c>
      <c r="R1427" s="46">
        <f>MIN(G1427,INDEX(Asumsi!$C$5:$C$7,MATCH(I1427,Asumsi!$A$5:$A$7,0)))</f>
        <v>0.05</v>
      </c>
      <c r="S1427" s="43">
        <f t="shared" si="182"/>
        <v>1</v>
      </c>
      <c r="T1427" s="45">
        <f t="shared" si="183"/>
        <v>959.7999999999995</v>
      </c>
      <c r="U1427" s="45">
        <f>IF(L1427=1,F1427*INDEX(Asumsi!$B$5:$B$7,MATCH(I1427,Asumsi!$A$5:$A$7,0))-F1427*R1427,0)</f>
        <v>23995</v>
      </c>
      <c r="V1427" s="45">
        <f>IF(S1427=1,U1427*(1-Asumsi!$B$10),U1427)</f>
        <v>22795.25</v>
      </c>
    </row>
    <row r="1428" spans="1:22" x14ac:dyDescent="0.35">
      <c r="A1428" s="43">
        <v>19716</v>
      </c>
      <c r="B1428" s="43" t="s">
        <v>202</v>
      </c>
      <c r="C1428" s="43" t="s">
        <v>493</v>
      </c>
      <c r="D1428" s="44">
        <v>40085</v>
      </c>
      <c r="E1428" s="43">
        <v>5</v>
      </c>
      <c r="F1428" s="43">
        <v>1232211</v>
      </c>
      <c r="G1428" s="43">
        <v>0.03</v>
      </c>
      <c r="H1428" s="43">
        <v>36966</v>
      </c>
      <c r="I1428" s="43" t="s">
        <v>77</v>
      </c>
      <c r="J1428" s="43" t="s">
        <v>137</v>
      </c>
      <c r="K1428" s="43">
        <f t="shared" si="176"/>
        <v>2009</v>
      </c>
      <c r="L1428" s="43">
        <f t="shared" si="177"/>
        <v>1</v>
      </c>
      <c r="M1428" s="43">
        <f t="shared" si="178"/>
        <v>0</v>
      </c>
      <c r="N1428" s="43">
        <f t="shared" si="179"/>
        <v>1</v>
      </c>
      <c r="O1428" s="43" t="str">
        <f t="shared" si="180"/>
        <v>B: 1-3%</v>
      </c>
      <c r="P1428" s="45">
        <f t="shared" si="181"/>
        <v>1195245</v>
      </c>
      <c r="Q1428" s="45">
        <f>IF(L1428=1,F1428*INDEX(Asumsi!$B$5:$B$7,MATCH(I1428,Asumsi!$A$5:$A$7,0))-H1428,0)</f>
        <v>332697.3</v>
      </c>
      <c r="R1428" s="46">
        <f>MIN(G1428,INDEX(Asumsi!$C$5:$C$7,MATCH(I1428,Asumsi!$A$5:$A$7,0)))</f>
        <v>0.03</v>
      </c>
      <c r="S1428" s="43">
        <f t="shared" si="182"/>
        <v>0</v>
      </c>
      <c r="T1428" s="45">
        <f t="shared" si="183"/>
        <v>0</v>
      </c>
      <c r="U1428" s="45">
        <f>IF(L1428=1,F1428*INDEX(Asumsi!$B$5:$B$7,MATCH(I1428,Asumsi!$A$5:$A$7,0))-F1428*R1428,0)</f>
        <v>332696.96999999997</v>
      </c>
      <c r="V1428" s="45">
        <f>IF(S1428=1,U1428*(1-Asumsi!$B$10),U1428)</f>
        <v>332696.96999999997</v>
      </c>
    </row>
    <row r="1429" spans="1:22" x14ac:dyDescent="0.35">
      <c r="A1429" s="43">
        <v>19782</v>
      </c>
      <c r="B1429" s="43" t="s">
        <v>202</v>
      </c>
      <c r="C1429" s="43" t="s">
        <v>468</v>
      </c>
      <c r="D1429" s="44">
        <v>41200</v>
      </c>
      <c r="E1429" s="43">
        <v>18</v>
      </c>
      <c r="F1429" s="43">
        <v>66420</v>
      </c>
      <c r="G1429" s="43">
        <v>0.06</v>
      </c>
      <c r="H1429" s="43">
        <v>3985</v>
      </c>
      <c r="I1429" s="43" t="s">
        <v>76</v>
      </c>
      <c r="J1429" s="43" t="s">
        <v>150</v>
      </c>
      <c r="K1429" s="43">
        <f t="shared" si="176"/>
        <v>2012</v>
      </c>
      <c r="L1429" s="43">
        <f t="shared" si="177"/>
        <v>1</v>
      </c>
      <c r="M1429" s="43">
        <f t="shared" si="178"/>
        <v>0</v>
      </c>
      <c r="N1429" s="43">
        <f t="shared" si="179"/>
        <v>1</v>
      </c>
      <c r="O1429" s="43" t="str">
        <f t="shared" si="180"/>
        <v>C: 4-6%</v>
      </c>
      <c r="P1429" s="45">
        <f t="shared" si="181"/>
        <v>62435</v>
      </c>
      <c r="Q1429" s="45">
        <f>IF(L1429=1,F1429*INDEX(Asumsi!$B$5:$B$7,MATCH(I1429,Asumsi!$A$5:$A$7,0))-H1429,0)</f>
        <v>15941</v>
      </c>
      <c r="R1429" s="46">
        <f>MIN(G1429,INDEX(Asumsi!$C$5:$C$7,MATCH(I1429,Asumsi!$A$5:$A$7,0)))</f>
        <v>0.05</v>
      </c>
      <c r="S1429" s="43">
        <f t="shared" si="182"/>
        <v>1</v>
      </c>
      <c r="T1429" s="45">
        <f t="shared" si="183"/>
        <v>664.1999999999997</v>
      </c>
      <c r="U1429" s="45">
        <f>IF(L1429=1,F1429*INDEX(Asumsi!$B$5:$B$7,MATCH(I1429,Asumsi!$A$5:$A$7,0))-F1429*R1429,0)</f>
        <v>16605</v>
      </c>
      <c r="V1429" s="45">
        <f>IF(S1429=1,U1429*(1-Asumsi!$B$10),U1429)</f>
        <v>15774.75</v>
      </c>
    </row>
    <row r="1430" spans="1:22" x14ac:dyDescent="0.35">
      <c r="A1430" s="43">
        <v>20134</v>
      </c>
      <c r="B1430" s="43" t="s">
        <v>209</v>
      </c>
      <c r="C1430" s="43" t="s">
        <v>458</v>
      </c>
      <c r="D1430" s="44">
        <v>40614</v>
      </c>
      <c r="E1430" s="43">
        <v>26</v>
      </c>
      <c r="F1430" s="43">
        <v>1167120</v>
      </c>
      <c r="G1430" s="43">
        <v>0.02</v>
      </c>
      <c r="H1430" s="43">
        <v>23342</v>
      </c>
      <c r="I1430" s="43" t="s">
        <v>77</v>
      </c>
      <c r="J1430" s="43" t="s">
        <v>142</v>
      </c>
      <c r="K1430" s="43">
        <f t="shared" si="176"/>
        <v>2011</v>
      </c>
      <c r="L1430" s="43">
        <f t="shared" si="177"/>
        <v>0</v>
      </c>
      <c r="M1430" s="43">
        <f t="shared" si="178"/>
        <v>1</v>
      </c>
      <c r="N1430" s="43">
        <f t="shared" si="179"/>
        <v>1</v>
      </c>
      <c r="O1430" s="43" t="str">
        <f t="shared" si="180"/>
        <v>B: 1-3%</v>
      </c>
      <c r="P1430" s="45">
        <f t="shared" si="181"/>
        <v>0</v>
      </c>
      <c r="Q1430" s="45">
        <f>IF(L1430=1,F1430*INDEX(Asumsi!$B$5:$B$7,MATCH(I1430,Asumsi!$A$5:$A$7,0))-H1430,0)</f>
        <v>0</v>
      </c>
      <c r="R1430" s="46">
        <f>MIN(G1430,INDEX(Asumsi!$C$5:$C$7,MATCH(I1430,Asumsi!$A$5:$A$7,0)))</f>
        <v>0.02</v>
      </c>
      <c r="S1430" s="43">
        <f t="shared" si="182"/>
        <v>0</v>
      </c>
      <c r="T1430" s="45">
        <f t="shared" si="183"/>
        <v>0</v>
      </c>
      <c r="U1430" s="45">
        <f>IF(L1430=1,F1430*INDEX(Asumsi!$B$5:$B$7,MATCH(I1430,Asumsi!$A$5:$A$7,0))-F1430*R1430,0)</f>
        <v>0</v>
      </c>
      <c r="V1430" s="45">
        <f>IF(S1430=1,U1430*(1-Asumsi!$B$10),U1430)</f>
        <v>0</v>
      </c>
    </row>
    <row r="1431" spans="1:22" x14ac:dyDescent="0.35">
      <c r="A1431" s="43">
        <v>20259</v>
      </c>
      <c r="B1431" s="43" t="s">
        <v>202</v>
      </c>
      <c r="C1431" s="43" t="s">
        <v>467</v>
      </c>
      <c r="D1431" s="44">
        <v>40687</v>
      </c>
      <c r="E1431" s="43">
        <v>42</v>
      </c>
      <c r="F1431" s="43">
        <v>1078120</v>
      </c>
      <c r="G1431" s="43">
        <v>0.05</v>
      </c>
      <c r="H1431" s="43">
        <v>53906</v>
      </c>
      <c r="I1431" s="43" t="s">
        <v>76</v>
      </c>
      <c r="J1431" s="43" t="s">
        <v>148</v>
      </c>
      <c r="K1431" s="43">
        <f t="shared" si="176"/>
        <v>2011</v>
      </c>
      <c r="L1431" s="43">
        <f t="shared" si="177"/>
        <v>1</v>
      </c>
      <c r="M1431" s="43">
        <f t="shared" si="178"/>
        <v>0</v>
      </c>
      <c r="N1431" s="43">
        <f t="shared" si="179"/>
        <v>1</v>
      </c>
      <c r="O1431" s="43" t="str">
        <f t="shared" si="180"/>
        <v>C: 4-6%</v>
      </c>
      <c r="P1431" s="45">
        <f t="shared" si="181"/>
        <v>1024214</v>
      </c>
      <c r="Q1431" s="45">
        <f>IF(L1431=1,F1431*INDEX(Asumsi!$B$5:$B$7,MATCH(I1431,Asumsi!$A$5:$A$7,0))-H1431,0)</f>
        <v>269530</v>
      </c>
      <c r="R1431" s="46">
        <f>MIN(G1431,INDEX(Asumsi!$C$5:$C$7,MATCH(I1431,Asumsi!$A$5:$A$7,0)))</f>
        <v>0.05</v>
      </c>
      <c r="S1431" s="43">
        <f t="shared" si="182"/>
        <v>0</v>
      </c>
      <c r="T1431" s="45">
        <f t="shared" si="183"/>
        <v>0</v>
      </c>
      <c r="U1431" s="45">
        <f>IF(L1431=1,F1431*INDEX(Asumsi!$B$5:$B$7,MATCH(I1431,Asumsi!$A$5:$A$7,0))-F1431*R1431,0)</f>
        <v>269530</v>
      </c>
      <c r="V1431" s="45">
        <f>IF(S1431=1,U1431*(1-Asumsi!$B$10),U1431)</f>
        <v>269530</v>
      </c>
    </row>
    <row r="1432" spans="1:22" x14ac:dyDescent="0.35">
      <c r="A1432" s="43">
        <v>20261</v>
      </c>
      <c r="B1432" s="43" t="s">
        <v>202</v>
      </c>
      <c r="C1432" s="43" t="s">
        <v>449</v>
      </c>
      <c r="D1432" s="44">
        <v>39953</v>
      </c>
      <c r="E1432" s="43">
        <v>25</v>
      </c>
      <c r="F1432" s="43">
        <v>1503040</v>
      </c>
      <c r="G1432" s="43">
        <v>0.09</v>
      </c>
      <c r="H1432" s="43">
        <v>135274</v>
      </c>
      <c r="I1432" s="43" t="s">
        <v>76</v>
      </c>
      <c r="J1432" s="43" t="s">
        <v>138</v>
      </c>
      <c r="K1432" s="43">
        <f t="shared" si="176"/>
        <v>2009</v>
      </c>
      <c r="L1432" s="43">
        <f t="shared" si="177"/>
        <v>1</v>
      </c>
      <c r="M1432" s="43">
        <f t="shared" si="178"/>
        <v>0</v>
      </c>
      <c r="N1432" s="43">
        <f t="shared" si="179"/>
        <v>1</v>
      </c>
      <c r="O1432" s="43" t="str">
        <f t="shared" si="180"/>
        <v>D: 7%+</v>
      </c>
      <c r="P1432" s="45">
        <f t="shared" si="181"/>
        <v>1367766</v>
      </c>
      <c r="Q1432" s="45">
        <f>IF(L1432=1,F1432*INDEX(Asumsi!$B$5:$B$7,MATCH(I1432,Asumsi!$A$5:$A$7,0))-H1432,0)</f>
        <v>315638</v>
      </c>
      <c r="R1432" s="46">
        <f>MIN(G1432,INDEX(Asumsi!$C$5:$C$7,MATCH(I1432,Asumsi!$A$5:$A$7,0)))</f>
        <v>0.05</v>
      </c>
      <c r="S1432" s="43">
        <f t="shared" si="182"/>
        <v>1</v>
      </c>
      <c r="T1432" s="45">
        <f t="shared" si="183"/>
        <v>60121.599999999991</v>
      </c>
      <c r="U1432" s="45">
        <f>IF(L1432=1,F1432*INDEX(Asumsi!$B$5:$B$7,MATCH(I1432,Asumsi!$A$5:$A$7,0))-F1432*R1432,0)</f>
        <v>375760</v>
      </c>
      <c r="V1432" s="45">
        <f>IF(S1432=1,U1432*(1-Asumsi!$B$10),U1432)</f>
        <v>356972</v>
      </c>
    </row>
    <row r="1433" spans="1:22" x14ac:dyDescent="0.35">
      <c r="A1433" s="43">
        <v>20453</v>
      </c>
      <c r="B1433" s="43" t="s">
        <v>209</v>
      </c>
      <c r="C1433" s="43" t="s">
        <v>490</v>
      </c>
      <c r="D1433" s="44">
        <v>40612</v>
      </c>
      <c r="E1433" s="43">
        <v>23</v>
      </c>
      <c r="F1433" s="43">
        <v>900780</v>
      </c>
      <c r="G1433" s="43">
        <v>7.0000000000000007E-2</v>
      </c>
      <c r="H1433" s="43">
        <v>63055</v>
      </c>
      <c r="I1433" s="43" t="s">
        <v>75</v>
      </c>
      <c r="J1433" s="43" t="s">
        <v>144</v>
      </c>
      <c r="K1433" s="43">
        <f t="shared" si="176"/>
        <v>2011</v>
      </c>
      <c r="L1433" s="43">
        <f t="shared" si="177"/>
        <v>0</v>
      </c>
      <c r="M1433" s="43">
        <f t="shared" si="178"/>
        <v>1</v>
      </c>
      <c r="N1433" s="43">
        <f t="shared" si="179"/>
        <v>1</v>
      </c>
      <c r="O1433" s="43" t="str">
        <f t="shared" si="180"/>
        <v>D: 7%+</v>
      </c>
      <c r="P1433" s="45">
        <f t="shared" si="181"/>
        <v>0</v>
      </c>
      <c r="Q1433" s="45">
        <f>IF(L1433=1,F1433*INDEX(Asumsi!$B$5:$B$7,MATCH(I1433,Asumsi!$A$5:$A$7,0))-H1433,0)</f>
        <v>0</v>
      </c>
      <c r="R1433" s="46">
        <f>MIN(G1433,INDEX(Asumsi!$C$5:$C$7,MATCH(I1433,Asumsi!$A$5:$A$7,0)))</f>
        <v>0.03</v>
      </c>
      <c r="S1433" s="43">
        <f t="shared" si="182"/>
        <v>1</v>
      </c>
      <c r="T1433" s="45">
        <f t="shared" si="183"/>
        <v>0</v>
      </c>
      <c r="U1433" s="45">
        <f>IF(L1433=1,F1433*INDEX(Asumsi!$B$5:$B$7,MATCH(I1433,Asumsi!$A$5:$A$7,0))-F1433*R1433,0)</f>
        <v>0</v>
      </c>
      <c r="V1433" s="45">
        <f>IF(S1433=1,U1433*(1-Asumsi!$B$10),U1433)</f>
        <v>0</v>
      </c>
    </row>
    <row r="1434" spans="1:22" x14ac:dyDescent="0.35">
      <c r="A1434" s="43">
        <v>20614</v>
      </c>
      <c r="B1434" s="43" t="s">
        <v>202</v>
      </c>
      <c r="C1434" s="43" t="s">
        <v>481</v>
      </c>
      <c r="D1434" s="44">
        <v>39951</v>
      </c>
      <c r="E1434" s="43">
        <v>47</v>
      </c>
      <c r="F1434" s="43">
        <v>7192720</v>
      </c>
      <c r="G1434" s="43">
        <v>0</v>
      </c>
      <c r="H1434" s="43">
        <v>0</v>
      </c>
      <c r="I1434" s="43" t="s">
        <v>77</v>
      </c>
      <c r="J1434" s="43" t="s">
        <v>142</v>
      </c>
      <c r="K1434" s="43">
        <f t="shared" si="176"/>
        <v>2009</v>
      </c>
      <c r="L1434" s="43">
        <f t="shared" si="177"/>
        <v>1</v>
      </c>
      <c r="M1434" s="43">
        <f t="shared" si="178"/>
        <v>0</v>
      </c>
      <c r="N1434" s="43">
        <f t="shared" si="179"/>
        <v>1</v>
      </c>
      <c r="O1434" s="43" t="str">
        <f t="shared" si="180"/>
        <v>A: 0%</v>
      </c>
      <c r="P1434" s="45">
        <f t="shared" si="181"/>
        <v>7192720</v>
      </c>
      <c r="Q1434" s="45">
        <f>IF(L1434=1,F1434*INDEX(Asumsi!$B$5:$B$7,MATCH(I1434,Asumsi!$A$5:$A$7,0))-H1434,0)</f>
        <v>2157816</v>
      </c>
      <c r="R1434" s="46">
        <f>MIN(G1434,INDEX(Asumsi!$C$5:$C$7,MATCH(I1434,Asumsi!$A$5:$A$7,0)))</f>
        <v>0</v>
      </c>
      <c r="S1434" s="43">
        <f t="shared" si="182"/>
        <v>0</v>
      </c>
      <c r="T1434" s="45">
        <f t="shared" si="183"/>
        <v>0</v>
      </c>
      <c r="U1434" s="45">
        <f>IF(L1434=1,F1434*INDEX(Asumsi!$B$5:$B$7,MATCH(I1434,Asumsi!$A$5:$A$7,0))-F1434*R1434,0)</f>
        <v>2157816</v>
      </c>
      <c r="V1434" s="45">
        <f>IF(S1434=1,U1434*(1-Asumsi!$B$10),U1434)</f>
        <v>2157816</v>
      </c>
    </row>
    <row r="1435" spans="1:22" x14ac:dyDescent="0.35">
      <c r="A1435" s="43">
        <v>20709</v>
      </c>
      <c r="B1435" s="43" t="s">
        <v>202</v>
      </c>
      <c r="C1435" s="43" t="s">
        <v>494</v>
      </c>
      <c r="D1435" s="44">
        <v>40036</v>
      </c>
      <c r="E1435" s="43">
        <v>4</v>
      </c>
      <c r="F1435" s="43">
        <v>33200</v>
      </c>
      <c r="G1435" s="43">
        <v>0.1</v>
      </c>
      <c r="H1435" s="43">
        <v>3320</v>
      </c>
      <c r="I1435" s="43" t="s">
        <v>76</v>
      </c>
      <c r="J1435" s="43" t="s">
        <v>149</v>
      </c>
      <c r="K1435" s="43">
        <f t="shared" si="176"/>
        <v>2009</v>
      </c>
      <c r="L1435" s="43">
        <f t="shared" si="177"/>
        <v>1</v>
      </c>
      <c r="M1435" s="43">
        <f t="shared" si="178"/>
        <v>0</v>
      </c>
      <c r="N1435" s="43">
        <f t="shared" si="179"/>
        <v>1</v>
      </c>
      <c r="O1435" s="43" t="str">
        <f t="shared" si="180"/>
        <v>D: 7%+</v>
      </c>
      <c r="P1435" s="45">
        <f t="shared" si="181"/>
        <v>29880</v>
      </c>
      <c r="Q1435" s="45">
        <f>IF(L1435=1,F1435*INDEX(Asumsi!$B$5:$B$7,MATCH(I1435,Asumsi!$A$5:$A$7,0))-H1435,0)</f>
        <v>6640</v>
      </c>
      <c r="R1435" s="46">
        <f>MIN(G1435,INDEX(Asumsi!$C$5:$C$7,MATCH(I1435,Asumsi!$A$5:$A$7,0)))</f>
        <v>0.05</v>
      </c>
      <c r="S1435" s="43">
        <f t="shared" si="182"/>
        <v>1</v>
      </c>
      <c r="T1435" s="45">
        <f t="shared" si="183"/>
        <v>1660</v>
      </c>
      <c r="U1435" s="45">
        <f>IF(L1435=1,F1435*INDEX(Asumsi!$B$5:$B$7,MATCH(I1435,Asumsi!$A$5:$A$7,0))-F1435*R1435,0)</f>
        <v>8300</v>
      </c>
      <c r="V1435" s="45">
        <f>IF(S1435=1,U1435*(1-Asumsi!$B$10),U1435)</f>
        <v>7885</v>
      </c>
    </row>
    <row r="1436" spans="1:22" x14ac:dyDescent="0.35">
      <c r="A1436" s="43">
        <v>21025</v>
      </c>
      <c r="B1436" s="43" t="s">
        <v>202</v>
      </c>
      <c r="C1436" s="43" t="s">
        <v>479</v>
      </c>
      <c r="D1436" s="44">
        <v>40432</v>
      </c>
      <c r="E1436" s="43">
        <v>38</v>
      </c>
      <c r="F1436" s="43">
        <v>1106040</v>
      </c>
      <c r="G1436" s="43">
        <v>0.1</v>
      </c>
      <c r="H1436" s="43">
        <v>110604</v>
      </c>
      <c r="I1436" s="43" t="s">
        <v>77</v>
      </c>
      <c r="J1436" s="43" t="s">
        <v>142</v>
      </c>
      <c r="K1436" s="43">
        <f t="shared" si="176"/>
        <v>2010</v>
      </c>
      <c r="L1436" s="43">
        <f t="shared" si="177"/>
        <v>1</v>
      </c>
      <c r="M1436" s="43">
        <f t="shared" si="178"/>
        <v>0</v>
      </c>
      <c r="N1436" s="43">
        <f t="shared" si="179"/>
        <v>1</v>
      </c>
      <c r="O1436" s="43" t="str">
        <f t="shared" si="180"/>
        <v>D: 7%+</v>
      </c>
      <c r="P1436" s="45">
        <f t="shared" si="181"/>
        <v>995436</v>
      </c>
      <c r="Q1436" s="45">
        <f>IF(L1436=1,F1436*INDEX(Asumsi!$B$5:$B$7,MATCH(I1436,Asumsi!$A$5:$A$7,0))-H1436,0)</f>
        <v>221208</v>
      </c>
      <c r="R1436" s="46">
        <f>MIN(G1436,INDEX(Asumsi!$C$5:$C$7,MATCH(I1436,Asumsi!$A$5:$A$7,0)))</f>
        <v>0.05</v>
      </c>
      <c r="S1436" s="43">
        <f t="shared" si="182"/>
        <v>1</v>
      </c>
      <c r="T1436" s="45">
        <f t="shared" si="183"/>
        <v>55302</v>
      </c>
      <c r="U1436" s="45">
        <f>IF(L1436=1,F1436*INDEX(Asumsi!$B$5:$B$7,MATCH(I1436,Asumsi!$A$5:$A$7,0))-F1436*R1436,0)</f>
        <v>276510</v>
      </c>
      <c r="V1436" s="45">
        <f>IF(S1436=1,U1436*(1-Asumsi!$B$10),U1436)</f>
        <v>262684.5</v>
      </c>
    </row>
    <row r="1437" spans="1:22" x14ac:dyDescent="0.35">
      <c r="A1437" s="43">
        <v>21028</v>
      </c>
      <c r="B1437" s="43" t="s">
        <v>202</v>
      </c>
      <c r="C1437" s="43" t="s">
        <v>494</v>
      </c>
      <c r="D1437" s="44">
        <v>41067</v>
      </c>
      <c r="E1437" s="43">
        <v>38</v>
      </c>
      <c r="F1437" s="43">
        <v>875720</v>
      </c>
      <c r="G1437" s="43">
        <v>0.04</v>
      </c>
      <c r="H1437" s="43">
        <v>35029</v>
      </c>
      <c r="I1437" s="43" t="s">
        <v>76</v>
      </c>
      <c r="J1437" s="43" t="s">
        <v>146</v>
      </c>
      <c r="K1437" s="43">
        <f t="shared" si="176"/>
        <v>2012</v>
      </c>
      <c r="L1437" s="43">
        <f t="shared" si="177"/>
        <v>1</v>
      </c>
      <c r="M1437" s="43">
        <f t="shared" si="178"/>
        <v>0</v>
      </c>
      <c r="N1437" s="43">
        <f t="shared" si="179"/>
        <v>1</v>
      </c>
      <c r="O1437" s="43" t="str">
        <f t="shared" si="180"/>
        <v>C: 4-6%</v>
      </c>
      <c r="P1437" s="45">
        <f t="shared" si="181"/>
        <v>840691</v>
      </c>
      <c r="Q1437" s="45">
        <f>IF(L1437=1,F1437*INDEX(Asumsi!$B$5:$B$7,MATCH(I1437,Asumsi!$A$5:$A$7,0))-H1437,0)</f>
        <v>227687</v>
      </c>
      <c r="R1437" s="46">
        <f>MIN(G1437,INDEX(Asumsi!$C$5:$C$7,MATCH(I1437,Asumsi!$A$5:$A$7,0)))</f>
        <v>0.04</v>
      </c>
      <c r="S1437" s="43">
        <f t="shared" si="182"/>
        <v>0</v>
      </c>
      <c r="T1437" s="45">
        <f t="shared" si="183"/>
        <v>0</v>
      </c>
      <c r="U1437" s="45">
        <f>IF(L1437=1,F1437*INDEX(Asumsi!$B$5:$B$7,MATCH(I1437,Asumsi!$A$5:$A$7,0))-F1437*R1437,0)</f>
        <v>227687.2</v>
      </c>
      <c r="V1437" s="45">
        <f>IF(S1437=1,U1437*(1-Asumsi!$B$10),U1437)</f>
        <v>227687.2</v>
      </c>
    </row>
    <row r="1438" spans="1:22" x14ac:dyDescent="0.35">
      <c r="A1438" s="43">
        <v>21125</v>
      </c>
      <c r="B1438" s="43" t="s">
        <v>202</v>
      </c>
      <c r="C1438" s="43" t="s">
        <v>495</v>
      </c>
      <c r="D1438" s="44">
        <v>40600</v>
      </c>
      <c r="E1438" s="43">
        <v>17</v>
      </c>
      <c r="F1438" s="43">
        <v>310340</v>
      </c>
      <c r="G1438" s="43">
        <v>0.08</v>
      </c>
      <c r="H1438" s="43">
        <v>24827</v>
      </c>
      <c r="I1438" s="43" t="s">
        <v>76</v>
      </c>
      <c r="J1438" s="43" t="s">
        <v>145</v>
      </c>
      <c r="K1438" s="43">
        <f t="shared" si="176"/>
        <v>2011</v>
      </c>
      <c r="L1438" s="43">
        <f t="shared" si="177"/>
        <v>1</v>
      </c>
      <c r="M1438" s="43">
        <f t="shared" si="178"/>
        <v>0</v>
      </c>
      <c r="N1438" s="43">
        <f t="shared" si="179"/>
        <v>1</v>
      </c>
      <c r="O1438" s="43" t="str">
        <f t="shared" si="180"/>
        <v>D: 7%+</v>
      </c>
      <c r="P1438" s="45">
        <f t="shared" si="181"/>
        <v>285513</v>
      </c>
      <c r="Q1438" s="45">
        <f>IF(L1438=1,F1438*INDEX(Asumsi!$B$5:$B$7,MATCH(I1438,Asumsi!$A$5:$A$7,0))-H1438,0)</f>
        <v>68275</v>
      </c>
      <c r="R1438" s="46">
        <f>MIN(G1438,INDEX(Asumsi!$C$5:$C$7,MATCH(I1438,Asumsi!$A$5:$A$7,0)))</f>
        <v>0.05</v>
      </c>
      <c r="S1438" s="43">
        <f t="shared" si="182"/>
        <v>1</v>
      </c>
      <c r="T1438" s="45">
        <f t="shared" si="183"/>
        <v>9310.1999999999989</v>
      </c>
      <c r="U1438" s="45">
        <f>IF(L1438=1,F1438*INDEX(Asumsi!$B$5:$B$7,MATCH(I1438,Asumsi!$A$5:$A$7,0))-F1438*R1438,0)</f>
        <v>77585</v>
      </c>
      <c r="V1438" s="45">
        <f>IF(S1438=1,U1438*(1-Asumsi!$B$10),U1438)</f>
        <v>73705.75</v>
      </c>
    </row>
    <row r="1439" spans="1:22" x14ac:dyDescent="0.35">
      <c r="A1439" s="43">
        <v>21382</v>
      </c>
      <c r="B1439" s="43" t="s">
        <v>202</v>
      </c>
      <c r="C1439" s="43" t="s">
        <v>496</v>
      </c>
      <c r="D1439" s="44">
        <v>40920</v>
      </c>
      <c r="E1439" s="43">
        <v>27</v>
      </c>
      <c r="F1439" s="43">
        <v>291860</v>
      </c>
      <c r="G1439" s="43">
        <v>0</v>
      </c>
      <c r="H1439" s="43">
        <v>0</v>
      </c>
      <c r="I1439" s="43" t="s">
        <v>76</v>
      </c>
      <c r="J1439" s="43" t="s">
        <v>145</v>
      </c>
      <c r="K1439" s="43">
        <f t="shared" si="176"/>
        <v>2012</v>
      </c>
      <c r="L1439" s="43">
        <f t="shared" si="177"/>
        <v>1</v>
      </c>
      <c r="M1439" s="43">
        <f t="shared" si="178"/>
        <v>0</v>
      </c>
      <c r="N1439" s="43">
        <f t="shared" si="179"/>
        <v>1</v>
      </c>
      <c r="O1439" s="43" t="str">
        <f t="shared" si="180"/>
        <v>A: 0%</v>
      </c>
      <c r="P1439" s="45">
        <f t="shared" si="181"/>
        <v>291860</v>
      </c>
      <c r="Q1439" s="45">
        <f>IF(L1439=1,F1439*INDEX(Asumsi!$B$5:$B$7,MATCH(I1439,Asumsi!$A$5:$A$7,0))-H1439,0)</f>
        <v>87558</v>
      </c>
      <c r="R1439" s="46">
        <f>MIN(G1439,INDEX(Asumsi!$C$5:$C$7,MATCH(I1439,Asumsi!$A$5:$A$7,0)))</f>
        <v>0</v>
      </c>
      <c r="S1439" s="43">
        <f t="shared" si="182"/>
        <v>0</v>
      </c>
      <c r="T1439" s="45">
        <f t="shared" si="183"/>
        <v>0</v>
      </c>
      <c r="U1439" s="45">
        <f>IF(L1439=1,F1439*INDEX(Asumsi!$B$5:$B$7,MATCH(I1439,Asumsi!$A$5:$A$7,0))-F1439*R1439,0)</f>
        <v>87558</v>
      </c>
      <c r="V1439" s="45">
        <f>IF(S1439=1,U1439*(1-Asumsi!$B$10),U1439)</f>
        <v>87558</v>
      </c>
    </row>
    <row r="1440" spans="1:22" x14ac:dyDescent="0.35">
      <c r="A1440" s="43">
        <v>21604</v>
      </c>
      <c r="B1440" s="43" t="s">
        <v>202</v>
      </c>
      <c r="C1440" s="43" t="s">
        <v>490</v>
      </c>
      <c r="D1440" s="44">
        <v>41000</v>
      </c>
      <c r="E1440" s="43">
        <v>6</v>
      </c>
      <c r="F1440" s="43">
        <v>4957760</v>
      </c>
      <c r="G1440" s="43">
        <v>0.02</v>
      </c>
      <c r="H1440" s="43">
        <v>99155</v>
      </c>
      <c r="I1440" s="43" t="s">
        <v>76</v>
      </c>
      <c r="J1440" s="43" t="s">
        <v>138</v>
      </c>
      <c r="K1440" s="43">
        <f t="shared" si="176"/>
        <v>2012</v>
      </c>
      <c r="L1440" s="43">
        <f t="shared" si="177"/>
        <v>1</v>
      </c>
      <c r="M1440" s="43">
        <f t="shared" si="178"/>
        <v>0</v>
      </c>
      <c r="N1440" s="43">
        <f t="shared" si="179"/>
        <v>1</v>
      </c>
      <c r="O1440" s="43" t="str">
        <f t="shared" si="180"/>
        <v>B: 1-3%</v>
      </c>
      <c r="P1440" s="45">
        <f t="shared" si="181"/>
        <v>4858605</v>
      </c>
      <c r="Q1440" s="45">
        <f>IF(L1440=1,F1440*INDEX(Asumsi!$B$5:$B$7,MATCH(I1440,Asumsi!$A$5:$A$7,0))-H1440,0)</f>
        <v>1388173</v>
      </c>
      <c r="R1440" s="46">
        <f>MIN(G1440,INDEX(Asumsi!$C$5:$C$7,MATCH(I1440,Asumsi!$A$5:$A$7,0)))</f>
        <v>0.02</v>
      </c>
      <c r="S1440" s="43">
        <f t="shared" si="182"/>
        <v>0</v>
      </c>
      <c r="T1440" s="45">
        <f t="shared" si="183"/>
        <v>0</v>
      </c>
      <c r="U1440" s="45">
        <f>IF(L1440=1,F1440*INDEX(Asumsi!$B$5:$B$7,MATCH(I1440,Asumsi!$A$5:$A$7,0))-F1440*R1440,0)</f>
        <v>1388172.8</v>
      </c>
      <c r="V1440" s="45">
        <f>IF(S1440=1,U1440*(1-Asumsi!$B$10),U1440)</f>
        <v>1388172.8</v>
      </c>
    </row>
    <row r="1441" spans="1:22" x14ac:dyDescent="0.35">
      <c r="A1441" s="43">
        <v>21824</v>
      </c>
      <c r="B1441" s="43" t="s">
        <v>209</v>
      </c>
      <c r="C1441" s="43" t="s">
        <v>480</v>
      </c>
      <c r="D1441" s="44">
        <v>40581</v>
      </c>
      <c r="E1441" s="43">
        <v>37</v>
      </c>
      <c r="F1441" s="43">
        <v>6703100</v>
      </c>
      <c r="G1441" s="43">
        <v>0.04</v>
      </c>
      <c r="H1441" s="43">
        <v>268124</v>
      </c>
      <c r="I1441" s="43" t="s">
        <v>75</v>
      </c>
      <c r="J1441" s="43" t="s">
        <v>144</v>
      </c>
      <c r="K1441" s="43">
        <f t="shared" si="176"/>
        <v>2011</v>
      </c>
      <c r="L1441" s="43">
        <f t="shared" si="177"/>
        <v>0</v>
      </c>
      <c r="M1441" s="43">
        <f t="shared" si="178"/>
        <v>1</v>
      </c>
      <c r="N1441" s="43">
        <f t="shared" si="179"/>
        <v>1</v>
      </c>
      <c r="O1441" s="43" t="str">
        <f t="shared" si="180"/>
        <v>C: 4-6%</v>
      </c>
      <c r="P1441" s="45">
        <f t="shared" si="181"/>
        <v>0</v>
      </c>
      <c r="Q1441" s="45">
        <f>IF(L1441=1,F1441*INDEX(Asumsi!$B$5:$B$7,MATCH(I1441,Asumsi!$A$5:$A$7,0))-H1441,0)</f>
        <v>0</v>
      </c>
      <c r="R1441" s="46">
        <f>MIN(G1441,INDEX(Asumsi!$C$5:$C$7,MATCH(I1441,Asumsi!$A$5:$A$7,0)))</f>
        <v>0.03</v>
      </c>
      <c r="S1441" s="43">
        <f t="shared" si="182"/>
        <v>1</v>
      </c>
      <c r="T1441" s="45">
        <f t="shared" si="183"/>
        <v>0</v>
      </c>
      <c r="U1441" s="45">
        <f>IF(L1441=1,F1441*INDEX(Asumsi!$B$5:$B$7,MATCH(I1441,Asumsi!$A$5:$A$7,0))-F1441*R1441,0)</f>
        <v>0</v>
      </c>
      <c r="V1441" s="45">
        <f>IF(S1441=1,U1441*(1-Asumsi!$B$10),U1441)</f>
        <v>0</v>
      </c>
    </row>
    <row r="1442" spans="1:22" x14ac:dyDescent="0.35">
      <c r="A1442" s="43">
        <v>21893</v>
      </c>
      <c r="B1442" s="43" t="s">
        <v>202</v>
      </c>
      <c r="C1442" s="43" t="s">
        <v>460</v>
      </c>
      <c r="D1442" s="44">
        <v>40840</v>
      </c>
      <c r="E1442" s="43">
        <v>30</v>
      </c>
      <c r="F1442" s="43">
        <v>1064220</v>
      </c>
      <c r="G1442" s="43">
        <v>0.01</v>
      </c>
      <c r="H1442" s="43">
        <v>10642</v>
      </c>
      <c r="I1442" s="43" t="s">
        <v>76</v>
      </c>
      <c r="J1442" s="43" t="s">
        <v>146</v>
      </c>
      <c r="K1442" s="43">
        <f t="shared" si="176"/>
        <v>2011</v>
      </c>
      <c r="L1442" s="43">
        <f t="shared" si="177"/>
        <v>1</v>
      </c>
      <c r="M1442" s="43">
        <f t="shared" si="178"/>
        <v>0</v>
      </c>
      <c r="N1442" s="43">
        <f t="shared" si="179"/>
        <v>1</v>
      </c>
      <c r="O1442" s="43" t="str">
        <f t="shared" si="180"/>
        <v>B: 1-3%</v>
      </c>
      <c r="P1442" s="45">
        <f t="shared" si="181"/>
        <v>1053578</v>
      </c>
      <c r="Q1442" s="45">
        <f>IF(L1442=1,F1442*INDEX(Asumsi!$B$5:$B$7,MATCH(I1442,Asumsi!$A$5:$A$7,0))-H1442,0)</f>
        <v>308624</v>
      </c>
      <c r="R1442" s="46">
        <f>MIN(G1442,INDEX(Asumsi!$C$5:$C$7,MATCH(I1442,Asumsi!$A$5:$A$7,0)))</f>
        <v>0.01</v>
      </c>
      <c r="S1442" s="43">
        <f t="shared" si="182"/>
        <v>0</v>
      </c>
      <c r="T1442" s="45">
        <f t="shared" si="183"/>
        <v>0</v>
      </c>
      <c r="U1442" s="45">
        <f>IF(L1442=1,F1442*INDEX(Asumsi!$B$5:$B$7,MATCH(I1442,Asumsi!$A$5:$A$7,0))-F1442*R1442,0)</f>
        <v>308623.8</v>
      </c>
      <c r="V1442" s="45">
        <f>IF(S1442=1,U1442*(1-Asumsi!$B$10),U1442)</f>
        <v>308623.8</v>
      </c>
    </row>
    <row r="1443" spans="1:22" x14ac:dyDescent="0.35">
      <c r="A1443" s="43">
        <v>22054</v>
      </c>
      <c r="B1443" s="43" t="s">
        <v>202</v>
      </c>
      <c r="C1443" s="43" t="s">
        <v>447</v>
      </c>
      <c r="D1443" s="44">
        <v>40388</v>
      </c>
      <c r="E1443" s="43">
        <v>32</v>
      </c>
      <c r="F1443" s="43">
        <v>433580</v>
      </c>
      <c r="G1443" s="43">
        <v>7.0000000000000007E-2</v>
      </c>
      <c r="H1443" s="43">
        <v>30351</v>
      </c>
      <c r="I1443" s="43" t="s">
        <v>75</v>
      </c>
      <c r="J1443" s="43" t="s">
        <v>144</v>
      </c>
      <c r="K1443" s="43">
        <f t="shared" si="176"/>
        <v>2010</v>
      </c>
      <c r="L1443" s="43">
        <f t="shared" si="177"/>
        <v>1</v>
      </c>
      <c r="M1443" s="43">
        <f t="shared" si="178"/>
        <v>0</v>
      </c>
      <c r="N1443" s="43">
        <f t="shared" si="179"/>
        <v>1</v>
      </c>
      <c r="O1443" s="43" t="str">
        <f t="shared" si="180"/>
        <v>D: 7%+</v>
      </c>
      <c r="P1443" s="45">
        <f t="shared" si="181"/>
        <v>403229</v>
      </c>
      <c r="Q1443" s="45">
        <f>IF(L1443=1,F1443*INDEX(Asumsi!$B$5:$B$7,MATCH(I1443,Asumsi!$A$5:$A$7,0))-H1443,0)</f>
        <v>99723</v>
      </c>
      <c r="R1443" s="46">
        <f>MIN(G1443,INDEX(Asumsi!$C$5:$C$7,MATCH(I1443,Asumsi!$A$5:$A$7,0)))</f>
        <v>0.03</v>
      </c>
      <c r="S1443" s="43">
        <f t="shared" si="182"/>
        <v>1</v>
      </c>
      <c r="T1443" s="45">
        <f t="shared" si="183"/>
        <v>17343.200000000004</v>
      </c>
      <c r="U1443" s="45">
        <f>IF(L1443=1,F1443*INDEX(Asumsi!$B$5:$B$7,MATCH(I1443,Asumsi!$A$5:$A$7,0))-F1443*R1443,0)</f>
        <v>117066.6</v>
      </c>
      <c r="V1443" s="45">
        <f>IF(S1443=1,U1443*(1-Asumsi!$B$10),U1443)</f>
        <v>111213.27</v>
      </c>
    </row>
    <row r="1444" spans="1:22" x14ac:dyDescent="0.35">
      <c r="A1444" s="43">
        <v>22181</v>
      </c>
      <c r="B1444" s="43" t="s">
        <v>209</v>
      </c>
      <c r="C1444" s="43" t="s">
        <v>456</v>
      </c>
      <c r="D1444" s="44">
        <v>40823</v>
      </c>
      <c r="E1444" s="43">
        <v>41</v>
      </c>
      <c r="F1444" s="43">
        <v>516260</v>
      </c>
      <c r="G1444" s="43">
        <v>0.03</v>
      </c>
      <c r="H1444" s="43">
        <v>15488</v>
      </c>
      <c r="I1444" s="43" t="s">
        <v>76</v>
      </c>
      <c r="J1444" s="43" t="s">
        <v>150</v>
      </c>
      <c r="K1444" s="43">
        <f t="shared" si="176"/>
        <v>2011</v>
      </c>
      <c r="L1444" s="43">
        <f t="shared" si="177"/>
        <v>0</v>
      </c>
      <c r="M1444" s="43">
        <f t="shared" si="178"/>
        <v>1</v>
      </c>
      <c r="N1444" s="43">
        <f t="shared" si="179"/>
        <v>1</v>
      </c>
      <c r="O1444" s="43" t="str">
        <f t="shared" si="180"/>
        <v>B: 1-3%</v>
      </c>
      <c r="P1444" s="45">
        <f t="shared" si="181"/>
        <v>0</v>
      </c>
      <c r="Q1444" s="45">
        <f>IF(L1444=1,F1444*INDEX(Asumsi!$B$5:$B$7,MATCH(I1444,Asumsi!$A$5:$A$7,0))-H1444,0)</f>
        <v>0</v>
      </c>
      <c r="R1444" s="46">
        <f>MIN(G1444,INDEX(Asumsi!$C$5:$C$7,MATCH(I1444,Asumsi!$A$5:$A$7,0)))</f>
        <v>0.03</v>
      </c>
      <c r="S1444" s="43">
        <f t="shared" si="182"/>
        <v>0</v>
      </c>
      <c r="T1444" s="45">
        <f t="shared" si="183"/>
        <v>0</v>
      </c>
      <c r="U1444" s="45">
        <f>IF(L1444=1,F1444*INDEX(Asumsi!$B$5:$B$7,MATCH(I1444,Asumsi!$A$5:$A$7,0))-F1444*R1444,0)</f>
        <v>0</v>
      </c>
      <c r="V1444" s="45">
        <f>IF(S1444=1,U1444*(1-Asumsi!$B$10),U1444)</f>
        <v>0</v>
      </c>
    </row>
    <row r="1445" spans="1:22" x14ac:dyDescent="0.35">
      <c r="A1445" s="43">
        <v>22272</v>
      </c>
      <c r="B1445" s="43" t="s">
        <v>202</v>
      </c>
      <c r="C1445" s="43" t="s">
        <v>450</v>
      </c>
      <c r="D1445" s="44">
        <v>41035</v>
      </c>
      <c r="E1445" s="43">
        <v>37</v>
      </c>
      <c r="F1445" s="43">
        <v>10764480</v>
      </c>
      <c r="G1445" s="43">
        <v>0.1</v>
      </c>
      <c r="H1445" s="43">
        <v>1076448</v>
      </c>
      <c r="I1445" s="43" t="s">
        <v>77</v>
      </c>
      <c r="J1445" s="43" t="s">
        <v>142</v>
      </c>
      <c r="K1445" s="43">
        <f t="shared" si="176"/>
        <v>2012</v>
      </c>
      <c r="L1445" s="43">
        <f t="shared" si="177"/>
        <v>1</v>
      </c>
      <c r="M1445" s="43">
        <f t="shared" si="178"/>
        <v>0</v>
      </c>
      <c r="N1445" s="43">
        <f t="shared" si="179"/>
        <v>1</v>
      </c>
      <c r="O1445" s="43" t="str">
        <f t="shared" si="180"/>
        <v>D: 7%+</v>
      </c>
      <c r="P1445" s="45">
        <f t="shared" si="181"/>
        <v>9688032</v>
      </c>
      <c r="Q1445" s="45">
        <f>IF(L1445=1,F1445*INDEX(Asumsi!$B$5:$B$7,MATCH(I1445,Asumsi!$A$5:$A$7,0))-H1445,0)</f>
        <v>2152896</v>
      </c>
      <c r="R1445" s="46">
        <f>MIN(G1445,INDEX(Asumsi!$C$5:$C$7,MATCH(I1445,Asumsi!$A$5:$A$7,0)))</f>
        <v>0.05</v>
      </c>
      <c r="S1445" s="43">
        <f t="shared" si="182"/>
        <v>1</v>
      </c>
      <c r="T1445" s="45">
        <f t="shared" si="183"/>
        <v>538224</v>
      </c>
      <c r="U1445" s="45">
        <f>IF(L1445=1,F1445*INDEX(Asumsi!$B$5:$B$7,MATCH(I1445,Asumsi!$A$5:$A$7,0))-F1445*R1445,0)</f>
        <v>2691120</v>
      </c>
      <c r="V1445" s="45">
        <f>IF(S1445=1,U1445*(1-Asumsi!$B$10),U1445)</f>
        <v>2556564</v>
      </c>
    </row>
    <row r="1446" spans="1:22" x14ac:dyDescent="0.35">
      <c r="A1446" s="43">
        <v>22373</v>
      </c>
      <c r="B1446" s="43" t="s">
        <v>202</v>
      </c>
      <c r="C1446" s="43" t="s">
        <v>447</v>
      </c>
      <c r="D1446" s="44">
        <v>40996</v>
      </c>
      <c r="E1446" s="43">
        <v>26</v>
      </c>
      <c r="F1446" s="43">
        <v>466060</v>
      </c>
      <c r="G1446" s="43">
        <v>0.05</v>
      </c>
      <c r="H1446" s="43">
        <v>23303</v>
      </c>
      <c r="I1446" s="43" t="s">
        <v>76</v>
      </c>
      <c r="J1446" s="43" t="s">
        <v>146</v>
      </c>
      <c r="K1446" s="43">
        <f t="shared" si="176"/>
        <v>2012</v>
      </c>
      <c r="L1446" s="43">
        <f t="shared" si="177"/>
        <v>1</v>
      </c>
      <c r="M1446" s="43">
        <f t="shared" si="178"/>
        <v>0</v>
      </c>
      <c r="N1446" s="43">
        <f t="shared" si="179"/>
        <v>1</v>
      </c>
      <c r="O1446" s="43" t="str">
        <f t="shared" si="180"/>
        <v>C: 4-6%</v>
      </c>
      <c r="P1446" s="45">
        <f t="shared" si="181"/>
        <v>442757</v>
      </c>
      <c r="Q1446" s="45">
        <f>IF(L1446=1,F1446*INDEX(Asumsi!$B$5:$B$7,MATCH(I1446,Asumsi!$A$5:$A$7,0))-H1446,0)</f>
        <v>116515</v>
      </c>
      <c r="R1446" s="46">
        <f>MIN(G1446,INDEX(Asumsi!$C$5:$C$7,MATCH(I1446,Asumsi!$A$5:$A$7,0)))</f>
        <v>0.05</v>
      </c>
      <c r="S1446" s="43">
        <f t="shared" si="182"/>
        <v>0</v>
      </c>
      <c r="T1446" s="45">
        <f t="shared" si="183"/>
        <v>0</v>
      </c>
      <c r="U1446" s="45">
        <f>IF(L1446=1,F1446*INDEX(Asumsi!$B$5:$B$7,MATCH(I1446,Asumsi!$A$5:$A$7,0))-F1446*R1446,0)</f>
        <v>116515</v>
      </c>
      <c r="V1446" s="45">
        <f>IF(S1446=1,U1446*(1-Asumsi!$B$10),U1446)</f>
        <v>116515</v>
      </c>
    </row>
    <row r="1447" spans="1:22" x14ac:dyDescent="0.35">
      <c r="A1447" s="43">
        <v>22434</v>
      </c>
      <c r="B1447" s="43" t="s">
        <v>202</v>
      </c>
      <c r="C1447" s="43" t="s">
        <v>463</v>
      </c>
      <c r="D1447" s="44">
        <v>41150</v>
      </c>
      <c r="E1447" s="43">
        <v>3</v>
      </c>
      <c r="F1447" s="43">
        <v>37400</v>
      </c>
      <c r="G1447" s="43">
        <v>0.1</v>
      </c>
      <c r="H1447" s="43">
        <v>3740</v>
      </c>
      <c r="I1447" s="43" t="s">
        <v>76</v>
      </c>
      <c r="J1447" s="43" t="s">
        <v>138</v>
      </c>
      <c r="K1447" s="43">
        <f t="shared" si="176"/>
        <v>2012</v>
      </c>
      <c r="L1447" s="43">
        <f t="shared" si="177"/>
        <v>1</v>
      </c>
      <c r="M1447" s="43">
        <f t="shared" si="178"/>
        <v>0</v>
      </c>
      <c r="N1447" s="43">
        <f t="shared" si="179"/>
        <v>1</v>
      </c>
      <c r="O1447" s="43" t="str">
        <f t="shared" si="180"/>
        <v>D: 7%+</v>
      </c>
      <c r="P1447" s="45">
        <f t="shared" si="181"/>
        <v>33660</v>
      </c>
      <c r="Q1447" s="45">
        <f>IF(L1447=1,F1447*INDEX(Asumsi!$B$5:$B$7,MATCH(I1447,Asumsi!$A$5:$A$7,0))-H1447,0)</f>
        <v>7480</v>
      </c>
      <c r="R1447" s="46">
        <f>MIN(G1447,INDEX(Asumsi!$C$5:$C$7,MATCH(I1447,Asumsi!$A$5:$A$7,0)))</f>
        <v>0.05</v>
      </c>
      <c r="S1447" s="43">
        <f t="shared" si="182"/>
        <v>1</v>
      </c>
      <c r="T1447" s="45">
        <f t="shared" si="183"/>
        <v>1870</v>
      </c>
      <c r="U1447" s="45">
        <f>IF(L1447=1,F1447*INDEX(Asumsi!$B$5:$B$7,MATCH(I1447,Asumsi!$A$5:$A$7,0))-F1447*R1447,0)</f>
        <v>9350</v>
      </c>
      <c r="V1447" s="45">
        <f>IF(S1447=1,U1447*(1-Asumsi!$B$10),U1447)</f>
        <v>8882.5</v>
      </c>
    </row>
    <row r="1448" spans="1:22" x14ac:dyDescent="0.35">
      <c r="A1448" s="43">
        <v>22849</v>
      </c>
      <c r="B1448" s="43" t="s">
        <v>202</v>
      </c>
      <c r="C1448" s="43" t="s">
        <v>445</v>
      </c>
      <c r="D1448" s="44">
        <v>40588</v>
      </c>
      <c r="E1448" s="43">
        <v>27</v>
      </c>
      <c r="F1448" s="43">
        <v>609960</v>
      </c>
      <c r="G1448" s="43">
        <v>0.08</v>
      </c>
      <c r="H1448" s="43">
        <v>48797</v>
      </c>
      <c r="I1448" s="43" t="s">
        <v>76</v>
      </c>
      <c r="J1448" s="43" t="s">
        <v>138</v>
      </c>
      <c r="K1448" s="43">
        <f t="shared" si="176"/>
        <v>2011</v>
      </c>
      <c r="L1448" s="43">
        <f t="shared" si="177"/>
        <v>1</v>
      </c>
      <c r="M1448" s="43">
        <f t="shared" si="178"/>
        <v>0</v>
      </c>
      <c r="N1448" s="43">
        <f t="shared" si="179"/>
        <v>1</v>
      </c>
      <c r="O1448" s="43" t="str">
        <f t="shared" si="180"/>
        <v>D: 7%+</v>
      </c>
      <c r="P1448" s="45">
        <f t="shared" si="181"/>
        <v>561163</v>
      </c>
      <c r="Q1448" s="45">
        <f>IF(L1448=1,F1448*INDEX(Asumsi!$B$5:$B$7,MATCH(I1448,Asumsi!$A$5:$A$7,0))-H1448,0)</f>
        <v>134191</v>
      </c>
      <c r="R1448" s="46">
        <f>MIN(G1448,INDEX(Asumsi!$C$5:$C$7,MATCH(I1448,Asumsi!$A$5:$A$7,0)))</f>
        <v>0.05</v>
      </c>
      <c r="S1448" s="43">
        <f t="shared" si="182"/>
        <v>1</v>
      </c>
      <c r="T1448" s="45">
        <f t="shared" si="183"/>
        <v>18298.8</v>
      </c>
      <c r="U1448" s="45">
        <f>IF(L1448=1,F1448*INDEX(Asumsi!$B$5:$B$7,MATCH(I1448,Asumsi!$A$5:$A$7,0))-F1448*R1448,0)</f>
        <v>152490</v>
      </c>
      <c r="V1448" s="45">
        <f>IF(S1448=1,U1448*(1-Asumsi!$B$10),U1448)</f>
        <v>144865.5</v>
      </c>
    </row>
    <row r="1449" spans="1:22" x14ac:dyDescent="0.35">
      <c r="A1449" s="43">
        <v>22881</v>
      </c>
      <c r="B1449" s="43" t="s">
        <v>202</v>
      </c>
      <c r="C1449" s="43" t="s">
        <v>473</v>
      </c>
      <c r="D1449" s="44">
        <v>40274</v>
      </c>
      <c r="E1449" s="43">
        <v>33</v>
      </c>
      <c r="F1449" s="43">
        <v>952120</v>
      </c>
      <c r="G1449" s="43">
        <v>0.04</v>
      </c>
      <c r="H1449" s="43">
        <v>38085</v>
      </c>
      <c r="I1449" s="43" t="s">
        <v>76</v>
      </c>
      <c r="J1449" s="43" t="s">
        <v>140</v>
      </c>
      <c r="K1449" s="43">
        <f t="shared" si="176"/>
        <v>2010</v>
      </c>
      <c r="L1449" s="43">
        <f t="shared" si="177"/>
        <v>1</v>
      </c>
      <c r="M1449" s="43">
        <f t="shared" si="178"/>
        <v>0</v>
      </c>
      <c r="N1449" s="43">
        <f t="shared" si="179"/>
        <v>1</v>
      </c>
      <c r="O1449" s="43" t="str">
        <f t="shared" si="180"/>
        <v>C: 4-6%</v>
      </c>
      <c r="P1449" s="45">
        <f t="shared" si="181"/>
        <v>914035</v>
      </c>
      <c r="Q1449" s="45">
        <f>IF(L1449=1,F1449*INDEX(Asumsi!$B$5:$B$7,MATCH(I1449,Asumsi!$A$5:$A$7,0))-H1449,0)</f>
        <v>247551</v>
      </c>
      <c r="R1449" s="46">
        <f>MIN(G1449,INDEX(Asumsi!$C$5:$C$7,MATCH(I1449,Asumsi!$A$5:$A$7,0)))</f>
        <v>0.04</v>
      </c>
      <c r="S1449" s="43">
        <f t="shared" si="182"/>
        <v>0</v>
      </c>
      <c r="T1449" s="45">
        <f t="shared" si="183"/>
        <v>0</v>
      </c>
      <c r="U1449" s="45">
        <f>IF(L1449=1,F1449*INDEX(Asumsi!$B$5:$B$7,MATCH(I1449,Asumsi!$A$5:$A$7,0))-F1449*R1449,0)</f>
        <v>247551.2</v>
      </c>
      <c r="V1449" s="45">
        <f>IF(S1449=1,U1449*(1-Asumsi!$B$10),U1449)</f>
        <v>247551.2</v>
      </c>
    </row>
    <row r="1450" spans="1:22" x14ac:dyDescent="0.35">
      <c r="A1450" s="43">
        <v>22950</v>
      </c>
      <c r="B1450" s="43" t="s">
        <v>209</v>
      </c>
      <c r="C1450" s="43" t="s">
        <v>497</v>
      </c>
      <c r="D1450" s="44">
        <v>40898</v>
      </c>
      <c r="E1450" s="43">
        <v>29</v>
      </c>
      <c r="F1450" s="43">
        <v>3512220</v>
      </c>
      <c r="G1450" s="43">
        <v>0.1</v>
      </c>
      <c r="H1450" s="43">
        <v>351222</v>
      </c>
      <c r="I1450" s="43" t="s">
        <v>76</v>
      </c>
      <c r="J1450" s="43" t="s">
        <v>140</v>
      </c>
      <c r="K1450" s="43">
        <f t="shared" si="176"/>
        <v>2011</v>
      </c>
      <c r="L1450" s="43">
        <f t="shared" si="177"/>
        <v>0</v>
      </c>
      <c r="M1450" s="43">
        <f t="shared" si="178"/>
        <v>1</v>
      </c>
      <c r="N1450" s="43">
        <f t="shared" si="179"/>
        <v>1</v>
      </c>
      <c r="O1450" s="43" t="str">
        <f t="shared" si="180"/>
        <v>D: 7%+</v>
      </c>
      <c r="P1450" s="45">
        <f t="shared" si="181"/>
        <v>0</v>
      </c>
      <c r="Q1450" s="45">
        <f>IF(L1450=1,F1450*INDEX(Asumsi!$B$5:$B$7,MATCH(I1450,Asumsi!$A$5:$A$7,0))-H1450,0)</f>
        <v>0</v>
      </c>
      <c r="R1450" s="46">
        <f>MIN(G1450,INDEX(Asumsi!$C$5:$C$7,MATCH(I1450,Asumsi!$A$5:$A$7,0)))</f>
        <v>0.05</v>
      </c>
      <c r="S1450" s="43">
        <f t="shared" si="182"/>
        <v>1</v>
      </c>
      <c r="T1450" s="45">
        <f t="shared" si="183"/>
        <v>0</v>
      </c>
      <c r="U1450" s="45">
        <f>IF(L1450=1,F1450*INDEX(Asumsi!$B$5:$B$7,MATCH(I1450,Asumsi!$A$5:$A$7,0))-F1450*R1450,0)</f>
        <v>0</v>
      </c>
      <c r="V1450" s="45">
        <f>IF(S1450=1,U1450*(1-Asumsi!$B$10),U1450)</f>
        <v>0</v>
      </c>
    </row>
    <row r="1451" spans="1:22" x14ac:dyDescent="0.35">
      <c r="A1451" s="43">
        <v>23008</v>
      </c>
      <c r="B1451" s="43" t="s">
        <v>202</v>
      </c>
      <c r="C1451" s="43" t="s">
        <v>468</v>
      </c>
      <c r="D1451" s="44">
        <v>40095</v>
      </c>
      <c r="E1451" s="43">
        <v>10</v>
      </c>
      <c r="F1451" s="43">
        <v>2272940</v>
      </c>
      <c r="G1451" s="43">
        <v>0.1</v>
      </c>
      <c r="H1451" s="43">
        <v>227294</v>
      </c>
      <c r="I1451" s="43" t="s">
        <v>76</v>
      </c>
      <c r="J1451" s="43" t="s">
        <v>138</v>
      </c>
      <c r="K1451" s="43">
        <f t="shared" si="176"/>
        <v>2009</v>
      </c>
      <c r="L1451" s="43">
        <f t="shared" si="177"/>
        <v>1</v>
      </c>
      <c r="M1451" s="43">
        <f t="shared" si="178"/>
        <v>0</v>
      </c>
      <c r="N1451" s="43">
        <f t="shared" si="179"/>
        <v>1</v>
      </c>
      <c r="O1451" s="43" t="str">
        <f t="shared" si="180"/>
        <v>D: 7%+</v>
      </c>
      <c r="P1451" s="45">
        <f t="shared" si="181"/>
        <v>2045646</v>
      </c>
      <c r="Q1451" s="45">
        <f>IF(L1451=1,F1451*INDEX(Asumsi!$B$5:$B$7,MATCH(I1451,Asumsi!$A$5:$A$7,0))-H1451,0)</f>
        <v>454588</v>
      </c>
      <c r="R1451" s="46">
        <f>MIN(G1451,INDEX(Asumsi!$C$5:$C$7,MATCH(I1451,Asumsi!$A$5:$A$7,0)))</f>
        <v>0.05</v>
      </c>
      <c r="S1451" s="43">
        <f t="shared" si="182"/>
        <v>1</v>
      </c>
      <c r="T1451" s="45">
        <f t="shared" si="183"/>
        <v>113647</v>
      </c>
      <c r="U1451" s="45">
        <f>IF(L1451=1,F1451*INDEX(Asumsi!$B$5:$B$7,MATCH(I1451,Asumsi!$A$5:$A$7,0))-F1451*R1451,0)</f>
        <v>568235</v>
      </c>
      <c r="V1451" s="45">
        <f>IF(S1451=1,U1451*(1-Asumsi!$B$10),U1451)</f>
        <v>539823.25</v>
      </c>
    </row>
    <row r="1452" spans="1:22" x14ac:dyDescent="0.35">
      <c r="A1452" s="43">
        <v>23202</v>
      </c>
      <c r="B1452" s="43" t="s">
        <v>202</v>
      </c>
      <c r="C1452" s="43" t="s">
        <v>487</v>
      </c>
      <c r="D1452" s="44">
        <v>40754</v>
      </c>
      <c r="E1452" s="43">
        <v>39</v>
      </c>
      <c r="F1452" s="43">
        <v>614840</v>
      </c>
      <c r="G1452" s="43">
        <v>0.05</v>
      </c>
      <c r="H1452" s="43">
        <v>30742</v>
      </c>
      <c r="I1452" s="43" t="s">
        <v>76</v>
      </c>
      <c r="J1452" s="43" t="s">
        <v>145</v>
      </c>
      <c r="K1452" s="43">
        <f t="shared" si="176"/>
        <v>2011</v>
      </c>
      <c r="L1452" s="43">
        <f t="shared" si="177"/>
        <v>1</v>
      </c>
      <c r="M1452" s="43">
        <f t="shared" si="178"/>
        <v>0</v>
      </c>
      <c r="N1452" s="43">
        <f t="shared" si="179"/>
        <v>1</v>
      </c>
      <c r="O1452" s="43" t="str">
        <f t="shared" si="180"/>
        <v>C: 4-6%</v>
      </c>
      <c r="P1452" s="45">
        <f t="shared" si="181"/>
        <v>584098</v>
      </c>
      <c r="Q1452" s="45">
        <f>IF(L1452=1,F1452*INDEX(Asumsi!$B$5:$B$7,MATCH(I1452,Asumsi!$A$5:$A$7,0))-H1452,0)</f>
        <v>153710</v>
      </c>
      <c r="R1452" s="46">
        <f>MIN(G1452,INDEX(Asumsi!$C$5:$C$7,MATCH(I1452,Asumsi!$A$5:$A$7,0)))</f>
        <v>0.05</v>
      </c>
      <c r="S1452" s="43">
        <f t="shared" si="182"/>
        <v>0</v>
      </c>
      <c r="T1452" s="45">
        <f t="shared" si="183"/>
        <v>0</v>
      </c>
      <c r="U1452" s="45">
        <f>IF(L1452=1,F1452*INDEX(Asumsi!$B$5:$B$7,MATCH(I1452,Asumsi!$A$5:$A$7,0))-F1452*R1452,0)</f>
        <v>153710</v>
      </c>
      <c r="V1452" s="45">
        <f>IF(S1452=1,U1452*(1-Asumsi!$B$10),U1452)</f>
        <v>153710</v>
      </c>
    </row>
    <row r="1453" spans="1:22" x14ac:dyDescent="0.35">
      <c r="A1453" s="43">
        <v>23426</v>
      </c>
      <c r="B1453" s="43" t="s">
        <v>202</v>
      </c>
      <c r="C1453" s="43" t="s">
        <v>468</v>
      </c>
      <c r="D1453" s="44">
        <v>40590</v>
      </c>
      <c r="E1453" s="43">
        <v>45</v>
      </c>
      <c r="F1453" s="43">
        <v>2019600</v>
      </c>
      <c r="G1453" s="43">
        <v>7.0000000000000007E-2</v>
      </c>
      <c r="H1453" s="43">
        <v>141372</v>
      </c>
      <c r="I1453" s="43" t="s">
        <v>77</v>
      </c>
      <c r="J1453" s="43" t="s">
        <v>142</v>
      </c>
      <c r="K1453" s="43">
        <f t="shared" si="176"/>
        <v>2011</v>
      </c>
      <c r="L1453" s="43">
        <f t="shared" si="177"/>
        <v>1</v>
      </c>
      <c r="M1453" s="43">
        <f t="shared" si="178"/>
        <v>0</v>
      </c>
      <c r="N1453" s="43">
        <f t="shared" si="179"/>
        <v>1</v>
      </c>
      <c r="O1453" s="43" t="str">
        <f t="shared" si="180"/>
        <v>D: 7%+</v>
      </c>
      <c r="P1453" s="45">
        <f t="shared" si="181"/>
        <v>1878228</v>
      </c>
      <c r="Q1453" s="45">
        <f>IF(L1453=1,F1453*INDEX(Asumsi!$B$5:$B$7,MATCH(I1453,Asumsi!$A$5:$A$7,0))-H1453,0)</f>
        <v>464508</v>
      </c>
      <c r="R1453" s="46">
        <f>MIN(G1453,INDEX(Asumsi!$C$5:$C$7,MATCH(I1453,Asumsi!$A$5:$A$7,0)))</f>
        <v>0.05</v>
      </c>
      <c r="S1453" s="43">
        <f t="shared" si="182"/>
        <v>1</v>
      </c>
      <c r="T1453" s="45">
        <f t="shared" si="183"/>
        <v>40392.000000000007</v>
      </c>
      <c r="U1453" s="45">
        <f>IF(L1453=1,F1453*INDEX(Asumsi!$B$5:$B$7,MATCH(I1453,Asumsi!$A$5:$A$7,0))-F1453*R1453,0)</f>
        <v>504900</v>
      </c>
      <c r="V1453" s="45">
        <f>IF(S1453=1,U1453*(1-Asumsi!$B$10),U1453)</f>
        <v>479655</v>
      </c>
    </row>
    <row r="1454" spans="1:22" x14ac:dyDescent="0.35">
      <c r="A1454" s="43">
        <v>23649</v>
      </c>
      <c r="B1454" s="43" t="s">
        <v>202</v>
      </c>
      <c r="C1454" s="43" t="s">
        <v>481</v>
      </c>
      <c r="D1454" s="44">
        <v>41157</v>
      </c>
      <c r="E1454" s="43">
        <v>30</v>
      </c>
      <c r="F1454" s="43">
        <v>9175852</v>
      </c>
      <c r="G1454" s="43">
        <v>0.1</v>
      </c>
      <c r="H1454" s="43">
        <v>917585</v>
      </c>
      <c r="I1454" s="43" t="s">
        <v>77</v>
      </c>
      <c r="J1454" s="43" t="s">
        <v>137</v>
      </c>
      <c r="K1454" s="43">
        <f t="shared" si="176"/>
        <v>2012</v>
      </c>
      <c r="L1454" s="43">
        <f t="shared" si="177"/>
        <v>1</v>
      </c>
      <c r="M1454" s="43">
        <f t="shared" si="178"/>
        <v>0</v>
      </c>
      <c r="N1454" s="43">
        <f t="shared" si="179"/>
        <v>1</v>
      </c>
      <c r="O1454" s="43" t="str">
        <f t="shared" si="180"/>
        <v>D: 7%+</v>
      </c>
      <c r="P1454" s="45">
        <f t="shared" si="181"/>
        <v>8258267</v>
      </c>
      <c r="Q1454" s="45">
        <f>IF(L1454=1,F1454*INDEX(Asumsi!$B$5:$B$7,MATCH(I1454,Asumsi!$A$5:$A$7,0))-H1454,0)</f>
        <v>1835170.6</v>
      </c>
      <c r="R1454" s="46">
        <f>MIN(G1454,INDEX(Asumsi!$C$5:$C$7,MATCH(I1454,Asumsi!$A$5:$A$7,0)))</f>
        <v>0.05</v>
      </c>
      <c r="S1454" s="43">
        <f t="shared" si="182"/>
        <v>1</v>
      </c>
      <c r="T1454" s="45">
        <f t="shared" si="183"/>
        <v>458792.60000000003</v>
      </c>
      <c r="U1454" s="45">
        <f>IF(L1454=1,F1454*INDEX(Asumsi!$B$5:$B$7,MATCH(I1454,Asumsi!$A$5:$A$7,0))-F1454*R1454,0)</f>
        <v>2293963</v>
      </c>
      <c r="V1454" s="45">
        <f>IF(S1454=1,U1454*(1-Asumsi!$B$10),U1454)</f>
        <v>2179264.85</v>
      </c>
    </row>
    <row r="1455" spans="1:22" x14ac:dyDescent="0.35">
      <c r="A1455" s="43">
        <v>23748</v>
      </c>
      <c r="B1455" s="43" t="s">
        <v>209</v>
      </c>
      <c r="C1455" s="43" t="s">
        <v>487</v>
      </c>
      <c r="D1455" s="44">
        <v>41131</v>
      </c>
      <c r="E1455" s="43">
        <v>26</v>
      </c>
      <c r="F1455" s="43">
        <v>12327040</v>
      </c>
      <c r="G1455" s="43">
        <v>0.02</v>
      </c>
      <c r="H1455" s="43">
        <v>246541</v>
      </c>
      <c r="I1455" s="43" t="s">
        <v>76</v>
      </c>
      <c r="J1455" s="43" t="s">
        <v>140</v>
      </c>
      <c r="K1455" s="43">
        <f t="shared" si="176"/>
        <v>2012</v>
      </c>
      <c r="L1455" s="43">
        <f t="shared" si="177"/>
        <v>0</v>
      </c>
      <c r="M1455" s="43">
        <f t="shared" si="178"/>
        <v>1</v>
      </c>
      <c r="N1455" s="43">
        <f t="shared" si="179"/>
        <v>1</v>
      </c>
      <c r="O1455" s="43" t="str">
        <f t="shared" si="180"/>
        <v>B: 1-3%</v>
      </c>
      <c r="P1455" s="45">
        <f t="shared" si="181"/>
        <v>0</v>
      </c>
      <c r="Q1455" s="45">
        <f>IF(L1455=1,F1455*INDEX(Asumsi!$B$5:$B$7,MATCH(I1455,Asumsi!$A$5:$A$7,0))-H1455,0)</f>
        <v>0</v>
      </c>
      <c r="R1455" s="46">
        <f>MIN(G1455,INDEX(Asumsi!$C$5:$C$7,MATCH(I1455,Asumsi!$A$5:$A$7,0)))</f>
        <v>0.02</v>
      </c>
      <c r="S1455" s="43">
        <f t="shared" si="182"/>
        <v>0</v>
      </c>
      <c r="T1455" s="45">
        <f t="shared" si="183"/>
        <v>0</v>
      </c>
      <c r="U1455" s="45">
        <f>IF(L1455=1,F1455*INDEX(Asumsi!$B$5:$B$7,MATCH(I1455,Asumsi!$A$5:$A$7,0))-F1455*R1455,0)</f>
        <v>0</v>
      </c>
      <c r="V1455" s="45">
        <f>IF(S1455=1,U1455*(1-Asumsi!$B$10),U1455)</f>
        <v>0</v>
      </c>
    </row>
    <row r="1456" spans="1:22" x14ac:dyDescent="0.35">
      <c r="A1456" s="43">
        <v>23847</v>
      </c>
      <c r="B1456" s="43" t="s">
        <v>202</v>
      </c>
      <c r="C1456" s="43" t="s">
        <v>469</v>
      </c>
      <c r="D1456" s="44">
        <v>41222</v>
      </c>
      <c r="E1456" s="43">
        <v>7</v>
      </c>
      <c r="F1456" s="43">
        <v>2557293</v>
      </c>
      <c r="G1456" s="43">
        <v>0.01</v>
      </c>
      <c r="H1456" s="43">
        <v>25573</v>
      </c>
      <c r="I1456" s="43" t="s">
        <v>77</v>
      </c>
      <c r="J1456" s="43" t="s">
        <v>137</v>
      </c>
      <c r="K1456" s="43">
        <f t="shared" si="176"/>
        <v>2012</v>
      </c>
      <c r="L1456" s="43">
        <f t="shared" si="177"/>
        <v>1</v>
      </c>
      <c r="M1456" s="43">
        <f t="shared" si="178"/>
        <v>0</v>
      </c>
      <c r="N1456" s="43">
        <f t="shared" si="179"/>
        <v>1</v>
      </c>
      <c r="O1456" s="43" t="str">
        <f t="shared" si="180"/>
        <v>B: 1-3%</v>
      </c>
      <c r="P1456" s="45">
        <f t="shared" si="181"/>
        <v>2531720</v>
      </c>
      <c r="Q1456" s="45">
        <f>IF(L1456=1,F1456*INDEX(Asumsi!$B$5:$B$7,MATCH(I1456,Asumsi!$A$5:$A$7,0))-H1456,0)</f>
        <v>741614.9</v>
      </c>
      <c r="R1456" s="46">
        <f>MIN(G1456,INDEX(Asumsi!$C$5:$C$7,MATCH(I1456,Asumsi!$A$5:$A$7,0)))</f>
        <v>0.01</v>
      </c>
      <c r="S1456" s="43">
        <f t="shared" si="182"/>
        <v>0</v>
      </c>
      <c r="T1456" s="45">
        <f t="shared" si="183"/>
        <v>0</v>
      </c>
      <c r="U1456" s="45">
        <f>IF(L1456=1,F1456*INDEX(Asumsi!$B$5:$B$7,MATCH(I1456,Asumsi!$A$5:$A$7,0))-F1456*R1456,0)</f>
        <v>741614.97</v>
      </c>
      <c r="V1456" s="45">
        <f>IF(S1456=1,U1456*(1-Asumsi!$B$10),U1456)</f>
        <v>741614.97</v>
      </c>
    </row>
    <row r="1457" spans="1:22" x14ac:dyDescent="0.35">
      <c r="A1457" s="43">
        <v>23971</v>
      </c>
      <c r="B1457" s="43" t="s">
        <v>202</v>
      </c>
      <c r="C1457" s="43" t="s">
        <v>498</v>
      </c>
      <c r="D1457" s="44">
        <v>40138</v>
      </c>
      <c r="E1457" s="43">
        <v>5</v>
      </c>
      <c r="F1457" s="43">
        <v>133260</v>
      </c>
      <c r="G1457" s="43">
        <v>0</v>
      </c>
      <c r="H1457" s="43">
        <v>0</v>
      </c>
      <c r="I1457" s="43" t="s">
        <v>76</v>
      </c>
      <c r="J1457" s="43" t="s">
        <v>141</v>
      </c>
      <c r="K1457" s="43">
        <f t="shared" si="176"/>
        <v>2009</v>
      </c>
      <c r="L1457" s="43">
        <f t="shared" si="177"/>
        <v>1</v>
      </c>
      <c r="M1457" s="43">
        <f t="shared" si="178"/>
        <v>0</v>
      </c>
      <c r="N1457" s="43">
        <f t="shared" si="179"/>
        <v>1</v>
      </c>
      <c r="O1457" s="43" t="str">
        <f t="shared" si="180"/>
        <v>A: 0%</v>
      </c>
      <c r="P1457" s="45">
        <f t="shared" si="181"/>
        <v>133260</v>
      </c>
      <c r="Q1457" s="45">
        <f>IF(L1457=1,F1457*INDEX(Asumsi!$B$5:$B$7,MATCH(I1457,Asumsi!$A$5:$A$7,0))-H1457,0)</f>
        <v>39978</v>
      </c>
      <c r="R1457" s="46">
        <f>MIN(G1457,INDEX(Asumsi!$C$5:$C$7,MATCH(I1457,Asumsi!$A$5:$A$7,0)))</f>
        <v>0</v>
      </c>
      <c r="S1457" s="43">
        <f t="shared" si="182"/>
        <v>0</v>
      </c>
      <c r="T1457" s="45">
        <f t="shared" si="183"/>
        <v>0</v>
      </c>
      <c r="U1457" s="45">
        <f>IF(L1457=1,F1457*INDEX(Asumsi!$B$5:$B$7,MATCH(I1457,Asumsi!$A$5:$A$7,0))-F1457*R1457,0)</f>
        <v>39978</v>
      </c>
      <c r="V1457" s="45">
        <f>IF(S1457=1,U1457*(1-Asumsi!$B$10),U1457)</f>
        <v>39978</v>
      </c>
    </row>
    <row r="1458" spans="1:22" x14ac:dyDescent="0.35">
      <c r="A1458" s="43">
        <v>24135</v>
      </c>
      <c r="B1458" s="43" t="s">
        <v>202</v>
      </c>
      <c r="C1458" s="43" t="s">
        <v>454</v>
      </c>
      <c r="D1458" s="44">
        <v>40200</v>
      </c>
      <c r="E1458" s="43">
        <v>12</v>
      </c>
      <c r="F1458" s="43">
        <v>690380</v>
      </c>
      <c r="G1458" s="43">
        <v>0.1</v>
      </c>
      <c r="H1458" s="43">
        <v>69038</v>
      </c>
      <c r="I1458" s="43" t="s">
        <v>76</v>
      </c>
      <c r="J1458" s="43" t="s">
        <v>138</v>
      </c>
      <c r="K1458" s="43">
        <f t="shared" si="176"/>
        <v>2010</v>
      </c>
      <c r="L1458" s="43">
        <f t="shared" si="177"/>
        <v>1</v>
      </c>
      <c r="M1458" s="43">
        <f t="shared" si="178"/>
        <v>0</v>
      </c>
      <c r="N1458" s="43">
        <f t="shared" si="179"/>
        <v>1</v>
      </c>
      <c r="O1458" s="43" t="str">
        <f t="shared" si="180"/>
        <v>D: 7%+</v>
      </c>
      <c r="P1458" s="45">
        <f t="shared" si="181"/>
        <v>621342</v>
      </c>
      <c r="Q1458" s="45">
        <f>IF(L1458=1,F1458*INDEX(Asumsi!$B$5:$B$7,MATCH(I1458,Asumsi!$A$5:$A$7,0))-H1458,0)</f>
        <v>138076</v>
      </c>
      <c r="R1458" s="46">
        <f>MIN(G1458,INDEX(Asumsi!$C$5:$C$7,MATCH(I1458,Asumsi!$A$5:$A$7,0)))</f>
        <v>0.05</v>
      </c>
      <c r="S1458" s="43">
        <f t="shared" si="182"/>
        <v>1</v>
      </c>
      <c r="T1458" s="45">
        <f t="shared" si="183"/>
        <v>34519</v>
      </c>
      <c r="U1458" s="45">
        <f>IF(L1458=1,F1458*INDEX(Asumsi!$B$5:$B$7,MATCH(I1458,Asumsi!$A$5:$A$7,0))-F1458*R1458,0)</f>
        <v>172595</v>
      </c>
      <c r="V1458" s="45">
        <f>IF(S1458=1,U1458*(1-Asumsi!$B$10),U1458)</f>
        <v>163965.25</v>
      </c>
    </row>
    <row r="1459" spans="1:22" x14ac:dyDescent="0.35">
      <c r="A1459" s="43">
        <v>24196</v>
      </c>
      <c r="B1459" s="43" t="s">
        <v>202</v>
      </c>
      <c r="C1459" s="43" t="s">
        <v>493</v>
      </c>
      <c r="D1459" s="44">
        <v>40389</v>
      </c>
      <c r="E1459" s="43">
        <v>2</v>
      </c>
      <c r="F1459" s="43">
        <v>26880</v>
      </c>
      <c r="G1459" s="43">
        <v>0.08</v>
      </c>
      <c r="H1459" s="43">
        <v>2150</v>
      </c>
      <c r="I1459" s="43" t="s">
        <v>76</v>
      </c>
      <c r="J1459" s="43" t="s">
        <v>145</v>
      </c>
      <c r="K1459" s="43">
        <f t="shared" si="176"/>
        <v>2010</v>
      </c>
      <c r="L1459" s="43">
        <f t="shared" si="177"/>
        <v>1</v>
      </c>
      <c r="M1459" s="43">
        <f t="shared" si="178"/>
        <v>0</v>
      </c>
      <c r="N1459" s="43">
        <f t="shared" si="179"/>
        <v>1</v>
      </c>
      <c r="O1459" s="43" t="str">
        <f t="shared" si="180"/>
        <v>D: 7%+</v>
      </c>
      <c r="P1459" s="45">
        <f t="shared" si="181"/>
        <v>24730</v>
      </c>
      <c r="Q1459" s="45">
        <f>IF(L1459=1,F1459*INDEX(Asumsi!$B$5:$B$7,MATCH(I1459,Asumsi!$A$5:$A$7,0))-H1459,0)</f>
        <v>5914</v>
      </c>
      <c r="R1459" s="46">
        <f>MIN(G1459,INDEX(Asumsi!$C$5:$C$7,MATCH(I1459,Asumsi!$A$5:$A$7,0)))</f>
        <v>0.05</v>
      </c>
      <c r="S1459" s="43">
        <f t="shared" si="182"/>
        <v>1</v>
      </c>
      <c r="T1459" s="45">
        <f t="shared" si="183"/>
        <v>806.4</v>
      </c>
      <c r="U1459" s="45">
        <f>IF(L1459=1,F1459*INDEX(Asumsi!$B$5:$B$7,MATCH(I1459,Asumsi!$A$5:$A$7,0))-F1459*R1459,0)</f>
        <v>6720</v>
      </c>
      <c r="V1459" s="45">
        <f>IF(S1459=1,U1459*(1-Asumsi!$B$10),U1459)</f>
        <v>6384</v>
      </c>
    </row>
    <row r="1460" spans="1:22" x14ac:dyDescent="0.35">
      <c r="A1460" s="43">
        <v>24197</v>
      </c>
      <c r="B1460" s="43" t="s">
        <v>202</v>
      </c>
      <c r="C1460" s="43" t="s">
        <v>486</v>
      </c>
      <c r="D1460" s="44">
        <v>40212</v>
      </c>
      <c r="E1460" s="43">
        <v>41</v>
      </c>
      <c r="F1460" s="43">
        <v>4708800</v>
      </c>
      <c r="G1460" s="43">
        <v>0</v>
      </c>
      <c r="H1460" s="43">
        <v>0</v>
      </c>
      <c r="I1460" s="43" t="s">
        <v>77</v>
      </c>
      <c r="J1460" s="43" t="s">
        <v>142</v>
      </c>
      <c r="K1460" s="43">
        <f t="shared" si="176"/>
        <v>2010</v>
      </c>
      <c r="L1460" s="43">
        <f t="shared" si="177"/>
        <v>1</v>
      </c>
      <c r="M1460" s="43">
        <f t="shared" si="178"/>
        <v>0</v>
      </c>
      <c r="N1460" s="43">
        <f t="shared" si="179"/>
        <v>1</v>
      </c>
      <c r="O1460" s="43" t="str">
        <f t="shared" si="180"/>
        <v>A: 0%</v>
      </c>
      <c r="P1460" s="45">
        <f t="shared" si="181"/>
        <v>4708800</v>
      </c>
      <c r="Q1460" s="45">
        <f>IF(L1460=1,F1460*INDEX(Asumsi!$B$5:$B$7,MATCH(I1460,Asumsi!$A$5:$A$7,0))-H1460,0)</f>
        <v>1412640</v>
      </c>
      <c r="R1460" s="46">
        <f>MIN(G1460,INDEX(Asumsi!$C$5:$C$7,MATCH(I1460,Asumsi!$A$5:$A$7,0)))</f>
        <v>0</v>
      </c>
      <c r="S1460" s="43">
        <f t="shared" si="182"/>
        <v>0</v>
      </c>
      <c r="T1460" s="45">
        <f t="shared" si="183"/>
        <v>0</v>
      </c>
      <c r="U1460" s="45">
        <f>IF(L1460=1,F1460*INDEX(Asumsi!$B$5:$B$7,MATCH(I1460,Asumsi!$A$5:$A$7,0))-F1460*R1460,0)</f>
        <v>1412640</v>
      </c>
      <c r="V1460" s="45">
        <f>IF(S1460=1,U1460*(1-Asumsi!$B$10),U1460)</f>
        <v>1412640</v>
      </c>
    </row>
    <row r="1461" spans="1:22" x14ac:dyDescent="0.35">
      <c r="A1461" s="43">
        <v>24519</v>
      </c>
      <c r="B1461" s="43" t="s">
        <v>209</v>
      </c>
      <c r="C1461" s="43" t="s">
        <v>449</v>
      </c>
      <c r="D1461" s="44">
        <v>40705</v>
      </c>
      <c r="E1461" s="43">
        <v>22</v>
      </c>
      <c r="F1461" s="43">
        <v>255120</v>
      </c>
      <c r="G1461" s="43">
        <v>0.03</v>
      </c>
      <c r="H1461" s="43">
        <v>7654</v>
      </c>
      <c r="I1461" s="43" t="s">
        <v>76</v>
      </c>
      <c r="J1461" s="43" t="s">
        <v>138</v>
      </c>
      <c r="K1461" s="43">
        <f t="shared" si="176"/>
        <v>2011</v>
      </c>
      <c r="L1461" s="43">
        <f t="shared" si="177"/>
        <v>0</v>
      </c>
      <c r="M1461" s="43">
        <f t="shared" si="178"/>
        <v>1</v>
      </c>
      <c r="N1461" s="43">
        <f t="shared" si="179"/>
        <v>1</v>
      </c>
      <c r="O1461" s="43" t="str">
        <f t="shared" si="180"/>
        <v>B: 1-3%</v>
      </c>
      <c r="P1461" s="45">
        <f t="shared" si="181"/>
        <v>0</v>
      </c>
      <c r="Q1461" s="45">
        <f>IF(L1461=1,F1461*INDEX(Asumsi!$B$5:$B$7,MATCH(I1461,Asumsi!$A$5:$A$7,0))-H1461,0)</f>
        <v>0</v>
      </c>
      <c r="R1461" s="46">
        <f>MIN(G1461,INDEX(Asumsi!$C$5:$C$7,MATCH(I1461,Asumsi!$A$5:$A$7,0)))</f>
        <v>0.03</v>
      </c>
      <c r="S1461" s="43">
        <f t="shared" si="182"/>
        <v>0</v>
      </c>
      <c r="T1461" s="45">
        <f t="shared" si="183"/>
        <v>0</v>
      </c>
      <c r="U1461" s="45">
        <f>IF(L1461=1,F1461*INDEX(Asumsi!$B$5:$B$7,MATCH(I1461,Asumsi!$A$5:$A$7,0))-F1461*R1461,0)</f>
        <v>0</v>
      </c>
      <c r="V1461" s="45">
        <f>IF(S1461=1,U1461*(1-Asumsi!$B$10),U1461)</f>
        <v>0</v>
      </c>
    </row>
    <row r="1462" spans="1:22" x14ac:dyDescent="0.35">
      <c r="A1462" s="43">
        <v>24546</v>
      </c>
      <c r="B1462" s="43" t="s">
        <v>202</v>
      </c>
      <c r="C1462" s="43" t="s">
        <v>450</v>
      </c>
      <c r="D1462" s="44">
        <v>40994</v>
      </c>
      <c r="E1462" s="43">
        <v>7</v>
      </c>
      <c r="F1462" s="43">
        <v>163160</v>
      </c>
      <c r="G1462" s="43">
        <v>0.04</v>
      </c>
      <c r="H1462" s="43">
        <v>6526</v>
      </c>
      <c r="I1462" s="43" t="s">
        <v>76</v>
      </c>
      <c r="J1462" s="43" t="s">
        <v>148</v>
      </c>
      <c r="K1462" s="43">
        <f t="shared" si="176"/>
        <v>2012</v>
      </c>
      <c r="L1462" s="43">
        <f t="shared" si="177"/>
        <v>1</v>
      </c>
      <c r="M1462" s="43">
        <f t="shared" si="178"/>
        <v>0</v>
      </c>
      <c r="N1462" s="43">
        <f t="shared" si="179"/>
        <v>1</v>
      </c>
      <c r="O1462" s="43" t="str">
        <f t="shared" si="180"/>
        <v>C: 4-6%</v>
      </c>
      <c r="P1462" s="45">
        <f t="shared" si="181"/>
        <v>156634</v>
      </c>
      <c r="Q1462" s="45">
        <f>IF(L1462=1,F1462*INDEX(Asumsi!$B$5:$B$7,MATCH(I1462,Asumsi!$A$5:$A$7,0))-H1462,0)</f>
        <v>42422</v>
      </c>
      <c r="R1462" s="46">
        <f>MIN(G1462,INDEX(Asumsi!$C$5:$C$7,MATCH(I1462,Asumsi!$A$5:$A$7,0)))</f>
        <v>0.04</v>
      </c>
      <c r="S1462" s="43">
        <f t="shared" si="182"/>
        <v>0</v>
      </c>
      <c r="T1462" s="45">
        <f t="shared" si="183"/>
        <v>0</v>
      </c>
      <c r="U1462" s="45">
        <f>IF(L1462=1,F1462*INDEX(Asumsi!$B$5:$B$7,MATCH(I1462,Asumsi!$A$5:$A$7,0))-F1462*R1462,0)</f>
        <v>42421.599999999999</v>
      </c>
      <c r="V1462" s="45">
        <f>IF(S1462=1,U1462*(1-Asumsi!$B$10),U1462)</f>
        <v>42421.599999999999</v>
      </c>
    </row>
    <row r="1463" spans="1:22" x14ac:dyDescent="0.35">
      <c r="A1463" s="43">
        <v>24579</v>
      </c>
      <c r="B1463" s="43" t="s">
        <v>202</v>
      </c>
      <c r="C1463" s="43" t="s">
        <v>450</v>
      </c>
      <c r="D1463" s="44">
        <v>41231</v>
      </c>
      <c r="E1463" s="43">
        <v>45</v>
      </c>
      <c r="F1463" s="43">
        <v>27843200</v>
      </c>
      <c r="G1463" s="43">
        <v>0.02</v>
      </c>
      <c r="H1463" s="43">
        <v>556864</v>
      </c>
      <c r="I1463" s="43" t="s">
        <v>76</v>
      </c>
      <c r="J1463" s="43" t="s">
        <v>141</v>
      </c>
      <c r="K1463" s="43">
        <f t="shared" si="176"/>
        <v>2012</v>
      </c>
      <c r="L1463" s="43">
        <f t="shared" si="177"/>
        <v>1</v>
      </c>
      <c r="M1463" s="43">
        <f t="shared" si="178"/>
        <v>0</v>
      </c>
      <c r="N1463" s="43">
        <f t="shared" si="179"/>
        <v>1</v>
      </c>
      <c r="O1463" s="43" t="str">
        <f t="shared" si="180"/>
        <v>B: 1-3%</v>
      </c>
      <c r="P1463" s="45">
        <f t="shared" si="181"/>
        <v>27286336</v>
      </c>
      <c r="Q1463" s="45">
        <f>IF(L1463=1,F1463*INDEX(Asumsi!$B$5:$B$7,MATCH(I1463,Asumsi!$A$5:$A$7,0))-H1463,0)</f>
        <v>7796096</v>
      </c>
      <c r="R1463" s="46">
        <f>MIN(G1463,INDEX(Asumsi!$C$5:$C$7,MATCH(I1463,Asumsi!$A$5:$A$7,0)))</f>
        <v>0.02</v>
      </c>
      <c r="S1463" s="43">
        <f t="shared" si="182"/>
        <v>0</v>
      </c>
      <c r="T1463" s="45">
        <f t="shared" si="183"/>
        <v>0</v>
      </c>
      <c r="U1463" s="45">
        <f>IF(L1463=1,F1463*INDEX(Asumsi!$B$5:$B$7,MATCH(I1463,Asumsi!$A$5:$A$7,0))-F1463*R1463,0)</f>
        <v>7796096</v>
      </c>
      <c r="V1463" s="45">
        <f>IF(S1463=1,U1463*(1-Asumsi!$B$10),U1463)</f>
        <v>7796096</v>
      </c>
    </row>
    <row r="1464" spans="1:22" x14ac:dyDescent="0.35">
      <c r="A1464" s="43">
        <v>24581</v>
      </c>
      <c r="B1464" s="43" t="s">
        <v>202</v>
      </c>
      <c r="C1464" s="43" t="s">
        <v>479</v>
      </c>
      <c r="D1464" s="44">
        <v>40277</v>
      </c>
      <c r="E1464" s="43">
        <v>8</v>
      </c>
      <c r="F1464" s="43">
        <v>77120</v>
      </c>
      <c r="G1464" s="43">
        <v>0.03</v>
      </c>
      <c r="H1464" s="43">
        <v>2314</v>
      </c>
      <c r="I1464" s="43" t="s">
        <v>76</v>
      </c>
      <c r="J1464" s="43" t="s">
        <v>138</v>
      </c>
      <c r="K1464" s="43">
        <f t="shared" si="176"/>
        <v>2010</v>
      </c>
      <c r="L1464" s="43">
        <f t="shared" si="177"/>
        <v>1</v>
      </c>
      <c r="M1464" s="43">
        <f t="shared" si="178"/>
        <v>0</v>
      </c>
      <c r="N1464" s="43">
        <f t="shared" si="179"/>
        <v>1</v>
      </c>
      <c r="O1464" s="43" t="str">
        <f t="shared" si="180"/>
        <v>B: 1-3%</v>
      </c>
      <c r="P1464" s="45">
        <f t="shared" si="181"/>
        <v>74806</v>
      </c>
      <c r="Q1464" s="45">
        <f>IF(L1464=1,F1464*INDEX(Asumsi!$B$5:$B$7,MATCH(I1464,Asumsi!$A$5:$A$7,0))-H1464,0)</f>
        <v>20822</v>
      </c>
      <c r="R1464" s="46">
        <f>MIN(G1464,INDEX(Asumsi!$C$5:$C$7,MATCH(I1464,Asumsi!$A$5:$A$7,0)))</f>
        <v>0.03</v>
      </c>
      <c r="S1464" s="43">
        <f t="shared" si="182"/>
        <v>0</v>
      </c>
      <c r="T1464" s="45">
        <f t="shared" si="183"/>
        <v>0</v>
      </c>
      <c r="U1464" s="45">
        <f>IF(L1464=1,F1464*INDEX(Asumsi!$B$5:$B$7,MATCH(I1464,Asumsi!$A$5:$A$7,0))-F1464*R1464,0)</f>
        <v>20822.400000000001</v>
      </c>
      <c r="V1464" s="45">
        <f>IF(S1464=1,U1464*(1-Asumsi!$B$10),U1464)</f>
        <v>20822.400000000001</v>
      </c>
    </row>
    <row r="1465" spans="1:22" x14ac:dyDescent="0.35">
      <c r="A1465" s="43">
        <v>24710</v>
      </c>
      <c r="B1465" s="43" t="s">
        <v>202</v>
      </c>
      <c r="C1465" s="43" t="s">
        <v>491</v>
      </c>
      <c r="D1465" s="44">
        <v>40451</v>
      </c>
      <c r="E1465" s="43">
        <v>3</v>
      </c>
      <c r="F1465" s="43">
        <v>44120</v>
      </c>
      <c r="G1465" s="43">
        <v>0.05</v>
      </c>
      <c r="H1465" s="43">
        <v>2206</v>
      </c>
      <c r="I1465" s="43" t="s">
        <v>76</v>
      </c>
      <c r="J1465" s="43" t="s">
        <v>145</v>
      </c>
      <c r="K1465" s="43">
        <f t="shared" si="176"/>
        <v>2010</v>
      </c>
      <c r="L1465" s="43">
        <f t="shared" si="177"/>
        <v>1</v>
      </c>
      <c r="M1465" s="43">
        <f t="shared" si="178"/>
        <v>0</v>
      </c>
      <c r="N1465" s="43">
        <f t="shared" si="179"/>
        <v>1</v>
      </c>
      <c r="O1465" s="43" t="str">
        <f t="shared" si="180"/>
        <v>C: 4-6%</v>
      </c>
      <c r="P1465" s="45">
        <f t="shared" si="181"/>
        <v>41914</v>
      </c>
      <c r="Q1465" s="45">
        <f>IF(L1465=1,F1465*INDEX(Asumsi!$B$5:$B$7,MATCH(I1465,Asumsi!$A$5:$A$7,0))-H1465,0)</f>
        <v>11030</v>
      </c>
      <c r="R1465" s="46">
        <f>MIN(G1465,INDEX(Asumsi!$C$5:$C$7,MATCH(I1465,Asumsi!$A$5:$A$7,0)))</f>
        <v>0.05</v>
      </c>
      <c r="S1465" s="43">
        <f t="shared" si="182"/>
        <v>0</v>
      </c>
      <c r="T1465" s="45">
        <f t="shared" si="183"/>
        <v>0</v>
      </c>
      <c r="U1465" s="45">
        <f>IF(L1465=1,F1465*INDEX(Asumsi!$B$5:$B$7,MATCH(I1465,Asumsi!$A$5:$A$7,0))-F1465*R1465,0)</f>
        <v>11030</v>
      </c>
      <c r="V1465" s="45">
        <f>IF(S1465=1,U1465*(1-Asumsi!$B$10),U1465)</f>
        <v>11030</v>
      </c>
    </row>
    <row r="1466" spans="1:22" x14ac:dyDescent="0.35">
      <c r="A1466" s="43">
        <v>24960</v>
      </c>
      <c r="B1466" s="43" t="s">
        <v>202</v>
      </c>
      <c r="C1466" s="43" t="s">
        <v>498</v>
      </c>
      <c r="D1466" s="44">
        <v>40570</v>
      </c>
      <c r="E1466" s="43">
        <v>48</v>
      </c>
      <c r="F1466" s="43">
        <v>3520700</v>
      </c>
      <c r="G1466" s="43">
        <v>0.01</v>
      </c>
      <c r="H1466" s="43">
        <v>35207</v>
      </c>
      <c r="I1466" s="43" t="s">
        <v>77</v>
      </c>
      <c r="J1466" s="43" t="s">
        <v>142</v>
      </c>
      <c r="K1466" s="43">
        <f t="shared" si="176"/>
        <v>2011</v>
      </c>
      <c r="L1466" s="43">
        <f t="shared" si="177"/>
        <v>1</v>
      </c>
      <c r="M1466" s="43">
        <f t="shared" si="178"/>
        <v>0</v>
      </c>
      <c r="N1466" s="43">
        <f t="shared" si="179"/>
        <v>1</v>
      </c>
      <c r="O1466" s="43" t="str">
        <f t="shared" si="180"/>
        <v>B: 1-3%</v>
      </c>
      <c r="P1466" s="45">
        <f t="shared" si="181"/>
        <v>3485493</v>
      </c>
      <c r="Q1466" s="45">
        <f>IF(L1466=1,F1466*INDEX(Asumsi!$B$5:$B$7,MATCH(I1466,Asumsi!$A$5:$A$7,0))-H1466,0)</f>
        <v>1021003</v>
      </c>
      <c r="R1466" s="46">
        <f>MIN(G1466,INDEX(Asumsi!$C$5:$C$7,MATCH(I1466,Asumsi!$A$5:$A$7,0)))</f>
        <v>0.01</v>
      </c>
      <c r="S1466" s="43">
        <f t="shared" si="182"/>
        <v>0</v>
      </c>
      <c r="T1466" s="45">
        <f t="shared" si="183"/>
        <v>0</v>
      </c>
      <c r="U1466" s="45">
        <f>IF(L1466=1,F1466*INDEX(Asumsi!$B$5:$B$7,MATCH(I1466,Asumsi!$A$5:$A$7,0))-F1466*R1466,0)</f>
        <v>1021003</v>
      </c>
      <c r="V1466" s="45">
        <f>IF(S1466=1,U1466*(1-Asumsi!$B$10),U1466)</f>
        <v>1021003</v>
      </c>
    </row>
    <row r="1467" spans="1:22" x14ac:dyDescent="0.35">
      <c r="A1467" s="43">
        <v>25061</v>
      </c>
      <c r="B1467" s="43" t="s">
        <v>202</v>
      </c>
      <c r="C1467" s="43" t="s">
        <v>291</v>
      </c>
      <c r="D1467" s="44">
        <v>40895</v>
      </c>
      <c r="E1467" s="43">
        <v>20</v>
      </c>
      <c r="F1467" s="43">
        <v>1882260</v>
      </c>
      <c r="G1467" s="43">
        <v>0.1</v>
      </c>
      <c r="H1467" s="43">
        <v>188226</v>
      </c>
      <c r="I1467" s="43" t="s">
        <v>76</v>
      </c>
      <c r="J1467" s="43" t="s">
        <v>145</v>
      </c>
      <c r="K1467" s="43">
        <f t="shared" si="176"/>
        <v>2011</v>
      </c>
      <c r="L1467" s="43">
        <f t="shared" si="177"/>
        <v>1</v>
      </c>
      <c r="M1467" s="43">
        <f t="shared" si="178"/>
        <v>0</v>
      </c>
      <c r="N1467" s="43">
        <f t="shared" si="179"/>
        <v>1</v>
      </c>
      <c r="O1467" s="43" t="str">
        <f t="shared" si="180"/>
        <v>D: 7%+</v>
      </c>
      <c r="P1467" s="45">
        <f t="shared" si="181"/>
        <v>1694034</v>
      </c>
      <c r="Q1467" s="45">
        <f>IF(L1467=1,F1467*INDEX(Asumsi!$B$5:$B$7,MATCH(I1467,Asumsi!$A$5:$A$7,0))-H1467,0)</f>
        <v>376452</v>
      </c>
      <c r="R1467" s="46">
        <f>MIN(G1467,INDEX(Asumsi!$C$5:$C$7,MATCH(I1467,Asumsi!$A$5:$A$7,0)))</f>
        <v>0.05</v>
      </c>
      <c r="S1467" s="43">
        <f t="shared" si="182"/>
        <v>1</v>
      </c>
      <c r="T1467" s="45">
        <f t="shared" si="183"/>
        <v>94113</v>
      </c>
      <c r="U1467" s="45">
        <f>IF(L1467=1,F1467*INDEX(Asumsi!$B$5:$B$7,MATCH(I1467,Asumsi!$A$5:$A$7,0))-F1467*R1467,0)</f>
        <v>470565</v>
      </c>
      <c r="V1467" s="45">
        <f>IF(S1467=1,U1467*(1-Asumsi!$B$10),U1467)</f>
        <v>447036.75</v>
      </c>
    </row>
    <row r="1468" spans="1:22" x14ac:dyDescent="0.35">
      <c r="A1468" s="43">
        <v>25095</v>
      </c>
      <c r="B1468" s="43" t="s">
        <v>209</v>
      </c>
      <c r="C1468" s="43" t="s">
        <v>499</v>
      </c>
      <c r="D1468" s="44">
        <v>40568</v>
      </c>
      <c r="E1468" s="43">
        <v>18</v>
      </c>
      <c r="F1468" s="43">
        <v>1386120</v>
      </c>
      <c r="G1468" s="43">
        <v>0.06</v>
      </c>
      <c r="H1468" s="43">
        <v>83167</v>
      </c>
      <c r="I1468" s="43" t="s">
        <v>76</v>
      </c>
      <c r="J1468" s="43" t="s">
        <v>146</v>
      </c>
      <c r="K1468" s="43">
        <f t="shared" si="176"/>
        <v>2011</v>
      </c>
      <c r="L1468" s="43">
        <f t="shared" si="177"/>
        <v>0</v>
      </c>
      <c r="M1468" s="43">
        <f t="shared" si="178"/>
        <v>1</v>
      </c>
      <c r="N1468" s="43">
        <f t="shared" si="179"/>
        <v>1</v>
      </c>
      <c r="O1468" s="43" t="str">
        <f t="shared" si="180"/>
        <v>C: 4-6%</v>
      </c>
      <c r="P1468" s="45">
        <f t="shared" si="181"/>
        <v>0</v>
      </c>
      <c r="Q1468" s="45">
        <f>IF(L1468=1,F1468*INDEX(Asumsi!$B$5:$B$7,MATCH(I1468,Asumsi!$A$5:$A$7,0))-H1468,0)</f>
        <v>0</v>
      </c>
      <c r="R1468" s="46">
        <f>MIN(G1468,INDEX(Asumsi!$C$5:$C$7,MATCH(I1468,Asumsi!$A$5:$A$7,0)))</f>
        <v>0.05</v>
      </c>
      <c r="S1468" s="43">
        <f t="shared" si="182"/>
        <v>1</v>
      </c>
      <c r="T1468" s="45">
        <f t="shared" si="183"/>
        <v>0</v>
      </c>
      <c r="U1468" s="45">
        <f>IF(L1468=1,F1468*INDEX(Asumsi!$B$5:$B$7,MATCH(I1468,Asumsi!$A$5:$A$7,0))-F1468*R1468,0)</f>
        <v>0</v>
      </c>
      <c r="V1468" s="45">
        <f>IF(S1468=1,U1468*(1-Asumsi!$B$10),U1468)</f>
        <v>0</v>
      </c>
    </row>
    <row r="1469" spans="1:22" x14ac:dyDescent="0.35">
      <c r="A1469" s="43">
        <v>25254</v>
      </c>
      <c r="B1469" s="43" t="s">
        <v>202</v>
      </c>
      <c r="C1469" s="43" t="s">
        <v>471</v>
      </c>
      <c r="D1469" s="44">
        <v>40438</v>
      </c>
      <c r="E1469" s="43">
        <v>35</v>
      </c>
      <c r="F1469" s="43">
        <v>599360</v>
      </c>
      <c r="G1469" s="43">
        <v>0.06</v>
      </c>
      <c r="H1469" s="43">
        <v>35962</v>
      </c>
      <c r="I1469" s="43" t="s">
        <v>76</v>
      </c>
      <c r="J1469" s="43" t="s">
        <v>138</v>
      </c>
      <c r="K1469" s="43">
        <f t="shared" si="176"/>
        <v>2010</v>
      </c>
      <c r="L1469" s="43">
        <f t="shared" si="177"/>
        <v>1</v>
      </c>
      <c r="M1469" s="43">
        <f t="shared" si="178"/>
        <v>0</v>
      </c>
      <c r="N1469" s="43">
        <f t="shared" si="179"/>
        <v>1</v>
      </c>
      <c r="O1469" s="43" t="str">
        <f t="shared" si="180"/>
        <v>C: 4-6%</v>
      </c>
      <c r="P1469" s="45">
        <f t="shared" si="181"/>
        <v>563398</v>
      </c>
      <c r="Q1469" s="45">
        <f>IF(L1469=1,F1469*INDEX(Asumsi!$B$5:$B$7,MATCH(I1469,Asumsi!$A$5:$A$7,0))-H1469,0)</f>
        <v>143846</v>
      </c>
      <c r="R1469" s="46">
        <f>MIN(G1469,INDEX(Asumsi!$C$5:$C$7,MATCH(I1469,Asumsi!$A$5:$A$7,0)))</f>
        <v>0.05</v>
      </c>
      <c r="S1469" s="43">
        <f t="shared" si="182"/>
        <v>1</v>
      </c>
      <c r="T1469" s="45">
        <f t="shared" si="183"/>
        <v>5993.5999999999967</v>
      </c>
      <c r="U1469" s="45">
        <f>IF(L1469=1,F1469*INDEX(Asumsi!$B$5:$B$7,MATCH(I1469,Asumsi!$A$5:$A$7,0))-F1469*R1469,0)</f>
        <v>149840</v>
      </c>
      <c r="V1469" s="45">
        <f>IF(S1469=1,U1469*(1-Asumsi!$B$10),U1469)</f>
        <v>142348</v>
      </c>
    </row>
    <row r="1470" spans="1:22" x14ac:dyDescent="0.35">
      <c r="A1470" s="43">
        <v>25542</v>
      </c>
      <c r="B1470" s="43" t="s">
        <v>202</v>
      </c>
      <c r="C1470" s="43" t="s">
        <v>495</v>
      </c>
      <c r="D1470" s="44">
        <v>41273</v>
      </c>
      <c r="E1470" s="43">
        <v>37</v>
      </c>
      <c r="F1470" s="43">
        <v>514920</v>
      </c>
      <c r="G1470" s="43">
        <v>0.09</v>
      </c>
      <c r="H1470" s="43">
        <v>46343</v>
      </c>
      <c r="I1470" s="43" t="s">
        <v>76</v>
      </c>
      <c r="J1470" s="43" t="s">
        <v>145</v>
      </c>
      <c r="K1470" s="43">
        <f t="shared" si="176"/>
        <v>2012</v>
      </c>
      <c r="L1470" s="43">
        <f t="shared" si="177"/>
        <v>1</v>
      </c>
      <c r="M1470" s="43">
        <f t="shared" si="178"/>
        <v>0</v>
      </c>
      <c r="N1470" s="43">
        <f t="shared" si="179"/>
        <v>1</v>
      </c>
      <c r="O1470" s="43" t="str">
        <f t="shared" si="180"/>
        <v>D: 7%+</v>
      </c>
      <c r="P1470" s="45">
        <f t="shared" si="181"/>
        <v>468577</v>
      </c>
      <c r="Q1470" s="45">
        <f>IF(L1470=1,F1470*INDEX(Asumsi!$B$5:$B$7,MATCH(I1470,Asumsi!$A$5:$A$7,0))-H1470,0)</f>
        <v>108133</v>
      </c>
      <c r="R1470" s="46">
        <f>MIN(G1470,INDEX(Asumsi!$C$5:$C$7,MATCH(I1470,Asumsi!$A$5:$A$7,0)))</f>
        <v>0.05</v>
      </c>
      <c r="S1470" s="43">
        <f t="shared" si="182"/>
        <v>1</v>
      </c>
      <c r="T1470" s="45">
        <f t="shared" si="183"/>
        <v>20596.799999999996</v>
      </c>
      <c r="U1470" s="45">
        <f>IF(L1470=1,F1470*INDEX(Asumsi!$B$5:$B$7,MATCH(I1470,Asumsi!$A$5:$A$7,0))-F1470*R1470,0)</f>
        <v>128730</v>
      </c>
      <c r="V1470" s="45">
        <f>IF(S1470=1,U1470*(1-Asumsi!$B$10),U1470)</f>
        <v>122293.5</v>
      </c>
    </row>
    <row r="1471" spans="1:22" x14ac:dyDescent="0.35">
      <c r="A1471" s="43">
        <v>25569</v>
      </c>
      <c r="B1471" s="43" t="s">
        <v>202</v>
      </c>
      <c r="C1471" s="43" t="s">
        <v>464</v>
      </c>
      <c r="D1471" s="44">
        <v>41099</v>
      </c>
      <c r="E1471" s="43">
        <v>27</v>
      </c>
      <c r="F1471" s="43">
        <v>622420</v>
      </c>
      <c r="G1471" s="43">
        <v>0.09</v>
      </c>
      <c r="H1471" s="43">
        <v>56018</v>
      </c>
      <c r="I1471" s="43" t="s">
        <v>76</v>
      </c>
      <c r="J1471" s="43" t="s">
        <v>145</v>
      </c>
      <c r="K1471" s="43">
        <f t="shared" si="176"/>
        <v>2012</v>
      </c>
      <c r="L1471" s="43">
        <f t="shared" si="177"/>
        <v>1</v>
      </c>
      <c r="M1471" s="43">
        <f t="shared" si="178"/>
        <v>0</v>
      </c>
      <c r="N1471" s="43">
        <f t="shared" si="179"/>
        <v>1</v>
      </c>
      <c r="O1471" s="43" t="str">
        <f t="shared" si="180"/>
        <v>D: 7%+</v>
      </c>
      <c r="P1471" s="45">
        <f t="shared" si="181"/>
        <v>566402</v>
      </c>
      <c r="Q1471" s="45">
        <f>IF(L1471=1,F1471*INDEX(Asumsi!$B$5:$B$7,MATCH(I1471,Asumsi!$A$5:$A$7,0))-H1471,0)</f>
        <v>130708</v>
      </c>
      <c r="R1471" s="46">
        <f>MIN(G1471,INDEX(Asumsi!$C$5:$C$7,MATCH(I1471,Asumsi!$A$5:$A$7,0)))</f>
        <v>0.05</v>
      </c>
      <c r="S1471" s="43">
        <f t="shared" si="182"/>
        <v>1</v>
      </c>
      <c r="T1471" s="45">
        <f t="shared" si="183"/>
        <v>24896.799999999996</v>
      </c>
      <c r="U1471" s="45">
        <f>IF(L1471=1,F1471*INDEX(Asumsi!$B$5:$B$7,MATCH(I1471,Asumsi!$A$5:$A$7,0))-F1471*R1471,0)</f>
        <v>155605</v>
      </c>
      <c r="V1471" s="45">
        <f>IF(S1471=1,U1471*(1-Asumsi!$B$10),U1471)</f>
        <v>147824.75</v>
      </c>
    </row>
    <row r="1472" spans="1:22" x14ac:dyDescent="0.35">
      <c r="A1472" s="43">
        <v>25863</v>
      </c>
      <c r="B1472" s="43" t="s">
        <v>202</v>
      </c>
      <c r="C1472" s="43" t="s">
        <v>500</v>
      </c>
      <c r="D1472" s="44">
        <v>40655</v>
      </c>
      <c r="E1472" s="43">
        <v>18</v>
      </c>
      <c r="F1472" s="43">
        <v>681377</v>
      </c>
      <c r="G1472" s="43">
        <v>0</v>
      </c>
      <c r="H1472" s="43">
        <v>0</v>
      </c>
      <c r="I1472" s="43" t="s">
        <v>77</v>
      </c>
      <c r="J1472" s="43" t="s">
        <v>137</v>
      </c>
      <c r="K1472" s="43">
        <f t="shared" si="176"/>
        <v>2011</v>
      </c>
      <c r="L1472" s="43">
        <f t="shared" si="177"/>
        <v>1</v>
      </c>
      <c r="M1472" s="43">
        <f t="shared" si="178"/>
        <v>0</v>
      </c>
      <c r="N1472" s="43">
        <f t="shared" si="179"/>
        <v>1</v>
      </c>
      <c r="O1472" s="43" t="str">
        <f t="shared" si="180"/>
        <v>A: 0%</v>
      </c>
      <c r="P1472" s="45">
        <f t="shared" si="181"/>
        <v>681377</v>
      </c>
      <c r="Q1472" s="45">
        <f>IF(L1472=1,F1472*INDEX(Asumsi!$B$5:$B$7,MATCH(I1472,Asumsi!$A$5:$A$7,0))-H1472,0)</f>
        <v>204413.1</v>
      </c>
      <c r="R1472" s="46">
        <f>MIN(G1472,INDEX(Asumsi!$C$5:$C$7,MATCH(I1472,Asumsi!$A$5:$A$7,0)))</f>
        <v>0</v>
      </c>
      <c r="S1472" s="43">
        <f t="shared" si="182"/>
        <v>0</v>
      </c>
      <c r="T1472" s="45">
        <f t="shared" si="183"/>
        <v>0</v>
      </c>
      <c r="U1472" s="45">
        <f>IF(L1472=1,F1472*INDEX(Asumsi!$B$5:$B$7,MATCH(I1472,Asumsi!$A$5:$A$7,0))-F1472*R1472,0)</f>
        <v>204413.1</v>
      </c>
      <c r="V1472" s="45">
        <f>IF(S1472=1,U1472*(1-Asumsi!$B$10),U1472)</f>
        <v>204413.1</v>
      </c>
    </row>
    <row r="1473" spans="1:22" x14ac:dyDescent="0.35">
      <c r="A1473" s="43">
        <v>25895</v>
      </c>
      <c r="B1473" s="43" t="s">
        <v>202</v>
      </c>
      <c r="C1473" s="43" t="s">
        <v>447</v>
      </c>
      <c r="D1473" s="44">
        <v>41016</v>
      </c>
      <c r="E1473" s="43">
        <v>37</v>
      </c>
      <c r="F1473" s="43">
        <v>1419820</v>
      </c>
      <c r="G1473" s="43">
        <v>0.09</v>
      </c>
      <c r="H1473" s="43">
        <v>127784</v>
      </c>
      <c r="I1473" s="43" t="s">
        <v>76</v>
      </c>
      <c r="J1473" s="43" t="s">
        <v>138</v>
      </c>
      <c r="K1473" s="43">
        <f t="shared" si="176"/>
        <v>2012</v>
      </c>
      <c r="L1473" s="43">
        <f t="shared" si="177"/>
        <v>1</v>
      </c>
      <c r="M1473" s="43">
        <f t="shared" si="178"/>
        <v>0</v>
      </c>
      <c r="N1473" s="43">
        <f t="shared" si="179"/>
        <v>1</v>
      </c>
      <c r="O1473" s="43" t="str">
        <f t="shared" si="180"/>
        <v>D: 7%+</v>
      </c>
      <c r="P1473" s="45">
        <f t="shared" si="181"/>
        <v>1292036</v>
      </c>
      <c r="Q1473" s="45">
        <f>IF(L1473=1,F1473*INDEX(Asumsi!$B$5:$B$7,MATCH(I1473,Asumsi!$A$5:$A$7,0))-H1473,0)</f>
        <v>298162</v>
      </c>
      <c r="R1473" s="46">
        <f>MIN(G1473,INDEX(Asumsi!$C$5:$C$7,MATCH(I1473,Asumsi!$A$5:$A$7,0)))</f>
        <v>0.05</v>
      </c>
      <c r="S1473" s="43">
        <f t="shared" si="182"/>
        <v>1</v>
      </c>
      <c r="T1473" s="45">
        <f t="shared" si="183"/>
        <v>56792.799999999988</v>
      </c>
      <c r="U1473" s="45">
        <f>IF(L1473=1,F1473*INDEX(Asumsi!$B$5:$B$7,MATCH(I1473,Asumsi!$A$5:$A$7,0))-F1473*R1473,0)</f>
        <v>354955</v>
      </c>
      <c r="V1473" s="45">
        <f>IF(S1473=1,U1473*(1-Asumsi!$B$10),U1473)</f>
        <v>337207.25</v>
      </c>
    </row>
    <row r="1474" spans="1:22" x14ac:dyDescent="0.35">
      <c r="A1474" s="43">
        <v>26050</v>
      </c>
      <c r="B1474" s="43" t="s">
        <v>202</v>
      </c>
      <c r="C1474" s="43" t="s">
        <v>450</v>
      </c>
      <c r="D1474" s="44">
        <v>40710</v>
      </c>
      <c r="E1474" s="43">
        <v>44</v>
      </c>
      <c r="F1474" s="43">
        <v>730480</v>
      </c>
      <c r="G1474" s="43">
        <v>0.09</v>
      </c>
      <c r="H1474" s="43">
        <v>65743</v>
      </c>
      <c r="I1474" s="43" t="s">
        <v>76</v>
      </c>
      <c r="J1474" s="43" t="s">
        <v>146</v>
      </c>
      <c r="K1474" s="43">
        <f t="shared" ref="K1474:K1537" si="184">YEAR(D1474)</f>
        <v>2011</v>
      </c>
      <c r="L1474" s="43">
        <f t="shared" ref="L1474:L1537" si="185">IF(B1474="Order Finished",1,0)</f>
        <v>1</v>
      </c>
      <c r="M1474" s="43">
        <f t="shared" ref="M1474:M1537" si="186">IF(B1474="Order Returned",1,0)</f>
        <v>0</v>
      </c>
      <c r="N1474" s="43">
        <f t="shared" ref="N1474:N1537" si="187">IF(B1474="Order Cancelled",0,1)</f>
        <v>1</v>
      </c>
      <c r="O1474" s="43" t="str">
        <f t="shared" ref="O1474:O1537" si="188">IF(G1474=0,"A: 0%",IF(G1474&lt;=0.03,"B: 1-3%",IF(G1474&lt;=0.06,"C: 4-6%","D: 7%+")))</f>
        <v>D: 7%+</v>
      </c>
      <c r="P1474" s="45">
        <f t="shared" ref="P1474:P1537" si="189">IF(L1474=1,F1474-H1474,0)</f>
        <v>664737</v>
      </c>
      <c r="Q1474" s="45">
        <f>IF(L1474=1,F1474*INDEX(Asumsi!$B$5:$B$7,MATCH(I1474,Asumsi!$A$5:$A$7,0))-H1474,0)</f>
        <v>153401</v>
      </c>
      <c r="R1474" s="46">
        <f>MIN(G1474,INDEX(Asumsi!$C$5:$C$7,MATCH(I1474,Asumsi!$A$5:$A$7,0)))</f>
        <v>0.05</v>
      </c>
      <c r="S1474" s="43">
        <f t="shared" ref="S1474:S1537" si="190">IF(G1474&gt;R1474,1,0)</f>
        <v>1</v>
      </c>
      <c r="T1474" s="45">
        <f t="shared" ref="T1474:T1537" si="191">IF(L1474=1,F1474*(G1474-R1474),0)</f>
        <v>29219.199999999997</v>
      </c>
      <c r="U1474" s="45">
        <f>IF(L1474=1,F1474*INDEX(Asumsi!$B$5:$B$7,MATCH(I1474,Asumsi!$A$5:$A$7,0))-F1474*R1474,0)</f>
        <v>182620</v>
      </c>
      <c r="V1474" s="45">
        <f>IF(S1474=1,U1474*(1-Asumsi!$B$10),U1474)</f>
        <v>173489</v>
      </c>
    </row>
    <row r="1475" spans="1:22" x14ac:dyDescent="0.35">
      <c r="A1475" s="43">
        <v>26145</v>
      </c>
      <c r="B1475" s="43" t="s">
        <v>202</v>
      </c>
      <c r="C1475" s="43" t="s">
        <v>500</v>
      </c>
      <c r="D1475" s="44">
        <v>40728</v>
      </c>
      <c r="E1475" s="43">
        <v>18</v>
      </c>
      <c r="F1475" s="43">
        <v>198720</v>
      </c>
      <c r="G1475" s="43">
        <v>0</v>
      </c>
      <c r="H1475" s="43">
        <v>0</v>
      </c>
      <c r="I1475" s="43" t="s">
        <v>76</v>
      </c>
      <c r="J1475" s="43" t="s">
        <v>138</v>
      </c>
      <c r="K1475" s="43">
        <f t="shared" si="184"/>
        <v>2011</v>
      </c>
      <c r="L1475" s="43">
        <f t="shared" si="185"/>
        <v>1</v>
      </c>
      <c r="M1475" s="43">
        <f t="shared" si="186"/>
        <v>0</v>
      </c>
      <c r="N1475" s="43">
        <f t="shared" si="187"/>
        <v>1</v>
      </c>
      <c r="O1475" s="43" t="str">
        <f t="shared" si="188"/>
        <v>A: 0%</v>
      </c>
      <c r="P1475" s="45">
        <f t="shared" si="189"/>
        <v>198720</v>
      </c>
      <c r="Q1475" s="45">
        <f>IF(L1475=1,F1475*INDEX(Asumsi!$B$5:$B$7,MATCH(I1475,Asumsi!$A$5:$A$7,0))-H1475,0)</f>
        <v>59616</v>
      </c>
      <c r="R1475" s="46">
        <f>MIN(G1475,INDEX(Asumsi!$C$5:$C$7,MATCH(I1475,Asumsi!$A$5:$A$7,0)))</f>
        <v>0</v>
      </c>
      <c r="S1475" s="43">
        <f t="shared" si="190"/>
        <v>0</v>
      </c>
      <c r="T1475" s="45">
        <f t="shared" si="191"/>
        <v>0</v>
      </c>
      <c r="U1475" s="45">
        <f>IF(L1475=1,F1475*INDEX(Asumsi!$B$5:$B$7,MATCH(I1475,Asumsi!$A$5:$A$7,0))-F1475*R1475,0)</f>
        <v>59616</v>
      </c>
      <c r="V1475" s="45">
        <f>IF(S1475=1,U1475*(1-Asumsi!$B$10),U1475)</f>
        <v>59616</v>
      </c>
    </row>
    <row r="1476" spans="1:22" x14ac:dyDescent="0.35">
      <c r="A1476" s="43">
        <v>26279</v>
      </c>
      <c r="B1476" s="43" t="s">
        <v>202</v>
      </c>
      <c r="C1476" s="43" t="s">
        <v>450</v>
      </c>
      <c r="D1476" s="44">
        <v>40024</v>
      </c>
      <c r="E1476" s="43">
        <v>7</v>
      </c>
      <c r="F1476" s="43">
        <v>423487</v>
      </c>
      <c r="G1476" s="43">
        <v>0.04</v>
      </c>
      <c r="H1476" s="43">
        <v>16939</v>
      </c>
      <c r="I1476" s="43" t="s">
        <v>77</v>
      </c>
      <c r="J1476" s="43" t="s">
        <v>137</v>
      </c>
      <c r="K1476" s="43">
        <f t="shared" si="184"/>
        <v>2009</v>
      </c>
      <c r="L1476" s="43">
        <f t="shared" si="185"/>
        <v>1</v>
      </c>
      <c r="M1476" s="43">
        <f t="shared" si="186"/>
        <v>0</v>
      </c>
      <c r="N1476" s="43">
        <f t="shared" si="187"/>
        <v>1</v>
      </c>
      <c r="O1476" s="43" t="str">
        <f t="shared" si="188"/>
        <v>C: 4-6%</v>
      </c>
      <c r="P1476" s="45">
        <f t="shared" si="189"/>
        <v>406548</v>
      </c>
      <c r="Q1476" s="45">
        <f>IF(L1476=1,F1476*INDEX(Asumsi!$B$5:$B$7,MATCH(I1476,Asumsi!$A$5:$A$7,0))-H1476,0)</f>
        <v>110107.09999999999</v>
      </c>
      <c r="R1476" s="46">
        <f>MIN(G1476,INDEX(Asumsi!$C$5:$C$7,MATCH(I1476,Asumsi!$A$5:$A$7,0)))</f>
        <v>0.04</v>
      </c>
      <c r="S1476" s="43">
        <f t="shared" si="190"/>
        <v>0</v>
      </c>
      <c r="T1476" s="45">
        <f t="shared" si="191"/>
        <v>0</v>
      </c>
      <c r="U1476" s="45">
        <f>IF(L1476=1,F1476*INDEX(Asumsi!$B$5:$B$7,MATCH(I1476,Asumsi!$A$5:$A$7,0))-F1476*R1476,0)</f>
        <v>110106.62</v>
      </c>
      <c r="V1476" s="45">
        <f>IF(S1476=1,U1476*(1-Asumsi!$B$10),U1476)</f>
        <v>110106.62</v>
      </c>
    </row>
    <row r="1477" spans="1:22" x14ac:dyDescent="0.35">
      <c r="A1477" s="43">
        <v>26406</v>
      </c>
      <c r="B1477" s="43" t="s">
        <v>202</v>
      </c>
      <c r="C1477" s="43" t="s">
        <v>459</v>
      </c>
      <c r="D1477" s="44">
        <v>40645</v>
      </c>
      <c r="E1477" s="43">
        <v>40</v>
      </c>
      <c r="F1477" s="43">
        <v>334920</v>
      </c>
      <c r="G1477" s="43">
        <v>0.09</v>
      </c>
      <c r="H1477" s="43">
        <v>30143</v>
      </c>
      <c r="I1477" s="43" t="s">
        <v>76</v>
      </c>
      <c r="J1477" s="43" t="s">
        <v>138</v>
      </c>
      <c r="K1477" s="43">
        <f t="shared" si="184"/>
        <v>2011</v>
      </c>
      <c r="L1477" s="43">
        <f t="shared" si="185"/>
        <v>1</v>
      </c>
      <c r="M1477" s="43">
        <f t="shared" si="186"/>
        <v>0</v>
      </c>
      <c r="N1477" s="43">
        <f t="shared" si="187"/>
        <v>1</v>
      </c>
      <c r="O1477" s="43" t="str">
        <f t="shared" si="188"/>
        <v>D: 7%+</v>
      </c>
      <c r="P1477" s="45">
        <f t="shared" si="189"/>
        <v>304777</v>
      </c>
      <c r="Q1477" s="45">
        <f>IF(L1477=1,F1477*INDEX(Asumsi!$B$5:$B$7,MATCH(I1477,Asumsi!$A$5:$A$7,0))-H1477,0)</f>
        <v>70333</v>
      </c>
      <c r="R1477" s="46">
        <f>MIN(G1477,INDEX(Asumsi!$C$5:$C$7,MATCH(I1477,Asumsi!$A$5:$A$7,0)))</f>
        <v>0.05</v>
      </c>
      <c r="S1477" s="43">
        <f t="shared" si="190"/>
        <v>1</v>
      </c>
      <c r="T1477" s="45">
        <f t="shared" si="191"/>
        <v>13396.799999999997</v>
      </c>
      <c r="U1477" s="45">
        <f>IF(L1477=1,F1477*INDEX(Asumsi!$B$5:$B$7,MATCH(I1477,Asumsi!$A$5:$A$7,0))-F1477*R1477,0)</f>
        <v>83730</v>
      </c>
      <c r="V1477" s="45">
        <f>IF(S1477=1,U1477*(1-Asumsi!$B$10),U1477)</f>
        <v>79543.5</v>
      </c>
    </row>
    <row r="1478" spans="1:22" x14ac:dyDescent="0.35">
      <c r="A1478" s="43">
        <v>26535</v>
      </c>
      <c r="B1478" s="43" t="s">
        <v>202</v>
      </c>
      <c r="C1478" s="43" t="s">
        <v>447</v>
      </c>
      <c r="D1478" s="44">
        <v>40988</v>
      </c>
      <c r="E1478" s="43">
        <v>33</v>
      </c>
      <c r="F1478" s="43">
        <v>283400</v>
      </c>
      <c r="G1478" s="43">
        <v>0.02</v>
      </c>
      <c r="H1478" s="43">
        <v>5668</v>
      </c>
      <c r="I1478" s="43" t="s">
        <v>76</v>
      </c>
      <c r="J1478" s="43" t="s">
        <v>138</v>
      </c>
      <c r="K1478" s="43">
        <f t="shared" si="184"/>
        <v>2012</v>
      </c>
      <c r="L1478" s="43">
        <f t="shared" si="185"/>
        <v>1</v>
      </c>
      <c r="M1478" s="43">
        <f t="shared" si="186"/>
        <v>0</v>
      </c>
      <c r="N1478" s="43">
        <f t="shared" si="187"/>
        <v>1</v>
      </c>
      <c r="O1478" s="43" t="str">
        <f t="shared" si="188"/>
        <v>B: 1-3%</v>
      </c>
      <c r="P1478" s="45">
        <f t="shared" si="189"/>
        <v>277732</v>
      </c>
      <c r="Q1478" s="45">
        <f>IF(L1478=1,F1478*INDEX(Asumsi!$B$5:$B$7,MATCH(I1478,Asumsi!$A$5:$A$7,0))-H1478,0)</f>
        <v>79352</v>
      </c>
      <c r="R1478" s="46">
        <f>MIN(G1478,INDEX(Asumsi!$C$5:$C$7,MATCH(I1478,Asumsi!$A$5:$A$7,0)))</f>
        <v>0.02</v>
      </c>
      <c r="S1478" s="43">
        <f t="shared" si="190"/>
        <v>0</v>
      </c>
      <c r="T1478" s="45">
        <f t="shared" si="191"/>
        <v>0</v>
      </c>
      <c r="U1478" s="45">
        <f>IF(L1478=1,F1478*INDEX(Asumsi!$B$5:$B$7,MATCH(I1478,Asumsi!$A$5:$A$7,0))-F1478*R1478,0)</f>
        <v>79352</v>
      </c>
      <c r="V1478" s="45">
        <f>IF(S1478=1,U1478*(1-Asumsi!$B$10),U1478)</f>
        <v>79352</v>
      </c>
    </row>
    <row r="1479" spans="1:22" x14ac:dyDescent="0.35">
      <c r="A1479" s="43">
        <v>26661</v>
      </c>
      <c r="B1479" s="43" t="s">
        <v>202</v>
      </c>
      <c r="C1479" s="43" t="s">
        <v>488</v>
      </c>
      <c r="D1479" s="44">
        <v>41262</v>
      </c>
      <c r="E1479" s="43">
        <v>31</v>
      </c>
      <c r="F1479" s="43">
        <v>3544449</v>
      </c>
      <c r="G1479" s="43">
        <v>0.02</v>
      </c>
      <c r="H1479" s="43">
        <v>70889</v>
      </c>
      <c r="I1479" s="43" t="s">
        <v>77</v>
      </c>
      <c r="J1479" s="43" t="s">
        <v>137</v>
      </c>
      <c r="K1479" s="43">
        <f t="shared" si="184"/>
        <v>2012</v>
      </c>
      <c r="L1479" s="43">
        <f t="shared" si="185"/>
        <v>1</v>
      </c>
      <c r="M1479" s="43">
        <f t="shared" si="186"/>
        <v>0</v>
      </c>
      <c r="N1479" s="43">
        <f t="shared" si="187"/>
        <v>1</v>
      </c>
      <c r="O1479" s="43" t="str">
        <f t="shared" si="188"/>
        <v>B: 1-3%</v>
      </c>
      <c r="P1479" s="45">
        <f t="shared" si="189"/>
        <v>3473560</v>
      </c>
      <c r="Q1479" s="45">
        <f>IF(L1479=1,F1479*INDEX(Asumsi!$B$5:$B$7,MATCH(I1479,Asumsi!$A$5:$A$7,0))-H1479,0)</f>
        <v>992445.7</v>
      </c>
      <c r="R1479" s="46">
        <f>MIN(G1479,INDEX(Asumsi!$C$5:$C$7,MATCH(I1479,Asumsi!$A$5:$A$7,0)))</f>
        <v>0.02</v>
      </c>
      <c r="S1479" s="43">
        <f t="shared" si="190"/>
        <v>0</v>
      </c>
      <c r="T1479" s="45">
        <f t="shared" si="191"/>
        <v>0</v>
      </c>
      <c r="U1479" s="45">
        <f>IF(L1479=1,F1479*INDEX(Asumsi!$B$5:$B$7,MATCH(I1479,Asumsi!$A$5:$A$7,0))-F1479*R1479,0)</f>
        <v>992445.72</v>
      </c>
      <c r="V1479" s="45">
        <f>IF(S1479=1,U1479*(1-Asumsi!$B$10),U1479)</f>
        <v>992445.72</v>
      </c>
    </row>
    <row r="1480" spans="1:22" x14ac:dyDescent="0.35">
      <c r="A1480" s="43">
        <v>26855</v>
      </c>
      <c r="B1480" s="43" t="s">
        <v>202</v>
      </c>
      <c r="C1480" s="43" t="s">
        <v>487</v>
      </c>
      <c r="D1480" s="44">
        <v>39887</v>
      </c>
      <c r="E1480" s="43">
        <v>13</v>
      </c>
      <c r="F1480" s="43">
        <v>792080</v>
      </c>
      <c r="G1480" s="43">
        <v>0.08</v>
      </c>
      <c r="H1480" s="43">
        <v>63366</v>
      </c>
      <c r="I1480" s="43" t="s">
        <v>75</v>
      </c>
      <c r="J1480" s="43" t="s">
        <v>144</v>
      </c>
      <c r="K1480" s="43">
        <f t="shared" si="184"/>
        <v>2009</v>
      </c>
      <c r="L1480" s="43">
        <f t="shared" si="185"/>
        <v>1</v>
      </c>
      <c r="M1480" s="43">
        <f t="shared" si="186"/>
        <v>0</v>
      </c>
      <c r="N1480" s="43">
        <f t="shared" si="187"/>
        <v>1</v>
      </c>
      <c r="O1480" s="43" t="str">
        <f t="shared" si="188"/>
        <v>D: 7%+</v>
      </c>
      <c r="P1480" s="45">
        <f t="shared" si="189"/>
        <v>728714</v>
      </c>
      <c r="Q1480" s="45">
        <f>IF(L1480=1,F1480*INDEX(Asumsi!$B$5:$B$7,MATCH(I1480,Asumsi!$A$5:$A$7,0))-H1480,0)</f>
        <v>174258</v>
      </c>
      <c r="R1480" s="46">
        <f>MIN(G1480,INDEX(Asumsi!$C$5:$C$7,MATCH(I1480,Asumsi!$A$5:$A$7,0)))</f>
        <v>0.03</v>
      </c>
      <c r="S1480" s="43">
        <f t="shared" si="190"/>
        <v>1</v>
      </c>
      <c r="T1480" s="45">
        <f t="shared" si="191"/>
        <v>39604</v>
      </c>
      <c r="U1480" s="45">
        <f>IF(L1480=1,F1480*INDEX(Asumsi!$B$5:$B$7,MATCH(I1480,Asumsi!$A$5:$A$7,0))-F1480*R1480,0)</f>
        <v>213861.6</v>
      </c>
      <c r="V1480" s="45">
        <f>IF(S1480=1,U1480*(1-Asumsi!$B$10),U1480)</f>
        <v>203168.52</v>
      </c>
    </row>
    <row r="1481" spans="1:22" x14ac:dyDescent="0.35">
      <c r="A1481" s="43">
        <v>27047</v>
      </c>
      <c r="B1481" s="43" t="s">
        <v>202</v>
      </c>
      <c r="C1481" s="43" t="s">
        <v>476</v>
      </c>
      <c r="D1481" s="44">
        <v>40504</v>
      </c>
      <c r="E1481" s="43">
        <v>25</v>
      </c>
      <c r="F1481" s="43">
        <v>28481520</v>
      </c>
      <c r="G1481" s="43">
        <v>0.06</v>
      </c>
      <c r="H1481" s="43">
        <v>1708891</v>
      </c>
      <c r="I1481" s="43" t="s">
        <v>77</v>
      </c>
      <c r="J1481" s="43" t="s">
        <v>139</v>
      </c>
      <c r="K1481" s="43">
        <f t="shared" si="184"/>
        <v>2010</v>
      </c>
      <c r="L1481" s="43">
        <f t="shared" si="185"/>
        <v>1</v>
      </c>
      <c r="M1481" s="43">
        <f t="shared" si="186"/>
        <v>0</v>
      </c>
      <c r="N1481" s="43">
        <f t="shared" si="187"/>
        <v>1</v>
      </c>
      <c r="O1481" s="43" t="str">
        <f t="shared" si="188"/>
        <v>C: 4-6%</v>
      </c>
      <c r="P1481" s="45">
        <f t="shared" si="189"/>
        <v>26772629</v>
      </c>
      <c r="Q1481" s="45">
        <f>IF(L1481=1,F1481*INDEX(Asumsi!$B$5:$B$7,MATCH(I1481,Asumsi!$A$5:$A$7,0))-H1481,0)</f>
        <v>6835565</v>
      </c>
      <c r="R1481" s="46">
        <f>MIN(G1481,INDEX(Asumsi!$C$5:$C$7,MATCH(I1481,Asumsi!$A$5:$A$7,0)))</f>
        <v>0.05</v>
      </c>
      <c r="S1481" s="43">
        <f t="shared" si="190"/>
        <v>1</v>
      </c>
      <c r="T1481" s="45">
        <f t="shared" si="191"/>
        <v>284815.19999999984</v>
      </c>
      <c r="U1481" s="45">
        <f>IF(L1481=1,F1481*INDEX(Asumsi!$B$5:$B$7,MATCH(I1481,Asumsi!$A$5:$A$7,0))-F1481*R1481,0)</f>
        <v>7120380</v>
      </c>
      <c r="V1481" s="45">
        <f>IF(S1481=1,U1481*(1-Asumsi!$B$10),U1481)</f>
        <v>6764361</v>
      </c>
    </row>
    <row r="1482" spans="1:22" x14ac:dyDescent="0.35">
      <c r="A1482" s="43">
        <v>27077</v>
      </c>
      <c r="B1482" s="43" t="s">
        <v>202</v>
      </c>
      <c r="C1482" s="43" t="s">
        <v>464</v>
      </c>
      <c r="D1482" s="44">
        <v>40252</v>
      </c>
      <c r="E1482" s="43">
        <v>11</v>
      </c>
      <c r="F1482" s="43">
        <v>3225860</v>
      </c>
      <c r="G1482" s="43">
        <v>0</v>
      </c>
      <c r="H1482" s="43">
        <v>0</v>
      </c>
      <c r="I1482" s="43" t="s">
        <v>77</v>
      </c>
      <c r="J1482" s="43" t="s">
        <v>134</v>
      </c>
      <c r="K1482" s="43">
        <f t="shared" si="184"/>
        <v>2010</v>
      </c>
      <c r="L1482" s="43">
        <f t="shared" si="185"/>
        <v>1</v>
      </c>
      <c r="M1482" s="43">
        <f t="shared" si="186"/>
        <v>0</v>
      </c>
      <c r="N1482" s="43">
        <f t="shared" si="187"/>
        <v>1</v>
      </c>
      <c r="O1482" s="43" t="str">
        <f t="shared" si="188"/>
        <v>A: 0%</v>
      </c>
      <c r="P1482" s="45">
        <f t="shared" si="189"/>
        <v>3225860</v>
      </c>
      <c r="Q1482" s="45">
        <f>IF(L1482=1,F1482*INDEX(Asumsi!$B$5:$B$7,MATCH(I1482,Asumsi!$A$5:$A$7,0))-H1482,0)</f>
        <v>967758</v>
      </c>
      <c r="R1482" s="46">
        <f>MIN(G1482,INDEX(Asumsi!$C$5:$C$7,MATCH(I1482,Asumsi!$A$5:$A$7,0)))</f>
        <v>0</v>
      </c>
      <c r="S1482" s="43">
        <f t="shared" si="190"/>
        <v>0</v>
      </c>
      <c r="T1482" s="45">
        <f t="shared" si="191"/>
        <v>0</v>
      </c>
      <c r="U1482" s="45">
        <f>IF(L1482=1,F1482*INDEX(Asumsi!$B$5:$B$7,MATCH(I1482,Asumsi!$A$5:$A$7,0))-F1482*R1482,0)</f>
        <v>967758</v>
      </c>
      <c r="V1482" s="45">
        <f>IF(S1482=1,U1482*(1-Asumsi!$B$10),U1482)</f>
        <v>967758</v>
      </c>
    </row>
    <row r="1483" spans="1:22" x14ac:dyDescent="0.35">
      <c r="A1483" s="43">
        <v>27236</v>
      </c>
      <c r="B1483" s="43" t="s">
        <v>202</v>
      </c>
      <c r="C1483" s="43" t="s">
        <v>456</v>
      </c>
      <c r="D1483" s="44">
        <v>40239</v>
      </c>
      <c r="E1483" s="43">
        <v>20</v>
      </c>
      <c r="F1483" s="43">
        <v>786620</v>
      </c>
      <c r="G1483" s="43">
        <v>0.04</v>
      </c>
      <c r="H1483" s="43">
        <v>31465</v>
      </c>
      <c r="I1483" s="43" t="s">
        <v>76</v>
      </c>
      <c r="J1483" s="43" t="s">
        <v>145</v>
      </c>
      <c r="K1483" s="43">
        <f t="shared" si="184"/>
        <v>2010</v>
      </c>
      <c r="L1483" s="43">
        <f t="shared" si="185"/>
        <v>1</v>
      </c>
      <c r="M1483" s="43">
        <f t="shared" si="186"/>
        <v>0</v>
      </c>
      <c r="N1483" s="43">
        <f t="shared" si="187"/>
        <v>1</v>
      </c>
      <c r="O1483" s="43" t="str">
        <f t="shared" si="188"/>
        <v>C: 4-6%</v>
      </c>
      <c r="P1483" s="45">
        <f t="shared" si="189"/>
        <v>755155</v>
      </c>
      <c r="Q1483" s="45">
        <f>IF(L1483=1,F1483*INDEX(Asumsi!$B$5:$B$7,MATCH(I1483,Asumsi!$A$5:$A$7,0))-H1483,0)</f>
        <v>204521</v>
      </c>
      <c r="R1483" s="46">
        <f>MIN(G1483,INDEX(Asumsi!$C$5:$C$7,MATCH(I1483,Asumsi!$A$5:$A$7,0)))</f>
        <v>0.04</v>
      </c>
      <c r="S1483" s="43">
        <f t="shared" si="190"/>
        <v>0</v>
      </c>
      <c r="T1483" s="45">
        <f t="shared" si="191"/>
        <v>0</v>
      </c>
      <c r="U1483" s="45">
        <f>IF(L1483=1,F1483*INDEX(Asumsi!$B$5:$B$7,MATCH(I1483,Asumsi!$A$5:$A$7,0))-F1483*R1483,0)</f>
        <v>204521.2</v>
      </c>
      <c r="V1483" s="45">
        <f>IF(S1483=1,U1483*(1-Asumsi!$B$10),U1483)</f>
        <v>204521.2</v>
      </c>
    </row>
    <row r="1484" spans="1:22" x14ac:dyDescent="0.35">
      <c r="A1484" s="43">
        <v>27589</v>
      </c>
      <c r="B1484" s="43" t="s">
        <v>202</v>
      </c>
      <c r="C1484" s="43" t="s">
        <v>469</v>
      </c>
      <c r="D1484" s="44">
        <v>40801</v>
      </c>
      <c r="E1484" s="43">
        <v>20</v>
      </c>
      <c r="F1484" s="43">
        <v>1691400</v>
      </c>
      <c r="G1484" s="43">
        <v>0.02</v>
      </c>
      <c r="H1484" s="43">
        <v>33828</v>
      </c>
      <c r="I1484" s="43" t="s">
        <v>77</v>
      </c>
      <c r="J1484" s="43" t="s">
        <v>142</v>
      </c>
      <c r="K1484" s="43">
        <f t="shared" si="184"/>
        <v>2011</v>
      </c>
      <c r="L1484" s="43">
        <f t="shared" si="185"/>
        <v>1</v>
      </c>
      <c r="M1484" s="43">
        <f t="shared" si="186"/>
        <v>0</v>
      </c>
      <c r="N1484" s="43">
        <f t="shared" si="187"/>
        <v>1</v>
      </c>
      <c r="O1484" s="43" t="str">
        <f t="shared" si="188"/>
        <v>B: 1-3%</v>
      </c>
      <c r="P1484" s="45">
        <f t="shared" si="189"/>
        <v>1657572</v>
      </c>
      <c r="Q1484" s="45">
        <f>IF(L1484=1,F1484*INDEX(Asumsi!$B$5:$B$7,MATCH(I1484,Asumsi!$A$5:$A$7,0))-H1484,0)</f>
        <v>473592</v>
      </c>
      <c r="R1484" s="46">
        <f>MIN(G1484,INDEX(Asumsi!$C$5:$C$7,MATCH(I1484,Asumsi!$A$5:$A$7,0)))</f>
        <v>0.02</v>
      </c>
      <c r="S1484" s="43">
        <f t="shared" si="190"/>
        <v>0</v>
      </c>
      <c r="T1484" s="45">
        <f t="shared" si="191"/>
        <v>0</v>
      </c>
      <c r="U1484" s="45">
        <f>IF(L1484=1,F1484*INDEX(Asumsi!$B$5:$B$7,MATCH(I1484,Asumsi!$A$5:$A$7,0))-F1484*R1484,0)</f>
        <v>473592</v>
      </c>
      <c r="V1484" s="45">
        <f>IF(S1484=1,U1484*(1-Asumsi!$B$10),U1484)</f>
        <v>473592</v>
      </c>
    </row>
    <row r="1485" spans="1:22" x14ac:dyDescent="0.35">
      <c r="A1485" s="43">
        <v>27681</v>
      </c>
      <c r="B1485" s="43" t="s">
        <v>202</v>
      </c>
      <c r="C1485" s="43" t="s">
        <v>480</v>
      </c>
      <c r="D1485" s="44">
        <v>40506</v>
      </c>
      <c r="E1485" s="43">
        <v>7</v>
      </c>
      <c r="F1485" s="43">
        <v>75600</v>
      </c>
      <c r="G1485" s="43">
        <v>0.06</v>
      </c>
      <c r="H1485" s="43">
        <v>4536</v>
      </c>
      <c r="I1485" s="43" t="s">
        <v>76</v>
      </c>
      <c r="J1485" s="43" t="s">
        <v>145</v>
      </c>
      <c r="K1485" s="43">
        <f t="shared" si="184"/>
        <v>2010</v>
      </c>
      <c r="L1485" s="43">
        <f t="shared" si="185"/>
        <v>1</v>
      </c>
      <c r="M1485" s="43">
        <f t="shared" si="186"/>
        <v>0</v>
      </c>
      <c r="N1485" s="43">
        <f t="shared" si="187"/>
        <v>1</v>
      </c>
      <c r="O1485" s="43" t="str">
        <f t="shared" si="188"/>
        <v>C: 4-6%</v>
      </c>
      <c r="P1485" s="45">
        <f t="shared" si="189"/>
        <v>71064</v>
      </c>
      <c r="Q1485" s="45">
        <f>IF(L1485=1,F1485*INDEX(Asumsi!$B$5:$B$7,MATCH(I1485,Asumsi!$A$5:$A$7,0))-H1485,0)</f>
        <v>18144</v>
      </c>
      <c r="R1485" s="46">
        <f>MIN(G1485,INDEX(Asumsi!$C$5:$C$7,MATCH(I1485,Asumsi!$A$5:$A$7,0)))</f>
        <v>0.05</v>
      </c>
      <c r="S1485" s="43">
        <f t="shared" si="190"/>
        <v>1</v>
      </c>
      <c r="T1485" s="45">
        <f t="shared" si="191"/>
        <v>755.99999999999966</v>
      </c>
      <c r="U1485" s="45">
        <f>IF(L1485=1,F1485*INDEX(Asumsi!$B$5:$B$7,MATCH(I1485,Asumsi!$A$5:$A$7,0))-F1485*R1485,0)</f>
        <v>18900</v>
      </c>
      <c r="V1485" s="45">
        <f>IF(S1485=1,U1485*(1-Asumsi!$B$10),U1485)</f>
        <v>17955</v>
      </c>
    </row>
    <row r="1486" spans="1:22" x14ac:dyDescent="0.35">
      <c r="A1486" s="43">
        <v>28033</v>
      </c>
      <c r="B1486" s="43" t="s">
        <v>202</v>
      </c>
      <c r="C1486" s="43" t="s">
        <v>478</v>
      </c>
      <c r="D1486" s="44">
        <v>40435</v>
      </c>
      <c r="E1486" s="43">
        <v>16</v>
      </c>
      <c r="F1486" s="43">
        <v>5653800</v>
      </c>
      <c r="G1486" s="43">
        <v>7.0000000000000007E-2</v>
      </c>
      <c r="H1486" s="43">
        <v>395766</v>
      </c>
      <c r="I1486" s="43" t="s">
        <v>75</v>
      </c>
      <c r="J1486" s="43" t="s">
        <v>135</v>
      </c>
      <c r="K1486" s="43">
        <f t="shared" si="184"/>
        <v>2010</v>
      </c>
      <c r="L1486" s="43">
        <f t="shared" si="185"/>
        <v>1</v>
      </c>
      <c r="M1486" s="43">
        <f t="shared" si="186"/>
        <v>0</v>
      </c>
      <c r="N1486" s="43">
        <f t="shared" si="187"/>
        <v>1</v>
      </c>
      <c r="O1486" s="43" t="str">
        <f t="shared" si="188"/>
        <v>D: 7%+</v>
      </c>
      <c r="P1486" s="45">
        <f t="shared" si="189"/>
        <v>5258034</v>
      </c>
      <c r="Q1486" s="45">
        <f>IF(L1486=1,F1486*INDEX(Asumsi!$B$5:$B$7,MATCH(I1486,Asumsi!$A$5:$A$7,0))-H1486,0)</f>
        <v>1300374</v>
      </c>
      <c r="R1486" s="46">
        <f>MIN(G1486,INDEX(Asumsi!$C$5:$C$7,MATCH(I1486,Asumsi!$A$5:$A$7,0)))</f>
        <v>0.03</v>
      </c>
      <c r="S1486" s="43">
        <f t="shared" si="190"/>
        <v>1</v>
      </c>
      <c r="T1486" s="45">
        <f t="shared" si="191"/>
        <v>226152.00000000006</v>
      </c>
      <c r="U1486" s="45">
        <f>IF(L1486=1,F1486*INDEX(Asumsi!$B$5:$B$7,MATCH(I1486,Asumsi!$A$5:$A$7,0))-F1486*R1486,0)</f>
        <v>1526526</v>
      </c>
      <c r="V1486" s="45">
        <f>IF(S1486=1,U1486*(1-Asumsi!$B$10),U1486)</f>
        <v>1450199.7</v>
      </c>
    </row>
    <row r="1487" spans="1:22" x14ac:dyDescent="0.35">
      <c r="A1487" s="43">
        <v>28324</v>
      </c>
      <c r="B1487" s="43" t="s">
        <v>202</v>
      </c>
      <c r="C1487" s="43" t="s">
        <v>450</v>
      </c>
      <c r="D1487" s="44">
        <v>40762</v>
      </c>
      <c r="E1487" s="43">
        <v>48</v>
      </c>
      <c r="F1487" s="43">
        <v>771980</v>
      </c>
      <c r="G1487" s="43">
        <v>0.09</v>
      </c>
      <c r="H1487" s="43">
        <v>69478</v>
      </c>
      <c r="I1487" s="43" t="s">
        <v>76</v>
      </c>
      <c r="J1487" s="43" t="s">
        <v>141</v>
      </c>
      <c r="K1487" s="43">
        <f t="shared" si="184"/>
        <v>2011</v>
      </c>
      <c r="L1487" s="43">
        <f t="shared" si="185"/>
        <v>1</v>
      </c>
      <c r="M1487" s="43">
        <f t="shared" si="186"/>
        <v>0</v>
      </c>
      <c r="N1487" s="43">
        <f t="shared" si="187"/>
        <v>1</v>
      </c>
      <c r="O1487" s="43" t="str">
        <f t="shared" si="188"/>
        <v>D: 7%+</v>
      </c>
      <c r="P1487" s="45">
        <f t="shared" si="189"/>
        <v>702502</v>
      </c>
      <c r="Q1487" s="45">
        <f>IF(L1487=1,F1487*INDEX(Asumsi!$B$5:$B$7,MATCH(I1487,Asumsi!$A$5:$A$7,0))-H1487,0)</f>
        <v>162116</v>
      </c>
      <c r="R1487" s="46">
        <f>MIN(G1487,INDEX(Asumsi!$C$5:$C$7,MATCH(I1487,Asumsi!$A$5:$A$7,0)))</f>
        <v>0.05</v>
      </c>
      <c r="S1487" s="43">
        <f t="shared" si="190"/>
        <v>1</v>
      </c>
      <c r="T1487" s="45">
        <f t="shared" si="191"/>
        <v>30879.199999999997</v>
      </c>
      <c r="U1487" s="45">
        <f>IF(L1487=1,F1487*INDEX(Asumsi!$B$5:$B$7,MATCH(I1487,Asumsi!$A$5:$A$7,0))-F1487*R1487,0)</f>
        <v>192995</v>
      </c>
      <c r="V1487" s="45">
        <f>IF(S1487=1,U1487*(1-Asumsi!$B$10),U1487)</f>
        <v>183345.25</v>
      </c>
    </row>
    <row r="1488" spans="1:22" x14ac:dyDescent="0.35">
      <c r="A1488" s="43">
        <v>28805</v>
      </c>
      <c r="B1488" s="43" t="s">
        <v>202</v>
      </c>
      <c r="C1488" s="43" t="s">
        <v>470</v>
      </c>
      <c r="D1488" s="44">
        <v>40635</v>
      </c>
      <c r="E1488" s="43">
        <v>14</v>
      </c>
      <c r="F1488" s="43">
        <v>195860</v>
      </c>
      <c r="G1488" s="43">
        <v>7.0000000000000007E-2</v>
      </c>
      <c r="H1488" s="43">
        <v>13710</v>
      </c>
      <c r="I1488" s="43" t="s">
        <v>76</v>
      </c>
      <c r="J1488" s="43" t="s">
        <v>141</v>
      </c>
      <c r="K1488" s="43">
        <f t="shared" si="184"/>
        <v>2011</v>
      </c>
      <c r="L1488" s="43">
        <f t="shared" si="185"/>
        <v>1</v>
      </c>
      <c r="M1488" s="43">
        <f t="shared" si="186"/>
        <v>0</v>
      </c>
      <c r="N1488" s="43">
        <f t="shared" si="187"/>
        <v>1</v>
      </c>
      <c r="O1488" s="43" t="str">
        <f t="shared" si="188"/>
        <v>D: 7%+</v>
      </c>
      <c r="P1488" s="45">
        <f t="shared" si="189"/>
        <v>182150</v>
      </c>
      <c r="Q1488" s="45">
        <f>IF(L1488=1,F1488*INDEX(Asumsi!$B$5:$B$7,MATCH(I1488,Asumsi!$A$5:$A$7,0))-H1488,0)</f>
        <v>45048</v>
      </c>
      <c r="R1488" s="46">
        <f>MIN(G1488,INDEX(Asumsi!$C$5:$C$7,MATCH(I1488,Asumsi!$A$5:$A$7,0)))</f>
        <v>0.05</v>
      </c>
      <c r="S1488" s="43">
        <f t="shared" si="190"/>
        <v>1</v>
      </c>
      <c r="T1488" s="45">
        <f t="shared" si="191"/>
        <v>3917.2000000000007</v>
      </c>
      <c r="U1488" s="45">
        <f>IF(L1488=1,F1488*INDEX(Asumsi!$B$5:$B$7,MATCH(I1488,Asumsi!$A$5:$A$7,0))-F1488*R1488,0)</f>
        <v>48965</v>
      </c>
      <c r="V1488" s="45">
        <f>IF(S1488=1,U1488*(1-Asumsi!$B$10),U1488)</f>
        <v>46516.75</v>
      </c>
    </row>
    <row r="1489" spans="1:22" x14ac:dyDescent="0.35">
      <c r="A1489" s="43">
        <v>28897</v>
      </c>
      <c r="B1489" s="43" t="s">
        <v>202</v>
      </c>
      <c r="C1489" s="43" t="s">
        <v>454</v>
      </c>
      <c r="D1489" s="44">
        <v>40049</v>
      </c>
      <c r="E1489" s="43">
        <v>35</v>
      </c>
      <c r="F1489" s="43">
        <v>292300</v>
      </c>
      <c r="G1489" s="43">
        <v>0.02</v>
      </c>
      <c r="H1489" s="43">
        <v>5846</v>
      </c>
      <c r="I1489" s="43" t="s">
        <v>76</v>
      </c>
      <c r="J1489" s="43" t="s">
        <v>141</v>
      </c>
      <c r="K1489" s="43">
        <f t="shared" si="184"/>
        <v>2009</v>
      </c>
      <c r="L1489" s="43">
        <f t="shared" si="185"/>
        <v>1</v>
      </c>
      <c r="M1489" s="43">
        <f t="shared" si="186"/>
        <v>0</v>
      </c>
      <c r="N1489" s="43">
        <f t="shared" si="187"/>
        <v>1</v>
      </c>
      <c r="O1489" s="43" t="str">
        <f t="shared" si="188"/>
        <v>B: 1-3%</v>
      </c>
      <c r="P1489" s="45">
        <f t="shared" si="189"/>
        <v>286454</v>
      </c>
      <c r="Q1489" s="45">
        <f>IF(L1489=1,F1489*INDEX(Asumsi!$B$5:$B$7,MATCH(I1489,Asumsi!$A$5:$A$7,0))-H1489,0)</f>
        <v>81844</v>
      </c>
      <c r="R1489" s="46">
        <f>MIN(G1489,INDEX(Asumsi!$C$5:$C$7,MATCH(I1489,Asumsi!$A$5:$A$7,0)))</f>
        <v>0.02</v>
      </c>
      <c r="S1489" s="43">
        <f t="shared" si="190"/>
        <v>0</v>
      </c>
      <c r="T1489" s="45">
        <f t="shared" si="191"/>
        <v>0</v>
      </c>
      <c r="U1489" s="45">
        <f>IF(L1489=1,F1489*INDEX(Asumsi!$B$5:$B$7,MATCH(I1489,Asumsi!$A$5:$A$7,0))-F1489*R1489,0)</f>
        <v>81844</v>
      </c>
      <c r="V1489" s="45">
        <f>IF(S1489=1,U1489*(1-Asumsi!$B$10),U1489)</f>
        <v>81844</v>
      </c>
    </row>
    <row r="1490" spans="1:22" x14ac:dyDescent="0.35">
      <c r="A1490" s="43">
        <v>28932</v>
      </c>
      <c r="B1490" s="43" t="s">
        <v>202</v>
      </c>
      <c r="C1490" s="43" t="s">
        <v>494</v>
      </c>
      <c r="D1490" s="44">
        <v>40380</v>
      </c>
      <c r="E1490" s="43">
        <v>24</v>
      </c>
      <c r="F1490" s="43">
        <v>539140</v>
      </c>
      <c r="G1490" s="43">
        <v>0</v>
      </c>
      <c r="H1490" s="43">
        <v>0</v>
      </c>
      <c r="I1490" s="43" t="s">
        <v>75</v>
      </c>
      <c r="J1490" s="43" t="s">
        <v>144</v>
      </c>
      <c r="K1490" s="43">
        <f t="shared" si="184"/>
        <v>2010</v>
      </c>
      <c r="L1490" s="43">
        <f t="shared" si="185"/>
        <v>1</v>
      </c>
      <c r="M1490" s="43">
        <f t="shared" si="186"/>
        <v>0</v>
      </c>
      <c r="N1490" s="43">
        <f t="shared" si="187"/>
        <v>1</v>
      </c>
      <c r="O1490" s="43" t="str">
        <f t="shared" si="188"/>
        <v>A: 0%</v>
      </c>
      <c r="P1490" s="45">
        <f t="shared" si="189"/>
        <v>539140</v>
      </c>
      <c r="Q1490" s="45">
        <f>IF(L1490=1,F1490*INDEX(Asumsi!$B$5:$B$7,MATCH(I1490,Asumsi!$A$5:$A$7,0))-H1490,0)</f>
        <v>161742</v>
      </c>
      <c r="R1490" s="46">
        <f>MIN(G1490,INDEX(Asumsi!$C$5:$C$7,MATCH(I1490,Asumsi!$A$5:$A$7,0)))</f>
        <v>0</v>
      </c>
      <c r="S1490" s="43">
        <f t="shared" si="190"/>
        <v>0</v>
      </c>
      <c r="T1490" s="45">
        <f t="shared" si="191"/>
        <v>0</v>
      </c>
      <c r="U1490" s="45">
        <f>IF(L1490=1,F1490*INDEX(Asumsi!$B$5:$B$7,MATCH(I1490,Asumsi!$A$5:$A$7,0))-F1490*R1490,0)</f>
        <v>161742</v>
      </c>
      <c r="V1490" s="45">
        <f>IF(S1490=1,U1490*(1-Asumsi!$B$10),U1490)</f>
        <v>161742</v>
      </c>
    </row>
    <row r="1491" spans="1:22" x14ac:dyDescent="0.35">
      <c r="A1491" s="43">
        <v>29219</v>
      </c>
      <c r="B1491" s="43" t="s">
        <v>202</v>
      </c>
      <c r="C1491" s="43" t="s">
        <v>493</v>
      </c>
      <c r="D1491" s="44">
        <v>39913</v>
      </c>
      <c r="E1491" s="43">
        <v>29</v>
      </c>
      <c r="F1491" s="43">
        <v>406800</v>
      </c>
      <c r="G1491" s="43">
        <v>0.04</v>
      </c>
      <c r="H1491" s="43">
        <v>16272</v>
      </c>
      <c r="I1491" s="43" t="s">
        <v>76</v>
      </c>
      <c r="J1491" s="43" t="s">
        <v>147</v>
      </c>
      <c r="K1491" s="43">
        <f t="shared" si="184"/>
        <v>2009</v>
      </c>
      <c r="L1491" s="43">
        <f t="shared" si="185"/>
        <v>1</v>
      </c>
      <c r="M1491" s="43">
        <f t="shared" si="186"/>
        <v>0</v>
      </c>
      <c r="N1491" s="43">
        <f t="shared" si="187"/>
        <v>1</v>
      </c>
      <c r="O1491" s="43" t="str">
        <f t="shared" si="188"/>
        <v>C: 4-6%</v>
      </c>
      <c r="P1491" s="45">
        <f t="shared" si="189"/>
        <v>390528</v>
      </c>
      <c r="Q1491" s="45">
        <f>IF(L1491=1,F1491*INDEX(Asumsi!$B$5:$B$7,MATCH(I1491,Asumsi!$A$5:$A$7,0))-H1491,0)</f>
        <v>105768</v>
      </c>
      <c r="R1491" s="46">
        <f>MIN(G1491,INDEX(Asumsi!$C$5:$C$7,MATCH(I1491,Asumsi!$A$5:$A$7,0)))</f>
        <v>0.04</v>
      </c>
      <c r="S1491" s="43">
        <f t="shared" si="190"/>
        <v>0</v>
      </c>
      <c r="T1491" s="45">
        <f t="shared" si="191"/>
        <v>0</v>
      </c>
      <c r="U1491" s="45">
        <f>IF(L1491=1,F1491*INDEX(Asumsi!$B$5:$B$7,MATCH(I1491,Asumsi!$A$5:$A$7,0))-F1491*R1491,0)</f>
        <v>105768</v>
      </c>
      <c r="V1491" s="45">
        <f>IF(S1491=1,U1491*(1-Asumsi!$B$10),U1491)</f>
        <v>105768</v>
      </c>
    </row>
    <row r="1492" spans="1:22" x14ac:dyDescent="0.35">
      <c r="A1492" s="43">
        <v>29410</v>
      </c>
      <c r="B1492" s="43" t="s">
        <v>209</v>
      </c>
      <c r="C1492" s="43" t="s">
        <v>492</v>
      </c>
      <c r="D1492" s="44">
        <v>40073</v>
      </c>
      <c r="E1492" s="43">
        <v>35</v>
      </c>
      <c r="F1492" s="43">
        <v>8373060</v>
      </c>
      <c r="G1492" s="43">
        <v>0.04</v>
      </c>
      <c r="H1492" s="43">
        <v>334922</v>
      </c>
      <c r="I1492" s="43" t="s">
        <v>77</v>
      </c>
      <c r="J1492" s="43" t="s">
        <v>134</v>
      </c>
      <c r="K1492" s="43">
        <f t="shared" si="184"/>
        <v>2009</v>
      </c>
      <c r="L1492" s="43">
        <f t="shared" si="185"/>
        <v>0</v>
      </c>
      <c r="M1492" s="43">
        <f t="shared" si="186"/>
        <v>1</v>
      </c>
      <c r="N1492" s="43">
        <f t="shared" si="187"/>
        <v>1</v>
      </c>
      <c r="O1492" s="43" t="str">
        <f t="shared" si="188"/>
        <v>C: 4-6%</v>
      </c>
      <c r="P1492" s="45">
        <f t="shared" si="189"/>
        <v>0</v>
      </c>
      <c r="Q1492" s="45">
        <f>IF(L1492=1,F1492*INDEX(Asumsi!$B$5:$B$7,MATCH(I1492,Asumsi!$A$5:$A$7,0))-H1492,0)</f>
        <v>0</v>
      </c>
      <c r="R1492" s="46">
        <f>MIN(G1492,INDEX(Asumsi!$C$5:$C$7,MATCH(I1492,Asumsi!$A$5:$A$7,0)))</f>
        <v>0.04</v>
      </c>
      <c r="S1492" s="43">
        <f t="shared" si="190"/>
        <v>0</v>
      </c>
      <c r="T1492" s="45">
        <f t="shared" si="191"/>
        <v>0</v>
      </c>
      <c r="U1492" s="45">
        <f>IF(L1492=1,F1492*INDEX(Asumsi!$B$5:$B$7,MATCH(I1492,Asumsi!$A$5:$A$7,0))-F1492*R1492,0)</f>
        <v>0</v>
      </c>
      <c r="V1492" s="45">
        <f>IF(S1492=1,U1492*(1-Asumsi!$B$10),U1492)</f>
        <v>0</v>
      </c>
    </row>
    <row r="1493" spans="1:22" x14ac:dyDescent="0.35">
      <c r="A1493" s="43">
        <v>29411</v>
      </c>
      <c r="B1493" s="43" t="s">
        <v>202</v>
      </c>
      <c r="C1493" s="43" t="s">
        <v>487</v>
      </c>
      <c r="D1493" s="44">
        <v>41005</v>
      </c>
      <c r="E1493" s="43">
        <v>29</v>
      </c>
      <c r="F1493" s="43">
        <v>135740</v>
      </c>
      <c r="G1493" s="43">
        <v>7.0000000000000007E-2</v>
      </c>
      <c r="H1493" s="43">
        <v>9502</v>
      </c>
      <c r="I1493" s="43" t="s">
        <v>76</v>
      </c>
      <c r="J1493" s="43" t="s">
        <v>141</v>
      </c>
      <c r="K1493" s="43">
        <f t="shared" si="184"/>
        <v>2012</v>
      </c>
      <c r="L1493" s="43">
        <f t="shared" si="185"/>
        <v>1</v>
      </c>
      <c r="M1493" s="43">
        <f t="shared" si="186"/>
        <v>0</v>
      </c>
      <c r="N1493" s="43">
        <f t="shared" si="187"/>
        <v>1</v>
      </c>
      <c r="O1493" s="43" t="str">
        <f t="shared" si="188"/>
        <v>D: 7%+</v>
      </c>
      <c r="P1493" s="45">
        <f t="shared" si="189"/>
        <v>126238</v>
      </c>
      <c r="Q1493" s="45">
        <f>IF(L1493=1,F1493*INDEX(Asumsi!$B$5:$B$7,MATCH(I1493,Asumsi!$A$5:$A$7,0))-H1493,0)</f>
        <v>31220</v>
      </c>
      <c r="R1493" s="46">
        <f>MIN(G1493,INDEX(Asumsi!$C$5:$C$7,MATCH(I1493,Asumsi!$A$5:$A$7,0)))</f>
        <v>0.05</v>
      </c>
      <c r="S1493" s="43">
        <f t="shared" si="190"/>
        <v>1</v>
      </c>
      <c r="T1493" s="45">
        <f t="shared" si="191"/>
        <v>2714.8000000000006</v>
      </c>
      <c r="U1493" s="45">
        <f>IF(L1493=1,F1493*INDEX(Asumsi!$B$5:$B$7,MATCH(I1493,Asumsi!$A$5:$A$7,0))-F1493*R1493,0)</f>
        <v>33935</v>
      </c>
      <c r="V1493" s="45">
        <f>IF(S1493=1,U1493*(1-Asumsi!$B$10),U1493)</f>
        <v>32238.25</v>
      </c>
    </row>
    <row r="1494" spans="1:22" x14ac:dyDescent="0.35">
      <c r="A1494" s="43">
        <v>29475</v>
      </c>
      <c r="B1494" s="43" t="s">
        <v>202</v>
      </c>
      <c r="C1494" s="43" t="s">
        <v>460</v>
      </c>
      <c r="D1494" s="44">
        <v>40231</v>
      </c>
      <c r="E1494" s="43">
        <v>49</v>
      </c>
      <c r="F1494" s="43">
        <v>470240</v>
      </c>
      <c r="G1494" s="43">
        <v>0.09</v>
      </c>
      <c r="H1494" s="43">
        <v>42322</v>
      </c>
      <c r="I1494" s="43" t="s">
        <v>75</v>
      </c>
      <c r="J1494" s="43" t="s">
        <v>144</v>
      </c>
      <c r="K1494" s="43">
        <f t="shared" si="184"/>
        <v>2010</v>
      </c>
      <c r="L1494" s="43">
        <f t="shared" si="185"/>
        <v>1</v>
      </c>
      <c r="M1494" s="43">
        <f t="shared" si="186"/>
        <v>0</v>
      </c>
      <c r="N1494" s="43">
        <f t="shared" si="187"/>
        <v>1</v>
      </c>
      <c r="O1494" s="43" t="str">
        <f t="shared" si="188"/>
        <v>D: 7%+</v>
      </c>
      <c r="P1494" s="45">
        <f t="shared" si="189"/>
        <v>427918</v>
      </c>
      <c r="Q1494" s="45">
        <f>IF(L1494=1,F1494*INDEX(Asumsi!$B$5:$B$7,MATCH(I1494,Asumsi!$A$5:$A$7,0))-H1494,0)</f>
        <v>98750</v>
      </c>
      <c r="R1494" s="46">
        <f>MIN(G1494,INDEX(Asumsi!$C$5:$C$7,MATCH(I1494,Asumsi!$A$5:$A$7,0)))</f>
        <v>0.03</v>
      </c>
      <c r="S1494" s="43">
        <f t="shared" si="190"/>
        <v>1</v>
      </c>
      <c r="T1494" s="45">
        <f t="shared" si="191"/>
        <v>28214.399999999998</v>
      </c>
      <c r="U1494" s="45">
        <f>IF(L1494=1,F1494*INDEX(Asumsi!$B$5:$B$7,MATCH(I1494,Asumsi!$A$5:$A$7,0))-F1494*R1494,0)</f>
        <v>126964.8</v>
      </c>
      <c r="V1494" s="45">
        <f>IF(S1494=1,U1494*(1-Asumsi!$B$10),U1494)</f>
        <v>120616.56</v>
      </c>
    </row>
    <row r="1495" spans="1:22" x14ac:dyDescent="0.35">
      <c r="A1495" s="43">
        <v>29537</v>
      </c>
      <c r="B1495" s="43" t="s">
        <v>202</v>
      </c>
      <c r="C1495" s="43" t="s">
        <v>501</v>
      </c>
      <c r="D1495" s="44">
        <v>41171</v>
      </c>
      <c r="E1495" s="43">
        <v>30</v>
      </c>
      <c r="F1495" s="43">
        <v>637120</v>
      </c>
      <c r="G1495" s="43">
        <v>0.08</v>
      </c>
      <c r="H1495" s="43">
        <v>50970</v>
      </c>
      <c r="I1495" s="43" t="s">
        <v>76</v>
      </c>
      <c r="J1495" s="43" t="s">
        <v>141</v>
      </c>
      <c r="K1495" s="43">
        <f t="shared" si="184"/>
        <v>2012</v>
      </c>
      <c r="L1495" s="43">
        <f t="shared" si="185"/>
        <v>1</v>
      </c>
      <c r="M1495" s="43">
        <f t="shared" si="186"/>
        <v>0</v>
      </c>
      <c r="N1495" s="43">
        <f t="shared" si="187"/>
        <v>1</v>
      </c>
      <c r="O1495" s="43" t="str">
        <f t="shared" si="188"/>
        <v>D: 7%+</v>
      </c>
      <c r="P1495" s="45">
        <f t="shared" si="189"/>
        <v>586150</v>
      </c>
      <c r="Q1495" s="45">
        <f>IF(L1495=1,F1495*INDEX(Asumsi!$B$5:$B$7,MATCH(I1495,Asumsi!$A$5:$A$7,0))-H1495,0)</f>
        <v>140166</v>
      </c>
      <c r="R1495" s="46">
        <f>MIN(G1495,INDEX(Asumsi!$C$5:$C$7,MATCH(I1495,Asumsi!$A$5:$A$7,0)))</f>
        <v>0.05</v>
      </c>
      <c r="S1495" s="43">
        <f t="shared" si="190"/>
        <v>1</v>
      </c>
      <c r="T1495" s="45">
        <f t="shared" si="191"/>
        <v>19113.599999999999</v>
      </c>
      <c r="U1495" s="45">
        <f>IF(L1495=1,F1495*INDEX(Asumsi!$B$5:$B$7,MATCH(I1495,Asumsi!$A$5:$A$7,0))-F1495*R1495,0)</f>
        <v>159280</v>
      </c>
      <c r="V1495" s="45">
        <f>IF(S1495=1,U1495*(1-Asumsi!$B$10),U1495)</f>
        <v>151316</v>
      </c>
    </row>
    <row r="1496" spans="1:22" x14ac:dyDescent="0.35">
      <c r="A1496" s="43">
        <v>29671</v>
      </c>
      <c r="B1496" s="43" t="s">
        <v>202</v>
      </c>
      <c r="C1496" s="43" t="s">
        <v>449</v>
      </c>
      <c r="D1496" s="44">
        <v>40259</v>
      </c>
      <c r="E1496" s="43">
        <v>43</v>
      </c>
      <c r="F1496" s="43">
        <v>3023400</v>
      </c>
      <c r="G1496" s="43">
        <v>0.02</v>
      </c>
      <c r="H1496" s="43">
        <v>60468</v>
      </c>
      <c r="I1496" s="43" t="s">
        <v>76</v>
      </c>
      <c r="J1496" s="43" t="s">
        <v>147</v>
      </c>
      <c r="K1496" s="43">
        <f t="shared" si="184"/>
        <v>2010</v>
      </c>
      <c r="L1496" s="43">
        <f t="shared" si="185"/>
        <v>1</v>
      </c>
      <c r="M1496" s="43">
        <f t="shared" si="186"/>
        <v>0</v>
      </c>
      <c r="N1496" s="43">
        <f t="shared" si="187"/>
        <v>1</v>
      </c>
      <c r="O1496" s="43" t="str">
        <f t="shared" si="188"/>
        <v>B: 1-3%</v>
      </c>
      <c r="P1496" s="45">
        <f t="shared" si="189"/>
        <v>2962932</v>
      </c>
      <c r="Q1496" s="45">
        <f>IF(L1496=1,F1496*INDEX(Asumsi!$B$5:$B$7,MATCH(I1496,Asumsi!$A$5:$A$7,0))-H1496,0)</f>
        <v>846552</v>
      </c>
      <c r="R1496" s="46">
        <f>MIN(G1496,INDEX(Asumsi!$C$5:$C$7,MATCH(I1496,Asumsi!$A$5:$A$7,0)))</f>
        <v>0.02</v>
      </c>
      <c r="S1496" s="43">
        <f t="shared" si="190"/>
        <v>0</v>
      </c>
      <c r="T1496" s="45">
        <f t="shared" si="191"/>
        <v>0</v>
      </c>
      <c r="U1496" s="45">
        <f>IF(L1496=1,F1496*INDEX(Asumsi!$B$5:$B$7,MATCH(I1496,Asumsi!$A$5:$A$7,0))-F1496*R1496,0)</f>
        <v>846552</v>
      </c>
      <c r="V1496" s="45">
        <f>IF(S1496=1,U1496*(1-Asumsi!$B$10),U1496)</f>
        <v>846552</v>
      </c>
    </row>
    <row r="1497" spans="1:22" x14ac:dyDescent="0.35">
      <c r="A1497" s="43">
        <v>29895</v>
      </c>
      <c r="B1497" s="43" t="s">
        <v>202</v>
      </c>
      <c r="C1497" s="43" t="s">
        <v>485</v>
      </c>
      <c r="D1497" s="44">
        <v>40471</v>
      </c>
      <c r="E1497" s="43">
        <v>43</v>
      </c>
      <c r="F1497" s="43">
        <v>14573300</v>
      </c>
      <c r="G1497" s="43">
        <v>0.03</v>
      </c>
      <c r="H1497" s="43">
        <v>437199</v>
      </c>
      <c r="I1497" s="43" t="s">
        <v>75</v>
      </c>
      <c r="J1497" s="43" t="s">
        <v>143</v>
      </c>
      <c r="K1497" s="43">
        <f t="shared" si="184"/>
        <v>2010</v>
      </c>
      <c r="L1497" s="43">
        <f t="shared" si="185"/>
        <v>1</v>
      </c>
      <c r="M1497" s="43">
        <f t="shared" si="186"/>
        <v>0</v>
      </c>
      <c r="N1497" s="43">
        <f t="shared" si="187"/>
        <v>1</v>
      </c>
      <c r="O1497" s="43" t="str">
        <f t="shared" si="188"/>
        <v>B: 1-3%</v>
      </c>
      <c r="P1497" s="45">
        <f t="shared" si="189"/>
        <v>14136101</v>
      </c>
      <c r="Q1497" s="45">
        <f>IF(L1497=1,F1497*INDEX(Asumsi!$B$5:$B$7,MATCH(I1497,Asumsi!$A$5:$A$7,0))-H1497,0)</f>
        <v>3934791</v>
      </c>
      <c r="R1497" s="46">
        <f>MIN(G1497,INDEX(Asumsi!$C$5:$C$7,MATCH(I1497,Asumsi!$A$5:$A$7,0)))</f>
        <v>0.03</v>
      </c>
      <c r="S1497" s="43">
        <f t="shared" si="190"/>
        <v>0</v>
      </c>
      <c r="T1497" s="45">
        <f t="shared" si="191"/>
        <v>0</v>
      </c>
      <c r="U1497" s="45">
        <f>IF(L1497=1,F1497*INDEX(Asumsi!$B$5:$B$7,MATCH(I1497,Asumsi!$A$5:$A$7,0))-F1497*R1497,0)</f>
        <v>3934791</v>
      </c>
      <c r="V1497" s="45">
        <f>IF(S1497=1,U1497*(1-Asumsi!$B$10),U1497)</f>
        <v>3934791</v>
      </c>
    </row>
    <row r="1498" spans="1:22" x14ac:dyDescent="0.35">
      <c r="A1498" s="43">
        <v>30308</v>
      </c>
      <c r="B1498" s="43" t="s">
        <v>202</v>
      </c>
      <c r="C1498" s="43" t="s">
        <v>500</v>
      </c>
      <c r="D1498" s="44">
        <v>40258</v>
      </c>
      <c r="E1498" s="43">
        <v>15</v>
      </c>
      <c r="F1498" s="43">
        <v>60760</v>
      </c>
      <c r="G1498" s="43">
        <v>0.08</v>
      </c>
      <c r="H1498" s="43">
        <v>4861</v>
      </c>
      <c r="I1498" s="43" t="s">
        <v>76</v>
      </c>
      <c r="J1498" s="43" t="s">
        <v>138</v>
      </c>
      <c r="K1498" s="43">
        <f t="shared" si="184"/>
        <v>2010</v>
      </c>
      <c r="L1498" s="43">
        <f t="shared" si="185"/>
        <v>1</v>
      </c>
      <c r="M1498" s="43">
        <f t="shared" si="186"/>
        <v>0</v>
      </c>
      <c r="N1498" s="43">
        <f t="shared" si="187"/>
        <v>1</v>
      </c>
      <c r="O1498" s="43" t="str">
        <f t="shared" si="188"/>
        <v>D: 7%+</v>
      </c>
      <c r="P1498" s="45">
        <f t="shared" si="189"/>
        <v>55899</v>
      </c>
      <c r="Q1498" s="45">
        <f>IF(L1498=1,F1498*INDEX(Asumsi!$B$5:$B$7,MATCH(I1498,Asumsi!$A$5:$A$7,0))-H1498,0)</f>
        <v>13367</v>
      </c>
      <c r="R1498" s="46">
        <f>MIN(G1498,INDEX(Asumsi!$C$5:$C$7,MATCH(I1498,Asumsi!$A$5:$A$7,0)))</f>
        <v>0.05</v>
      </c>
      <c r="S1498" s="43">
        <f t="shared" si="190"/>
        <v>1</v>
      </c>
      <c r="T1498" s="45">
        <f t="shared" si="191"/>
        <v>1822.8</v>
      </c>
      <c r="U1498" s="45">
        <f>IF(L1498=1,F1498*INDEX(Asumsi!$B$5:$B$7,MATCH(I1498,Asumsi!$A$5:$A$7,0))-F1498*R1498,0)</f>
        <v>15190</v>
      </c>
      <c r="V1498" s="45">
        <f>IF(S1498=1,U1498*(1-Asumsi!$B$10),U1498)</f>
        <v>14430.5</v>
      </c>
    </row>
    <row r="1499" spans="1:22" x14ac:dyDescent="0.35">
      <c r="A1499" s="43">
        <v>30436</v>
      </c>
      <c r="B1499" s="43" t="s">
        <v>202</v>
      </c>
      <c r="C1499" s="43" t="s">
        <v>480</v>
      </c>
      <c r="D1499" s="44">
        <v>41097</v>
      </c>
      <c r="E1499" s="43">
        <v>30</v>
      </c>
      <c r="F1499" s="43">
        <v>242380</v>
      </c>
      <c r="G1499" s="43">
        <v>0.09</v>
      </c>
      <c r="H1499" s="43">
        <v>21814</v>
      </c>
      <c r="I1499" s="43" t="s">
        <v>76</v>
      </c>
      <c r="J1499" s="43" t="s">
        <v>138</v>
      </c>
      <c r="K1499" s="43">
        <f t="shared" si="184"/>
        <v>2012</v>
      </c>
      <c r="L1499" s="43">
        <f t="shared" si="185"/>
        <v>1</v>
      </c>
      <c r="M1499" s="43">
        <f t="shared" si="186"/>
        <v>0</v>
      </c>
      <c r="N1499" s="43">
        <f t="shared" si="187"/>
        <v>1</v>
      </c>
      <c r="O1499" s="43" t="str">
        <f t="shared" si="188"/>
        <v>D: 7%+</v>
      </c>
      <c r="P1499" s="45">
        <f t="shared" si="189"/>
        <v>220566</v>
      </c>
      <c r="Q1499" s="45">
        <f>IF(L1499=1,F1499*INDEX(Asumsi!$B$5:$B$7,MATCH(I1499,Asumsi!$A$5:$A$7,0))-H1499,0)</f>
        <v>50900</v>
      </c>
      <c r="R1499" s="46">
        <f>MIN(G1499,INDEX(Asumsi!$C$5:$C$7,MATCH(I1499,Asumsi!$A$5:$A$7,0)))</f>
        <v>0.05</v>
      </c>
      <c r="S1499" s="43">
        <f t="shared" si="190"/>
        <v>1</v>
      </c>
      <c r="T1499" s="45">
        <f t="shared" si="191"/>
        <v>9695.1999999999989</v>
      </c>
      <c r="U1499" s="45">
        <f>IF(L1499=1,F1499*INDEX(Asumsi!$B$5:$B$7,MATCH(I1499,Asumsi!$A$5:$A$7,0))-F1499*R1499,0)</f>
        <v>60595</v>
      </c>
      <c r="V1499" s="45">
        <f>IF(S1499=1,U1499*(1-Asumsi!$B$10),U1499)</f>
        <v>57565.25</v>
      </c>
    </row>
    <row r="1500" spans="1:22" x14ac:dyDescent="0.35">
      <c r="A1500" s="43">
        <v>30820</v>
      </c>
      <c r="B1500" s="43" t="s">
        <v>202</v>
      </c>
      <c r="C1500" s="43" t="s">
        <v>498</v>
      </c>
      <c r="D1500" s="44">
        <v>40642</v>
      </c>
      <c r="E1500" s="43">
        <v>21</v>
      </c>
      <c r="F1500" s="43">
        <v>96020</v>
      </c>
      <c r="G1500" s="43">
        <v>0.1</v>
      </c>
      <c r="H1500" s="43">
        <v>9602</v>
      </c>
      <c r="I1500" s="43" t="s">
        <v>76</v>
      </c>
      <c r="J1500" s="43" t="s">
        <v>147</v>
      </c>
      <c r="K1500" s="43">
        <f t="shared" si="184"/>
        <v>2011</v>
      </c>
      <c r="L1500" s="43">
        <f t="shared" si="185"/>
        <v>1</v>
      </c>
      <c r="M1500" s="43">
        <f t="shared" si="186"/>
        <v>0</v>
      </c>
      <c r="N1500" s="43">
        <f t="shared" si="187"/>
        <v>1</v>
      </c>
      <c r="O1500" s="43" t="str">
        <f t="shared" si="188"/>
        <v>D: 7%+</v>
      </c>
      <c r="P1500" s="45">
        <f t="shared" si="189"/>
        <v>86418</v>
      </c>
      <c r="Q1500" s="45">
        <f>IF(L1500=1,F1500*INDEX(Asumsi!$B$5:$B$7,MATCH(I1500,Asumsi!$A$5:$A$7,0))-H1500,0)</f>
        <v>19204</v>
      </c>
      <c r="R1500" s="46">
        <f>MIN(G1500,INDEX(Asumsi!$C$5:$C$7,MATCH(I1500,Asumsi!$A$5:$A$7,0)))</f>
        <v>0.05</v>
      </c>
      <c r="S1500" s="43">
        <f t="shared" si="190"/>
        <v>1</v>
      </c>
      <c r="T1500" s="45">
        <f t="shared" si="191"/>
        <v>4801</v>
      </c>
      <c r="U1500" s="45">
        <f>IF(L1500=1,F1500*INDEX(Asumsi!$B$5:$B$7,MATCH(I1500,Asumsi!$A$5:$A$7,0))-F1500*R1500,0)</f>
        <v>24005</v>
      </c>
      <c r="V1500" s="45">
        <f>IF(S1500=1,U1500*(1-Asumsi!$B$10),U1500)</f>
        <v>22804.75</v>
      </c>
    </row>
    <row r="1501" spans="1:22" x14ac:dyDescent="0.35">
      <c r="A1501" s="43">
        <v>31046</v>
      </c>
      <c r="B1501" s="43" t="s">
        <v>202</v>
      </c>
      <c r="C1501" s="43" t="s">
        <v>445</v>
      </c>
      <c r="D1501" s="44">
        <v>40581</v>
      </c>
      <c r="E1501" s="43">
        <v>42</v>
      </c>
      <c r="F1501" s="43">
        <v>7801062</v>
      </c>
      <c r="G1501" s="43">
        <v>0.08</v>
      </c>
      <c r="H1501" s="43">
        <v>624085</v>
      </c>
      <c r="I1501" s="43" t="s">
        <v>77</v>
      </c>
      <c r="J1501" s="43" t="s">
        <v>137</v>
      </c>
      <c r="K1501" s="43">
        <f t="shared" si="184"/>
        <v>2011</v>
      </c>
      <c r="L1501" s="43">
        <f t="shared" si="185"/>
        <v>1</v>
      </c>
      <c r="M1501" s="43">
        <f t="shared" si="186"/>
        <v>0</v>
      </c>
      <c r="N1501" s="43">
        <f t="shared" si="187"/>
        <v>1</v>
      </c>
      <c r="O1501" s="43" t="str">
        <f t="shared" si="188"/>
        <v>D: 7%+</v>
      </c>
      <c r="P1501" s="45">
        <f t="shared" si="189"/>
        <v>7176977</v>
      </c>
      <c r="Q1501" s="45">
        <f>IF(L1501=1,F1501*INDEX(Asumsi!$B$5:$B$7,MATCH(I1501,Asumsi!$A$5:$A$7,0))-H1501,0)</f>
        <v>1716233.6</v>
      </c>
      <c r="R1501" s="46">
        <f>MIN(G1501,INDEX(Asumsi!$C$5:$C$7,MATCH(I1501,Asumsi!$A$5:$A$7,0)))</f>
        <v>0.05</v>
      </c>
      <c r="S1501" s="43">
        <f t="shared" si="190"/>
        <v>1</v>
      </c>
      <c r="T1501" s="45">
        <f t="shared" si="191"/>
        <v>234031.86</v>
      </c>
      <c r="U1501" s="45">
        <f>IF(L1501=1,F1501*INDEX(Asumsi!$B$5:$B$7,MATCH(I1501,Asumsi!$A$5:$A$7,0))-F1501*R1501,0)</f>
        <v>1950265.5</v>
      </c>
      <c r="V1501" s="45">
        <f>IF(S1501=1,U1501*(1-Asumsi!$B$10),U1501)</f>
        <v>1852752.2249999999</v>
      </c>
    </row>
    <row r="1502" spans="1:22" x14ac:dyDescent="0.35">
      <c r="A1502" s="43">
        <v>31301</v>
      </c>
      <c r="B1502" s="43" t="s">
        <v>202</v>
      </c>
      <c r="C1502" s="43" t="s">
        <v>449</v>
      </c>
      <c r="D1502" s="44">
        <v>40469</v>
      </c>
      <c r="E1502" s="43">
        <v>31</v>
      </c>
      <c r="F1502" s="43">
        <v>219560</v>
      </c>
      <c r="G1502" s="43">
        <v>0.06</v>
      </c>
      <c r="H1502" s="43">
        <v>13174</v>
      </c>
      <c r="I1502" s="43" t="s">
        <v>76</v>
      </c>
      <c r="J1502" s="43" t="s">
        <v>149</v>
      </c>
      <c r="K1502" s="43">
        <f t="shared" si="184"/>
        <v>2010</v>
      </c>
      <c r="L1502" s="43">
        <f t="shared" si="185"/>
        <v>1</v>
      </c>
      <c r="M1502" s="43">
        <f t="shared" si="186"/>
        <v>0</v>
      </c>
      <c r="N1502" s="43">
        <f t="shared" si="187"/>
        <v>1</v>
      </c>
      <c r="O1502" s="43" t="str">
        <f t="shared" si="188"/>
        <v>C: 4-6%</v>
      </c>
      <c r="P1502" s="45">
        <f t="shared" si="189"/>
        <v>206386</v>
      </c>
      <c r="Q1502" s="45">
        <f>IF(L1502=1,F1502*INDEX(Asumsi!$B$5:$B$7,MATCH(I1502,Asumsi!$A$5:$A$7,0))-H1502,0)</f>
        <v>52694</v>
      </c>
      <c r="R1502" s="46">
        <f>MIN(G1502,INDEX(Asumsi!$C$5:$C$7,MATCH(I1502,Asumsi!$A$5:$A$7,0)))</f>
        <v>0.05</v>
      </c>
      <c r="S1502" s="43">
        <f t="shared" si="190"/>
        <v>1</v>
      </c>
      <c r="T1502" s="45">
        <f t="shared" si="191"/>
        <v>2195.599999999999</v>
      </c>
      <c r="U1502" s="45">
        <f>IF(L1502=1,F1502*INDEX(Asumsi!$B$5:$B$7,MATCH(I1502,Asumsi!$A$5:$A$7,0))-F1502*R1502,0)</f>
        <v>54890</v>
      </c>
      <c r="V1502" s="45">
        <f>IF(S1502=1,U1502*(1-Asumsi!$B$10),U1502)</f>
        <v>52145.5</v>
      </c>
    </row>
    <row r="1503" spans="1:22" x14ac:dyDescent="0.35">
      <c r="A1503" s="43">
        <v>31495</v>
      </c>
      <c r="B1503" s="43" t="s">
        <v>202</v>
      </c>
      <c r="C1503" s="43" t="s">
        <v>465</v>
      </c>
      <c r="D1503" s="44">
        <v>40394</v>
      </c>
      <c r="E1503" s="43">
        <v>20</v>
      </c>
      <c r="F1503" s="43">
        <v>382860</v>
      </c>
      <c r="G1503" s="43">
        <v>0.06</v>
      </c>
      <c r="H1503" s="43">
        <v>22972</v>
      </c>
      <c r="I1503" s="43" t="s">
        <v>76</v>
      </c>
      <c r="J1503" s="43" t="s">
        <v>138</v>
      </c>
      <c r="K1503" s="43">
        <f t="shared" si="184"/>
        <v>2010</v>
      </c>
      <c r="L1503" s="43">
        <f t="shared" si="185"/>
        <v>1</v>
      </c>
      <c r="M1503" s="43">
        <f t="shared" si="186"/>
        <v>0</v>
      </c>
      <c r="N1503" s="43">
        <f t="shared" si="187"/>
        <v>1</v>
      </c>
      <c r="O1503" s="43" t="str">
        <f t="shared" si="188"/>
        <v>C: 4-6%</v>
      </c>
      <c r="P1503" s="45">
        <f t="shared" si="189"/>
        <v>359888</v>
      </c>
      <c r="Q1503" s="45">
        <f>IF(L1503=1,F1503*INDEX(Asumsi!$B$5:$B$7,MATCH(I1503,Asumsi!$A$5:$A$7,0))-H1503,0)</f>
        <v>91886</v>
      </c>
      <c r="R1503" s="46">
        <f>MIN(G1503,INDEX(Asumsi!$C$5:$C$7,MATCH(I1503,Asumsi!$A$5:$A$7,0)))</f>
        <v>0.05</v>
      </c>
      <c r="S1503" s="43">
        <f t="shared" si="190"/>
        <v>1</v>
      </c>
      <c r="T1503" s="45">
        <f t="shared" si="191"/>
        <v>3828.5999999999981</v>
      </c>
      <c r="U1503" s="45">
        <f>IF(L1503=1,F1503*INDEX(Asumsi!$B$5:$B$7,MATCH(I1503,Asumsi!$A$5:$A$7,0))-F1503*R1503,0)</f>
        <v>95715</v>
      </c>
      <c r="V1503" s="45">
        <f>IF(S1503=1,U1503*(1-Asumsi!$B$10),U1503)</f>
        <v>90929.25</v>
      </c>
    </row>
    <row r="1504" spans="1:22" x14ac:dyDescent="0.35">
      <c r="A1504" s="43">
        <v>31523</v>
      </c>
      <c r="B1504" s="43" t="s">
        <v>202</v>
      </c>
      <c r="C1504" s="43" t="s">
        <v>501</v>
      </c>
      <c r="D1504" s="44">
        <v>40976</v>
      </c>
      <c r="E1504" s="43">
        <v>17</v>
      </c>
      <c r="F1504" s="43">
        <v>211700</v>
      </c>
      <c r="G1504" s="43">
        <v>0.1</v>
      </c>
      <c r="H1504" s="43">
        <v>21170</v>
      </c>
      <c r="I1504" s="43" t="s">
        <v>77</v>
      </c>
      <c r="J1504" s="43" t="s">
        <v>142</v>
      </c>
      <c r="K1504" s="43">
        <f t="shared" si="184"/>
        <v>2012</v>
      </c>
      <c r="L1504" s="43">
        <f t="shared" si="185"/>
        <v>1</v>
      </c>
      <c r="M1504" s="43">
        <f t="shared" si="186"/>
        <v>0</v>
      </c>
      <c r="N1504" s="43">
        <f t="shared" si="187"/>
        <v>1</v>
      </c>
      <c r="O1504" s="43" t="str">
        <f t="shared" si="188"/>
        <v>D: 7%+</v>
      </c>
      <c r="P1504" s="45">
        <f t="shared" si="189"/>
        <v>190530</v>
      </c>
      <c r="Q1504" s="45">
        <f>IF(L1504=1,F1504*INDEX(Asumsi!$B$5:$B$7,MATCH(I1504,Asumsi!$A$5:$A$7,0))-H1504,0)</f>
        <v>42340</v>
      </c>
      <c r="R1504" s="46">
        <f>MIN(G1504,INDEX(Asumsi!$C$5:$C$7,MATCH(I1504,Asumsi!$A$5:$A$7,0)))</f>
        <v>0.05</v>
      </c>
      <c r="S1504" s="43">
        <f t="shared" si="190"/>
        <v>1</v>
      </c>
      <c r="T1504" s="45">
        <f t="shared" si="191"/>
        <v>10585</v>
      </c>
      <c r="U1504" s="45">
        <f>IF(L1504=1,F1504*INDEX(Asumsi!$B$5:$B$7,MATCH(I1504,Asumsi!$A$5:$A$7,0))-F1504*R1504,0)</f>
        <v>52925</v>
      </c>
      <c r="V1504" s="45">
        <f>IF(S1504=1,U1504*(1-Asumsi!$B$10),U1504)</f>
        <v>50278.75</v>
      </c>
    </row>
    <row r="1505" spans="1:22" x14ac:dyDescent="0.35">
      <c r="A1505" s="43">
        <v>31552</v>
      </c>
      <c r="B1505" s="43" t="s">
        <v>202</v>
      </c>
      <c r="C1505" s="43" t="s">
        <v>456</v>
      </c>
      <c r="D1505" s="44">
        <v>41224</v>
      </c>
      <c r="E1505" s="43">
        <v>17</v>
      </c>
      <c r="F1505" s="43">
        <v>756160</v>
      </c>
      <c r="G1505" s="43">
        <v>0</v>
      </c>
      <c r="H1505" s="43">
        <v>0</v>
      </c>
      <c r="I1505" s="43" t="s">
        <v>77</v>
      </c>
      <c r="J1505" s="43" t="s">
        <v>142</v>
      </c>
      <c r="K1505" s="43">
        <f t="shared" si="184"/>
        <v>2012</v>
      </c>
      <c r="L1505" s="43">
        <f t="shared" si="185"/>
        <v>1</v>
      </c>
      <c r="M1505" s="43">
        <f t="shared" si="186"/>
        <v>0</v>
      </c>
      <c r="N1505" s="43">
        <f t="shared" si="187"/>
        <v>1</v>
      </c>
      <c r="O1505" s="43" t="str">
        <f t="shared" si="188"/>
        <v>A: 0%</v>
      </c>
      <c r="P1505" s="45">
        <f t="shared" si="189"/>
        <v>756160</v>
      </c>
      <c r="Q1505" s="45">
        <f>IF(L1505=1,F1505*INDEX(Asumsi!$B$5:$B$7,MATCH(I1505,Asumsi!$A$5:$A$7,0))-H1505,0)</f>
        <v>226848</v>
      </c>
      <c r="R1505" s="46">
        <f>MIN(G1505,INDEX(Asumsi!$C$5:$C$7,MATCH(I1505,Asumsi!$A$5:$A$7,0)))</f>
        <v>0</v>
      </c>
      <c r="S1505" s="43">
        <f t="shared" si="190"/>
        <v>0</v>
      </c>
      <c r="T1505" s="45">
        <f t="shared" si="191"/>
        <v>0</v>
      </c>
      <c r="U1505" s="45">
        <f>IF(L1505=1,F1505*INDEX(Asumsi!$B$5:$B$7,MATCH(I1505,Asumsi!$A$5:$A$7,0))-F1505*R1505,0)</f>
        <v>226848</v>
      </c>
      <c r="V1505" s="45">
        <f>IF(S1505=1,U1505*(1-Asumsi!$B$10),U1505)</f>
        <v>226848</v>
      </c>
    </row>
    <row r="1506" spans="1:22" x14ac:dyDescent="0.35">
      <c r="A1506" s="43">
        <v>31877</v>
      </c>
      <c r="B1506" s="43" t="s">
        <v>202</v>
      </c>
      <c r="C1506" s="43" t="s">
        <v>449</v>
      </c>
      <c r="D1506" s="44">
        <v>39993</v>
      </c>
      <c r="E1506" s="43">
        <v>34</v>
      </c>
      <c r="F1506" s="43">
        <v>570120</v>
      </c>
      <c r="G1506" s="43">
        <v>0.08</v>
      </c>
      <c r="H1506" s="43">
        <v>45610</v>
      </c>
      <c r="I1506" s="43" t="s">
        <v>75</v>
      </c>
      <c r="J1506" s="43" t="s">
        <v>144</v>
      </c>
      <c r="K1506" s="43">
        <f t="shared" si="184"/>
        <v>2009</v>
      </c>
      <c r="L1506" s="43">
        <f t="shared" si="185"/>
        <v>1</v>
      </c>
      <c r="M1506" s="43">
        <f t="shared" si="186"/>
        <v>0</v>
      </c>
      <c r="N1506" s="43">
        <f t="shared" si="187"/>
        <v>1</v>
      </c>
      <c r="O1506" s="43" t="str">
        <f t="shared" si="188"/>
        <v>D: 7%+</v>
      </c>
      <c r="P1506" s="45">
        <f t="shared" si="189"/>
        <v>524510</v>
      </c>
      <c r="Q1506" s="45">
        <f>IF(L1506=1,F1506*INDEX(Asumsi!$B$5:$B$7,MATCH(I1506,Asumsi!$A$5:$A$7,0))-H1506,0)</f>
        <v>125426</v>
      </c>
      <c r="R1506" s="46">
        <f>MIN(G1506,INDEX(Asumsi!$C$5:$C$7,MATCH(I1506,Asumsi!$A$5:$A$7,0)))</f>
        <v>0.03</v>
      </c>
      <c r="S1506" s="43">
        <f t="shared" si="190"/>
        <v>1</v>
      </c>
      <c r="T1506" s="45">
        <f t="shared" si="191"/>
        <v>28506</v>
      </c>
      <c r="U1506" s="45">
        <f>IF(L1506=1,F1506*INDEX(Asumsi!$B$5:$B$7,MATCH(I1506,Asumsi!$A$5:$A$7,0))-F1506*R1506,0)</f>
        <v>153932.4</v>
      </c>
      <c r="V1506" s="45">
        <f>IF(S1506=1,U1506*(1-Asumsi!$B$10),U1506)</f>
        <v>146235.78</v>
      </c>
    </row>
    <row r="1507" spans="1:22" x14ac:dyDescent="0.35">
      <c r="A1507" s="43">
        <v>32037</v>
      </c>
      <c r="B1507" s="43" t="s">
        <v>202</v>
      </c>
      <c r="C1507" s="43" t="s">
        <v>459</v>
      </c>
      <c r="D1507" s="44">
        <v>39860</v>
      </c>
      <c r="E1507" s="43">
        <v>37</v>
      </c>
      <c r="F1507" s="43">
        <v>623320</v>
      </c>
      <c r="G1507" s="43">
        <v>0.04</v>
      </c>
      <c r="H1507" s="43">
        <v>24933</v>
      </c>
      <c r="I1507" s="43" t="s">
        <v>76</v>
      </c>
      <c r="J1507" s="43" t="s">
        <v>138</v>
      </c>
      <c r="K1507" s="43">
        <f t="shared" si="184"/>
        <v>2009</v>
      </c>
      <c r="L1507" s="43">
        <f t="shared" si="185"/>
        <v>1</v>
      </c>
      <c r="M1507" s="43">
        <f t="shared" si="186"/>
        <v>0</v>
      </c>
      <c r="N1507" s="43">
        <f t="shared" si="187"/>
        <v>1</v>
      </c>
      <c r="O1507" s="43" t="str">
        <f t="shared" si="188"/>
        <v>C: 4-6%</v>
      </c>
      <c r="P1507" s="45">
        <f t="shared" si="189"/>
        <v>598387</v>
      </c>
      <c r="Q1507" s="45">
        <f>IF(L1507=1,F1507*INDEX(Asumsi!$B$5:$B$7,MATCH(I1507,Asumsi!$A$5:$A$7,0))-H1507,0)</f>
        <v>162063</v>
      </c>
      <c r="R1507" s="46">
        <f>MIN(G1507,INDEX(Asumsi!$C$5:$C$7,MATCH(I1507,Asumsi!$A$5:$A$7,0)))</f>
        <v>0.04</v>
      </c>
      <c r="S1507" s="43">
        <f t="shared" si="190"/>
        <v>0</v>
      </c>
      <c r="T1507" s="45">
        <f t="shared" si="191"/>
        <v>0</v>
      </c>
      <c r="U1507" s="45">
        <f>IF(L1507=1,F1507*INDEX(Asumsi!$B$5:$B$7,MATCH(I1507,Asumsi!$A$5:$A$7,0))-F1507*R1507,0)</f>
        <v>162063.20000000001</v>
      </c>
      <c r="V1507" s="45">
        <f>IF(S1507=1,U1507*(1-Asumsi!$B$10),U1507)</f>
        <v>162063.20000000001</v>
      </c>
    </row>
    <row r="1508" spans="1:22" x14ac:dyDescent="0.35">
      <c r="A1508" s="43">
        <v>32131</v>
      </c>
      <c r="B1508" s="43" t="s">
        <v>202</v>
      </c>
      <c r="C1508" s="43" t="s">
        <v>486</v>
      </c>
      <c r="D1508" s="44">
        <v>40539</v>
      </c>
      <c r="E1508" s="43">
        <v>34</v>
      </c>
      <c r="F1508" s="43">
        <v>253240</v>
      </c>
      <c r="G1508" s="43">
        <v>0.03</v>
      </c>
      <c r="H1508" s="43">
        <v>7597</v>
      </c>
      <c r="I1508" s="43" t="s">
        <v>76</v>
      </c>
      <c r="J1508" s="43" t="s">
        <v>150</v>
      </c>
      <c r="K1508" s="43">
        <f t="shared" si="184"/>
        <v>2010</v>
      </c>
      <c r="L1508" s="43">
        <f t="shared" si="185"/>
        <v>1</v>
      </c>
      <c r="M1508" s="43">
        <f t="shared" si="186"/>
        <v>0</v>
      </c>
      <c r="N1508" s="43">
        <f t="shared" si="187"/>
        <v>1</v>
      </c>
      <c r="O1508" s="43" t="str">
        <f t="shared" si="188"/>
        <v>B: 1-3%</v>
      </c>
      <c r="P1508" s="45">
        <f t="shared" si="189"/>
        <v>245643</v>
      </c>
      <c r="Q1508" s="45">
        <f>IF(L1508=1,F1508*INDEX(Asumsi!$B$5:$B$7,MATCH(I1508,Asumsi!$A$5:$A$7,0))-H1508,0)</f>
        <v>68375</v>
      </c>
      <c r="R1508" s="46">
        <f>MIN(G1508,INDEX(Asumsi!$C$5:$C$7,MATCH(I1508,Asumsi!$A$5:$A$7,0)))</f>
        <v>0.03</v>
      </c>
      <c r="S1508" s="43">
        <f t="shared" si="190"/>
        <v>0</v>
      </c>
      <c r="T1508" s="45">
        <f t="shared" si="191"/>
        <v>0</v>
      </c>
      <c r="U1508" s="45">
        <f>IF(L1508=1,F1508*INDEX(Asumsi!$B$5:$B$7,MATCH(I1508,Asumsi!$A$5:$A$7,0))-F1508*R1508,0)</f>
        <v>68374.8</v>
      </c>
      <c r="V1508" s="45">
        <f>IF(S1508=1,U1508*(1-Asumsi!$B$10),U1508)</f>
        <v>68374.8</v>
      </c>
    </row>
    <row r="1509" spans="1:22" x14ac:dyDescent="0.35">
      <c r="A1509" s="43">
        <v>32135</v>
      </c>
      <c r="B1509" s="43" t="s">
        <v>202</v>
      </c>
      <c r="C1509" s="43" t="s">
        <v>490</v>
      </c>
      <c r="D1509" s="44">
        <v>40507</v>
      </c>
      <c r="E1509" s="43">
        <v>37</v>
      </c>
      <c r="F1509" s="43">
        <v>3150280</v>
      </c>
      <c r="G1509" s="43">
        <v>0</v>
      </c>
      <c r="H1509" s="43">
        <v>0</v>
      </c>
      <c r="I1509" s="43" t="s">
        <v>77</v>
      </c>
      <c r="J1509" s="43" t="s">
        <v>142</v>
      </c>
      <c r="K1509" s="43">
        <f t="shared" si="184"/>
        <v>2010</v>
      </c>
      <c r="L1509" s="43">
        <f t="shared" si="185"/>
        <v>1</v>
      </c>
      <c r="M1509" s="43">
        <f t="shared" si="186"/>
        <v>0</v>
      </c>
      <c r="N1509" s="43">
        <f t="shared" si="187"/>
        <v>1</v>
      </c>
      <c r="O1509" s="43" t="str">
        <f t="shared" si="188"/>
        <v>A: 0%</v>
      </c>
      <c r="P1509" s="45">
        <f t="shared" si="189"/>
        <v>3150280</v>
      </c>
      <c r="Q1509" s="45">
        <f>IF(L1509=1,F1509*INDEX(Asumsi!$B$5:$B$7,MATCH(I1509,Asumsi!$A$5:$A$7,0))-H1509,0)</f>
        <v>945084</v>
      </c>
      <c r="R1509" s="46">
        <f>MIN(G1509,INDEX(Asumsi!$C$5:$C$7,MATCH(I1509,Asumsi!$A$5:$A$7,0)))</f>
        <v>0</v>
      </c>
      <c r="S1509" s="43">
        <f t="shared" si="190"/>
        <v>0</v>
      </c>
      <c r="T1509" s="45">
        <f t="shared" si="191"/>
        <v>0</v>
      </c>
      <c r="U1509" s="45">
        <f>IF(L1509=1,F1509*INDEX(Asumsi!$B$5:$B$7,MATCH(I1509,Asumsi!$A$5:$A$7,0))-F1509*R1509,0)</f>
        <v>945084</v>
      </c>
      <c r="V1509" s="45">
        <f>IF(S1509=1,U1509*(1-Asumsi!$B$10),U1509)</f>
        <v>945084</v>
      </c>
    </row>
    <row r="1510" spans="1:22" x14ac:dyDescent="0.35">
      <c r="A1510" s="43">
        <v>32195</v>
      </c>
      <c r="B1510" s="43" t="s">
        <v>202</v>
      </c>
      <c r="C1510" s="43" t="s">
        <v>502</v>
      </c>
      <c r="D1510" s="44">
        <v>40142</v>
      </c>
      <c r="E1510" s="43">
        <v>7</v>
      </c>
      <c r="F1510" s="43">
        <v>172580</v>
      </c>
      <c r="G1510" s="43">
        <v>0.05</v>
      </c>
      <c r="H1510" s="43">
        <v>8629</v>
      </c>
      <c r="I1510" s="43" t="s">
        <v>76</v>
      </c>
      <c r="J1510" s="43" t="s">
        <v>146</v>
      </c>
      <c r="K1510" s="43">
        <f t="shared" si="184"/>
        <v>2009</v>
      </c>
      <c r="L1510" s="43">
        <f t="shared" si="185"/>
        <v>1</v>
      </c>
      <c r="M1510" s="43">
        <f t="shared" si="186"/>
        <v>0</v>
      </c>
      <c r="N1510" s="43">
        <f t="shared" si="187"/>
        <v>1</v>
      </c>
      <c r="O1510" s="43" t="str">
        <f t="shared" si="188"/>
        <v>C: 4-6%</v>
      </c>
      <c r="P1510" s="45">
        <f t="shared" si="189"/>
        <v>163951</v>
      </c>
      <c r="Q1510" s="45">
        <f>IF(L1510=1,F1510*INDEX(Asumsi!$B$5:$B$7,MATCH(I1510,Asumsi!$A$5:$A$7,0))-H1510,0)</f>
        <v>43145</v>
      </c>
      <c r="R1510" s="46">
        <f>MIN(G1510,INDEX(Asumsi!$C$5:$C$7,MATCH(I1510,Asumsi!$A$5:$A$7,0)))</f>
        <v>0.05</v>
      </c>
      <c r="S1510" s="43">
        <f t="shared" si="190"/>
        <v>0</v>
      </c>
      <c r="T1510" s="45">
        <f t="shared" si="191"/>
        <v>0</v>
      </c>
      <c r="U1510" s="45">
        <f>IF(L1510=1,F1510*INDEX(Asumsi!$B$5:$B$7,MATCH(I1510,Asumsi!$A$5:$A$7,0))-F1510*R1510,0)</f>
        <v>43145</v>
      </c>
      <c r="V1510" s="45">
        <f>IF(S1510=1,U1510*(1-Asumsi!$B$10),U1510)</f>
        <v>43145</v>
      </c>
    </row>
    <row r="1511" spans="1:22" x14ac:dyDescent="0.35">
      <c r="A1511" s="43">
        <v>32230</v>
      </c>
      <c r="B1511" s="43" t="s">
        <v>202</v>
      </c>
      <c r="C1511" s="43" t="s">
        <v>371</v>
      </c>
      <c r="D1511" s="44">
        <v>41140</v>
      </c>
      <c r="E1511" s="43">
        <v>46</v>
      </c>
      <c r="F1511" s="43">
        <v>3507500</v>
      </c>
      <c r="G1511" s="43">
        <v>7.0000000000000007E-2</v>
      </c>
      <c r="H1511" s="43">
        <v>245525</v>
      </c>
      <c r="I1511" s="43" t="s">
        <v>75</v>
      </c>
      <c r="J1511" s="43" t="s">
        <v>144</v>
      </c>
      <c r="K1511" s="43">
        <f t="shared" si="184"/>
        <v>2012</v>
      </c>
      <c r="L1511" s="43">
        <f t="shared" si="185"/>
        <v>1</v>
      </c>
      <c r="M1511" s="43">
        <f t="shared" si="186"/>
        <v>0</v>
      </c>
      <c r="N1511" s="43">
        <f t="shared" si="187"/>
        <v>1</v>
      </c>
      <c r="O1511" s="43" t="str">
        <f t="shared" si="188"/>
        <v>D: 7%+</v>
      </c>
      <c r="P1511" s="45">
        <f t="shared" si="189"/>
        <v>3261975</v>
      </c>
      <c r="Q1511" s="45">
        <f>IF(L1511=1,F1511*INDEX(Asumsi!$B$5:$B$7,MATCH(I1511,Asumsi!$A$5:$A$7,0))-H1511,0)</f>
        <v>806725</v>
      </c>
      <c r="R1511" s="46">
        <f>MIN(G1511,INDEX(Asumsi!$C$5:$C$7,MATCH(I1511,Asumsi!$A$5:$A$7,0)))</f>
        <v>0.03</v>
      </c>
      <c r="S1511" s="43">
        <f t="shared" si="190"/>
        <v>1</v>
      </c>
      <c r="T1511" s="45">
        <f t="shared" si="191"/>
        <v>140300.00000000003</v>
      </c>
      <c r="U1511" s="45">
        <f>IF(L1511=1,F1511*INDEX(Asumsi!$B$5:$B$7,MATCH(I1511,Asumsi!$A$5:$A$7,0))-F1511*R1511,0)</f>
        <v>947025</v>
      </c>
      <c r="V1511" s="45">
        <f>IF(S1511=1,U1511*(1-Asumsi!$B$10),U1511)</f>
        <v>899673.75</v>
      </c>
    </row>
    <row r="1512" spans="1:22" x14ac:dyDescent="0.35">
      <c r="A1512" s="43">
        <v>32451</v>
      </c>
      <c r="B1512" s="43" t="s">
        <v>202</v>
      </c>
      <c r="C1512" s="43" t="s">
        <v>493</v>
      </c>
      <c r="D1512" s="44">
        <v>39896</v>
      </c>
      <c r="E1512" s="43">
        <v>42</v>
      </c>
      <c r="F1512" s="43">
        <v>1161120</v>
      </c>
      <c r="G1512" s="43">
        <v>0.1</v>
      </c>
      <c r="H1512" s="43">
        <v>116112</v>
      </c>
      <c r="I1512" s="43" t="s">
        <v>76</v>
      </c>
      <c r="J1512" s="43" t="s">
        <v>138</v>
      </c>
      <c r="K1512" s="43">
        <f t="shared" si="184"/>
        <v>2009</v>
      </c>
      <c r="L1512" s="43">
        <f t="shared" si="185"/>
        <v>1</v>
      </c>
      <c r="M1512" s="43">
        <f t="shared" si="186"/>
        <v>0</v>
      </c>
      <c r="N1512" s="43">
        <f t="shared" si="187"/>
        <v>1</v>
      </c>
      <c r="O1512" s="43" t="str">
        <f t="shared" si="188"/>
        <v>D: 7%+</v>
      </c>
      <c r="P1512" s="45">
        <f t="shared" si="189"/>
        <v>1045008</v>
      </c>
      <c r="Q1512" s="45">
        <f>IF(L1512=1,F1512*INDEX(Asumsi!$B$5:$B$7,MATCH(I1512,Asumsi!$A$5:$A$7,0))-H1512,0)</f>
        <v>232224</v>
      </c>
      <c r="R1512" s="46">
        <f>MIN(G1512,INDEX(Asumsi!$C$5:$C$7,MATCH(I1512,Asumsi!$A$5:$A$7,0)))</f>
        <v>0.05</v>
      </c>
      <c r="S1512" s="43">
        <f t="shared" si="190"/>
        <v>1</v>
      </c>
      <c r="T1512" s="45">
        <f t="shared" si="191"/>
        <v>58056</v>
      </c>
      <c r="U1512" s="45">
        <f>IF(L1512=1,F1512*INDEX(Asumsi!$B$5:$B$7,MATCH(I1512,Asumsi!$A$5:$A$7,0))-F1512*R1512,0)</f>
        <v>290280</v>
      </c>
      <c r="V1512" s="45">
        <f>IF(S1512=1,U1512*(1-Asumsi!$B$10),U1512)</f>
        <v>275766</v>
      </c>
    </row>
    <row r="1513" spans="1:22" x14ac:dyDescent="0.35">
      <c r="A1513" s="43">
        <v>32642</v>
      </c>
      <c r="B1513" s="43" t="s">
        <v>202</v>
      </c>
      <c r="C1513" s="43" t="s">
        <v>469</v>
      </c>
      <c r="D1513" s="44">
        <v>40997</v>
      </c>
      <c r="E1513" s="43">
        <v>50</v>
      </c>
      <c r="F1513" s="43">
        <v>3014320</v>
      </c>
      <c r="G1513" s="43">
        <v>0.02</v>
      </c>
      <c r="H1513" s="43">
        <v>60286</v>
      </c>
      <c r="I1513" s="43" t="s">
        <v>77</v>
      </c>
      <c r="J1513" s="43" t="s">
        <v>142</v>
      </c>
      <c r="K1513" s="43">
        <f t="shared" si="184"/>
        <v>2012</v>
      </c>
      <c r="L1513" s="43">
        <f t="shared" si="185"/>
        <v>1</v>
      </c>
      <c r="M1513" s="43">
        <f t="shared" si="186"/>
        <v>0</v>
      </c>
      <c r="N1513" s="43">
        <f t="shared" si="187"/>
        <v>1</v>
      </c>
      <c r="O1513" s="43" t="str">
        <f t="shared" si="188"/>
        <v>B: 1-3%</v>
      </c>
      <c r="P1513" s="45">
        <f t="shared" si="189"/>
        <v>2954034</v>
      </c>
      <c r="Q1513" s="45">
        <f>IF(L1513=1,F1513*INDEX(Asumsi!$B$5:$B$7,MATCH(I1513,Asumsi!$A$5:$A$7,0))-H1513,0)</f>
        <v>844010</v>
      </c>
      <c r="R1513" s="46">
        <f>MIN(G1513,INDEX(Asumsi!$C$5:$C$7,MATCH(I1513,Asumsi!$A$5:$A$7,0)))</f>
        <v>0.02</v>
      </c>
      <c r="S1513" s="43">
        <f t="shared" si="190"/>
        <v>0</v>
      </c>
      <c r="T1513" s="45">
        <f t="shared" si="191"/>
        <v>0</v>
      </c>
      <c r="U1513" s="45">
        <f>IF(L1513=1,F1513*INDEX(Asumsi!$B$5:$B$7,MATCH(I1513,Asumsi!$A$5:$A$7,0))-F1513*R1513,0)</f>
        <v>844009.6</v>
      </c>
      <c r="V1513" s="45">
        <f>IF(S1513=1,U1513*(1-Asumsi!$B$10),U1513)</f>
        <v>844009.6</v>
      </c>
    </row>
    <row r="1514" spans="1:22" x14ac:dyDescent="0.35">
      <c r="A1514" s="43">
        <v>32803</v>
      </c>
      <c r="B1514" s="43" t="s">
        <v>202</v>
      </c>
      <c r="C1514" s="43" t="s">
        <v>458</v>
      </c>
      <c r="D1514" s="44">
        <v>40893</v>
      </c>
      <c r="E1514" s="43">
        <v>49</v>
      </c>
      <c r="F1514" s="43">
        <v>743900</v>
      </c>
      <c r="G1514" s="43">
        <v>0.08</v>
      </c>
      <c r="H1514" s="43">
        <v>59512</v>
      </c>
      <c r="I1514" s="43" t="s">
        <v>76</v>
      </c>
      <c r="J1514" s="43" t="s">
        <v>138</v>
      </c>
      <c r="K1514" s="43">
        <f t="shared" si="184"/>
        <v>2011</v>
      </c>
      <c r="L1514" s="43">
        <f t="shared" si="185"/>
        <v>1</v>
      </c>
      <c r="M1514" s="43">
        <f t="shared" si="186"/>
        <v>0</v>
      </c>
      <c r="N1514" s="43">
        <f t="shared" si="187"/>
        <v>1</v>
      </c>
      <c r="O1514" s="43" t="str">
        <f t="shared" si="188"/>
        <v>D: 7%+</v>
      </c>
      <c r="P1514" s="45">
        <f t="shared" si="189"/>
        <v>684388</v>
      </c>
      <c r="Q1514" s="45">
        <f>IF(L1514=1,F1514*INDEX(Asumsi!$B$5:$B$7,MATCH(I1514,Asumsi!$A$5:$A$7,0))-H1514,0)</f>
        <v>163658</v>
      </c>
      <c r="R1514" s="46">
        <f>MIN(G1514,INDEX(Asumsi!$C$5:$C$7,MATCH(I1514,Asumsi!$A$5:$A$7,0)))</f>
        <v>0.05</v>
      </c>
      <c r="S1514" s="43">
        <f t="shared" si="190"/>
        <v>1</v>
      </c>
      <c r="T1514" s="45">
        <f t="shared" si="191"/>
        <v>22317</v>
      </c>
      <c r="U1514" s="45">
        <f>IF(L1514=1,F1514*INDEX(Asumsi!$B$5:$B$7,MATCH(I1514,Asumsi!$A$5:$A$7,0))-F1514*R1514,0)</f>
        <v>185975</v>
      </c>
      <c r="V1514" s="45">
        <f>IF(S1514=1,U1514*(1-Asumsi!$B$10),U1514)</f>
        <v>176676.25</v>
      </c>
    </row>
    <row r="1515" spans="1:22" x14ac:dyDescent="0.35">
      <c r="A1515" s="43">
        <v>32834</v>
      </c>
      <c r="B1515" s="43" t="s">
        <v>202</v>
      </c>
      <c r="C1515" s="43" t="s">
        <v>291</v>
      </c>
      <c r="D1515" s="44">
        <v>40417</v>
      </c>
      <c r="E1515" s="43">
        <v>39</v>
      </c>
      <c r="F1515" s="43">
        <v>6921125</v>
      </c>
      <c r="G1515" s="43">
        <v>0.1</v>
      </c>
      <c r="H1515" s="43">
        <v>692113</v>
      </c>
      <c r="I1515" s="43" t="s">
        <v>77</v>
      </c>
      <c r="J1515" s="43" t="s">
        <v>137</v>
      </c>
      <c r="K1515" s="43">
        <f t="shared" si="184"/>
        <v>2010</v>
      </c>
      <c r="L1515" s="43">
        <f t="shared" si="185"/>
        <v>1</v>
      </c>
      <c r="M1515" s="43">
        <f t="shared" si="186"/>
        <v>0</v>
      </c>
      <c r="N1515" s="43">
        <f t="shared" si="187"/>
        <v>1</v>
      </c>
      <c r="O1515" s="43" t="str">
        <f t="shared" si="188"/>
        <v>D: 7%+</v>
      </c>
      <c r="P1515" s="45">
        <f t="shared" si="189"/>
        <v>6229012</v>
      </c>
      <c r="Q1515" s="45">
        <f>IF(L1515=1,F1515*INDEX(Asumsi!$B$5:$B$7,MATCH(I1515,Asumsi!$A$5:$A$7,0))-H1515,0)</f>
        <v>1384224.5</v>
      </c>
      <c r="R1515" s="46">
        <f>MIN(G1515,INDEX(Asumsi!$C$5:$C$7,MATCH(I1515,Asumsi!$A$5:$A$7,0)))</f>
        <v>0.05</v>
      </c>
      <c r="S1515" s="43">
        <f t="shared" si="190"/>
        <v>1</v>
      </c>
      <c r="T1515" s="45">
        <f t="shared" si="191"/>
        <v>346056.25</v>
      </c>
      <c r="U1515" s="45">
        <f>IF(L1515=1,F1515*INDEX(Asumsi!$B$5:$B$7,MATCH(I1515,Asumsi!$A$5:$A$7,0))-F1515*R1515,0)</f>
        <v>1730281.25</v>
      </c>
      <c r="V1515" s="45">
        <f>IF(S1515=1,U1515*(1-Asumsi!$B$10),U1515)</f>
        <v>1643767.1875</v>
      </c>
    </row>
    <row r="1516" spans="1:22" x14ac:dyDescent="0.35">
      <c r="A1516" s="43">
        <v>33219</v>
      </c>
      <c r="B1516" s="43" t="s">
        <v>202</v>
      </c>
      <c r="C1516" s="43" t="s">
        <v>449</v>
      </c>
      <c r="D1516" s="44">
        <v>40887</v>
      </c>
      <c r="E1516" s="43">
        <v>32</v>
      </c>
      <c r="F1516" s="43">
        <v>14683920</v>
      </c>
      <c r="G1516" s="43">
        <v>0</v>
      </c>
      <c r="H1516" s="43">
        <v>0</v>
      </c>
      <c r="I1516" s="43" t="s">
        <v>75</v>
      </c>
      <c r="J1516" s="43" t="s">
        <v>135</v>
      </c>
      <c r="K1516" s="43">
        <f t="shared" si="184"/>
        <v>2011</v>
      </c>
      <c r="L1516" s="43">
        <f t="shared" si="185"/>
        <v>1</v>
      </c>
      <c r="M1516" s="43">
        <f t="shared" si="186"/>
        <v>0</v>
      </c>
      <c r="N1516" s="43">
        <f t="shared" si="187"/>
        <v>1</v>
      </c>
      <c r="O1516" s="43" t="str">
        <f t="shared" si="188"/>
        <v>A: 0%</v>
      </c>
      <c r="P1516" s="45">
        <f t="shared" si="189"/>
        <v>14683920</v>
      </c>
      <c r="Q1516" s="45">
        <f>IF(L1516=1,F1516*INDEX(Asumsi!$B$5:$B$7,MATCH(I1516,Asumsi!$A$5:$A$7,0))-H1516,0)</f>
        <v>4405176</v>
      </c>
      <c r="R1516" s="46">
        <f>MIN(G1516,INDEX(Asumsi!$C$5:$C$7,MATCH(I1516,Asumsi!$A$5:$A$7,0)))</f>
        <v>0</v>
      </c>
      <c r="S1516" s="43">
        <f t="shared" si="190"/>
        <v>0</v>
      </c>
      <c r="T1516" s="45">
        <f t="shared" si="191"/>
        <v>0</v>
      </c>
      <c r="U1516" s="45">
        <f>IF(L1516=1,F1516*INDEX(Asumsi!$B$5:$B$7,MATCH(I1516,Asumsi!$A$5:$A$7,0))-F1516*R1516,0)</f>
        <v>4405176</v>
      </c>
      <c r="V1516" s="45">
        <f>IF(S1516=1,U1516*(1-Asumsi!$B$10),U1516)</f>
        <v>4405176</v>
      </c>
    </row>
    <row r="1517" spans="1:22" x14ac:dyDescent="0.35">
      <c r="A1517" s="43">
        <v>33477</v>
      </c>
      <c r="B1517" s="43" t="s">
        <v>209</v>
      </c>
      <c r="C1517" s="43" t="s">
        <v>449</v>
      </c>
      <c r="D1517" s="44">
        <v>41201</v>
      </c>
      <c r="E1517" s="43">
        <v>28</v>
      </c>
      <c r="F1517" s="43">
        <v>538560</v>
      </c>
      <c r="G1517" s="43">
        <v>0.08</v>
      </c>
      <c r="H1517" s="43">
        <v>43085</v>
      </c>
      <c r="I1517" s="43" t="s">
        <v>76</v>
      </c>
      <c r="J1517" s="43" t="s">
        <v>149</v>
      </c>
      <c r="K1517" s="43">
        <f t="shared" si="184"/>
        <v>2012</v>
      </c>
      <c r="L1517" s="43">
        <f t="shared" si="185"/>
        <v>0</v>
      </c>
      <c r="M1517" s="43">
        <f t="shared" si="186"/>
        <v>1</v>
      </c>
      <c r="N1517" s="43">
        <f t="shared" si="187"/>
        <v>1</v>
      </c>
      <c r="O1517" s="43" t="str">
        <f t="shared" si="188"/>
        <v>D: 7%+</v>
      </c>
      <c r="P1517" s="45">
        <f t="shared" si="189"/>
        <v>0</v>
      </c>
      <c r="Q1517" s="45">
        <f>IF(L1517=1,F1517*INDEX(Asumsi!$B$5:$B$7,MATCH(I1517,Asumsi!$A$5:$A$7,0))-H1517,0)</f>
        <v>0</v>
      </c>
      <c r="R1517" s="46">
        <f>MIN(G1517,INDEX(Asumsi!$C$5:$C$7,MATCH(I1517,Asumsi!$A$5:$A$7,0)))</f>
        <v>0.05</v>
      </c>
      <c r="S1517" s="43">
        <f t="shared" si="190"/>
        <v>1</v>
      </c>
      <c r="T1517" s="45">
        <f t="shared" si="191"/>
        <v>0</v>
      </c>
      <c r="U1517" s="45">
        <f>IF(L1517=1,F1517*INDEX(Asumsi!$B$5:$B$7,MATCH(I1517,Asumsi!$A$5:$A$7,0))-F1517*R1517,0)</f>
        <v>0</v>
      </c>
      <c r="V1517" s="45">
        <f>IF(S1517=1,U1517*(1-Asumsi!$B$10),U1517)</f>
        <v>0</v>
      </c>
    </row>
    <row r="1518" spans="1:22" x14ac:dyDescent="0.35">
      <c r="A1518" s="43">
        <v>34082</v>
      </c>
      <c r="B1518" s="43" t="s">
        <v>202</v>
      </c>
      <c r="C1518" s="43" t="s">
        <v>478</v>
      </c>
      <c r="D1518" s="44">
        <v>40844</v>
      </c>
      <c r="E1518" s="43">
        <v>19</v>
      </c>
      <c r="F1518" s="43">
        <v>5072360</v>
      </c>
      <c r="G1518" s="43">
        <v>0.1</v>
      </c>
      <c r="H1518" s="43">
        <v>507236</v>
      </c>
      <c r="I1518" s="43" t="s">
        <v>76</v>
      </c>
      <c r="J1518" s="43" t="s">
        <v>140</v>
      </c>
      <c r="K1518" s="43">
        <f t="shared" si="184"/>
        <v>2011</v>
      </c>
      <c r="L1518" s="43">
        <f t="shared" si="185"/>
        <v>1</v>
      </c>
      <c r="M1518" s="43">
        <f t="shared" si="186"/>
        <v>0</v>
      </c>
      <c r="N1518" s="43">
        <f t="shared" si="187"/>
        <v>1</v>
      </c>
      <c r="O1518" s="43" t="str">
        <f t="shared" si="188"/>
        <v>D: 7%+</v>
      </c>
      <c r="P1518" s="45">
        <f t="shared" si="189"/>
        <v>4565124</v>
      </c>
      <c r="Q1518" s="45">
        <f>IF(L1518=1,F1518*INDEX(Asumsi!$B$5:$B$7,MATCH(I1518,Asumsi!$A$5:$A$7,0))-H1518,0)</f>
        <v>1014472</v>
      </c>
      <c r="R1518" s="46">
        <f>MIN(G1518,INDEX(Asumsi!$C$5:$C$7,MATCH(I1518,Asumsi!$A$5:$A$7,0)))</f>
        <v>0.05</v>
      </c>
      <c r="S1518" s="43">
        <f t="shared" si="190"/>
        <v>1</v>
      </c>
      <c r="T1518" s="45">
        <f t="shared" si="191"/>
        <v>253618</v>
      </c>
      <c r="U1518" s="45">
        <f>IF(L1518=1,F1518*INDEX(Asumsi!$B$5:$B$7,MATCH(I1518,Asumsi!$A$5:$A$7,0))-F1518*R1518,0)</f>
        <v>1268090</v>
      </c>
      <c r="V1518" s="45">
        <f>IF(S1518=1,U1518*(1-Asumsi!$B$10),U1518)</f>
        <v>1204685.5</v>
      </c>
    </row>
    <row r="1519" spans="1:22" x14ac:dyDescent="0.35">
      <c r="A1519" s="43">
        <v>34211</v>
      </c>
      <c r="B1519" s="43" t="s">
        <v>202</v>
      </c>
      <c r="C1519" s="43" t="s">
        <v>456</v>
      </c>
      <c r="D1519" s="44">
        <v>40952</v>
      </c>
      <c r="E1519" s="43">
        <v>15</v>
      </c>
      <c r="F1519" s="43">
        <v>272980</v>
      </c>
      <c r="G1519" s="43">
        <v>0.1</v>
      </c>
      <c r="H1519" s="43">
        <v>27298</v>
      </c>
      <c r="I1519" s="43" t="s">
        <v>76</v>
      </c>
      <c r="J1519" s="43" t="s">
        <v>147</v>
      </c>
      <c r="K1519" s="43">
        <f t="shared" si="184"/>
        <v>2012</v>
      </c>
      <c r="L1519" s="43">
        <f t="shared" si="185"/>
        <v>1</v>
      </c>
      <c r="M1519" s="43">
        <f t="shared" si="186"/>
        <v>0</v>
      </c>
      <c r="N1519" s="43">
        <f t="shared" si="187"/>
        <v>1</v>
      </c>
      <c r="O1519" s="43" t="str">
        <f t="shared" si="188"/>
        <v>D: 7%+</v>
      </c>
      <c r="P1519" s="45">
        <f t="shared" si="189"/>
        <v>245682</v>
      </c>
      <c r="Q1519" s="45">
        <f>IF(L1519=1,F1519*INDEX(Asumsi!$B$5:$B$7,MATCH(I1519,Asumsi!$A$5:$A$7,0))-H1519,0)</f>
        <v>54596</v>
      </c>
      <c r="R1519" s="46">
        <f>MIN(G1519,INDEX(Asumsi!$C$5:$C$7,MATCH(I1519,Asumsi!$A$5:$A$7,0)))</f>
        <v>0.05</v>
      </c>
      <c r="S1519" s="43">
        <f t="shared" si="190"/>
        <v>1</v>
      </c>
      <c r="T1519" s="45">
        <f t="shared" si="191"/>
        <v>13649</v>
      </c>
      <c r="U1519" s="45">
        <f>IF(L1519=1,F1519*INDEX(Asumsi!$B$5:$B$7,MATCH(I1519,Asumsi!$A$5:$A$7,0))-F1519*R1519,0)</f>
        <v>68245</v>
      </c>
      <c r="V1519" s="45">
        <f>IF(S1519=1,U1519*(1-Asumsi!$B$10),U1519)</f>
        <v>64832.75</v>
      </c>
    </row>
    <row r="1520" spans="1:22" x14ac:dyDescent="0.35">
      <c r="A1520" s="43">
        <v>34244</v>
      </c>
      <c r="B1520" s="43" t="s">
        <v>202</v>
      </c>
      <c r="C1520" s="43" t="s">
        <v>449</v>
      </c>
      <c r="D1520" s="44">
        <v>40450</v>
      </c>
      <c r="E1520" s="43">
        <v>25</v>
      </c>
      <c r="F1520" s="43">
        <v>410600</v>
      </c>
      <c r="G1520" s="43">
        <v>0</v>
      </c>
      <c r="H1520" s="43">
        <v>0</v>
      </c>
      <c r="I1520" s="43" t="s">
        <v>77</v>
      </c>
      <c r="J1520" s="43" t="s">
        <v>142</v>
      </c>
      <c r="K1520" s="43">
        <f t="shared" si="184"/>
        <v>2010</v>
      </c>
      <c r="L1520" s="43">
        <f t="shared" si="185"/>
        <v>1</v>
      </c>
      <c r="M1520" s="43">
        <f t="shared" si="186"/>
        <v>0</v>
      </c>
      <c r="N1520" s="43">
        <f t="shared" si="187"/>
        <v>1</v>
      </c>
      <c r="O1520" s="43" t="str">
        <f t="shared" si="188"/>
        <v>A: 0%</v>
      </c>
      <c r="P1520" s="45">
        <f t="shared" si="189"/>
        <v>410600</v>
      </c>
      <c r="Q1520" s="45">
        <f>IF(L1520=1,F1520*INDEX(Asumsi!$B$5:$B$7,MATCH(I1520,Asumsi!$A$5:$A$7,0))-H1520,0)</f>
        <v>123180</v>
      </c>
      <c r="R1520" s="46">
        <f>MIN(G1520,INDEX(Asumsi!$C$5:$C$7,MATCH(I1520,Asumsi!$A$5:$A$7,0)))</f>
        <v>0</v>
      </c>
      <c r="S1520" s="43">
        <f t="shared" si="190"/>
        <v>0</v>
      </c>
      <c r="T1520" s="45">
        <f t="shared" si="191"/>
        <v>0</v>
      </c>
      <c r="U1520" s="45">
        <f>IF(L1520=1,F1520*INDEX(Asumsi!$B$5:$B$7,MATCH(I1520,Asumsi!$A$5:$A$7,0))-F1520*R1520,0)</f>
        <v>123180</v>
      </c>
      <c r="V1520" s="45">
        <f>IF(S1520=1,U1520*(1-Asumsi!$B$10),U1520)</f>
        <v>123180</v>
      </c>
    </row>
    <row r="1521" spans="1:22" x14ac:dyDescent="0.35">
      <c r="A1521" s="43">
        <v>34658</v>
      </c>
      <c r="B1521" s="43" t="s">
        <v>209</v>
      </c>
      <c r="C1521" s="43" t="s">
        <v>456</v>
      </c>
      <c r="D1521" s="44">
        <v>40500</v>
      </c>
      <c r="E1521" s="43">
        <v>33</v>
      </c>
      <c r="F1521" s="43">
        <v>5403380</v>
      </c>
      <c r="G1521" s="43">
        <v>0.05</v>
      </c>
      <c r="H1521" s="43">
        <v>270169</v>
      </c>
      <c r="I1521" s="43" t="s">
        <v>75</v>
      </c>
      <c r="J1521" s="43" t="s">
        <v>143</v>
      </c>
      <c r="K1521" s="43">
        <f t="shared" si="184"/>
        <v>2010</v>
      </c>
      <c r="L1521" s="43">
        <f t="shared" si="185"/>
        <v>0</v>
      </c>
      <c r="M1521" s="43">
        <f t="shared" si="186"/>
        <v>1</v>
      </c>
      <c r="N1521" s="43">
        <f t="shared" si="187"/>
        <v>1</v>
      </c>
      <c r="O1521" s="43" t="str">
        <f t="shared" si="188"/>
        <v>C: 4-6%</v>
      </c>
      <c r="P1521" s="45">
        <f t="shared" si="189"/>
        <v>0</v>
      </c>
      <c r="Q1521" s="45">
        <f>IF(L1521=1,F1521*INDEX(Asumsi!$B$5:$B$7,MATCH(I1521,Asumsi!$A$5:$A$7,0))-H1521,0)</f>
        <v>0</v>
      </c>
      <c r="R1521" s="46">
        <f>MIN(G1521,INDEX(Asumsi!$C$5:$C$7,MATCH(I1521,Asumsi!$A$5:$A$7,0)))</f>
        <v>0.03</v>
      </c>
      <c r="S1521" s="43">
        <f t="shared" si="190"/>
        <v>1</v>
      </c>
      <c r="T1521" s="45">
        <f t="shared" si="191"/>
        <v>0</v>
      </c>
      <c r="U1521" s="45">
        <f>IF(L1521=1,F1521*INDEX(Asumsi!$B$5:$B$7,MATCH(I1521,Asumsi!$A$5:$A$7,0))-F1521*R1521,0)</f>
        <v>0</v>
      </c>
      <c r="V1521" s="45">
        <f>IF(S1521=1,U1521*(1-Asumsi!$B$10),U1521)</f>
        <v>0</v>
      </c>
    </row>
    <row r="1522" spans="1:22" x14ac:dyDescent="0.35">
      <c r="A1522" s="43">
        <v>34788</v>
      </c>
      <c r="B1522" s="43" t="s">
        <v>202</v>
      </c>
      <c r="C1522" s="43" t="s">
        <v>456</v>
      </c>
      <c r="D1522" s="44">
        <v>40126</v>
      </c>
      <c r="E1522" s="43">
        <v>4</v>
      </c>
      <c r="F1522" s="43">
        <v>60940</v>
      </c>
      <c r="G1522" s="43">
        <v>0.02</v>
      </c>
      <c r="H1522" s="43">
        <v>1219</v>
      </c>
      <c r="I1522" s="43" t="s">
        <v>76</v>
      </c>
      <c r="J1522" s="43" t="s">
        <v>145</v>
      </c>
      <c r="K1522" s="43">
        <f t="shared" si="184"/>
        <v>2009</v>
      </c>
      <c r="L1522" s="43">
        <f t="shared" si="185"/>
        <v>1</v>
      </c>
      <c r="M1522" s="43">
        <f t="shared" si="186"/>
        <v>0</v>
      </c>
      <c r="N1522" s="43">
        <f t="shared" si="187"/>
        <v>1</v>
      </c>
      <c r="O1522" s="43" t="str">
        <f t="shared" si="188"/>
        <v>B: 1-3%</v>
      </c>
      <c r="P1522" s="45">
        <f t="shared" si="189"/>
        <v>59721</v>
      </c>
      <c r="Q1522" s="45">
        <f>IF(L1522=1,F1522*INDEX(Asumsi!$B$5:$B$7,MATCH(I1522,Asumsi!$A$5:$A$7,0))-H1522,0)</f>
        <v>17063</v>
      </c>
      <c r="R1522" s="46">
        <f>MIN(G1522,INDEX(Asumsi!$C$5:$C$7,MATCH(I1522,Asumsi!$A$5:$A$7,0)))</f>
        <v>0.02</v>
      </c>
      <c r="S1522" s="43">
        <f t="shared" si="190"/>
        <v>0</v>
      </c>
      <c r="T1522" s="45">
        <f t="shared" si="191"/>
        <v>0</v>
      </c>
      <c r="U1522" s="45">
        <f>IF(L1522=1,F1522*INDEX(Asumsi!$B$5:$B$7,MATCH(I1522,Asumsi!$A$5:$A$7,0))-F1522*R1522,0)</f>
        <v>17063.2</v>
      </c>
      <c r="V1522" s="45">
        <f>IF(S1522=1,U1522*(1-Asumsi!$B$10),U1522)</f>
        <v>17063.2</v>
      </c>
    </row>
    <row r="1523" spans="1:22" x14ac:dyDescent="0.35">
      <c r="A1523" s="43">
        <v>34918</v>
      </c>
      <c r="B1523" s="43" t="s">
        <v>202</v>
      </c>
      <c r="C1523" s="43" t="s">
        <v>503</v>
      </c>
      <c r="D1523" s="44">
        <v>40109</v>
      </c>
      <c r="E1523" s="43">
        <v>12</v>
      </c>
      <c r="F1523" s="43">
        <v>4461940</v>
      </c>
      <c r="G1523" s="43">
        <v>0.06</v>
      </c>
      <c r="H1523" s="43">
        <v>267716</v>
      </c>
      <c r="I1523" s="43" t="s">
        <v>75</v>
      </c>
      <c r="J1523" s="43" t="s">
        <v>135</v>
      </c>
      <c r="K1523" s="43">
        <f t="shared" si="184"/>
        <v>2009</v>
      </c>
      <c r="L1523" s="43">
        <f t="shared" si="185"/>
        <v>1</v>
      </c>
      <c r="M1523" s="43">
        <f t="shared" si="186"/>
        <v>0</v>
      </c>
      <c r="N1523" s="43">
        <f t="shared" si="187"/>
        <v>1</v>
      </c>
      <c r="O1523" s="43" t="str">
        <f t="shared" si="188"/>
        <v>C: 4-6%</v>
      </c>
      <c r="P1523" s="45">
        <f t="shared" si="189"/>
        <v>4194224</v>
      </c>
      <c r="Q1523" s="45">
        <f>IF(L1523=1,F1523*INDEX(Asumsi!$B$5:$B$7,MATCH(I1523,Asumsi!$A$5:$A$7,0))-H1523,0)</f>
        <v>1070866</v>
      </c>
      <c r="R1523" s="46">
        <f>MIN(G1523,INDEX(Asumsi!$C$5:$C$7,MATCH(I1523,Asumsi!$A$5:$A$7,0)))</f>
        <v>0.03</v>
      </c>
      <c r="S1523" s="43">
        <f t="shared" si="190"/>
        <v>1</v>
      </c>
      <c r="T1523" s="45">
        <f t="shared" si="191"/>
        <v>133858.19999999998</v>
      </c>
      <c r="U1523" s="45">
        <f>IF(L1523=1,F1523*INDEX(Asumsi!$B$5:$B$7,MATCH(I1523,Asumsi!$A$5:$A$7,0))-F1523*R1523,0)</f>
        <v>1204723.8</v>
      </c>
      <c r="V1523" s="45">
        <f>IF(S1523=1,U1523*(1-Asumsi!$B$10),U1523)</f>
        <v>1144487.6100000001</v>
      </c>
    </row>
    <row r="1524" spans="1:22" x14ac:dyDescent="0.35">
      <c r="A1524" s="43">
        <v>35079</v>
      </c>
      <c r="B1524" s="43" t="s">
        <v>202</v>
      </c>
      <c r="C1524" s="43" t="s">
        <v>469</v>
      </c>
      <c r="D1524" s="44">
        <v>40404</v>
      </c>
      <c r="E1524" s="43">
        <v>13</v>
      </c>
      <c r="F1524" s="43">
        <v>143140</v>
      </c>
      <c r="G1524" s="43">
        <v>0.02</v>
      </c>
      <c r="H1524" s="43">
        <v>2863</v>
      </c>
      <c r="I1524" s="43" t="s">
        <v>75</v>
      </c>
      <c r="J1524" s="43" t="s">
        <v>143</v>
      </c>
      <c r="K1524" s="43">
        <f t="shared" si="184"/>
        <v>2010</v>
      </c>
      <c r="L1524" s="43">
        <f t="shared" si="185"/>
        <v>1</v>
      </c>
      <c r="M1524" s="43">
        <f t="shared" si="186"/>
        <v>0</v>
      </c>
      <c r="N1524" s="43">
        <f t="shared" si="187"/>
        <v>1</v>
      </c>
      <c r="O1524" s="43" t="str">
        <f t="shared" si="188"/>
        <v>B: 1-3%</v>
      </c>
      <c r="P1524" s="45">
        <f t="shared" si="189"/>
        <v>140277</v>
      </c>
      <c r="Q1524" s="45">
        <f>IF(L1524=1,F1524*INDEX(Asumsi!$B$5:$B$7,MATCH(I1524,Asumsi!$A$5:$A$7,0))-H1524,0)</f>
        <v>40079</v>
      </c>
      <c r="R1524" s="46">
        <f>MIN(G1524,INDEX(Asumsi!$C$5:$C$7,MATCH(I1524,Asumsi!$A$5:$A$7,0)))</f>
        <v>0.02</v>
      </c>
      <c r="S1524" s="43">
        <f t="shared" si="190"/>
        <v>0</v>
      </c>
      <c r="T1524" s="45">
        <f t="shared" si="191"/>
        <v>0</v>
      </c>
      <c r="U1524" s="45">
        <f>IF(L1524=1,F1524*INDEX(Asumsi!$B$5:$B$7,MATCH(I1524,Asumsi!$A$5:$A$7,0))-F1524*R1524,0)</f>
        <v>40079.199999999997</v>
      </c>
      <c r="V1524" s="45">
        <f>IF(S1524=1,U1524*(1-Asumsi!$B$10),U1524)</f>
        <v>40079.199999999997</v>
      </c>
    </row>
    <row r="1525" spans="1:22" x14ac:dyDescent="0.35">
      <c r="A1525" s="43">
        <v>35110</v>
      </c>
      <c r="B1525" s="43" t="s">
        <v>209</v>
      </c>
      <c r="C1525" s="43" t="s">
        <v>497</v>
      </c>
      <c r="D1525" s="44">
        <v>40834</v>
      </c>
      <c r="E1525" s="43">
        <v>14</v>
      </c>
      <c r="F1525" s="43">
        <v>25610500</v>
      </c>
      <c r="G1525" s="43">
        <v>0.01</v>
      </c>
      <c r="H1525" s="43">
        <v>256105</v>
      </c>
      <c r="I1525" s="43" t="s">
        <v>76</v>
      </c>
      <c r="J1525" s="43" t="s">
        <v>138</v>
      </c>
      <c r="K1525" s="43">
        <f t="shared" si="184"/>
        <v>2011</v>
      </c>
      <c r="L1525" s="43">
        <f t="shared" si="185"/>
        <v>0</v>
      </c>
      <c r="M1525" s="43">
        <f t="shared" si="186"/>
        <v>1</v>
      </c>
      <c r="N1525" s="43">
        <f t="shared" si="187"/>
        <v>1</v>
      </c>
      <c r="O1525" s="43" t="str">
        <f t="shared" si="188"/>
        <v>B: 1-3%</v>
      </c>
      <c r="P1525" s="45">
        <f t="shared" si="189"/>
        <v>0</v>
      </c>
      <c r="Q1525" s="45">
        <f>IF(L1525=1,F1525*INDEX(Asumsi!$B$5:$B$7,MATCH(I1525,Asumsi!$A$5:$A$7,0))-H1525,0)</f>
        <v>0</v>
      </c>
      <c r="R1525" s="46">
        <f>MIN(G1525,INDEX(Asumsi!$C$5:$C$7,MATCH(I1525,Asumsi!$A$5:$A$7,0)))</f>
        <v>0.01</v>
      </c>
      <c r="S1525" s="43">
        <f t="shared" si="190"/>
        <v>0</v>
      </c>
      <c r="T1525" s="45">
        <f t="shared" si="191"/>
        <v>0</v>
      </c>
      <c r="U1525" s="45">
        <f>IF(L1525=1,F1525*INDEX(Asumsi!$B$5:$B$7,MATCH(I1525,Asumsi!$A$5:$A$7,0))-F1525*R1525,0)</f>
        <v>0</v>
      </c>
      <c r="V1525" s="45">
        <f>IF(S1525=1,U1525*(1-Asumsi!$B$10),U1525)</f>
        <v>0</v>
      </c>
    </row>
    <row r="1526" spans="1:22" x14ac:dyDescent="0.35">
      <c r="A1526" s="43">
        <v>35554</v>
      </c>
      <c r="B1526" s="43" t="s">
        <v>209</v>
      </c>
      <c r="C1526" s="43" t="s">
        <v>469</v>
      </c>
      <c r="D1526" s="44">
        <v>41176</v>
      </c>
      <c r="E1526" s="43">
        <v>34</v>
      </c>
      <c r="F1526" s="43">
        <v>9163080</v>
      </c>
      <c r="G1526" s="43">
        <v>0.05</v>
      </c>
      <c r="H1526" s="43">
        <v>458154</v>
      </c>
      <c r="I1526" s="43" t="s">
        <v>75</v>
      </c>
      <c r="J1526" s="43" t="s">
        <v>143</v>
      </c>
      <c r="K1526" s="43">
        <f t="shared" si="184"/>
        <v>2012</v>
      </c>
      <c r="L1526" s="43">
        <f t="shared" si="185"/>
        <v>0</v>
      </c>
      <c r="M1526" s="43">
        <f t="shared" si="186"/>
        <v>1</v>
      </c>
      <c r="N1526" s="43">
        <f t="shared" si="187"/>
        <v>1</v>
      </c>
      <c r="O1526" s="43" t="str">
        <f t="shared" si="188"/>
        <v>C: 4-6%</v>
      </c>
      <c r="P1526" s="45">
        <f t="shared" si="189"/>
        <v>0</v>
      </c>
      <c r="Q1526" s="45">
        <f>IF(L1526=1,F1526*INDEX(Asumsi!$B$5:$B$7,MATCH(I1526,Asumsi!$A$5:$A$7,0))-H1526,0)</f>
        <v>0</v>
      </c>
      <c r="R1526" s="46">
        <f>MIN(G1526,INDEX(Asumsi!$C$5:$C$7,MATCH(I1526,Asumsi!$A$5:$A$7,0)))</f>
        <v>0.03</v>
      </c>
      <c r="S1526" s="43">
        <f t="shared" si="190"/>
        <v>1</v>
      </c>
      <c r="T1526" s="45">
        <f t="shared" si="191"/>
        <v>0</v>
      </c>
      <c r="U1526" s="45">
        <f>IF(L1526=1,F1526*INDEX(Asumsi!$B$5:$B$7,MATCH(I1526,Asumsi!$A$5:$A$7,0))-F1526*R1526,0)</f>
        <v>0</v>
      </c>
      <c r="V1526" s="45">
        <f>IF(S1526=1,U1526*(1-Asumsi!$B$10),U1526)</f>
        <v>0</v>
      </c>
    </row>
    <row r="1527" spans="1:22" x14ac:dyDescent="0.35">
      <c r="A1527" s="43">
        <v>35555</v>
      </c>
      <c r="B1527" s="43" t="s">
        <v>202</v>
      </c>
      <c r="C1527" s="43" t="s">
        <v>458</v>
      </c>
      <c r="D1527" s="44">
        <v>40606</v>
      </c>
      <c r="E1527" s="43">
        <v>50</v>
      </c>
      <c r="F1527" s="43">
        <v>22532800</v>
      </c>
      <c r="G1527" s="43">
        <v>0.08</v>
      </c>
      <c r="H1527" s="43">
        <v>1802624</v>
      </c>
      <c r="I1527" s="43" t="s">
        <v>75</v>
      </c>
      <c r="J1527" s="43" t="s">
        <v>135</v>
      </c>
      <c r="K1527" s="43">
        <f t="shared" si="184"/>
        <v>2011</v>
      </c>
      <c r="L1527" s="43">
        <f t="shared" si="185"/>
        <v>1</v>
      </c>
      <c r="M1527" s="43">
        <f t="shared" si="186"/>
        <v>0</v>
      </c>
      <c r="N1527" s="43">
        <f t="shared" si="187"/>
        <v>1</v>
      </c>
      <c r="O1527" s="43" t="str">
        <f t="shared" si="188"/>
        <v>D: 7%+</v>
      </c>
      <c r="P1527" s="45">
        <f t="shared" si="189"/>
        <v>20730176</v>
      </c>
      <c r="Q1527" s="45">
        <f>IF(L1527=1,F1527*INDEX(Asumsi!$B$5:$B$7,MATCH(I1527,Asumsi!$A$5:$A$7,0))-H1527,0)</f>
        <v>4957216</v>
      </c>
      <c r="R1527" s="46">
        <f>MIN(G1527,INDEX(Asumsi!$C$5:$C$7,MATCH(I1527,Asumsi!$A$5:$A$7,0)))</f>
        <v>0.03</v>
      </c>
      <c r="S1527" s="43">
        <f t="shared" si="190"/>
        <v>1</v>
      </c>
      <c r="T1527" s="45">
        <f t="shared" si="191"/>
        <v>1126640</v>
      </c>
      <c r="U1527" s="45">
        <f>IF(L1527=1,F1527*INDEX(Asumsi!$B$5:$B$7,MATCH(I1527,Asumsi!$A$5:$A$7,0))-F1527*R1527,0)</f>
        <v>6083856</v>
      </c>
      <c r="V1527" s="45">
        <f>IF(S1527=1,U1527*(1-Asumsi!$B$10),U1527)</f>
        <v>5779663.2000000002</v>
      </c>
    </row>
    <row r="1528" spans="1:22" x14ac:dyDescent="0.35">
      <c r="A1528" s="43">
        <v>35877</v>
      </c>
      <c r="B1528" s="43" t="s">
        <v>209</v>
      </c>
      <c r="C1528" s="43" t="s">
        <v>445</v>
      </c>
      <c r="D1528" s="44">
        <v>40323</v>
      </c>
      <c r="E1528" s="43">
        <v>30</v>
      </c>
      <c r="F1528" s="43">
        <v>259420</v>
      </c>
      <c r="G1528" s="43">
        <v>0.08</v>
      </c>
      <c r="H1528" s="43">
        <v>20754</v>
      </c>
      <c r="I1528" s="43" t="s">
        <v>76</v>
      </c>
      <c r="J1528" s="43" t="s">
        <v>145</v>
      </c>
      <c r="K1528" s="43">
        <f t="shared" si="184"/>
        <v>2010</v>
      </c>
      <c r="L1528" s="43">
        <f t="shared" si="185"/>
        <v>0</v>
      </c>
      <c r="M1528" s="43">
        <f t="shared" si="186"/>
        <v>1</v>
      </c>
      <c r="N1528" s="43">
        <f t="shared" si="187"/>
        <v>1</v>
      </c>
      <c r="O1528" s="43" t="str">
        <f t="shared" si="188"/>
        <v>D: 7%+</v>
      </c>
      <c r="P1528" s="45">
        <f t="shared" si="189"/>
        <v>0</v>
      </c>
      <c r="Q1528" s="45">
        <f>IF(L1528=1,F1528*INDEX(Asumsi!$B$5:$B$7,MATCH(I1528,Asumsi!$A$5:$A$7,0))-H1528,0)</f>
        <v>0</v>
      </c>
      <c r="R1528" s="46">
        <f>MIN(G1528,INDEX(Asumsi!$C$5:$C$7,MATCH(I1528,Asumsi!$A$5:$A$7,0)))</f>
        <v>0.05</v>
      </c>
      <c r="S1528" s="43">
        <f t="shared" si="190"/>
        <v>1</v>
      </c>
      <c r="T1528" s="45">
        <f t="shared" si="191"/>
        <v>0</v>
      </c>
      <c r="U1528" s="45">
        <f>IF(L1528=1,F1528*INDEX(Asumsi!$B$5:$B$7,MATCH(I1528,Asumsi!$A$5:$A$7,0))-F1528*R1528,0)</f>
        <v>0</v>
      </c>
      <c r="V1528" s="45">
        <f>IF(S1528=1,U1528*(1-Asumsi!$B$10),U1528)</f>
        <v>0</v>
      </c>
    </row>
    <row r="1529" spans="1:22" x14ac:dyDescent="0.35">
      <c r="A1529" s="43">
        <v>35878</v>
      </c>
      <c r="B1529" s="43" t="s">
        <v>202</v>
      </c>
      <c r="C1529" s="43" t="s">
        <v>504</v>
      </c>
      <c r="D1529" s="44">
        <v>40403</v>
      </c>
      <c r="E1529" s="43">
        <v>45</v>
      </c>
      <c r="F1529" s="43">
        <v>323340</v>
      </c>
      <c r="G1529" s="43">
        <v>0.08</v>
      </c>
      <c r="H1529" s="43">
        <v>25867</v>
      </c>
      <c r="I1529" s="43" t="s">
        <v>76</v>
      </c>
      <c r="J1529" s="43" t="s">
        <v>145</v>
      </c>
      <c r="K1529" s="43">
        <f t="shared" si="184"/>
        <v>2010</v>
      </c>
      <c r="L1529" s="43">
        <f t="shared" si="185"/>
        <v>1</v>
      </c>
      <c r="M1529" s="43">
        <f t="shared" si="186"/>
        <v>0</v>
      </c>
      <c r="N1529" s="43">
        <f t="shared" si="187"/>
        <v>1</v>
      </c>
      <c r="O1529" s="43" t="str">
        <f t="shared" si="188"/>
        <v>D: 7%+</v>
      </c>
      <c r="P1529" s="45">
        <f t="shared" si="189"/>
        <v>297473</v>
      </c>
      <c r="Q1529" s="45">
        <f>IF(L1529=1,F1529*INDEX(Asumsi!$B$5:$B$7,MATCH(I1529,Asumsi!$A$5:$A$7,0))-H1529,0)</f>
        <v>71135</v>
      </c>
      <c r="R1529" s="46">
        <f>MIN(G1529,INDEX(Asumsi!$C$5:$C$7,MATCH(I1529,Asumsi!$A$5:$A$7,0)))</f>
        <v>0.05</v>
      </c>
      <c r="S1529" s="43">
        <f t="shared" si="190"/>
        <v>1</v>
      </c>
      <c r="T1529" s="45">
        <f t="shared" si="191"/>
        <v>9700.1999999999989</v>
      </c>
      <c r="U1529" s="45">
        <f>IF(L1529=1,F1529*INDEX(Asumsi!$B$5:$B$7,MATCH(I1529,Asumsi!$A$5:$A$7,0))-F1529*R1529,0)</f>
        <v>80835</v>
      </c>
      <c r="V1529" s="45">
        <f>IF(S1529=1,U1529*(1-Asumsi!$B$10),U1529)</f>
        <v>76793.25</v>
      </c>
    </row>
    <row r="1530" spans="1:22" x14ac:dyDescent="0.35">
      <c r="A1530" s="43">
        <v>36448</v>
      </c>
      <c r="B1530" s="43" t="s">
        <v>202</v>
      </c>
      <c r="C1530" s="43" t="s">
        <v>463</v>
      </c>
      <c r="D1530" s="44">
        <v>40431</v>
      </c>
      <c r="E1530" s="43">
        <v>6</v>
      </c>
      <c r="F1530" s="43">
        <v>73300</v>
      </c>
      <c r="G1530" s="43">
        <v>0.03</v>
      </c>
      <c r="H1530" s="43">
        <v>2199</v>
      </c>
      <c r="I1530" s="43" t="s">
        <v>76</v>
      </c>
      <c r="J1530" s="43" t="s">
        <v>147</v>
      </c>
      <c r="K1530" s="43">
        <f t="shared" si="184"/>
        <v>2010</v>
      </c>
      <c r="L1530" s="43">
        <f t="shared" si="185"/>
        <v>1</v>
      </c>
      <c r="M1530" s="43">
        <f t="shared" si="186"/>
        <v>0</v>
      </c>
      <c r="N1530" s="43">
        <f t="shared" si="187"/>
        <v>1</v>
      </c>
      <c r="O1530" s="43" t="str">
        <f t="shared" si="188"/>
        <v>B: 1-3%</v>
      </c>
      <c r="P1530" s="45">
        <f t="shared" si="189"/>
        <v>71101</v>
      </c>
      <c r="Q1530" s="45">
        <f>IF(L1530=1,F1530*INDEX(Asumsi!$B$5:$B$7,MATCH(I1530,Asumsi!$A$5:$A$7,0))-H1530,0)</f>
        <v>19791</v>
      </c>
      <c r="R1530" s="46">
        <f>MIN(G1530,INDEX(Asumsi!$C$5:$C$7,MATCH(I1530,Asumsi!$A$5:$A$7,0)))</f>
        <v>0.03</v>
      </c>
      <c r="S1530" s="43">
        <f t="shared" si="190"/>
        <v>0</v>
      </c>
      <c r="T1530" s="45">
        <f t="shared" si="191"/>
        <v>0</v>
      </c>
      <c r="U1530" s="45">
        <f>IF(L1530=1,F1530*INDEX(Asumsi!$B$5:$B$7,MATCH(I1530,Asumsi!$A$5:$A$7,0))-F1530*R1530,0)</f>
        <v>19791</v>
      </c>
      <c r="V1530" s="45">
        <f>IF(S1530=1,U1530*(1-Asumsi!$B$10),U1530)</f>
        <v>19791</v>
      </c>
    </row>
    <row r="1531" spans="1:22" x14ac:dyDescent="0.35">
      <c r="A1531" s="43">
        <v>36452</v>
      </c>
      <c r="B1531" s="43" t="s">
        <v>202</v>
      </c>
      <c r="C1531" s="43" t="s">
        <v>505</v>
      </c>
      <c r="D1531" s="44">
        <v>39908</v>
      </c>
      <c r="E1531" s="43">
        <v>26</v>
      </c>
      <c r="F1531" s="43">
        <v>1129960</v>
      </c>
      <c r="G1531" s="43">
        <v>0.1</v>
      </c>
      <c r="H1531" s="43">
        <v>112996</v>
      </c>
      <c r="I1531" s="43" t="s">
        <v>76</v>
      </c>
      <c r="J1531" s="43" t="s">
        <v>138</v>
      </c>
      <c r="K1531" s="43">
        <f t="shared" si="184"/>
        <v>2009</v>
      </c>
      <c r="L1531" s="43">
        <f t="shared" si="185"/>
        <v>1</v>
      </c>
      <c r="M1531" s="43">
        <f t="shared" si="186"/>
        <v>0</v>
      </c>
      <c r="N1531" s="43">
        <f t="shared" si="187"/>
        <v>1</v>
      </c>
      <c r="O1531" s="43" t="str">
        <f t="shared" si="188"/>
        <v>D: 7%+</v>
      </c>
      <c r="P1531" s="45">
        <f t="shared" si="189"/>
        <v>1016964</v>
      </c>
      <c r="Q1531" s="45">
        <f>IF(L1531=1,F1531*INDEX(Asumsi!$B$5:$B$7,MATCH(I1531,Asumsi!$A$5:$A$7,0))-H1531,0)</f>
        <v>225992</v>
      </c>
      <c r="R1531" s="46">
        <f>MIN(G1531,INDEX(Asumsi!$C$5:$C$7,MATCH(I1531,Asumsi!$A$5:$A$7,0)))</f>
        <v>0.05</v>
      </c>
      <c r="S1531" s="43">
        <f t="shared" si="190"/>
        <v>1</v>
      </c>
      <c r="T1531" s="45">
        <f t="shared" si="191"/>
        <v>56498</v>
      </c>
      <c r="U1531" s="45">
        <f>IF(L1531=1,F1531*INDEX(Asumsi!$B$5:$B$7,MATCH(I1531,Asumsi!$A$5:$A$7,0))-F1531*R1531,0)</f>
        <v>282490</v>
      </c>
      <c r="V1531" s="45">
        <f>IF(S1531=1,U1531*(1-Asumsi!$B$10),U1531)</f>
        <v>268365.5</v>
      </c>
    </row>
    <row r="1532" spans="1:22" x14ac:dyDescent="0.35">
      <c r="A1532" s="43">
        <v>36484</v>
      </c>
      <c r="B1532" s="43" t="s">
        <v>202</v>
      </c>
      <c r="C1532" s="43" t="s">
        <v>504</v>
      </c>
      <c r="D1532" s="44">
        <v>40936</v>
      </c>
      <c r="E1532" s="43">
        <v>41</v>
      </c>
      <c r="F1532" s="43">
        <v>4761139</v>
      </c>
      <c r="G1532" s="43">
        <v>0.01</v>
      </c>
      <c r="H1532" s="43">
        <v>47611</v>
      </c>
      <c r="I1532" s="43" t="s">
        <v>77</v>
      </c>
      <c r="J1532" s="43" t="s">
        <v>137</v>
      </c>
      <c r="K1532" s="43">
        <f t="shared" si="184"/>
        <v>2012</v>
      </c>
      <c r="L1532" s="43">
        <f t="shared" si="185"/>
        <v>1</v>
      </c>
      <c r="M1532" s="43">
        <f t="shared" si="186"/>
        <v>0</v>
      </c>
      <c r="N1532" s="43">
        <f t="shared" si="187"/>
        <v>1</v>
      </c>
      <c r="O1532" s="43" t="str">
        <f t="shared" si="188"/>
        <v>B: 1-3%</v>
      </c>
      <c r="P1532" s="45">
        <f t="shared" si="189"/>
        <v>4713528</v>
      </c>
      <c r="Q1532" s="45">
        <f>IF(L1532=1,F1532*INDEX(Asumsi!$B$5:$B$7,MATCH(I1532,Asumsi!$A$5:$A$7,0))-H1532,0)</f>
        <v>1380730.7</v>
      </c>
      <c r="R1532" s="46">
        <f>MIN(G1532,INDEX(Asumsi!$C$5:$C$7,MATCH(I1532,Asumsi!$A$5:$A$7,0)))</f>
        <v>0.01</v>
      </c>
      <c r="S1532" s="43">
        <f t="shared" si="190"/>
        <v>0</v>
      </c>
      <c r="T1532" s="45">
        <f t="shared" si="191"/>
        <v>0</v>
      </c>
      <c r="U1532" s="45">
        <f>IF(L1532=1,F1532*INDEX(Asumsi!$B$5:$B$7,MATCH(I1532,Asumsi!$A$5:$A$7,0))-F1532*R1532,0)</f>
        <v>1380730.31</v>
      </c>
      <c r="V1532" s="45">
        <f>IF(S1532=1,U1532*(1-Asumsi!$B$10),U1532)</f>
        <v>1380730.31</v>
      </c>
    </row>
    <row r="1533" spans="1:22" x14ac:dyDescent="0.35">
      <c r="A1533" s="43">
        <v>36643</v>
      </c>
      <c r="B1533" s="43" t="s">
        <v>202</v>
      </c>
      <c r="C1533" s="43" t="s">
        <v>488</v>
      </c>
      <c r="D1533" s="44">
        <v>39867</v>
      </c>
      <c r="E1533" s="43">
        <v>17</v>
      </c>
      <c r="F1533" s="43">
        <v>481740</v>
      </c>
      <c r="G1533" s="43">
        <v>0.01</v>
      </c>
      <c r="H1533" s="43">
        <v>4817</v>
      </c>
      <c r="I1533" s="43" t="s">
        <v>75</v>
      </c>
      <c r="J1533" s="43" t="s">
        <v>144</v>
      </c>
      <c r="K1533" s="43">
        <f t="shared" si="184"/>
        <v>2009</v>
      </c>
      <c r="L1533" s="43">
        <f t="shared" si="185"/>
        <v>1</v>
      </c>
      <c r="M1533" s="43">
        <f t="shared" si="186"/>
        <v>0</v>
      </c>
      <c r="N1533" s="43">
        <f t="shared" si="187"/>
        <v>1</v>
      </c>
      <c r="O1533" s="43" t="str">
        <f t="shared" si="188"/>
        <v>B: 1-3%</v>
      </c>
      <c r="P1533" s="45">
        <f t="shared" si="189"/>
        <v>476923</v>
      </c>
      <c r="Q1533" s="45">
        <f>IF(L1533=1,F1533*INDEX(Asumsi!$B$5:$B$7,MATCH(I1533,Asumsi!$A$5:$A$7,0))-H1533,0)</f>
        <v>139705</v>
      </c>
      <c r="R1533" s="46">
        <f>MIN(G1533,INDEX(Asumsi!$C$5:$C$7,MATCH(I1533,Asumsi!$A$5:$A$7,0)))</f>
        <v>0.01</v>
      </c>
      <c r="S1533" s="43">
        <f t="shared" si="190"/>
        <v>0</v>
      </c>
      <c r="T1533" s="45">
        <f t="shared" si="191"/>
        <v>0</v>
      </c>
      <c r="U1533" s="45">
        <f>IF(L1533=1,F1533*INDEX(Asumsi!$B$5:$B$7,MATCH(I1533,Asumsi!$A$5:$A$7,0))-F1533*R1533,0)</f>
        <v>139704.6</v>
      </c>
      <c r="V1533" s="45">
        <f>IF(S1533=1,U1533*(1-Asumsi!$B$10),U1533)</f>
        <v>139704.6</v>
      </c>
    </row>
    <row r="1534" spans="1:22" x14ac:dyDescent="0.35">
      <c r="A1534" s="43">
        <v>36679</v>
      </c>
      <c r="B1534" s="43" t="s">
        <v>209</v>
      </c>
      <c r="C1534" s="43" t="s">
        <v>467</v>
      </c>
      <c r="D1534" s="44">
        <v>40785</v>
      </c>
      <c r="E1534" s="43">
        <v>28</v>
      </c>
      <c r="F1534" s="43">
        <v>2983653</v>
      </c>
      <c r="G1534" s="43">
        <v>0.1</v>
      </c>
      <c r="H1534" s="43">
        <v>298365</v>
      </c>
      <c r="I1534" s="43" t="s">
        <v>77</v>
      </c>
      <c r="J1534" s="43" t="s">
        <v>137</v>
      </c>
      <c r="K1534" s="43">
        <f t="shared" si="184"/>
        <v>2011</v>
      </c>
      <c r="L1534" s="43">
        <f t="shared" si="185"/>
        <v>0</v>
      </c>
      <c r="M1534" s="43">
        <f t="shared" si="186"/>
        <v>1</v>
      </c>
      <c r="N1534" s="43">
        <f t="shared" si="187"/>
        <v>1</v>
      </c>
      <c r="O1534" s="43" t="str">
        <f t="shared" si="188"/>
        <v>D: 7%+</v>
      </c>
      <c r="P1534" s="45">
        <f t="shared" si="189"/>
        <v>0</v>
      </c>
      <c r="Q1534" s="45">
        <f>IF(L1534=1,F1534*INDEX(Asumsi!$B$5:$B$7,MATCH(I1534,Asumsi!$A$5:$A$7,0))-H1534,0)</f>
        <v>0</v>
      </c>
      <c r="R1534" s="46">
        <f>MIN(G1534,INDEX(Asumsi!$C$5:$C$7,MATCH(I1534,Asumsi!$A$5:$A$7,0)))</f>
        <v>0.05</v>
      </c>
      <c r="S1534" s="43">
        <f t="shared" si="190"/>
        <v>1</v>
      </c>
      <c r="T1534" s="45">
        <f t="shared" si="191"/>
        <v>0</v>
      </c>
      <c r="U1534" s="45">
        <f>IF(L1534=1,F1534*INDEX(Asumsi!$B$5:$B$7,MATCH(I1534,Asumsi!$A$5:$A$7,0))-F1534*R1534,0)</f>
        <v>0</v>
      </c>
      <c r="V1534" s="45">
        <f>IF(S1534=1,U1534*(1-Asumsi!$B$10),U1534)</f>
        <v>0</v>
      </c>
    </row>
    <row r="1535" spans="1:22" x14ac:dyDescent="0.35">
      <c r="A1535" s="43">
        <v>36741</v>
      </c>
      <c r="B1535" s="43" t="s">
        <v>202</v>
      </c>
      <c r="C1535" s="43" t="s">
        <v>506</v>
      </c>
      <c r="D1535" s="44">
        <v>40531</v>
      </c>
      <c r="E1535" s="43">
        <v>26</v>
      </c>
      <c r="F1535" s="43">
        <v>282800</v>
      </c>
      <c r="G1535" s="43">
        <v>0.08</v>
      </c>
      <c r="H1535" s="43">
        <v>22624</v>
      </c>
      <c r="I1535" s="43" t="s">
        <v>76</v>
      </c>
      <c r="J1535" s="43" t="s">
        <v>145</v>
      </c>
      <c r="K1535" s="43">
        <f t="shared" si="184"/>
        <v>2010</v>
      </c>
      <c r="L1535" s="43">
        <f t="shared" si="185"/>
        <v>1</v>
      </c>
      <c r="M1535" s="43">
        <f t="shared" si="186"/>
        <v>0</v>
      </c>
      <c r="N1535" s="43">
        <f t="shared" si="187"/>
        <v>1</v>
      </c>
      <c r="O1535" s="43" t="str">
        <f t="shared" si="188"/>
        <v>D: 7%+</v>
      </c>
      <c r="P1535" s="45">
        <f t="shared" si="189"/>
        <v>260176</v>
      </c>
      <c r="Q1535" s="45">
        <f>IF(L1535=1,F1535*INDEX(Asumsi!$B$5:$B$7,MATCH(I1535,Asumsi!$A$5:$A$7,0))-H1535,0)</f>
        <v>62216</v>
      </c>
      <c r="R1535" s="46">
        <f>MIN(G1535,INDEX(Asumsi!$C$5:$C$7,MATCH(I1535,Asumsi!$A$5:$A$7,0)))</f>
        <v>0.05</v>
      </c>
      <c r="S1535" s="43">
        <f t="shared" si="190"/>
        <v>1</v>
      </c>
      <c r="T1535" s="45">
        <f t="shared" si="191"/>
        <v>8484</v>
      </c>
      <c r="U1535" s="45">
        <f>IF(L1535=1,F1535*INDEX(Asumsi!$B$5:$B$7,MATCH(I1535,Asumsi!$A$5:$A$7,0))-F1535*R1535,0)</f>
        <v>70700</v>
      </c>
      <c r="V1535" s="45">
        <f>IF(S1535=1,U1535*(1-Asumsi!$B$10),U1535)</f>
        <v>67165</v>
      </c>
    </row>
    <row r="1536" spans="1:22" x14ac:dyDescent="0.35">
      <c r="A1536" s="43">
        <v>36866</v>
      </c>
      <c r="B1536" s="43" t="s">
        <v>202</v>
      </c>
      <c r="C1536" s="43" t="s">
        <v>499</v>
      </c>
      <c r="D1536" s="44">
        <v>40261</v>
      </c>
      <c r="E1536" s="43">
        <v>32</v>
      </c>
      <c r="F1536" s="43">
        <v>12491520</v>
      </c>
      <c r="G1536" s="43">
        <v>0.1</v>
      </c>
      <c r="H1536" s="43">
        <v>1249152</v>
      </c>
      <c r="I1536" s="43" t="s">
        <v>76</v>
      </c>
      <c r="J1536" s="43" t="s">
        <v>140</v>
      </c>
      <c r="K1536" s="43">
        <f t="shared" si="184"/>
        <v>2010</v>
      </c>
      <c r="L1536" s="43">
        <f t="shared" si="185"/>
        <v>1</v>
      </c>
      <c r="M1536" s="43">
        <f t="shared" si="186"/>
        <v>0</v>
      </c>
      <c r="N1536" s="43">
        <f t="shared" si="187"/>
        <v>1</v>
      </c>
      <c r="O1536" s="43" t="str">
        <f t="shared" si="188"/>
        <v>D: 7%+</v>
      </c>
      <c r="P1536" s="45">
        <f t="shared" si="189"/>
        <v>11242368</v>
      </c>
      <c r="Q1536" s="45">
        <f>IF(L1536=1,F1536*INDEX(Asumsi!$B$5:$B$7,MATCH(I1536,Asumsi!$A$5:$A$7,0))-H1536,0)</f>
        <v>2498304</v>
      </c>
      <c r="R1536" s="46">
        <f>MIN(G1536,INDEX(Asumsi!$C$5:$C$7,MATCH(I1536,Asumsi!$A$5:$A$7,0)))</f>
        <v>0.05</v>
      </c>
      <c r="S1536" s="43">
        <f t="shared" si="190"/>
        <v>1</v>
      </c>
      <c r="T1536" s="45">
        <f t="shared" si="191"/>
        <v>624576</v>
      </c>
      <c r="U1536" s="45">
        <f>IF(L1536=1,F1536*INDEX(Asumsi!$B$5:$B$7,MATCH(I1536,Asumsi!$A$5:$A$7,0))-F1536*R1536,0)</f>
        <v>3122880</v>
      </c>
      <c r="V1536" s="45">
        <f>IF(S1536=1,U1536*(1-Asumsi!$B$10),U1536)</f>
        <v>2966736</v>
      </c>
    </row>
    <row r="1537" spans="1:22" x14ac:dyDescent="0.35">
      <c r="A1537" s="43">
        <v>36929</v>
      </c>
      <c r="B1537" s="43" t="s">
        <v>202</v>
      </c>
      <c r="C1537" s="43" t="s">
        <v>503</v>
      </c>
      <c r="D1537" s="44">
        <v>41054</v>
      </c>
      <c r="E1537" s="43">
        <v>45</v>
      </c>
      <c r="F1537" s="43">
        <v>7276540</v>
      </c>
      <c r="G1537" s="43">
        <v>0.04</v>
      </c>
      <c r="H1537" s="43">
        <v>291062</v>
      </c>
      <c r="I1537" s="43" t="s">
        <v>76</v>
      </c>
      <c r="J1537" s="43" t="s">
        <v>141</v>
      </c>
      <c r="K1537" s="43">
        <f t="shared" si="184"/>
        <v>2012</v>
      </c>
      <c r="L1537" s="43">
        <f t="shared" si="185"/>
        <v>1</v>
      </c>
      <c r="M1537" s="43">
        <f t="shared" si="186"/>
        <v>0</v>
      </c>
      <c r="N1537" s="43">
        <f t="shared" si="187"/>
        <v>1</v>
      </c>
      <c r="O1537" s="43" t="str">
        <f t="shared" si="188"/>
        <v>C: 4-6%</v>
      </c>
      <c r="P1537" s="45">
        <f t="shared" si="189"/>
        <v>6985478</v>
      </c>
      <c r="Q1537" s="45">
        <f>IF(L1537=1,F1537*INDEX(Asumsi!$B$5:$B$7,MATCH(I1537,Asumsi!$A$5:$A$7,0))-H1537,0)</f>
        <v>1891900</v>
      </c>
      <c r="R1537" s="46">
        <f>MIN(G1537,INDEX(Asumsi!$C$5:$C$7,MATCH(I1537,Asumsi!$A$5:$A$7,0)))</f>
        <v>0.04</v>
      </c>
      <c r="S1537" s="43">
        <f t="shared" si="190"/>
        <v>0</v>
      </c>
      <c r="T1537" s="45">
        <f t="shared" si="191"/>
        <v>0</v>
      </c>
      <c r="U1537" s="45">
        <f>IF(L1537=1,F1537*INDEX(Asumsi!$B$5:$B$7,MATCH(I1537,Asumsi!$A$5:$A$7,0))-F1537*R1537,0)</f>
        <v>1891900.4</v>
      </c>
      <c r="V1537" s="45">
        <f>IF(S1537=1,U1537*(1-Asumsi!$B$10),U1537)</f>
        <v>1891900.4</v>
      </c>
    </row>
    <row r="1538" spans="1:22" x14ac:dyDescent="0.35">
      <c r="A1538" s="43">
        <v>36999</v>
      </c>
      <c r="B1538" s="43" t="s">
        <v>209</v>
      </c>
      <c r="C1538" s="43" t="s">
        <v>504</v>
      </c>
      <c r="D1538" s="44">
        <v>40159</v>
      </c>
      <c r="E1538" s="43">
        <v>28</v>
      </c>
      <c r="F1538" s="43">
        <v>28951480</v>
      </c>
      <c r="G1538" s="43">
        <v>0.06</v>
      </c>
      <c r="H1538" s="43">
        <v>1737089</v>
      </c>
      <c r="I1538" s="43" t="s">
        <v>77</v>
      </c>
      <c r="J1538" s="43" t="s">
        <v>139</v>
      </c>
      <c r="K1538" s="43">
        <f t="shared" ref="K1538:K1601" si="192">YEAR(D1538)</f>
        <v>2009</v>
      </c>
      <c r="L1538" s="43">
        <f t="shared" ref="L1538:L1601" si="193">IF(B1538="Order Finished",1,0)</f>
        <v>0</v>
      </c>
      <c r="M1538" s="43">
        <f t="shared" ref="M1538:M1601" si="194">IF(B1538="Order Returned",1,0)</f>
        <v>1</v>
      </c>
      <c r="N1538" s="43">
        <f t="shared" ref="N1538:N1601" si="195">IF(B1538="Order Cancelled",0,1)</f>
        <v>1</v>
      </c>
      <c r="O1538" s="43" t="str">
        <f t="shared" ref="O1538:O1601" si="196">IF(G1538=0,"A: 0%",IF(G1538&lt;=0.03,"B: 1-3%",IF(G1538&lt;=0.06,"C: 4-6%","D: 7%+")))</f>
        <v>C: 4-6%</v>
      </c>
      <c r="P1538" s="45">
        <f t="shared" ref="P1538:P1601" si="197">IF(L1538=1,F1538-H1538,0)</f>
        <v>0</v>
      </c>
      <c r="Q1538" s="45">
        <f>IF(L1538=1,F1538*INDEX(Asumsi!$B$5:$B$7,MATCH(I1538,Asumsi!$A$5:$A$7,0))-H1538,0)</f>
        <v>0</v>
      </c>
      <c r="R1538" s="46">
        <f>MIN(G1538,INDEX(Asumsi!$C$5:$C$7,MATCH(I1538,Asumsi!$A$5:$A$7,0)))</f>
        <v>0.05</v>
      </c>
      <c r="S1538" s="43">
        <f t="shared" ref="S1538:S1601" si="198">IF(G1538&gt;R1538,1,0)</f>
        <v>1</v>
      </c>
      <c r="T1538" s="45">
        <f t="shared" ref="T1538:T1601" si="199">IF(L1538=1,F1538*(G1538-R1538),0)</f>
        <v>0</v>
      </c>
      <c r="U1538" s="45">
        <f>IF(L1538=1,F1538*INDEX(Asumsi!$B$5:$B$7,MATCH(I1538,Asumsi!$A$5:$A$7,0))-F1538*R1538,0)</f>
        <v>0</v>
      </c>
      <c r="V1538" s="45">
        <f>IF(S1538=1,U1538*(1-Asumsi!$B$10),U1538)</f>
        <v>0</v>
      </c>
    </row>
    <row r="1539" spans="1:22" x14ac:dyDescent="0.35">
      <c r="A1539" s="43">
        <v>37216</v>
      </c>
      <c r="B1539" s="43" t="s">
        <v>202</v>
      </c>
      <c r="C1539" s="43" t="s">
        <v>505</v>
      </c>
      <c r="D1539" s="44">
        <v>40512</v>
      </c>
      <c r="E1539" s="43">
        <v>24</v>
      </c>
      <c r="F1539" s="43">
        <v>1054500</v>
      </c>
      <c r="G1539" s="43">
        <v>0.01</v>
      </c>
      <c r="H1539" s="43">
        <v>10545</v>
      </c>
      <c r="I1539" s="43" t="s">
        <v>76</v>
      </c>
      <c r="J1539" s="43" t="s">
        <v>138</v>
      </c>
      <c r="K1539" s="43">
        <f t="shared" si="192"/>
        <v>2010</v>
      </c>
      <c r="L1539" s="43">
        <f t="shared" si="193"/>
        <v>1</v>
      </c>
      <c r="M1539" s="43">
        <f t="shared" si="194"/>
        <v>0</v>
      </c>
      <c r="N1539" s="43">
        <f t="shared" si="195"/>
        <v>1</v>
      </c>
      <c r="O1539" s="43" t="str">
        <f t="shared" si="196"/>
        <v>B: 1-3%</v>
      </c>
      <c r="P1539" s="45">
        <f t="shared" si="197"/>
        <v>1043955</v>
      </c>
      <c r="Q1539" s="45">
        <f>IF(L1539=1,F1539*INDEX(Asumsi!$B$5:$B$7,MATCH(I1539,Asumsi!$A$5:$A$7,0))-H1539,0)</f>
        <v>305805</v>
      </c>
      <c r="R1539" s="46">
        <f>MIN(G1539,INDEX(Asumsi!$C$5:$C$7,MATCH(I1539,Asumsi!$A$5:$A$7,0)))</f>
        <v>0.01</v>
      </c>
      <c r="S1539" s="43">
        <f t="shared" si="198"/>
        <v>0</v>
      </c>
      <c r="T1539" s="45">
        <f t="shared" si="199"/>
        <v>0</v>
      </c>
      <c r="U1539" s="45">
        <f>IF(L1539=1,F1539*INDEX(Asumsi!$B$5:$B$7,MATCH(I1539,Asumsi!$A$5:$A$7,0))-F1539*R1539,0)</f>
        <v>305805</v>
      </c>
      <c r="V1539" s="45">
        <f>IF(S1539=1,U1539*(1-Asumsi!$B$10),U1539)</f>
        <v>305805</v>
      </c>
    </row>
    <row r="1540" spans="1:22" x14ac:dyDescent="0.35">
      <c r="A1540" s="43">
        <v>37314</v>
      </c>
      <c r="B1540" s="43" t="s">
        <v>202</v>
      </c>
      <c r="C1540" s="43" t="s">
        <v>502</v>
      </c>
      <c r="D1540" s="44">
        <v>40667</v>
      </c>
      <c r="E1540" s="43">
        <v>21</v>
      </c>
      <c r="F1540" s="43">
        <v>421720</v>
      </c>
      <c r="G1540" s="43">
        <v>0.04</v>
      </c>
      <c r="H1540" s="43">
        <v>16869</v>
      </c>
      <c r="I1540" s="43" t="s">
        <v>75</v>
      </c>
      <c r="J1540" s="43" t="s">
        <v>144</v>
      </c>
      <c r="K1540" s="43">
        <f t="shared" si="192"/>
        <v>2011</v>
      </c>
      <c r="L1540" s="43">
        <f t="shared" si="193"/>
        <v>1</v>
      </c>
      <c r="M1540" s="43">
        <f t="shared" si="194"/>
        <v>0</v>
      </c>
      <c r="N1540" s="43">
        <f t="shared" si="195"/>
        <v>1</v>
      </c>
      <c r="O1540" s="43" t="str">
        <f t="shared" si="196"/>
        <v>C: 4-6%</v>
      </c>
      <c r="P1540" s="45">
        <f t="shared" si="197"/>
        <v>404851</v>
      </c>
      <c r="Q1540" s="45">
        <f>IF(L1540=1,F1540*INDEX(Asumsi!$B$5:$B$7,MATCH(I1540,Asumsi!$A$5:$A$7,0))-H1540,0)</f>
        <v>109647</v>
      </c>
      <c r="R1540" s="46">
        <f>MIN(G1540,INDEX(Asumsi!$C$5:$C$7,MATCH(I1540,Asumsi!$A$5:$A$7,0)))</f>
        <v>0.03</v>
      </c>
      <c r="S1540" s="43">
        <f t="shared" si="198"/>
        <v>1</v>
      </c>
      <c r="T1540" s="45">
        <f t="shared" si="199"/>
        <v>4217.2000000000007</v>
      </c>
      <c r="U1540" s="45">
        <f>IF(L1540=1,F1540*INDEX(Asumsi!$B$5:$B$7,MATCH(I1540,Asumsi!$A$5:$A$7,0))-F1540*R1540,0)</f>
        <v>113864.4</v>
      </c>
      <c r="V1540" s="45">
        <f>IF(S1540=1,U1540*(1-Asumsi!$B$10),U1540)</f>
        <v>108171.18</v>
      </c>
    </row>
    <row r="1541" spans="1:22" x14ac:dyDescent="0.35">
      <c r="A1541" s="43">
        <v>37349</v>
      </c>
      <c r="B1541" s="43" t="s">
        <v>202</v>
      </c>
      <c r="C1541" s="43" t="s">
        <v>470</v>
      </c>
      <c r="D1541" s="44">
        <v>40224</v>
      </c>
      <c r="E1541" s="43">
        <v>8</v>
      </c>
      <c r="F1541" s="43">
        <v>1263460</v>
      </c>
      <c r="G1541" s="43">
        <v>0.03</v>
      </c>
      <c r="H1541" s="43">
        <v>37904</v>
      </c>
      <c r="I1541" s="43" t="s">
        <v>75</v>
      </c>
      <c r="J1541" s="43" t="s">
        <v>144</v>
      </c>
      <c r="K1541" s="43">
        <f t="shared" si="192"/>
        <v>2010</v>
      </c>
      <c r="L1541" s="43">
        <f t="shared" si="193"/>
        <v>1</v>
      </c>
      <c r="M1541" s="43">
        <f t="shared" si="194"/>
        <v>0</v>
      </c>
      <c r="N1541" s="43">
        <f t="shared" si="195"/>
        <v>1</v>
      </c>
      <c r="O1541" s="43" t="str">
        <f t="shared" si="196"/>
        <v>B: 1-3%</v>
      </c>
      <c r="P1541" s="45">
        <f t="shared" si="197"/>
        <v>1225556</v>
      </c>
      <c r="Q1541" s="45">
        <f>IF(L1541=1,F1541*INDEX(Asumsi!$B$5:$B$7,MATCH(I1541,Asumsi!$A$5:$A$7,0))-H1541,0)</f>
        <v>341134</v>
      </c>
      <c r="R1541" s="46">
        <f>MIN(G1541,INDEX(Asumsi!$C$5:$C$7,MATCH(I1541,Asumsi!$A$5:$A$7,0)))</f>
        <v>0.03</v>
      </c>
      <c r="S1541" s="43">
        <f t="shared" si="198"/>
        <v>0</v>
      </c>
      <c r="T1541" s="45">
        <f t="shared" si="199"/>
        <v>0</v>
      </c>
      <c r="U1541" s="45">
        <f>IF(L1541=1,F1541*INDEX(Asumsi!$B$5:$B$7,MATCH(I1541,Asumsi!$A$5:$A$7,0))-F1541*R1541,0)</f>
        <v>341134.2</v>
      </c>
      <c r="V1541" s="45">
        <f>IF(S1541=1,U1541*(1-Asumsi!$B$10),U1541)</f>
        <v>341134.2</v>
      </c>
    </row>
    <row r="1542" spans="1:22" x14ac:dyDescent="0.35">
      <c r="A1542" s="43">
        <v>37828</v>
      </c>
      <c r="B1542" s="43" t="s">
        <v>202</v>
      </c>
      <c r="C1542" s="43" t="s">
        <v>497</v>
      </c>
      <c r="D1542" s="44">
        <v>40653</v>
      </c>
      <c r="E1542" s="43">
        <v>23</v>
      </c>
      <c r="F1542" s="43">
        <v>980340</v>
      </c>
      <c r="G1542" s="43">
        <v>0.04</v>
      </c>
      <c r="H1542" s="43">
        <v>39214</v>
      </c>
      <c r="I1542" s="43" t="s">
        <v>77</v>
      </c>
      <c r="J1542" s="43" t="s">
        <v>142</v>
      </c>
      <c r="K1542" s="43">
        <f t="shared" si="192"/>
        <v>2011</v>
      </c>
      <c r="L1542" s="43">
        <f t="shared" si="193"/>
        <v>1</v>
      </c>
      <c r="M1542" s="43">
        <f t="shared" si="194"/>
        <v>0</v>
      </c>
      <c r="N1542" s="43">
        <f t="shared" si="195"/>
        <v>1</v>
      </c>
      <c r="O1542" s="43" t="str">
        <f t="shared" si="196"/>
        <v>C: 4-6%</v>
      </c>
      <c r="P1542" s="45">
        <f t="shared" si="197"/>
        <v>941126</v>
      </c>
      <c r="Q1542" s="45">
        <f>IF(L1542=1,F1542*INDEX(Asumsi!$B$5:$B$7,MATCH(I1542,Asumsi!$A$5:$A$7,0))-H1542,0)</f>
        <v>254888</v>
      </c>
      <c r="R1542" s="46">
        <f>MIN(G1542,INDEX(Asumsi!$C$5:$C$7,MATCH(I1542,Asumsi!$A$5:$A$7,0)))</f>
        <v>0.04</v>
      </c>
      <c r="S1542" s="43">
        <f t="shared" si="198"/>
        <v>0</v>
      </c>
      <c r="T1542" s="45">
        <f t="shared" si="199"/>
        <v>0</v>
      </c>
      <c r="U1542" s="45">
        <f>IF(L1542=1,F1542*INDEX(Asumsi!$B$5:$B$7,MATCH(I1542,Asumsi!$A$5:$A$7,0))-F1542*R1542,0)</f>
        <v>254888.4</v>
      </c>
      <c r="V1542" s="45">
        <f>IF(S1542=1,U1542*(1-Asumsi!$B$10),U1542)</f>
        <v>254888.4</v>
      </c>
    </row>
    <row r="1543" spans="1:22" x14ac:dyDescent="0.35">
      <c r="A1543" s="43">
        <v>37920</v>
      </c>
      <c r="B1543" s="43" t="s">
        <v>202</v>
      </c>
      <c r="C1543" s="43" t="s">
        <v>496</v>
      </c>
      <c r="D1543" s="44">
        <v>40373</v>
      </c>
      <c r="E1543" s="43">
        <v>48</v>
      </c>
      <c r="F1543" s="43">
        <v>828840</v>
      </c>
      <c r="G1543" s="43">
        <v>0.04</v>
      </c>
      <c r="H1543" s="43">
        <v>33154</v>
      </c>
      <c r="I1543" s="43" t="s">
        <v>77</v>
      </c>
      <c r="J1543" s="43" t="s">
        <v>142</v>
      </c>
      <c r="K1543" s="43">
        <f t="shared" si="192"/>
        <v>2010</v>
      </c>
      <c r="L1543" s="43">
        <f t="shared" si="193"/>
        <v>1</v>
      </c>
      <c r="M1543" s="43">
        <f t="shared" si="194"/>
        <v>0</v>
      </c>
      <c r="N1543" s="43">
        <f t="shared" si="195"/>
        <v>1</v>
      </c>
      <c r="O1543" s="43" t="str">
        <f t="shared" si="196"/>
        <v>C: 4-6%</v>
      </c>
      <c r="P1543" s="45">
        <f t="shared" si="197"/>
        <v>795686</v>
      </c>
      <c r="Q1543" s="45">
        <f>IF(L1543=1,F1543*INDEX(Asumsi!$B$5:$B$7,MATCH(I1543,Asumsi!$A$5:$A$7,0))-H1543,0)</f>
        <v>215498</v>
      </c>
      <c r="R1543" s="46">
        <f>MIN(G1543,INDEX(Asumsi!$C$5:$C$7,MATCH(I1543,Asumsi!$A$5:$A$7,0)))</f>
        <v>0.04</v>
      </c>
      <c r="S1543" s="43">
        <f t="shared" si="198"/>
        <v>0</v>
      </c>
      <c r="T1543" s="45">
        <f t="shared" si="199"/>
        <v>0</v>
      </c>
      <c r="U1543" s="45">
        <f>IF(L1543=1,F1543*INDEX(Asumsi!$B$5:$B$7,MATCH(I1543,Asumsi!$A$5:$A$7,0))-F1543*R1543,0)</f>
        <v>215498.4</v>
      </c>
      <c r="V1543" s="45">
        <f>IF(S1543=1,U1543*(1-Asumsi!$B$10),U1543)</f>
        <v>215498.4</v>
      </c>
    </row>
    <row r="1544" spans="1:22" x14ac:dyDescent="0.35">
      <c r="A1544" s="43">
        <v>38052</v>
      </c>
      <c r="B1544" s="43" t="s">
        <v>202</v>
      </c>
      <c r="C1544" s="43" t="s">
        <v>468</v>
      </c>
      <c r="D1544" s="44">
        <v>40954</v>
      </c>
      <c r="E1544" s="43">
        <v>13</v>
      </c>
      <c r="F1544" s="43">
        <v>1085200</v>
      </c>
      <c r="G1544" s="43">
        <v>0.03</v>
      </c>
      <c r="H1544" s="43">
        <v>32556</v>
      </c>
      <c r="I1544" s="43" t="s">
        <v>77</v>
      </c>
      <c r="J1544" s="43" t="s">
        <v>142</v>
      </c>
      <c r="K1544" s="43">
        <f t="shared" si="192"/>
        <v>2012</v>
      </c>
      <c r="L1544" s="43">
        <f t="shared" si="193"/>
        <v>1</v>
      </c>
      <c r="M1544" s="43">
        <f t="shared" si="194"/>
        <v>0</v>
      </c>
      <c r="N1544" s="43">
        <f t="shared" si="195"/>
        <v>1</v>
      </c>
      <c r="O1544" s="43" t="str">
        <f t="shared" si="196"/>
        <v>B: 1-3%</v>
      </c>
      <c r="P1544" s="45">
        <f t="shared" si="197"/>
        <v>1052644</v>
      </c>
      <c r="Q1544" s="45">
        <f>IF(L1544=1,F1544*INDEX(Asumsi!$B$5:$B$7,MATCH(I1544,Asumsi!$A$5:$A$7,0))-H1544,0)</f>
        <v>293004</v>
      </c>
      <c r="R1544" s="46">
        <f>MIN(G1544,INDEX(Asumsi!$C$5:$C$7,MATCH(I1544,Asumsi!$A$5:$A$7,0)))</f>
        <v>0.03</v>
      </c>
      <c r="S1544" s="43">
        <f t="shared" si="198"/>
        <v>0</v>
      </c>
      <c r="T1544" s="45">
        <f t="shared" si="199"/>
        <v>0</v>
      </c>
      <c r="U1544" s="45">
        <f>IF(L1544=1,F1544*INDEX(Asumsi!$B$5:$B$7,MATCH(I1544,Asumsi!$A$5:$A$7,0))-F1544*R1544,0)</f>
        <v>293004</v>
      </c>
      <c r="V1544" s="45">
        <f>IF(S1544=1,U1544*(1-Asumsi!$B$10),U1544)</f>
        <v>293004</v>
      </c>
    </row>
    <row r="1545" spans="1:22" x14ac:dyDescent="0.35">
      <c r="A1545" s="43">
        <v>38080</v>
      </c>
      <c r="B1545" s="43" t="s">
        <v>202</v>
      </c>
      <c r="C1545" s="43" t="s">
        <v>482</v>
      </c>
      <c r="D1545" s="44">
        <v>40070</v>
      </c>
      <c r="E1545" s="43">
        <v>26</v>
      </c>
      <c r="F1545" s="43">
        <v>250020</v>
      </c>
      <c r="G1545" s="43">
        <v>0.08</v>
      </c>
      <c r="H1545" s="43">
        <v>20002</v>
      </c>
      <c r="I1545" s="43" t="s">
        <v>76</v>
      </c>
      <c r="J1545" s="43" t="s">
        <v>145</v>
      </c>
      <c r="K1545" s="43">
        <f t="shared" si="192"/>
        <v>2009</v>
      </c>
      <c r="L1545" s="43">
        <f t="shared" si="193"/>
        <v>1</v>
      </c>
      <c r="M1545" s="43">
        <f t="shared" si="194"/>
        <v>0</v>
      </c>
      <c r="N1545" s="43">
        <f t="shared" si="195"/>
        <v>1</v>
      </c>
      <c r="O1545" s="43" t="str">
        <f t="shared" si="196"/>
        <v>D: 7%+</v>
      </c>
      <c r="P1545" s="45">
        <f t="shared" si="197"/>
        <v>230018</v>
      </c>
      <c r="Q1545" s="45">
        <f>IF(L1545=1,F1545*INDEX(Asumsi!$B$5:$B$7,MATCH(I1545,Asumsi!$A$5:$A$7,0))-H1545,0)</f>
        <v>55004</v>
      </c>
      <c r="R1545" s="46">
        <f>MIN(G1545,INDEX(Asumsi!$C$5:$C$7,MATCH(I1545,Asumsi!$A$5:$A$7,0)))</f>
        <v>0.05</v>
      </c>
      <c r="S1545" s="43">
        <f t="shared" si="198"/>
        <v>1</v>
      </c>
      <c r="T1545" s="45">
        <f t="shared" si="199"/>
        <v>7500.5999999999995</v>
      </c>
      <c r="U1545" s="45">
        <f>IF(L1545=1,F1545*INDEX(Asumsi!$B$5:$B$7,MATCH(I1545,Asumsi!$A$5:$A$7,0))-F1545*R1545,0)</f>
        <v>62505</v>
      </c>
      <c r="V1545" s="45">
        <f>IF(S1545=1,U1545*(1-Asumsi!$B$10),U1545)</f>
        <v>59379.75</v>
      </c>
    </row>
    <row r="1546" spans="1:22" x14ac:dyDescent="0.35">
      <c r="A1546" s="43">
        <v>38145</v>
      </c>
      <c r="B1546" s="43" t="s">
        <v>202</v>
      </c>
      <c r="C1546" s="43" t="s">
        <v>503</v>
      </c>
      <c r="D1546" s="44">
        <v>40068</v>
      </c>
      <c r="E1546" s="43">
        <v>33</v>
      </c>
      <c r="F1546" s="43">
        <v>121840</v>
      </c>
      <c r="G1546" s="43">
        <v>7.0000000000000007E-2</v>
      </c>
      <c r="H1546" s="43">
        <v>8529</v>
      </c>
      <c r="I1546" s="43" t="s">
        <v>76</v>
      </c>
      <c r="J1546" s="43" t="s">
        <v>138</v>
      </c>
      <c r="K1546" s="43">
        <f t="shared" si="192"/>
        <v>2009</v>
      </c>
      <c r="L1546" s="43">
        <f t="shared" si="193"/>
        <v>1</v>
      </c>
      <c r="M1546" s="43">
        <f t="shared" si="194"/>
        <v>0</v>
      </c>
      <c r="N1546" s="43">
        <f t="shared" si="195"/>
        <v>1</v>
      </c>
      <c r="O1546" s="43" t="str">
        <f t="shared" si="196"/>
        <v>D: 7%+</v>
      </c>
      <c r="P1546" s="45">
        <f t="shared" si="197"/>
        <v>113311</v>
      </c>
      <c r="Q1546" s="45">
        <f>IF(L1546=1,F1546*INDEX(Asumsi!$B$5:$B$7,MATCH(I1546,Asumsi!$A$5:$A$7,0))-H1546,0)</f>
        <v>28023</v>
      </c>
      <c r="R1546" s="46">
        <f>MIN(G1546,INDEX(Asumsi!$C$5:$C$7,MATCH(I1546,Asumsi!$A$5:$A$7,0)))</f>
        <v>0.05</v>
      </c>
      <c r="S1546" s="43">
        <f t="shared" si="198"/>
        <v>1</v>
      </c>
      <c r="T1546" s="45">
        <f t="shared" si="199"/>
        <v>2436.8000000000006</v>
      </c>
      <c r="U1546" s="45">
        <f>IF(L1546=1,F1546*INDEX(Asumsi!$B$5:$B$7,MATCH(I1546,Asumsi!$A$5:$A$7,0))-F1546*R1546,0)</f>
        <v>30460</v>
      </c>
      <c r="V1546" s="45">
        <f>IF(S1546=1,U1546*(1-Asumsi!$B$10),U1546)</f>
        <v>28937</v>
      </c>
    </row>
    <row r="1547" spans="1:22" x14ac:dyDescent="0.35">
      <c r="A1547" s="43">
        <v>38437</v>
      </c>
      <c r="B1547" s="43" t="s">
        <v>202</v>
      </c>
      <c r="C1547" s="43" t="s">
        <v>498</v>
      </c>
      <c r="D1547" s="44">
        <v>41037</v>
      </c>
      <c r="E1547" s="43">
        <v>19</v>
      </c>
      <c r="F1547" s="43">
        <v>8402940</v>
      </c>
      <c r="G1547" s="43">
        <v>0.04</v>
      </c>
      <c r="H1547" s="43">
        <v>336118</v>
      </c>
      <c r="I1547" s="43" t="s">
        <v>75</v>
      </c>
      <c r="J1547" s="43" t="s">
        <v>136</v>
      </c>
      <c r="K1547" s="43">
        <f t="shared" si="192"/>
        <v>2012</v>
      </c>
      <c r="L1547" s="43">
        <f t="shared" si="193"/>
        <v>1</v>
      </c>
      <c r="M1547" s="43">
        <f t="shared" si="194"/>
        <v>0</v>
      </c>
      <c r="N1547" s="43">
        <f t="shared" si="195"/>
        <v>1</v>
      </c>
      <c r="O1547" s="43" t="str">
        <f t="shared" si="196"/>
        <v>C: 4-6%</v>
      </c>
      <c r="P1547" s="45">
        <f t="shared" si="197"/>
        <v>8066822</v>
      </c>
      <c r="Q1547" s="45">
        <f>IF(L1547=1,F1547*INDEX(Asumsi!$B$5:$B$7,MATCH(I1547,Asumsi!$A$5:$A$7,0))-H1547,0)</f>
        <v>2184764</v>
      </c>
      <c r="R1547" s="46">
        <f>MIN(G1547,INDEX(Asumsi!$C$5:$C$7,MATCH(I1547,Asumsi!$A$5:$A$7,0)))</f>
        <v>0.03</v>
      </c>
      <c r="S1547" s="43">
        <f t="shared" si="198"/>
        <v>1</v>
      </c>
      <c r="T1547" s="45">
        <f t="shared" si="199"/>
        <v>84029.400000000023</v>
      </c>
      <c r="U1547" s="45">
        <f>IF(L1547=1,F1547*INDEX(Asumsi!$B$5:$B$7,MATCH(I1547,Asumsi!$A$5:$A$7,0))-F1547*R1547,0)</f>
        <v>2268793.7999999998</v>
      </c>
      <c r="V1547" s="45">
        <f>IF(S1547=1,U1547*(1-Asumsi!$B$10),U1547)</f>
        <v>2155354.11</v>
      </c>
    </row>
    <row r="1548" spans="1:22" x14ac:dyDescent="0.35">
      <c r="A1548" s="43">
        <v>38503</v>
      </c>
      <c r="B1548" s="43" t="s">
        <v>202</v>
      </c>
      <c r="C1548" s="43" t="s">
        <v>473</v>
      </c>
      <c r="D1548" s="44">
        <v>39938</v>
      </c>
      <c r="E1548" s="43">
        <v>47</v>
      </c>
      <c r="F1548" s="43">
        <v>11135580</v>
      </c>
      <c r="G1548" s="43">
        <v>0.04</v>
      </c>
      <c r="H1548" s="43">
        <v>445423</v>
      </c>
      <c r="I1548" s="43" t="s">
        <v>76</v>
      </c>
      <c r="J1548" s="43" t="s">
        <v>141</v>
      </c>
      <c r="K1548" s="43">
        <f t="shared" si="192"/>
        <v>2009</v>
      </c>
      <c r="L1548" s="43">
        <f t="shared" si="193"/>
        <v>1</v>
      </c>
      <c r="M1548" s="43">
        <f t="shared" si="194"/>
        <v>0</v>
      </c>
      <c r="N1548" s="43">
        <f t="shared" si="195"/>
        <v>1</v>
      </c>
      <c r="O1548" s="43" t="str">
        <f t="shared" si="196"/>
        <v>C: 4-6%</v>
      </c>
      <c r="P1548" s="45">
        <f t="shared" si="197"/>
        <v>10690157</v>
      </c>
      <c r="Q1548" s="45">
        <f>IF(L1548=1,F1548*INDEX(Asumsi!$B$5:$B$7,MATCH(I1548,Asumsi!$A$5:$A$7,0))-H1548,0)</f>
        <v>2895251</v>
      </c>
      <c r="R1548" s="46">
        <f>MIN(G1548,INDEX(Asumsi!$C$5:$C$7,MATCH(I1548,Asumsi!$A$5:$A$7,0)))</f>
        <v>0.04</v>
      </c>
      <c r="S1548" s="43">
        <f t="shared" si="198"/>
        <v>0</v>
      </c>
      <c r="T1548" s="45">
        <f t="shared" si="199"/>
        <v>0</v>
      </c>
      <c r="U1548" s="45">
        <f>IF(L1548=1,F1548*INDEX(Asumsi!$B$5:$B$7,MATCH(I1548,Asumsi!$A$5:$A$7,0))-F1548*R1548,0)</f>
        <v>2895250.8</v>
      </c>
      <c r="V1548" s="45">
        <f>IF(S1548=1,U1548*(1-Asumsi!$B$10),U1548)</f>
        <v>2895250.8</v>
      </c>
    </row>
    <row r="1549" spans="1:22" x14ac:dyDescent="0.35">
      <c r="A1549" s="43">
        <v>38530</v>
      </c>
      <c r="B1549" s="43" t="s">
        <v>209</v>
      </c>
      <c r="C1549" s="43" t="s">
        <v>480</v>
      </c>
      <c r="D1549" s="44">
        <v>40650</v>
      </c>
      <c r="E1549" s="43">
        <v>47</v>
      </c>
      <c r="F1549" s="43">
        <v>3960740</v>
      </c>
      <c r="G1549" s="43">
        <v>0.03</v>
      </c>
      <c r="H1549" s="43">
        <v>118822</v>
      </c>
      <c r="I1549" s="43" t="s">
        <v>76</v>
      </c>
      <c r="J1549" s="43" t="s">
        <v>138</v>
      </c>
      <c r="K1549" s="43">
        <f t="shared" si="192"/>
        <v>2011</v>
      </c>
      <c r="L1549" s="43">
        <f t="shared" si="193"/>
        <v>0</v>
      </c>
      <c r="M1549" s="43">
        <f t="shared" si="194"/>
        <v>1</v>
      </c>
      <c r="N1549" s="43">
        <f t="shared" si="195"/>
        <v>1</v>
      </c>
      <c r="O1549" s="43" t="str">
        <f t="shared" si="196"/>
        <v>B: 1-3%</v>
      </c>
      <c r="P1549" s="45">
        <f t="shared" si="197"/>
        <v>0</v>
      </c>
      <c r="Q1549" s="45">
        <f>IF(L1549=1,F1549*INDEX(Asumsi!$B$5:$B$7,MATCH(I1549,Asumsi!$A$5:$A$7,0))-H1549,0)</f>
        <v>0</v>
      </c>
      <c r="R1549" s="46">
        <f>MIN(G1549,INDEX(Asumsi!$C$5:$C$7,MATCH(I1549,Asumsi!$A$5:$A$7,0)))</f>
        <v>0.03</v>
      </c>
      <c r="S1549" s="43">
        <f t="shared" si="198"/>
        <v>0</v>
      </c>
      <c r="T1549" s="45">
        <f t="shared" si="199"/>
        <v>0</v>
      </c>
      <c r="U1549" s="45">
        <f>IF(L1549=1,F1549*INDEX(Asumsi!$B$5:$B$7,MATCH(I1549,Asumsi!$A$5:$A$7,0))-F1549*R1549,0)</f>
        <v>0</v>
      </c>
      <c r="V1549" s="45">
        <f>IF(S1549=1,U1549*(1-Asumsi!$B$10),U1549)</f>
        <v>0</v>
      </c>
    </row>
    <row r="1550" spans="1:22" x14ac:dyDescent="0.35">
      <c r="A1550" s="43">
        <v>38726</v>
      </c>
      <c r="B1550" s="43" t="s">
        <v>202</v>
      </c>
      <c r="C1550" s="43" t="s">
        <v>472</v>
      </c>
      <c r="D1550" s="44">
        <v>39954</v>
      </c>
      <c r="E1550" s="43">
        <v>44</v>
      </c>
      <c r="F1550" s="43">
        <v>185720</v>
      </c>
      <c r="G1550" s="43">
        <v>0.04</v>
      </c>
      <c r="H1550" s="43">
        <v>7429</v>
      </c>
      <c r="I1550" s="43" t="s">
        <v>76</v>
      </c>
      <c r="J1550" s="43" t="s">
        <v>138</v>
      </c>
      <c r="K1550" s="43">
        <f t="shared" si="192"/>
        <v>2009</v>
      </c>
      <c r="L1550" s="43">
        <f t="shared" si="193"/>
        <v>1</v>
      </c>
      <c r="M1550" s="43">
        <f t="shared" si="194"/>
        <v>0</v>
      </c>
      <c r="N1550" s="43">
        <f t="shared" si="195"/>
        <v>1</v>
      </c>
      <c r="O1550" s="43" t="str">
        <f t="shared" si="196"/>
        <v>C: 4-6%</v>
      </c>
      <c r="P1550" s="45">
        <f t="shared" si="197"/>
        <v>178291</v>
      </c>
      <c r="Q1550" s="45">
        <f>IF(L1550=1,F1550*INDEX(Asumsi!$B$5:$B$7,MATCH(I1550,Asumsi!$A$5:$A$7,0))-H1550,0)</f>
        <v>48287</v>
      </c>
      <c r="R1550" s="46">
        <f>MIN(G1550,INDEX(Asumsi!$C$5:$C$7,MATCH(I1550,Asumsi!$A$5:$A$7,0)))</f>
        <v>0.04</v>
      </c>
      <c r="S1550" s="43">
        <f t="shared" si="198"/>
        <v>0</v>
      </c>
      <c r="T1550" s="45">
        <f t="shared" si="199"/>
        <v>0</v>
      </c>
      <c r="U1550" s="45">
        <f>IF(L1550=1,F1550*INDEX(Asumsi!$B$5:$B$7,MATCH(I1550,Asumsi!$A$5:$A$7,0))-F1550*R1550,0)</f>
        <v>48287.199999999997</v>
      </c>
      <c r="V1550" s="45">
        <f>IF(S1550=1,U1550*(1-Asumsi!$B$10),U1550)</f>
        <v>48287.199999999997</v>
      </c>
    </row>
    <row r="1551" spans="1:22" x14ac:dyDescent="0.35">
      <c r="A1551" s="43">
        <v>39172</v>
      </c>
      <c r="B1551" s="43" t="s">
        <v>202</v>
      </c>
      <c r="C1551" s="43" t="s">
        <v>466</v>
      </c>
      <c r="D1551" s="44">
        <v>40354</v>
      </c>
      <c r="E1551" s="43">
        <v>38</v>
      </c>
      <c r="F1551" s="43">
        <v>18027160</v>
      </c>
      <c r="G1551" s="43">
        <v>0.04</v>
      </c>
      <c r="H1551" s="43">
        <v>721086</v>
      </c>
      <c r="I1551" s="43" t="s">
        <v>76</v>
      </c>
      <c r="J1551" s="43" t="s">
        <v>141</v>
      </c>
      <c r="K1551" s="43">
        <f t="shared" si="192"/>
        <v>2010</v>
      </c>
      <c r="L1551" s="43">
        <f t="shared" si="193"/>
        <v>1</v>
      </c>
      <c r="M1551" s="43">
        <f t="shared" si="194"/>
        <v>0</v>
      </c>
      <c r="N1551" s="43">
        <f t="shared" si="195"/>
        <v>1</v>
      </c>
      <c r="O1551" s="43" t="str">
        <f t="shared" si="196"/>
        <v>C: 4-6%</v>
      </c>
      <c r="P1551" s="45">
        <f t="shared" si="197"/>
        <v>17306074</v>
      </c>
      <c r="Q1551" s="45">
        <f>IF(L1551=1,F1551*INDEX(Asumsi!$B$5:$B$7,MATCH(I1551,Asumsi!$A$5:$A$7,0))-H1551,0)</f>
        <v>4687062</v>
      </c>
      <c r="R1551" s="46">
        <f>MIN(G1551,INDEX(Asumsi!$C$5:$C$7,MATCH(I1551,Asumsi!$A$5:$A$7,0)))</f>
        <v>0.04</v>
      </c>
      <c r="S1551" s="43">
        <f t="shared" si="198"/>
        <v>0</v>
      </c>
      <c r="T1551" s="45">
        <f t="shared" si="199"/>
        <v>0</v>
      </c>
      <c r="U1551" s="45">
        <f>IF(L1551=1,F1551*INDEX(Asumsi!$B$5:$B$7,MATCH(I1551,Asumsi!$A$5:$A$7,0))-F1551*R1551,0)</f>
        <v>4687061.5999999996</v>
      </c>
      <c r="V1551" s="45">
        <f>IF(S1551=1,U1551*(1-Asumsi!$B$10),U1551)</f>
        <v>4687061.5999999996</v>
      </c>
    </row>
    <row r="1552" spans="1:22" x14ac:dyDescent="0.35">
      <c r="A1552" s="43">
        <v>39269</v>
      </c>
      <c r="B1552" s="43" t="s">
        <v>202</v>
      </c>
      <c r="C1552" s="43" t="s">
        <v>460</v>
      </c>
      <c r="D1552" s="44">
        <v>41208</v>
      </c>
      <c r="E1552" s="43">
        <v>16</v>
      </c>
      <c r="F1552" s="43">
        <v>929390</v>
      </c>
      <c r="G1552" s="43">
        <v>0.06</v>
      </c>
      <c r="H1552" s="43">
        <v>55763</v>
      </c>
      <c r="I1552" s="43" t="s">
        <v>77</v>
      </c>
      <c r="J1552" s="43" t="s">
        <v>137</v>
      </c>
      <c r="K1552" s="43">
        <f t="shared" si="192"/>
        <v>2012</v>
      </c>
      <c r="L1552" s="43">
        <f t="shared" si="193"/>
        <v>1</v>
      </c>
      <c r="M1552" s="43">
        <f t="shared" si="194"/>
        <v>0</v>
      </c>
      <c r="N1552" s="43">
        <f t="shared" si="195"/>
        <v>1</v>
      </c>
      <c r="O1552" s="43" t="str">
        <f t="shared" si="196"/>
        <v>C: 4-6%</v>
      </c>
      <c r="P1552" s="45">
        <f t="shared" si="197"/>
        <v>873627</v>
      </c>
      <c r="Q1552" s="45">
        <f>IF(L1552=1,F1552*INDEX(Asumsi!$B$5:$B$7,MATCH(I1552,Asumsi!$A$5:$A$7,0))-H1552,0)</f>
        <v>223054</v>
      </c>
      <c r="R1552" s="46">
        <f>MIN(G1552,INDEX(Asumsi!$C$5:$C$7,MATCH(I1552,Asumsi!$A$5:$A$7,0)))</f>
        <v>0.05</v>
      </c>
      <c r="S1552" s="43">
        <f t="shared" si="198"/>
        <v>1</v>
      </c>
      <c r="T1552" s="45">
        <f t="shared" si="199"/>
        <v>9293.899999999996</v>
      </c>
      <c r="U1552" s="45">
        <f>IF(L1552=1,F1552*INDEX(Asumsi!$B$5:$B$7,MATCH(I1552,Asumsi!$A$5:$A$7,0))-F1552*R1552,0)</f>
        <v>232347.5</v>
      </c>
      <c r="V1552" s="45">
        <f>IF(S1552=1,U1552*(1-Asumsi!$B$10),U1552)</f>
        <v>220730.125</v>
      </c>
    </row>
    <row r="1553" spans="1:22" x14ac:dyDescent="0.35">
      <c r="A1553" s="43">
        <v>39330</v>
      </c>
      <c r="B1553" s="43" t="s">
        <v>202</v>
      </c>
      <c r="C1553" s="43" t="s">
        <v>483</v>
      </c>
      <c r="D1553" s="44">
        <v>40376</v>
      </c>
      <c r="E1553" s="43">
        <v>29</v>
      </c>
      <c r="F1553" s="43">
        <v>369540</v>
      </c>
      <c r="G1553" s="43">
        <v>0</v>
      </c>
      <c r="H1553" s="43">
        <v>0</v>
      </c>
      <c r="I1553" s="43" t="s">
        <v>76</v>
      </c>
      <c r="J1553" s="43" t="s">
        <v>148</v>
      </c>
      <c r="K1553" s="43">
        <f t="shared" si="192"/>
        <v>2010</v>
      </c>
      <c r="L1553" s="43">
        <f t="shared" si="193"/>
        <v>1</v>
      </c>
      <c r="M1553" s="43">
        <f t="shared" si="194"/>
        <v>0</v>
      </c>
      <c r="N1553" s="43">
        <f t="shared" si="195"/>
        <v>1</v>
      </c>
      <c r="O1553" s="43" t="str">
        <f t="shared" si="196"/>
        <v>A: 0%</v>
      </c>
      <c r="P1553" s="45">
        <f t="shared" si="197"/>
        <v>369540</v>
      </c>
      <c r="Q1553" s="45">
        <f>IF(L1553=1,F1553*INDEX(Asumsi!$B$5:$B$7,MATCH(I1553,Asumsi!$A$5:$A$7,0))-H1553,0)</f>
        <v>110862</v>
      </c>
      <c r="R1553" s="46">
        <f>MIN(G1553,INDEX(Asumsi!$C$5:$C$7,MATCH(I1553,Asumsi!$A$5:$A$7,0)))</f>
        <v>0</v>
      </c>
      <c r="S1553" s="43">
        <f t="shared" si="198"/>
        <v>0</v>
      </c>
      <c r="T1553" s="45">
        <f t="shared" si="199"/>
        <v>0</v>
      </c>
      <c r="U1553" s="45">
        <f>IF(L1553=1,F1553*INDEX(Asumsi!$B$5:$B$7,MATCH(I1553,Asumsi!$A$5:$A$7,0))-F1553*R1553,0)</f>
        <v>110862</v>
      </c>
      <c r="V1553" s="45">
        <f>IF(S1553=1,U1553*(1-Asumsi!$B$10),U1553)</f>
        <v>110862</v>
      </c>
    </row>
    <row r="1554" spans="1:22" x14ac:dyDescent="0.35">
      <c r="A1554" s="43">
        <v>39365</v>
      </c>
      <c r="B1554" s="43" t="s">
        <v>202</v>
      </c>
      <c r="C1554" s="43" t="s">
        <v>498</v>
      </c>
      <c r="D1554" s="44">
        <v>41043</v>
      </c>
      <c r="E1554" s="43">
        <v>32</v>
      </c>
      <c r="F1554" s="43">
        <v>1862160</v>
      </c>
      <c r="G1554" s="43">
        <v>0.1</v>
      </c>
      <c r="H1554" s="43">
        <v>186216</v>
      </c>
      <c r="I1554" s="43" t="s">
        <v>77</v>
      </c>
      <c r="J1554" s="43" t="s">
        <v>142</v>
      </c>
      <c r="K1554" s="43">
        <f t="shared" si="192"/>
        <v>2012</v>
      </c>
      <c r="L1554" s="43">
        <f t="shared" si="193"/>
        <v>1</v>
      </c>
      <c r="M1554" s="43">
        <f t="shared" si="194"/>
        <v>0</v>
      </c>
      <c r="N1554" s="43">
        <f t="shared" si="195"/>
        <v>1</v>
      </c>
      <c r="O1554" s="43" t="str">
        <f t="shared" si="196"/>
        <v>D: 7%+</v>
      </c>
      <c r="P1554" s="45">
        <f t="shared" si="197"/>
        <v>1675944</v>
      </c>
      <c r="Q1554" s="45">
        <f>IF(L1554=1,F1554*INDEX(Asumsi!$B$5:$B$7,MATCH(I1554,Asumsi!$A$5:$A$7,0))-H1554,0)</f>
        <v>372432</v>
      </c>
      <c r="R1554" s="46">
        <f>MIN(G1554,INDEX(Asumsi!$C$5:$C$7,MATCH(I1554,Asumsi!$A$5:$A$7,0)))</f>
        <v>0.05</v>
      </c>
      <c r="S1554" s="43">
        <f t="shared" si="198"/>
        <v>1</v>
      </c>
      <c r="T1554" s="45">
        <f t="shared" si="199"/>
        <v>93108</v>
      </c>
      <c r="U1554" s="45">
        <f>IF(L1554=1,F1554*INDEX(Asumsi!$B$5:$B$7,MATCH(I1554,Asumsi!$A$5:$A$7,0))-F1554*R1554,0)</f>
        <v>465540</v>
      </c>
      <c r="V1554" s="45">
        <f>IF(S1554=1,U1554*(1-Asumsi!$B$10),U1554)</f>
        <v>442263</v>
      </c>
    </row>
    <row r="1555" spans="1:22" x14ac:dyDescent="0.35">
      <c r="A1555" s="43">
        <v>39430</v>
      </c>
      <c r="B1555" s="43" t="s">
        <v>202</v>
      </c>
      <c r="C1555" s="43" t="s">
        <v>459</v>
      </c>
      <c r="D1555" s="44">
        <v>39977</v>
      </c>
      <c r="E1555" s="43">
        <v>29</v>
      </c>
      <c r="F1555" s="43">
        <v>1755940</v>
      </c>
      <c r="G1555" s="43">
        <v>0.03</v>
      </c>
      <c r="H1555" s="43">
        <v>52678</v>
      </c>
      <c r="I1555" s="43" t="s">
        <v>77</v>
      </c>
      <c r="J1555" s="43" t="s">
        <v>142</v>
      </c>
      <c r="K1555" s="43">
        <f t="shared" si="192"/>
        <v>2009</v>
      </c>
      <c r="L1555" s="43">
        <f t="shared" si="193"/>
        <v>1</v>
      </c>
      <c r="M1555" s="43">
        <f t="shared" si="194"/>
        <v>0</v>
      </c>
      <c r="N1555" s="43">
        <f t="shared" si="195"/>
        <v>1</v>
      </c>
      <c r="O1555" s="43" t="str">
        <f t="shared" si="196"/>
        <v>B: 1-3%</v>
      </c>
      <c r="P1555" s="45">
        <f t="shared" si="197"/>
        <v>1703262</v>
      </c>
      <c r="Q1555" s="45">
        <f>IF(L1555=1,F1555*INDEX(Asumsi!$B$5:$B$7,MATCH(I1555,Asumsi!$A$5:$A$7,0))-H1555,0)</f>
        <v>474104</v>
      </c>
      <c r="R1555" s="46">
        <f>MIN(G1555,INDEX(Asumsi!$C$5:$C$7,MATCH(I1555,Asumsi!$A$5:$A$7,0)))</f>
        <v>0.03</v>
      </c>
      <c r="S1555" s="43">
        <f t="shared" si="198"/>
        <v>0</v>
      </c>
      <c r="T1555" s="45">
        <f t="shared" si="199"/>
        <v>0</v>
      </c>
      <c r="U1555" s="45">
        <f>IF(L1555=1,F1555*INDEX(Asumsi!$B$5:$B$7,MATCH(I1555,Asumsi!$A$5:$A$7,0))-F1555*R1555,0)</f>
        <v>474103.8</v>
      </c>
      <c r="V1555" s="45">
        <f>IF(S1555=1,U1555*(1-Asumsi!$B$10),U1555)</f>
        <v>474103.8</v>
      </c>
    </row>
    <row r="1556" spans="1:22" x14ac:dyDescent="0.35">
      <c r="A1556" s="43">
        <v>39555</v>
      </c>
      <c r="B1556" s="43" t="s">
        <v>209</v>
      </c>
      <c r="C1556" s="43" t="s">
        <v>487</v>
      </c>
      <c r="D1556" s="44">
        <v>41156</v>
      </c>
      <c r="E1556" s="43">
        <v>38</v>
      </c>
      <c r="F1556" s="43">
        <v>2225080</v>
      </c>
      <c r="G1556" s="43">
        <v>0.01</v>
      </c>
      <c r="H1556" s="43">
        <v>22251</v>
      </c>
      <c r="I1556" s="43" t="s">
        <v>76</v>
      </c>
      <c r="J1556" s="43" t="s">
        <v>146</v>
      </c>
      <c r="K1556" s="43">
        <f t="shared" si="192"/>
        <v>2012</v>
      </c>
      <c r="L1556" s="43">
        <f t="shared" si="193"/>
        <v>0</v>
      </c>
      <c r="M1556" s="43">
        <f t="shared" si="194"/>
        <v>1</v>
      </c>
      <c r="N1556" s="43">
        <f t="shared" si="195"/>
        <v>1</v>
      </c>
      <c r="O1556" s="43" t="str">
        <f t="shared" si="196"/>
        <v>B: 1-3%</v>
      </c>
      <c r="P1556" s="45">
        <f t="shared" si="197"/>
        <v>0</v>
      </c>
      <c r="Q1556" s="45">
        <f>IF(L1556=1,F1556*INDEX(Asumsi!$B$5:$B$7,MATCH(I1556,Asumsi!$A$5:$A$7,0))-H1556,0)</f>
        <v>0</v>
      </c>
      <c r="R1556" s="46">
        <f>MIN(G1556,INDEX(Asumsi!$C$5:$C$7,MATCH(I1556,Asumsi!$A$5:$A$7,0)))</f>
        <v>0.01</v>
      </c>
      <c r="S1556" s="43">
        <f t="shared" si="198"/>
        <v>0</v>
      </c>
      <c r="T1556" s="45">
        <f t="shared" si="199"/>
        <v>0</v>
      </c>
      <c r="U1556" s="45">
        <f>IF(L1556=1,F1556*INDEX(Asumsi!$B$5:$B$7,MATCH(I1556,Asumsi!$A$5:$A$7,0))-F1556*R1556,0)</f>
        <v>0</v>
      </c>
      <c r="V1556" s="45">
        <f>IF(S1556=1,U1556*(1-Asumsi!$B$10),U1556)</f>
        <v>0</v>
      </c>
    </row>
    <row r="1557" spans="1:22" x14ac:dyDescent="0.35">
      <c r="A1557" s="43">
        <v>39749</v>
      </c>
      <c r="B1557" s="43" t="s">
        <v>202</v>
      </c>
      <c r="C1557" s="43" t="s">
        <v>454</v>
      </c>
      <c r="D1557" s="44">
        <v>40356</v>
      </c>
      <c r="E1557" s="43">
        <v>14</v>
      </c>
      <c r="F1557" s="43">
        <v>250620</v>
      </c>
      <c r="G1557" s="43">
        <v>0</v>
      </c>
      <c r="H1557" s="43">
        <v>0</v>
      </c>
      <c r="I1557" s="43" t="s">
        <v>75</v>
      </c>
      <c r="J1557" s="43" t="s">
        <v>144</v>
      </c>
      <c r="K1557" s="43">
        <f t="shared" si="192"/>
        <v>2010</v>
      </c>
      <c r="L1557" s="43">
        <f t="shared" si="193"/>
        <v>1</v>
      </c>
      <c r="M1557" s="43">
        <f t="shared" si="194"/>
        <v>0</v>
      </c>
      <c r="N1557" s="43">
        <f t="shared" si="195"/>
        <v>1</v>
      </c>
      <c r="O1557" s="43" t="str">
        <f t="shared" si="196"/>
        <v>A: 0%</v>
      </c>
      <c r="P1557" s="45">
        <f t="shared" si="197"/>
        <v>250620</v>
      </c>
      <c r="Q1557" s="45">
        <f>IF(L1557=1,F1557*INDEX(Asumsi!$B$5:$B$7,MATCH(I1557,Asumsi!$A$5:$A$7,0))-H1557,0)</f>
        <v>75186</v>
      </c>
      <c r="R1557" s="46">
        <f>MIN(G1557,INDEX(Asumsi!$C$5:$C$7,MATCH(I1557,Asumsi!$A$5:$A$7,0)))</f>
        <v>0</v>
      </c>
      <c r="S1557" s="43">
        <f t="shared" si="198"/>
        <v>0</v>
      </c>
      <c r="T1557" s="45">
        <f t="shared" si="199"/>
        <v>0</v>
      </c>
      <c r="U1557" s="45">
        <f>IF(L1557=1,F1557*INDEX(Asumsi!$B$5:$B$7,MATCH(I1557,Asumsi!$A$5:$A$7,0))-F1557*R1557,0)</f>
        <v>75186</v>
      </c>
      <c r="V1557" s="45">
        <f>IF(S1557=1,U1557*(1-Asumsi!$B$10),U1557)</f>
        <v>75186</v>
      </c>
    </row>
    <row r="1558" spans="1:22" x14ac:dyDescent="0.35">
      <c r="A1558" s="43">
        <v>39815</v>
      </c>
      <c r="B1558" s="43" t="s">
        <v>202</v>
      </c>
      <c r="C1558" s="43" t="s">
        <v>271</v>
      </c>
      <c r="D1558" s="44">
        <v>39912</v>
      </c>
      <c r="E1558" s="43">
        <v>43</v>
      </c>
      <c r="F1558" s="43">
        <v>8150752</v>
      </c>
      <c r="G1558" s="43">
        <v>0.05</v>
      </c>
      <c r="H1558" s="43">
        <v>407538</v>
      </c>
      <c r="I1558" s="43" t="s">
        <v>77</v>
      </c>
      <c r="J1558" s="43" t="s">
        <v>137</v>
      </c>
      <c r="K1558" s="43">
        <f t="shared" si="192"/>
        <v>2009</v>
      </c>
      <c r="L1558" s="43">
        <f t="shared" si="193"/>
        <v>1</v>
      </c>
      <c r="M1558" s="43">
        <f t="shared" si="194"/>
        <v>0</v>
      </c>
      <c r="N1558" s="43">
        <f t="shared" si="195"/>
        <v>1</v>
      </c>
      <c r="O1558" s="43" t="str">
        <f t="shared" si="196"/>
        <v>C: 4-6%</v>
      </c>
      <c r="P1558" s="45">
        <f t="shared" si="197"/>
        <v>7743214</v>
      </c>
      <c r="Q1558" s="45">
        <f>IF(L1558=1,F1558*INDEX(Asumsi!$B$5:$B$7,MATCH(I1558,Asumsi!$A$5:$A$7,0))-H1558,0)</f>
        <v>2037687.6</v>
      </c>
      <c r="R1558" s="46">
        <f>MIN(G1558,INDEX(Asumsi!$C$5:$C$7,MATCH(I1558,Asumsi!$A$5:$A$7,0)))</f>
        <v>0.05</v>
      </c>
      <c r="S1558" s="43">
        <f t="shared" si="198"/>
        <v>0</v>
      </c>
      <c r="T1558" s="45">
        <f t="shared" si="199"/>
        <v>0</v>
      </c>
      <c r="U1558" s="45">
        <f>IF(L1558=1,F1558*INDEX(Asumsi!$B$5:$B$7,MATCH(I1558,Asumsi!$A$5:$A$7,0))-F1558*R1558,0)</f>
        <v>2037688</v>
      </c>
      <c r="V1558" s="45">
        <f>IF(S1558=1,U1558*(1-Asumsi!$B$10),U1558)</f>
        <v>2037688</v>
      </c>
    </row>
    <row r="1559" spans="1:22" x14ac:dyDescent="0.35">
      <c r="A1559" s="43">
        <v>40001</v>
      </c>
      <c r="B1559" s="43" t="s">
        <v>202</v>
      </c>
      <c r="C1559" s="43" t="s">
        <v>507</v>
      </c>
      <c r="D1559" s="44">
        <v>40598</v>
      </c>
      <c r="E1559" s="43">
        <v>46</v>
      </c>
      <c r="F1559" s="43">
        <v>3473060</v>
      </c>
      <c r="G1559" s="43">
        <v>0.1</v>
      </c>
      <c r="H1559" s="43">
        <v>347306</v>
      </c>
      <c r="I1559" s="43" t="s">
        <v>76</v>
      </c>
      <c r="J1559" s="43" t="s">
        <v>141</v>
      </c>
      <c r="K1559" s="43">
        <f t="shared" si="192"/>
        <v>2011</v>
      </c>
      <c r="L1559" s="43">
        <f t="shared" si="193"/>
        <v>1</v>
      </c>
      <c r="M1559" s="43">
        <f t="shared" si="194"/>
        <v>0</v>
      </c>
      <c r="N1559" s="43">
        <f t="shared" si="195"/>
        <v>1</v>
      </c>
      <c r="O1559" s="43" t="str">
        <f t="shared" si="196"/>
        <v>D: 7%+</v>
      </c>
      <c r="P1559" s="45">
        <f t="shared" si="197"/>
        <v>3125754</v>
      </c>
      <c r="Q1559" s="45">
        <f>IF(L1559=1,F1559*INDEX(Asumsi!$B$5:$B$7,MATCH(I1559,Asumsi!$A$5:$A$7,0))-H1559,0)</f>
        <v>694612</v>
      </c>
      <c r="R1559" s="46">
        <f>MIN(G1559,INDEX(Asumsi!$C$5:$C$7,MATCH(I1559,Asumsi!$A$5:$A$7,0)))</f>
        <v>0.05</v>
      </c>
      <c r="S1559" s="43">
        <f t="shared" si="198"/>
        <v>1</v>
      </c>
      <c r="T1559" s="45">
        <f t="shared" si="199"/>
        <v>173653</v>
      </c>
      <c r="U1559" s="45">
        <f>IF(L1559=1,F1559*INDEX(Asumsi!$B$5:$B$7,MATCH(I1559,Asumsi!$A$5:$A$7,0))-F1559*R1559,0)</f>
        <v>868265</v>
      </c>
      <c r="V1559" s="45">
        <f>IF(S1559=1,U1559*(1-Asumsi!$B$10),U1559)</f>
        <v>824851.75</v>
      </c>
    </row>
    <row r="1560" spans="1:22" x14ac:dyDescent="0.35">
      <c r="A1560" s="43">
        <v>40386</v>
      </c>
      <c r="B1560" s="43" t="s">
        <v>202</v>
      </c>
      <c r="C1560" s="43" t="s">
        <v>474</v>
      </c>
      <c r="D1560" s="44">
        <v>40592</v>
      </c>
      <c r="E1560" s="43">
        <v>28</v>
      </c>
      <c r="F1560" s="43">
        <v>5810600</v>
      </c>
      <c r="G1560" s="43">
        <v>0</v>
      </c>
      <c r="H1560" s="43">
        <v>0</v>
      </c>
      <c r="I1560" s="43" t="s">
        <v>76</v>
      </c>
      <c r="J1560" s="43" t="s">
        <v>149</v>
      </c>
      <c r="K1560" s="43">
        <f t="shared" si="192"/>
        <v>2011</v>
      </c>
      <c r="L1560" s="43">
        <f t="shared" si="193"/>
        <v>1</v>
      </c>
      <c r="M1560" s="43">
        <f t="shared" si="194"/>
        <v>0</v>
      </c>
      <c r="N1560" s="43">
        <f t="shared" si="195"/>
        <v>1</v>
      </c>
      <c r="O1560" s="43" t="str">
        <f t="shared" si="196"/>
        <v>A: 0%</v>
      </c>
      <c r="P1560" s="45">
        <f t="shared" si="197"/>
        <v>5810600</v>
      </c>
      <c r="Q1560" s="45">
        <f>IF(L1560=1,F1560*INDEX(Asumsi!$B$5:$B$7,MATCH(I1560,Asumsi!$A$5:$A$7,0))-H1560,0)</f>
        <v>1743180</v>
      </c>
      <c r="R1560" s="46">
        <f>MIN(G1560,INDEX(Asumsi!$C$5:$C$7,MATCH(I1560,Asumsi!$A$5:$A$7,0)))</f>
        <v>0</v>
      </c>
      <c r="S1560" s="43">
        <f t="shared" si="198"/>
        <v>0</v>
      </c>
      <c r="T1560" s="45">
        <f t="shared" si="199"/>
        <v>0</v>
      </c>
      <c r="U1560" s="45">
        <f>IF(L1560=1,F1560*INDEX(Asumsi!$B$5:$B$7,MATCH(I1560,Asumsi!$A$5:$A$7,0))-F1560*R1560,0)</f>
        <v>1743180</v>
      </c>
      <c r="V1560" s="45">
        <f>IF(S1560=1,U1560*(1-Asumsi!$B$10),U1560)</f>
        <v>1743180</v>
      </c>
    </row>
    <row r="1561" spans="1:22" x14ac:dyDescent="0.35">
      <c r="A1561" s="43">
        <v>40647</v>
      </c>
      <c r="B1561" s="43" t="s">
        <v>202</v>
      </c>
      <c r="C1561" s="43" t="s">
        <v>487</v>
      </c>
      <c r="D1561" s="44">
        <v>40042</v>
      </c>
      <c r="E1561" s="43">
        <v>47</v>
      </c>
      <c r="F1561" s="43">
        <v>3964320</v>
      </c>
      <c r="G1561" s="43">
        <v>0.03</v>
      </c>
      <c r="H1561" s="43">
        <v>118930</v>
      </c>
      <c r="I1561" s="43" t="s">
        <v>76</v>
      </c>
      <c r="J1561" s="43" t="s">
        <v>145</v>
      </c>
      <c r="K1561" s="43">
        <f t="shared" si="192"/>
        <v>2009</v>
      </c>
      <c r="L1561" s="43">
        <f t="shared" si="193"/>
        <v>1</v>
      </c>
      <c r="M1561" s="43">
        <f t="shared" si="194"/>
        <v>0</v>
      </c>
      <c r="N1561" s="43">
        <f t="shared" si="195"/>
        <v>1</v>
      </c>
      <c r="O1561" s="43" t="str">
        <f t="shared" si="196"/>
        <v>B: 1-3%</v>
      </c>
      <c r="P1561" s="45">
        <f t="shared" si="197"/>
        <v>3845390</v>
      </c>
      <c r="Q1561" s="45">
        <f>IF(L1561=1,F1561*INDEX(Asumsi!$B$5:$B$7,MATCH(I1561,Asumsi!$A$5:$A$7,0))-H1561,0)</f>
        <v>1070366</v>
      </c>
      <c r="R1561" s="46">
        <f>MIN(G1561,INDEX(Asumsi!$C$5:$C$7,MATCH(I1561,Asumsi!$A$5:$A$7,0)))</f>
        <v>0.03</v>
      </c>
      <c r="S1561" s="43">
        <f t="shared" si="198"/>
        <v>0</v>
      </c>
      <c r="T1561" s="45">
        <f t="shared" si="199"/>
        <v>0</v>
      </c>
      <c r="U1561" s="45">
        <f>IF(L1561=1,F1561*INDEX(Asumsi!$B$5:$B$7,MATCH(I1561,Asumsi!$A$5:$A$7,0))-F1561*R1561,0)</f>
        <v>1070366.3999999999</v>
      </c>
      <c r="V1561" s="45">
        <f>IF(S1561=1,U1561*(1-Asumsi!$B$10),U1561)</f>
        <v>1070366.3999999999</v>
      </c>
    </row>
    <row r="1562" spans="1:22" x14ac:dyDescent="0.35">
      <c r="A1562" s="43">
        <v>41120</v>
      </c>
      <c r="B1562" s="43" t="s">
        <v>209</v>
      </c>
      <c r="C1562" s="43" t="s">
        <v>469</v>
      </c>
      <c r="D1562" s="44">
        <v>41097</v>
      </c>
      <c r="E1562" s="43">
        <v>35</v>
      </c>
      <c r="F1562" s="43">
        <v>1741500</v>
      </c>
      <c r="G1562" s="43">
        <v>0.09</v>
      </c>
      <c r="H1562" s="43">
        <v>156735</v>
      </c>
      <c r="I1562" s="43" t="s">
        <v>75</v>
      </c>
      <c r="J1562" s="43" t="s">
        <v>135</v>
      </c>
      <c r="K1562" s="43">
        <f t="shared" si="192"/>
        <v>2012</v>
      </c>
      <c r="L1562" s="43">
        <f t="shared" si="193"/>
        <v>0</v>
      </c>
      <c r="M1562" s="43">
        <f t="shared" si="194"/>
        <v>1</v>
      </c>
      <c r="N1562" s="43">
        <f t="shared" si="195"/>
        <v>1</v>
      </c>
      <c r="O1562" s="43" t="str">
        <f t="shared" si="196"/>
        <v>D: 7%+</v>
      </c>
      <c r="P1562" s="45">
        <f t="shared" si="197"/>
        <v>0</v>
      </c>
      <c r="Q1562" s="45">
        <f>IF(L1562=1,F1562*INDEX(Asumsi!$B$5:$B$7,MATCH(I1562,Asumsi!$A$5:$A$7,0))-H1562,0)</f>
        <v>0</v>
      </c>
      <c r="R1562" s="46">
        <f>MIN(G1562,INDEX(Asumsi!$C$5:$C$7,MATCH(I1562,Asumsi!$A$5:$A$7,0)))</f>
        <v>0.03</v>
      </c>
      <c r="S1562" s="43">
        <f t="shared" si="198"/>
        <v>1</v>
      </c>
      <c r="T1562" s="45">
        <f t="shared" si="199"/>
        <v>0</v>
      </c>
      <c r="U1562" s="45">
        <f>IF(L1562=1,F1562*INDEX(Asumsi!$B$5:$B$7,MATCH(I1562,Asumsi!$A$5:$A$7,0))-F1562*R1562,0)</f>
        <v>0</v>
      </c>
      <c r="V1562" s="45">
        <f>IF(S1562=1,U1562*(1-Asumsi!$B$10),U1562)</f>
        <v>0</v>
      </c>
    </row>
    <row r="1563" spans="1:22" x14ac:dyDescent="0.35">
      <c r="A1563" s="43">
        <v>41122</v>
      </c>
      <c r="B1563" s="43" t="s">
        <v>202</v>
      </c>
      <c r="C1563" s="43" t="s">
        <v>469</v>
      </c>
      <c r="D1563" s="44">
        <v>40230</v>
      </c>
      <c r="E1563" s="43">
        <v>29</v>
      </c>
      <c r="F1563" s="43">
        <v>122440</v>
      </c>
      <c r="G1563" s="43">
        <v>0.06</v>
      </c>
      <c r="H1563" s="43">
        <v>7346</v>
      </c>
      <c r="I1563" s="43" t="s">
        <v>75</v>
      </c>
      <c r="J1563" s="43" t="s">
        <v>144</v>
      </c>
      <c r="K1563" s="43">
        <f t="shared" si="192"/>
        <v>2010</v>
      </c>
      <c r="L1563" s="43">
        <f t="shared" si="193"/>
        <v>1</v>
      </c>
      <c r="M1563" s="43">
        <f t="shared" si="194"/>
        <v>0</v>
      </c>
      <c r="N1563" s="43">
        <f t="shared" si="195"/>
        <v>1</v>
      </c>
      <c r="O1563" s="43" t="str">
        <f t="shared" si="196"/>
        <v>C: 4-6%</v>
      </c>
      <c r="P1563" s="45">
        <f t="shared" si="197"/>
        <v>115094</v>
      </c>
      <c r="Q1563" s="45">
        <f>IF(L1563=1,F1563*INDEX(Asumsi!$B$5:$B$7,MATCH(I1563,Asumsi!$A$5:$A$7,0))-H1563,0)</f>
        <v>29386</v>
      </c>
      <c r="R1563" s="46">
        <f>MIN(G1563,INDEX(Asumsi!$C$5:$C$7,MATCH(I1563,Asumsi!$A$5:$A$7,0)))</f>
        <v>0.03</v>
      </c>
      <c r="S1563" s="43">
        <f t="shared" si="198"/>
        <v>1</v>
      </c>
      <c r="T1563" s="45">
        <f t="shared" si="199"/>
        <v>3673.2</v>
      </c>
      <c r="U1563" s="45">
        <f>IF(L1563=1,F1563*INDEX(Asumsi!$B$5:$B$7,MATCH(I1563,Asumsi!$A$5:$A$7,0))-F1563*R1563,0)</f>
        <v>33058.800000000003</v>
      </c>
      <c r="V1563" s="45">
        <f>IF(S1563=1,U1563*(1-Asumsi!$B$10),U1563)</f>
        <v>31405.86</v>
      </c>
    </row>
    <row r="1564" spans="1:22" x14ac:dyDescent="0.35">
      <c r="A1564" s="43">
        <v>41187</v>
      </c>
      <c r="B1564" s="43" t="s">
        <v>202</v>
      </c>
      <c r="C1564" s="43" t="s">
        <v>450</v>
      </c>
      <c r="D1564" s="44">
        <v>40451</v>
      </c>
      <c r="E1564" s="43">
        <v>9</v>
      </c>
      <c r="F1564" s="43">
        <v>105860</v>
      </c>
      <c r="G1564" s="43">
        <v>0</v>
      </c>
      <c r="H1564" s="43">
        <v>0</v>
      </c>
      <c r="I1564" s="43" t="s">
        <v>76</v>
      </c>
      <c r="J1564" s="43" t="s">
        <v>147</v>
      </c>
      <c r="K1564" s="43">
        <f t="shared" si="192"/>
        <v>2010</v>
      </c>
      <c r="L1564" s="43">
        <f t="shared" si="193"/>
        <v>1</v>
      </c>
      <c r="M1564" s="43">
        <f t="shared" si="194"/>
        <v>0</v>
      </c>
      <c r="N1564" s="43">
        <f t="shared" si="195"/>
        <v>1</v>
      </c>
      <c r="O1564" s="43" t="str">
        <f t="shared" si="196"/>
        <v>A: 0%</v>
      </c>
      <c r="P1564" s="45">
        <f t="shared" si="197"/>
        <v>105860</v>
      </c>
      <c r="Q1564" s="45">
        <f>IF(L1564=1,F1564*INDEX(Asumsi!$B$5:$B$7,MATCH(I1564,Asumsi!$A$5:$A$7,0))-H1564,0)</f>
        <v>31758</v>
      </c>
      <c r="R1564" s="46">
        <f>MIN(G1564,INDEX(Asumsi!$C$5:$C$7,MATCH(I1564,Asumsi!$A$5:$A$7,0)))</f>
        <v>0</v>
      </c>
      <c r="S1564" s="43">
        <f t="shared" si="198"/>
        <v>0</v>
      </c>
      <c r="T1564" s="45">
        <f t="shared" si="199"/>
        <v>0</v>
      </c>
      <c r="U1564" s="45">
        <f>IF(L1564=1,F1564*INDEX(Asumsi!$B$5:$B$7,MATCH(I1564,Asumsi!$A$5:$A$7,0))-F1564*R1564,0)</f>
        <v>31758</v>
      </c>
      <c r="V1564" s="45">
        <f>IF(S1564=1,U1564*(1-Asumsi!$B$10),U1564)</f>
        <v>31758</v>
      </c>
    </row>
    <row r="1565" spans="1:22" x14ac:dyDescent="0.35">
      <c r="A1565" s="43">
        <v>41221</v>
      </c>
      <c r="B1565" s="43" t="s">
        <v>202</v>
      </c>
      <c r="C1565" s="43" t="s">
        <v>472</v>
      </c>
      <c r="D1565" s="44">
        <v>40068</v>
      </c>
      <c r="E1565" s="43">
        <v>4</v>
      </c>
      <c r="F1565" s="43">
        <v>691140</v>
      </c>
      <c r="G1565" s="43">
        <v>0.06</v>
      </c>
      <c r="H1565" s="43">
        <v>41468</v>
      </c>
      <c r="I1565" s="43" t="s">
        <v>76</v>
      </c>
      <c r="J1565" s="43" t="s">
        <v>140</v>
      </c>
      <c r="K1565" s="43">
        <f t="shared" si="192"/>
        <v>2009</v>
      </c>
      <c r="L1565" s="43">
        <f t="shared" si="193"/>
        <v>1</v>
      </c>
      <c r="M1565" s="43">
        <f t="shared" si="194"/>
        <v>0</v>
      </c>
      <c r="N1565" s="43">
        <f t="shared" si="195"/>
        <v>1</v>
      </c>
      <c r="O1565" s="43" t="str">
        <f t="shared" si="196"/>
        <v>C: 4-6%</v>
      </c>
      <c r="P1565" s="45">
        <f t="shared" si="197"/>
        <v>649672</v>
      </c>
      <c r="Q1565" s="45">
        <f>IF(L1565=1,F1565*INDEX(Asumsi!$B$5:$B$7,MATCH(I1565,Asumsi!$A$5:$A$7,0))-H1565,0)</f>
        <v>165874</v>
      </c>
      <c r="R1565" s="46">
        <f>MIN(G1565,INDEX(Asumsi!$C$5:$C$7,MATCH(I1565,Asumsi!$A$5:$A$7,0)))</f>
        <v>0.05</v>
      </c>
      <c r="S1565" s="43">
        <f t="shared" si="198"/>
        <v>1</v>
      </c>
      <c r="T1565" s="45">
        <f t="shared" si="199"/>
        <v>6911.3999999999969</v>
      </c>
      <c r="U1565" s="45">
        <f>IF(L1565=1,F1565*INDEX(Asumsi!$B$5:$B$7,MATCH(I1565,Asumsi!$A$5:$A$7,0))-F1565*R1565,0)</f>
        <v>172785</v>
      </c>
      <c r="V1565" s="45">
        <f>IF(S1565=1,U1565*(1-Asumsi!$B$10),U1565)</f>
        <v>164145.75</v>
      </c>
    </row>
    <row r="1566" spans="1:22" x14ac:dyDescent="0.35">
      <c r="A1566" s="43">
        <v>41282</v>
      </c>
      <c r="B1566" s="43" t="s">
        <v>202</v>
      </c>
      <c r="C1566" s="43" t="s">
        <v>457</v>
      </c>
      <c r="D1566" s="44">
        <v>39998</v>
      </c>
      <c r="E1566" s="43">
        <v>39</v>
      </c>
      <c r="F1566" s="43">
        <v>1832100</v>
      </c>
      <c r="G1566" s="43">
        <v>0.08</v>
      </c>
      <c r="H1566" s="43">
        <v>146568</v>
      </c>
      <c r="I1566" s="43" t="s">
        <v>76</v>
      </c>
      <c r="J1566" s="43" t="s">
        <v>138</v>
      </c>
      <c r="K1566" s="43">
        <f t="shared" si="192"/>
        <v>2009</v>
      </c>
      <c r="L1566" s="43">
        <f t="shared" si="193"/>
        <v>1</v>
      </c>
      <c r="M1566" s="43">
        <f t="shared" si="194"/>
        <v>0</v>
      </c>
      <c r="N1566" s="43">
        <f t="shared" si="195"/>
        <v>1</v>
      </c>
      <c r="O1566" s="43" t="str">
        <f t="shared" si="196"/>
        <v>D: 7%+</v>
      </c>
      <c r="P1566" s="45">
        <f t="shared" si="197"/>
        <v>1685532</v>
      </c>
      <c r="Q1566" s="45">
        <f>IF(L1566=1,F1566*INDEX(Asumsi!$B$5:$B$7,MATCH(I1566,Asumsi!$A$5:$A$7,0))-H1566,0)</f>
        <v>403062</v>
      </c>
      <c r="R1566" s="46">
        <f>MIN(G1566,INDEX(Asumsi!$C$5:$C$7,MATCH(I1566,Asumsi!$A$5:$A$7,0)))</f>
        <v>0.05</v>
      </c>
      <c r="S1566" s="43">
        <f t="shared" si="198"/>
        <v>1</v>
      </c>
      <c r="T1566" s="45">
        <f t="shared" si="199"/>
        <v>54963</v>
      </c>
      <c r="U1566" s="45">
        <f>IF(L1566=1,F1566*INDEX(Asumsi!$B$5:$B$7,MATCH(I1566,Asumsi!$A$5:$A$7,0))-F1566*R1566,0)</f>
        <v>458025</v>
      </c>
      <c r="V1566" s="45">
        <f>IF(S1566=1,U1566*(1-Asumsi!$B$10),U1566)</f>
        <v>435123.75</v>
      </c>
    </row>
    <row r="1567" spans="1:22" x14ac:dyDescent="0.35">
      <c r="A1567" s="43">
        <v>41312</v>
      </c>
      <c r="B1567" s="43" t="s">
        <v>202</v>
      </c>
      <c r="C1567" s="43" t="s">
        <v>491</v>
      </c>
      <c r="D1567" s="44">
        <v>40939</v>
      </c>
      <c r="E1567" s="43">
        <v>21</v>
      </c>
      <c r="F1567" s="43">
        <v>1575260</v>
      </c>
      <c r="G1567" s="43">
        <v>0.05</v>
      </c>
      <c r="H1567" s="43">
        <v>78763</v>
      </c>
      <c r="I1567" s="43" t="s">
        <v>77</v>
      </c>
      <c r="J1567" s="43" t="s">
        <v>142</v>
      </c>
      <c r="K1567" s="43">
        <f t="shared" si="192"/>
        <v>2012</v>
      </c>
      <c r="L1567" s="43">
        <f t="shared" si="193"/>
        <v>1</v>
      </c>
      <c r="M1567" s="43">
        <f t="shared" si="194"/>
        <v>0</v>
      </c>
      <c r="N1567" s="43">
        <f t="shared" si="195"/>
        <v>1</v>
      </c>
      <c r="O1567" s="43" t="str">
        <f t="shared" si="196"/>
        <v>C: 4-6%</v>
      </c>
      <c r="P1567" s="45">
        <f t="shared" si="197"/>
        <v>1496497</v>
      </c>
      <c r="Q1567" s="45">
        <f>IF(L1567=1,F1567*INDEX(Asumsi!$B$5:$B$7,MATCH(I1567,Asumsi!$A$5:$A$7,0))-H1567,0)</f>
        <v>393815</v>
      </c>
      <c r="R1567" s="46">
        <f>MIN(G1567,INDEX(Asumsi!$C$5:$C$7,MATCH(I1567,Asumsi!$A$5:$A$7,0)))</f>
        <v>0.05</v>
      </c>
      <c r="S1567" s="43">
        <f t="shared" si="198"/>
        <v>0</v>
      </c>
      <c r="T1567" s="45">
        <f t="shared" si="199"/>
        <v>0</v>
      </c>
      <c r="U1567" s="45">
        <f>IF(L1567=1,F1567*INDEX(Asumsi!$B$5:$B$7,MATCH(I1567,Asumsi!$A$5:$A$7,0))-F1567*R1567,0)</f>
        <v>393815</v>
      </c>
      <c r="V1567" s="45">
        <f>IF(S1567=1,U1567*(1-Asumsi!$B$10),U1567)</f>
        <v>393815</v>
      </c>
    </row>
    <row r="1568" spans="1:22" x14ac:dyDescent="0.35">
      <c r="A1568" s="43">
        <v>41318</v>
      </c>
      <c r="B1568" s="43" t="s">
        <v>202</v>
      </c>
      <c r="C1568" s="43" t="s">
        <v>499</v>
      </c>
      <c r="D1568" s="44">
        <v>40825</v>
      </c>
      <c r="E1568" s="43">
        <v>21</v>
      </c>
      <c r="F1568" s="43">
        <v>2446220</v>
      </c>
      <c r="G1568" s="43">
        <v>0</v>
      </c>
      <c r="H1568" s="43">
        <v>0</v>
      </c>
      <c r="I1568" s="43" t="s">
        <v>76</v>
      </c>
      <c r="J1568" s="43" t="s">
        <v>141</v>
      </c>
      <c r="K1568" s="43">
        <f t="shared" si="192"/>
        <v>2011</v>
      </c>
      <c r="L1568" s="43">
        <f t="shared" si="193"/>
        <v>1</v>
      </c>
      <c r="M1568" s="43">
        <f t="shared" si="194"/>
        <v>0</v>
      </c>
      <c r="N1568" s="43">
        <f t="shared" si="195"/>
        <v>1</v>
      </c>
      <c r="O1568" s="43" t="str">
        <f t="shared" si="196"/>
        <v>A: 0%</v>
      </c>
      <c r="P1568" s="45">
        <f t="shared" si="197"/>
        <v>2446220</v>
      </c>
      <c r="Q1568" s="45">
        <f>IF(L1568=1,F1568*INDEX(Asumsi!$B$5:$B$7,MATCH(I1568,Asumsi!$A$5:$A$7,0))-H1568,0)</f>
        <v>733866</v>
      </c>
      <c r="R1568" s="46">
        <f>MIN(G1568,INDEX(Asumsi!$C$5:$C$7,MATCH(I1568,Asumsi!$A$5:$A$7,0)))</f>
        <v>0</v>
      </c>
      <c r="S1568" s="43">
        <f t="shared" si="198"/>
        <v>0</v>
      </c>
      <c r="T1568" s="45">
        <f t="shared" si="199"/>
        <v>0</v>
      </c>
      <c r="U1568" s="45">
        <f>IF(L1568=1,F1568*INDEX(Asumsi!$B$5:$B$7,MATCH(I1568,Asumsi!$A$5:$A$7,0))-F1568*R1568,0)</f>
        <v>733866</v>
      </c>
      <c r="V1568" s="45">
        <f>IF(S1568=1,U1568*(1-Asumsi!$B$10),U1568)</f>
        <v>733866</v>
      </c>
    </row>
    <row r="1569" spans="1:22" x14ac:dyDescent="0.35">
      <c r="A1569" s="43">
        <v>41345</v>
      </c>
      <c r="B1569" s="43" t="s">
        <v>202</v>
      </c>
      <c r="C1569" s="43" t="s">
        <v>490</v>
      </c>
      <c r="D1569" s="44">
        <v>40941</v>
      </c>
      <c r="E1569" s="43">
        <v>36</v>
      </c>
      <c r="F1569" s="43">
        <v>132820</v>
      </c>
      <c r="G1569" s="43">
        <v>0.04</v>
      </c>
      <c r="H1569" s="43">
        <v>5313</v>
      </c>
      <c r="I1569" s="43" t="s">
        <v>76</v>
      </c>
      <c r="J1569" s="43" t="s">
        <v>150</v>
      </c>
      <c r="K1569" s="43">
        <f t="shared" si="192"/>
        <v>2012</v>
      </c>
      <c r="L1569" s="43">
        <f t="shared" si="193"/>
        <v>1</v>
      </c>
      <c r="M1569" s="43">
        <f t="shared" si="194"/>
        <v>0</v>
      </c>
      <c r="N1569" s="43">
        <f t="shared" si="195"/>
        <v>1</v>
      </c>
      <c r="O1569" s="43" t="str">
        <f t="shared" si="196"/>
        <v>C: 4-6%</v>
      </c>
      <c r="P1569" s="45">
        <f t="shared" si="197"/>
        <v>127507</v>
      </c>
      <c r="Q1569" s="45">
        <f>IF(L1569=1,F1569*INDEX(Asumsi!$B$5:$B$7,MATCH(I1569,Asumsi!$A$5:$A$7,0))-H1569,0)</f>
        <v>34533</v>
      </c>
      <c r="R1569" s="46">
        <f>MIN(G1569,INDEX(Asumsi!$C$5:$C$7,MATCH(I1569,Asumsi!$A$5:$A$7,0)))</f>
        <v>0.04</v>
      </c>
      <c r="S1569" s="43">
        <f t="shared" si="198"/>
        <v>0</v>
      </c>
      <c r="T1569" s="45">
        <f t="shared" si="199"/>
        <v>0</v>
      </c>
      <c r="U1569" s="45">
        <f>IF(L1569=1,F1569*INDEX(Asumsi!$B$5:$B$7,MATCH(I1569,Asumsi!$A$5:$A$7,0))-F1569*R1569,0)</f>
        <v>34533.199999999997</v>
      </c>
      <c r="V1569" s="45">
        <f>IF(S1569=1,U1569*(1-Asumsi!$B$10),U1569)</f>
        <v>34533.199999999997</v>
      </c>
    </row>
    <row r="1570" spans="1:22" x14ac:dyDescent="0.35">
      <c r="A1570" s="43">
        <v>41604</v>
      </c>
      <c r="B1570" s="43" t="s">
        <v>202</v>
      </c>
      <c r="C1570" s="43" t="s">
        <v>459</v>
      </c>
      <c r="D1570" s="44">
        <v>39854</v>
      </c>
      <c r="E1570" s="43">
        <v>22</v>
      </c>
      <c r="F1570" s="43">
        <v>276480</v>
      </c>
      <c r="G1570" s="43">
        <v>0.06</v>
      </c>
      <c r="H1570" s="43">
        <v>16589</v>
      </c>
      <c r="I1570" s="43" t="s">
        <v>76</v>
      </c>
      <c r="J1570" s="43" t="s">
        <v>138</v>
      </c>
      <c r="K1570" s="43">
        <f t="shared" si="192"/>
        <v>2009</v>
      </c>
      <c r="L1570" s="43">
        <f t="shared" si="193"/>
        <v>1</v>
      </c>
      <c r="M1570" s="43">
        <f t="shared" si="194"/>
        <v>0</v>
      </c>
      <c r="N1570" s="43">
        <f t="shared" si="195"/>
        <v>1</v>
      </c>
      <c r="O1570" s="43" t="str">
        <f t="shared" si="196"/>
        <v>C: 4-6%</v>
      </c>
      <c r="P1570" s="45">
        <f t="shared" si="197"/>
        <v>259891</v>
      </c>
      <c r="Q1570" s="45">
        <f>IF(L1570=1,F1570*INDEX(Asumsi!$B$5:$B$7,MATCH(I1570,Asumsi!$A$5:$A$7,0))-H1570,0)</f>
        <v>66355</v>
      </c>
      <c r="R1570" s="46">
        <f>MIN(G1570,INDEX(Asumsi!$C$5:$C$7,MATCH(I1570,Asumsi!$A$5:$A$7,0)))</f>
        <v>0.05</v>
      </c>
      <c r="S1570" s="43">
        <f t="shared" si="198"/>
        <v>1</v>
      </c>
      <c r="T1570" s="45">
        <f t="shared" si="199"/>
        <v>2764.7999999999988</v>
      </c>
      <c r="U1570" s="45">
        <f>IF(L1570=1,F1570*INDEX(Asumsi!$B$5:$B$7,MATCH(I1570,Asumsi!$A$5:$A$7,0))-F1570*R1570,0)</f>
        <v>69120</v>
      </c>
      <c r="V1570" s="45">
        <f>IF(S1570=1,U1570*(1-Asumsi!$B$10),U1570)</f>
        <v>65664</v>
      </c>
    </row>
    <row r="1571" spans="1:22" x14ac:dyDescent="0.35">
      <c r="A1571" s="43">
        <v>41891</v>
      </c>
      <c r="B1571" s="43" t="s">
        <v>202</v>
      </c>
      <c r="C1571" s="43" t="s">
        <v>444</v>
      </c>
      <c r="D1571" s="44">
        <v>40685</v>
      </c>
      <c r="E1571" s="43">
        <v>22</v>
      </c>
      <c r="F1571" s="43">
        <v>1693180</v>
      </c>
      <c r="G1571" s="43">
        <v>0.08</v>
      </c>
      <c r="H1571" s="43">
        <v>135454</v>
      </c>
      <c r="I1571" s="43" t="s">
        <v>75</v>
      </c>
      <c r="J1571" s="43" t="s">
        <v>144</v>
      </c>
      <c r="K1571" s="43">
        <f t="shared" si="192"/>
        <v>2011</v>
      </c>
      <c r="L1571" s="43">
        <f t="shared" si="193"/>
        <v>1</v>
      </c>
      <c r="M1571" s="43">
        <f t="shared" si="194"/>
        <v>0</v>
      </c>
      <c r="N1571" s="43">
        <f t="shared" si="195"/>
        <v>1</v>
      </c>
      <c r="O1571" s="43" t="str">
        <f t="shared" si="196"/>
        <v>D: 7%+</v>
      </c>
      <c r="P1571" s="45">
        <f t="shared" si="197"/>
        <v>1557726</v>
      </c>
      <c r="Q1571" s="45">
        <f>IF(L1571=1,F1571*INDEX(Asumsi!$B$5:$B$7,MATCH(I1571,Asumsi!$A$5:$A$7,0))-H1571,0)</f>
        <v>372500</v>
      </c>
      <c r="R1571" s="46">
        <f>MIN(G1571,INDEX(Asumsi!$C$5:$C$7,MATCH(I1571,Asumsi!$A$5:$A$7,0)))</f>
        <v>0.03</v>
      </c>
      <c r="S1571" s="43">
        <f t="shared" si="198"/>
        <v>1</v>
      </c>
      <c r="T1571" s="45">
        <f t="shared" si="199"/>
        <v>84659</v>
      </c>
      <c r="U1571" s="45">
        <f>IF(L1571=1,F1571*INDEX(Asumsi!$B$5:$B$7,MATCH(I1571,Asumsi!$A$5:$A$7,0))-F1571*R1571,0)</f>
        <v>457158.6</v>
      </c>
      <c r="V1571" s="45">
        <f>IF(S1571=1,U1571*(1-Asumsi!$B$10),U1571)</f>
        <v>434300.67</v>
      </c>
    </row>
    <row r="1572" spans="1:22" x14ac:dyDescent="0.35">
      <c r="A1572" s="43">
        <v>42022</v>
      </c>
      <c r="B1572" s="43" t="s">
        <v>202</v>
      </c>
      <c r="C1572" s="43" t="s">
        <v>472</v>
      </c>
      <c r="D1572" s="44">
        <v>40080</v>
      </c>
      <c r="E1572" s="43">
        <v>45</v>
      </c>
      <c r="F1572" s="43">
        <v>677700</v>
      </c>
      <c r="G1572" s="43">
        <v>0.04</v>
      </c>
      <c r="H1572" s="43">
        <v>27108</v>
      </c>
      <c r="I1572" s="43" t="s">
        <v>76</v>
      </c>
      <c r="J1572" s="43" t="s">
        <v>138</v>
      </c>
      <c r="K1572" s="43">
        <f t="shared" si="192"/>
        <v>2009</v>
      </c>
      <c r="L1572" s="43">
        <f t="shared" si="193"/>
        <v>1</v>
      </c>
      <c r="M1572" s="43">
        <f t="shared" si="194"/>
        <v>0</v>
      </c>
      <c r="N1572" s="43">
        <f t="shared" si="195"/>
        <v>1</v>
      </c>
      <c r="O1572" s="43" t="str">
        <f t="shared" si="196"/>
        <v>C: 4-6%</v>
      </c>
      <c r="P1572" s="45">
        <f t="shared" si="197"/>
        <v>650592</v>
      </c>
      <c r="Q1572" s="45">
        <f>IF(L1572=1,F1572*INDEX(Asumsi!$B$5:$B$7,MATCH(I1572,Asumsi!$A$5:$A$7,0))-H1572,0)</f>
        <v>176202</v>
      </c>
      <c r="R1572" s="46">
        <f>MIN(G1572,INDEX(Asumsi!$C$5:$C$7,MATCH(I1572,Asumsi!$A$5:$A$7,0)))</f>
        <v>0.04</v>
      </c>
      <c r="S1572" s="43">
        <f t="shared" si="198"/>
        <v>0</v>
      </c>
      <c r="T1572" s="45">
        <f t="shared" si="199"/>
        <v>0</v>
      </c>
      <c r="U1572" s="45">
        <f>IF(L1572=1,F1572*INDEX(Asumsi!$B$5:$B$7,MATCH(I1572,Asumsi!$A$5:$A$7,0))-F1572*R1572,0)</f>
        <v>176202</v>
      </c>
      <c r="V1572" s="45">
        <f>IF(S1572=1,U1572*(1-Asumsi!$B$10),U1572)</f>
        <v>176202</v>
      </c>
    </row>
    <row r="1573" spans="1:22" x14ac:dyDescent="0.35">
      <c r="A1573" s="43">
        <v>42081</v>
      </c>
      <c r="B1573" s="43" t="s">
        <v>202</v>
      </c>
      <c r="C1573" s="43" t="s">
        <v>471</v>
      </c>
      <c r="D1573" s="44">
        <v>40553</v>
      </c>
      <c r="E1573" s="43">
        <v>36</v>
      </c>
      <c r="F1573" s="43">
        <v>376680</v>
      </c>
      <c r="G1573" s="43">
        <v>0.04</v>
      </c>
      <c r="H1573" s="43">
        <v>15067</v>
      </c>
      <c r="I1573" s="43" t="s">
        <v>76</v>
      </c>
      <c r="J1573" s="43" t="s">
        <v>138</v>
      </c>
      <c r="K1573" s="43">
        <f t="shared" si="192"/>
        <v>2011</v>
      </c>
      <c r="L1573" s="43">
        <f t="shared" si="193"/>
        <v>1</v>
      </c>
      <c r="M1573" s="43">
        <f t="shared" si="194"/>
        <v>0</v>
      </c>
      <c r="N1573" s="43">
        <f t="shared" si="195"/>
        <v>1</v>
      </c>
      <c r="O1573" s="43" t="str">
        <f t="shared" si="196"/>
        <v>C: 4-6%</v>
      </c>
      <c r="P1573" s="45">
        <f t="shared" si="197"/>
        <v>361613</v>
      </c>
      <c r="Q1573" s="45">
        <f>IF(L1573=1,F1573*INDEX(Asumsi!$B$5:$B$7,MATCH(I1573,Asumsi!$A$5:$A$7,0))-H1573,0)</f>
        <v>97937</v>
      </c>
      <c r="R1573" s="46">
        <f>MIN(G1573,INDEX(Asumsi!$C$5:$C$7,MATCH(I1573,Asumsi!$A$5:$A$7,0)))</f>
        <v>0.04</v>
      </c>
      <c r="S1573" s="43">
        <f t="shared" si="198"/>
        <v>0</v>
      </c>
      <c r="T1573" s="45">
        <f t="shared" si="199"/>
        <v>0</v>
      </c>
      <c r="U1573" s="45">
        <f>IF(L1573=1,F1573*INDEX(Asumsi!$B$5:$B$7,MATCH(I1573,Asumsi!$A$5:$A$7,0))-F1573*R1573,0)</f>
        <v>97936.8</v>
      </c>
      <c r="V1573" s="45">
        <f>IF(S1573=1,U1573*(1-Asumsi!$B$10),U1573)</f>
        <v>97936.8</v>
      </c>
    </row>
    <row r="1574" spans="1:22" x14ac:dyDescent="0.35">
      <c r="A1574" s="43">
        <v>42086</v>
      </c>
      <c r="B1574" s="43" t="s">
        <v>202</v>
      </c>
      <c r="C1574" s="43" t="s">
        <v>462</v>
      </c>
      <c r="D1574" s="44">
        <v>40381</v>
      </c>
      <c r="E1574" s="43">
        <v>18</v>
      </c>
      <c r="F1574" s="43">
        <v>100300</v>
      </c>
      <c r="G1574" s="43">
        <v>0.09</v>
      </c>
      <c r="H1574" s="43">
        <v>9027</v>
      </c>
      <c r="I1574" s="43" t="s">
        <v>76</v>
      </c>
      <c r="J1574" s="43" t="s">
        <v>147</v>
      </c>
      <c r="K1574" s="43">
        <f t="shared" si="192"/>
        <v>2010</v>
      </c>
      <c r="L1574" s="43">
        <f t="shared" si="193"/>
        <v>1</v>
      </c>
      <c r="M1574" s="43">
        <f t="shared" si="194"/>
        <v>0</v>
      </c>
      <c r="N1574" s="43">
        <f t="shared" si="195"/>
        <v>1</v>
      </c>
      <c r="O1574" s="43" t="str">
        <f t="shared" si="196"/>
        <v>D: 7%+</v>
      </c>
      <c r="P1574" s="45">
        <f t="shared" si="197"/>
        <v>91273</v>
      </c>
      <c r="Q1574" s="45">
        <f>IF(L1574=1,F1574*INDEX(Asumsi!$B$5:$B$7,MATCH(I1574,Asumsi!$A$5:$A$7,0))-H1574,0)</f>
        <v>21063</v>
      </c>
      <c r="R1574" s="46">
        <f>MIN(G1574,INDEX(Asumsi!$C$5:$C$7,MATCH(I1574,Asumsi!$A$5:$A$7,0)))</f>
        <v>0.05</v>
      </c>
      <c r="S1574" s="43">
        <f t="shared" si="198"/>
        <v>1</v>
      </c>
      <c r="T1574" s="45">
        <f t="shared" si="199"/>
        <v>4011.9999999999995</v>
      </c>
      <c r="U1574" s="45">
        <f>IF(L1574=1,F1574*INDEX(Asumsi!$B$5:$B$7,MATCH(I1574,Asumsi!$A$5:$A$7,0))-F1574*R1574,0)</f>
        <v>25075</v>
      </c>
      <c r="V1574" s="45">
        <f>IF(S1574=1,U1574*(1-Asumsi!$B$10),U1574)</f>
        <v>23821.25</v>
      </c>
    </row>
    <row r="1575" spans="1:22" x14ac:dyDescent="0.35">
      <c r="A1575" s="43">
        <v>42246</v>
      </c>
      <c r="B1575" s="43" t="s">
        <v>202</v>
      </c>
      <c r="C1575" s="43" t="s">
        <v>453</v>
      </c>
      <c r="D1575" s="44">
        <v>41025</v>
      </c>
      <c r="E1575" s="43">
        <v>40</v>
      </c>
      <c r="F1575" s="43">
        <v>6120740</v>
      </c>
      <c r="G1575" s="43">
        <v>7.0000000000000007E-2</v>
      </c>
      <c r="H1575" s="43">
        <v>428452</v>
      </c>
      <c r="I1575" s="43" t="s">
        <v>77</v>
      </c>
      <c r="J1575" s="43" t="s">
        <v>142</v>
      </c>
      <c r="K1575" s="43">
        <f t="shared" si="192"/>
        <v>2012</v>
      </c>
      <c r="L1575" s="43">
        <f t="shared" si="193"/>
        <v>1</v>
      </c>
      <c r="M1575" s="43">
        <f t="shared" si="194"/>
        <v>0</v>
      </c>
      <c r="N1575" s="43">
        <f t="shared" si="195"/>
        <v>1</v>
      </c>
      <c r="O1575" s="43" t="str">
        <f t="shared" si="196"/>
        <v>D: 7%+</v>
      </c>
      <c r="P1575" s="45">
        <f t="shared" si="197"/>
        <v>5692288</v>
      </c>
      <c r="Q1575" s="45">
        <f>IF(L1575=1,F1575*INDEX(Asumsi!$B$5:$B$7,MATCH(I1575,Asumsi!$A$5:$A$7,0))-H1575,0)</f>
        <v>1407770</v>
      </c>
      <c r="R1575" s="46">
        <f>MIN(G1575,INDEX(Asumsi!$C$5:$C$7,MATCH(I1575,Asumsi!$A$5:$A$7,0)))</f>
        <v>0.05</v>
      </c>
      <c r="S1575" s="43">
        <f t="shared" si="198"/>
        <v>1</v>
      </c>
      <c r="T1575" s="45">
        <f t="shared" si="199"/>
        <v>122414.80000000002</v>
      </c>
      <c r="U1575" s="45">
        <f>IF(L1575=1,F1575*INDEX(Asumsi!$B$5:$B$7,MATCH(I1575,Asumsi!$A$5:$A$7,0))-F1575*R1575,0)</f>
        <v>1530185</v>
      </c>
      <c r="V1575" s="45">
        <f>IF(S1575=1,U1575*(1-Asumsi!$B$10),U1575)</f>
        <v>1453675.75</v>
      </c>
    </row>
    <row r="1576" spans="1:22" x14ac:dyDescent="0.35">
      <c r="A1576" s="43">
        <v>42465</v>
      </c>
      <c r="B1576" s="43" t="s">
        <v>202</v>
      </c>
      <c r="C1576" s="43" t="s">
        <v>444</v>
      </c>
      <c r="D1576" s="44">
        <v>40533</v>
      </c>
      <c r="E1576" s="43">
        <v>15</v>
      </c>
      <c r="F1576" s="43">
        <v>204640</v>
      </c>
      <c r="G1576" s="43">
        <v>0.08</v>
      </c>
      <c r="H1576" s="43">
        <v>16371</v>
      </c>
      <c r="I1576" s="43" t="s">
        <v>76</v>
      </c>
      <c r="J1576" s="43" t="s">
        <v>145</v>
      </c>
      <c r="K1576" s="43">
        <f t="shared" si="192"/>
        <v>2010</v>
      </c>
      <c r="L1576" s="43">
        <f t="shared" si="193"/>
        <v>1</v>
      </c>
      <c r="M1576" s="43">
        <f t="shared" si="194"/>
        <v>0</v>
      </c>
      <c r="N1576" s="43">
        <f t="shared" si="195"/>
        <v>1</v>
      </c>
      <c r="O1576" s="43" t="str">
        <f t="shared" si="196"/>
        <v>D: 7%+</v>
      </c>
      <c r="P1576" s="45">
        <f t="shared" si="197"/>
        <v>188269</v>
      </c>
      <c r="Q1576" s="45">
        <f>IF(L1576=1,F1576*INDEX(Asumsi!$B$5:$B$7,MATCH(I1576,Asumsi!$A$5:$A$7,0))-H1576,0)</f>
        <v>45021</v>
      </c>
      <c r="R1576" s="46">
        <f>MIN(G1576,INDEX(Asumsi!$C$5:$C$7,MATCH(I1576,Asumsi!$A$5:$A$7,0)))</f>
        <v>0.05</v>
      </c>
      <c r="S1576" s="43">
        <f t="shared" si="198"/>
        <v>1</v>
      </c>
      <c r="T1576" s="45">
        <f t="shared" si="199"/>
        <v>6139.2</v>
      </c>
      <c r="U1576" s="45">
        <f>IF(L1576=1,F1576*INDEX(Asumsi!$B$5:$B$7,MATCH(I1576,Asumsi!$A$5:$A$7,0))-F1576*R1576,0)</f>
        <v>51160</v>
      </c>
      <c r="V1576" s="45">
        <f>IF(S1576=1,U1576*(1-Asumsi!$B$10),U1576)</f>
        <v>48602</v>
      </c>
    </row>
    <row r="1577" spans="1:22" x14ac:dyDescent="0.35">
      <c r="A1577" s="43">
        <v>42657</v>
      </c>
      <c r="B1577" s="43" t="s">
        <v>202</v>
      </c>
      <c r="C1577" s="43" t="s">
        <v>457</v>
      </c>
      <c r="D1577" s="44">
        <v>40819</v>
      </c>
      <c r="E1577" s="43">
        <v>48</v>
      </c>
      <c r="F1577" s="43">
        <v>1891080</v>
      </c>
      <c r="G1577" s="43">
        <v>0.03</v>
      </c>
      <c r="H1577" s="43">
        <v>56732</v>
      </c>
      <c r="I1577" s="43" t="s">
        <v>76</v>
      </c>
      <c r="J1577" s="43" t="s">
        <v>145</v>
      </c>
      <c r="K1577" s="43">
        <f t="shared" si="192"/>
        <v>2011</v>
      </c>
      <c r="L1577" s="43">
        <f t="shared" si="193"/>
        <v>1</v>
      </c>
      <c r="M1577" s="43">
        <f t="shared" si="194"/>
        <v>0</v>
      </c>
      <c r="N1577" s="43">
        <f t="shared" si="195"/>
        <v>1</v>
      </c>
      <c r="O1577" s="43" t="str">
        <f t="shared" si="196"/>
        <v>B: 1-3%</v>
      </c>
      <c r="P1577" s="45">
        <f t="shared" si="197"/>
        <v>1834348</v>
      </c>
      <c r="Q1577" s="45">
        <f>IF(L1577=1,F1577*INDEX(Asumsi!$B$5:$B$7,MATCH(I1577,Asumsi!$A$5:$A$7,0))-H1577,0)</f>
        <v>510592</v>
      </c>
      <c r="R1577" s="46">
        <f>MIN(G1577,INDEX(Asumsi!$C$5:$C$7,MATCH(I1577,Asumsi!$A$5:$A$7,0)))</f>
        <v>0.03</v>
      </c>
      <c r="S1577" s="43">
        <f t="shared" si="198"/>
        <v>0</v>
      </c>
      <c r="T1577" s="45">
        <f t="shared" si="199"/>
        <v>0</v>
      </c>
      <c r="U1577" s="45">
        <f>IF(L1577=1,F1577*INDEX(Asumsi!$B$5:$B$7,MATCH(I1577,Asumsi!$A$5:$A$7,0))-F1577*R1577,0)</f>
        <v>510591.6</v>
      </c>
      <c r="V1577" s="45">
        <f>IF(S1577=1,U1577*(1-Asumsi!$B$10),U1577)</f>
        <v>510591.6</v>
      </c>
    </row>
    <row r="1578" spans="1:22" x14ac:dyDescent="0.35">
      <c r="A1578" s="43">
        <v>42820</v>
      </c>
      <c r="B1578" s="43" t="s">
        <v>202</v>
      </c>
      <c r="C1578" s="43" t="s">
        <v>453</v>
      </c>
      <c r="D1578" s="44">
        <v>40225</v>
      </c>
      <c r="E1578" s="43">
        <v>27</v>
      </c>
      <c r="F1578" s="43">
        <v>283120</v>
      </c>
      <c r="G1578" s="43">
        <v>0.1</v>
      </c>
      <c r="H1578" s="43">
        <v>28312</v>
      </c>
      <c r="I1578" s="43" t="s">
        <v>76</v>
      </c>
      <c r="J1578" s="43" t="s">
        <v>138</v>
      </c>
      <c r="K1578" s="43">
        <f t="shared" si="192"/>
        <v>2010</v>
      </c>
      <c r="L1578" s="43">
        <f t="shared" si="193"/>
        <v>1</v>
      </c>
      <c r="M1578" s="43">
        <f t="shared" si="194"/>
        <v>0</v>
      </c>
      <c r="N1578" s="43">
        <f t="shared" si="195"/>
        <v>1</v>
      </c>
      <c r="O1578" s="43" t="str">
        <f t="shared" si="196"/>
        <v>D: 7%+</v>
      </c>
      <c r="P1578" s="45">
        <f t="shared" si="197"/>
        <v>254808</v>
      </c>
      <c r="Q1578" s="45">
        <f>IF(L1578=1,F1578*INDEX(Asumsi!$B$5:$B$7,MATCH(I1578,Asumsi!$A$5:$A$7,0))-H1578,0)</f>
        <v>56624</v>
      </c>
      <c r="R1578" s="46">
        <f>MIN(G1578,INDEX(Asumsi!$C$5:$C$7,MATCH(I1578,Asumsi!$A$5:$A$7,0)))</f>
        <v>0.05</v>
      </c>
      <c r="S1578" s="43">
        <f t="shared" si="198"/>
        <v>1</v>
      </c>
      <c r="T1578" s="45">
        <f t="shared" si="199"/>
        <v>14156</v>
      </c>
      <c r="U1578" s="45">
        <f>IF(L1578=1,F1578*INDEX(Asumsi!$B$5:$B$7,MATCH(I1578,Asumsi!$A$5:$A$7,0))-F1578*R1578,0)</f>
        <v>70780</v>
      </c>
      <c r="V1578" s="45">
        <f>IF(S1578=1,U1578*(1-Asumsi!$B$10),U1578)</f>
        <v>67241</v>
      </c>
    </row>
    <row r="1579" spans="1:22" x14ac:dyDescent="0.35">
      <c r="A1579" s="43">
        <v>42848</v>
      </c>
      <c r="B1579" s="43" t="s">
        <v>202</v>
      </c>
      <c r="C1579" s="43" t="s">
        <v>371</v>
      </c>
      <c r="D1579" s="44">
        <v>41188</v>
      </c>
      <c r="E1579" s="43">
        <v>50</v>
      </c>
      <c r="F1579" s="43">
        <v>775580</v>
      </c>
      <c r="G1579" s="43">
        <v>0.01</v>
      </c>
      <c r="H1579" s="43">
        <v>7756</v>
      </c>
      <c r="I1579" s="43" t="s">
        <v>76</v>
      </c>
      <c r="J1579" s="43" t="s">
        <v>145</v>
      </c>
      <c r="K1579" s="43">
        <f t="shared" si="192"/>
        <v>2012</v>
      </c>
      <c r="L1579" s="43">
        <f t="shared" si="193"/>
        <v>1</v>
      </c>
      <c r="M1579" s="43">
        <f t="shared" si="194"/>
        <v>0</v>
      </c>
      <c r="N1579" s="43">
        <f t="shared" si="195"/>
        <v>1</v>
      </c>
      <c r="O1579" s="43" t="str">
        <f t="shared" si="196"/>
        <v>B: 1-3%</v>
      </c>
      <c r="P1579" s="45">
        <f t="shared" si="197"/>
        <v>767824</v>
      </c>
      <c r="Q1579" s="45">
        <f>IF(L1579=1,F1579*INDEX(Asumsi!$B$5:$B$7,MATCH(I1579,Asumsi!$A$5:$A$7,0))-H1579,0)</f>
        <v>224918</v>
      </c>
      <c r="R1579" s="46">
        <f>MIN(G1579,INDEX(Asumsi!$C$5:$C$7,MATCH(I1579,Asumsi!$A$5:$A$7,0)))</f>
        <v>0.01</v>
      </c>
      <c r="S1579" s="43">
        <f t="shared" si="198"/>
        <v>0</v>
      </c>
      <c r="T1579" s="45">
        <f t="shared" si="199"/>
        <v>0</v>
      </c>
      <c r="U1579" s="45">
        <f>IF(L1579=1,F1579*INDEX(Asumsi!$B$5:$B$7,MATCH(I1579,Asumsi!$A$5:$A$7,0))-F1579*R1579,0)</f>
        <v>224918.2</v>
      </c>
      <c r="V1579" s="45">
        <f>IF(S1579=1,U1579*(1-Asumsi!$B$10),U1579)</f>
        <v>224918.2</v>
      </c>
    </row>
    <row r="1580" spans="1:22" x14ac:dyDescent="0.35">
      <c r="A1580" s="43">
        <v>43269</v>
      </c>
      <c r="B1580" s="43" t="s">
        <v>209</v>
      </c>
      <c r="C1580" s="43" t="s">
        <v>458</v>
      </c>
      <c r="D1580" s="44">
        <v>39913</v>
      </c>
      <c r="E1580" s="43">
        <v>16</v>
      </c>
      <c r="F1580" s="43">
        <v>1686300</v>
      </c>
      <c r="G1580" s="43">
        <v>0</v>
      </c>
      <c r="H1580" s="43">
        <v>0</v>
      </c>
      <c r="I1580" s="43" t="s">
        <v>76</v>
      </c>
      <c r="J1580" s="43" t="s">
        <v>145</v>
      </c>
      <c r="K1580" s="43">
        <f t="shared" si="192"/>
        <v>2009</v>
      </c>
      <c r="L1580" s="43">
        <f t="shared" si="193"/>
        <v>0</v>
      </c>
      <c r="M1580" s="43">
        <f t="shared" si="194"/>
        <v>1</v>
      </c>
      <c r="N1580" s="43">
        <f t="shared" si="195"/>
        <v>1</v>
      </c>
      <c r="O1580" s="43" t="str">
        <f t="shared" si="196"/>
        <v>A: 0%</v>
      </c>
      <c r="P1580" s="45">
        <f t="shared" si="197"/>
        <v>0</v>
      </c>
      <c r="Q1580" s="45">
        <f>IF(L1580=1,F1580*INDEX(Asumsi!$B$5:$B$7,MATCH(I1580,Asumsi!$A$5:$A$7,0))-H1580,0)</f>
        <v>0</v>
      </c>
      <c r="R1580" s="46">
        <f>MIN(G1580,INDEX(Asumsi!$C$5:$C$7,MATCH(I1580,Asumsi!$A$5:$A$7,0)))</f>
        <v>0</v>
      </c>
      <c r="S1580" s="43">
        <f t="shared" si="198"/>
        <v>0</v>
      </c>
      <c r="T1580" s="45">
        <f t="shared" si="199"/>
        <v>0</v>
      </c>
      <c r="U1580" s="45">
        <f>IF(L1580=1,F1580*INDEX(Asumsi!$B$5:$B$7,MATCH(I1580,Asumsi!$A$5:$A$7,0))-F1580*R1580,0)</f>
        <v>0</v>
      </c>
      <c r="V1580" s="45">
        <f>IF(S1580=1,U1580*(1-Asumsi!$B$10),U1580)</f>
        <v>0</v>
      </c>
    </row>
    <row r="1581" spans="1:22" x14ac:dyDescent="0.35">
      <c r="A1581" s="43">
        <v>43367</v>
      </c>
      <c r="B1581" s="43" t="s">
        <v>202</v>
      </c>
      <c r="C1581" s="43" t="s">
        <v>508</v>
      </c>
      <c r="D1581" s="44">
        <v>40246</v>
      </c>
      <c r="E1581" s="43">
        <v>3</v>
      </c>
      <c r="F1581" s="43">
        <v>46760</v>
      </c>
      <c r="G1581" s="43">
        <v>0.08</v>
      </c>
      <c r="H1581" s="43">
        <v>3741</v>
      </c>
      <c r="I1581" s="43" t="s">
        <v>76</v>
      </c>
      <c r="J1581" s="43" t="s">
        <v>145</v>
      </c>
      <c r="K1581" s="43">
        <f t="shared" si="192"/>
        <v>2010</v>
      </c>
      <c r="L1581" s="43">
        <f t="shared" si="193"/>
        <v>1</v>
      </c>
      <c r="M1581" s="43">
        <f t="shared" si="194"/>
        <v>0</v>
      </c>
      <c r="N1581" s="43">
        <f t="shared" si="195"/>
        <v>1</v>
      </c>
      <c r="O1581" s="43" t="str">
        <f t="shared" si="196"/>
        <v>D: 7%+</v>
      </c>
      <c r="P1581" s="45">
        <f t="shared" si="197"/>
        <v>43019</v>
      </c>
      <c r="Q1581" s="45">
        <f>IF(L1581=1,F1581*INDEX(Asumsi!$B$5:$B$7,MATCH(I1581,Asumsi!$A$5:$A$7,0))-H1581,0)</f>
        <v>10287</v>
      </c>
      <c r="R1581" s="46">
        <f>MIN(G1581,INDEX(Asumsi!$C$5:$C$7,MATCH(I1581,Asumsi!$A$5:$A$7,0)))</f>
        <v>0.05</v>
      </c>
      <c r="S1581" s="43">
        <f t="shared" si="198"/>
        <v>1</v>
      </c>
      <c r="T1581" s="45">
        <f t="shared" si="199"/>
        <v>1402.8</v>
      </c>
      <c r="U1581" s="45">
        <f>IF(L1581=1,F1581*INDEX(Asumsi!$B$5:$B$7,MATCH(I1581,Asumsi!$A$5:$A$7,0))-F1581*R1581,0)</f>
        <v>11690</v>
      </c>
      <c r="V1581" s="45">
        <f>IF(S1581=1,U1581*(1-Asumsi!$B$10),U1581)</f>
        <v>11105.5</v>
      </c>
    </row>
    <row r="1582" spans="1:22" x14ac:dyDescent="0.35">
      <c r="A1582" s="43">
        <v>43399</v>
      </c>
      <c r="B1582" s="43" t="s">
        <v>202</v>
      </c>
      <c r="C1582" s="43" t="s">
        <v>504</v>
      </c>
      <c r="D1582" s="44">
        <v>40024</v>
      </c>
      <c r="E1582" s="43">
        <v>35</v>
      </c>
      <c r="F1582" s="43">
        <v>119320</v>
      </c>
      <c r="G1582" s="43">
        <v>0.05</v>
      </c>
      <c r="H1582" s="43">
        <v>5966</v>
      </c>
      <c r="I1582" s="43" t="s">
        <v>76</v>
      </c>
      <c r="J1582" s="43" t="s">
        <v>147</v>
      </c>
      <c r="K1582" s="43">
        <f t="shared" si="192"/>
        <v>2009</v>
      </c>
      <c r="L1582" s="43">
        <f t="shared" si="193"/>
        <v>1</v>
      </c>
      <c r="M1582" s="43">
        <f t="shared" si="194"/>
        <v>0</v>
      </c>
      <c r="N1582" s="43">
        <f t="shared" si="195"/>
        <v>1</v>
      </c>
      <c r="O1582" s="43" t="str">
        <f t="shared" si="196"/>
        <v>C: 4-6%</v>
      </c>
      <c r="P1582" s="45">
        <f t="shared" si="197"/>
        <v>113354</v>
      </c>
      <c r="Q1582" s="45">
        <f>IF(L1582=1,F1582*INDEX(Asumsi!$B$5:$B$7,MATCH(I1582,Asumsi!$A$5:$A$7,0))-H1582,0)</f>
        <v>29830</v>
      </c>
      <c r="R1582" s="46">
        <f>MIN(G1582,INDEX(Asumsi!$C$5:$C$7,MATCH(I1582,Asumsi!$A$5:$A$7,0)))</f>
        <v>0.05</v>
      </c>
      <c r="S1582" s="43">
        <f t="shared" si="198"/>
        <v>0</v>
      </c>
      <c r="T1582" s="45">
        <f t="shared" si="199"/>
        <v>0</v>
      </c>
      <c r="U1582" s="45">
        <f>IF(L1582=1,F1582*INDEX(Asumsi!$B$5:$B$7,MATCH(I1582,Asumsi!$A$5:$A$7,0))-F1582*R1582,0)</f>
        <v>29830</v>
      </c>
      <c r="V1582" s="45">
        <f>IF(S1582=1,U1582*(1-Asumsi!$B$10),U1582)</f>
        <v>29830</v>
      </c>
    </row>
    <row r="1583" spans="1:22" x14ac:dyDescent="0.35">
      <c r="A1583" s="43">
        <v>43875</v>
      </c>
      <c r="B1583" s="43" t="s">
        <v>202</v>
      </c>
      <c r="C1583" s="43" t="s">
        <v>473</v>
      </c>
      <c r="D1583" s="44">
        <v>40884</v>
      </c>
      <c r="E1583" s="43">
        <v>24</v>
      </c>
      <c r="F1583" s="43">
        <v>764380</v>
      </c>
      <c r="G1583" s="43">
        <v>0.03</v>
      </c>
      <c r="H1583" s="43">
        <v>22931</v>
      </c>
      <c r="I1583" s="43" t="s">
        <v>76</v>
      </c>
      <c r="J1583" s="43" t="s">
        <v>141</v>
      </c>
      <c r="K1583" s="43">
        <f t="shared" si="192"/>
        <v>2011</v>
      </c>
      <c r="L1583" s="43">
        <f t="shared" si="193"/>
        <v>1</v>
      </c>
      <c r="M1583" s="43">
        <f t="shared" si="194"/>
        <v>0</v>
      </c>
      <c r="N1583" s="43">
        <f t="shared" si="195"/>
        <v>1</v>
      </c>
      <c r="O1583" s="43" t="str">
        <f t="shared" si="196"/>
        <v>B: 1-3%</v>
      </c>
      <c r="P1583" s="45">
        <f t="shared" si="197"/>
        <v>741449</v>
      </c>
      <c r="Q1583" s="45">
        <f>IF(L1583=1,F1583*INDEX(Asumsi!$B$5:$B$7,MATCH(I1583,Asumsi!$A$5:$A$7,0))-H1583,0)</f>
        <v>206383</v>
      </c>
      <c r="R1583" s="46">
        <f>MIN(G1583,INDEX(Asumsi!$C$5:$C$7,MATCH(I1583,Asumsi!$A$5:$A$7,0)))</f>
        <v>0.03</v>
      </c>
      <c r="S1583" s="43">
        <f t="shared" si="198"/>
        <v>0</v>
      </c>
      <c r="T1583" s="45">
        <f t="shared" si="199"/>
        <v>0</v>
      </c>
      <c r="U1583" s="45">
        <f>IF(L1583=1,F1583*INDEX(Asumsi!$B$5:$B$7,MATCH(I1583,Asumsi!$A$5:$A$7,0))-F1583*R1583,0)</f>
        <v>206382.6</v>
      </c>
      <c r="V1583" s="45">
        <f>IF(S1583=1,U1583*(1-Asumsi!$B$10),U1583)</f>
        <v>206382.6</v>
      </c>
    </row>
    <row r="1584" spans="1:22" x14ac:dyDescent="0.35">
      <c r="A1584" s="43">
        <v>44197</v>
      </c>
      <c r="B1584" s="43" t="s">
        <v>202</v>
      </c>
      <c r="C1584" s="43" t="s">
        <v>498</v>
      </c>
      <c r="D1584" s="44">
        <v>39833</v>
      </c>
      <c r="E1584" s="43">
        <v>27</v>
      </c>
      <c r="F1584" s="43">
        <v>7940660</v>
      </c>
      <c r="G1584" s="43">
        <v>0.02</v>
      </c>
      <c r="H1584" s="43">
        <v>158813</v>
      </c>
      <c r="I1584" s="43" t="s">
        <v>75</v>
      </c>
      <c r="J1584" s="43" t="s">
        <v>143</v>
      </c>
      <c r="K1584" s="43">
        <f t="shared" si="192"/>
        <v>2009</v>
      </c>
      <c r="L1584" s="43">
        <f t="shared" si="193"/>
        <v>1</v>
      </c>
      <c r="M1584" s="43">
        <f t="shared" si="194"/>
        <v>0</v>
      </c>
      <c r="N1584" s="43">
        <f t="shared" si="195"/>
        <v>1</v>
      </c>
      <c r="O1584" s="43" t="str">
        <f t="shared" si="196"/>
        <v>B: 1-3%</v>
      </c>
      <c r="P1584" s="45">
        <f t="shared" si="197"/>
        <v>7781847</v>
      </c>
      <c r="Q1584" s="45">
        <f>IF(L1584=1,F1584*INDEX(Asumsi!$B$5:$B$7,MATCH(I1584,Asumsi!$A$5:$A$7,0))-H1584,0)</f>
        <v>2223385</v>
      </c>
      <c r="R1584" s="46">
        <f>MIN(G1584,INDEX(Asumsi!$C$5:$C$7,MATCH(I1584,Asumsi!$A$5:$A$7,0)))</f>
        <v>0.02</v>
      </c>
      <c r="S1584" s="43">
        <f t="shared" si="198"/>
        <v>0</v>
      </c>
      <c r="T1584" s="45">
        <f t="shared" si="199"/>
        <v>0</v>
      </c>
      <c r="U1584" s="45">
        <f>IF(L1584=1,F1584*INDEX(Asumsi!$B$5:$B$7,MATCH(I1584,Asumsi!$A$5:$A$7,0))-F1584*R1584,0)</f>
        <v>2223384.7999999998</v>
      </c>
      <c r="V1584" s="45">
        <f>IF(S1584=1,U1584*(1-Asumsi!$B$10),U1584)</f>
        <v>2223384.7999999998</v>
      </c>
    </row>
    <row r="1585" spans="1:22" x14ac:dyDescent="0.35">
      <c r="A1585" s="43">
        <v>44229</v>
      </c>
      <c r="B1585" s="43" t="s">
        <v>202</v>
      </c>
      <c r="C1585" s="43" t="s">
        <v>462</v>
      </c>
      <c r="D1585" s="44">
        <v>40312</v>
      </c>
      <c r="E1585" s="43">
        <v>39</v>
      </c>
      <c r="F1585" s="43">
        <v>371380</v>
      </c>
      <c r="G1585" s="43">
        <v>0.02</v>
      </c>
      <c r="H1585" s="43">
        <v>7428</v>
      </c>
      <c r="I1585" s="43" t="s">
        <v>76</v>
      </c>
      <c r="J1585" s="43" t="s">
        <v>147</v>
      </c>
      <c r="K1585" s="43">
        <f t="shared" si="192"/>
        <v>2010</v>
      </c>
      <c r="L1585" s="43">
        <f t="shared" si="193"/>
        <v>1</v>
      </c>
      <c r="M1585" s="43">
        <f t="shared" si="194"/>
        <v>0</v>
      </c>
      <c r="N1585" s="43">
        <f t="shared" si="195"/>
        <v>1</v>
      </c>
      <c r="O1585" s="43" t="str">
        <f t="shared" si="196"/>
        <v>B: 1-3%</v>
      </c>
      <c r="P1585" s="45">
        <f t="shared" si="197"/>
        <v>363952</v>
      </c>
      <c r="Q1585" s="45">
        <f>IF(L1585=1,F1585*INDEX(Asumsi!$B$5:$B$7,MATCH(I1585,Asumsi!$A$5:$A$7,0))-H1585,0)</f>
        <v>103986</v>
      </c>
      <c r="R1585" s="46">
        <f>MIN(G1585,INDEX(Asumsi!$C$5:$C$7,MATCH(I1585,Asumsi!$A$5:$A$7,0)))</f>
        <v>0.02</v>
      </c>
      <c r="S1585" s="43">
        <f t="shared" si="198"/>
        <v>0</v>
      </c>
      <c r="T1585" s="45">
        <f t="shared" si="199"/>
        <v>0</v>
      </c>
      <c r="U1585" s="45">
        <f>IF(L1585=1,F1585*INDEX(Asumsi!$B$5:$B$7,MATCH(I1585,Asumsi!$A$5:$A$7,0))-F1585*R1585,0)</f>
        <v>103986.4</v>
      </c>
      <c r="V1585" s="45">
        <f>IF(S1585=1,U1585*(1-Asumsi!$B$10),U1585)</f>
        <v>103986.4</v>
      </c>
    </row>
    <row r="1586" spans="1:22" x14ac:dyDescent="0.35">
      <c r="A1586" s="43">
        <v>44386</v>
      </c>
      <c r="B1586" s="43" t="s">
        <v>202</v>
      </c>
      <c r="C1586" s="43" t="s">
        <v>509</v>
      </c>
      <c r="D1586" s="44">
        <v>41008</v>
      </c>
      <c r="E1586" s="43">
        <v>27</v>
      </c>
      <c r="F1586" s="43">
        <v>258120</v>
      </c>
      <c r="G1586" s="43">
        <v>0.1</v>
      </c>
      <c r="H1586" s="43">
        <v>25812</v>
      </c>
      <c r="I1586" s="43" t="s">
        <v>76</v>
      </c>
      <c r="J1586" s="43" t="s">
        <v>138</v>
      </c>
      <c r="K1586" s="43">
        <f t="shared" si="192"/>
        <v>2012</v>
      </c>
      <c r="L1586" s="43">
        <f t="shared" si="193"/>
        <v>1</v>
      </c>
      <c r="M1586" s="43">
        <f t="shared" si="194"/>
        <v>0</v>
      </c>
      <c r="N1586" s="43">
        <f t="shared" si="195"/>
        <v>1</v>
      </c>
      <c r="O1586" s="43" t="str">
        <f t="shared" si="196"/>
        <v>D: 7%+</v>
      </c>
      <c r="P1586" s="45">
        <f t="shared" si="197"/>
        <v>232308</v>
      </c>
      <c r="Q1586" s="45">
        <f>IF(L1586=1,F1586*INDEX(Asumsi!$B$5:$B$7,MATCH(I1586,Asumsi!$A$5:$A$7,0))-H1586,0)</f>
        <v>51624</v>
      </c>
      <c r="R1586" s="46">
        <f>MIN(G1586,INDEX(Asumsi!$C$5:$C$7,MATCH(I1586,Asumsi!$A$5:$A$7,0)))</f>
        <v>0.05</v>
      </c>
      <c r="S1586" s="43">
        <f t="shared" si="198"/>
        <v>1</v>
      </c>
      <c r="T1586" s="45">
        <f t="shared" si="199"/>
        <v>12906</v>
      </c>
      <c r="U1586" s="45">
        <f>IF(L1586=1,F1586*INDEX(Asumsi!$B$5:$B$7,MATCH(I1586,Asumsi!$A$5:$A$7,0))-F1586*R1586,0)</f>
        <v>64530</v>
      </c>
      <c r="V1586" s="45">
        <f>IF(S1586=1,U1586*(1-Asumsi!$B$10),U1586)</f>
        <v>61303.5</v>
      </c>
    </row>
    <row r="1587" spans="1:22" x14ac:dyDescent="0.35">
      <c r="A1587" s="43">
        <v>44390</v>
      </c>
      <c r="B1587" s="43" t="s">
        <v>202</v>
      </c>
      <c r="C1587" s="43" t="s">
        <v>510</v>
      </c>
      <c r="D1587" s="44">
        <v>40515</v>
      </c>
      <c r="E1587" s="43">
        <v>32</v>
      </c>
      <c r="F1587" s="43">
        <v>6468200</v>
      </c>
      <c r="G1587" s="43">
        <v>0.03</v>
      </c>
      <c r="H1587" s="43">
        <v>194046</v>
      </c>
      <c r="I1587" s="43" t="s">
        <v>75</v>
      </c>
      <c r="J1587" s="43" t="s">
        <v>144</v>
      </c>
      <c r="K1587" s="43">
        <f t="shared" si="192"/>
        <v>2010</v>
      </c>
      <c r="L1587" s="43">
        <f t="shared" si="193"/>
        <v>1</v>
      </c>
      <c r="M1587" s="43">
        <f t="shared" si="194"/>
        <v>0</v>
      </c>
      <c r="N1587" s="43">
        <f t="shared" si="195"/>
        <v>1</v>
      </c>
      <c r="O1587" s="43" t="str">
        <f t="shared" si="196"/>
        <v>B: 1-3%</v>
      </c>
      <c r="P1587" s="45">
        <f t="shared" si="197"/>
        <v>6274154</v>
      </c>
      <c r="Q1587" s="45">
        <f>IF(L1587=1,F1587*INDEX(Asumsi!$B$5:$B$7,MATCH(I1587,Asumsi!$A$5:$A$7,0))-H1587,0)</f>
        <v>1746414</v>
      </c>
      <c r="R1587" s="46">
        <f>MIN(G1587,INDEX(Asumsi!$C$5:$C$7,MATCH(I1587,Asumsi!$A$5:$A$7,0)))</f>
        <v>0.03</v>
      </c>
      <c r="S1587" s="43">
        <f t="shared" si="198"/>
        <v>0</v>
      </c>
      <c r="T1587" s="45">
        <f t="shared" si="199"/>
        <v>0</v>
      </c>
      <c r="U1587" s="45">
        <f>IF(L1587=1,F1587*INDEX(Asumsi!$B$5:$B$7,MATCH(I1587,Asumsi!$A$5:$A$7,0))-F1587*R1587,0)</f>
        <v>1746414</v>
      </c>
      <c r="V1587" s="45">
        <f>IF(S1587=1,U1587*(1-Asumsi!$B$10),U1587)</f>
        <v>1746414</v>
      </c>
    </row>
    <row r="1588" spans="1:22" x14ac:dyDescent="0.35">
      <c r="A1588" s="43">
        <v>44612</v>
      </c>
      <c r="B1588" s="43" t="s">
        <v>202</v>
      </c>
      <c r="C1588" s="43" t="s">
        <v>511</v>
      </c>
      <c r="D1588" s="44">
        <v>40615</v>
      </c>
      <c r="E1588" s="43">
        <v>6</v>
      </c>
      <c r="F1588" s="43">
        <v>857446</v>
      </c>
      <c r="G1588" s="43">
        <v>0.06</v>
      </c>
      <c r="H1588" s="43">
        <v>51447</v>
      </c>
      <c r="I1588" s="43" t="s">
        <v>77</v>
      </c>
      <c r="J1588" s="43" t="s">
        <v>137</v>
      </c>
      <c r="K1588" s="43">
        <f t="shared" si="192"/>
        <v>2011</v>
      </c>
      <c r="L1588" s="43">
        <f t="shared" si="193"/>
        <v>1</v>
      </c>
      <c r="M1588" s="43">
        <f t="shared" si="194"/>
        <v>0</v>
      </c>
      <c r="N1588" s="43">
        <f t="shared" si="195"/>
        <v>1</v>
      </c>
      <c r="O1588" s="43" t="str">
        <f t="shared" si="196"/>
        <v>C: 4-6%</v>
      </c>
      <c r="P1588" s="45">
        <f t="shared" si="197"/>
        <v>805999</v>
      </c>
      <c r="Q1588" s="45">
        <f>IF(L1588=1,F1588*INDEX(Asumsi!$B$5:$B$7,MATCH(I1588,Asumsi!$A$5:$A$7,0))-H1588,0)</f>
        <v>205786.8</v>
      </c>
      <c r="R1588" s="46">
        <f>MIN(G1588,INDEX(Asumsi!$C$5:$C$7,MATCH(I1588,Asumsi!$A$5:$A$7,0)))</f>
        <v>0.05</v>
      </c>
      <c r="S1588" s="43">
        <f t="shared" si="198"/>
        <v>1</v>
      </c>
      <c r="T1588" s="45">
        <f t="shared" si="199"/>
        <v>8574.4599999999955</v>
      </c>
      <c r="U1588" s="45">
        <f>IF(L1588=1,F1588*INDEX(Asumsi!$B$5:$B$7,MATCH(I1588,Asumsi!$A$5:$A$7,0))-F1588*R1588,0)</f>
        <v>214361.5</v>
      </c>
      <c r="V1588" s="45">
        <f>IF(S1588=1,U1588*(1-Asumsi!$B$10),U1588)</f>
        <v>203643.42499999999</v>
      </c>
    </row>
    <row r="1589" spans="1:22" x14ac:dyDescent="0.35">
      <c r="A1589" s="43">
        <v>44614</v>
      </c>
      <c r="B1589" s="43" t="s">
        <v>202</v>
      </c>
      <c r="C1589" s="43" t="s">
        <v>500</v>
      </c>
      <c r="D1589" s="44">
        <v>40343</v>
      </c>
      <c r="E1589" s="43">
        <v>18</v>
      </c>
      <c r="F1589" s="43">
        <v>110700</v>
      </c>
      <c r="G1589" s="43">
        <v>0</v>
      </c>
      <c r="H1589" s="43">
        <v>0</v>
      </c>
      <c r="I1589" s="43" t="s">
        <v>76</v>
      </c>
      <c r="J1589" s="43" t="s">
        <v>141</v>
      </c>
      <c r="K1589" s="43">
        <f t="shared" si="192"/>
        <v>2010</v>
      </c>
      <c r="L1589" s="43">
        <f t="shared" si="193"/>
        <v>1</v>
      </c>
      <c r="M1589" s="43">
        <f t="shared" si="194"/>
        <v>0</v>
      </c>
      <c r="N1589" s="43">
        <f t="shared" si="195"/>
        <v>1</v>
      </c>
      <c r="O1589" s="43" t="str">
        <f t="shared" si="196"/>
        <v>A: 0%</v>
      </c>
      <c r="P1589" s="45">
        <f t="shared" si="197"/>
        <v>110700</v>
      </c>
      <c r="Q1589" s="45">
        <f>IF(L1589=1,F1589*INDEX(Asumsi!$B$5:$B$7,MATCH(I1589,Asumsi!$A$5:$A$7,0))-H1589,0)</f>
        <v>33210</v>
      </c>
      <c r="R1589" s="46">
        <f>MIN(G1589,INDEX(Asumsi!$C$5:$C$7,MATCH(I1589,Asumsi!$A$5:$A$7,0)))</f>
        <v>0</v>
      </c>
      <c r="S1589" s="43">
        <f t="shared" si="198"/>
        <v>0</v>
      </c>
      <c r="T1589" s="45">
        <f t="shared" si="199"/>
        <v>0</v>
      </c>
      <c r="U1589" s="45">
        <f>IF(L1589=1,F1589*INDEX(Asumsi!$B$5:$B$7,MATCH(I1589,Asumsi!$A$5:$A$7,0))-F1589*R1589,0)</f>
        <v>33210</v>
      </c>
      <c r="V1589" s="45">
        <f>IF(S1589=1,U1589*(1-Asumsi!$B$10),U1589)</f>
        <v>33210</v>
      </c>
    </row>
    <row r="1590" spans="1:22" x14ac:dyDescent="0.35">
      <c r="A1590" s="43">
        <v>44615</v>
      </c>
      <c r="B1590" s="43" t="s">
        <v>202</v>
      </c>
      <c r="C1590" s="43" t="s">
        <v>459</v>
      </c>
      <c r="D1590" s="44">
        <v>40307</v>
      </c>
      <c r="E1590" s="43">
        <v>19</v>
      </c>
      <c r="F1590" s="43">
        <v>72740</v>
      </c>
      <c r="G1590" s="43">
        <v>7.0000000000000007E-2</v>
      </c>
      <c r="H1590" s="43">
        <v>5092</v>
      </c>
      <c r="I1590" s="43" t="s">
        <v>76</v>
      </c>
      <c r="J1590" s="43" t="s">
        <v>138</v>
      </c>
      <c r="K1590" s="43">
        <f t="shared" si="192"/>
        <v>2010</v>
      </c>
      <c r="L1590" s="43">
        <f t="shared" si="193"/>
        <v>1</v>
      </c>
      <c r="M1590" s="43">
        <f t="shared" si="194"/>
        <v>0</v>
      </c>
      <c r="N1590" s="43">
        <f t="shared" si="195"/>
        <v>1</v>
      </c>
      <c r="O1590" s="43" t="str">
        <f t="shared" si="196"/>
        <v>D: 7%+</v>
      </c>
      <c r="P1590" s="45">
        <f t="shared" si="197"/>
        <v>67648</v>
      </c>
      <c r="Q1590" s="45">
        <f>IF(L1590=1,F1590*INDEX(Asumsi!$B$5:$B$7,MATCH(I1590,Asumsi!$A$5:$A$7,0))-H1590,0)</f>
        <v>16730</v>
      </c>
      <c r="R1590" s="46">
        <f>MIN(G1590,INDEX(Asumsi!$C$5:$C$7,MATCH(I1590,Asumsi!$A$5:$A$7,0)))</f>
        <v>0.05</v>
      </c>
      <c r="S1590" s="43">
        <f t="shared" si="198"/>
        <v>1</v>
      </c>
      <c r="T1590" s="45">
        <f t="shared" si="199"/>
        <v>1454.8000000000002</v>
      </c>
      <c r="U1590" s="45">
        <f>IF(L1590=1,F1590*INDEX(Asumsi!$B$5:$B$7,MATCH(I1590,Asumsi!$A$5:$A$7,0))-F1590*R1590,0)</f>
        <v>18185</v>
      </c>
      <c r="V1590" s="45">
        <f>IF(S1590=1,U1590*(1-Asumsi!$B$10),U1590)</f>
        <v>17275.75</v>
      </c>
    </row>
    <row r="1591" spans="1:22" x14ac:dyDescent="0.35">
      <c r="A1591" s="43">
        <v>44864</v>
      </c>
      <c r="B1591" s="43" t="s">
        <v>202</v>
      </c>
      <c r="C1591" s="43" t="s">
        <v>512</v>
      </c>
      <c r="D1591" s="44">
        <v>40346</v>
      </c>
      <c r="E1591" s="43">
        <v>25</v>
      </c>
      <c r="F1591" s="43">
        <v>375100</v>
      </c>
      <c r="G1591" s="43">
        <v>0.1</v>
      </c>
      <c r="H1591" s="43">
        <v>37510</v>
      </c>
      <c r="I1591" s="43" t="s">
        <v>76</v>
      </c>
      <c r="J1591" s="43" t="s">
        <v>141</v>
      </c>
      <c r="K1591" s="43">
        <f t="shared" si="192"/>
        <v>2010</v>
      </c>
      <c r="L1591" s="43">
        <f t="shared" si="193"/>
        <v>1</v>
      </c>
      <c r="M1591" s="43">
        <f t="shared" si="194"/>
        <v>0</v>
      </c>
      <c r="N1591" s="43">
        <f t="shared" si="195"/>
        <v>1</v>
      </c>
      <c r="O1591" s="43" t="str">
        <f t="shared" si="196"/>
        <v>D: 7%+</v>
      </c>
      <c r="P1591" s="45">
        <f t="shared" si="197"/>
        <v>337590</v>
      </c>
      <c r="Q1591" s="45">
        <f>IF(L1591=1,F1591*INDEX(Asumsi!$B$5:$B$7,MATCH(I1591,Asumsi!$A$5:$A$7,0))-H1591,0)</f>
        <v>75020</v>
      </c>
      <c r="R1591" s="46">
        <f>MIN(G1591,INDEX(Asumsi!$C$5:$C$7,MATCH(I1591,Asumsi!$A$5:$A$7,0)))</f>
        <v>0.05</v>
      </c>
      <c r="S1591" s="43">
        <f t="shared" si="198"/>
        <v>1</v>
      </c>
      <c r="T1591" s="45">
        <f t="shared" si="199"/>
        <v>18755</v>
      </c>
      <c r="U1591" s="45">
        <f>IF(L1591=1,F1591*INDEX(Asumsi!$B$5:$B$7,MATCH(I1591,Asumsi!$A$5:$A$7,0))-F1591*R1591,0)</f>
        <v>93775</v>
      </c>
      <c r="V1591" s="45">
        <f>IF(S1591=1,U1591*(1-Asumsi!$B$10),U1591)</f>
        <v>89086.25</v>
      </c>
    </row>
    <row r="1592" spans="1:22" x14ac:dyDescent="0.35">
      <c r="A1592" s="43">
        <v>44900</v>
      </c>
      <c r="B1592" s="43" t="s">
        <v>202</v>
      </c>
      <c r="C1592" s="43" t="s">
        <v>501</v>
      </c>
      <c r="D1592" s="44">
        <v>40218</v>
      </c>
      <c r="E1592" s="43">
        <v>4</v>
      </c>
      <c r="F1592" s="43">
        <v>94060</v>
      </c>
      <c r="G1592" s="43">
        <v>0.08</v>
      </c>
      <c r="H1592" s="43">
        <v>7525</v>
      </c>
      <c r="I1592" s="43" t="s">
        <v>76</v>
      </c>
      <c r="J1592" s="43" t="s">
        <v>145</v>
      </c>
      <c r="K1592" s="43">
        <f t="shared" si="192"/>
        <v>2010</v>
      </c>
      <c r="L1592" s="43">
        <f t="shared" si="193"/>
        <v>1</v>
      </c>
      <c r="M1592" s="43">
        <f t="shared" si="194"/>
        <v>0</v>
      </c>
      <c r="N1592" s="43">
        <f t="shared" si="195"/>
        <v>1</v>
      </c>
      <c r="O1592" s="43" t="str">
        <f t="shared" si="196"/>
        <v>D: 7%+</v>
      </c>
      <c r="P1592" s="45">
        <f t="shared" si="197"/>
        <v>86535</v>
      </c>
      <c r="Q1592" s="45">
        <f>IF(L1592=1,F1592*INDEX(Asumsi!$B$5:$B$7,MATCH(I1592,Asumsi!$A$5:$A$7,0))-H1592,0)</f>
        <v>20693</v>
      </c>
      <c r="R1592" s="46">
        <f>MIN(G1592,INDEX(Asumsi!$C$5:$C$7,MATCH(I1592,Asumsi!$A$5:$A$7,0)))</f>
        <v>0.05</v>
      </c>
      <c r="S1592" s="43">
        <f t="shared" si="198"/>
        <v>1</v>
      </c>
      <c r="T1592" s="45">
        <f t="shared" si="199"/>
        <v>2821.7999999999997</v>
      </c>
      <c r="U1592" s="45">
        <f>IF(L1592=1,F1592*INDEX(Asumsi!$B$5:$B$7,MATCH(I1592,Asumsi!$A$5:$A$7,0))-F1592*R1592,0)</f>
        <v>23515</v>
      </c>
      <c r="V1592" s="45">
        <f>IF(S1592=1,U1592*(1-Asumsi!$B$10),U1592)</f>
        <v>22339.25</v>
      </c>
    </row>
    <row r="1593" spans="1:22" x14ac:dyDescent="0.35">
      <c r="A1593" s="43">
        <v>44960</v>
      </c>
      <c r="B1593" s="43" t="s">
        <v>202</v>
      </c>
      <c r="C1593" s="43" t="s">
        <v>448</v>
      </c>
      <c r="D1593" s="44">
        <v>40666</v>
      </c>
      <c r="E1593" s="43">
        <v>16</v>
      </c>
      <c r="F1593" s="43">
        <v>225820</v>
      </c>
      <c r="G1593" s="43">
        <v>0.04</v>
      </c>
      <c r="H1593" s="43">
        <v>9033</v>
      </c>
      <c r="I1593" s="43" t="s">
        <v>76</v>
      </c>
      <c r="J1593" s="43" t="s">
        <v>145</v>
      </c>
      <c r="K1593" s="43">
        <f t="shared" si="192"/>
        <v>2011</v>
      </c>
      <c r="L1593" s="43">
        <f t="shared" si="193"/>
        <v>1</v>
      </c>
      <c r="M1593" s="43">
        <f t="shared" si="194"/>
        <v>0</v>
      </c>
      <c r="N1593" s="43">
        <f t="shared" si="195"/>
        <v>1</v>
      </c>
      <c r="O1593" s="43" t="str">
        <f t="shared" si="196"/>
        <v>C: 4-6%</v>
      </c>
      <c r="P1593" s="45">
        <f t="shared" si="197"/>
        <v>216787</v>
      </c>
      <c r="Q1593" s="45">
        <f>IF(L1593=1,F1593*INDEX(Asumsi!$B$5:$B$7,MATCH(I1593,Asumsi!$A$5:$A$7,0))-H1593,0)</f>
        <v>58713</v>
      </c>
      <c r="R1593" s="46">
        <f>MIN(G1593,INDEX(Asumsi!$C$5:$C$7,MATCH(I1593,Asumsi!$A$5:$A$7,0)))</f>
        <v>0.04</v>
      </c>
      <c r="S1593" s="43">
        <f t="shared" si="198"/>
        <v>0</v>
      </c>
      <c r="T1593" s="45">
        <f t="shared" si="199"/>
        <v>0</v>
      </c>
      <c r="U1593" s="45">
        <f>IF(L1593=1,F1593*INDEX(Asumsi!$B$5:$B$7,MATCH(I1593,Asumsi!$A$5:$A$7,0))-F1593*R1593,0)</f>
        <v>58713.2</v>
      </c>
      <c r="V1593" s="45">
        <f>IF(S1593=1,U1593*(1-Asumsi!$B$10),U1593)</f>
        <v>58713.2</v>
      </c>
    </row>
    <row r="1594" spans="1:22" x14ac:dyDescent="0.35">
      <c r="A1594" s="43">
        <v>44992</v>
      </c>
      <c r="B1594" s="43" t="s">
        <v>202</v>
      </c>
      <c r="C1594" s="43" t="s">
        <v>452</v>
      </c>
      <c r="D1594" s="44">
        <v>41267</v>
      </c>
      <c r="E1594" s="43">
        <v>32</v>
      </c>
      <c r="F1594" s="43">
        <v>3347060</v>
      </c>
      <c r="G1594" s="43">
        <v>0</v>
      </c>
      <c r="H1594" s="43">
        <v>0</v>
      </c>
      <c r="I1594" s="43" t="s">
        <v>77</v>
      </c>
      <c r="J1594" s="43" t="s">
        <v>134</v>
      </c>
      <c r="K1594" s="43">
        <f t="shared" si="192"/>
        <v>2012</v>
      </c>
      <c r="L1594" s="43">
        <f t="shared" si="193"/>
        <v>1</v>
      </c>
      <c r="M1594" s="43">
        <f t="shared" si="194"/>
        <v>0</v>
      </c>
      <c r="N1594" s="43">
        <f t="shared" si="195"/>
        <v>1</v>
      </c>
      <c r="O1594" s="43" t="str">
        <f t="shared" si="196"/>
        <v>A: 0%</v>
      </c>
      <c r="P1594" s="45">
        <f t="shared" si="197"/>
        <v>3347060</v>
      </c>
      <c r="Q1594" s="45">
        <f>IF(L1594=1,F1594*INDEX(Asumsi!$B$5:$B$7,MATCH(I1594,Asumsi!$A$5:$A$7,0))-H1594,0)</f>
        <v>1004118</v>
      </c>
      <c r="R1594" s="46">
        <f>MIN(G1594,INDEX(Asumsi!$C$5:$C$7,MATCH(I1594,Asumsi!$A$5:$A$7,0)))</f>
        <v>0</v>
      </c>
      <c r="S1594" s="43">
        <f t="shared" si="198"/>
        <v>0</v>
      </c>
      <c r="T1594" s="45">
        <f t="shared" si="199"/>
        <v>0</v>
      </c>
      <c r="U1594" s="45">
        <f>IF(L1594=1,F1594*INDEX(Asumsi!$B$5:$B$7,MATCH(I1594,Asumsi!$A$5:$A$7,0))-F1594*R1594,0)</f>
        <v>1004118</v>
      </c>
      <c r="V1594" s="45">
        <f>IF(S1594=1,U1594*(1-Asumsi!$B$10),U1594)</f>
        <v>1004118</v>
      </c>
    </row>
    <row r="1595" spans="1:22" x14ac:dyDescent="0.35">
      <c r="A1595" s="43">
        <v>45125</v>
      </c>
      <c r="B1595" s="43" t="s">
        <v>202</v>
      </c>
      <c r="C1595" s="43" t="s">
        <v>462</v>
      </c>
      <c r="D1595" s="44">
        <v>41057</v>
      </c>
      <c r="E1595" s="43">
        <v>6</v>
      </c>
      <c r="F1595" s="43">
        <v>1951000</v>
      </c>
      <c r="G1595" s="43">
        <v>0.09</v>
      </c>
      <c r="H1595" s="43">
        <v>175590</v>
      </c>
      <c r="I1595" s="43" t="s">
        <v>75</v>
      </c>
      <c r="J1595" s="43" t="s">
        <v>143</v>
      </c>
      <c r="K1595" s="43">
        <f t="shared" si="192"/>
        <v>2012</v>
      </c>
      <c r="L1595" s="43">
        <f t="shared" si="193"/>
        <v>1</v>
      </c>
      <c r="M1595" s="43">
        <f t="shared" si="194"/>
        <v>0</v>
      </c>
      <c r="N1595" s="43">
        <f t="shared" si="195"/>
        <v>1</v>
      </c>
      <c r="O1595" s="43" t="str">
        <f t="shared" si="196"/>
        <v>D: 7%+</v>
      </c>
      <c r="P1595" s="45">
        <f t="shared" si="197"/>
        <v>1775410</v>
      </c>
      <c r="Q1595" s="45">
        <f>IF(L1595=1,F1595*INDEX(Asumsi!$B$5:$B$7,MATCH(I1595,Asumsi!$A$5:$A$7,0))-H1595,0)</f>
        <v>409710</v>
      </c>
      <c r="R1595" s="46">
        <f>MIN(G1595,INDEX(Asumsi!$C$5:$C$7,MATCH(I1595,Asumsi!$A$5:$A$7,0)))</f>
        <v>0.03</v>
      </c>
      <c r="S1595" s="43">
        <f t="shared" si="198"/>
        <v>1</v>
      </c>
      <c r="T1595" s="45">
        <f t="shared" si="199"/>
        <v>117060</v>
      </c>
      <c r="U1595" s="45">
        <f>IF(L1595=1,F1595*INDEX(Asumsi!$B$5:$B$7,MATCH(I1595,Asumsi!$A$5:$A$7,0))-F1595*R1595,0)</f>
        <v>526770</v>
      </c>
      <c r="V1595" s="45">
        <f>IF(S1595=1,U1595*(1-Asumsi!$B$10),U1595)</f>
        <v>500431.5</v>
      </c>
    </row>
    <row r="1596" spans="1:22" x14ac:dyDescent="0.35">
      <c r="A1596" s="43">
        <v>45190</v>
      </c>
      <c r="B1596" s="43" t="s">
        <v>202</v>
      </c>
      <c r="C1596" s="43" t="s">
        <v>479</v>
      </c>
      <c r="D1596" s="44">
        <v>40501</v>
      </c>
      <c r="E1596" s="43">
        <v>13</v>
      </c>
      <c r="F1596" s="43">
        <v>4169920</v>
      </c>
      <c r="G1596" s="43">
        <v>0</v>
      </c>
      <c r="H1596" s="43">
        <v>0</v>
      </c>
      <c r="I1596" s="43" t="s">
        <v>75</v>
      </c>
      <c r="J1596" s="43" t="s">
        <v>135</v>
      </c>
      <c r="K1596" s="43">
        <f t="shared" si="192"/>
        <v>2010</v>
      </c>
      <c r="L1596" s="43">
        <f t="shared" si="193"/>
        <v>1</v>
      </c>
      <c r="M1596" s="43">
        <f t="shared" si="194"/>
        <v>0</v>
      </c>
      <c r="N1596" s="43">
        <f t="shared" si="195"/>
        <v>1</v>
      </c>
      <c r="O1596" s="43" t="str">
        <f t="shared" si="196"/>
        <v>A: 0%</v>
      </c>
      <c r="P1596" s="45">
        <f t="shared" si="197"/>
        <v>4169920</v>
      </c>
      <c r="Q1596" s="45">
        <f>IF(L1596=1,F1596*INDEX(Asumsi!$B$5:$B$7,MATCH(I1596,Asumsi!$A$5:$A$7,0))-H1596,0)</f>
        <v>1250976</v>
      </c>
      <c r="R1596" s="46">
        <f>MIN(G1596,INDEX(Asumsi!$C$5:$C$7,MATCH(I1596,Asumsi!$A$5:$A$7,0)))</f>
        <v>0</v>
      </c>
      <c r="S1596" s="43">
        <f t="shared" si="198"/>
        <v>0</v>
      </c>
      <c r="T1596" s="45">
        <f t="shared" si="199"/>
        <v>0</v>
      </c>
      <c r="U1596" s="45">
        <f>IF(L1596=1,F1596*INDEX(Asumsi!$B$5:$B$7,MATCH(I1596,Asumsi!$A$5:$A$7,0))-F1596*R1596,0)</f>
        <v>1250976</v>
      </c>
      <c r="V1596" s="45">
        <f>IF(S1596=1,U1596*(1-Asumsi!$B$10),U1596)</f>
        <v>1250976</v>
      </c>
    </row>
    <row r="1597" spans="1:22" x14ac:dyDescent="0.35">
      <c r="A1597" s="43">
        <v>45414</v>
      </c>
      <c r="B1597" s="43" t="s">
        <v>202</v>
      </c>
      <c r="C1597" s="43" t="s">
        <v>479</v>
      </c>
      <c r="D1597" s="44">
        <v>39855</v>
      </c>
      <c r="E1597" s="43">
        <v>17</v>
      </c>
      <c r="F1597" s="43">
        <v>2005460</v>
      </c>
      <c r="G1597" s="43">
        <v>0.08</v>
      </c>
      <c r="H1597" s="43">
        <v>160437</v>
      </c>
      <c r="I1597" s="43" t="s">
        <v>76</v>
      </c>
      <c r="J1597" s="43" t="s">
        <v>141</v>
      </c>
      <c r="K1597" s="43">
        <f t="shared" si="192"/>
        <v>2009</v>
      </c>
      <c r="L1597" s="43">
        <f t="shared" si="193"/>
        <v>1</v>
      </c>
      <c r="M1597" s="43">
        <f t="shared" si="194"/>
        <v>0</v>
      </c>
      <c r="N1597" s="43">
        <f t="shared" si="195"/>
        <v>1</v>
      </c>
      <c r="O1597" s="43" t="str">
        <f t="shared" si="196"/>
        <v>D: 7%+</v>
      </c>
      <c r="P1597" s="45">
        <f t="shared" si="197"/>
        <v>1845023</v>
      </c>
      <c r="Q1597" s="45">
        <f>IF(L1597=1,F1597*INDEX(Asumsi!$B$5:$B$7,MATCH(I1597,Asumsi!$A$5:$A$7,0))-H1597,0)</f>
        <v>441201</v>
      </c>
      <c r="R1597" s="46">
        <f>MIN(G1597,INDEX(Asumsi!$C$5:$C$7,MATCH(I1597,Asumsi!$A$5:$A$7,0)))</f>
        <v>0.05</v>
      </c>
      <c r="S1597" s="43">
        <f t="shared" si="198"/>
        <v>1</v>
      </c>
      <c r="T1597" s="45">
        <f t="shared" si="199"/>
        <v>60163.799999999996</v>
      </c>
      <c r="U1597" s="45">
        <f>IF(L1597=1,F1597*INDEX(Asumsi!$B$5:$B$7,MATCH(I1597,Asumsi!$A$5:$A$7,0))-F1597*R1597,0)</f>
        <v>501365</v>
      </c>
      <c r="V1597" s="45">
        <f>IF(S1597=1,U1597*(1-Asumsi!$B$10),U1597)</f>
        <v>476296.75</v>
      </c>
    </row>
    <row r="1598" spans="1:22" x14ac:dyDescent="0.35">
      <c r="A1598" s="43">
        <v>45700</v>
      </c>
      <c r="B1598" s="43" t="s">
        <v>202</v>
      </c>
      <c r="C1598" s="43" t="s">
        <v>493</v>
      </c>
      <c r="D1598" s="44">
        <v>41226</v>
      </c>
      <c r="E1598" s="43">
        <v>43</v>
      </c>
      <c r="F1598" s="43">
        <v>3409160</v>
      </c>
      <c r="G1598" s="43">
        <v>0.02</v>
      </c>
      <c r="H1598" s="43">
        <v>68183</v>
      </c>
      <c r="I1598" s="43" t="s">
        <v>76</v>
      </c>
      <c r="J1598" s="43" t="s">
        <v>141</v>
      </c>
      <c r="K1598" s="43">
        <f t="shared" si="192"/>
        <v>2012</v>
      </c>
      <c r="L1598" s="43">
        <f t="shared" si="193"/>
        <v>1</v>
      </c>
      <c r="M1598" s="43">
        <f t="shared" si="194"/>
        <v>0</v>
      </c>
      <c r="N1598" s="43">
        <f t="shared" si="195"/>
        <v>1</v>
      </c>
      <c r="O1598" s="43" t="str">
        <f t="shared" si="196"/>
        <v>B: 1-3%</v>
      </c>
      <c r="P1598" s="45">
        <f t="shared" si="197"/>
        <v>3340977</v>
      </c>
      <c r="Q1598" s="45">
        <f>IF(L1598=1,F1598*INDEX(Asumsi!$B$5:$B$7,MATCH(I1598,Asumsi!$A$5:$A$7,0))-H1598,0)</f>
        <v>954565</v>
      </c>
      <c r="R1598" s="46">
        <f>MIN(G1598,INDEX(Asumsi!$C$5:$C$7,MATCH(I1598,Asumsi!$A$5:$A$7,0)))</f>
        <v>0.02</v>
      </c>
      <c r="S1598" s="43">
        <f t="shared" si="198"/>
        <v>0</v>
      </c>
      <c r="T1598" s="45">
        <f t="shared" si="199"/>
        <v>0</v>
      </c>
      <c r="U1598" s="45">
        <f>IF(L1598=1,F1598*INDEX(Asumsi!$B$5:$B$7,MATCH(I1598,Asumsi!$A$5:$A$7,0))-F1598*R1598,0)</f>
        <v>954564.8</v>
      </c>
      <c r="V1598" s="45">
        <f>IF(S1598=1,U1598*(1-Asumsi!$B$10),U1598)</f>
        <v>954564.8</v>
      </c>
    </row>
    <row r="1599" spans="1:22" x14ac:dyDescent="0.35">
      <c r="A1599" s="43">
        <v>45824</v>
      </c>
      <c r="B1599" s="43" t="s">
        <v>202</v>
      </c>
      <c r="C1599" s="43" t="s">
        <v>449</v>
      </c>
      <c r="D1599" s="44">
        <v>40153</v>
      </c>
      <c r="E1599" s="43">
        <v>44</v>
      </c>
      <c r="F1599" s="43">
        <v>12246960</v>
      </c>
      <c r="G1599" s="43">
        <v>0.08</v>
      </c>
      <c r="H1599" s="43">
        <v>979757</v>
      </c>
      <c r="I1599" s="43" t="s">
        <v>75</v>
      </c>
      <c r="J1599" s="43" t="s">
        <v>135</v>
      </c>
      <c r="K1599" s="43">
        <f t="shared" si="192"/>
        <v>2009</v>
      </c>
      <c r="L1599" s="43">
        <f t="shared" si="193"/>
        <v>1</v>
      </c>
      <c r="M1599" s="43">
        <f t="shared" si="194"/>
        <v>0</v>
      </c>
      <c r="N1599" s="43">
        <f t="shared" si="195"/>
        <v>1</v>
      </c>
      <c r="O1599" s="43" t="str">
        <f t="shared" si="196"/>
        <v>D: 7%+</v>
      </c>
      <c r="P1599" s="45">
        <f t="shared" si="197"/>
        <v>11267203</v>
      </c>
      <c r="Q1599" s="45">
        <f>IF(L1599=1,F1599*INDEX(Asumsi!$B$5:$B$7,MATCH(I1599,Asumsi!$A$5:$A$7,0))-H1599,0)</f>
        <v>2694331</v>
      </c>
      <c r="R1599" s="46">
        <f>MIN(G1599,INDEX(Asumsi!$C$5:$C$7,MATCH(I1599,Asumsi!$A$5:$A$7,0)))</f>
        <v>0.03</v>
      </c>
      <c r="S1599" s="43">
        <f t="shared" si="198"/>
        <v>1</v>
      </c>
      <c r="T1599" s="45">
        <f t="shared" si="199"/>
        <v>612348</v>
      </c>
      <c r="U1599" s="45">
        <f>IF(L1599=1,F1599*INDEX(Asumsi!$B$5:$B$7,MATCH(I1599,Asumsi!$A$5:$A$7,0))-F1599*R1599,0)</f>
        <v>3306679.2</v>
      </c>
      <c r="V1599" s="45">
        <f>IF(S1599=1,U1599*(1-Asumsi!$B$10),U1599)</f>
        <v>3141345.24</v>
      </c>
    </row>
    <row r="1600" spans="1:22" x14ac:dyDescent="0.35">
      <c r="A1600" s="43">
        <v>45991</v>
      </c>
      <c r="B1600" s="43" t="s">
        <v>202</v>
      </c>
      <c r="C1600" s="43" t="s">
        <v>479</v>
      </c>
      <c r="D1600" s="44">
        <v>40588</v>
      </c>
      <c r="E1600" s="43">
        <v>1</v>
      </c>
      <c r="F1600" s="43">
        <v>262540</v>
      </c>
      <c r="G1600" s="43">
        <v>0.1</v>
      </c>
      <c r="H1600" s="43">
        <v>26254</v>
      </c>
      <c r="I1600" s="43" t="s">
        <v>75</v>
      </c>
      <c r="J1600" s="43" t="s">
        <v>143</v>
      </c>
      <c r="K1600" s="43">
        <f t="shared" si="192"/>
        <v>2011</v>
      </c>
      <c r="L1600" s="43">
        <f t="shared" si="193"/>
        <v>1</v>
      </c>
      <c r="M1600" s="43">
        <f t="shared" si="194"/>
        <v>0</v>
      </c>
      <c r="N1600" s="43">
        <f t="shared" si="195"/>
        <v>1</v>
      </c>
      <c r="O1600" s="43" t="str">
        <f t="shared" si="196"/>
        <v>D: 7%+</v>
      </c>
      <c r="P1600" s="45">
        <f t="shared" si="197"/>
        <v>236286</v>
      </c>
      <c r="Q1600" s="45">
        <f>IF(L1600=1,F1600*INDEX(Asumsi!$B$5:$B$7,MATCH(I1600,Asumsi!$A$5:$A$7,0))-H1600,0)</f>
        <v>52508</v>
      </c>
      <c r="R1600" s="46">
        <f>MIN(G1600,INDEX(Asumsi!$C$5:$C$7,MATCH(I1600,Asumsi!$A$5:$A$7,0)))</f>
        <v>0.03</v>
      </c>
      <c r="S1600" s="43">
        <f t="shared" si="198"/>
        <v>1</v>
      </c>
      <c r="T1600" s="45">
        <f t="shared" si="199"/>
        <v>18377.800000000003</v>
      </c>
      <c r="U1600" s="45">
        <f>IF(L1600=1,F1600*INDEX(Asumsi!$B$5:$B$7,MATCH(I1600,Asumsi!$A$5:$A$7,0))-F1600*R1600,0)</f>
        <v>70885.8</v>
      </c>
      <c r="V1600" s="45">
        <f>IF(S1600=1,U1600*(1-Asumsi!$B$10),U1600)</f>
        <v>67341.509999999995</v>
      </c>
    </row>
    <row r="1601" spans="1:22" x14ac:dyDescent="0.35">
      <c r="A1601" s="43">
        <v>46307</v>
      </c>
      <c r="B1601" s="43" t="s">
        <v>202</v>
      </c>
      <c r="C1601" s="43" t="s">
        <v>491</v>
      </c>
      <c r="D1601" s="44">
        <v>40580</v>
      </c>
      <c r="E1601" s="43">
        <v>32</v>
      </c>
      <c r="F1601" s="43">
        <v>1287060</v>
      </c>
      <c r="G1601" s="43">
        <v>0.05</v>
      </c>
      <c r="H1601" s="43">
        <v>64353</v>
      </c>
      <c r="I1601" s="43" t="s">
        <v>76</v>
      </c>
      <c r="J1601" s="43" t="s">
        <v>145</v>
      </c>
      <c r="K1601" s="43">
        <f t="shared" si="192"/>
        <v>2011</v>
      </c>
      <c r="L1601" s="43">
        <f t="shared" si="193"/>
        <v>1</v>
      </c>
      <c r="M1601" s="43">
        <f t="shared" si="194"/>
        <v>0</v>
      </c>
      <c r="N1601" s="43">
        <f t="shared" si="195"/>
        <v>1</v>
      </c>
      <c r="O1601" s="43" t="str">
        <f t="shared" si="196"/>
        <v>C: 4-6%</v>
      </c>
      <c r="P1601" s="45">
        <f t="shared" si="197"/>
        <v>1222707</v>
      </c>
      <c r="Q1601" s="45">
        <f>IF(L1601=1,F1601*INDEX(Asumsi!$B$5:$B$7,MATCH(I1601,Asumsi!$A$5:$A$7,0))-H1601,0)</f>
        <v>321765</v>
      </c>
      <c r="R1601" s="46">
        <f>MIN(G1601,INDEX(Asumsi!$C$5:$C$7,MATCH(I1601,Asumsi!$A$5:$A$7,0)))</f>
        <v>0.05</v>
      </c>
      <c r="S1601" s="43">
        <f t="shared" si="198"/>
        <v>0</v>
      </c>
      <c r="T1601" s="45">
        <f t="shared" si="199"/>
        <v>0</v>
      </c>
      <c r="U1601" s="45">
        <f>IF(L1601=1,F1601*INDEX(Asumsi!$B$5:$B$7,MATCH(I1601,Asumsi!$A$5:$A$7,0))-F1601*R1601,0)</f>
        <v>321765</v>
      </c>
      <c r="V1601" s="45">
        <f>IF(S1601=1,U1601*(1-Asumsi!$B$10),U1601)</f>
        <v>321765</v>
      </c>
    </row>
    <row r="1602" spans="1:22" x14ac:dyDescent="0.35">
      <c r="A1602" s="43">
        <v>46434</v>
      </c>
      <c r="B1602" s="43" t="s">
        <v>202</v>
      </c>
      <c r="C1602" s="43" t="s">
        <v>371</v>
      </c>
      <c r="D1602" s="44">
        <v>40269</v>
      </c>
      <c r="E1602" s="43">
        <v>34</v>
      </c>
      <c r="F1602" s="43">
        <v>1600780</v>
      </c>
      <c r="G1602" s="43">
        <v>0.06</v>
      </c>
      <c r="H1602" s="43">
        <v>96047</v>
      </c>
      <c r="I1602" s="43" t="s">
        <v>76</v>
      </c>
      <c r="J1602" s="43" t="s">
        <v>138</v>
      </c>
      <c r="K1602" s="43">
        <f t="shared" ref="K1602:K1665" si="200">YEAR(D1602)</f>
        <v>2010</v>
      </c>
      <c r="L1602" s="43">
        <f t="shared" ref="L1602:L1665" si="201">IF(B1602="Order Finished",1,0)</f>
        <v>1</v>
      </c>
      <c r="M1602" s="43">
        <f t="shared" ref="M1602:M1665" si="202">IF(B1602="Order Returned",1,0)</f>
        <v>0</v>
      </c>
      <c r="N1602" s="43">
        <f t="shared" ref="N1602:N1665" si="203">IF(B1602="Order Cancelled",0,1)</f>
        <v>1</v>
      </c>
      <c r="O1602" s="43" t="str">
        <f t="shared" ref="O1602:O1665" si="204">IF(G1602=0,"A: 0%",IF(G1602&lt;=0.03,"B: 1-3%",IF(G1602&lt;=0.06,"C: 4-6%","D: 7%+")))</f>
        <v>C: 4-6%</v>
      </c>
      <c r="P1602" s="45">
        <f t="shared" ref="P1602:P1665" si="205">IF(L1602=1,F1602-H1602,0)</f>
        <v>1504733</v>
      </c>
      <c r="Q1602" s="45">
        <f>IF(L1602=1,F1602*INDEX(Asumsi!$B$5:$B$7,MATCH(I1602,Asumsi!$A$5:$A$7,0))-H1602,0)</f>
        <v>384187</v>
      </c>
      <c r="R1602" s="46">
        <f>MIN(G1602,INDEX(Asumsi!$C$5:$C$7,MATCH(I1602,Asumsi!$A$5:$A$7,0)))</f>
        <v>0.05</v>
      </c>
      <c r="S1602" s="43">
        <f t="shared" ref="S1602:S1665" si="206">IF(G1602&gt;R1602,1,0)</f>
        <v>1</v>
      </c>
      <c r="T1602" s="45">
        <f t="shared" ref="T1602:T1665" si="207">IF(L1602=1,F1602*(G1602-R1602),0)</f>
        <v>16007.799999999992</v>
      </c>
      <c r="U1602" s="45">
        <f>IF(L1602=1,F1602*INDEX(Asumsi!$B$5:$B$7,MATCH(I1602,Asumsi!$A$5:$A$7,0))-F1602*R1602,0)</f>
        <v>400195</v>
      </c>
      <c r="V1602" s="45">
        <f>IF(S1602=1,U1602*(1-Asumsi!$B$10),U1602)</f>
        <v>380185.25</v>
      </c>
    </row>
    <row r="1603" spans="1:22" x14ac:dyDescent="0.35">
      <c r="A1603" s="43">
        <v>46466</v>
      </c>
      <c r="B1603" s="43" t="s">
        <v>202</v>
      </c>
      <c r="C1603" s="43" t="s">
        <v>495</v>
      </c>
      <c r="D1603" s="44">
        <v>40960</v>
      </c>
      <c r="E1603" s="43">
        <v>7</v>
      </c>
      <c r="F1603" s="43">
        <v>542540</v>
      </c>
      <c r="G1603" s="43">
        <v>0.05</v>
      </c>
      <c r="H1603" s="43">
        <v>27127</v>
      </c>
      <c r="I1603" s="43" t="s">
        <v>75</v>
      </c>
      <c r="J1603" s="43" t="s">
        <v>144</v>
      </c>
      <c r="K1603" s="43">
        <f t="shared" si="200"/>
        <v>2012</v>
      </c>
      <c r="L1603" s="43">
        <f t="shared" si="201"/>
        <v>1</v>
      </c>
      <c r="M1603" s="43">
        <f t="shared" si="202"/>
        <v>0</v>
      </c>
      <c r="N1603" s="43">
        <f t="shared" si="203"/>
        <v>1</v>
      </c>
      <c r="O1603" s="43" t="str">
        <f t="shared" si="204"/>
        <v>C: 4-6%</v>
      </c>
      <c r="P1603" s="45">
        <f t="shared" si="205"/>
        <v>515413</v>
      </c>
      <c r="Q1603" s="45">
        <f>IF(L1603=1,F1603*INDEX(Asumsi!$B$5:$B$7,MATCH(I1603,Asumsi!$A$5:$A$7,0))-H1603,0)</f>
        <v>135635</v>
      </c>
      <c r="R1603" s="46">
        <f>MIN(G1603,INDEX(Asumsi!$C$5:$C$7,MATCH(I1603,Asumsi!$A$5:$A$7,0)))</f>
        <v>0.03</v>
      </c>
      <c r="S1603" s="43">
        <f t="shared" si="206"/>
        <v>1</v>
      </c>
      <c r="T1603" s="45">
        <f t="shared" si="207"/>
        <v>10850.800000000003</v>
      </c>
      <c r="U1603" s="45">
        <f>IF(L1603=1,F1603*INDEX(Asumsi!$B$5:$B$7,MATCH(I1603,Asumsi!$A$5:$A$7,0))-F1603*R1603,0)</f>
        <v>146485.79999999999</v>
      </c>
      <c r="V1603" s="45">
        <f>IF(S1603=1,U1603*(1-Asumsi!$B$10),U1603)</f>
        <v>139161.50999999998</v>
      </c>
    </row>
    <row r="1604" spans="1:22" x14ac:dyDescent="0.35">
      <c r="A1604" s="43">
        <v>46528</v>
      </c>
      <c r="B1604" s="43" t="s">
        <v>202</v>
      </c>
      <c r="C1604" s="43" t="s">
        <v>450</v>
      </c>
      <c r="D1604" s="44">
        <v>40153</v>
      </c>
      <c r="E1604" s="43">
        <v>43</v>
      </c>
      <c r="F1604" s="43">
        <v>5960300</v>
      </c>
      <c r="G1604" s="43">
        <v>0.05</v>
      </c>
      <c r="H1604" s="43">
        <v>298015</v>
      </c>
      <c r="I1604" s="43" t="s">
        <v>75</v>
      </c>
      <c r="J1604" s="43" t="s">
        <v>144</v>
      </c>
      <c r="K1604" s="43">
        <f t="shared" si="200"/>
        <v>2009</v>
      </c>
      <c r="L1604" s="43">
        <f t="shared" si="201"/>
        <v>1</v>
      </c>
      <c r="M1604" s="43">
        <f t="shared" si="202"/>
        <v>0</v>
      </c>
      <c r="N1604" s="43">
        <f t="shared" si="203"/>
        <v>1</v>
      </c>
      <c r="O1604" s="43" t="str">
        <f t="shared" si="204"/>
        <v>C: 4-6%</v>
      </c>
      <c r="P1604" s="45">
        <f t="shared" si="205"/>
        <v>5662285</v>
      </c>
      <c r="Q1604" s="45">
        <f>IF(L1604=1,F1604*INDEX(Asumsi!$B$5:$B$7,MATCH(I1604,Asumsi!$A$5:$A$7,0))-H1604,0)</f>
        <v>1490075</v>
      </c>
      <c r="R1604" s="46">
        <f>MIN(G1604,INDEX(Asumsi!$C$5:$C$7,MATCH(I1604,Asumsi!$A$5:$A$7,0)))</f>
        <v>0.03</v>
      </c>
      <c r="S1604" s="43">
        <f t="shared" si="206"/>
        <v>1</v>
      </c>
      <c r="T1604" s="45">
        <f t="shared" si="207"/>
        <v>119206.00000000003</v>
      </c>
      <c r="U1604" s="45">
        <f>IF(L1604=1,F1604*INDEX(Asumsi!$B$5:$B$7,MATCH(I1604,Asumsi!$A$5:$A$7,0))-F1604*R1604,0)</f>
        <v>1609281</v>
      </c>
      <c r="V1604" s="45">
        <f>IF(S1604=1,U1604*(1-Asumsi!$B$10),U1604)</f>
        <v>1528816.95</v>
      </c>
    </row>
    <row r="1605" spans="1:22" x14ac:dyDescent="0.35">
      <c r="A1605" s="43">
        <v>46626</v>
      </c>
      <c r="B1605" s="43" t="s">
        <v>202</v>
      </c>
      <c r="C1605" s="43" t="s">
        <v>490</v>
      </c>
      <c r="D1605" s="44">
        <v>41087</v>
      </c>
      <c r="E1605" s="43">
        <v>8</v>
      </c>
      <c r="F1605" s="43">
        <v>1651920</v>
      </c>
      <c r="G1605" s="43">
        <v>0.01</v>
      </c>
      <c r="H1605" s="43">
        <v>16519</v>
      </c>
      <c r="I1605" s="43" t="s">
        <v>75</v>
      </c>
      <c r="J1605" s="43" t="s">
        <v>135</v>
      </c>
      <c r="K1605" s="43">
        <f t="shared" si="200"/>
        <v>2012</v>
      </c>
      <c r="L1605" s="43">
        <f t="shared" si="201"/>
        <v>1</v>
      </c>
      <c r="M1605" s="43">
        <f t="shared" si="202"/>
        <v>0</v>
      </c>
      <c r="N1605" s="43">
        <f t="shared" si="203"/>
        <v>1</v>
      </c>
      <c r="O1605" s="43" t="str">
        <f t="shared" si="204"/>
        <v>B: 1-3%</v>
      </c>
      <c r="P1605" s="45">
        <f t="shared" si="205"/>
        <v>1635401</v>
      </c>
      <c r="Q1605" s="45">
        <f>IF(L1605=1,F1605*INDEX(Asumsi!$B$5:$B$7,MATCH(I1605,Asumsi!$A$5:$A$7,0))-H1605,0)</f>
        <v>479057</v>
      </c>
      <c r="R1605" s="46">
        <f>MIN(G1605,INDEX(Asumsi!$C$5:$C$7,MATCH(I1605,Asumsi!$A$5:$A$7,0)))</f>
        <v>0.01</v>
      </c>
      <c r="S1605" s="43">
        <f t="shared" si="206"/>
        <v>0</v>
      </c>
      <c r="T1605" s="45">
        <f t="shared" si="207"/>
        <v>0</v>
      </c>
      <c r="U1605" s="45">
        <f>IF(L1605=1,F1605*INDEX(Asumsi!$B$5:$B$7,MATCH(I1605,Asumsi!$A$5:$A$7,0))-F1605*R1605,0)</f>
        <v>479056.8</v>
      </c>
      <c r="V1605" s="45">
        <f>IF(S1605=1,U1605*(1-Asumsi!$B$10),U1605)</f>
        <v>479056.8</v>
      </c>
    </row>
    <row r="1606" spans="1:22" x14ac:dyDescent="0.35">
      <c r="A1606" s="43">
        <v>46853</v>
      </c>
      <c r="B1606" s="43" t="s">
        <v>202</v>
      </c>
      <c r="C1606" s="43" t="s">
        <v>505</v>
      </c>
      <c r="D1606" s="44">
        <v>39955</v>
      </c>
      <c r="E1606" s="43">
        <v>22</v>
      </c>
      <c r="F1606" s="43">
        <v>11297380</v>
      </c>
      <c r="G1606" s="43">
        <v>0.03</v>
      </c>
      <c r="H1606" s="43">
        <v>338921</v>
      </c>
      <c r="I1606" s="43" t="s">
        <v>77</v>
      </c>
      <c r="J1606" s="43" t="s">
        <v>142</v>
      </c>
      <c r="K1606" s="43">
        <f t="shared" si="200"/>
        <v>2009</v>
      </c>
      <c r="L1606" s="43">
        <f t="shared" si="201"/>
        <v>1</v>
      </c>
      <c r="M1606" s="43">
        <f t="shared" si="202"/>
        <v>0</v>
      </c>
      <c r="N1606" s="43">
        <f t="shared" si="203"/>
        <v>1</v>
      </c>
      <c r="O1606" s="43" t="str">
        <f t="shared" si="204"/>
        <v>B: 1-3%</v>
      </c>
      <c r="P1606" s="45">
        <f t="shared" si="205"/>
        <v>10958459</v>
      </c>
      <c r="Q1606" s="45">
        <f>IF(L1606=1,F1606*INDEX(Asumsi!$B$5:$B$7,MATCH(I1606,Asumsi!$A$5:$A$7,0))-H1606,0)</f>
        <v>3050293</v>
      </c>
      <c r="R1606" s="46">
        <f>MIN(G1606,INDEX(Asumsi!$C$5:$C$7,MATCH(I1606,Asumsi!$A$5:$A$7,0)))</f>
        <v>0.03</v>
      </c>
      <c r="S1606" s="43">
        <f t="shared" si="206"/>
        <v>0</v>
      </c>
      <c r="T1606" s="45">
        <f t="shared" si="207"/>
        <v>0</v>
      </c>
      <c r="U1606" s="45">
        <f>IF(L1606=1,F1606*INDEX(Asumsi!$B$5:$B$7,MATCH(I1606,Asumsi!$A$5:$A$7,0))-F1606*R1606,0)</f>
        <v>3050292.6</v>
      </c>
      <c r="V1606" s="45">
        <f>IF(S1606=1,U1606*(1-Asumsi!$B$10),U1606)</f>
        <v>3050292.6</v>
      </c>
    </row>
    <row r="1607" spans="1:22" x14ac:dyDescent="0.35">
      <c r="A1607" s="43">
        <v>46855</v>
      </c>
      <c r="B1607" s="43" t="s">
        <v>202</v>
      </c>
      <c r="C1607" s="43" t="s">
        <v>469</v>
      </c>
      <c r="D1607" s="44">
        <v>40242</v>
      </c>
      <c r="E1607" s="43">
        <v>32</v>
      </c>
      <c r="F1607" s="43">
        <v>106680</v>
      </c>
      <c r="G1607" s="43">
        <v>0.04</v>
      </c>
      <c r="H1607" s="43">
        <v>4267</v>
      </c>
      <c r="I1607" s="43" t="s">
        <v>75</v>
      </c>
      <c r="J1607" s="43" t="s">
        <v>144</v>
      </c>
      <c r="K1607" s="43">
        <f t="shared" si="200"/>
        <v>2010</v>
      </c>
      <c r="L1607" s="43">
        <f t="shared" si="201"/>
        <v>1</v>
      </c>
      <c r="M1607" s="43">
        <f t="shared" si="202"/>
        <v>0</v>
      </c>
      <c r="N1607" s="43">
        <f t="shared" si="203"/>
        <v>1</v>
      </c>
      <c r="O1607" s="43" t="str">
        <f t="shared" si="204"/>
        <v>C: 4-6%</v>
      </c>
      <c r="P1607" s="45">
        <f t="shared" si="205"/>
        <v>102413</v>
      </c>
      <c r="Q1607" s="45">
        <f>IF(L1607=1,F1607*INDEX(Asumsi!$B$5:$B$7,MATCH(I1607,Asumsi!$A$5:$A$7,0))-H1607,0)</f>
        <v>27737</v>
      </c>
      <c r="R1607" s="46">
        <f>MIN(G1607,INDEX(Asumsi!$C$5:$C$7,MATCH(I1607,Asumsi!$A$5:$A$7,0)))</f>
        <v>0.03</v>
      </c>
      <c r="S1607" s="43">
        <f t="shared" si="206"/>
        <v>1</v>
      </c>
      <c r="T1607" s="45">
        <f t="shared" si="207"/>
        <v>1066.8000000000002</v>
      </c>
      <c r="U1607" s="45">
        <f>IF(L1607=1,F1607*INDEX(Asumsi!$B$5:$B$7,MATCH(I1607,Asumsi!$A$5:$A$7,0))-F1607*R1607,0)</f>
        <v>28803.599999999999</v>
      </c>
      <c r="V1607" s="45">
        <f>IF(S1607=1,U1607*(1-Asumsi!$B$10),U1607)</f>
        <v>27363.42</v>
      </c>
    </row>
    <row r="1608" spans="1:22" x14ac:dyDescent="0.35">
      <c r="A1608" s="43">
        <v>46919</v>
      </c>
      <c r="B1608" s="43" t="s">
        <v>202</v>
      </c>
      <c r="C1608" s="43" t="s">
        <v>474</v>
      </c>
      <c r="D1608" s="44">
        <v>39982</v>
      </c>
      <c r="E1608" s="43">
        <v>31</v>
      </c>
      <c r="F1608" s="43">
        <v>8967840</v>
      </c>
      <c r="G1608" s="43">
        <v>7.0000000000000007E-2</v>
      </c>
      <c r="H1608" s="43">
        <v>627749</v>
      </c>
      <c r="I1608" s="43" t="s">
        <v>77</v>
      </c>
      <c r="J1608" s="43" t="s">
        <v>142</v>
      </c>
      <c r="K1608" s="43">
        <f t="shared" si="200"/>
        <v>2009</v>
      </c>
      <c r="L1608" s="43">
        <f t="shared" si="201"/>
        <v>1</v>
      </c>
      <c r="M1608" s="43">
        <f t="shared" si="202"/>
        <v>0</v>
      </c>
      <c r="N1608" s="43">
        <f t="shared" si="203"/>
        <v>1</v>
      </c>
      <c r="O1608" s="43" t="str">
        <f t="shared" si="204"/>
        <v>D: 7%+</v>
      </c>
      <c r="P1608" s="45">
        <f t="shared" si="205"/>
        <v>8340091</v>
      </c>
      <c r="Q1608" s="45">
        <f>IF(L1608=1,F1608*INDEX(Asumsi!$B$5:$B$7,MATCH(I1608,Asumsi!$A$5:$A$7,0))-H1608,0)</f>
        <v>2062603</v>
      </c>
      <c r="R1608" s="46">
        <f>MIN(G1608,INDEX(Asumsi!$C$5:$C$7,MATCH(I1608,Asumsi!$A$5:$A$7,0)))</f>
        <v>0.05</v>
      </c>
      <c r="S1608" s="43">
        <f t="shared" si="206"/>
        <v>1</v>
      </c>
      <c r="T1608" s="45">
        <f t="shared" si="207"/>
        <v>179356.80000000005</v>
      </c>
      <c r="U1608" s="45">
        <f>IF(L1608=1,F1608*INDEX(Asumsi!$B$5:$B$7,MATCH(I1608,Asumsi!$A$5:$A$7,0))-F1608*R1608,0)</f>
        <v>2241960</v>
      </c>
      <c r="V1608" s="45">
        <f>IF(S1608=1,U1608*(1-Asumsi!$B$10),U1608)</f>
        <v>2129862</v>
      </c>
    </row>
    <row r="1609" spans="1:22" x14ac:dyDescent="0.35">
      <c r="A1609" s="43">
        <v>46977</v>
      </c>
      <c r="B1609" s="43" t="s">
        <v>202</v>
      </c>
      <c r="C1609" s="43" t="s">
        <v>463</v>
      </c>
      <c r="D1609" s="44">
        <v>41036</v>
      </c>
      <c r="E1609" s="43">
        <v>10</v>
      </c>
      <c r="F1609" s="43">
        <v>100840</v>
      </c>
      <c r="G1609" s="43">
        <v>0.06</v>
      </c>
      <c r="H1609" s="43">
        <v>6050</v>
      </c>
      <c r="I1609" s="43" t="s">
        <v>76</v>
      </c>
      <c r="J1609" s="43" t="s">
        <v>138</v>
      </c>
      <c r="K1609" s="43">
        <f t="shared" si="200"/>
        <v>2012</v>
      </c>
      <c r="L1609" s="43">
        <f t="shared" si="201"/>
        <v>1</v>
      </c>
      <c r="M1609" s="43">
        <f t="shared" si="202"/>
        <v>0</v>
      </c>
      <c r="N1609" s="43">
        <f t="shared" si="203"/>
        <v>1</v>
      </c>
      <c r="O1609" s="43" t="str">
        <f t="shared" si="204"/>
        <v>C: 4-6%</v>
      </c>
      <c r="P1609" s="45">
        <f t="shared" si="205"/>
        <v>94790</v>
      </c>
      <c r="Q1609" s="45">
        <f>IF(L1609=1,F1609*INDEX(Asumsi!$B$5:$B$7,MATCH(I1609,Asumsi!$A$5:$A$7,0))-H1609,0)</f>
        <v>24202</v>
      </c>
      <c r="R1609" s="46">
        <f>MIN(G1609,INDEX(Asumsi!$C$5:$C$7,MATCH(I1609,Asumsi!$A$5:$A$7,0)))</f>
        <v>0.05</v>
      </c>
      <c r="S1609" s="43">
        <f t="shared" si="206"/>
        <v>1</v>
      </c>
      <c r="T1609" s="45">
        <f t="shared" si="207"/>
        <v>1008.3999999999995</v>
      </c>
      <c r="U1609" s="45">
        <f>IF(L1609=1,F1609*INDEX(Asumsi!$B$5:$B$7,MATCH(I1609,Asumsi!$A$5:$A$7,0))-F1609*R1609,0)</f>
        <v>25210</v>
      </c>
      <c r="V1609" s="45">
        <f>IF(S1609=1,U1609*(1-Asumsi!$B$10),U1609)</f>
        <v>23949.5</v>
      </c>
    </row>
    <row r="1610" spans="1:22" x14ac:dyDescent="0.35">
      <c r="A1610" s="43">
        <v>47041</v>
      </c>
      <c r="B1610" s="43" t="s">
        <v>202</v>
      </c>
      <c r="C1610" s="43" t="s">
        <v>498</v>
      </c>
      <c r="D1610" s="44">
        <v>41000</v>
      </c>
      <c r="E1610" s="43">
        <v>35</v>
      </c>
      <c r="F1610" s="43">
        <v>308000</v>
      </c>
      <c r="G1610" s="43">
        <v>0.08</v>
      </c>
      <c r="H1610" s="43">
        <v>24640</v>
      </c>
      <c r="I1610" s="43" t="s">
        <v>76</v>
      </c>
      <c r="J1610" s="43" t="s">
        <v>147</v>
      </c>
      <c r="K1610" s="43">
        <f t="shared" si="200"/>
        <v>2012</v>
      </c>
      <c r="L1610" s="43">
        <f t="shared" si="201"/>
        <v>1</v>
      </c>
      <c r="M1610" s="43">
        <f t="shared" si="202"/>
        <v>0</v>
      </c>
      <c r="N1610" s="43">
        <f t="shared" si="203"/>
        <v>1</v>
      </c>
      <c r="O1610" s="43" t="str">
        <f t="shared" si="204"/>
        <v>D: 7%+</v>
      </c>
      <c r="P1610" s="45">
        <f t="shared" si="205"/>
        <v>283360</v>
      </c>
      <c r="Q1610" s="45">
        <f>IF(L1610=1,F1610*INDEX(Asumsi!$B$5:$B$7,MATCH(I1610,Asumsi!$A$5:$A$7,0))-H1610,0)</f>
        <v>67760</v>
      </c>
      <c r="R1610" s="46">
        <f>MIN(G1610,INDEX(Asumsi!$C$5:$C$7,MATCH(I1610,Asumsi!$A$5:$A$7,0)))</f>
        <v>0.05</v>
      </c>
      <c r="S1610" s="43">
        <f t="shared" si="206"/>
        <v>1</v>
      </c>
      <c r="T1610" s="45">
        <f t="shared" si="207"/>
        <v>9240</v>
      </c>
      <c r="U1610" s="45">
        <f>IF(L1610=1,F1610*INDEX(Asumsi!$B$5:$B$7,MATCH(I1610,Asumsi!$A$5:$A$7,0))-F1610*R1610,0)</f>
        <v>77000</v>
      </c>
      <c r="V1610" s="45">
        <f>IF(S1610=1,U1610*(1-Asumsi!$B$10),U1610)</f>
        <v>73150</v>
      </c>
    </row>
    <row r="1611" spans="1:22" x14ac:dyDescent="0.35">
      <c r="A1611" s="43">
        <v>47301</v>
      </c>
      <c r="B1611" s="43" t="s">
        <v>202</v>
      </c>
      <c r="C1611" s="43" t="s">
        <v>457</v>
      </c>
      <c r="D1611" s="44">
        <v>40741</v>
      </c>
      <c r="E1611" s="43">
        <v>6</v>
      </c>
      <c r="F1611" s="43">
        <v>921420</v>
      </c>
      <c r="G1611" s="43">
        <v>0.02</v>
      </c>
      <c r="H1611" s="43">
        <v>18428</v>
      </c>
      <c r="I1611" s="43" t="s">
        <v>76</v>
      </c>
      <c r="J1611" s="43" t="s">
        <v>140</v>
      </c>
      <c r="K1611" s="43">
        <f t="shared" si="200"/>
        <v>2011</v>
      </c>
      <c r="L1611" s="43">
        <f t="shared" si="201"/>
        <v>1</v>
      </c>
      <c r="M1611" s="43">
        <f t="shared" si="202"/>
        <v>0</v>
      </c>
      <c r="N1611" s="43">
        <f t="shared" si="203"/>
        <v>1</v>
      </c>
      <c r="O1611" s="43" t="str">
        <f t="shared" si="204"/>
        <v>B: 1-3%</v>
      </c>
      <c r="P1611" s="45">
        <f t="shared" si="205"/>
        <v>902992</v>
      </c>
      <c r="Q1611" s="45">
        <f>IF(L1611=1,F1611*INDEX(Asumsi!$B$5:$B$7,MATCH(I1611,Asumsi!$A$5:$A$7,0))-H1611,0)</f>
        <v>257998</v>
      </c>
      <c r="R1611" s="46">
        <f>MIN(G1611,INDEX(Asumsi!$C$5:$C$7,MATCH(I1611,Asumsi!$A$5:$A$7,0)))</f>
        <v>0.02</v>
      </c>
      <c r="S1611" s="43">
        <f t="shared" si="206"/>
        <v>0</v>
      </c>
      <c r="T1611" s="45">
        <f t="shared" si="207"/>
        <v>0</v>
      </c>
      <c r="U1611" s="45">
        <f>IF(L1611=1,F1611*INDEX(Asumsi!$B$5:$B$7,MATCH(I1611,Asumsi!$A$5:$A$7,0))-F1611*R1611,0)</f>
        <v>257997.6</v>
      </c>
      <c r="V1611" s="45">
        <f>IF(S1611=1,U1611*(1-Asumsi!$B$10),U1611)</f>
        <v>257997.6</v>
      </c>
    </row>
    <row r="1612" spans="1:22" x14ac:dyDescent="0.35">
      <c r="A1612" s="43">
        <v>48003</v>
      </c>
      <c r="B1612" s="43" t="s">
        <v>202</v>
      </c>
      <c r="C1612" s="43" t="s">
        <v>469</v>
      </c>
      <c r="D1612" s="44">
        <v>40934</v>
      </c>
      <c r="E1612" s="43">
        <v>30</v>
      </c>
      <c r="F1612" s="43">
        <v>366660</v>
      </c>
      <c r="G1612" s="43">
        <v>0.05</v>
      </c>
      <c r="H1612" s="43">
        <v>18333</v>
      </c>
      <c r="I1612" s="43" t="s">
        <v>77</v>
      </c>
      <c r="J1612" s="43" t="s">
        <v>142</v>
      </c>
      <c r="K1612" s="43">
        <f t="shared" si="200"/>
        <v>2012</v>
      </c>
      <c r="L1612" s="43">
        <f t="shared" si="201"/>
        <v>1</v>
      </c>
      <c r="M1612" s="43">
        <f t="shared" si="202"/>
        <v>0</v>
      </c>
      <c r="N1612" s="43">
        <f t="shared" si="203"/>
        <v>1</v>
      </c>
      <c r="O1612" s="43" t="str">
        <f t="shared" si="204"/>
        <v>C: 4-6%</v>
      </c>
      <c r="P1612" s="45">
        <f t="shared" si="205"/>
        <v>348327</v>
      </c>
      <c r="Q1612" s="45">
        <f>IF(L1612=1,F1612*INDEX(Asumsi!$B$5:$B$7,MATCH(I1612,Asumsi!$A$5:$A$7,0))-H1612,0)</f>
        <v>91665</v>
      </c>
      <c r="R1612" s="46">
        <f>MIN(G1612,INDEX(Asumsi!$C$5:$C$7,MATCH(I1612,Asumsi!$A$5:$A$7,0)))</f>
        <v>0.05</v>
      </c>
      <c r="S1612" s="43">
        <f t="shared" si="206"/>
        <v>0</v>
      </c>
      <c r="T1612" s="45">
        <f t="shared" si="207"/>
        <v>0</v>
      </c>
      <c r="U1612" s="45">
        <f>IF(L1612=1,F1612*INDEX(Asumsi!$B$5:$B$7,MATCH(I1612,Asumsi!$A$5:$A$7,0))-F1612*R1612,0)</f>
        <v>91665</v>
      </c>
      <c r="V1612" s="45">
        <f>IF(S1612=1,U1612*(1-Asumsi!$B$10),U1612)</f>
        <v>91665</v>
      </c>
    </row>
    <row r="1613" spans="1:22" x14ac:dyDescent="0.35">
      <c r="A1613" s="43">
        <v>48195</v>
      </c>
      <c r="B1613" s="43" t="s">
        <v>202</v>
      </c>
      <c r="C1613" s="43" t="s">
        <v>488</v>
      </c>
      <c r="D1613" s="44">
        <v>40509</v>
      </c>
      <c r="E1613" s="43">
        <v>35</v>
      </c>
      <c r="F1613" s="43">
        <v>6675033</v>
      </c>
      <c r="G1613" s="43">
        <v>7.0000000000000007E-2</v>
      </c>
      <c r="H1613" s="43">
        <v>467252</v>
      </c>
      <c r="I1613" s="43" t="s">
        <v>77</v>
      </c>
      <c r="J1613" s="43" t="s">
        <v>137</v>
      </c>
      <c r="K1613" s="43">
        <f t="shared" si="200"/>
        <v>2010</v>
      </c>
      <c r="L1613" s="43">
        <f t="shared" si="201"/>
        <v>1</v>
      </c>
      <c r="M1613" s="43">
        <f t="shared" si="202"/>
        <v>0</v>
      </c>
      <c r="N1613" s="43">
        <f t="shared" si="203"/>
        <v>1</v>
      </c>
      <c r="O1613" s="43" t="str">
        <f t="shared" si="204"/>
        <v>D: 7%+</v>
      </c>
      <c r="P1613" s="45">
        <f t="shared" si="205"/>
        <v>6207781</v>
      </c>
      <c r="Q1613" s="45">
        <f>IF(L1613=1,F1613*INDEX(Asumsi!$B$5:$B$7,MATCH(I1613,Asumsi!$A$5:$A$7,0))-H1613,0)</f>
        <v>1535257.9</v>
      </c>
      <c r="R1613" s="46">
        <f>MIN(G1613,INDEX(Asumsi!$C$5:$C$7,MATCH(I1613,Asumsi!$A$5:$A$7,0)))</f>
        <v>0.05</v>
      </c>
      <c r="S1613" s="43">
        <f t="shared" si="206"/>
        <v>1</v>
      </c>
      <c r="T1613" s="45">
        <f t="shared" si="207"/>
        <v>133500.66000000003</v>
      </c>
      <c r="U1613" s="45">
        <f>IF(L1613=1,F1613*INDEX(Asumsi!$B$5:$B$7,MATCH(I1613,Asumsi!$A$5:$A$7,0))-F1613*R1613,0)</f>
        <v>1668758.25</v>
      </c>
      <c r="V1613" s="45">
        <f>IF(S1613=1,U1613*(1-Asumsi!$B$10),U1613)</f>
        <v>1585320.3374999999</v>
      </c>
    </row>
    <row r="1614" spans="1:22" x14ac:dyDescent="0.35">
      <c r="A1614" s="43">
        <v>48357</v>
      </c>
      <c r="B1614" s="43" t="s">
        <v>202</v>
      </c>
      <c r="C1614" s="43" t="s">
        <v>457</v>
      </c>
      <c r="D1614" s="44">
        <v>39900</v>
      </c>
      <c r="E1614" s="43">
        <v>16</v>
      </c>
      <c r="F1614" s="43">
        <v>4730860</v>
      </c>
      <c r="G1614" s="43">
        <v>0.04</v>
      </c>
      <c r="H1614" s="43">
        <v>189234</v>
      </c>
      <c r="I1614" s="43" t="s">
        <v>77</v>
      </c>
      <c r="J1614" s="43" t="s">
        <v>134</v>
      </c>
      <c r="K1614" s="43">
        <f t="shared" si="200"/>
        <v>2009</v>
      </c>
      <c r="L1614" s="43">
        <f t="shared" si="201"/>
        <v>1</v>
      </c>
      <c r="M1614" s="43">
        <f t="shared" si="202"/>
        <v>0</v>
      </c>
      <c r="N1614" s="43">
        <f t="shared" si="203"/>
        <v>1</v>
      </c>
      <c r="O1614" s="43" t="str">
        <f t="shared" si="204"/>
        <v>C: 4-6%</v>
      </c>
      <c r="P1614" s="45">
        <f t="shared" si="205"/>
        <v>4541626</v>
      </c>
      <c r="Q1614" s="45">
        <f>IF(L1614=1,F1614*INDEX(Asumsi!$B$5:$B$7,MATCH(I1614,Asumsi!$A$5:$A$7,0))-H1614,0)</f>
        <v>1230024</v>
      </c>
      <c r="R1614" s="46">
        <f>MIN(G1614,INDEX(Asumsi!$C$5:$C$7,MATCH(I1614,Asumsi!$A$5:$A$7,0)))</f>
        <v>0.04</v>
      </c>
      <c r="S1614" s="43">
        <f t="shared" si="206"/>
        <v>0</v>
      </c>
      <c r="T1614" s="45">
        <f t="shared" si="207"/>
        <v>0</v>
      </c>
      <c r="U1614" s="45">
        <f>IF(L1614=1,F1614*INDEX(Asumsi!$B$5:$B$7,MATCH(I1614,Asumsi!$A$5:$A$7,0))-F1614*R1614,0)</f>
        <v>1230023.6000000001</v>
      </c>
      <c r="V1614" s="45">
        <f>IF(S1614=1,U1614*(1-Asumsi!$B$10),U1614)</f>
        <v>1230023.6000000001</v>
      </c>
    </row>
    <row r="1615" spans="1:22" x14ac:dyDescent="0.35">
      <c r="A1615" s="43">
        <v>48615</v>
      </c>
      <c r="B1615" s="43" t="s">
        <v>209</v>
      </c>
      <c r="C1615" s="43" t="s">
        <v>500</v>
      </c>
      <c r="D1615" s="44">
        <v>41246</v>
      </c>
      <c r="E1615" s="43">
        <v>4</v>
      </c>
      <c r="F1615" s="43">
        <v>33820</v>
      </c>
      <c r="G1615" s="43">
        <v>0.08</v>
      </c>
      <c r="H1615" s="43">
        <v>2706</v>
      </c>
      <c r="I1615" s="43" t="s">
        <v>76</v>
      </c>
      <c r="J1615" s="43" t="s">
        <v>149</v>
      </c>
      <c r="K1615" s="43">
        <f t="shared" si="200"/>
        <v>2012</v>
      </c>
      <c r="L1615" s="43">
        <f t="shared" si="201"/>
        <v>0</v>
      </c>
      <c r="M1615" s="43">
        <f t="shared" si="202"/>
        <v>1</v>
      </c>
      <c r="N1615" s="43">
        <f t="shared" si="203"/>
        <v>1</v>
      </c>
      <c r="O1615" s="43" t="str">
        <f t="shared" si="204"/>
        <v>D: 7%+</v>
      </c>
      <c r="P1615" s="45">
        <f t="shared" si="205"/>
        <v>0</v>
      </c>
      <c r="Q1615" s="45">
        <f>IF(L1615=1,F1615*INDEX(Asumsi!$B$5:$B$7,MATCH(I1615,Asumsi!$A$5:$A$7,0))-H1615,0)</f>
        <v>0</v>
      </c>
      <c r="R1615" s="46">
        <f>MIN(G1615,INDEX(Asumsi!$C$5:$C$7,MATCH(I1615,Asumsi!$A$5:$A$7,0)))</f>
        <v>0.05</v>
      </c>
      <c r="S1615" s="43">
        <f t="shared" si="206"/>
        <v>1</v>
      </c>
      <c r="T1615" s="45">
        <f t="shared" si="207"/>
        <v>0</v>
      </c>
      <c r="U1615" s="45">
        <f>IF(L1615=1,F1615*INDEX(Asumsi!$B$5:$B$7,MATCH(I1615,Asumsi!$A$5:$A$7,0))-F1615*R1615,0)</f>
        <v>0</v>
      </c>
      <c r="V1615" s="45">
        <f>IF(S1615=1,U1615*(1-Asumsi!$B$10),U1615)</f>
        <v>0</v>
      </c>
    </row>
    <row r="1616" spans="1:22" x14ac:dyDescent="0.35">
      <c r="A1616" s="43">
        <v>48642</v>
      </c>
      <c r="B1616" s="43" t="s">
        <v>202</v>
      </c>
      <c r="C1616" s="43" t="s">
        <v>513</v>
      </c>
      <c r="D1616" s="44">
        <v>40210</v>
      </c>
      <c r="E1616" s="43">
        <v>4</v>
      </c>
      <c r="F1616" s="43">
        <v>75460</v>
      </c>
      <c r="G1616" s="43">
        <v>0.06</v>
      </c>
      <c r="H1616" s="43">
        <v>4528</v>
      </c>
      <c r="I1616" s="43" t="s">
        <v>76</v>
      </c>
      <c r="J1616" s="43" t="s">
        <v>141</v>
      </c>
      <c r="K1616" s="43">
        <f t="shared" si="200"/>
        <v>2010</v>
      </c>
      <c r="L1616" s="43">
        <f t="shared" si="201"/>
        <v>1</v>
      </c>
      <c r="M1616" s="43">
        <f t="shared" si="202"/>
        <v>0</v>
      </c>
      <c r="N1616" s="43">
        <f t="shared" si="203"/>
        <v>1</v>
      </c>
      <c r="O1616" s="43" t="str">
        <f t="shared" si="204"/>
        <v>C: 4-6%</v>
      </c>
      <c r="P1616" s="45">
        <f t="shared" si="205"/>
        <v>70932</v>
      </c>
      <c r="Q1616" s="45">
        <f>IF(L1616=1,F1616*INDEX(Asumsi!$B$5:$B$7,MATCH(I1616,Asumsi!$A$5:$A$7,0))-H1616,0)</f>
        <v>18110</v>
      </c>
      <c r="R1616" s="46">
        <f>MIN(G1616,INDEX(Asumsi!$C$5:$C$7,MATCH(I1616,Asumsi!$A$5:$A$7,0)))</f>
        <v>0.05</v>
      </c>
      <c r="S1616" s="43">
        <f t="shared" si="206"/>
        <v>1</v>
      </c>
      <c r="T1616" s="45">
        <f t="shared" si="207"/>
        <v>754.59999999999957</v>
      </c>
      <c r="U1616" s="45">
        <f>IF(L1616=1,F1616*INDEX(Asumsi!$B$5:$B$7,MATCH(I1616,Asumsi!$A$5:$A$7,0))-F1616*R1616,0)</f>
        <v>18865</v>
      </c>
      <c r="V1616" s="45">
        <f>IF(S1616=1,U1616*(1-Asumsi!$B$10),U1616)</f>
        <v>17921.75</v>
      </c>
    </row>
    <row r="1617" spans="1:22" x14ac:dyDescent="0.35">
      <c r="A1617" s="43">
        <v>48710</v>
      </c>
      <c r="B1617" s="43" t="s">
        <v>209</v>
      </c>
      <c r="C1617" s="43" t="s">
        <v>498</v>
      </c>
      <c r="D1617" s="44">
        <v>40142</v>
      </c>
      <c r="E1617" s="43">
        <v>4</v>
      </c>
      <c r="F1617" s="43">
        <v>58480</v>
      </c>
      <c r="G1617" s="43">
        <v>0.01</v>
      </c>
      <c r="H1617" s="43">
        <v>585</v>
      </c>
      <c r="I1617" s="43" t="s">
        <v>76</v>
      </c>
      <c r="J1617" s="43" t="s">
        <v>145</v>
      </c>
      <c r="K1617" s="43">
        <f t="shared" si="200"/>
        <v>2009</v>
      </c>
      <c r="L1617" s="43">
        <f t="shared" si="201"/>
        <v>0</v>
      </c>
      <c r="M1617" s="43">
        <f t="shared" si="202"/>
        <v>1</v>
      </c>
      <c r="N1617" s="43">
        <f t="shared" si="203"/>
        <v>1</v>
      </c>
      <c r="O1617" s="43" t="str">
        <f t="shared" si="204"/>
        <v>B: 1-3%</v>
      </c>
      <c r="P1617" s="45">
        <f t="shared" si="205"/>
        <v>0</v>
      </c>
      <c r="Q1617" s="45">
        <f>IF(L1617=1,F1617*INDEX(Asumsi!$B$5:$B$7,MATCH(I1617,Asumsi!$A$5:$A$7,0))-H1617,0)</f>
        <v>0</v>
      </c>
      <c r="R1617" s="46">
        <f>MIN(G1617,INDEX(Asumsi!$C$5:$C$7,MATCH(I1617,Asumsi!$A$5:$A$7,0)))</f>
        <v>0.01</v>
      </c>
      <c r="S1617" s="43">
        <f t="shared" si="206"/>
        <v>0</v>
      </c>
      <c r="T1617" s="45">
        <f t="shared" si="207"/>
        <v>0</v>
      </c>
      <c r="U1617" s="45">
        <f>IF(L1617=1,F1617*INDEX(Asumsi!$B$5:$B$7,MATCH(I1617,Asumsi!$A$5:$A$7,0))-F1617*R1617,0)</f>
        <v>0</v>
      </c>
      <c r="V1617" s="45">
        <f>IF(S1617=1,U1617*(1-Asumsi!$B$10),U1617)</f>
        <v>0</v>
      </c>
    </row>
    <row r="1618" spans="1:22" x14ac:dyDescent="0.35">
      <c r="A1618" s="43">
        <v>49094</v>
      </c>
      <c r="B1618" s="43" t="s">
        <v>202</v>
      </c>
      <c r="C1618" s="43" t="s">
        <v>499</v>
      </c>
      <c r="D1618" s="44">
        <v>41155</v>
      </c>
      <c r="E1618" s="43">
        <v>31</v>
      </c>
      <c r="F1618" s="43">
        <v>1693700</v>
      </c>
      <c r="G1618" s="43">
        <v>0.03</v>
      </c>
      <c r="H1618" s="43">
        <v>50811</v>
      </c>
      <c r="I1618" s="43" t="s">
        <v>77</v>
      </c>
      <c r="J1618" s="43" t="s">
        <v>142</v>
      </c>
      <c r="K1618" s="43">
        <f t="shared" si="200"/>
        <v>2012</v>
      </c>
      <c r="L1618" s="43">
        <f t="shared" si="201"/>
        <v>1</v>
      </c>
      <c r="M1618" s="43">
        <f t="shared" si="202"/>
        <v>0</v>
      </c>
      <c r="N1618" s="43">
        <f t="shared" si="203"/>
        <v>1</v>
      </c>
      <c r="O1618" s="43" t="str">
        <f t="shared" si="204"/>
        <v>B: 1-3%</v>
      </c>
      <c r="P1618" s="45">
        <f t="shared" si="205"/>
        <v>1642889</v>
      </c>
      <c r="Q1618" s="45">
        <f>IF(L1618=1,F1618*INDEX(Asumsi!$B$5:$B$7,MATCH(I1618,Asumsi!$A$5:$A$7,0))-H1618,0)</f>
        <v>457299</v>
      </c>
      <c r="R1618" s="46">
        <f>MIN(G1618,INDEX(Asumsi!$C$5:$C$7,MATCH(I1618,Asumsi!$A$5:$A$7,0)))</f>
        <v>0.03</v>
      </c>
      <c r="S1618" s="43">
        <f t="shared" si="206"/>
        <v>0</v>
      </c>
      <c r="T1618" s="45">
        <f t="shared" si="207"/>
        <v>0</v>
      </c>
      <c r="U1618" s="45">
        <f>IF(L1618=1,F1618*INDEX(Asumsi!$B$5:$B$7,MATCH(I1618,Asumsi!$A$5:$A$7,0))-F1618*R1618,0)</f>
        <v>457299</v>
      </c>
      <c r="V1618" s="45">
        <f>IF(S1618=1,U1618*(1-Asumsi!$B$10),U1618)</f>
        <v>457299</v>
      </c>
    </row>
    <row r="1619" spans="1:22" x14ac:dyDescent="0.35">
      <c r="A1619" s="43">
        <v>49125</v>
      </c>
      <c r="B1619" s="43" t="s">
        <v>202</v>
      </c>
      <c r="C1619" s="43" t="s">
        <v>459</v>
      </c>
      <c r="D1619" s="44">
        <v>39901</v>
      </c>
      <c r="E1619" s="43">
        <v>29</v>
      </c>
      <c r="F1619" s="43">
        <v>354820</v>
      </c>
      <c r="G1619" s="43">
        <v>0.05</v>
      </c>
      <c r="H1619" s="43">
        <v>17741</v>
      </c>
      <c r="I1619" s="43" t="s">
        <v>76</v>
      </c>
      <c r="J1619" s="43" t="s">
        <v>145</v>
      </c>
      <c r="K1619" s="43">
        <f t="shared" si="200"/>
        <v>2009</v>
      </c>
      <c r="L1619" s="43">
        <f t="shared" si="201"/>
        <v>1</v>
      </c>
      <c r="M1619" s="43">
        <f t="shared" si="202"/>
        <v>0</v>
      </c>
      <c r="N1619" s="43">
        <f t="shared" si="203"/>
        <v>1</v>
      </c>
      <c r="O1619" s="43" t="str">
        <f t="shared" si="204"/>
        <v>C: 4-6%</v>
      </c>
      <c r="P1619" s="45">
        <f t="shared" si="205"/>
        <v>337079</v>
      </c>
      <c r="Q1619" s="45">
        <f>IF(L1619=1,F1619*INDEX(Asumsi!$B$5:$B$7,MATCH(I1619,Asumsi!$A$5:$A$7,0))-H1619,0)</f>
        <v>88705</v>
      </c>
      <c r="R1619" s="46">
        <f>MIN(G1619,INDEX(Asumsi!$C$5:$C$7,MATCH(I1619,Asumsi!$A$5:$A$7,0)))</f>
        <v>0.05</v>
      </c>
      <c r="S1619" s="43">
        <f t="shared" si="206"/>
        <v>0</v>
      </c>
      <c r="T1619" s="45">
        <f t="shared" si="207"/>
        <v>0</v>
      </c>
      <c r="U1619" s="45">
        <f>IF(L1619=1,F1619*INDEX(Asumsi!$B$5:$B$7,MATCH(I1619,Asumsi!$A$5:$A$7,0))-F1619*R1619,0)</f>
        <v>88705</v>
      </c>
      <c r="V1619" s="45">
        <f>IF(S1619=1,U1619*(1-Asumsi!$B$10),U1619)</f>
        <v>88705</v>
      </c>
    </row>
    <row r="1620" spans="1:22" x14ac:dyDescent="0.35">
      <c r="A1620" s="43">
        <v>49538</v>
      </c>
      <c r="B1620" s="43" t="s">
        <v>202</v>
      </c>
      <c r="C1620" s="43" t="s">
        <v>469</v>
      </c>
      <c r="D1620" s="44">
        <v>40254</v>
      </c>
      <c r="E1620" s="43">
        <v>29</v>
      </c>
      <c r="F1620" s="43">
        <v>1461020</v>
      </c>
      <c r="G1620" s="43">
        <v>0.08</v>
      </c>
      <c r="H1620" s="43">
        <v>116882</v>
      </c>
      <c r="I1620" s="43" t="s">
        <v>75</v>
      </c>
      <c r="J1620" s="43" t="s">
        <v>144</v>
      </c>
      <c r="K1620" s="43">
        <f t="shared" si="200"/>
        <v>2010</v>
      </c>
      <c r="L1620" s="43">
        <f t="shared" si="201"/>
        <v>1</v>
      </c>
      <c r="M1620" s="43">
        <f t="shared" si="202"/>
        <v>0</v>
      </c>
      <c r="N1620" s="43">
        <f t="shared" si="203"/>
        <v>1</v>
      </c>
      <c r="O1620" s="43" t="str">
        <f t="shared" si="204"/>
        <v>D: 7%+</v>
      </c>
      <c r="P1620" s="45">
        <f t="shared" si="205"/>
        <v>1344138</v>
      </c>
      <c r="Q1620" s="45">
        <f>IF(L1620=1,F1620*INDEX(Asumsi!$B$5:$B$7,MATCH(I1620,Asumsi!$A$5:$A$7,0))-H1620,0)</f>
        <v>321424</v>
      </c>
      <c r="R1620" s="46">
        <f>MIN(G1620,INDEX(Asumsi!$C$5:$C$7,MATCH(I1620,Asumsi!$A$5:$A$7,0)))</f>
        <v>0.03</v>
      </c>
      <c r="S1620" s="43">
        <f t="shared" si="206"/>
        <v>1</v>
      </c>
      <c r="T1620" s="45">
        <f t="shared" si="207"/>
        <v>73051</v>
      </c>
      <c r="U1620" s="45">
        <f>IF(L1620=1,F1620*INDEX(Asumsi!$B$5:$B$7,MATCH(I1620,Asumsi!$A$5:$A$7,0))-F1620*R1620,0)</f>
        <v>394475.4</v>
      </c>
      <c r="V1620" s="45">
        <f>IF(S1620=1,U1620*(1-Asumsi!$B$10),U1620)</f>
        <v>374751.63</v>
      </c>
    </row>
    <row r="1621" spans="1:22" x14ac:dyDescent="0.35">
      <c r="A1621" s="43">
        <v>49730</v>
      </c>
      <c r="B1621" s="43" t="s">
        <v>202</v>
      </c>
      <c r="C1621" s="43" t="s">
        <v>480</v>
      </c>
      <c r="D1621" s="44">
        <v>39817</v>
      </c>
      <c r="E1621" s="43">
        <v>3</v>
      </c>
      <c r="F1621" s="43">
        <v>2079120</v>
      </c>
      <c r="G1621" s="43">
        <v>0.06</v>
      </c>
      <c r="H1621" s="43">
        <v>124747</v>
      </c>
      <c r="I1621" s="43" t="s">
        <v>75</v>
      </c>
      <c r="J1621" s="43" t="s">
        <v>135</v>
      </c>
      <c r="K1621" s="43">
        <f t="shared" si="200"/>
        <v>2009</v>
      </c>
      <c r="L1621" s="43">
        <f t="shared" si="201"/>
        <v>1</v>
      </c>
      <c r="M1621" s="43">
        <f t="shared" si="202"/>
        <v>0</v>
      </c>
      <c r="N1621" s="43">
        <f t="shared" si="203"/>
        <v>1</v>
      </c>
      <c r="O1621" s="43" t="str">
        <f t="shared" si="204"/>
        <v>C: 4-6%</v>
      </c>
      <c r="P1621" s="45">
        <f t="shared" si="205"/>
        <v>1954373</v>
      </c>
      <c r="Q1621" s="45">
        <f>IF(L1621=1,F1621*INDEX(Asumsi!$B$5:$B$7,MATCH(I1621,Asumsi!$A$5:$A$7,0))-H1621,0)</f>
        <v>498989</v>
      </c>
      <c r="R1621" s="46">
        <f>MIN(G1621,INDEX(Asumsi!$C$5:$C$7,MATCH(I1621,Asumsi!$A$5:$A$7,0)))</f>
        <v>0.03</v>
      </c>
      <c r="S1621" s="43">
        <f t="shared" si="206"/>
        <v>1</v>
      </c>
      <c r="T1621" s="45">
        <f t="shared" si="207"/>
        <v>62373.599999999999</v>
      </c>
      <c r="U1621" s="45">
        <f>IF(L1621=1,F1621*INDEX(Asumsi!$B$5:$B$7,MATCH(I1621,Asumsi!$A$5:$A$7,0))-F1621*R1621,0)</f>
        <v>561362.4</v>
      </c>
      <c r="V1621" s="45">
        <f>IF(S1621=1,U1621*(1-Asumsi!$B$10),U1621)</f>
        <v>533294.28</v>
      </c>
    </row>
    <row r="1622" spans="1:22" x14ac:dyDescent="0.35">
      <c r="A1622" s="43">
        <v>49924</v>
      </c>
      <c r="B1622" s="43" t="s">
        <v>209</v>
      </c>
      <c r="C1622" s="43" t="s">
        <v>450</v>
      </c>
      <c r="D1622" s="44">
        <v>40688</v>
      </c>
      <c r="E1622" s="43">
        <v>48</v>
      </c>
      <c r="F1622" s="43">
        <v>408300</v>
      </c>
      <c r="G1622" s="43">
        <v>7.0000000000000007E-2</v>
      </c>
      <c r="H1622" s="43">
        <v>28581</v>
      </c>
      <c r="I1622" s="43" t="s">
        <v>76</v>
      </c>
      <c r="J1622" s="43" t="s">
        <v>138</v>
      </c>
      <c r="K1622" s="43">
        <f t="shared" si="200"/>
        <v>2011</v>
      </c>
      <c r="L1622" s="43">
        <f t="shared" si="201"/>
        <v>0</v>
      </c>
      <c r="M1622" s="43">
        <f t="shared" si="202"/>
        <v>1</v>
      </c>
      <c r="N1622" s="43">
        <f t="shared" si="203"/>
        <v>1</v>
      </c>
      <c r="O1622" s="43" t="str">
        <f t="shared" si="204"/>
        <v>D: 7%+</v>
      </c>
      <c r="P1622" s="45">
        <f t="shared" si="205"/>
        <v>0</v>
      </c>
      <c r="Q1622" s="45">
        <f>IF(L1622=1,F1622*INDEX(Asumsi!$B$5:$B$7,MATCH(I1622,Asumsi!$A$5:$A$7,0))-H1622,0)</f>
        <v>0</v>
      </c>
      <c r="R1622" s="46">
        <f>MIN(G1622,INDEX(Asumsi!$C$5:$C$7,MATCH(I1622,Asumsi!$A$5:$A$7,0)))</f>
        <v>0.05</v>
      </c>
      <c r="S1622" s="43">
        <f t="shared" si="206"/>
        <v>1</v>
      </c>
      <c r="T1622" s="45">
        <f t="shared" si="207"/>
        <v>0</v>
      </c>
      <c r="U1622" s="45">
        <f>IF(L1622=1,F1622*INDEX(Asumsi!$B$5:$B$7,MATCH(I1622,Asumsi!$A$5:$A$7,0))-F1622*R1622,0)</f>
        <v>0</v>
      </c>
      <c r="V1622" s="45">
        <f>IF(S1622=1,U1622*(1-Asumsi!$B$10),U1622)</f>
        <v>0</v>
      </c>
    </row>
    <row r="1623" spans="1:22" x14ac:dyDescent="0.35">
      <c r="A1623" s="43">
        <v>50306</v>
      </c>
      <c r="B1623" s="43" t="s">
        <v>202</v>
      </c>
      <c r="C1623" s="43" t="s">
        <v>508</v>
      </c>
      <c r="D1623" s="44">
        <v>40683</v>
      </c>
      <c r="E1623" s="43">
        <v>34</v>
      </c>
      <c r="F1623" s="43">
        <v>4021780</v>
      </c>
      <c r="G1623" s="43">
        <v>0.09</v>
      </c>
      <c r="H1623" s="43">
        <v>361960</v>
      </c>
      <c r="I1623" s="43" t="s">
        <v>76</v>
      </c>
      <c r="J1623" s="43" t="s">
        <v>138</v>
      </c>
      <c r="K1623" s="43">
        <f t="shared" si="200"/>
        <v>2011</v>
      </c>
      <c r="L1623" s="43">
        <f t="shared" si="201"/>
        <v>1</v>
      </c>
      <c r="M1623" s="43">
        <f t="shared" si="202"/>
        <v>0</v>
      </c>
      <c r="N1623" s="43">
        <f t="shared" si="203"/>
        <v>1</v>
      </c>
      <c r="O1623" s="43" t="str">
        <f t="shared" si="204"/>
        <v>D: 7%+</v>
      </c>
      <c r="P1623" s="45">
        <f t="shared" si="205"/>
        <v>3659820</v>
      </c>
      <c r="Q1623" s="45">
        <f>IF(L1623=1,F1623*INDEX(Asumsi!$B$5:$B$7,MATCH(I1623,Asumsi!$A$5:$A$7,0))-H1623,0)</f>
        <v>844574</v>
      </c>
      <c r="R1623" s="46">
        <f>MIN(G1623,INDEX(Asumsi!$C$5:$C$7,MATCH(I1623,Asumsi!$A$5:$A$7,0)))</f>
        <v>0.05</v>
      </c>
      <c r="S1623" s="43">
        <f t="shared" si="206"/>
        <v>1</v>
      </c>
      <c r="T1623" s="45">
        <f t="shared" si="207"/>
        <v>160871.19999999998</v>
      </c>
      <c r="U1623" s="45">
        <f>IF(L1623=1,F1623*INDEX(Asumsi!$B$5:$B$7,MATCH(I1623,Asumsi!$A$5:$A$7,0))-F1623*R1623,0)</f>
        <v>1005445</v>
      </c>
      <c r="V1623" s="45">
        <f>IF(S1623=1,U1623*(1-Asumsi!$B$10),U1623)</f>
        <v>955172.75</v>
      </c>
    </row>
    <row r="1624" spans="1:22" x14ac:dyDescent="0.35">
      <c r="A1624" s="43">
        <v>50566</v>
      </c>
      <c r="B1624" s="43" t="s">
        <v>209</v>
      </c>
      <c r="C1624" s="43" t="s">
        <v>478</v>
      </c>
      <c r="D1624" s="44">
        <v>40793</v>
      </c>
      <c r="E1624" s="43">
        <v>48</v>
      </c>
      <c r="F1624" s="43">
        <v>778560</v>
      </c>
      <c r="G1624" s="43">
        <v>0.1</v>
      </c>
      <c r="H1624" s="43">
        <v>77856</v>
      </c>
      <c r="I1624" s="43" t="s">
        <v>76</v>
      </c>
      <c r="J1624" s="43" t="s">
        <v>141</v>
      </c>
      <c r="K1624" s="43">
        <f t="shared" si="200"/>
        <v>2011</v>
      </c>
      <c r="L1624" s="43">
        <f t="shared" si="201"/>
        <v>0</v>
      </c>
      <c r="M1624" s="43">
        <f t="shared" si="202"/>
        <v>1</v>
      </c>
      <c r="N1624" s="43">
        <f t="shared" si="203"/>
        <v>1</v>
      </c>
      <c r="O1624" s="43" t="str">
        <f t="shared" si="204"/>
        <v>D: 7%+</v>
      </c>
      <c r="P1624" s="45">
        <f t="shared" si="205"/>
        <v>0</v>
      </c>
      <c r="Q1624" s="45">
        <f>IF(L1624=1,F1624*INDEX(Asumsi!$B$5:$B$7,MATCH(I1624,Asumsi!$A$5:$A$7,0))-H1624,0)</f>
        <v>0</v>
      </c>
      <c r="R1624" s="46">
        <f>MIN(G1624,INDEX(Asumsi!$C$5:$C$7,MATCH(I1624,Asumsi!$A$5:$A$7,0)))</f>
        <v>0.05</v>
      </c>
      <c r="S1624" s="43">
        <f t="shared" si="206"/>
        <v>1</v>
      </c>
      <c r="T1624" s="45">
        <f t="shared" si="207"/>
        <v>0</v>
      </c>
      <c r="U1624" s="45">
        <f>IF(L1624=1,F1624*INDEX(Asumsi!$B$5:$B$7,MATCH(I1624,Asumsi!$A$5:$A$7,0))-F1624*R1624,0)</f>
        <v>0</v>
      </c>
      <c r="V1624" s="45">
        <f>IF(S1624=1,U1624*(1-Asumsi!$B$10),U1624)</f>
        <v>0</v>
      </c>
    </row>
    <row r="1625" spans="1:22" x14ac:dyDescent="0.35">
      <c r="A1625" s="43">
        <v>50823</v>
      </c>
      <c r="B1625" s="43" t="s">
        <v>209</v>
      </c>
      <c r="C1625" s="43" t="s">
        <v>466</v>
      </c>
      <c r="D1625" s="44">
        <v>40015</v>
      </c>
      <c r="E1625" s="43">
        <v>12</v>
      </c>
      <c r="F1625" s="43">
        <v>2489440</v>
      </c>
      <c r="G1625" s="43">
        <v>0.04</v>
      </c>
      <c r="H1625" s="43">
        <v>99578</v>
      </c>
      <c r="I1625" s="43" t="s">
        <v>77</v>
      </c>
      <c r="J1625" s="43" t="s">
        <v>142</v>
      </c>
      <c r="K1625" s="43">
        <f t="shared" si="200"/>
        <v>2009</v>
      </c>
      <c r="L1625" s="43">
        <f t="shared" si="201"/>
        <v>0</v>
      </c>
      <c r="M1625" s="43">
        <f t="shared" si="202"/>
        <v>1</v>
      </c>
      <c r="N1625" s="43">
        <f t="shared" si="203"/>
        <v>1</v>
      </c>
      <c r="O1625" s="43" t="str">
        <f t="shared" si="204"/>
        <v>C: 4-6%</v>
      </c>
      <c r="P1625" s="45">
        <f t="shared" si="205"/>
        <v>0</v>
      </c>
      <c r="Q1625" s="45">
        <f>IF(L1625=1,F1625*INDEX(Asumsi!$B$5:$B$7,MATCH(I1625,Asumsi!$A$5:$A$7,0))-H1625,0)</f>
        <v>0</v>
      </c>
      <c r="R1625" s="46">
        <f>MIN(G1625,INDEX(Asumsi!$C$5:$C$7,MATCH(I1625,Asumsi!$A$5:$A$7,0)))</f>
        <v>0.04</v>
      </c>
      <c r="S1625" s="43">
        <f t="shared" si="206"/>
        <v>0</v>
      </c>
      <c r="T1625" s="45">
        <f t="shared" si="207"/>
        <v>0</v>
      </c>
      <c r="U1625" s="45">
        <f>IF(L1625=1,F1625*INDEX(Asumsi!$B$5:$B$7,MATCH(I1625,Asumsi!$A$5:$A$7,0))-F1625*R1625,0)</f>
        <v>0</v>
      </c>
      <c r="V1625" s="45">
        <f>IF(S1625=1,U1625*(1-Asumsi!$B$10),U1625)</f>
        <v>0</v>
      </c>
    </row>
    <row r="1626" spans="1:22" x14ac:dyDescent="0.35">
      <c r="A1626" s="43">
        <v>50854</v>
      </c>
      <c r="B1626" s="43" t="s">
        <v>202</v>
      </c>
      <c r="C1626" s="43" t="s">
        <v>478</v>
      </c>
      <c r="D1626" s="44">
        <v>40894</v>
      </c>
      <c r="E1626" s="43">
        <v>27</v>
      </c>
      <c r="F1626" s="43">
        <v>275000</v>
      </c>
      <c r="G1626" s="43">
        <v>7.0000000000000007E-2</v>
      </c>
      <c r="H1626" s="43">
        <v>19250</v>
      </c>
      <c r="I1626" s="43" t="s">
        <v>76</v>
      </c>
      <c r="J1626" s="43" t="s">
        <v>138</v>
      </c>
      <c r="K1626" s="43">
        <f t="shared" si="200"/>
        <v>2011</v>
      </c>
      <c r="L1626" s="43">
        <f t="shared" si="201"/>
        <v>1</v>
      </c>
      <c r="M1626" s="43">
        <f t="shared" si="202"/>
        <v>0</v>
      </c>
      <c r="N1626" s="43">
        <f t="shared" si="203"/>
        <v>1</v>
      </c>
      <c r="O1626" s="43" t="str">
        <f t="shared" si="204"/>
        <v>D: 7%+</v>
      </c>
      <c r="P1626" s="45">
        <f t="shared" si="205"/>
        <v>255750</v>
      </c>
      <c r="Q1626" s="45">
        <f>IF(L1626=1,F1626*INDEX(Asumsi!$B$5:$B$7,MATCH(I1626,Asumsi!$A$5:$A$7,0))-H1626,0)</f>
        <v>63250</v>
      </c>
      <c r="R1626" s="46">
        <f>MIN(G1626,INDEX(Asumsi!$C$5:$C$7,MATCH(I1626,Asumsi!$A$5:$A$7,0)))</f>
        <v>0.05</v>
      </c>
      <c r="S1626" s="43">
        <f t="shared" si="206"/>
        <v>1</v>
      </c>
      <c r="T1626" s="45">
        <f t="shared" si="207"/>
        <v>5500.0000000000009</v>
      </c>
      <c r="U1626" s="45">
        <f>IF(L1626=1,F1626*INDEX(Asumsi!$B$5:$B$7,MATCH(I1626,Asumsi!$A$5:$A$7,0))-F1626*R1626,0)</f>
        <v>68750</v>
      </c>
      <c r="V1626" s="45">
        <f>IF(S1626=1,U1626*(1-Asumsi!$B$10),U1626)</f>
        <v>65312.5</v>
      </c>
    </row>
    <row r="1627" spans="1:22" x14ac:dyDescent="0.35">
      <c r="A1627" s="43">
        <v>51109</v>
      </c>
      <c r="B1627" s="43" t="s">
        <v>202</v>
      </c>
      <c r="C1627" s="43" t="s">
        <v>485</v>
      </c>
      <c r="D1627" s="44">
        <v>41221</v>
      </c>
      <c r="E1627" s="43">
        <v>28</v>
      </c>
      <c r="F1627" s="43">
        <v>224100</v>
      </c>
      <c r="G1627" s="43">
        <v>0.04</v>
      </c>
      <c r="H1627" s="43">
        <v>8964</v>
      </c>
      <c r="I1627" s="43" t="s">
        <v>76</v>
      </c>
      <c r="J1627" s="43" t="s">
        <v>145</v>
      </c>
      <c r="K1627" s="43">
        <f t="shared" si="200"/>
        <v>2012</v>
      </c>
      <c r="L1627" s="43">
        <f t="shared" si="201"/>
        <v>1</v>
      </c>
      <c r="M1627" s="43">
        <f t="shared" si="202"/>
        <v>0</v>
      </c>
      <c r="N1627" s="43">
        <f t="shared" si="203"/>
        <v>1</v>
      </c>
      <c r="O1627" s="43" t="str">
        <f t="shared" si="204"/>
        <v>C: 4-6%</v>
      </c>
      <c r="P1627" s="45">
        <f t="shared" si="205"/>
        <v>215136</v>
      </c>
      <c r="Q1627" s="45">
        <f>IF(L1627=1,F1627*INDEX(Asumsi!$B$5:$B$7,MATCH(I1627,Asumsi!$A$5:$A$7,0))-H1627,0)</f>
        <v>58266</v>
      </c>
      <c r="R1627" s="46">
        <f>MIN(G1627,INDEX(Asumsi!$C$5:$C$7,MATCH(I1627,Asumsi!$A$5:$A$7,0)))</f>
        <v>0.04</v>
      </c>
      <c r="S1627" s="43">
        <f t="shared" si="206"/>
        <v>0</v>
      </c>
      <c r="T1627" s="45">
        <f t="shared" si="207"/>
        <v>0</v>
      </c>
      <c r="U1627" s="45">
        <f>IF(L1627=1,F1627*INDEX(Asumsi!$B$5:$B$7,MATCH(I1627,Asumsi!$A$5:$A$7,0))-F1627*R1627,0)</f>
        <v>58266</v>
      </c>
      <c r="V1627" s="45">
        <f>IF(S1627=1,U1627*(1-Asumsi!$B$10),U1627)</f>
        <v>58266</v>
      </c>
    </row>
    <row r="1628" spans="1:22" x14ac:dyDescent="0.35">
      <c r="A1628" s="43">
        <v>51395</v>
      </c>
      <c r="B1628" s="43" t="s">
        <v>202</v>
      </c>
      <c r="C1628" s="43" t="s">
        <v>512</v>
      </c>
      <c r="D1628" s="44">
        <v>40338</v>
      </c>
      <c r="E1628" s="43">
        <v>26</v>
      </c>
      <c r="F1628" s="43">
        <v>156440</v>
      </c>
      <c r="G1628" s="43">
        <v>0.03</v>
      </c>
      <c r="H1628" s="43">
        <v>4693</v>
      </c>
      <c r="I1628" s="43" t="s">
        <v>76</v>
      </c>
      <c r="J1628" s="43" t="s">
        <v>149</v>
      </c>
      <c r="K1628" s="43">
        <f t="shared" si="200"/>
        <v>2010</v>
      </c>
      <c r="L1628" s="43">
        <f t="shared" si="201"/>
        <v>1</v>
      </c>
      <c r="M1628" s="43">
        <f t="shared" si="202"/>
        <v>0</v>
      </c>
      <c r="N1628" s="43">
        <f t="shared" si="203"/>
        <v>1</v>
      </c>
      <c r="O1628" s="43" t="str">
        <f t="shared" si="204"/>
        <v>B: 1-3%</v>
      </c>
      <c r="P1628" s="45">
        <f t="shared" si="205"/>
        <v>151747</v>
      </c>
      <c r="Q1628" s="45">
        <f>IF(L1628=1,F1628*INDEX(Asumsi!$B$5:$B$7,MATCH(I1628,Asumsi!$A$5:$A$7,0))-H1628,0)</f>
        <v>42239</v>
      </c>
      <c r="R1628" s="46">
        <f>MIN(G1628,INDEX(Asumsi!$C$5:$C$7,MATCH(I1628,Asumsi!$A$5:$A$7,0)))</f>
        <v>0.03</v>
      </c>
      <c r="S1628" s="43">
        <f t="shared" si="206"/>
        <v>0</v>
      </c>
      <c r="T1628" s="45">
        <f t="shared" si="207"/>
        <v>0</v>
      </c>
      <c r="U1628" s="45">
        <f>IF(L1628=1,F1628*INDEX(Asumsi!$B$5:$B$7,MATCH(I1628,Asumsi!$A$5:$A$7,0))-F1628*R1628,0)</f>
        <v>42238.8</v>
      </c>
      <c r="V1628" s="45">
        <f>IF(S1628=1,U1628*(1-Asumsi!$B$10),U1628)</f>
        <v>42238.8</v>
      </c>
    </row>
    <row r="1629" spans="1:22" x14ac:dyDescent="0.35">
      <c r="A1629" s="43">
        <v>51559</v>
      </c>
      <c r="B1629" s="43" t="s">
        <v>209</v>
      </c>
      <c r="C1629" s="43" t="s">
        <v>371</v>
      </c>
      <c r="D1629" s="44">
        <v>40972</v>
      </c>
      <c r="E1629" s="43">
        <v>34</v>
      </c>
      <c r="F1629" s="43">
        <v>1647960</v>
      </c>
      <c r="G1629" s="43">
        <v>0.09</v>
      </c>
      <c r="H1629" s="43">
        <v>148316</v>
      </c>
      <c r="I1629" s="43" t="s">
        <v>76</v>
      </c>
      <c r="J1629" s="43" t="s">
        <v>147</v>
      </c>
      <c r="K1629" s="43">
        <f t="shared" si="200"/>
        <v>2012</v>
      </c>
      <c r="L1629" s="43">
        <f t="shared" si="201"/>
        <v>0</v>
      </c>
      <c r="M1629" s="43">
        <f t="shared" si="202"/>
        <v>1</v>
      </c>
      <c r="N1629" s="43">
        <f t="shared" si="203"/>
        <v>1</v>
      </c>
      <c r="O1629" s="43" t="str">
        <f t="shared" si="204"/>
        <v>D: 7%+</v>
      </c>
      <c r="P1629" s="45">
        <f t="shared" si="205"/>
        <v>0</v>
      </c>
      <c r="Q1629" s="45">
        <f>IF(L1629=1,F1629*INDEX(Asumsi!$B$5:$B$7,MATCH(I1629,Asumsi!$A$5:$A$7,0))-H1629,0)</f>
        <v>0</v>
      </c>
      <c r="R1629" s="46">
        <f>MIN(G1629,INDEX(Asumsi!$C$5:$C$7,MATCH(I1629,Asumsi!$A$5:$A$7,0)))</f>
        <v>0.05</v>
      </c>
      <c r="S1629" s="43">
        <f t="shared" si="206"/>
        <v>1</v>
      </c>
      <c r="T1629" s="45">
        <f t="shared" si="207"/>
        <v>0</v>
      </c>
      <c r="U1629" s="45">
        <f>IF(L1629=1,F1629*INDEX(Asumsi!$B$5:$B$7,MATCH(I1629,Asumsi!$A$5:$A$7,0))-F1629*R1629,0)</f>
        <v>0</v>
      </c>
      <c r="V1629" s="45">
        <f>IF(S1629=1,U1629*(1-Asumsi!$B$10),U1629)</f>
        <v>0</v>
      </c>
    </row>
    <row r="1630" spans="1:22" x14ac:dyDescent="0.35">
      <c r="A1630" s="43">
        <v>51813</v>
      </c>
      <c r="B1630" s="43" t="s">
        <v>202</v>
      </c>
      <c r="C1630" s="43" t="s">
        <v>512</v>
      </c>
      <c r="D1630" s="44">
        <v>41264</v>
      </c>
      <c r="E1630" s="43">
        <v>13</v>
      </c>
      <c r="F1630" s="43">
        <v>2780340</v>
      </c>
      <c r="G1630" s="43">
        <v>7.0000000000000007E-2</v>
      </c>
      <c r="H1630" s="43">
        <v>194624</v>
      </c>
      <c r="I1630" s="43" t="s">
        <v>76</v>
      </c>
      <c r="J1630" s="43" t="s">
        <v>140</v>
      </c>
      <c r="K1630" s="43">
        <f t="shared" si="200"/>
        <v>2012</v>
      </c>
      <c r="L1630" s="43">
        <f t="shared" si="201"/>
        <v>1</v>
      </c>
      <c r="M1630" s="43">
        <f t="shared" si="202"/>
        <v>0</v>
      </c>
      <c r="N1630" s="43">
        <f t="shared" si="203"/>
        <v>1</v>
      </c>
      <c r="O1630" s="43" t="str">
        <f t="shared" si="204"/>
        <v>D: 7%+</v>
      </c>
      <c r="P1630" s="45">
        <f t="shared" si="205"/>
        <v>2585716</v>
      </c>
      <c r="Q1630" s="45">
        <f>IF(L1630=1,F1630*INDEX(Asumsi!$B$5:$B$7,MATCH(I1630,Asumsi!$A$5:$A$7,0))-H1630,0)</f>
        <v>639478</v>
      </c>
      <c r="R1630" s="46">
        <f>MIN(G1630,INDEX(Asumsi!$C$5:$C$7,MATCH(I1630,Asumsi!$A$5:$A$7,0)))</f>
        <v>0.05</v>
      </c>
      <c r="S1630" s="43">
        <f t="shared" si="206"/>
        <v>1</v>
      </c>
      <c r="T1630" s="45">
        <f t="shared" si="207"/>
        <v>55606.80000000001</v>
      </c>
      <c r="U1630" s="45">
        <f>IF(L1630=1,F1630*INDEX(Asumsi!$B$5:$B$7,MATCH(I1630,Asumsi!$A$5:$A$7,0))-F1630*R1630,0)</f>
        <v>695085</v>
      </c>
      <c r="V1630" s="45">
        <f>IF(S1630=1,U1630*(1-Asumsi!$B$10),U1630)</f>
        <v>660330.75</v>
      </c>
    </row>
    <row r="1631" spans="1:22" x14ac:dyDescent="0.35">
      <c r="A1631" s="43">
        <v>51937</v>
      </c>
      <c r="B1631" s="43" t="s">
        <v>202</v>
      </c>
      <c r="C1631" s="43" t="s">
        <v>458</v>
      </c>
      <c r="D1631" s="44">
        <v>39871</v>
      </c>
      <c r="E1631" s="43">
        <v>39</v>
      </c>
      <c r="F1631" s="43">
        <v>23226260</v>
      </c>
      <c r="G1631" s="43">
        <v>0.05</v>
      </c>
      <c r="H1631" s="43">
        <v>1161313</v>
      </c>
      <c r="I1631" s="43" t="s">
        <v>76</v>
      </c>
      <c r="J1631" s="43" t="s">
        <v>141</v>
      </c>
      <c r="K1631" s="43">
        <f t="shared" si="200"/>
        <v>2009</v>
      </c>
      <c r="L1631" s="43">
        <f t="shared" si="201"/>
        <v>1</v>
      </c>
      <c r="M1631" s="43">
        <f t="shared" si="202"/>
        <v>0</v>
      </c>
      <c r="N1631" s="43">
        <f t="shared" si="203"/>
        <v>1</v>
      </c>
      <c r="O1631" s="43" t="str">
        <f t="shared" si="204"/>
        <v>C: 4-6%</v>
      </c>
      <c r="P1631" s="45">
        <f t="shared" si="205"/>
        <v>22064947</v>
      </c>
      <c r="Q1631" s="45">
        <f>IF(L1631=1,F1631*INDEX(Asumsi!$B$5:$B$7,MATCH(I1631,Asumsi!$A$5:$A$7,0))-H1631,0)</f>
        <v>5806565</v>
      </c>
      <c r="R1631" s="46">
        <f>MIN(G1631,INDEX(Asumsi!$C$5:$C$7,MATCH(I1631,Asumsi!$A$5:$A$7,0)))</f>
        <v>0.05</v>
      </c>
      <c r="S1631" s="43">
        <f t="shared" si="206"/>
        <v>0</v>
      </c>
      <c r="T1631" s="45">
        <f t="shared" si="207"/>
        <v>0</v>
      </c>
      <c r="U1631" s="45">
        <f>IF(L1631=1,F1631*INDEX(Asumsi!$B$5:$B$7,MATCH(I1631,Asumsi!$A$5:$A$7,0))-F1631*R1631,0)</f>
        <v>5806565</v>
      </c>
      <c r="V1631" s="45">
        <f>IF(S1631=1,U1631*(1-Asumsi!$B$10),U1631)</f>
        <v>5806565</v>
      </c>
    </row>
    <row r="1632" spans="1:22" x14ac:dyDescent="0.35">
      <c r="A1632" s="43">
        <v>52098</v>
      </c>
      <c r="B1632" s="43" t="s">
        <v>202</v>
      </c>
      <c r="C1632" s="43" t="s">
        <v>469</v>
      </c>
      <c r="D1632" s="44">
        <v>40247</v>
      </c>
      <c r="E1632" s="43">
        <v>19</v>
      </c>
      <c r="F1632" s="43">
        <v>1624120</v>
      </c>
      <c r="G1632" s="43">
        <v>0</v>
      </c>
      <c r="H1632" s="43">
        <v>0</v>
      </c>
      <c r="I1632" s="43" t="s">
        <v>75</v>
      </c>
      <c r="J1632" s="43" t="s">
        <v>135</v>
      </c>
      <c r="K1632" s="43">
        <f t="shared" si="200"/>
        <v>2010</v>
      </c>
      <c r="L1632" s="43">
        <f t="shared" si="201"/>
        <v>1</v>
      </c>
      <c r="M1632" s="43">
        <f t="shared" si="202"/>
        <v>0</v>
      </c>
      <c r="N1632" s="43">
        <f t="shared" si="203"/>
        <v>1</v>
      </c>
      <c r="O1632" s="43" t="str">
        <f t="shared" si="204"/>
        <v>A: 0%</v>
      </c>
      <c r="P1632" s="45">
        <f t="shared" si="205"/>
        <v>1624120</v>
      </c>
      <c r="Q1632" s="45">
        <f>IF(L1632=1,F1632*INDEX(Asumsi!$B$5:$B$7,MATCH(I1632,Asumsi!$A$5:$A$7,0))-H1632,0)</f>
        <v>487236</v>
      </c>
      <c r="R1632" s="46">
        <f>MIN(G1632,INDEX(Asumsi!$C$5:$C$7,MATCH(I1632,Asumsi!$A$5:$A$7,0)))</f>
        <v>0</v>
      </c>
      <c r="S1632" s="43">
        <f t="shared" si="206"/>
        <v>0</v>
      </c>
      <c r="T1632" s="45">
        <f t="shared" si="207"/>
        <v>0</v>
      </c>
      <c r="U1632" s="45">
        <f>IF(L1632=1,F1632*INDEX(Asumsi!$B$5:$B$7,MATCH(I1632,Asumsi!$A$5:$A$7,0))-F1632*R1632,0)</f>
        <v>487236</v>
      </c>
      <c r="V1632" s="45">
        <f>IF(S1632=1,U1632*(1-Asumsi!$B$10),U1632)</f>
        <v>487236</v>
      </c>
    </row>
    <row r="1633" spans="1:22" x14ac:dyDescent="0.35">
      <c r="A1633" s="43">
        <v>52102</v>
      </c>
      <c r="B1633" s="43" t="s">
        <v>202</v>
      </c>
      <c r="C1633" s="43" t="s">
        <v>288</v>
      </c>
      <c r="D1633" s="44">
        <v>40433</v>
      </c>
      <c r="E1633" s="43">
        <v>8</v>
      </c>
      <c r="F1633" s="43">
        <v>208540</v>
      </c>
      <c r="G1633" s="43">
        <v>0.03</v>
      </c>
      <c r="H1633" s="43">
        <v>6256</v>
      </c>
      <c r="I1633" s="43" t="s">
        <v>76</v>
      </c>
      <c r="J1633" s="43" t="s">
        <v>147</v>
      </c>
      <c r="K1633" s="43">
        <f t="shared" si="200"/>
        <v>2010</v>
      </c>
      <c r="L1633" s="43">
        <f t="shared" si="201"/>
        <v>1</v>
      </c>
      <c r="M1633" s="43">
        <f t="shared" si="202"/>
        <v>0</v>
      </c>
      <c r="N1633" s="43">
        <f t="shared" si="203"/>
        <v>1</v>
      </c>
      <c r="O1633" s="43" t="str">
        <f t="shared" si="204"/>
        <v>B: 1-3%</v>
      </c>
      <c r="P1633" s="45">
        <f t="shared" si="205"/>
        <v>202284</v>
      </c>
      <c r="Q1633" s="45">
        <f>IF(L1633=1,F1633*INDEX(Asumsi!$B$5:$B$7,MATCH(I1633,Asumsi!$A$5:$A$7,0))-H1633,0)</f>
        <v>56306</v>
      </c>
      <c r="R1633" s="46">
        <f>MIN(G1633,INDEX(Asumsi!$C$5:$C$7,MATCH(I1633,Asumsi!$A$5:$A$7,0)))</f>
        <v>0.03</v>
      </c>
      <c r="S1633" s="43">
        <f t="shared" si="206"/>
        <v>0</v>
      </c>
      <c r="T1633" s="45">
        <f t="shared" si="207"/>
        <v>0</v>
      </c>
      <c r="U1633" s="45">
        <f>IF(L1633=1,F1633*INDEX(Asumsi!$B$5:$B$7,MATCH(I1633,Asumsi!$A$5:$A$7,0))-F1633*R1633,0)</f>
        <v>56305.8</v>
      </c>
      <c r="V1633" s="45">
        <f>IF(S1633=1,U1633*(1-Asumsi!$B$10),U1633)</f>
        <v>56305.8</v>
      </c>
    </row>
    <row r="1634" spans="1:22" x14ac:dyDescent="0.35">
      <c r="A1634" s="43">
        <v>52135</v>
      </c>
      <c r="B1634" s="43" t="s">
        <v>202</v>
      </c>
      <c r="C1634" s="43" t="s">
        <v>455</v>
      </c>
      <c r="D1634" s="44">
        <v>40261</v>
      </c>
      <c r="E1634" s="43">
        <v>38</v>
      </c>
      <c r="F1634" s="43">
        <v>7845920</v>
      </c>
      <c r="G1634" s="43">
        <v>0.04</v>
      </c>
      <c r="H1634" s="43">
        <v>313837</v>
      </c>
      <c r="I1634" s="43" t="s">
        <v>77</v>
      </c>
      <c r="J1634" s="43" t="s">
        <v>142</v>
      </c>
      <c r="K1634" s="43">
        <f t="shared" si="200"/>
        <v>2010</v>
      </c>
      <c r="L1634" s="43">
        <f t="shared" si="201"/>
        <v>1</v>
      </c>
      <c r="M1634" s="43">
        <f t="shared" si="202"/>
        <v>0</v>
      </c>
      <c r="N1634" s="43">
        <f t="shared" si="203"/>
        <v>1</v>
      </c>
      <c r="O1634" s="43" t="str">
        <f t="shared" si="204"/>
        <v>C: 4-6%</v>
      </c>
      <c r="P1634" s="45">
        <f t="shared" si="205"/>
        <v>7532083</v>
      </c>
      <c r="Q1634" s="45">
        <f>IF(L1634=1,F1634*INDEX(Asumsi!$B$5:$B$7,MATCH(I1634,Asumsi!$A$5:$A$7,0))-H1634,0)</f>
        <v>2039939</v>
      </c>
      <c r="R1634" s="46">
        <f>MIN(G1634,INDEX(Asumsi!$C$5:$C$7,MATCH(I1634,Asumsi!$A$5:$A$7,0)))</f>
        <v>0.04</v>
      </c>
      <c r="S1634" s="43">
        <f t="shared" si="206"/>
        <v>0</v>
      </c>
      <c r="T1634" s="45">
        <f t="shared" si="207"/>
        <v>0</v>
      </c>
      <c r="U1634" s="45">
        <f>IF(L1634=1,F1634*INDEX(Asumsi!$B$5:$B$7,MATCH(I1634,Asumsi!$A$5:$A$7,0))-F1634*R1634,0)</f>
        <v>2039939.2</v>
      </c>
      <c r="V1634" s="45">
        <f>IF(S1634=1,U1634*(1-Asumsi!$B$10),U1634)</f>
        <v>2039939.2</v>
      </c>
    </row>
    <row r="1635" spans="1:22" x14ac:dyDescent="0.35">
      <c r="A1635" s="43">
        <v>52162</v>
      </c>
      <c r="B1635" s="43" t="s">
        <v>202</v>
      </c>
      <c r="C1635" s="43" t="s">
        <v>469</v>
      </c>
      <c r="D1635" s="44">
        <v>40848</v>
      </c>
      <c r="E1635" s="43">
        <v>39</v>
      </c>
      <c r="F1635" s="43">
        <v>522320</v>
      </c>
      <c r="G1635" s="43">
        <v>7.0000000000000007E-2</v>
      </c>
      <c r="H1635" s="43">
        <v>36562</v>
      </c>
      <c r="I1635" s="43" t="s">
        <v>75</v>
      </c>
      <c r="J1635" s="43" t="s">
        <v>143</v>
      </c>
      <c r="K1635" s="43">
        <f t="shared" si="200"/>
        <v>2011</v>
      </c>
      <c r="L1635" s="43">
        <f t="shared" si="201"/>
        <v>1</v>
      </c>
      <c r="M1635" s="43">
        <f t="shared" si="202"/>
        <v>0</v>
      </c>
      <c r="N1635" s="43">
        <f t="shared" si="203"/>
        <v>1</v>
      </c>
      <c r="O1635" s="43" t="str">
        <f t="shared" si="204"/>
        <v>D: 7%+</v>
      </c>
      <c r="P1635" s="45">
        <f t="shared" si="205"/>
        <v>485758</v>
      </c>
      <c r="Q1635" s="45">
        <f>IF(L1635=1,F1635*INDEX(Asumsi!$B$5:$B$7,MATCH(I1635,Asumsi!$A$5:$A$7,0))-H1635,0)</f>
        <v>120134</v>
      </c>
      <c r="R1635" s="46">
        <f>MIN(G1635,INDEX(Asumsi!$C$5:$C$7,MATCH(I1635,Asumsi!$A$5:$A$7,0)))</f>
        <v>0.03</v>
      </c>
      <c r="S1635" s="43">
        <f t="shared" si="206"/>
        <v>1</v>
      </c>
      <c r="T1635" s="45">
        <f t="shared" si="207"/>
        <v>20892.800000000003</v>
      </c>
      <c r="U1635" s="45">
        <f>IF(L1635=1,F1635*INDEX(Asumsi!$B$5:$B$7,MATCH(I1635,Asumsi!$A$5:$A$7,0))-F1635*R1635,0)</f>
        <v>141026.4</v>
      </c>
      <c r="V1635" s="45">
        <f>IF(S1635=1,U1635*(1-Asumsi!$B$10),U1635)</f>
        <v>133975.07999999999</v>
      </c>
    </row>
    <row r="1636" spans="1:22" x14ac:dyDescent="0.35">
      <c r="A1636" s="43">
        <v>52256</v>
      </c>
      <c r="B1636" s="43" t="s">
        <v>202</v>
      </c>
      <c r="C1636" s="43" t="s">
        <v>504</v>
      </c>
      <c r="D1636" s="44">
        <v>40486</v>
      </c>
      <c r="E1636" s="43">
        <v>23</v>
      </c>
      <c r="F1636" s="43">
        <v>2473908</v>
      </c>
      <c r="G1636" s="43">
        <v>0.06</v>
      </c>
      <c r="H1636" s="43">
        <v>148434</v>
      </c>
      <c r="I1636" s="43" t="s">
        <v>77</v>
      </c>
      <c r="J1636" s="43" t="s">
        <v>137</v>
      </c>
      <c r="K1636" s="43">
        <f t="shared" si="200"/>
        <v>2010</v>
      </c>
      <c r="L1636" s="43">
        <f t="shared" si="201"/>
        <v>1</v>
      </c>
      <c r="M1636" s="43">
        <f t="shared" si="202"/>
        <v>0</v>
      </c>
      <c r="N1636" s="43">
        <f t="shared" si="203"/>
        <v>1</v>
      </c>
      <c r="O1636" s="43" t="str">
        <f t="shared" si="204"/>
        <v>C: 4-6%</v>
      </c>
      <c r="P1636" s="45">
        <f t="shared" si="205"/>
        <v>2325474</v>
      </c>
      <c r="Q1636" s="45">
        <f>IF(L1636=1,F1636*INDEX(Asumsi!$B$5:$B$7,MATCH(I1636,Asumsi!$A$5:$A$7,0))-H1636,0)</f>
        <v>593738.4</v>
      </c>
      <c r="R1636" s="46">
        <f>MIN(G1636,INDEX(Asumsi!$C$5:$C$7,MATCH(I1636,Asumsi!$A$5:$A$7,0)))</f>
        <v>0.05</v>
      </c>
      <c r="S1636" s="43">
        <f t="shared" si="206"/>
        <v>1</v>
      </c>
      <c r="T1636" s="45">
        <f t="shared" si="207"/>
        <v>24739.079999999987</v>
      </c>
      <c r="U1636" s="45">
        <f>IF(L1636=1,F1636*INDEX(Asumsi!$B$5:$B$7,MATCH(I1636,Asumsi!$A$5:$A$7,0))-F1636*R1636,0)</f>
        <v>618477</v>
      </c>
      <c r="V1636" s="45">
        <f>IF(S1636=1,U1636*(1-Asumsi!$B$10),U1636)</f>
        <v>587553.15</v>
      </c>
    </row>
    <row r="1637" spans="1:22" x14ac:dyDescent="0.35">
      <c r="A1637" s="43">
        <v>52391</v>
      </c>
      <c r="B1637" s="43" t="s">
        <v>202</v>
      </c>
      <c r="C1637" s="43" t="s">
        <v>456</v>
      </c>
      <c r="D1637" s="44">
        <v>40159</v>
      </c>
      <c r="E1637" s="43">
        <v>36</v>
      </c>
      <c r="F1637" s="43">
        <v>2144720</v>
      </c>
      <c r="G1637" s="43">
        <v>0.04</v>
      </c>
      <c r="H1637" s="43">
        <v>85789</v>
      </c>
      <c r="I1637" s="43" t="s">
        <v>76</v>
      </c>
      <c r="J1637" s="43" t="s">
        <v>145</v>
      </c>
      <c r="K1637" s="43">
        <f t="shared" si="200"/>
        <v>2009</v>
      </c>
      <c r="L1637" s="43">
        <f t="shared" si="201"/>
        <v>1</v>
      </c>
      <c r="M1637" s="43">
        <f t="shared" si="202"/>
        <v>0</v>
      </c>
      <c r="N1637" s="43">
        <f t="shared" si="203"/>
        <v>1</v>
      </c>
      <c r="O1637" s="43" t="str">
        <f t="shared" si="204"/>
        <v>C: 4-6%</v>
      </c>
      <c r="P1637" s="45">
        <f t="shared" si="205"/>
        <v>2058931</v>
      </c>
      <c r="Q1637" s="45">
        <f>IF(L1637=1,F1637*INDEX(Asumsi!$B$5:$B$7,MATCH(I1637,Asumsi!$A$5:$A$7,0))-H1637,0)</f>
        <v>557627</v>
      </c>
      <c r="R1637" s="46">
        <f>MIN(G1637,INDEX(Asumsi!$C$5:$C$7,MATCH(I1637,Asumsi!$A$5:$A$7,0)))</f>
        <v>0.04</v>
      </c>
      <c r="S1637" s="43">
        <f t="shared" si="206"/>
        <v>0</v>
      </c>
      <c r="T1637" s="45">
        <f t="shared" si="207"/>
        <v>0</v>
      </c>
      <c r="U1637" s="45">
        <f>IF(L1637=1,F1637*INDEX(Asumsi!$B$5:$B$7,MATCH(I1637,Asumsi!$A$5:$A$7,0))-F1637*R1637,0)</f>
        <v>557627.19999999995</v>
      </c>
      <c r="V1637" s="45">
        <f>IF(S1637=1,U1637*(1-Asumsi!$B$10),U1637)</f>
        <v>557627.19999999995</v>
      </c>
    </row>
    <row r="1638" spans="1:22" x14ac:dyDescent="0.35">
      <c r="A1638" s="43">
        <v>52642</v>
      </c>
      <c r="B1638" s="43" t="s">
        <v>202</v>
      </c>
      <c r="C1638" s="43" t="s">
        <v>490</v>
      </c>
      <c r="D1638" s="44">
        <v>40708</v>
      </c>
      <c r="E1638" s="43">
        <v>9</v>
      </c>
      <c r="F1638" s="43">
        <v>1485680</v>
      </c>
      <c r="G1638" s="43">
        <v>0.01</v>
      </c>
      <c r="H1638" s="43">
        <v>14857</v>
      </c>
      <c r="I1638" s="43" t="s">
        <v>75</v>
      </c>
      <c r="J1638" s="43" t="s">
        <v>135</v>
      </c>
      <c r="K1638" s="43">
        <f t="shared" si="200"/>
        <v>2011</v>
      </c>
      <c r="L1638" s="43">
        <f t="shared" si="201"/>
        <v>1</v>
      </c>
      <c r="M1638" s="43">
        <f t="shared" si="202"/>
        <v>0</v>
      </c>
      <c r="N1638" s="43">
        <f t="shared" si="203"/>
        <v>1</v>
      </c>
      <c r="O1638" s="43" t="str">
        <f t="shared" si="204"/>
        <v>B: 1-3%</v>
      </c>
      <c r="P1638" s="45">
        <f t="shared" si="205"/>
        <v>1470823</v>
      </c>
      <c r="Q1638" s="45">
        <f>IF(L1638=1,F1638*INDEX(Asumsi!$B$5:$B$7,MATCH(I1638,Asumsi!$A$5:$A$7,0))-H1638,0)</f>
        <v>430847</v>
      </c>
      <c r="R1638" s="46">
        <f>MIN(G1638,INDEX(Asumsi!$C$5:$C$7,MATCH(I1638,Asumsi!$A$5:$A$7,0)))</f>
        <v>0.01</v>
      </c>
      <c r="S1638" s="43">
        <f t="shared" si="206"/>
        <v>0</v>
      </c>
      <c r="T1638" s="45">
        <f t="shared" si="207"/>
        <v>0</v>
      </c>
      <c r="U1638" s="45">
        <f>IF(L1638=1,F1638*INDEX(Asumsi!$B$5:$B$7,MATCH(I1638,Asumsi!$A$5:$A$7,0))-F1638*R1638,0)</f>
        <v>430847.2</v>
      </c>
      <c r="V1638" s="45">
        <f>IF(S1638=1,U1638*(1-Asumsi!$B$10),U1638)</f>
        <v>430847.2</v>
      </c>
    </row>
    <row r="1639" spans="1:22" x14ac:dyDescent="0.35">
      <c r="A1639" s="43">
        <v>52645</v>
      </c>
      <c r="B1639" s="43" t="s">
        <v>202</v>
      </c>
      <c r="C1639" s="43" t="s">
        <v>456</v>
      </c>
      <c r="D1639" s="44">
        <v>40975</v>
      </c>
      <c r="E1639" s="43">
        <v>11</v>
      </c>
      <c r="F1639" s="43">
        <v>128680</v>
      </c>
      <c r="G1639" s="43">
        <v>0.09</v>
      </c>
      <c r="H1639" s="43">
        <v>11581</v>
      </c>
      <c r="I1639" s="43" t="s">
        <v>76</v>
      </c>
      <c r="J1639" s="43" t="s">
        <v>147</v>
      </c>
      <c r="K1639" s="43">
        <f t="shared" si="200"/>
        <v>2012</v>
      </c>
      <c r="L1639" s="43">
        <f t="shared" si="201"/>
        <v>1</v>
      </c>
      <c r="M1639" s="43">
        <f t="shared" si="202"/>
        <v>0</v>
      </c>
      <c r="N1639" s="43">
        <f t="shared" si="203"/>
        <v>1</v>
      </c>
      <c r="O1639" s="43" t="str">
        <f t="shared" si="204"/>
        <v>D: 7%+</v>
      </c>
      <c r="P1639" s="45">
        <f t="shared" si="205"/>
        <v>117099</v>
      </c>
      <c r="Q1639" s="45">
        <f>IF(L1639=1,F1639*INDEX(Asumsi!$B$5:$B$7,MATCH(I1639,Asumsi!$A$5:$A$7,0))-H1639,0)</f>
        <v>27023</v>
      </c>
      <c r="R1639" s="46">
        <f>MIN(G1639,INDEX(Asumsi!$C$5:$C$7,MATCH(I1639,Asumsi!$A$5:$A$7,0)))</f>
        <v>0.05</v>
      </c>
      <c r="S1639" s="43">
        <f t="shared" si="206"/>
        <v>1</v>
      </c>
      <c r="T1639" s="45">
        <f t="shared" si="207"/>
        <v>5147.1999999999989</v>
      </c>
      <c r="U1639" s="45">
        <f>IF(L1639=1,F1639*INDEX(Asumsi!$B$5:$B$7,MATCH(I1639,Asumsi!$A$5:$A$7,0))-F1639*R1639,0)</f>
        <v>32170</v>
      </c>
      <c r="V1639" s="45">
        <f>IF(S1639=1,U1639*(1-Asumsi!$B$10),U1639)</f>
        <v>30561.5</v>
      </c>
    </row>
    <row r="1640" spans="1:22" x14ac:dyDescent="0.35">
      <c r="A1640" s="43">
        <v>52711</v>
      </c>
      <c r="B1640" s="43" t="s">
        <v>202</v>
      </c>
      <c r="C1640" s="43" t="s">
        <v>507</v>
      </c>
      <c r="D1640" s="44">
        <v>40809</v>
      </c>
      <c r="E1640" s="43">
        <v>37</v>
      </c>
      <c r="F1640" s="43">
        <v>402280</v>
      </c>
      <c r="G1640" s="43">
        <v>0.08</v>
      </c>
      <c r="H1640" s="43">
        <v>32182</v>
      </c>
      <c r="I1640" s="43" t="s">
        <v>76</v>
      </c>
      <c r="J1640" s="43" t="s">
        <v>150</v>
      </c>
      <c r="K1640" s="43">
        <f t="shared" si="200"/>
        <v>2011</v>
      </c>
      <c r="L1640" s="43">
        <f t="shared" si="201"/>
        <v>1</v>
      </c>
      <c r="M1640" s="43">
        <f t="shared" si="202"/>
        <v>0</v>
      </c>
      <c r="N1640" s="43">
        <f t="shared" si="203"/>
        <v>1</v>
      </c>
      <c r="O1640" s="43" t="str">
        <f t="shared" si="204"/>
        <v>D: 7%+</v>
      </c>
      <c r="P1640" s="45">
        <f t="shared" si="205"/>
        <v>370098</v>
      </c>
      <c r="Q1640" s="45">
        <f>IF(L1640=1,F1640*INDEX(Asumsi!$B$5:$B$7,MATCH(I1640,Asumsi!$A$5:$A$7,0))-H1640,0)</f>
        <v>88502</v>
      </c>
      <c r="R1640" s="46">
        <f>MIN(G1640,INDEX(Asumsi!$C$5:$C$7,MATCH(I1640,Asumsi!$A$5:$A$7,0)))</f>
        <v>0.05</v>
      </c>
      <c r="S1640" s="43">
        <f t="shared" si="206"/>
        <v>1</v>
      </c>
      <c r="T1640" s="45">
        <f t="shared" si="207"/>
        <v>12068.4</v>
      </c>
      <c r="U1640" s="45">
        <f>IF(L1640=1,F1640*INDEX(Asumsi!$B$5:$B$7,MATCH(I1640,Asumsi!$A$5:$A$7,0))-F1640*R1640,0)</f>
        <v>100570</v>
      </c>
      <c r="V1640" s="45">
        <f>IF(S1640=1,U1640*(1-Asumsi!$B$10),U1640)</f>
        <v>95541.5</v>
      </c>
    </row>
    <row r="1641" spans="1:22" x14ac:dyDescent="0.35">
      <c r="A1641" s="43">
        <v>52896</v>
      </c>
      <c r="B1641" s="43" t="s">
        <v>202</v>
      </c>
      <c r="C1641" s="43" t="s">
        <v>512</v>
      </c>
      <c r="D1641" s="44">
        <v>40473</v>
      </c>
      <c r="E1641" s="43">
        <v>9</v>
      </c>
      <c r="F1641" s="43">
        <v>96520</v>
      </c>
      <c r="G1641" s="43">
        <v>0.09</v>
      </c>
      <c r="H1641" s="43">
        <v>8687</v>
      </c>
      <c r="I1641" s="43" t="s">
        <v>76</v>
      </c>
      <c r="J1641" s="43" t="s">
        <v>145</v>
      </c>
      <c r="K1641" s="43">
        <f t="shared" si="200"/>
        <v>2010</v>
      </c>
      <c r="L1641" s="43">
        <f t="shared" si="201"/>
        <v>1</v>
      </c>
      <c r="M1641" s="43">
        <f t="shared" si="202"/>
        <v>0</v>
      </c>
      <c r="N1641" s="43">
        <f t="shared" si="203"/>
        <v>1</v>
      </c>
      <c r="O1641" s="43" t="str">
        <f t="shared" si="204"/>
        <v>D: 7%+</v>
      </c>
      <c r="P1641" s="45">
        <f t="shared" si="205"/>
        <v>87833</v>
      </c>
      <c r="Q1641" s="45">
        <f>IF(L1641=1,F1641*INDEX(Asumsi!$B$5:$B$7,MATCH(I1641,Asumsi!$A$5:$A$7,0))-H1641,0)</f>
        <v>20269</v>
      </c>
      <c r="R1641" s="46">
        <f>MIN(G1641,INDEX(Asumsi!$C$5:$C$7,MATCH(I1641,Asumsi!$A$5:$A$7,0)))</f>
        <v>0.05</v>
      </c>
      <c r="S1641" s="43">
        <f t="shared" si="206"/>
        <v>1</v>
      </c>
      <c r="T1641" s="45">
        <f t="shared" si="207"/>
        <v>3860.7999999999993</v>
      </c>
      <c r="U1641" s="45">
        <f>IF(L1641=1,F1641*INDEX(Asumsi!$B$5:$B$7,MATCH(I1641,Asumsi!$A$5:$A$7,0))-F1641*R1641,0)</f>
        <v>24130</v>
      </c>
      <c r="V1641" s="45">
        <f>IF(S1641=1,U1641*(1-Asumsi!$B$10),U1641)</f>
        <v>22923.5</v>
      </c>
    </row>
    <row r="1642" spans="1:22" x14ac:dyDescent="0.35">
      <c r="A1642" s="43">
        <v>52999</v>
      </c>
      <c r="B1642" s="43" t="s">
        <v>202</v>
      </c>
      <c r="C1642" s="43" t="s">
        <v>472</v>
      </c>
      <c r="D1642" s="44">
        <v>41024</v>
      </c>
      <c r="E1642" s="43">
        <v>5</v>
      </c>
      <c r="F1642" s="43">
        <v>87220</v>
      </c>
      <c r="G1642" s="43">
        <v>0.04</v>
      </c>
      <c r="H1642" s="43">
        <v>3489</v>
      </c>
      <c r="I1642" s="43" t="s">
        <v>75</v>
      </c>
      <c r="J1642" s="43" t="s">
        <v>144</v>
      </c>
      <c r="K1642" s="43">
        <f t="shared" si="200"/>
        <v>2012</v>
      </c>
      <c r="L1642" s="43">
        <f t="shared" si="201"/>
        <v>1</v>
      </c>
      <c r="M1642" s="43">
        <f t="shared" si="202"/>
        <v>0</v>
      </c>
      <c r="N1642" s="43">
        <f t="shared" si="203"/>
        <v>1</v>
      </c>
      <c r="O1642" s="43" t="str">
        <f t="shared" si="204"/>
        <v>C: 4-6%</v>
      </c>
      <c r="P1642" s="45">
        <f t="shared" si="205"/>
        <v>83731</v>
      </c>
      <c r="Q1642" s="45">
        <f>IF(L1642=1,F1642*INDEX(Asumsi!$B$5:$B$7,MATCH(I1642,Asumsi!$A$5:$A$7,0))-H1642,0)</f>
        <v>22677</v>
      </c>
      <c r="R1642" s="46">
        <f>MIN(G1642,INDEX(Asumsi!$C$5:$C$7,MATCH(I1642,Asumsi!$A$5:$A$7,0)))</f>
        <v>0.03</v>
      </c>
      <c r="S1642" s="43">
        <f t="shared" si="206"/>
        <v>1</v>
      </c>
      <c r="T1642" s="45">
        <f t="shared" si="207"/>
        <v>872.20000000000016</v>
      </c>
      <c r="U1642" s="45">
        <f>IF(L1642=1,F1642*INDEX(Asumsi!$B$5:$B$7,MATCH(I1642,Asumsi!$A$5:$A$7,0))-F1642*R1642,0)</f>
        <v>23549.4</v>
      </c>
      <c r="V1642" s="45">
        <f>IF(S1642=1,U1642*(1-Asumsi!$B$10),U1642)</f>
        <v>22371.93</v>
      </c>
    </row>
    <row r="1643" spans="1:22" x14ac:dyDescent="0.35">
      <c r="A1643" s="43">
        <v>53254</v>
      </c>
      <c r="B1643" s="43" t="s">
        <v>202</v>
      </c>
      <c r="C1643" s="43" t="s">
        <v>510</v>
      </c>
      <c r="D1643" s="44">
        <v>40043</v>
      </c>
      <c r="E1643" s="43">
        <v>34</v>
      </c>
      <c r="F1643" s="43">
        <v>10884284</v>
      </c>
      <c r="G1643" s="43">
        <v>0</v>
      </c>
      <c r="H1643" s="43">
        <v>0</v>
      </c>
      <c r="I1643" s="43" t="s">
        <v>77</v>
      </c>
      <c r="J1643" s="43" t="s">
        <v>137</v>
      </c>
      <c r="K1643" s="43">
        <f t="shared" si="200"/>
        <v>2009</v>
      </c>
      <c r="L1643" s="43">
        <f t="shared" si="201"/>
        <v>1</v>
      </c>
      <c r="M1643" s="43">
        <f t="shared" si="202"/>
        <v>0</v>
      </c>
      <c r="N1643" s="43">
        <f t="shared" si="203"/>
        <v>1</v>
      </c>
      <c r="O1643" s="43" t="str">
        <f t="shared" si="204"/>
        <v>A: 0%</v>
      </c>
      <c r="P1643" s="45">
        <f t="shared" si="205"/>
        <v>10884284</v>
      </c>
      <c r="Q1643" s="45">
        <f>IF(L1643=1,F1643*INDEX(Asumsi!$B$5:$B$7,MATCH(I1643,Asumsi!$A$5:$A$7,0))-H1643,0)</f>
        <v>3265285.1999999997</v>
      </c>
      <c r="R1643" s="46">
        <f>MIN(G1643,INDEX(Asumsi!$C$5:$C$7,MATCH(I1643,Asumsi!$A$5:$A$7,0)))</f>
        <v>0</v>
      </c>
      <c r="S1643" s="43">
        <f t="shared" si="206"/>
        <v>0</v>
      </c>
      <c r="T1643" s="45">
        <f t="shared" si="207"/>
        <v>0</v>
      </c>
      <c r="U1643" s="45">
        <f>IF(L1643=1,F1643*INDEX(Asumsi!$B$5:$B$7,MATCH(I1643,Asumsi!$A$5:$A$7,0))-F1643*R1643,0)</f>
        <v>3265285.1999999997</v>
      </c>
      <c r="V1643" s="45">
        <f>IF(S1643=1,U1643*(1-Asumsi!$B$10),U1643)</f>
        <v>3265285.1999999997</v>
      </c>
    </row>
    <row r="1644" spans="1:22" x14ac:dyDescent="0.35">
      <c r="A1644" s="43">
        <v>53281</v>
      </c>
      <c r="B1644" s="43" t="s">
        <v>202</v>
      </c>
      <c r="C1644" s="43" t="s">
        <v>288</v>
      </c>
      <c r="D1644" s="44">
        <v>39905</v>
      </c>
      <c r="E1644" s="43">
        <v>40</v>
      </c>
      <c r="F1644" s="43">
        <v>28151980</v>
      </c>
      <c r="G1644" s="43">
        <v>0.08</v>
      </c>
      <c r="H1644" s="43">
        <v>2252158</v>
      </c>
      <c r="I1644" s="43" t="s">
        <v>75</v>
      </c>
      <c r="J1644" s="43" t="s">
        <v>135</v>
      </c>
      <c r="K1644" s="43">
        <f t="shared" si="200"/>
        <v>2009</v>
      </c>
      <c r="L1644" s="43">
        <f t="shared" si="201"/>
        <v>1</v>
      </c>
      <c r="M1644" s="43">
        <f t="shared" si="202"/>
        <v>0</v>
      </c>
      <c r="N1644" s="43">
        <f t="shared" si="203"/>
        <v>1</v>
      </c>
      <c r="O1644" s="43" t="str">
        <f t="shared" si="204"/>
        <v>D: 7%+</v>
      </c>
      <c r="P1644" s="45">
        <f t="shared" si="205"/>
        <v>25899822</v>
      </c>
      <c r="Q1644" s="45">
        <f>IF(L1644=1,F1644*INDEX(Asumsi!$B$5:$B$7,MATCH(I1644,Asumsi!$A$5:$A$7,0))-H1644,0)</f>
        <v>6193436</v>
      </c>
      <c r="R1644" s="46">
        <f>MIN(G1644,INDEX(Asumsi!$C$5:$C$7,MATCH(I1644,Asumsi!$A$5:$A$7,0)))</f>
        <v>0.03</v>
      </c>
      <c r="S1644" s="43">
        <f t="shared" si="206"/>
        <v>1</v>
      </c>
      <c r="T1644" s="45">
        <f t="shared" si="207"/>
        <v>1407599</v>
      </c>
      <c r="U1644" s="45">
        <f>IF(L1644=1,F1644*INDEX(Asumsi!$B$5:$B$7,MATCH(I1644,Asumsi!$A$5:$A$7,0))-F1644*R1644,0)</f>
        <v>7601034.5999999996</v>
      </c>
      <c r="V1644" s="45">
        <f>IF(S1644=1,U1644*(1-Asumsi!$B$10),U1644)</f>
        <v>7220982.8699999992</v>
      </c>
    </row>
    <row r="1645" spans="1:22" x14ac:dyDescent="0.35">
      <c r="A1645" s="43">
        <v>53285</v>
      </c>
      <c r="B1645" s="43" t="s">
        <v>209</v>
      </c>
      <c r="C1645" s="43" t="s">
        <v>505</v>
      </c>
      <c r="D1645" s="44">
        <v>41053</v>
      </c>
      <c r="E1645" s="43">
        <v>6</v>
      </c>
      <c r="F1645" s="43">
        <v>2085920</v>
      </c>
      <c r="G1645" s="43">
        <v>0.04</v>
      </c>
      <c r="H1645" s="43">
        <v>83437</v>
      </c>
      <c r="I1645" s="43" t="s">
        <v>76</v>
      </c>
      <c r="J1645" s="43" t="s">
        <v>138</v>
      </c>
      <c r="K1645" s="43">
        <f t="shared" si="200"/>
        <v>2012</v>
      </c>
      <c r="L1645" s="43">
        <f t="shared" si="201"/>
        <v>0</v>
      </c>
      <c r="M1645" s="43">
        <f t="shared" si="202"/>
        <v>1</v>
      </c>
      <c r="N1645" s="43">
        <f t="shared" si="203"/>
        <v>1</v>
      </c>
      <c r="O1645" s="43" t="str">
        <f t="shared" si="204"/>
        <v>C: 4-6%</v>
      </c>
      <c r="P1645" s="45">
        <f t="shared" si="205"/>
        <v>0</v>
      </c>
      <c r="Q1645" s="45">
        <f>IF(L1645=1,F1645*INDEX(Asumsi!$B$5:$B$7,MATCH(I1645,Asumsi!$A$5:$A$7,0))-H1645,0)</f>
        <v>0</v>
      </c>
      <c r="R1645" s="46">
        <f>MIN(G1645,INDEX(Asumsi!$C$5:$C$7,MATCH(I1645,Asumsi!$A$5:$A$7,0)))</f>
        <v>0.04</v>
      </c>
      <c r="S1645" s="43">
        <f t="shared" si="206"/>
        <v>0</v>
      </c>
      <c r="T1645" s="45">
        <f t="shared" si="207"/>
        <v>0</v>
      </c>
      <c r="U1645" s="45">
        <f>IF(L1645=1,F1645*INDEX(Asumsi!$B$5:$B$7,MATCH(I1645,Asumsi!$A$5:$A$7,0))-F1645*R1645,0)</f>
        <v>0</v>
      </c>
      <c r="V1645" s="45">
        <f>IF(S1645=1,U1645*(1-Asumsi!$B$10),U1645)</f>
        <v>0</v>
      </c>
    </row>
    <row r="1646" spans="1:22" x14ac:dyDescent="0.35">
      <c r="A1646" s="43">
        <v>53312</v>
      </c>
      <c r="B1646" s="43" t="s">
        <v>202</v>
      </c>
      <c r="C1646" s="43" t="s">
        <v>450</v>
      </c>
      <c r="D1646" s="44">
        <v>39998</v>
      </c>
      <c r="E1646" s="43">
        <v>23</v>
      </c>
      <c r="F1646" s="43">
        <v>16826460</v>
      </c>
      <c r="G1646" s="43">
        <v>0.05</v>
      </c>
      <c r="H1646" s="43">
        <v>841323</v>
      </c>
      <c r="I1646" s="43" t="s">
        <v>76</v>
      </c>
      <c r="J1646" s="43" t="s">
        <v>141</v>
      </c>
      <c r="K1646" s="43">
        <f t="shared" si="200"/>
        <v>2009</v>
      </c>
      <c r="L1646" s="43">
        <f t="shared" si="201"/>
        <v>1</v>
      </c>
      <c r="M1646" s="43">
        <f t="shared" si="202"/>
        <v>0</v>
      </c>
      <c r="N1646" s="43">
        <f t="shared" si="203"/>
        <v>1</v>
      </c>
      <c r="O1646" s="43" t="str">
        <f t="shared" si="204"/>
        <v>C: 4-6%</v>
      </c>
      <c r="P1646" s="45">
        <f t="shared" si="205"/>
        <v>15985137</v>
      </c>
      <c r="Q1646" s="45">
        <f>IF(L1646=1,F1646*INDEX(Asumsi!$B$5:$B$7,MATCH(I1646,Asumsi!$A$5:$A$7,0))-H1646,0)</f>
        <v>4206615</v>
      </c>
      <c r="R1646" s="46">
        <f>MIN(G1646,INDEX(Asumsi!$C$5:$C$7,MATCH(I1646,Asumsi!$A$5:$A$7,0)))</f>
        <v>0.05</v>
      </c>
      <c r="S1646" s="43">
        <f t="shared" si="206"/>
        <v>0</v>
      </c>
      <c r="T1646" s="45">
        <f t="shared" si="207"/>
        <v>0</v>
      </c>
      <c r="U1646" s="45">
        <f>IF(L1646=1,F1646*INDEX(Asumsi!$B$5:$B$7,MATCH(I1646,Asumsi!$A$5:$A$7,0))-F1646*R1646,0)</f>
        <v>4206615</v>
      </c>
      <c r="V1646" s="45">
        <f>IF(S1646=1,U1646*(1-Asumsi!$B$10),U1646)</f>
        <v>4206615</v>
      </c>
    </row>
    <row r="1647" spans="1:22" x14ac:dyDescent="0.35">
      <c r="A1647" s="43">
        <v>53637</v>
      </c>
      <c r="B1647" s="43" t="s">
        <v>202</v>
      </c>
      <c r="C1647" s="43" t="s">
        <v>468</v>
      </c>
      <c r="D1647" s="44">
        <v>40619</v>
      </c>
      <c r="E1647" s="43">
        <v>12</v>
      </c>
      <c r="F1647" s="43">
        <v>902180</v>
      </c>
      <c r="G1647" s="43">
        <v>0.1</v>
      </c>
      <c r="H1647" s="43">
        <v>90218</v>
      </c>
      <c r="I1647" s="43" t="s">
        <v>76</v>
      </c>
      <c r="J1647" s="43" t="s">
        <v>146</v>
      </c>
      <c r="K1647" s="43">
        <f t="shared" si="200"/>
        <v>2011</v>
      </c>
      <c r="L1647" s="43">
        <f t="shared" si="201"/>
        <v>1</v>
      </c>
      <c r="M1647" s="43">
        <f t="shared" si="202"/>
        <v>0</v>
      </c>
      <c r="N1647" s="43">
        <f t="shared" si="203"/>
        <v>1</v>
      </c>
      <c r="O1647" s="43" t="str">
        <f t="shared" si="204"/>
        <v>D: 7%+</v>
      </c>
      <c r="P1647" s="45">
        <f t="shared" si="205"/>
        <v>811962</v>
      </c>
      <c r="Q1647" s="45">
        <f>IF(L1647=1,F1647*INDEX(Asumsi!$B$5:$B$7,MATCH(I1647,Asumsi!$A$5:$A$7,0))-H1647,0)</f>
        <v>180436</v>
      </c>
      <c r="R1647" s="46">
        <f>MIN(G1647,INDEX(Asumsi!$C$5:$C$7,MATCH(I1647,Asumsi!$A$5:$A$7,0)))</f>
        <v>0.05</v>
      </c>
      <c r="S1647" s="43">
        <f t="shared" si="206"/>
        <v>1</v>
      </c>
      <c r="T1647" s="45">
        <f t="shared" si="207"/>
        <v>45109</v>
      </c>
      <c r="U1647" s="45">
        <f>IF(L1647=1,F1647*INDEX(Asumsi!$B$5:$B$7,MATCH(I1647,Asumsi!$A$5:$A$7,0))-F1647*R1647,0)</f>
        <v>225545</v>
      </c>
      <c r="V1647" s="45">
        <f>IF(S1647=1,U1647*(1-Asumsi!$B$10),U1647)</f>
        <v>214267.75</v>
      </c>
    </row>
    <row r="1648" spans="1:22" x14ac:dyDescent="0.35">
      <c r="A1648" s="43">
        <v>53698</v>
      </c>
      <c r="B1648" s="43" t="s">
        <v>202</v>
      </c>
      <c r="C1648" s="43" t="s">
        <v>448</v>
      </c>
      <c r="D1648" s="44">
        <v>41076</v>
      </c>
      <c r="E1648" s="43">
        <v>10</v>
      </c>
      <c r="F1648" s="43">
        <v>110660</v>
      </c>
      <c r="G1648" s="43">
        <v>0</v>
      </c>
      <c r="H1648" s="43">
        <v>0</v>
      </c>
      <c r="I1648" s="43" t="s">
        <v>76</v>
      </c>
      <c r="J1648" s="43" t="s">
        <v>147</v>
      </c>
      <c r="K1648" s="43">
        <f t="shared" si="200"/>
        <v>2012</v>
      </c>
      <c r="L1648" s="43">
        <f t="shared" si="201"/>
        <v>1</v>
      </c>
      <c r="M1648" s="43">
        <f t="shared" si="202"/>
        <v>0</v>
      </c>
      <c r="N1648" s="43">
        <f t="shared" si="203"/>
        <v>1</v>
      </c>
      <c r="O1648" s="43" t="str">
        <f t="shared" si="204"/>
        <v>A: 0%</v>
      </c>
      <c r="P1648" s="45">
        <f t="shared" si="205"/>
        <v>110660</v>
      </c>
      <c r="Q1648" s="45">
        <f>IF(L1648=1,F1648*INDEX(Asumsi!$B$5:$B$7,MATCH(I1648,Asumsi!$A$5:$A$7,0))-H1648,0)</f>
        <v>33198</v>
      </c>
      <c r="R1648" s="46">
        <f>MIN(G1648,INDEX(Asumsi!$C$5:$C$7,MATCH(I1648,Asumsi!$A$5:$A$7,0)))</f>
        <v>0</v>
      </c>
      <c r="S1648" s="43">
        <f t="shared" si="206"/>
        <v>0</v>
      </c>
      <c r="T1648" s="45">
        <f t="shared" si="207"/>
        <v>0</v>
      </c>
      <c r="U1648" s="45">
        <f>IF(L1648=1,F1648*INDEX(Asumsi!$B$5:$B$7,MATCH(I1648,Asumsi!$A$5:$A$7,0))-F1648*R1648,0)</f>
        <v>33198</v>
      </c>
      <c r="V1648" s="45">
        <f>IF(S1648=1,U1648*(1-Asumsi!$B$10),U1648)</f>
        <v>33198</v>
      </c>
    </row>
    <row r="1649" spans="1:22" x14ac:dyDescent="0.35">
      <c r="A1649" s="43">
        <v>54183</v>
      </c>
      <c r="B1649" s="43" t="s">
        <v>202</v>
      </c>
      <c r="C1649" s="43" t="s">
        <v>497</v>
      </c>
      <c r="D1649" s="44">
        <v>41014</v>
      </c>
      <c r="E1649" s="43">
        <v>32</v>
      </c>
      <c r="F1649" s="43">
        <v>5547420</v>
      </c>
      <c r="G1649" s="43">
        <v>0.02</v>
      </c>
      <c r="H1649" s="43">
        <v>110948</v>
      </c>
      <c r="I1649" s="43" t="s">
        <v>77</v>
      </c>
      <c r="J1649" s="43" t="s">
        <v>142</v>
      </c>
      <c r="K1649" s="43">
        <f t="shared" si="200"/>
        <v>2012</v>
      </c>
      <c r="L1649" s="43">
        <f t="shared" si="201"/>
        <v>1</v>
      </c>
      <c r="M1649" s="43">
        <f t="shared" si="202"/>
        <v>0</v>
      </c>
      <c r="N1649" s="43">
        <f t="shared" si="203"/>
        <v>1</v>
      </c>
      <c r="O1649" s="43" t="str">
        <f t="shared" si="204"/>
        <v>B: 1-3%</v>
      </c>
      <c r="P1649" s="45">
        <f t="shared" si="205"/>
        <v>5436472</v>
      </c>
      <c r="Q1649" s="45">
        <f>IF(L1649=1,F1649*INDEX(Asumsi!$B$5:$B$7,MATCH(I1649,Asumsi!$A$5:$A$7,0))-H1649,0)</f>
        <v>1553278</v>
      </c>
      <c r="R1649" s="46">
        <f>MIN(G1649,INDEX(Asumsi!$C$5:$C$7,MATCH(I1649,Asumsi!$A$5:$A$7,0)))</f>
        <v>0.02</v>
      </c>
      <c r="S1649" s="43">
        <f t="shared" si="206"/>
        <v>0</v>
      </c>
      <c r="T1649" s="45">
        <f t="shared" si="207"/>
        <v>0</v>
      </c>
      <c r="U1649" s="45">
        <f>IF(L1649=1,F1649*INDEX(Asumsi!$B$5:$B$7,MATCH(I1649,Asumsi!$A$5:$A$7,0))-F1649*R1649,0)</f>
        <v>1553277.6</v>
      </c>
      <c r="V1649" s="45">
        <f>IF(S1649=1,U1649*(1-Asumsi!$B$10),U1649)</f>
        <v>1553277.6</v>
      </c>
    </row>
    <row r="1650" spans="1:22" x14ac:dyDescent="0.35">
      <c r="A1650" s="43">
        <v>54245</v>
      </c>
      <c r="B1650" s="43" t="s">
        <v>209</v>
      </c>
      <c r="C1650" s="43" t="s">
        <v>504</v>
      </c>
      <c r="D1650" s="44">
        <v>40626</v>
      </c>
      <c r="E1650" s="43">
        <v>5</v>
      </c>
      <c r="F1650" s="43">
        <v>166600</v>
      </c>
      <c r="G1650" s="43">
        <v>0.09</v>
      </c>
      <c r="H1650" s="43">
        <v>14994</v>
      </c>
      <c r="I1650" s="43" t="s">
        <v>77</v>
      </c>
      <c r="J1650" s="43" t="s">
        <v>137</v>
      </c>
      <c r="K1650" s="43">
        <f t="shared" si="200"/>
        <v>2011</v>
      </c>
      <c r="L1650" s="43">
        <f t="shared" si="201"/>
        <v>0</v>
      </c>
      <c r="M1650" s="43">
        <f t="shared" si="202"/>
        <v>1</v>
      </c>
      <c r="N1650" s="43">
        <f t="shared" si="203"/>
        <v>1</v>
      </c>
      <c r="O1650" s="43" t="str">
        <f t="shared" si="204"/>
        <v>D: 7%+</v>
      </c>
      <c r="P1650" s="45">
        <f t="shared" si="205"/>
        <v>0</v>
      </c>
      <c r="Q1650" s="45">
        <f>IF(L1650=1,F1650*INDEX(Asumsi!$B$5:$B$7,MATCH(I1650,Asumsi!$A$5:$A$7,0))-H1650,0)</f>
        <v>0</v>
      </c>
      <c r="R1650" s="46">
        <f>MIN(G1650,INDEX(Asumsi!$C$5:$C$7,MATCH(I1650,Asumsi!$A$5:$A$7,0)))</f>
        <v>0.05</v>
      </c>
      <c r="S1650" s="43">
        <f t="shared" si="206"/>
        <v>1</v>
      </c>
      <c r="T1650" s="45">
        <f t="shared" si="207"/>
        <v>0</v>
      </c>
      <c r="U1650" s="45">
        <f>IF(L1650=1,F1650*INDEX(Asumsi!$B$5:$B$7,MATCH(I1650,Asumsi!$A$5:$A$7,0))-F1650*R1650,0)</f>
        <v>0</v>
      </c>
      <c r="V1650" s="45">
        <f>IF(S1650=1,U1650*(1-Asumsi!$B$10),U1650)</f>
        <v>0</v>
      </c>
    </row>
    <row r="1651" spans="1:22" x14ac:dyDescent="0.35">
      <c r="A1651" s="43">
        <v>54339</v>
      </c>
      <c r="B1651" s="43" t="s">
        <v>209</v>
      </c>
      <c r="C1651" s="43" t="s">
        <v>456</v>
      </c>
      <c r="D1651" s="44">
        <v>41031</v>
      </c>
      <c r="E1651" s="43">
        <v>48</v>
      </c>
      <c r="F1651" s="43">
        <v>6011480</v>
      </c>
      <c r="G1651" s="43">
        <v>0.02</v>
      </c>
      <c r="H1651" s="43">
        <v>120230</v>
      </c>
      <c r="I1651" s="43" t="s">
        <v>76</v>
      </c>
      <c r="J1651" s="43" t="s">
        <v>141</v>
      </c>
      <c r="K1651" s="43">
        <f t="shared" si="200"/>
        <v>2012</v>
      </c>
      <c r="L1651" s="43">
        <f t="shared" si="201"/>
        <v>0</v>
      </c>
      <c r="M1651" s="43">
        <f t="shared" si="202"/>
        <v>1</v>
      </c>
      <c r="N1651" s="43">
        <f t="shared" si="203"/>
        <v>1</v>
      </c>
      <c r="O1651" s="43" t="str">
        <f t="shared" si="204"/>
        <v>B: 1-3%</v>
      </c>
      <c r="P1651" s="45">
        <f t="shared" si="205"/>
        <v>0</v>
      </c>
      <c r="Q1651" s="45">
        <f>IF(L1651=1,F1651*INDEX(Asumsi!$B$5:$B$7,MATCH(I1651,Asumsi!$A$5:$A$7,0))-H1651,0)</f>
        <v>0</v>
      </c>
      <c r="R1651" s="46">
        <f>MIN(G1651,INDEX(Asumsi!$C$5:$C$7,MATCH(I1651,Asumsi!$A$5:$A$7,0)))</f>
        <v>0.02</v>
      </c>
      <c r="S1651" s="43">
        <f t="shared" si="206"/>
        <v>0</v>
      </c>
      <c r="T1651" s="45">
        <f t="shared" si="207"/>
        <v>0</v>
      </c>
      <c r="U1651" s="45">
        <f>IF(L1651=1,F1651*INDEX(Asumsi!$B$5:$B$7,MATCH(I1651,Asumsi!$A$5:$A$7,0))-F1651*R1651,0)</f>
        <v>0</v>
      </c>
      <c r="V1651" s="45">
        <f>IF(S1651=1,U1651*(1-Asumsi!$B$10),U1651)</f>
        <v>0</v>
      </c>
    </row>
    <row r="1652" spans="1:22" x14ac:dyDescent="0.35">
      <c r="A1652" s="43">
        <v>54401</v>
      </c>
      <c r="B1652" s="43" t="s">
        <v>202</v>
      </c>
      <c r="C1652" s="43" t="s">
        <v>480</v>
      </c>
      <c r="D1652" s="44">
        <v>40881</v>
      </c>
      <c r="E1652" s="43">
        <v>34</v>
      </c>
      <c r="F1652" s="43">
        <v>1340040</v>
      </c>
      <c r="G1652" s="43">
        <v>7.0000000000000007E-2</v>
      </c>
      <c r="H1652" s="43">
        <v>93803</v>
      </c>
      <c r="I1652" s="43" t="s">
        <v>76</v>
      </c>
      <c r="J1652" s="43" t="s">
        <v>138</v>
      </c>
      <c r="K1652" s="43">
        <f t="shared" si="200"/>
        <v>2011</v>
      </c>
      <c r="L1652" s="43">
        <f t="shared" si="201"/>
        <v>1</v>
      </c>
      <c r="M1652" s="43">
        <f t="shared" si="202"/>
        <v>0</v>
      </c>
      <c r="N1652" s="43">
        <f t="shared" si="203"/>
        <v>1</v>
      </c>
      <c r="O1652" s="43" t="str">
        <f t="shared" si="204"/>
        <v>D: 7%+</v>
      </c>
      <c r="P1652" s="45">
        <f t="shared" si="205"/>
        <v>1246237</v>
      </c>
      <c r="Q1652" s="45">
        <f>IF(L1652=1,F1652*INDEX(Asumsi!$B$5:$B$7,MATCH(I1652,Asumsi!$A$5:$A$7,0))-H1652,0)</f>
        <v>308209</v>
      </c>
      <c r="R1652" s="46">
        <f>MIN(G1652,INDEX(Asumsi!$C$5:$C$7,MATCH(I1652,Asumsi!$A$5:$A$7,0)))</f>
        <v>0.05</v>
      </c>
      <c r="S1652" s="43">
        <f t="shared" si="206"/>
        <v>1</v>
      </c>
      <c r="T1652" s="45">
        <f t="shared" si="207"/>
        <v>26800.800000000007</v>
      </c>
      <c r="U1652" s="45">
        <f>IF(L1652=1,F1652*INDEX(Asumsi!$B$5:$B$7,MATCH(I1652,Asumsi!$A$5:$A$7,0))-F1652*R1652,0)</f>
        <v>335010</v>
      </c>
      <c r="V1652" s="45">
        <f>IF(S1652=1,U1652*(1-Asumsi!$B$10),U1652)</f>
        <v>318259.5</v>
      </c>
    </row>
    <row r="1653" spans="1:22" x14ac:dyDescent="0.35">
      <c r="A1653" s="43">
        <v>54563</v>
      </c>
      <c r="B1653" s="43" t="s">
        <v>209</v>
      </c>
      <c r="C1653" s="43" t="s">
        <v>506</v>
      </c>
      <c r="D1653" s="44">
        <v>40455</v>
      </c>
      <c r="E1653" s="43">
        <v>24</v>
      </c>
      <c r="F1653" s="43">
        <v>1047120</v>
      </c>
      <c r="G1653" s="43">
        <v>0.01</v>
      </c>
      <c r="H1653" s="43">
        <v>10471</v>
      </c>
      <c r="I1653" s="43" t="s">
        <v>75</v>
      </c>
      <c r="J1653" s="43" t="s">
        <v>144</v>
      </c>
      <c r="K1653" s="43">
        <f t="shared" si="200"/>
        <v>2010</v>
      </c>
      <c r="L1653" s="43">
        <f t="shared" si="201"/>
        <v>0</v>
      </c>
      <c r="M1653" s="43">
        <f t="shared" si="202"/>
        <v>1</v>
      </c>
      <c r="N1653" s="43">
        <f t="shared" si="203"/>
        <v>1</v>
      </c>
      <c r="O1653" s="43" t="str">
        <f t="shared" si="204"/>
        <v>B: 1-3%</v>
      </c>
      <c r="P1653" s="45">
        <f t="shared" si="205"/>
        <v>0</v>
      </c>
      <c r="Q1653" s="45">
        <f>IF(L1653=1,F1653*INDEX(Asumsi!$B$5:$B$7,MATCH(I1653,Asumsi!$A$5:$A$7,0))-H1653,0)</f>
        <v>0</v>
      </c>
      <c r="R1653" s="46">
        <f>MIN(G1653,INDEX(Asumsi!$C$5:$C$7,MATCH(I1653,Asumsi!$A$5:$A$7,0)))</f>
        <v>0.01</v>
      </c>
      <c r="S1653" s="43">
        <f t="shared" si="206"/>
        <v>0</v>
      </c>
      <c r="T1653" s="45">
        <f t="shared" si="207"/>
        <v>0</v>
      </c>
      <c r="U1653" s="45">
        <f>IF(L1653=1,F1653*INDEX(Asumsi!$B$5:$B$7,MATCH(I1653,Asumsi!$A$5:$A$7,0))-F1653*R1653,0)</f>
        <v>0</v>
      </c>
      <c r="V1653" s="45">
        <f>IF(S1653=1,U1653*(1-Asumsi!$B$10),U1653)</f>
        <v>0</v>
      </c>
    </row>
    <row r="1654" spans="1:22" x14ac:dyDescent="0.35">
      <c r="A1654" s="43">
        <v>54694</v>
      </c>
      <c r="B1654" s="43" t="s">
        <v>202</v>
      </c>
      <c r="C1654" s="43" t="s">
        <v>491</v>
      </c>
      <c r="D1654" s="44">
        <v>40075</v>
      </c>
      <c r="E1654" s="43">
        <v>43</v>
      </c>
      <c r="F1654" s="43">
        <v>225260</v>
      </c>
      <c r="G1654" s="43">
        <v>0.08</v>
      </c>
      <c r="H1654" s="43">
        <v>18021</v>
      </c>
      <c r="I1654" s="43" t="s">
        <v>76</v>
      </c>
      <c r="J1654" s="43" t="s">
        <v>146</v>
      </c>
      <c r="K1654" s="43">
        <f t="shared" si="200"/>
        <v>2009</v>
      </c>
      <c r="L1654" s="43">
        <f t="shared" si="201"/>
        <v>1</v>
      </c>
      <c r="M1654" s="43">
        <f t="shared" si="202"/>
        <v>0</v>
      </c>
      <c r="N1654" s="43">
        <f t="shared" si="203"/>
        <v>1</v>
      </c>
      <c r="O1654" s="43" t="str">
        <f t="shared" si="204"/>
        <v>D: 7%+</v>
      </c>
      <c r="P1654" s="45">
        <f t="shared" si="205"/>
        <v>207239</v>
      </c>
      <c r="Q1654" s="45">
        <f>IF(L1654=1,F1654*INDEX(Asumsi!$B$5:$B$7,MATCH(I1654,Asumsi!$A$5:$A$7,0))-H1654,0)</f>
        <v>49557</v>
      </c>
      <c r="R1654" s="46">
        <f>MIN(G1654,INDEX(Asumsi!$C$5:$C$7,MATCH(I1654,Asumsi!$A$5:$A$7,0)))</f>
        <v>0.05</v>
      </c>
      <c r="S1654" s="43">
        <f t="shared" si="206"/>
        <v>1</v>
      </c>
      <c r="T1654" s="45">
        <f t="shared" si="207"/>
        <v>6757.8</v>
      </c>
      <c r="U1654" s="45">
        <f>IF(L1654=1,F1654*INDEX(Asumsi!$B$5:$B$7,MATCH(I1654,Asumsi!$A$5:$A$7,0))-F1654*R1654,0)</f>
        <v>56315</v>
      </c>
      <c r="V1654" s="45">
        <f>IF(S1654=1,U1654*(1-Asumsi!$B$10),U1654)</f>
        <v>53499.25</v>
      </c>
    </row>
    <row r="1655" spans="1:22" x14ac:dyDescent="0.35">
      <c r="A1655" s="43">
        <v>54755</v>
      </c>
      <c r="B1655" s="43" t="s">
        <v>209</v>
      </c>
      <c r="C1655" s="43" t="s">
        <v>513</v>
      </c>
      <c r="D1655" s="44">
        <v>40154</v>
      </c>
      <c r="E1655" s="43">
        <v>44</v>
      </c>
      <c r="F1655" s="43">
        <v>6843760</v>
      </c>
      <c r="G1655" s="43">
        <v>0</v>
      </c>
      <c r="H1655" s="43">
        <v>0</v>
      </c>
      <c r="I1655" s="43" t="s">
        <v>77</v>
      </c>
      <c r="J1655" s="43" t="s">
        <v>142</v>
      </c>
      <c r="K1655" s="43">
        <f t="shared" si="200"/>
        <v>2009</v>
      </c>
      <c r="L1655" s="43">
        <f t="shared" si="201"/>
        <v>0</v>
      </c>
      <c r="M1655" s="43">
        <f t="shared" si="202"/>
        <v>1</v>
      </c>
      <c r="N1655" s="43">
        <f t="shared" si="203"/>
        <v>1</v>
      </c>
      <c r="O1655" s="43" t="str">
        <f t="shared" si="204"/>
        <v>A: 0%</v>
      </c>
      <c r="P1655" s="45">
        <f t="shared" si="205"/>
        <v>0</v>
      </c>
      <c r="Q1655" s="45">
        <f>IF(L1655=1,F1655*INDEX(Asumsi!$B$5:$B$7,MATCH(I1655,Asumsi!$A$5:$A$7,0))-H1655,0)</f>
        <v>0</v>
      </c>
      <c r="R1655" s="46">
        <f>MIN(G1655,INDEX(Asumsi!$C$5:$C$7,MATCH(I1655,Asumsi!$A$5:$A$7,0)))</f>
        <v>0</v>
      </c>
      <c r="S1655" s="43">
        <f t="shared" si="206"/>
        <v>0</v>
      </c>
      <c r="T1655" s="45">
        <f t="shared" si="207"/>
        <v>0</v>
      </c>
      <c r="U1655" s="45">
        <f>IF(L1655=1,F1655*INDEX(Asumsi!$B$5:$B$7,MATCH(I1655,Asumsi!$A$5:$A$7,0))-F1655*R1655,0)</f>
        <v>0</v>
      </c>
      <c r="V1655" s="45">
        <f>IF(S1655=1,U1655*(1-Asumsi!$B$10),U1655)</f>
        <v>0</v>
      </c>
    </row>
    <row r="1656" spans="1:22" x14ac:dyDescent="0.35">
      <c r="A1656" s="43">
        <v>54914</v>
      </c>
      <c r="B1656" s="43" t="s">
        <v>209</v>
      </c>
      <c r="C1656" s="43" t="s">
        <v>449</v>
      </c>
      <c r="D1656" s="44">
        <v>40783</v>
      </c>
      <c r="E1656" s="43">
        <v>32</v>
      </c>
      <c r="F1656" s="43">
        <v>395860</v>
      </c>
      <c r="G1656" s="43">
        <v>0.06</v>
      </c>
      <c r="H1656" s="43">
        <v>23752</v>
      </c>
      <c r="I1656" s="43" t="s">
        <v>76</v>
      </c>
      <c r="J1656" s="43" t="s">
        <v>145</v>
      </c>
      <c r="K1656" s="43">
        <f t="shared" si="200"/>
        <v>2011</v>
      </c>
      <c r="L1656" s="43">
        <f t="shared" si="201"/>
        <v>0</v>
      </c>
      <c r="M1656" s="43">
        <f t="shared" si="202"/>
        <v>1</v>
      </c>
      <c r="N1656" s="43">
        <f t="shared" si="203"/>
        <v>1</v>
      </c>
      <c r="O1656" s="43" t="str">
        <f t="shared" si="204"/>
        <v>C: 4-6%</v>
      </c>
      <c r="P1656" s="45">
        <f t="shared" si="205"/>
        <v>0</v>
      </c>
      <c r="Q1656" s="45">
        <f>IF(L1656=1,F1656*INDEX(Asumsi!$B$5:$B$7,MATCH(I1656,Asumsi!$A$5:$A$7,0))-H1656,0)</f>
        <v>0</v>
      </c>
      <c r="R1656" s="46">
        <f>MIN(G1656,INDEX(Asumsi!$C$5:$C$7,MATCH(I1656,Asumsi!$A$5:$A$7,0)))</f>
        <v>0.05</v>
      </c>
      <c r="S1656" s="43">
        <f t="shared" si="206"/>
        <v>1</v>
      </c>
      <c r="T1656" s="45">
        <f t="shared" si="207"/>
        <v>0</v>
      </c>
      <c r="U1656" s="45">
        <f>IF(L1656=1,F1656*INDEX(Asumsi!$B$5:$B$7,MATCH(I1656,Asumsi!$A$5:$A$7,0))-F1656*R1656,0)</f>
        <v>0</v>
      </c>
      <c r="V1656" s="45">
        <f>IF(S1656=1,U1656*(1-Asumsi!$B$10),U1656)</f>
        <v>0</v>
      </c>
    </row>
    <row r="1657" spans="1:22" x14ac:dyDescent="0.35">
      <c r="A1657" s="43">
        <v>55073</v>
      </c>
      <c r="B1657" s="43" t="s">
        <v>202</v>
      </c>
      <c r="C1657" s="43" t="s">
        <v>451</v>
      </c>
      <c r="D1657" s="44">
        <v>40988</v>
      </c>
      <c r="E1657" s="43">
        <v>40</v>
      </c>
      <c r="F1657" s="43">
        <v>4753421</v>
      </c>
      <c r="G1657" s="43">
        <v>0.01</v>
      </c>
      <c r="H1657" s="43">
        <v>47534</v>
      </c>
      <c r="I1657" s="43" t="s">
        <v>77</v>
      </c>
      <c r="J1657" s="43" t="s">
        <v>137</v>
      </c>
      <c r="K1657" s="43">
        <f t="shared" si="200"/>
        <v>2012</v>
      </c>
      <c r="L1657" s="43">
        <f t="shared" si="201"/>
        <v>1</v>
      </c>
      <c r="M1657" s="43">
        <f t="shared" si="202"/>
        <v>0</v>
      </c>
      <c r="N1657" s="43">
        <f t="shared" si="203"/>
        <v>1</v>
      </c>
      <c r="O1657" s="43" t="str">
        <f t="shared" si="204"/>
        <v>B: 1-3%</v>
      </c>
      <c r="P1657" s="45">
        <f t="shared" si="205"/>
        <v>4705887</v>
      </c>
      <c r="Q1657" s="45">
        <f>IF(L1657=1,F1657*INDEX(Asumsi!$B$5:$B$7,MATCH(I1657,Asumsi!$A$5:$A$7,0))-H1657,0)</f>
        <v>1378492.3</v>
      </c>
      <c r="R1657" s="46">
        <f>MIN(G1657,INDEX(Asumsi!$C$5:$C$7,MATCH(I1657,Asumsi!$A$5:$A$7,0)))</f>
        <v>0.01</v>
      </c>
      <c r="S1657" s="43">
        <f t="shared" si="206"/>
        <v>0</v>
      </c>
      <c r="T1657" s="45">
        <f t="shared" si="207"/>
        <v>0</v>
      </c>
      <c r="U1657" s="45">
        <f>IF(L1657=1,F1657*INDEX(Asumsi!$B$5:$B$7,MATCH(I1657,Asumsi!$A$5:$A$7,0))-F1657*R1657,0)</f>
        <v>1378492.09</v>
      </c>
      <c r="V1657" s="45">
        <f>IF(S1657=1,U1657*(1-Asumsi!$B$10),U1657)</f>
        <v>1378492.09</v>
      </c>
    </row>
    <row r="1658" spans="1:22" x14ac:dyDescent="0.35">
      <c r="A1658" s="43">
        <v>55270</v>
      </c>
      <c r="B1658" s="43" t="s">
        <v>202</v>
      </c>
      <c r="C1658" s="43" t="s">
        <v>450</v>
      </c>
      <c r="D1658" s="44">
        <v>40200</v>
      </c>
      <c r="E1658" s="43">
        <v>1</v>
      </c>
      <c r="F1658" s="43">
        <v>70280</v>
      </c>
      <c r="G1658" s="43">
        <v>0.02</v>
      </c>
      <c r="H1658" s="43">
        <v>1406</v>
      </c>
      <c r="I1658" s="43" t="s">
        <v>76</v>
      </c>
      <c r="J1658" s="43" t="s">
        <v>138</v>
      </c>
      <c r="K1658" s="43">
        <f t="shared" si="200"/>
        <v>2010</v>
      </c>
      <c r="L1658" s="43">
        <f t="shared" si="201"/>
        <v>1</v>
      </c>
      <c r="M1658" s="43">
        <f t="shared" si="202"/>
        <v>0</v>
      </c>
      <c r="N1658" s="43">
        <f t="shared" si="203"/>
        <v>1</v>
      </c>
      <c r="O1658" s="43" t="str">
        <f t="shared" si="204"/>
        <v>B: 1-3%</v>
      </c>
      <c r="P1658" s="45">
        <f t="shared" si="205"/>
        <v>68874</v>
      </c>
      <c r="Q1658" s="45">
        <f>IF(L1658=1,F1658*INDEX(Asumsi!$B$5:$B$7,MATCH(I1658,Asumsi!$A$5:$A$7,0))-H1658,0)</f>
        <v>19678</v>
      </c>
      <c r="R1658" s="46">
        <f>MIN(G1658,INDEX(Asumsi!$C$5:$C$7,MATCH(I1658,Asumsi!$A$5:$A$7,0)))</f>
        <v>0.02</v>
      </c>
      <c r="S1658" s="43">
        <f t="shared" si="206"/>
        <v>0</v>
      </c>
      <c r="T1658" s="45">
        <f t="shared" si="207"/>
        <v>0</v>
      </c>
      <c r="U1658" s="45">
        <f>IF(L1658=1,F1658*INDEX(Asumsi!$B$5:$B$7,MATCH(I1658,Asumsi!$A$5:$A$7,0))-F1658*R1658,0)</f>
        <v>19678.400000000001</v>
      </c>
      <c r="V1658" s="45">
        <f>IF(S1658=1,U1658*(1-Asumsi!$B$10),U1658)</f>
        <v>19678.400000000001</v>
      </c>
    </row>
    <row r="1659" spans="1:22" x14ac:dyDescent="0.35">
      <c r="A1659" s="43">
        <v>55716</v>
      </c>
      <c r="B1659" s="43" t="s">
        <v>202</v>
      </c>
      <c r="C1659" s="43" t="s">
        <v>288</v>
      </c>
      <c r="D1659" s="44">
        <v>41204</v>
      </c>
      <c r="E1659" s="43">
        <v>9</v>
      </c>
      <c r="F1659" s="43">
        <v>29331100</v>
      </c>
      <c r="G1659" s="43">
        <v>7.0000000000000007E-2</v>
      </c>
      <c r="H1659" s="43">
        <v>2053177</v>
      </c>
      <c r="I1659" s="43" t="s">
        <v>76</v>
      </c>
      <c r="J1659" s="43" t="s">
        <v>148</v>
      </c>
      <c r="K1659" s="43">
        <f t="shared" si="200"/>
        <v>2012</v>
      </c>
      <c r="L1659" s="43">
        <f t="shared" si="201"/>
        <v>1</v>
      </c>
      <c r="M1659" s="43">
        <f t="shared" si="202"/>
        <v>0</v>
      </c>
      <c r="N1659" s="43">
        <f t="shared" si="203"/>
        <v>1</v>
      </c>
      <c r="O1659" s="43" t="str">
        <f t="shared" si="204"/>
        <v>D: 7%+</v>
      </c>
      <c r="P1659" s="45">
        <f t="shared" si="205"/>
        <v>27277923</v>
      </c>
      <c r="Q1659" s="45">
        <f>IF(L1659=1,F1659*INDEX(Asumsi!$B$5:$B$7,MATCH(I1659,Asumsi!$A$5:$A$7,0))-H1659,0)</f>
        <v>6746153</v>
      </c>
      <c r="R1659" s="46">
        <f>MIN(G1659,INDEX(Asumsi!$C$5:$C$7,MATCH(I1659,Asumsi!$A$5:$A$7,0)))</f>
        <v>0.05</v>
      </c>
      <c r="S1659" s="43">
        <f t="shared" si="206"/>
        <v>1</v>
      </c>
      <c r="T1659" s="45">
        <f t="shared" si="207"/>
        <v>586622.00000000012</v>
      </c>
      <c r="U1659" s="45">
        <f>IF(L1659=1,F1659*INDEX(Asumsi!$B$5:$B$7,MATCH(I1659,Asumsi!$A$5:$A$7,0))-F1659*R1659,0)</f>
        <v>7332775</v>
      </c>
      <c r="V1659" s="45">
        <f>IF(S1659=1,U1659*(1-Asumsi!$B$10),U1659)</f>
        <v>6966136.25</v>
      </c>
    </row>
    <row r="1660" spans="1:22" x14ac:dyDescent="0.35">
      <c r="A1660" s="43">
        <v>55776</v>
      </c>
      <c r="B1660" s="43" t="s">
        <v>209</v>
      </c>
      <c r="C1660" s="43" t="s">
        <v>511</v>
      </c>
      <c r="D1660" s="44">
        <v>39894</v>
      </c>
      <c r="E1660" s="43">
        <v>32</v>
      </c>
      <c r="F1660" s="43">
        <v>9712200</v>
      </c>
      <c r="G1660" s="43">
        <v>0.01</v>
      </c>
      <c r="H1660" s="43">
        <v>97122</v>
      </c>
      <c r="I1660" s="43" t="s">
        <v>77</v>
      </c>
      <c r="J1660" s="43" t="s">
        <v>134</v>
      </c>
      <c r="K1660" s="43">
        <f t="shared" si="200"/>
        <v>2009</v>
      </c>
      <c r="L1660" s="43">
        <f t="shared" si="201"/>
        <v>0</v>
      </c>
      <c r="M1660" s="43">
        <f t="shared" si="202"/>
        <v>1</v>
      </c>
      <c r="N1660" s="43">
        <f t="shared" si="203"/>
        <v>1</v>
      </c>
      <c r="O1660" s="43" t="str">
        <f t="shared" si="204"/>
        <v>B: 1-3%</v>
      </c>
      <c r="P1660" s="45">
        <f t="shared" si="205"/>
        <v>0</v>
      </c>
      <c r="Q1660" s="45">
        <f>IF(L1660=1,F1660*INDEX(Asumsi!$B$5:$B$7,MATCH(I1660,Asumsi!$A$5:$A$7,0))-H1660,0)</f>
        <v>0</v>
      </c>
      <c r="R1660" s="46">
        <f>MIN(G1660,INDEX(Asumsi!$C$5:$C$7,MATCH(I1660,Asumsi!$A$5:$A$7,0)))</f>
        <v>0.01</v>
      </c>
      <c r="S1660" s="43">
        <f t="shared" si="206"/>
        <v>0</v>
      </c>
      <c r="T1660" s="45">
        <f t="shared" si="207"/>
        <v>0</v>
      </c>
      <c r="U1660" s="45">
        <f>IF(L1660=1,F1660*INDEX(Asumsi!$B$5:$B$7,MATCH(I1660,Asumsi!$A$5:$A$7,0))-F1660*R1660,0)</f>
        <v>0</v>
      </c>
      <c r="V1660" s="45">
        <f>IF(S1660=1,U1660*(1-Asumsi!$B$10),U1660)</f>
        <v>0</v>
      </c>
    </row>
    <row r="1661" spans="1:22" x14ac:dyDescent="0.35">
      <c r="A1661" s="43">
        <v>55874</v>
      </c>
      <c r="B1661" s="43" t="s">
        <v>209</v>
      </c>
      <c r="C1661" s="43" t="s">
        <v>514</v>
      </c>
      <c r="D1661" s="44">
        <v>39860</v>
      </c>
      <c r="E1661" s="43">
        <v>28</v>
      </c>
      <c r="F1661" s="43">
        <v>417660</v>
      </c>
      <c r="G1661" s="43">
        <v>0</v>
      </c>
      <c r="H1661" s="43">
        <v>0</v>
      </c>
      <c r="I1661" s="43" t="s">
        <v>76</v>
      </c>
      <c r="J1661" s="43" t="s">
        <v>138</v>
      </c>
      <c r="K1661" s="43">
        <f t="shared" si="200"/>
        <v>2009</v>
      </c>
      <c r="L1661" s="43">
        <f t="shared" si="201"/>
        <v>0</v>
      </c>
      <c r="M1661" s="43">
        <f t="shared" si="202"/>
        <v>1</v>
      </c>
      <c r="N1661" s="43">
        <f t="shared" si="203"/>
        <v>1</v>
      </c>
      <c r="O1661" s="43" t="str">
        <f t="shared" si="204"/>
        <v>A: 0%</v>
      </c>
      <c r="P1661" s="45">
        <f t="shared" si="205"/>
        <v>0</v>
      </c>
      <c r="Q1661" s="45">
        <f>IF(L1661=1,F1661*INDEX(Asumsi!$B$5:$B$7,MATCH(I1661,Asumsi!$A$5:$A$7,0))-H1661,0)</f>
        <v>0</v>
      </c>
      <c r="R1661" s="46">
        <f>MIN(G1661,INDEX(Asumsi!$C$5:$C$7,MATCH(I1661,Asumsi!$A$5:$A$7,0)))</f>
        <v>0</v>
      </c>
      <c r="S1661" s="43">
        <f t="shared" si="206"/>
        <v>0</v>
      </c>
      <c r="T1661" s="45">
        <f t="shared" si="207"/>
        <v>0</v>
      </c>
      <c r="U1661" s="45">
        <f>IF(L1661=1,F1661*INDEX(Asumsi!$B$5:$B$7,MATCH(I1661,Asumsi!$A$5:$A$7,0))-F1661*R1661,0)</f>
        <v>0</v>
      </c>
      <c r="V1661" s="45">
        <f>IF(S1661=1,U1661*(1-Asumsi!$B$10),U1661)</f>
        <v>0</v>
      </c>
    </row>
    <row r="1662" spans="1:22" x14ac:dyDescent="0.35">
      <c r="A1662" s="43">
        <v>56002</v>
      </c>
      <c r="B1662" s="43" t="s">
        <v>202</v>
      </c>
      <c r="C1662" s="43" t="s">
        <v>480</v>
      </c>
      <c r="D1662" s="44">
        <v>39998</v>
      </c>
      <c r="E1662" s="43">
        <v>21</v>
      </c>
      <c r="F1662" s="43">
        <v>1029060</v>
      </c>
      <c r="G1662" s="43">
        <v>0.04</v>
      </c>
      <c r="H1662" s="43">
        <v>41162</v>
      </c>
      <c r="I1662" s="43" t="s">
        <v>76</v>
      </c>
      <c r="J1662" s="43" t="s">
        <v>146</v>
      </c>
      <c r="K1662" s="43">
        <f t="shared" si="200"/>
        <v>2009</v>
      </c>
      <c r="L1662" s="43">
        <f t="shared" si="201"/>
        <v>1</v>
      </c>
      <c r="M1662" s="43">
        <f t="shared" si="202"/>
        <v>0</v>
      </c>
      <c r="N1662" s="43">
        <f t="shared" si="203"/>
        <v>1</v>
      </c>
      <c r="O1662" s="43" t="str">
        <f t="shared" si="204"/>
        <v>C: 4-6%</v>
      </c>
      <c r="P1662" s="45">
        <f t="shared" si="205"/>
        <v>987898</v>
      </c>
      <c r="Q1662" s="45">
        <f>IF(L1662=1,F1662*INDEX(Asumsi!$B$5:$B$7,MATCH(I1662,Asumsi!$A$5:$A$7,0))-H1662,0)</f>
        <v>267556</v>
      </c>
      <c r="R1662" s="46">
        <f>MIN(G1662,INDEX(Asumsi!$C$5:$C$7,MATCH(I1662,Asumsi!$A$5:$A$7,0)))</f>
        <v>0.04</v>
      </c>
      <c r="S1662" s="43">
        <f t="shared" si="206"/>
        <v>0</v>
      </c>
      <c r="T1662" s="45">
        <f t="shared" si="207"/>
        <v>0</v>
      </c>
      <c r="U1662" s="45">
        <f>IF(L1662=1,F1662*INDEX(Asumsi!$B$5:$B$7,MATCH(I1662,Asumsi!$A$5:$A$7,0))-F1662*R1662,0)</f>
        <v>267555.59999999998</v>
      </c>
      <c r="V1662" s="45">
        <f>IF(S1662=1,U1662*(1-Asumsi!$B$10),U1662)</f>
        <v>267555.59999999998</v>
      </c>
    </row>
    <row r="1663" spans="1:22" x14ac:dyDescent="0.35">
      <c r="A1663" s="43">
        <v>56039</v>
      </c>
      <c r="B1663" s="43" t="s">
        <v>202</v>
      </c>
      <c r="C1663" s="43" t="s">
        <v>514</v>
      </c>
      <c r="D1663" s="44">
        <v>40872</v>
      </c>
      <c r="E1663" s="43">
        <v>23</v>
      </c>
      <c r="F1663" s="43">
        <v>313320</v>
      </c>
      <c r="G1663" s="43">
        <v>7.0000000000000007E-2</v>
      </c>
      <c r="H1663" s="43">
        <v>21932</v>
      </c>
      <c r="I1663" s="43" t="s">
        <v>76</v>
      </c>
      <c r="J1663" s="43" t="s">
        <v>145</v>
      </c>
      <c r="K1663" s="43">
        <f t="shared" si="200"/>
        <v>2011</v>
      </c>
      <c r="L1663" s="43">
        <f t="shared" si="201"/>
        <v>1</v>
      </c>
      <c r="M1663" s="43">
        <f t="shared" si="202"/>
        <v>0</v>
      </c>
      <c r="N1663" s="43">
        <f t="shared" si="203"/>
        <v>1</v>
      </c>
      <c r="O1663" s="43" t="str">
        <f t="shared" si="204"/>
        <v>D: 7%+</v>
      </c>
      <c r="P1663" s="45">
        <f t="shared" si="205"/>
        <v>291388</v>
      </c>
      <c r="Q1663" s="45">
        <f>IF(L1663=1,F1663*INDEX(Asumsi!$B$5:$B$7,MATCH(I1663,Asumsi!$A$5:$A$7,0))-H1663,0)</f>
        <v>72064</v>
      </c>
      <c r="R1663" s="46">
        <f>MIN(G1663,INDEX(Asumsi!$C$5:$C$7,MATCH(I1663,Asumsi!$A$5:$A$7,0)))</f>
        <v>0.05</v>
      </c>
      <c r="S1663" s="43">
        <f t="shared" si="206"/>
        <v>1</v>
      </c>
      <c r="T1663" s="45">
        <f t="shared" si="207"/>
        <v>6266.4000000000015</v>
      </c>
      <c r="U1663" s="45">
        <f>IF(L1663=1,F1663*INDEX(Asumsi!$B$5:$B$7,MATCH(I1663,Asumsi!$A$5:$A$7,0))-F1663*R1663,0)</f>
        <v>78330</v>
      </c>
      <c r="V1663" s="45">
        <f>IF(S1663=1,U1663*(1-Asumsi!$B$10),U1663)</f>
        <v>74413.5</v>
      </c>
    </row>
    <row r="1664" spans="1:22" x14ac:dyDescent="0.35">
      <c r="A1664" s="43">
        <v>56710</v>
      </c>
      <c r="B1664" s="43" t="s">
        <v>202</v>
      </c>
      <c r="C1664" s="43" t="s">
        <v>482</v>
      </c>
      <c r="D1664" s="44">
        <v>40309</v>
      </c>
      <c r="E1664" s="43">
        <v>34</v>
      </c>
      <c r="F1664" s="43">
        <v>959680</v>
      </c>
      <c r="G1664" s="43">
        <v>0.02</v>
      </c>
      <c r="H1664" s="43">
        <v>19194</v>
      </c>
      <c r="I1664" s="43" t="s">
        <v>76</v>
      </c>
      <c r="J1664" s="43" t="s">
        <v>140</v>
      </c>
      <c r="K1664" s="43">
        <f t="shared" si="200"/>
        <v>2010</v>
      </c>
      <c r="L1664" s="43">
        <f t="shared" si="201"/>
        <v>1</v>
      </c>
      <c r="M1664" s="43">
        <f t="shared" si="202"/>
        <v>0</v>
      </c>
      <c r="N1664" s="43">
        <f t="shared" si="203"/>
        <v>1</v>
      </c>
      <c r="O1664" s="43" t="str">
        <f t="shared" si="204"/>
        <v>B: 1-3%</v>
      </c>
      <c r="P1664" s="45">
        <f t="shared" si="205"/>
        <v>940486</v>
      </c>
      <c r="Q1664" s="45">
        <f>IF(L1664=1,F1664*INDEX(Asumsi!$B$5:$B$7,MATCH(I1664,Asumsi!$A$5:$A$7,0))-H1664,0)</f>
        <v>268710</v>
      </c>
      <c r="R1664" s="46">
        <f>MIN(G1664,INDEX(Asumsi!$C$5:$C$7,MATCH(I1664,Asumsi!$A$5:$A$7,0)))</f>
        <v>0.02</v>
      </c>
      <c r="S1664" s="43">
        <f t="shared" si="206"/>
        <v>0</v>
      </c>
      <c r="T1664" s="45">
        <f t="shared" si="207"/>
        <v>0</v>
      </c>
      <c r="U1664" s="45">
        <f>IF(L1664=1,F1664*INDEX(Asumsi!$B$5:$B$7,MATCH(I1664,Asumsi!$A$5:$A$7,0))-F1664*R1664,0)</f>
        <v>268710.40000000002</v>
      </c>
      <c r="V1664" s="45">
        <f>IF(S1664=1,U1664*(1-Asumsi!$B$10),U1664)</f>
        <v>268710.40000000002</v>
      </c>
    </row>
    <row r="1665" spans="1:22" x14ac:dyDescent="0.35">
      <c r="A1665" s="43">
        <v>57092</v>
      </c>
      <c r="B1665" s="43" t="s">
        <v>202</v>
      </c>
      <c r="C1665" s="43" t="s">
        <v>371</v>
      </c>
      <c r="D1665" s="44">
        <v>40299</v>
      </c>
      <c r="E1665" s="43">
        <v>29</v>
      </c>
      <c r="F1665" s="43">
        <v>5641399</v>
      </c>
      <c r="G1665" s="43">
        <v>0.03</v>
      </c>
      <c r="H1665" s="43">
        <v>169242</v>
      </c>
      <c r="I1665" s="43" t="s">
        <v>77</v>
      </c>
      <c r="J1665" s="43" t="s">
        <v>137</v>
      </c>
      <c r="K1665" s="43">
        <f t="shared" si="200"/>
        <v>2010</v>
      </c>
      <c r="L1665" s="43">
        <f t="shared" si="201"/>
        <v>1</v>
      </c>
      <c r="M1665" s="43">
        <f t="shared" si="202"/>
        <v>0</v>
      </c>
      <c r="N1665" s="43">
        <f t="shared" si="203"/>
        <v>1</v>
      </c>
      <c r="O1665" s="43" t="str">
        <f t="shared" si="204"/>
        <v>B: 1-3%</v>
      </c>
      <c r="P1665" s="45">
        <f t="shared" si="205"/>
        <v>5472157</v>
      </c>
      <c r="Q1665" s="45">
        <f>IF(L1665=1,F1665*INDEX(Asumsi!$B$5:$B$7,MATCH(I1665,Asumsi!$A$5:$A$7,0))-H1665,0)</f>
        <v>1523177.7</v>
      </c>
      <c r="R1665" s="46">
        <f>MIN(G1665,INDEX(Asumsi!$C$5:$C$7,MATCH(I1665,Asumsi!$A$5:$A$7,0)))</f>
        <v>0.03</v>
      </c>
      <c r="S1665" s="43">
        <f t="shared" si="206"/>
        <v>0</v>
      </c>
      <c r="T1665" s="45">
        <f t="shared" si="207"/>
        <v>0</v>
      </c>
      <c r="U1665" s="45">
        <f>IF(L1665=1,F1665*INDEX(Asumsi!$B$5:$B$7,MATCH(I1665,Asumsi!$A$5:$A$7,0))-F1665*R1665,0)</f>
        <v>1523177.73</v>
      </c>
      <c r="V1665" s="45">
        <f>IF(S1665=1,U1665*(1-Asumsi!$B$10),U1665)</f>
        <v>1523177.73</v>
      </c>
    </row>
    <row r="1666" spans="1:22" x14ac:dyDescent="0.35">
      <c r="A1666" s="43">
        <v>57253</v>
      </c>
      <c r="B1666" s="43" t="s">
        <v>209</v>
      </c>
      <c r="C1666" s="43" t="s">
        <v>469</v>
      </c>
      <c r="D1666" s="44">
        <v>39818</v>
      </c>
      <c r="E1666" s="43">
        <v>43</v>
      </c>
      <c r="F1666" s="43">
        <v>156160</v>
      </c>
      <c r="G1666" s="43">
        <v>0.08</v>
      </c>
      <c r="H1666" s="43">
        <v>12493</v>
      </c>
      <c r="I1666" s="43" t="s">
        <v>75</v>
      </c>
      <c r="J1666" s="43" t="s">
        <v>135</v>
      </c>
      <c r="K1666" s="43">
        <f t="shared" ref="K1666:K1729" si="208">YEAR(D1666)</f>
        <v>2009</v>
      </c>
      <c r="L1666" s="43">
        <f t="shared" ref="L1666:L1729" si="209">IF(B1666="Order Finished",1,0)</f>
        <v>0</v>
      </c>
      <c r="M1666" s="43">
        <f t="shared" ref="M1666:M1729" si="210">IF(B1666="Order Returned",1,0)</f>
        <v>1</v>
      </c>
      <c r="N1666" s="43">
        <f t="shared" ref="N1666:N1729" si="211">IF(B1666="Order Cancelled",0,1)</f>
        <v>1</v>
      </c>
      <c r="O1666" s="43" t="str">
        <f t="shared" ref="O1666:O1729" si="212">IF(G1666=0,"A: 0%",IF(G1666&lt;=0.03,"B: 1-3%",IF(G1666&lt;=0.06,"C: 4-6%","D: 7%+")))</f>
        <v>D: 7%+</v>
      </c>
      <c r="P1666" s="45">
        <f t="shared" ref="P1666:P1729" si="213">IF(L1666=1,F1666-H1666,0)</f>
        <v>0</v>
      </c>
      <c r="Q1666" s="45">
        <f>IF(L1666=1,F1666*INDEX(Asumsi!$B$5:$B$7,MATCH(I1666,Asumsi!$A$5:$A$7,0))-H1666,0)</f>
        <v>0</v>
      </c>
      <c r="R1666" s="46">
        <f>MIN(G1666,INDEX(Asumsi!$C$5:$C$7,MATCH(I1666,Asumsi!$A$5:$A$7,0)))</f>
        <v>0.03</v>
      </c>
      <c r="S1666" s="43">
        <f t="shared" ref="S1666:S1729" si="214">IF(G1666&gt;R1666,1,0)</f>
        <v>1</v>
      </c>
      <c r="T1666" s="45">
        <f t="shared" ref="T1666:T1729" si="215">IF(L1666=1,F1666*(G1666-R1666),0)</f>
        <v>0</v>
      </c>
      <c r="U1666" s="45">
        <f>IF(L1666=1,F1666*INDEX(Asumsi!$B$5:$B$7,MATCH(I1666,Asumsi!$A$5:$A$7,0))-F1666*R1666,0)</f>
        <v>0</v>
      </c>
      <c r="V1666" s="45">
        <f>IF(S1666=1,U1666*(1-Asumsi!$B$10),U1666)</f>
        <v>0</v>
      </c>
    </row>
    <row r="1667" spans="1:22" x14ac:dyDescent="0.35">
      <c r="A1667" s="43">
        <v>57382</v>
      </c>
      <c r="B1667" s="43" t="s">
        <v>202</v>
      </c>
      <c r="C1667" s="43" t="s">
        <v>479</v>
      </c>
      <c r="D1667" s="44">
        <v>39895</v>
      </c>
      <c r="E1667" s="43">
        <v>25</v>
      </c>
      <c r="F1667" s="43">
        <v>212080</v>
      </c>
      <c r="G1667" s="43">
        <v>0.09</v>
      </c>
      <c r="H1667" s="43">
        <v>19087</v>
      </c>
      <c r="I1667" s="43" t="s">
        <v>76</v>
      </c>
      <c r="J1667" s="43" t="s">
        <v>138</v>
      </c>
      <c r="K1667" s="43">
        <f t="shared" si="208"/>
        <v>2009</v>
      </c>
      <c r="L1667" s="43">
        <f t="shared" si="209"/>
        <v>1</v>
      </c>
      <c r="M1667" s="43">
        <f t="shared" si="210"/>
        <v>0</v>
      </c>
      <c r="N1667" s="43">
        <f t="shared" si="211"/>
        <v>1</v>
      </c>
      <c r="O1667" s="43" t="str">
        <f t="shared" si="212"/>
        <v>D: 7%+</v>
      </c>
      <c r="P1667" s="45">
        <f t="shared" si="213"/>
        <v>192993</v>
      </c>
      <c r="Q1667" s="45">
        <f>IF(L1667=1,F1667*INDEX(Asumsi!$B$5:$B$7,MATCH(I1667,Asumsi!$A$5:$A$7,0))-H1667,0)</f>
        <v>44537</v>
      </c>
      <c r="R1667" s="46">
        <f>MIN(G1667,INDEX(Asumsi!$C$5:$C$7,MATCH(I1667,Asumsi!$A$5:$A$7,0)))</f>
        <v>0.05</v>
      </c>
      <c r="S1667" s="43">
        <f t="shared" si="214"/>
        <v>1</v>
      </c>
      <c r="T1667" s="45">
        <f t="shared" si="215"/>
        <v>8483.1999999999989</v>
      </c>
      <c r="U1667" s="45">
        <f>IF(L1667=1,F1667*INDEX(Asumsi!$B$5:$B$7,MATCH(I1667,Asumsi!$A$5:$A$7,0))-F1667*R1667,0)</f>
        <v>53020</v>
      </c>
      <c r="V1667" s="45">
        <f>IF(S1667=1,U1667*(1-Asumsi!$B$10),U1667)</f>
        <v>50369</v>
      </c>
    </row>
    <row r="1668" spans="1:22" x14ac:dyDescent="0.35">
      <c r="A1668" s="43">
        <v>57415</v>
      </c>
      <c r="B1668" s="43" t="s">
        <v>202</v>
      </c>
      <c r="C1668" s="43" t="s">
        <v>448</v>
      </c>
      <c r="D1668" s="44">
        <v>39896</v>
      </c>
      <c r="E1668" s="43">
        <v>6</v>
      </c>
      <c r="F1668" s="43">
        <v>203040</v>
      </c>
      <c r="G1668" s="43">
        <v>0.02</v>
      </c>
      <c r="H1668" s="43">
        <v>4061</v>
      </c>
      <c r="I1668" s="43" t="s">
        <v>76</v>
      </c>
      <c r="J1668" s="43" t="s">
        <v>140</v>
      </c>
      <c r="K1668" s="43">
        <f t="shared" si="208"/>
        <v>2009</v>
      </c>
      <c r="L1668" s="43">
        <f t="shared" si="209"/>
        <v>1</v>
      </c>
      <c r="M1668" s="43">
        <f t="shared" si="210"/>
        <v>0</v>
      </c>
      <c r="N1668" s="43">
        <f t="shared" si="211"/>
        <v>1</v>
      </c>
      <c r="O1668" s="43" t="str">
        <f t="shared" si="212"/>
        <v>B: 1-3%</v>
      </c>
      <c r="P1668" s="45">
        <f t="shared" si="213"/>
        <v>198979</v>
      </c>
      <c r="Q1668" s="45">
        <f>IF(L1668=1,F1668*INDEX(Asumsi!$B$5:$B$7,MATCH(I1668,Asumsi!$A$5:$A$7,0))-H1668,0)</f>
        <v>56851</v>
      </c>
      <c r="R1668" s="46">
        <f>MIN(G1668,INDEX(Asumsi!$C$5:$C$7,MATCH(I1668,Asumsi!$A$5:$A$7,0)))</f>
        <v>0.02</v>
      </c>
      <c r="S1668" s="43">
        <f t="shared" si="214"/>
        <v>0</v>
      </c>
      <c r="T1668" s="45">
        <f t="shared" si="215"/>
        <v>0</v>
      </c>
      <c r="U1668" s="45">
        <f>IF(L1668=1,F1668*INDEX(Asumsi!$B$5:$B$7,MATCH(I1668,Asumsi!$A$5:$A$7,0))-F1668*R1668,0)</f>
        <v>56851.199999999997</v>
      </c>
      <c r="V1668" s="45">
        <f>IF(S1668=1,U1668*(1-Asumsi!$B$10),U1668)</f>
        <v>56851.199999999997</v>
      </c>
    </row>
    <row r="1669" spans="1:22" x14ac:dyDescent="0.35">
      <c r="A1669" s="43">
        <v>57606</v>
      </c>
      <c r="B1669" s="43" t="s">
        <v>202</v>
      </c>
      <c r="C1669" s="43" t="s">
        <v>469</v>
      </c>
      <c r="D1669" s="44">
        <v>40181</v>
      </c>
      <c r="E1669" s="43">
        <v>37</v>
      </c>
      <c r="F1669" s="43">
        <v>588960</v>
      </c>
      <c r="G1669" s="43">
        <v>0.08</v>
      </c>
      <c r="H1669" s="43">
        <v>47117</v>
      </c>
      <c r="I1669" s="43" t="s">
        <v>77</v>
      </c>
      <c r="J1669" s="43" t="s">
        <v>142</v>
      </c>
      <c r="K1669" s="43">
        <f t="shared" si="208"/>
        <v>2010</v>
      </c>
      <c r="L1669" s="43">
        <f t="shared" si="209"/>
        <v>1</v>
      </c>
      <c r="M1669" s="43">
        <f t="shared" si="210"/>
        <v>0</v>
      </c>
      <c r="N1669" s="43">
        <f t="shared" si="211"/>
        <v>1</v>
      </c>
      <c r="O1669" s="43" t="str">
        <f t="shared" si="212"/>
        <v>D: 7%+</v>
      </c>
      <c r="P1669" s="45">
        <f t="shared" si="213"/>
        <v>541843</v>
      </c>
      <c r="Q1669" s="45">
        <f>IF(L1669=1,F1669*INDEX(Asumsi!$B$5:$B$7,MATCH(I1669,Asumsi!$A$5:$A$7,0))-H1669,0)</f>
        <v>129571</v>
      </c>
      <c r="R1669" s="46">
        <f>MIN(G1669,INDEX(Asumsi!$C$5:$C$7,MATCH(I1669,Asumsi!$A$5:$A$7,0)))</f>
        <v>0.05</v>
      </c>
      <c r="S1669" s="43">
        <f t="shared" si="214"/>
        <v>1</v>
      </c>
      <c r="T1669" s="45">
        <f t="shared" si="215"/>
        <v>17668.8</v>
      </c>
      <c r="U1669" s="45">
        <f>IF(L1669=1,F1669*INDEX(Asumsi!$B$5:$B$7,MATCH(I1669,Asumsi!$A$5:$A$7,0))-F1669*R1669,0)</f>
        <v>147240</v>
      </c>
      <c r="V1669" s="45">
        <f>IF(S1669=1,U1669*(1-Asumsi!$B$10),U1669)</f>
        <v>139878</v>
      </c>
    </row>
    <row r="1670" spans="1:22" x14ac:dyDescent="0.35">
      <c r="A1670" s="43">
        <v>57794</v>
      </c>
      <c r="B1670" s="43" t="s">
        <v>202</v>
      </c>
      <c r="C1670" s="43" t="s">
        <v>459</v>
      </c>
      <c r="D1670" s="44">
        <v>40020</v>
      </c>
      <c r="E1670" s="43">
        <v>16</v>
      </c>
      <c r="F1670" s="43">
        <v>177680</v>
      </c>
      <c r="G1670" s="43">
        <v>0.02</v>
      </c>
      <c r="H1670" s="43">
        <v>3554</v>
      </c>
      <c r="I1670" s="43" t="s">
        <v>76</v>
      </c>
      <c r="J1670" s="43" t="s">
        <v>145</v>
      </c>
      <c r="K1670" s="43">
        <f t="shared" si="208"/>
        <v>2009</v>
      </c>
      <c r="L1670" s="43">
        <f t="shared" si="209"/>
        <v>1</v>
      </c>
      <c r="M1670" s="43">
        <f t="shared" si="210"/>
        <v>0</v>
      </c>
      <c r="N1670" s="43">
        <f t="shared" si="211"/>
        <v>1</v>
      </c>
      <c r="O1670" s="43" t="str">
        <f t="shared" si="212"/>
        <v>B: 1-3%</v>
      </c>
      <c r="P1670" s="45">
        <f t="shared" si="213"/>
        <v>174126</v>
      </c>
      <c r="Q1670" s="45">
        <f>IF(L1670=1,F1670*INDEX(Asumsi!$B$5:$B$7,MATCH(I1670,Asumsi!$A$5:$A$7,0))-H1670,0)</f>
        <v>49750</v>
      </c>
      <c r="R1670" s="46">
        <f>MIN(G1670,INDEX(Asumsi!$C$5:$C$7,MATCH(I1670,Asumsi!$A$5:$A$7,0)))</f>
        <v>0.02</v>
      </c>
      <c r="S1670" s="43">
        <f t="shared" si="214"/>
        <v>0</v>
      </c>
      <c r="T1670" s="45">
        <f t="shared" si="215"/>
        <v>0</v>
      </c>
      <c r="U1670" s="45">
        <f>IF(L1670=1,F1670*INDEX(Asumsi!$B$5:$B$7,MATCH(I1670,Asumsi!$A$5:$A$7,0))-F1670*R1670,0)</f>
        <v>49750.400000000001</v>
      </c>
      <c r="V1670" s="45">
        <f>IF(S1670=1,U1670*(1-Asumsi!$B$10),U1670)</f>
        <v>49750.400000000001</v>
      </c>
    </row>
    <row r="1671" spans="1:22" x14ac:dyDescent="0.35">
      <c r="A1671" s="43">
        <v>58054</v>
      </c>
      <c r="B1671" s="43" t="s">
        <v>202</v>
      </c>
      <c r="C1671" s="43" t="s">
        <v>371</v>
      </c>
      <c r="D1671" s="44">
        <v>40547</v>
      </c>
      <c r="E1671" s="43">
        <v>26</v>
      </c>
      <c r="F1671" s="43">
        <v>122800</v>
      </c>
      <c r="G1671" s="43">
        <v>0.04</v>
      </c>
      <c r="H1671" s="43">
        <v>4912</v>
      </c>
      <c r="I1671" s="43" t="s">
        <v>75</v>
      </c>
      <c r="J1671" s="43" t="s">
        <v>144</v>
      </c>
      <c r="K1671" s="43">
        <f t="shared" si="208"/>
        <v>2011</v>
      </c>
      <c r="L1671" s="43">
        <f t="shared" si="209"/>
        <v>1</v>
      </c>
      <c r="M1671" s="43">
        <f t="shared" si="210"/>
        <v>0</v>
      </c>
      <c r="N1671" s="43">
        <f t="shared" si="211"/>
        <v>1</v>
      </c>
      <c r="O1671" s="43" t="str">
        <f t="shared" si="212"/>
        <v>C: 4-6%</v>
      </c>
      <c r="P1671" s="45">
        <f t="shared" si="213"/>
        <v>117888</v>
      </c>
      <c r="Q1671" s="45">
        <f>IF(L1671=1,F1671*INDEX(Asumsi!$B$5:$B$7,MATCH(I1671,Asumsi!$A$5:$A$7,0))-H1671,0)</f>
        <v>31928</v>
      </c>
      <c r="R1671" s="46">
        <f>MIN(G1671,INDEX(Asumsi!$C$5:$C$7,MATCH(I1671,Asumsi!$A$5:$A$7,0)))</f>
        <v>0.03</v>
      </c>
      <c r="S1671" s="43">
        <f t="shared" si="214"/>
        <v>1</v>
      </c>
      <c r="T1671" s="45">
        <f t="shared" si="215"/>
        <v>1228.0000000000002</v>
      </c>
      <c r="U1671" s="45">
        <f>IF(L1671=1,F1671*INDEX(Asumsi!$B$5:$B$7,MATCH(I1671,Asumsi!$A$5:$A$7,0))-F1671*R1671,0)</f>
        <v>33156</v>
      </c>
      <c r="V1671" s="45">
        <f>IF(S1671=1,U1671*(1-Asumsi!$B$10),U1671)</f>
        <v>31498.199999999997</v>
      </c>
    </row>
    <row r="1672" spans="1:22" x14ac:dyDescent="0.35">
      <c r="A1672" s="43">
        <v>58113</v>
      </c>
      <c r="B1672" s="43" t="s">
        <v>202</v>
      </c>
      <c r="C1672" s="43" t="s">
        <v>508</v>
      </c>
      <c r="D1672" s="44">
        <v>40940</v>
      </c>
      <c r="E1672" s="43">
        <v>48</v>
      </c>
      <c r="F1672" s="43">
        <v>725420</v>
      </c>
      <c r="G1672" s="43">
        <v>7.0000000000000007E-2</v>
      </c>
      <c r="H1672" s="43">
        <v>50779</v>
      </c>
      <c r="I1672" s="43" t="s">
        <v>76</v>
      </c>
      <c r="J1672" s="43" t="s">
        <v>138</v>
      </c>
      <c r="K1672" s="43">
        <f t="shared" si="208"/>
        <v>2012</v>
      </c>
      <c r="L1672" s="43">
        <f t="shared" si="209"/>
        <v>1</v>
      </c>
      <c r="M1672" s="43">
        <f t="shared" si="210"/>
        <v>0</v>
      </c>
      <c r="N1672" s="43">
        <f t="shared" si="211"/>
        <v>1</v>
      </c>
      <c r="O1672" s="43" t="str">
        <f t="shared" si="212"/>
        <v>D: 7%+</v>
      </c>
      <c r="P1672" s="45">
        <f t="shared" si="213"/>
        <v>674641</v>
      </c>
      <c r="Q1672" s="45">
        <f>IF(L1672=1,F1672*INDEX(Asumsi!$B$5:$B$7,MATCH(I1672,Asumsi!$A$5:$A$7,0))-H1672,0)</f>
        <v>166847</v>
      </c>
      <c r="R1672" s="46">
        <f>MIN(G1672,INDEX(Asumsi!$C$5:$C$7,MATCH(I1672,Asumsi!$A$5:$A$7,0)))</f>
        <v>0.05</v>
      </c>
      <c r="S1672" s="43">
        <f t="shared" si="214"/>
        <v>1</v>
      </c>
      <c r="T1672" s="45">
        <f t="shared" si="215"/>
        <v>14508.400000000003</v>
      </c>
      <c r="U1672" s="45">
        <f>IF(L1672=1,F1672*INDEX(Asumsi!$B$5:$B$7,MATCH(I1672,Asumsi!$A$5:$A$7,0))-F1672*R1672,0)</f>
        <v>181355</v>
      </c>
      <c r="V1672" s="45">
        <f>IF(S1672=1,U1672*(1-Asumsi!$B$10),U1672)</f>
        <v>172287.25</v>
      </c>
    </row>
    <row r="1673" spans="1:22" x14ac:dyDescent="0.35">
      <c r="A1673" s="43">
        <v>58528</v>
      </c>
      <c r="B1673" s="43" t="s">
        <v>202</v>
      </c>
      <c r="C1673" s="43" t="s">
        <v>515</v>
      </c>
      <c r="D1673" s="44">
        <v>40478</v>
      </c>
      <c r="E1673" s="43">
        <v>14</v>
      </c>
      <c r="F1673" s="43">
        <v>1401900</v>
      </c>
      <c r="G1673" s="43">
        <v>0</v>
      </c>
      <c r="H1673" s="43">
        <v>0</v>
      </c>
      <c r="I1673" s="43" t="s">
        <v>76</v>
      </c>
      <c r="J1673" s="43" t="s">
        <v>141</v>
      </c>
      <c r="K1673" s="43">
        <f t="shared" si="208"/>
        <v>2010</v>
      </c>
      <c r="L1673" s="43">
        <f t="shared" si="209"/>
        <v>1</v>
      </c>
      <c r="M1673" s="43">
        <f t="shared" si="210"/>
        <v>0</v>
      </c>
      <c r="N1673" s="43">
        <f t="shared" si="211"/>
        <v>1</v>
      </c>
      <c r="O1673" s="43" t="str">
        <f t="shared" si="212"/>
        <v>A: 0%</v>
      </c>
      <c r="P1673" s="45">
        <f t="shared" si="213"/>
        <v>1401900</v>
      </c>
      <c r="Q1673" s="45">
        <f>IF(L1673=1,F1673*INDEX(Asumsi!$B$5:$B$7,MATCH(I1673,Asumsi!$A$5:$A$7,0))-H1673,0)</f>
        <v>420570</v>
      </c>
      <c r="R1673" s="46">
        <f>MIN(G1673,INDEX(Asumsi!$C$5:$C$7,MATCH(I1673,Asumsi!$A$5:$A$7,0)))</f>
        <v>0</v>
      </c>
      <c r="S1673" s="43">
        <f t="shared" si="214"/>
        <v>0</v>
      </c>
      <c r="T1673" s="45">
        <f t="shared" si="215"/>
        <v>0</v>
      </c>
      <c r="U1673" s="45">
        <f>IF(L1673=1,F1673*INDEX(Asumsi!$B$5:$B$7,MATCH(I1673,Asumsi!$A$5:$A$7,0))-F1673*R1673,0)</f>
        <v>420570</v>
      </c>
      <c r="V1673" s="45">
        <f>IF(S1673=1,U1673*(1-Asumsi!$B$10),U1673)</f>
        <v>420570</v>
      </c>
    </row>
    <row r="1674" spans="1:22" x14ac:dyDescent="0.35">
      <c r="A1674" s="43">
        <v>58598</v>
      </c>
      <c r="B1674" s="43" t="s">
        <v>202</v>
      </c>
      <c r="C1674" s="43" t="s">
        <v>450</v>
      </c>
      <c r="D1674" s="44">
        <v>40777</v>
      </c>
      <c r="E1674" s="43">
        <v>50</v>
      </c>
      <c r="F1674" s="43">
        <v>27217660</v>
      </c>
      <c r="G1674" s="43">
        <v>0.1</v>
      </c>
      <c r="H1674" s="43">
        <v>2721766</v>
      </c>
      <c r="I1674" s="43" t="s">
        <v>75</v>
      </c>
      <c r="J1674" s="43" t="s">
        <v>135</v>
      </c>
      <c r="K1674" s="43">
        <f t="shared" si="208"/>
        <v>2011</v>
      </c>
      <c r="L1674" s="43">
        <f t="shared" si="209"/>
        <v>1</v>
      </c>
      <c r="M1674" s="43">
        <f t="shared" si="210"/>
        <v>0</v>
      </c>
      <c r="N1674" s="43">
        <f t="shared" si="211"/>
        <v>1</v>
      </c>
      <c r="O1674" s="43" t="str">
        <f t="shared" si="212"/>
        <v>D: 7%+</v>
      </c>
      <c r="P1674" s="45">
        <f t="shared" si="213"/>
        <v>24495894</v>
      </c>
      <c r="Q1674" s="45">
        <f>IF(L1674=1,F1674*INDEX(Asumsi!$B$5:$B$7,MATCH(I1674,Asumsi!$A$5:$A$7,0))-H1674,0)</f>
        <v>5443532</v>
      </c>
      <c r="R1674" s="46">
        <f>MIN(G1674,INDEX(Asumsi!$C$5:$C$7,MATCH(I1674,Asumsi!$A$5:$A$7,0)))</f>
        <v>0.03</v>
      </c>
      <c r="S1674" s="43">
        <f t="shared" si="214"/>
        <v>1</v>
      </c>
      <c r="T1674" s="45">
        <f t="shared" si="215"/>
        <v>1905236.2000000002</v>
      </c>
      <c r="U1674" s="45">
        <f>IF(L1674=1,F1674*INDEX(Asumsi!$B$5:$B$7,MATCH(I1674,Asumsi!$A$5:$A$7,0))-F1674*R1674,0)</f>
        <v>7348768.2000000002</v>
      </c>
      <c r="V1674" s="45">
        <f>IF(S1674=1,U1674*(1-Asumsi!$B$10),U1674)</f>
        <v>6981329.79</v>
      </c>
    </row>
    <row r="1675" spans="1:22" x14ac:dyDescent="0.35">
      <c r="A1675" s="43">
        <v>58851</v>
      </c>
      <c r="B1675" s="43" t="s">
        <v>202</v>
      </c>
      <c r="C1675" s="43" t="s">
        <v>456</v>
      </c>
      <c r="D1675" s="44">
        <v>40336</v>
      </c>
      <c r="E1675" s="43">
        <v>3</v>
      </c>
      <c r="F1675" s="43">
        <v>47860</v>
      </c>
      <c r="G1675" s="43">
        <v>0.1</v>
      </c>
      <c r="H1675" s="43">
        <v>4786</v>
      </c>
      <c r="I1675" s="43" t="s">
        <v>75</v>
      </c>
      <c r="J1675" s="43" t="s">
        <v>144</v>
      </c>
      <c r="K1675" s="43">
        <f t="shared" si="208"/>
        <v>2010</v>
      </c>
      <c r="L1675" s="43">
        <f t="shared" si="209"/>
        <v>1</v>
      </c>
      <c r="M1675" s="43">
        <f t="shared" si="210"/>
        <v>0</v>
      </c>
      <c r="N1675" s="43">
        <f t="shared" si="211"/>
        <v>1</v>
      </c>
      <c r="O1675" s="43" t="str">
        <f t="shared" si="212"/>
        <v>D: 7%+</v>
      </c>
      <c r="P1675" s="45">
        <f t="shared" si="213"/>
        <v>43074</v>
      </c>
      <c r="Q1675" s="45">
        <f>IF(L1675=1,F1675*INDEX(Asumsi!$B$5:$B$7,MATCH(I1675,Asumsi!$A$5:$A$7,0))-H1675,0)</f>
        <v>9572</v>
      </c>
      <c r="R1675" s="46">
        <f>MIN(G1675,INDEX(Asumsi!$C$5:$C$7,MATCH(I1675,Asumsi!$A$5:$A$7,0)))</f>
        <v>0.03</v>
      </c>
      <c r="S1675" s="43">
        <f t="shared" si="214"/>
        <v>1</v>
      </c>
      <c r="T1675" s="45">
        <f t="shared" si="215"/>
        <v>3350.2000000000003</v>
      </c>
      <c r="U1675" s="45">
        <f>IF(L1675=1,F1675*INDEX(Asumsi!$B$5:$B$7,MATCH(I1675,Asumsi!$A$5:$A$7,0))-F1675*R1675,0)</f>
        <v>12922.2</v>
      </c>
      <c r="V1675" s="45">
        <f>IF(S1675=1,U1675*(1-Asumsi!$B$10),U1675)</f>
        <v>12276.09</v>
      </c>
    </row>
    <row r="1676" spans="1:22" x14ac:dyDescent="0.35">
      <c r="A1676" s="43">
        <v>58853</v>
      </c>
      <c r="B1676" s="43" t="s">
        <v>202</v>
      </c>
      <c r="C1676" s="43" t="s">
        <v>472</v>
      </c>
      <c r="D1676" s="44">
        <v>41042</v>
      </c>
      <c r="E1676" s="43">
        <v>27</v>
      </c>
      <c r="F1676" s="43">
        <v>10615000</v>
      </c>
      <c r="G1676" s="43">
        <v>0.09</v>
      </c>
      <c r="H1676" s="43">
        <v>955350</v>
      </c>
      <c r="I1676" s="43" t="s">
        <v>75</v>
      </c>
      <c r="J1676" s="43" t="s">
        <v>135</v>
      </c>
      <c r="K1676" s="43">
        <f t="shared" si="208"/>
        <v>2012</v>
      </c>
      <c r="L1676" s="43">
        <f t="shared" si="209"/>
        <v>1</v>
      </c>
      <c r="M1676" s="43">
        <f t="shared" si="210"/>
        <v>0</v>
      </c>
      <c r="N1676" s="43">
        <f t="shared" si="211"/>
        <v>1</v>
      </c>
      <c r="O1676" s="43" t="str">
        <f t="shared" si="212"/>
        <v>D: 7%+</v>
      </c>
      <c r="P1676" s="45">
        <f t="shared" si="213"/>
        <v>9659650</v>
      </c>
      <c r="Q1676" s="45">
        <f>IF(L1676=1,F1676*INDEX(Asumsi!$B$5:$B$7,MATCH(I1676,Asumsi!$A$5:$A$7,0))-H1676,0)</f>
        <v>2229150</v>
      </c>
      <c r="R1676" s="46">
        <f>MIN(G1676,INDEX(Asumsi!$C$5:$C$7,MATCH(I1676,Asumsi!$A$5:$A$7,0)))</f>
        <v>0.03</v>
      </c>
      <c r="S1676" s="43">
        <f t="shared" si="214"/>
        <v>1</v>
      </c>
      <c r="T1676" s="45">
        <f t="shared" si="215"/>
        <v>636900</v>
      </c>
      <c r="U1676" s="45">
        <f>IF(L1676=1,F1676*INDEX(Asumsi!$B$5:$B$7,MATCH(I1676,Asumsi!$A$5:$A$7,0))-F1676*R1676,0)</f>
        <v>2866050</v>
      </c>
      <c r="V1676" s="45">
        <f>IF(S1676=1,U1676*(1-Asumsi!$B$10),U1676)</f>
        <v>2722747.5</v>
      </c>
    </row>
    <row r="1677" spans="1:22" x14ac:dyDescent="0.35">
      <c r="A1677" s="43">
        <v>59015</v>
      </c>
      <c r="B1677" s="43" t="s">
        <v>202</v>
      </c>
      <c r="C1677" s="43" t="s">
        <v>516</v>
      </c>
      <c r="D1677" s="44">
        <v>41055</v>
      </c>
      <c r="E1677" s="43">
        <v>32</v>
      </c>
      <c r="F1677" s="43">
        <v>508920</v>
      </c>
      <c r="G1677" s="43">
        <v>0.09</v>
      </c>
      <c r="H1677" s="43">
        <v>45803</v>
      </c>
      <c r="I1677" s="43" t="s">
        <v>77</v>
      </c>
      <c r="J1677" s="43" t="s">
        <v>142</v>
      </c>
      <c r="K1677" s="43">
        <f t="shared" si="208"/>
        <v>2012</v>
      </c>
      <c r="L1677" s="43">
        <f t="shared" si="209"/>
        <v>1</v>
      </c>
      <c r="M1677" s="43">
        <f t="shared" si="210"/>
        <v>0</v>
      </c>
      <c r="N1677" s="43">
        <f t="shared" si="211"/>
        <v>1</v>
      </c>
      <c r="O1677" s="43" t="str">
        <f t="shared" si="212"/>
        <v>D: 7%+</v>
      </c>
      <c r="P1677" s="45">
        <f t="shared" si="213"/>
        <v>463117</v>
      </c>
      <c r="Q1677" s="45">
        <f>IF(L1677=1,F1677*INDEX(Asumsi!$B$5:$B$7,MATCH(I1677,Asumsi!$A$5:$A$7,0))-H1677,0)</f>
        <v>106873</v>
      </c>
      <c r="R1677" s="46">
        <f>MIN(G1677,INDEX(Asumsi!$C$5:$C$7,MATCH(I1677,Asumsi!$A$5:$A$7,0)))</f>
        <v>0.05</v>
      </c>
      <c r="S1677" s="43">
        <f t="shared" si="214"/>
        <v>1</v>
      </c>
      <c r="T1677" s="45">
        <f t="shared" si="215"/>
        <v>20356.799999999996</v>
      </c>
      <c r="U1677" s="45">
        <f>IF(L1677=1,F1677*INDEX(Asumsi!$B$5:$B$7,MATCH(I1677,Asumsi!$A$5:$A$7,0))-F1677*R1677,0)</f>
        <v>127230</v>
      </c>
      <c r="V1677" s="45">
        <f>IF(S1677=1,U1677*(1-Asumsi!$B$10),U1677)</f>
        <v>120868.5</v>
      </c>
    </row>
    <row r="1678" spans="1:22" x14ac:dyDescent="0.35">
      <c r="A1678" s="43">
        <v>59075</v>
      </c>
      <c r="B1678" s="43" t="s">
        <v>202</v>
      </c>
      <c r="C1678" s="43" t="s">
        <v>486</v>
      </c>
      <c r="D1678" s="44">
        <v>40965</v>
      </c>
      <c r="E1678" s="43">
        <v>38</v>
      </c>
      <c r="F1678" s="43">
        <v>851820</v>
      </c>
      <c r="G1678" s="43">
        <v>0.02</v>
      </c>
      <c r="H1678" s="43">
        <v>17036</v>
      </c>
      <c r="I1678" s="43" t="s">
        <v>76</v>
      </c>
      <c r="J1678" s="43" t="s">
        <v>145</v>
      </c>
      <c r="K1678" s="43">
        <f t="shared" si="208"/>
        <v>2012</v>
      </c>
      <c r="L1678" s="43">
        <f t="shared" si="209"/>
        <v>1</v>
      </c>
      <c r="M1678" s="43">
        <f t="shared" si="210"/>
        <v>0</v>
      </c>
      <c r="N1678" s="43">
        <f t="shared" si="211"/>
        <v>1</v>
      </c>
      <c r="O1678" s="43" t="str">
        <f t="shared" si="212"/>
        <v>B: 1-3%</v>
      </c>
      <c r="P1678" s="45">
        <f t="shared" si="213"/>
        <v>834784</v>
      </c>
      <c r="Q1678" s="45">
        <f>IF(L1678=1,F1678*INDEX(Asumsi!$B$5:$B$7,MATCH(I1678,Asumsi!$A$5:$A$7,0))-H1678,0)</f>
        <v>238510</v>
      </c>
      <c r="R1678" s="46">
        <f>MIN(G1678,INDEX(Asumsi!$C$5:$C$7,MATCH(I1678,Asumsi!$A$5:$A$7,0)))</f>
        <v>0.02</v>
      </c>
      <c r="S1678" s="43">
        <f t="shared" si="214"/>
        <v>0</v>
      </c>
      <c r="T1678" s="45">
        <f t="shared" si="215"/>
        <v>0</v>
      </c>
      <c r="U1678" s="45">
        <f>IF(L1678=1,F1678*INDEX(Asumsi!$B$5:$B$7,MATCH(I1678,Asumsi!$A$5:$A$7,0))-F1678*R1678,0)</f>
        <v>238509.6</v>
      </c>
      <c r="V1678" s="45">
        <f>IF(S1678=1,U1678*(1-Asumsi!$B$10),U1678)</f>
        <v>238509.6</v>
      </c>
    </row>
    <row r="1679" spans="1:22" x14ac:dyDescent="0.35">
      <c r="A1679" s="43">
        <v>59108</v>
      </c>
      <c r="B1679" s="43" t="s">
        <v>202</v>
      </c>
      <c r="C1679" s="43" t="s">
        <v>459</v>
      </c>
      <c r="D1679" s="44">
        <v>40823</v>
      </c>
      <c r="E1679" s="43">
        <v>21</v>
      </c>
      <c r="F1679" s="43">
        <v>137060</v>
      </c>
      <c r="G1679" s="43">
        <v>0.09</v>
      </c>
      <c r="H1679" s="43">
        <v>12335</v>
      </c>
      <c r="I1679" s="43" t="s">
        <v>76</v>
      </c>
      <c r="J1679" s="43" t="s">
        <v>147</v>
      </c>
      <c r="K1679" s="43">
        <f t="shared" si="208"/>
        <v>2011</v>
      </c>
      <c r="L1679" s="43">
        <f t="shared" si="209"/>
        <v>1</v>
      </c>
      <c r="M1679" s="43">
        <f t="shared" si="210"/>
        <v>0</v>
      </c>
      <c r="N1679" s="43">
        <f t="shared" si="211"/>
        <v>1</v>
      </c>
      <c r="O1679" s="43" t="str">
        <f t="shared" si="212"/>
        <v>D: 7%+</v>
      </c>
      <c r="P1679" s="45">
        <f t="shared" si="213"/>
        <v>124725</v>
      </c>
      <c r="Q1679" s="45">
        <f>IF(L1679=1,F1679*INDEX(Asumsi!$B$5:$B$7,MATCH(I1679,Asumsi!$A$5:$A$7,0))-H1679,0)</f>
        <v>28783</v>
      </c>
      <c r="R1679" s="46">
        <f>MIN(G1679,INDEX(Asumsi!$C$5:$C$7,MATCH(I1679,Asumsi!$A$5:$A$7,0)))</f>
        <v>0.05</v>
      </c>
      <c r="S1679" s="43">
        <f t="shared" si="214"/>
        <v>1</v>
      </c>
      <c r="T1679" s="45">
        <f t="shared" si="215"/>
        <v>5482.3999999999987</v>
      </c>
      <c r="U1679" s="45">
        <f>IF(L1679=1,F1679*INDEX(Asumsi!$B$5:$B$7,MATCH(I1679,Asumsi!$A$5:$A$7,0))-F1679*R1679,0)</f>
        <v>34265</v>
      </c>
      <c r="V1679" s="45">
        <f>IF(S1679=1,U1679*(1-Asumsi!$B$10),U1679)</f>
        <v>32551.75</v>
      </c>
    </row>
    <row r="1680" spans="1:22" x14ac:dyDescent="0.35">
      <c r="A1680" s="43">
        <v>59589</v>
      </c>
      <c r="B1680" s="43" t="s">
        <v>202</v>
      </c>
      <c r="C1680" s="43" t="s">
        <v>490</v>
      </c>
      <c r="D1680" s="44">
        <v>41010</v>
      </c>
      <c r="E1680" s="43">
        <v>25</v>
      </c>
      <c r="F1680" s="43">
        <v>3220520</v>
      </c>
      <c r="G1680" s="43">
        <v>0.06</v>
      </c>
      <c r="H1680" s="43">
        <v>193231</v>
      </c>
      <c r="I1680" s="43" t="s">
        <v>76</v>
      </c>
      <c r="J1680" s="43" t="s">
        <v>140</v>
      </c>
      <c r="K1680" s="43">
        <f t="shared" si="208"/>
        <v>2012</v>
      </c>
      <c r="L1680" s="43">
        <f t="shared" si="209"/>
        <v>1</v>
      </c>
      <c r="M1680" s="43">
        <f t="shared" si="210"/>
        <v>0</v>
      </c>
      <c r="N1680" s="43">
        <f t="shared" si="211"/>
        <v>1</v>
      </c>
      <c r="O1680" s="43" t="str">
        <f t="shared" si="212"/>
        <v>C: 4-6%</v>
      </c>
      <c r="P1680" s="45">
        <f t="shared" si="213"/>
        <v>3027289</v>
      </c>
      <c r="Q1680" s="45">
        <f>IF(L1680=1,F1680*INDEX(Asumsi!$B$5:$B$7,MATCH(I1680,Asumsi!$A$5:$A$7,0))-H1680,0)</f>
        <v>772925</v>
      </c>
      <c r="R1680" s="46">
        <f>MIN(G1680,INDEX(Asumsi!$C$5:$C$7,MATCH(I1680,Asumsi!$A$5:$A$7,0)))</f>
        <v>0.05</v>
      </c>
      <c r="S1680" s="43">
        <f t="shared" si="214"/>
        <v>1</v>
      </c>
      <c r="T1680" s="45">
        <f t="shared" si="215"/>
        <v>32205.199999999983</v>
      </c>
      <c r="U1680" s="45">
        <f>IF(L1680=1,F1680*INDEX(Asumsi!$B$5:$B$7,MATCH(I1680,Asumsi!$A$5:$A$7,0))-F1680*R1680,0)</f>
        <v>805130</v>
      </c>
      <c r="V1680" s="45">
        <f>IF(S1680=1,U1680*(1-Asumsi!$B$10),U1680)</f>
        <v>764873.5</v>
      </c>
    </row>
    <row r="1681" spans="1:22" x14ac:dyDescent="0.35">
      <c r="A1681" s="43">
        <v>59685</v>
      </c>
      <c r="B1681" s="43" t="s">
        <v>202</v>
      </c>
      <c r="C1681" s="43" t="s">
        <v>482</v>
      </c>
      <c r="D1681" s="44">
        <v>41253</v>
      </c>
      <c r="E1681" s="43">
        <v>12</v>
      </c>
      <c r="F1681" s="43">
        <v>1010400</v>
      </c>
      <c r="G1681" s="43">
        <v>0.05</v>
      </c>
      <c r="H1681" s="43">
        <v>50520</v>
      </c>
      <c r="I1681" s="43" t="s">
        <v>76</v>
      </c>
      <c r="J1681" s="43" t="s">
        <v>141</v>
      </c>
      <c r="K1681" s="43">
        <f t="shared" si="208"/>
        <v>2012</v>
      </c>
      <c r="L1681" s="43">
        <f t="shared" si="209"/>
        <v>1</v>
      </c>
      <c r="M1681" s="43">
        <f t="shared" si="210"/>
        <v>0</v>
      </c>
      <c r="N1681" s="43">
        <f t="shared" si="211"/>
        <v>1</v>
      </c>
      <c r="O1681" s="43" t="str">
        <f t="shared" si="212"/>
        <v>C: 4-6%</v>
      </c>
      <c r="P1681" s="45">
        <f t="shared" si="213"/>
        <v>959880</v>
      </c>
      <c r="Q1681" s="45">
        <f>IF(L1681=1,F1681*INDEX(Asumsi!$B$5:$B$7,MATCH(I1681,Asumsi!$A$5:$A$7,0))-H1681,0)</f>
        <v>252600</v>
      </c>
      <c r="R1681" s="46">
        <f>MIN(G1681,INDEX(Asumsi!$C$5:$C$7,MATCH(I1681,Asumsi!$A$5:$A$7,0)))</f>
        <v>0.05</v>
      </c>
      <c r="S1681" s="43">
        <f t="shared" si="214"/>
        <v>0</v>
      </c>
      <c r="T1681" s="45">
        <f t="shared" si="215"/>
        <v>0</v>
      </c>
      <c r="U1681" s="45">
        <f>IF(L1681=1,F1681*INDEX(Asumsi!$B$5:$B$7,MATCH(I1681,Asumsi!$A$5:$A$7,0))-F1681*R1681,0)</f>
        <v>252600</v>
      </c>
      <c r="V1681" s="45">
        <f>IF(S1681=1,U1681*(1-Asumsi!$B$10),U1681)</f>
        <v>252600</v>
      </c>
    </row>
    <row r="1682" spans="1:22" x14ac:dyDescent="0.35">
      <c r="A1682" s="43">
        <v>59845</v>
      </c>
      <c r="B1682" s="43" t="s">
        <v>202</v>
      </c>
      <c r="C1682" s="43" t="s">
        <v>454</v>
      </c>
      <c r="D1682" s="44">
        <v>40169</v>
      </c>
      <c r="E1682" s="43">
        <v>42</v>
      </c>
      <c r="F1682" s="43">
        <v>400200</v>
      </c>
      <c r="G1682" s="43">
        <v>0.04</v>
      </c>
      <c r="H1682" s="43">
        <v>16008</v>
      </c>
      <c r="I1682" s="43" t="s">
        <v>76</v>
      </c>
      <c r="J1682" s="43" t="s">
        <v>150</v>
      </c>
      <c r="K1682" s="43">
        <f t="shared" si="208"/>
        <v>2009</v>
      </c>
      <c r="L1682" s="43">
        <f t="shared" si="209"/>
        <v>1</v>
      </c>
      <c r="M1682" s="43">
        <f t="shared" si="210"/>
        <v>0</v>
      </c>
      <c r="N1682" s="43">
        <f t="shared" si="211"/>
        <v>1</v>
      </c>
      <c r="O1682" s="43" t="str">
        <f t="shared" si="212"/>
        <v>C: 4-6%</v>
      </c>
      <c r="P1682" s="45">
        <f t="shared" si="213"/>
        <v>384192</v>
      </c>
      <c r="Q1682" s="45">
        <f>IF(L1682=1,F1682*INDEX(Asumsi!$B$5:$B$7,MATCH(I1682,Asumsi!$A$5:$A$7,0))-H1682,0)</f>
        <v>104052</v>
      </c>
      <c r="R1682" s="46">
        <f>MIN(G1682,INDEX(Asumsi!$C$5:$C$7,MATCH(I1682,Asumsi!$A$5:$A$7,0)))</f>
        <v>0.04</v>
      </c>
      <c r="S1682" s="43">
        <f t="shared" si="214"/>
        <v>0</v>
      </c>
      <c r="T1682" s="45">
        <f t="shared" si="215"/>
        <v>0</v>
      </c>
      <c r="U1682" s="45">
        <f>IF(L1682=1,F1682*INDEX(Asumsi!$B$5:$B$7,MATCH(I1682,Asumsi!$A$5:$A$7,0))-F1682*R1682,0)</f>
        <v>104052</v>
      </c>
      <c r="V1682" s="45">
        <f>IF(S1682=1,U1682*(1-Asumsi!$B$10),U1682)</f>
        <v>104052</v>
      </c>
    </row>
    <row r="1683" spans="1:22" x14ac:dyDescent="0.35">
      <c r="A1683" s="43">
        <v>134</v>
      </c>
      <c r="B1683" s="43" t="s">
        <v>209</v>
      </c>
      <c r="C1683" s="43" t="s">
        <v>517</v>
      </c>
      <c r="D1683" s="44">
        <v>41029</v>
      </c>
      <c r="E1683" s="43">
        <v>11</v>
      </c>
      <c r="F1683" s="43">
        <v>2265200</v>
      </c>
      <c r="G1683" s="43">
        <v>0.01</v>
      </c>
      <c r="H1683" s="43">
        <v>22652</v>
      </c>
      <c r="I1683" s="43" t="s">
        <v>76</v>
      </c>
      <c r="J1683" s="43" t="s">
        <v>140</v>
      </c>
      <c r="K1683" s="43">
        <f t="shared" si="208"/>
        <v>2012</v>
      </c>
      <c r="L1683" s="43">
        <f t="shared" si="209"/>
        <v>0</v>
      </c>
      <c r="M1683" s="43">
        <f t="shared" si="210"/>
        <v>1</v>
      </c>
      <c r="N1683" s="43">
        <f t="shared" si="211"/>
        <v>1</v>
      </c>
      <c r="O1683" s="43" t="str">
        <f t="shared" si="212"/>
        <v>B: 1-3%</v>
      </c>
      <c r="P1683" s="45">
        <f t="shared" si="213"/>
        <v>0</v>
      </c>
      <c r="Q1683" s="45">
        <f>IF(L1683=1,F1683*INDEX(Asumsi!$B$5:$B$7,MATCH(I1683,Asumsi!$A$5:$A$7,0))-H1683,0)</f>
        <v>0</v>
      </c>
      <c r="R1683" s="46">
        <f>MIN(G1683,INDEX(Asumsi!$C$5:$C$7,MATCH(I1683,Asumsi!$A$5:$A$7,0)))</f>
        <v>0.01</v>
      </c>
      <c r="S1683" s="43">
        <f t="shared" si="214"/>
        <v>0</v>
      </c>
      <c r="T1683" s="45">
        <f t="shared" si="215"/>
        <v>0</v>
      </c>
      <c r="U1683" s="45">
        <f>IF(L1683=1,F1683*INDEX(Asumsi!$B$5:$B$7,MATCH(I1683,Asumsi!$A$5:$A$7,0))-F1683*R1683,0)</f>
        <v>0</v>
      </c>
      <c r="V1683" s="45">
        <f>IF(S1683=1,U1683*(1-Asumsi!$B$10),U1683)</f>
        <v>0</v>
      </c>
    </row>
    <row r="1684" spans="1:22" x14ac:dyDescent="0.35">
      <c r="A1684" s="43">
        <v>740</v>
      </c>
      <c r="B1684" s="43" t="s">
        <v>209</v>
      </c>
      <c r="C1684" s="43" t="s">
        <v>518</v>
      </c>
      <c r="D1684" s="44">
        <v>40739</v>
      </c>
      <c r="E1684" s="43">
        <v>6</v>
      </c>
      <c r="F1684" s="43">
        <v>56020</v>
      </c>
      <c r="G1684" s="43">
        <v>0.09</v>
      </c>
      <c r="H1684" s="43">
        <v>5042</v>
      </c>
      <c r="I1684" s="43" t="s">
        <v>76</v>
      </c>
      <c r="J1684" s="43" t="s">
        <v>149</v>
      </c>
      <c r="K1684" s="43">
        <f t="shared" si="208"/>
        <v>2011</v>
      </c>
      <c r="L1684" s="43">
        <f t="shared" si="209"/>
        <v>0</v>
      </c>
      <c r="M1684" s="43">
        <f t="shared" si="210"/>
        <v>1</v>
      </c>
      <c r="N1684" s="43">
        <f t="shared" si="211"/>
        <v>1</v>
      </c>
      <c r="O1684" s="43" t="str">
        <f t="shared" si="212"/>
        <v>D: 7%+</v>
      </c>
      <c r="P1684" s="45">
        <f t="shared" si="213"/>
        <v>0</v>
      </c>
      <c r="Q1684" s="45">
        <f>IF(L1684=1,F1684*INDEX(Asumsi!$B$5:$B$7,MATCH(I1684,Asumsi!$A$5:$A$7,0))-H1684,0)</f>
        <v>0</v>
      </c>
      <c r="R1684" s="46">
        <f>MIN(G1684,INDEX(Asumsi!$C$5:$C$7,MATCH(I1684,Asumsi!$A$5:$A$7,0)))</f>
        <v>0.05</v>
      </c>
      <c r="S1684" s="43">
        <f t="shared" si="214"/>
        <v>1</v>
      </c>
      <c r="T1684" s="45">
        <f t="shared" si="215"/>
        <v>0</v>
      </c>
      <c r="U1684" s="45">
        <f>IF(L1684=1,F1684*INDEX(Asumsi!$B$5:$B$7,MATCH(I1684,Asumsi!$A$5:$A$7,0))-F1684*R1684,0)</f>
        <v>0</v>
      </c>
      <c r="V1684" s="45">
        <f>IF(S1684=1,U1684*(1-Asumsi!$B$10),U1684)</f>
        <v>0</v>
      </c>
    </row>
    <row r="1685" spans="1:22" x14ac:dyDescent="0.35">
      <c r="A1685" s="43">
        <v>833</v>
      </c>
      <c r="B1685" s="43" t="s">
        <v>209</v>
      </c>
      <c r="C1685" s="43" t="s">
        <v>519</v>
      </c>
      <c r="D1685" s="44">
        <v>39856</v>
      </c>
      <c r="E1685" s="43">
        <v>1</v>
      </c>
      <c r="F1685" s="43">
        <v>38640</v>
      </c>
      <c r="G1685" s="43">
        <v>0.03</v>
      </c>
      <c r="H1685" s="43">
        <v>1159</v>
      </c>
      <c r="I1685" s="43" t="s">
        <v>76</v>
      </c>
      <c r="J1685" s="43" t="s">
        <v>138</v>
      </c>
      <c r="K1685" s="43">
        <f t="shared" si="208"/>
        <v>2009</v>
      </c>
      <c r="L1685" s="43">
        <f t="shared" si="209"/>
        <v>0</v>
      </c>
      <c r="M1685" s="43">
        <f t="shared" si="210"/>
        <v>1</v>
      </c>
      <c r="N1685" s="43">
        <f t="shared" si="211"/>
        <v>1</v>
      </c>
      <c r="O1685" s="43" t="str">
        <f t="shared" si="212"/>
        <v>B: 1-3%</v>
      </c>
      <c r="P1685" s="45">
        <f t="shared" si="213"/>
        <v>0</v>
      </c>
      <c r="Q1685" s="45">
        <f>IF(L1685=1,F1685*INDEX(Asumsi!$B$5:$B$7,MATCH(I1685,Asumsi!$A$5:$A$7,0))-H1685,0)</f>
        <v>0</v>
      </c>
      <c r="R1685" s="46">
        <f>MIN(G1685,INDEX(Asumsi!$C$5:$C$7,MATCH(I1685,Asumsi!$A$5:$A$7,0)))</f>
        <v>0.03</v>
      </c>
      <c r="S1685" s="43">
        <f t="shared" si="214"/>
        <v>0</v>
      </c>
      <c r="T1685" s="45">
        <f t="shared" si="215"/>
        <v>0</v>
      </c>
      <c r="U1685" s="45">
        <f>IF(L1685=1,F1685*INDEX(Asumsi!$B$5:$B$7,MATCH(I1685,Asumsi!$A$5:$A$7,0))-F1685*R1685,0)</f>
        <v>0</v>
      </c>
      <c r="V1685" s="45">
        <f>IF(S1685=1,U1685*(1-Asumsi!$B$10),U1685)</f>
        <v>0</v>
      </c>
    </row>
    <row r="1686" spans="1:22" x14ac:dyDescent="0.35">
      <c r="A1686" s="43">
        <v>1573</v>
      </c>
      <c r="B1686" s="43" t="s">
        <v>202</v>
      </c>
      <c r="C1686" s="43" t="s">
        <v>520</v>
      </c>
      <c r="D1686" s="44">
        <v>41270</v>
      </c>
      <c r="E1686" s="43">
        <v>13</v>
      </c>
      <c r="F1686" s="43">
        <v>1519880</v>
      </c>
      <c r="G1686" s="43">
        <v>0.09</v>
      </c>
      <c r="H1686" s="43">
        <v>136789</v>
      </c>
      <c r="I1686" s="43" t="s">
        <v>75</v>
      </c>
      <c r="J1686" s="43" t="s">
        <v>135</v>
      </c>
      <c r="K1686" s="43">
        <f t="shared" si="208"/>
        <v>2012</v>
      </c>
      <c r="L1686" s="43">
        <f t="shared" si="209"/>
        <v>1</v>
      </c>
      <c r="M1686" s="43">
        <f t="shared" si="210"/>
        <v>0</v>
      </c>
      <c r="N1686" s="43">
        <f t="shared" si="211"/>
        <v>1</v>
      </c>
      <c r="O1686" s="43" t="str">
        <f t="shared" si="212"/>
        <v>D: 7%+</v>
      </c>
      <c r="P1686" s="45">
        <f t="shared" si="213"/>
        <v>1383091</v>
      </c>
      <c r="Q1686" s="45">
        <f>IF(L1686=1,F1686*INDEX(Asumsi!$B$5:$B$7,MATCH(I1686,Asumsi!$A$5:$A$7,0))-H1686,0)</f>
        <v>319175</v>
      </c>
      <c r="R1686" s="46">
        <f>MIN(G1686,INDEX(Asumsi!$C$5:$C$7,MATCH(I1686,Asumsi!$A$5:$A$7,0)))</f>
        <v>0.03</v>
      </c>
      <c r="S1686" s="43">
        <f t="shared" si="214"/>
        <v>1</v>
      </c>
      <c r="T1686" s="45">
        <f t="shared" si="215"/>
        <v>91192.8</v>
      </c>
      <c r="U1686" s="45">
        <f>IF(L1686=1,F1686*INDEX(Asumsi!$B$5:$B$7,MATCH(I1686,Asumsi!$A$5:$A$7,0))-F1686*R1686,0)</f>
        <v>410367.6</v>
      </c>
      <c r="V1686" s="45">
        <f>IF(S1686=1,U1686*(1-Asumsi!$B$10),U1686)</f>
        <v>389849.22</v>
      </c>
    </row>
    <row r="1687" spans="1:22" x14ac:dyDescent="0.35">
      <c r="A1687" s="43">
        <v>1639</v>
      </c>
      <c r="B1687" s="43" t="s">
        <v>202</v>
      </c>
      <c r="C1687" s="43" t="s">
        <v>521</v>
      </c>
      <c r="D1687" s="44">
        <v>40774</v>
      </c>
      <c r="E1687" s="43">
        <v>24</v>
      </c>
      <c r="F1687" s="43">
        <v>326280</v>
      </c>
      <c r="G1687" s="43">
        <v>0.09</v>
      </c>
      <c r="H1687" s="43">
        <v>29365</v>
      </c>
      <c r="I1687" s="43" t="s">
        <v>76</v>
      </c>
      <c r="J1687" s="43" t="s">
        <v>145</v>
      </c>
      <c r="K1687" s="43">
        <f t="shared" si="208"/>
        <v>2011</v>
      </c>
      <c r="L1687" s="43">
        <f t="shared" si="209"/>
        <v>1</v>
      </c>
      <c r="M1687" s="43">
        <f t="shared" si="210"/>
        <v>0</v>
      </c>
      <c r="N1687" s="43">
        <f t="shared" si="211"/>
        <v>1</v>
      </c>
      <c r="O1687" s="43" t="str">
        <f t="shared" si="212"/>
        <v>D: 7%+</v>
      </c>
      <c r="P1687" s="45">
        <f t="shared" si="213"/>
        <v>296915</v>
      </c>
      <c r="Q1687" s="45">
        <f>IF(L1687=1,F1687*INDEX(Asumsi!$B$5:$B$7,MATCH(I1687,Asumsi!$A$5:$A$7,0))-H1687,0)</f>
        <v>68519</v>
      </c>
      <c r="R1687" s="46">
        <f>MIN(G1687,INDEX(Asumsi!$C$5:$C$7,MATCH(I1687,Asumsi!$A$5:$A$7,0)))</f>
        <v>0.05</v>
      </c>
      <c r="S1687" s="43">
        <f t="shared" si="214"/>
        <v>1</v>
      </c>
      <c r="T1687" s="45">
        <f t="shared" si="215"/>
        <v>13051.199999999999</v>
      </c>
      <c r="U1687" s="45">
        <f>IF(L1687=1,F1687*INDEX(Asumsi!$B$5:$B$7,MATCH(I1687,Asumsi!$A$5:$A$7,0))-F1687*R1687,0)</f>
        <v>81570</v>
      </c>
      <c r="V1687" s="45">
        <f>IF(S1687=1,U1687*(1-Asumsi!$B$10),U1687)</f>
        <v>77491.5</v>
      </c>
    </row>
    <row r="1688" spans="1:22" x14ac:dyDescent="0.35">
      <c r="A1688" s="43">
        <v>2053</v>
      </c>
      <c r="B1688" s="43" t="s">
        <v>202</v>
      </c>
      <c r="C1688" s="43" t="s">
        <v>522</v>
      </c>
      <c r="D1688" s="44">
        <v>40580</v>
      </c>
      <c r="E1688" s="43">
        <v>39</v>
      </c>
      <c r="F1688" s="43">
        <v>38685680</v>
      </c>
      <c r="G1688" s="43">
        <v>0.01</v>
      </c>
      <c r="H1688" s="43">
        <v>386857</v>
      </c>
      <c r="I1688" s="43" t="s">
        <v>75</v>
      </c>
      <c r="J1688" s="43" t="s">
        <v>135</v>
      </c>
      <c r="K1688" s="43">
        <f t="shared" si="208"/>
        <v>2011</v>
      </c>
      <c r="L1688" s="43">
        <f t="shared" si="209"/>
        <v>1</v>
      </c>
      <c r="M1688" s="43">
        <f t="shared" si="210"/>
        <v>0</v>
      </c>
      <c r="N1688" s="43">
        <f t="shared" si="211"/>
        <v>1</v>
      </c>
      <c r="O1688" s="43" t="str">
        <f t="shared" si="212"/>
        <v>B: 1-3%</v>
      </c>
      <c r="P1688" s="45">
        <f t="shared" si="213"/>
        <v>38298823</v>
      </c>
      <c r="Q1688" s="45">
        <f>IF(L1688=1,F1688*INDEX(Asumsi!$B$5:$B$7,MATCH(I1688,Asumsi!$A$5:$A$7,0))-H1688,0)</f>
        <v>11218847</v>
      </c>
      <c r="R1688" s="46">
        <f>MIN(G1688,INDEX(Asumsi!$C$5:$C$7,MATCH(I1688,Asumsi!$A$5:$A$7,0)))</f>
        <v>0.01</v>
      </c>
      <c r="S1688" s="43">
        <f t="shared" si="214"/>
        <v>0</v>
      </c>
      <c r="T1688" s="45">
        <f t="shared" si="215"/>
        <v>0</v>
      </c>
      <c r="U1688" s="45">
        <f>IF(L1688=1,F1688*INDEX(Asumsi!$B$5:$B$7,MATCH(I1688,Asumsi!$A$5:$A$7,0))-F1688*R1688,0)</f>
        <v>11218847.199999999</v>
      </c>
      <c r="V1688" s="45">
        <f>IF(S1688=1,U1688*(1-Asumsi!$B$10),U1688)</f>
        <v>11218847.199999999</v>
      </c>
    </row>
    <row r="1689" spans="1:22" x14ac:dyDescent="0.35">
      <c r="A1689" s="43">
        <v>2146</v>
      </c>
      <c r="B1689" s="43" t="s">
        <v>209</v>
      </c>
      <c r="C1689" s="43" t="s">
        <v>522</v>
      </c>
      <c r="D1689" s="44">
        <v>41165</v>
      </c>
      <c r="E1689" s="43">
        <v>41</v>
      </c>
      <c r="F1689" s="43">
        <v>12222337</v>
      </c>
      <c r="G1689" s="43">
        <v>0.06</v>
      </c>
      <c r="H1689" s="43">
        <v>733340</v>
      </c>
      <c r="I1689" s="43" t="s">
        <v>77</v>
      </c>
      <c r="J1689" s="43" t="s">
        <v>137</v>
      </c>
      <c r="K1689" s="43">
        <f t="shared" si="208"/>
        <v>2012</v>
      </c>
      <c r="L1689" s="43">
        <f t="shared" si="209"/>
        <v>0</v>
      </c>
      <c r="M1689" s="43">
        <f t="shared" si="210"/>
        <v>1</v>
      </c>
      <c r="N1689" s="43">
        <f t="shared" si="211"/>
        <v>1</v>
      </c>
      <c r="O1689" s="43" t="str">
        <f t="shared" si="212"/>
        <v>C: 4-6%</v>
      </c>
      <c r="P1689" s="45">
        <f t="shared" si="213"/>
        <v>0</v>
      </c>
      <c r="Q1689" s="45">
        <f>IF(L1689=1,F1689*INDEX(Asumsi!$B$5:$B$7,MATCH(I1689,Asumsi!$A$5:$A$7,0))-H1689,0)</f>
        <v>0</v>
      </c>
      <c r="R1689" s="46">
        <f>MIN(G1689,INDEX(Asumsi!$C$5:$C$7,MATCH(I1689,Asumsi!$A$5:$A$7,0)))</f>
        <v>0.05</v>
      </c>
      <c r="S1689" s="43">
        <f t="shared" si="214"/>
        <v>1</v>
      </c>
      <c r="T1689" s="45">
        <f t="shared" si="215"/>
        <v>0</v>
      </c>
      <c r="U1689" s="45">
        <f>IF(L1689=1,F1689*INDEX(Asumsi!$B$5:$B$7,MATCH(I1689,Asumsi!$A$5:$A$7,0))-F1689*R1689,0)</f>
        <v>0</v>
      </c>
      <c r="V1689" s="45">
        <f>IF(S1689=1,U1689*(1-Asumsi!$B$10),U1689)</f>
        <v>0</v>
      </c>
    </row>
    <row r="1690" spans="1:22" x14ac:dyDescent="0.35">
      <c r="A1690" s="43">
        <v>2752</v>
      </c>
      <c r="B1690" s="43" t="s">
        <v>202</v>
      </c>
      <c r="C1690" s="43" t="s">
        <v>522</v>
      </c>
      <c r="D1690" s="44">
        <v>40500</v>
      </c>
      <c r="E1690" s="43">
        <v>30</v>
      </c>
      <c r="F1690" s="43">
        <v>1390940</v>
      </c>
      <c r="G1690" s="43">
        <v>0.03</v>
      </c>
      <c r="H1690" s="43">
        <v>41728</v>
      </c>
      <c r="I1690" s="43" t="s">
        <v>77</v>
      </c>
      <c r="J1690" s="43" t="s">
        <v>142</v>
      </c>
      <c r="K1690" s="43">
        <f t="shared" si="208"/>
        <v>2010</v>
      </c>
      <c r="L1690" s="43">
        <f t="shared" si="209"/>
        <v>1</v>
      </c>
      <c r="M1690" s="43">
        <f t="shared" si="210"/>
        <v>0</v>
      </c>
      <c r="N1690" s="43">
        <f t="shared" si="211"/>
        <v>1</v>
      </c>
      <c r="O1690" s="43" t="str">
        <f t="shared" si="212"/>
        <v>B: 1-3%</v>
      </c>
      <c r="P1690" s="45">
        <f t="shared" si="213"/>
        <v>1349212</v>
      </c>
      <c r="Q1690" s="45">
        <f>IF(L1690=1,F1690*INDEX(Asumsi!$B$5:$B$7,MATCH(I1690,Asumsi!$A$5:$A$7,0))-H1690,0)</f>
        <v>375554</v>
      </c>
      <c r="R1690" s="46">
        <f>MIN(G1690,INDEX(Asumsi!$C$5:$C$7,MATCH(I1690,Asumsi!$A$5:$A$7,0)))</f>
        <v>0.03</v>
      </c>
      <c r="S1690" s="43">
        <f t="shared" si="214"/>
        <v>0</v>
      </c>
      <c r="T1690" s="45">
        <f t="shared" si="215"/>
        <v>0</v>
      </c>
      <c r="U1690" s="45">
        <f>IF(L1690=1,F1690*INDEX(Asumsi!$B$5:$B$7,MATCH(I1690,Asumsi!$A$5:$A$7,0))-F1690*R1690,0)</f>
        <v>375553.8</v>
      </c>
      <c r="V1690" s="45">
        <f>IF(S1690=1,U1690*(1-Asumsi!$B$10),U1690)</f>
        <v>375553.8</v>
      </c>
    </row>
    <row r="1691" spans="1:22" x14ac:dyDescent="0.35">
      <c r="A1691" s="43">
        <v>5445</v>
      </c>
      <c r="B1691" s="43" t="s">
        <v>202</v>
      </c>
      <c r="C1691" s="43" t="s">
        <v>517</v>
      </c>
      <c r="D1691" s="44">
        <v>40384</v>
      </c>
      <c r="E1691" s="43">
        <v>4</v>
      </c>
      <c r="F1691" s="43">
        <v>58840</v>
      </c>
      <c r="G1691" s="43">
        <v>0.06</v>
      </c>
      <c r="H1691" s="43">
        <v>3530</v>
      </c>
      <c r="I1691" s="43" t="s">
        <v>76</v>
      </c>
      <c r="J1691" s="43" t="s">
        <v>149</v>
      </c>
      <c r="K1691" s="43">
        <f t="shared" si="208"/>
        <v>2010</v>
      </c>
      <c r="L1691" s="43">
        <f t="shared" si="209"/>
        <v>1</v>
      </c>
      <c r="M1691" s="43">
        <f t="shared" si="210"/>
        <v>0</v>
      </c>
      <c r="N1691" s="43">
        <f t="shared" si="211"/>
        <v>1</v>
      </c>
      <c r="O1691" s="43" t="str">
        <f t="shared" si="212"/>
        <v>C: 4-6%</v>
      </c>
      <c r="P1691" s="45">
        <f t="shared" si="213"/>
        <v>55310</v>
      </c>
      <c r="Q1691" s="45">
        <f>IF(L1691=1,F1691*INDEX(Asumsi!$B$5:$B$7,MATCH(I1691,Asumsi!$A$5:$A$7,0))-H1691,0)</f>
        <v>14122</v>
      </c>
      <c r="R1691" s="46">
        <f>MIN(G1691,INDEX(Asumsi!$C$5:$C$7,MATCH(I1691,Asumsi!$A$5:$A$7,0)))</f>
        <v>0.05</v>
      </c>
      <c r="S1691" s="43">
        <f t="shared" si="214"/>
        <v>1</v>
      </c>
      <c r="T1691" s="45">
        <f t="shared" si="215"/>
        <v>588.39999999999975</v>
      </c>
      <c r="U1691" s="45">
        <f>IF(L1691=1,F1691*INDEX(Asumsi!$B$5:$B$7,MATCH(I1691,Asumsi!$A$5:$A$7,0))-F1691*R1691,0)</f>
        <v>14710</v>
      </c>
      <c r="V1691" s="45">
        <f>IF(S1691=1,U1691*(1-Asumsi!$B$10),U1691)</f>
        <v>13974.5</v>
      </c>
    </row>
    <row r="1692" spans="1:22" x14ac:dyDescent="0.35">
      <c r="A1692" s="43">
        <v>5699</v>
      </c>
      <c r="B1692" s="43" t="s">
        <v>209</v>
      </c>
      <c r="C1692" s="43" t="s">
        <v>523</v>
      </c>
      <c r="D1692" s="44">
        <v>41119</v>
      </c>
      <c r="E1692" s="43">
        <v>2</v>
      </c>
      <c r="F1692" s="43">
        <v>18500</v>
      </c>
      <c r="G1692" s="43">
        <v>0.01</v>
      </c>
      <c r="H1692" s="43">
        <v>185</v>
      </c>
      <c r="I1692" s="43" t="s">
        <v>76</v>
      </c>
      <c r="J1692" s="43" t="s">
        <v>149</v>
      </c>
      <c r="K1692" s="43">
        <f t="shared" si="208"/>
        <v>2012</v>
      </c>
      <c r="L1692" s="43">
        <f t="shared" si="209"/>
        <v>0</v>
      </c>
      <c r="M1692" s="43">
        <f t="shared" si="210"/>
        <v>1</v>
      </c>
      <c r="N1692" s="43">
        <f t="shared" si="211"/>
        <v>1</v>
      </c>
      <c r="O1692" s="43" t="str">
        <f t="shared" si="212"/>
        <v>B: 1-3%</v>
      </c>
      <c r="P1692" s="45">
        <f t="shared" si="213"/>
        <v>0</v>
      </c>
      <c r="Q1692" s="45">
        <f>IF(L1692=1,F1692*INDEX(Asumsi!$B$5:$B$7,MATCH(I1692,Asumsi!$A$5:$A$7,0))-H1692,0)</f>
        <v>0</v>
      </c>
      <c r="R1692" s="46">
        <f>MIN(G1692,INDEX(Asumsi!$C$5:$C$7,MATCH(I1692,Asumsi!$A$5:$A$7,0)))</f>
        <v>0.01</v>
      </c>
      <c r="S1692" s="43">
        <f t="shared" si="214"/>
        <v>0</v>
      </c>
      <c r="T1692" s="45">
        <f t="shared" si="215"/>
        <v>0</v>
      </c>
      <c r="U1692" s="45">
        <f>IF(L1692=1,F1692*INDEX(Asumsi!$B$5:$B$7,MATCH(I1692,Asumsi!$A$5:$A$7,0))-F1692*R1692,0)</f>
        <v>0</v>
      </c>
      <c r="V1692" s="45">
        <f>IF(S1692=1,U1692*(1-Asumsi!$B$10),U1692)</f>
        <v>0</v>
      </c>
    </row>
    <row r="1693" spans="1:22" x14ac:dyDescent="0.35">
      <c r="A1693" s="43">
        <v>6823</v>
      </c>
      <c r="B1693" s="43" t="s">
        <v>202</v>
      </c>
      <c r="C1693" s="43" t="s">
        <v>522</v>
      </c>
      <c r="D1693" s="44">
        <v>40015</v>
      </c>
      <c r="E1693" s="43">
        <v>50</v>
      </c>
      <c r="F1693" s="43">
        <v>2525440</v>
      </c>
      <c r="G1693" s="43">
        <v>0.01</v>
      </c>
      <c r="H1693" s="43">
        <v>25254</v>
      </c>
      <c r="I1693" s="43" t="s">
        <v>76</v>
      </c>
      <c r="J1693" s="43" t="s">
        <v>138</v>
      </c>
      <c r="K1693" s="43">
        <f t="shared" si="208"/>
        <v>2009</v>
      </c>
      <c r="L1693" s="43">
        <f t="shared" si="209"/>
        <v>1</v>
      </c>
      <c r="M1693" s="43">
        <f t="shared" si="210"/>
        <v>0</v>
      </c>
      <c r="N1693" s="43">
        <f t="shared" si="211"/>
        <v>1</v>
      </c>
      <c r="O1693" s="43" t="str">
        <f t="shared" si="212"/>
        <v>B: 1-3%</v>
      </c>
      <c r="P1693" s="45">
        <f t="shared" si="213"/>
        <v>2500186</v>
      </c>
      <c r="Q1693" s="45">
        <f>IF(L1693=1,F1693*INDEX(Asumsi!$B$5:$B$7,MATCH(I1693,Asumsi!$A$5:$A$7,0))-H1693,0)</f>
        <v>732378</v>
      </c>
      <c r="R1693" s="46">
        <f>MIN(G1693,INDEX(Asumsi!$C$5:$C$7,MATCH(I1693,Asumsi!$A$5:$A$7,0)))</f>
        <v>0.01</v>
      </c>
      <c r="S1693" s="43">
        <f t="shared" si="214"/>
        <v>0</v>
      </c>
      <c r="T1693" s="45">
        <f t="shared" si="215"/>
        <v>0</v>
      </c>
      <c r="U1693" s="45">
        <f>IF(L1693=1,F1693*INDEX(Asumsi!$B$5:$B$7,MATCH(I1693,Asumsi!$A$5:$A$7,0))-F1693*R1693,0)</f>
        <v>732377.59999999998</v>
      </c>
      <c r="V1693" s="45">
        <f>IF(S1693=1,U1693*(1-Asumsi!$B$10),U1693)</f>
        <v>732377.59999999998</v>
      </c>
    </row>
    <row r="1694" spans="1:22" x14ac:dyDescent="0.35">
      <c r="A1694" s="43">
        <v>6948</v>
      </c>
      <c r="B1694" s="43" t="s">
        <v>202</v>
      </c>
      <c r="C1694" s="43" t="s">
        <v>524</v>
      </c>
      <c r="D1694" s="44">
        <v>40521</v>
      </c>
      <c r="E1694" s="43">
        <v>15</v>
      </c>
      <c r="F1694" s="43">
        <v>2287760</v>
      </c>
      <c r="G1694" s="43">
        <v>0.04</v>
      </c>
      <c r="H1694" s="43">
        <v>91510</v>
      </c>
      <c r="I1694" s="43" t="s">
        <v>77</v>
      </c>
      <c r="J1694" s="43" t="s">
        <v>142</v>
      </c>
      <c r="K1694" s="43">
        <f t="shared" si="208"/>
        <v>2010</v>
      </c>
      <c r="L1694" s="43">
        <f t="shared" si="209"/>
        <v>1</v>
      </c>
      <c r="M1694" s="43">
        <f t="shared" si="210"/>
        <v>0</v>
      </c>
      <c r="N1694" s="43">
        <f t="shared" si="211"/>
        <v>1</v>
      </c>
      <c r="O1694" s="43" t="str">
        <f t="shared" si="212"/>
        <v>C: 4-6%</v>
      </c>
      <c r="P1694" s="45">
        <f t="shared" si="213"/>
        <v>2196250</v>
      </c>
      <c r="Q1694" s="45">
        <f>IF(L1694=1,F1694*INDEX(Asumsi!$B$5:$B$7,MATCH(I1694,Asumsi!$A$5:$A$7,0))-H1694,0)</f>
        <v>594818</v>
      </c>
      <c r="R1694" s="46">
        <f>MIN(G1694,INDEX(Asumsi!$C$5:$C$7,MATCH(I1694,Asumsi!$A$5:$A$7,0)))</f>
        <v>0.04</v>
      </c>
      <c r="S1694" s="43">
        <f t="shared" si="214"/>
        <v>0</v>
      </c>
      <c r="T1694" s="45">
        <f t="shared" si="215"/>
        <v>0</v>
      </c>
      <c r="U1694" s="45">
        <f>IF(L1694=1,F1694*INDEX(Asumsi!$B$5:$B$7,MATCH(I1694,Asumsi!$A$5:$A$7,0))-F1694*R1694,0)</f>
        <v>594817.6</v>
      </c>
      <c r="V1694" s="45">
        <f>IF(S1694=1,U1694*(1-Asumsi!$B$10),U1694)</f>
        <v>594817.6</v>
      </c>
    </row>
    <row r="1695" spans="1:22" x14ac:dyDescent="0.35">
      <c r="A1695" s="43">
        <v>7462</v>
      </c>
      <c r="B1695" s="43" t="s">
        <v>202</v>
      </c>
      <c r="C1695" s="43" t="s">
        <v>520</v>
      </c>
      <c r="D1695" s="44">
        <v>40594</v>
      </c>
      <c r="E1695" s="43">
        <v>3</v>
      </c>
      <c r="F1695" s="43">
        <v>145260</v>
      </c>
      <c r="G1695" s="43">
        <v>7.0000000000000007E-2</v>
      </c>
      <c r="H1695" s="43">
        <v>10168</v>
      </c>
      <c r="I1695" s="43" t="s">
        <v>76</v>
      </c>
      <c r="J1695" s="43" t="s">
        <v>147</v>
      </c>
      <c r="K1695" s="43">
        <f t="shared" si="208"/>
        <v>2011</v>
      </c>
      <c r="L1695" s="43">
        <f t="shared" si="209"/>
        <v>1</v>
      </c>
      <c r="M1695" s="43">
        <f t="shared" si="210"/>
        <v>0</v>
      </c>
      <c r="N1695" s="43">
        <f t="shared" si="211"/>
        <v>1</v>
      </c>
      <c r="O1695" s="43" t="str">
        <f t="shared" si="212"/>
        <v>D: 7%+</v>
      </c>
      <c r="P1695" s="45">
        <f t="shared" si="213"/>
        <v>135092</v>
      </c>
      <c r="Q1695" s="45">
        <f>IF(L1695=1,F1695*INDEX(Asumsi!$B$5:$B$7,MATCH(I1695,Asumsi!$A$5:$A$7,0))-H1695,0)</f>
        <v>33410</v>
      </c>
      <c r="R1695" s="46">
        <f>MIN(G1695,INDEX(Asumsi!$C$5:$C$7,MATCH(I1695,Asumsi!$A$5:$A$7,0)))</f>
        <v>0.05</v>
      </c>
      <c r="S1695" s="43">
        <f t="shared" si="214"/>
        <v>1</v>
      </c>
      <c r="T1695" s="45">
        <f t="shared" si="215"/>
        <v>2905.2000000000007</v>
      </c>
      <c r="U1695" s="45">
        <f>IF(L1695=1,F1695*INDEX(Asumsi!$B$5:$B$7,MATCH(I1695,Asumsi!$A$5:$A$7,0))-F1695*R1695,0)</f>
        <v>36315</v>
      </c>
      <c r="V1695" s="45">
        <f>IF(S1695=1,U1695*(1-Asumsi!$B$10),U1695)</f>
        <v>34499.25</v>
      </c>
    </row>
    <row r="1696" spans="1:22" x14ac:dyDescent="0.35">
      <c r="A1696" s="43">
        <v>7845</v>
      </c>
      <c r="B1696" s="43" t="s">
        <v>209</v>
      </c>
      <c r="C1696" s="43" t="s">
        <v>522</v>
      </c>
      <c r="D1696" s="44">
        <v>40160</v>
      </c>
      <c r="E1696" s="43">
        <v>22</v>
      </c>
      <c r="F1696" s="43">
        <v>237120</v>
      </c>
      <c r="G1696" s="43">
        <v>0.06</v>
      </c>
      <c r="H1696" s="43">
        <v>14227</v>
      </c>
      <c r="I1696" s="43" t="s">
        <v>76</v>
      </c>
      <c r="J1696" s="43" t="s">
        <v>138</v>
      </c>
      <c r="K1696" s="43">
        <f t="shared" si="208"/>
        <v>2009</v>
      </c>
      <c r="L1696" s="43">
        <f t="shared" si="209"/>
        <v>0</v>
      </c>
      <c r="M1696" s="43">
        <f t="shared" si="210"/>
        <v>1</v>
      </c>
      <c r="N1696" s="43">
        <f t="shared" si="211"/>
        <v>1</v>
      </c>
      <c r="O1696" s="43" t="str">
        <f t="shared" si="212"/>
        <v>C: 4-6%</v>
      </c>
      <c r="P1696" s="45">
        <f t="shared" si="213"/>
        <v>0</v>
      </c>
      <c r="Q1696" s="45">
        <f>IF(L1696=1,F1696*INDEX(Asumsi!$B$5:$B$7,MATCH(I1696,Asumsi!$A$5:$A$7,0))-H1696,0)</f>
        <v>0</v>
      </c>
      <c r="R1696" s="46">
        <f>MIN(G1696,INDEX(Asumsi!$C$5:$C$7,MATCH(I1696,Asumsi!$A$5:$A$7,0)))</f>
        <v>0.05</v>
      </c>
      <c r="S1696" s="43">
        <f t="shared" si="214"/>
        <v>1</v>
      </c>
      <c r="T1696" s="45">
        <f t="shared" si="215"/>
        <v>0</v>
      </c>
      <c r="U1696" s="45">
        <f>IF(L1696=1,F1696*INDEX(Asumsi!$B$5:$B$7,MATCH(I1696,Asumsi!$A$5:$A$7,0))-F1696*R1696,0)</f>
        <v>0</v>
      </c>
      <c r="V1696" s="45">
        <f>IF(S1696=1,U1696*(1-Asumsi!$B$10),U1696)</f>
        <v>0</v>
      </c>
    </row>
    <row r="1697" spans="1:22" x14ac:dyDescent="0.35">
      <c r="A1697" s="43">
        <v>8033</v>
      </c>
      <c r="B1697" s="43" t="s">
        <v>202</v>
      </c>
      <c r="C1697" s="43" t="s">
        <v>525</v>
      </c>
      <c r="D1697" s="44">
        <v>41023</v>
      </c>
      <c r="E1697" s="43">
        <v>27</v>
      </c>
      <c r="F1697" s="43">
        <v>236360</v>
      </c>
      <c r="G1697" s="43">
        <v>0.06</v>
      </c>
      <c r="H1697" s="43">
        <v>14182</v>
      </c>
      <c r="I1697" s="43" t="s">
        <v>76</v>
      </c>
      <c r="J1697" s="43" t="s">
        <v>141</v>
      </c>
      <c r="K1697" s="43">
        <f t="shared" si="208"/>
        <v>2012</v>
      </c>
      <c r="L1697" s="43">
        <f t="shared" si="209"/>
        <v>1</v>
      </c>
      <c r="M1697" s="43">
        <f t="shared" si="210"/>
        <v>0</v>
      </c>
      <c r="N1697" s="43">
        <f t="shared" si="211"/>
        <v>1</v>
      </c>
      <c r="O1697" s="43" t="str">
        <f t="shared" si="212"/>
        <v>C: 4-6%</v>
      </c>
      <c r="P1697" s="45">
        <f t="shared" si="213"/>
        <v>222178</v>
      </c>
      <c r="Q1697" s="45">
        <f>IF(L1697=1,F1697*INDEX(Asumsi!$B$5:$B$7,MATCH(I1697,Asumsi!$A$5:$A$7,0))-H1697,0)</f>
        <v>56726</v>
      </c>
      <c r="R1697" s="46">
        <f>MIN(G1697,INDEX(Asumsi!$C$5:$C$7,MATCH(I1697,Asumsi!$A$5:$A$7,0)))</f>
        <v>0.05</v>
      </c>
      <c r="S1697" s="43">
        <f t="shared" si="214"/>
        <v>1</v>
      </c>
      <c r="T1697" s="45">
        <f t="shared" si="215"/>
        <v>2363.599999999999</v>
      </c>
      <c r="U1697" s="45">
        <f>IF(L1697=1,F1697*INDEX(Asumsi!$B$5:$B$7,MATCH(I1697,Asumsi!$A$5:$A$7,0))-F1697*R1697,0)</f>
        <v>59090</v>
      </c>
      <c r="V1697" s="45">
        <f>IF(S1697=1,U1697*(1-Asumsi!$B$10),U1697)</f>
        <v>56135.5</v>
      </c>
    </row>
    <row r="1698" spans="1:22" x14ac:dyDescent="0.35">
      <c r="A1698" s="43">
        <v>8388</v>
      </c>
      <c r="B1698" s="43" t="s">
        <v>202</v>
      </c>
      <c r="C1698" s="43" t="s">
        <v>519</v>
      </c>
      <c r="D1698" s="44">
        <v>40962</v>
      </c>
      <c r="E1698" s="43">
        <v>39</v>
      </c>
      <c r="F1698" s="43">
        <v>580600</v>
      </c>
      <c r="G1698" s="43">
        <v>7.0000000000000007E-2</v>
      </c>
      <c r="H1698" s="43">
        <v>40642</v>
      </c>
      <c r="I1698" s="43" t="s">
        <v>75</v>
      </c>
      <c r="J1698" s="43" t="s">
        <v>144</v>
      </c>
      <c r="K1698" s="43">
        <f t="shared" si="208"/>
        <v>2012</v>
      </c>
      <c r="L1698" s="43">
        <f t="shared" si="209"/>
        <v>1</v>
      </c>
      <c r="M1698" s="43">
        <f t="shared" si="210"/>
        <v>0</v>
      </c>
      <c r="N1698" s="43">
        <f t="shared" si="211"/>
        <v>1</v>
      </c>
      <c r="O1698" s="43" t="str">
        <f t="shared" si="212"/>
        <v>D: 7%+</v>
      </c>
      <c r="P1698" s="45">
        <f t="shared" si="213"/>
        <v>539958</v>
      </c>
      <c r="Q1698" s="45">
        <f>IF(L1698=1,F1698*INDEX(Asumsi!$B$5:$B$7,MATCH(I1698,Asumsi!$A$5:$A$7,0))-H1698,0)</f>
        <v>133538</v>
      </c>
      <c r="R1698" s="46">
        <f>MIN(G1698,INDEX(Asumsi!$C$5:$C$7,MATCH(I1698,Asumsi!$A$5:$A$7,0)))</f>
        <v>0.03</v>
      </c>
      <c r="S1698" s="43">
        <f t="shared" si="214"/>
        <v>1</v>
      </c>
      <c r="T1698" s="45">
        <f t="shared" si="215"/>
        <v>23224.000000000004</v>
      </c>
      <c r="U1698" s="45">
        <f>IF(L1698=1,F1698*INDEX(Asumsi!$B$5:$B$7,MATCH(I1698,Asumsi!$A$5:$A$7,0))-F1698*R1698,0)</f>
        <v>156762</v>
      </c>
      <c r="V1698" s="45">
        <f>IF(S1698=1,U1698*(1-Asumsi!$B$10),U1698)</f>
        <v>148923.9</v>
      </c>
    </row>
    <row r="1699" spans="1:22" x14ac:dyDescent="0.35">
      <c r="A1699" s="43">
        <v>9761</v>
      </c>
      <c r="B1699" s="43" t="s">
        <v>202</v>
      </c>
      <c r="C1699" s="43" t="s">
        <v>522</v>
      </c>
      <c r="D1699" s="44">
        <v>40930</v>
      </c>
      <c r="E1699" s="43">
        <v>2</v>
      </c>
      <c r="F1699" s="43">
        <v>405280</v>
      </c>
      <c r="G1699" s="43">
        <v>0.04</v>
      </c>
      <c r="H1699" s="43">
        <v>16211</v>
      </c>
      <c r="I1699" s="43" t="s">
        <v>77</v>
      </c>
      <c r="J1699" s="43" t="s">
        <v>134</v>
      </c>
      <c r="K1699" s="43">
        <f t="shared" si="208"/>
        <v>2012</v>
      </c>
      <c r="L1699" s="43">
        <f t="shared" si="209"/>
        <v>1</v>
      </c>
      <c r="M1699" s="43">
        <f t="shared" si="210"/>
        <v>0</v>
      </c>
      <c r="N1699" s="43">
        <f t="shared" si="211"/>
        <v>1</v>
      </c>
      <c r="O1699" s="43" t="str">
        <f t="shared" si="212"/>
        <v>C: 4-6%</v>
      </c>
      <c r="P1699" s="45">
        <f t="shared" si="213"/>
        <v>389069</v>
      </c>
      <c r="Q1699" s="45">
        <f>IF(L1699=1,F1699*INDEX(Asumsi!$B$5:$B$7,MATCH(I1699,Asumsi!$A$5:$A$7,0))-H1699,0)</f>
        <v>105373</v>
      </c>
      <c r="R1699" s="46">
        <f>MIN(G1699,INDEX(Asumsi!$C$5:$C$7,MATCH(I1699,Asumsi!$A$5:$A$7,0)))</f>
        <v>0.04</v>
      </c>
      <c r="S1699" s="43">
        <f t="shared" si="214"/>
        <v>0</v>
      </c>
      <c r="T1699" s="45">
        <f t="shared" si="215"/>
        <v>0</v>
      </c>
      <c r="U1699" s="45">
        <f>IF(L1699=1,F1699*INDEX(Asumsi!$B$5:$B$7,MATCH(I1699,Asumsi!$A$5:$A$7,0))-F1699*R1699,0)</f>
        <v>105372.8</v>
      </c>
      <c r="V1699" s="45">
        <f>IF(S1699=1,U1699*(1-Asumsi!$B$10),U1699)</f>
        <v>105372.8</v>
      </c>
    </row>
    <row r="1700" spans="1:22" x14ac:dyDescent="0.35">
      <c r="A1700" s="43">
        <v>9863</v>
      </c>
      <c r="B1700" s="43" t="s">
        <v>202</v>
      </c>
      <c r="C1700" s="43" t="s">
        <v>521</v>
      </c>
      <c r="D1700" s="44">
        <v>40790</v>
      </c>
      <c r="E1700" s="43">
        <v>18</v>
      </c>
      <c r="F1700" s="43">
        <v>67920</v>
      </c>
      <c r="G1700" s="43">
        <v>0</v>
      </c>
      <c r="H1700" s="43">
        <v>0</v>
      </c>
      <c r="I1700" s="43" t="s">
        <v>76</v>
      </c>
      <c r="J1700" s="43" t="s">
        <v>147</v>
      </c>
      <c r="K1700" s="43">
        <f t="shared" si="208"/>
        <v>2011</v>
      </c>
      <c r="L1700" s="43">
        <f t="shared" si="209"/>
        <v>1</v>
      </c>
      <c r="M1700" s="43">
        <f t="shared" si="210"/>
        <v>0</v>
      </c>
      <c r="N1700" s="43">
        <f t="shared" si="211"/>
        <v>1</v>
      </c>
      <c r="O1700" s="43" t="str">
        <f t="shared" si="212"/>
        <v>A: 0%</v>
      </c>
      <c r="P1700" s="45">
        <f t="shared" si="213"/>
        <v>67920</v>
      </c>
      <c r="Q1700" s="45">
        <f>IF(L1700=1,F1700*INDEX(Asumsi!$B$5:$B$7,MATCH(I1700,Asumsi!$A$5:$A$7,0))-H1700,0)</f>
        <v>20376</v>
      </c>
      <c r="R1700" s="46">
        <f>MIN(G1700,INDEX(Asumsi!$C$5:$C$7,MATCH(I1700,Asumsi!$A$5:$A$7,0)))</f>
        <v>0</v>
      </c>
      <c r="S1700" s="43">
        <f t="shared" si="214"/>
        <v>0</v>
      </c>
      <c r="T1700" s="45">
        <f t="shared" si="215"/>
        <v>0</v>
      </c>
      <c r="U1700" s="45">
        <f>IF(L1700=1,F1700*INDEX(Asumsi!$B$5:$B$7,MATCH(I1700,Asumsi!$A$5:$A$7,0))-F1700*R1700,0)</f>
        <v>20376</v>
      </c>
      <c r="V1700" s="45">
        <f>IF(S1700=1,U1700*(1-Asumsi!$B$10),U1700)</f>
        <v>20376</v>
      </c>
    </row>
    <row r="1701" spans="1:22" x14ac:dyDescent="0.35">
      <c r="A1701" s="43">
        <v>10342</v>
      </c>
      <c r="B1701" s="43" t="s">
        <v>202</v>
      </c>
      <c r="C1701" s="43" t="s">
        <v>525</v>
      </c>
      <c r="D1701" s="44">
        <v>40869</v>
      </c>
      <c r="E1701" s="43">
        <v>45</v>
      </c>
      <c r="F1701" s="43">
        <v>10362160</v>
      </c>
      <c r="G1701" s="43">
        <v>0.01</v>
      </c>
      <c r="H1701" s="43">
        <v>103622</v>
      </c>
      <c r="I1701" s="43" t="s">
        <v>75</v>
      </c>
      <c r="J1701" s="43" t="s">
        <v>143</v>
      </c>
      <c r="K1701" s="43">
        <f t="shared" si="208"/>
        <v>2011</v>
      </c>
      <c r="L1701" s="43">
        <f t="shared" si="209"/>
        <v>1</v>
      </c>
      <c r="M1701" s="43">
        <f t="shared" si="210"/>
        <v>0</v>
      </c>
      <c r="N1701" s="43">
        <f t="shared" si="211"/>
        <v>1</v>
      </c>
      <c r="O1701" s="43" t="str">
        <f t="shared" si="212"/>
        <v>B: 1-3%</v>
      </c>
      <c r="P1701" s="45">
        <f t="shared" si="213"/>
        <v>10258538</v>
      </c>
      <c r="Q1701" s="45">
        <f>IF(L1701=1,F1701*INDEX(Asumsi!$B$5:$B$7,MATCH(I1701,Asumsi!$A$5:$A$7,0))-H1701,0)</f>
        <v>3005026</v>
      </c>
      <c r="R1701" s="46">
        <f>MIN(G1701,INDEX(Asumsi!$C$5:$C$7,MATCH(I1701,Asumsi!$A$5:$A$7,0)))</f>
        <v>0.01</v>
      </c>
      <c r="S1701" s="43">
        <f t="shared" si="214"/>
        <v>0</v>
      </c>
      <c r="T1701" s="45">
        <f t="shared" si="215"/>
        <v>0</v>
      </c>
      <c r="U1701" s="45">
        <f>IF(L1701=1,F1701*INDEX(Asumsi!$B$5:$B$7,MATCH(I1701,Asumsi!$A$5:$A$7,0))-F1701*R1701,0)</f>
        <v>3005026.4</v>
      </c>
      <c r="V1701" s="45">
        <f>IF(S1701=1,U1701*(1-Asumsi!$B$10),U1701)</f>
        <v>3005026.4</v>
      </c>
    </row>
    <row r="1702" spans="1:22" x14ac:dyDescent="0.35">
      <c r="A1702" s="43">
        <v>10434</v>
      </c>
      <c r="B1702" s="43" t="s">
        <v>202</v>
      </c>
      <c r="C1702" s="43" t="s">
        <v>525</v>
      </c>
      <c r="D1702" s="44">
        <v>40170</v>
      </c>
      <c r="E1702" s="43">
        <v>2</v>
      </c>
      <c r="F1702" s="43">
        <v>766900</v>
      </c>
      <c r="G1702" s="43">
        <v>0.06</v>
      </c>
      <c r="H1702" s="43">
        <v>46014</v>
      </c>
      <c r="I1702" s="43" t="s">
        <v>75</v>
      </c>
      <c r="J1702" s="43" t="s">
        <v>135</v>
      </c>
      <c r="K1702" s="43">
        <f t="shared" si="208"/>
        <v>2009</v>
      </c>
      <c r="L1702" s="43">
        <f t="shared" si="209"/>
        <v>1</v>
      </c>
      <c r="M1702" s="43">
        <f t="shared" si="210"/>
        <v>0</v>
      </c>
      <c r="N1702" s="43">
        <f t="shared" si="211"/>
        <v>1</v>
      </c>
      <c r="O1702" s="43" t="str">
        <f t="shared" si="212"/>
        <v>C: 4-6%</v>
      </c>
      <c r="P1702" s="45">
        <f t="shared" si="213"/>
        <v>720886</v>
      </c>
      <c r="Q1702" s="45">
        <f>IF(L1702=1,F1702*INDEX(Asumsi!$B$5:$B$7,MATCH(I1702,Asumsi!$A$5:$A$7,0))-H1702,0)</f>
        <v>184056</v>
      </c>
      <c r="R1702" s="46">
        <f>MIN(G1702,INDEX(Asumsi!$C$5:$C$7,MATCH(I1702,Asumsi!$A$5:$A$7,0)))</f>
        <v>0.03</v>
      </c>
      <c r="S1702" s="43">
        <f t="shared" si="214"/>
        <v>1</v>
      </c>
      <c r="T1702" s="45">
        <f t="shared" si="215"/>
        <v>23007</v>
      </c>
      <c r="U1702" s="45">
        <f>IF(L1702=1,F1702*INDEX(Asumsi!$B$5:$B$7,MATCH(I1702,Asumsi!$A$5:$A$7,0))-F1702*R1702,0)</f>
        <v>207063</v>
      </c>
      <c r="V1702" s="45">
        <f>IF(S1702=1,U1702*(1-Asumsi!$B$10),U1702)</f>
        <v>196709.84999999998</v>
      </c>
    </row>
    <row r="1703" spans="1:22" x14ac:dyDescent="0.35">
      <c r="A1703" s="43">
        <v>11040</v>
      </c>
      <c r="B1703" s="43" t="s">
        <v>202</v>
      </c>
      <c r="C1703" s="43" t="s">
        <v>526</v>
      </c>
      <c r="D1703" s="44">
        <v>40839</v>
      </c>
      <c r="E1703" s="43">
        <v>44</v>
      </c>
      <c r="F1703" s="43">
        <v>2204560</v>
      </c>
      <c r="G1703" s="43">
        <v>0.03</v>
      </c>
      <c r="H1703" s="43">
        <v>66137</v>
      </c>
      <c r="I1703" s="43" t="s">
        <v>76</v>
      </c>
      <c r="J1703" s="43" t="s">
        <v>146</v>
      </c>
      <c r="K1703" s="43">
        <f t="shared" si="208"/>
        <v>2011</v>
      </c>
      <c r="L1703" s="43">
        <f t="shared" si="209"/>
        <v>1</v>
      </c>
      <c r="M1703" s="43">
        <f t="shared" si="210"/>
        <v>0</v>
      </c>
      <c r="N1703" s="43">
        <f t="shared" si="211"/>
        <v>1</v>
      </c>
      <c r="O1703" s="43" t="str">
        <f t="shared" si="212"/>
        <v>B: 1-3%</v>
      </c>
      <c r="P1703" s="45">
        <f t="shared" si="213"/>
        <v>2138423</v>
      </c>
      <c r="Q1703" s="45">
        <f>IF(L1703=1,F1703*INDEX(Asumsi!$B$5:$B$7,MATCH(I1703,Asumsi!$A$5:$A$7,0))-H1703,0)</f>
        <v>595231</v>
      </c>
      <c r="R1703" s="46">
        <f>MIN(G1703,INDEX(Asumsi!$C$5:$C$7,MATCH(I1703,Asumsi!$A$5:$A$7,0)))</f>
        <v>0.03</v>
      </c>
      <c r="S1703" s="43">
        <f t="shared" si="214"/>
        <v>0</v>
      </c>
      <c r="T1703" s="45">
        <f t="shared" si="215"/>
        <v>0</v>
      </c>
      <c r="U1703" s="45">
        <f>IF(L1703=1,F1703*INDEX(Asumsi!$B$5:$B$7,MATCH(I1703,Asumsi!$A$5:$A$7,0))-F1703*R1703,0)</f>
        <v>595231.19999999995</v>
      </c>
      <c r="V1703" s="45">
        <f>IF(S1703=1,U1703*(1-Asumsi!$B$10),U1703)</f>
        <v>595231.19999999995</v>
      </c>
    </row>
    <row r="1704" spans="1:22" x14ac:dyDescent="0.35">
      <c r="A1704" s="43">
        <v>11302</v>
      </c>
      <c r="B1704" s="43" t="s">
        <v>202</v>
      </c>
      <c r="C1704" s="43" t="s">
        <v>527</v>
      </c>
      <c r="D1704" s="44">
        <v>39873</v>
      </c>
      <c r="E1704" s="43">
        <v>10</v>
      </c>
      <c r="F1704" s="43">
        <v>1733320</v>
      </c>
      <c r="G1704" s="43">
        <v>0.09</v>
      </c>
      <c r="H1704" s="43">
        <v>155999</v>
      </c>
      <c r="I1704" s="43" t="s">
        <v>77</v>
      </c>
      <c r="J1704" s="43" t="s">
        <v>134</v>
      </c>
      <c r="K1704" s="43">
        <f t="shared" si="208"/>
        <v>2009</v>
      </c>
      <c r="L1704" s="43">
        <f t="shared" si="209"/>
        <v>1</v>
      </c>
      <c r="M1704" s="43">
        <f t="shared" si="210"/>
        <v>0</v>
      </c>
      <c r="N1704" s="43">
        <f t="shared" si="211"/>
        <v>1</v>
      </c>
      <c r="O1704" s="43" t="str">
        <f t="shared" si="212"/>
        <v>D: 7%+</v>
      </c>
      <c r="P1704" s="45">
        <f t="shared" si="213"/>
        <v>1577321</v>
      </c>
      <c r="Q1704" s="45">
        <f>IF(L1704=1,F1704*INDEX(Asumsi!$B$5:$B$7,MATCH(I1704,Asumsi!$A$5:$A$7,0))-H1704,0)</f>
        <v>363997</v>
      </c>
      <c r="R1704" s="46">
        <f>MIN(G1704,INDEX(Asumsi!$C$5:$C$7,MATCH(I1704,Asumsi!$A$5:$A$7,0)))</f>
        <v>0.05</v>
      </c>
      <c r="S1704" s="43">
        <f t="shared" si="214"/>
        <v>1</v>
      </c>
      <c r="T1704" s="45">
        <f t="shared" si="215"/>
        <v>69332.799999999988</v>
      </c>
      <c r="U1704" s="45">
        <f>IF(L1704=1,F1704*INDEX(Asumsi!$B$5:$B$7,MATCH(I1704,Asumsi!$A$5:$A$7,0))-F1704*R1704,0)</f>
        <v>433330</v>
      </c>
      <c r="V1704" s="45">
        <f>IF(S1704=1,U1704*(1-Asumsi!$B$10),U1704)</f>
        <v>411663.5</v>
      </c>
    </row>
    <row r="1705" spans="1:22" x14ac:dyDescent="0.35">
      <c r="A1705" s="43">
        <v>11398</v>
      </c>
      <c r="B1705" s="43" t="s">
        <v>202</v>
      </c>
      <c r="C1705" s="43" t="s">
        <v>528</v>
      </c>
      <c r="D1705" s="44">
        <v>41127</v>
      </c>
      <c r="E1705" s="43">
        <v>16</v>
      </c>
      <c r="F1705" s="43">
        <v>219400</v>
      </c>
      <c r="G1705" s="43">
        <v>0.03</v>
      </c>
      <c r="H1705" s="43">
        <v>6582</v>
      </c>
      <c r="I1705" s="43" t="s">
        <v>76</v>
      </c>
      <c r="J1705" s="43" t="s">
        <v>145</v>
      </c>
      <c r="K1705" s="43">
        <f t="shared" si="208"/>
        <v>2012</v>
      </c>
      <c r="L1705" s="43">
        <f t="shared" si="209"/>
        <v>1</v>
      </c>
      <c r="M1705" s="43">
        <f t="shared" si="210"/>
        <v>0</v>
      </c>
      <c r="N1705" s="43">
        <f t="shared" si="211"/>
        <v>1</v>
      </c>
      <c r="O1705" s="43" t="str">
        <f t="shared" si="212"/>
        <v>B: 1-3%</v>
      </c>
      <c r="P1705" s="45">
        <f t="shared" si="213"/>
        <v>212818</v>
      </c>
      <c r="Q1705" s="45">
        <f>IF(L1705=1,F1705*INDEX(Asumsi!$B$5:$B$7,MATCH(I1705,Asumsi!$A$5:$A$7,0))-H1705,0)</f>
        <v>59238</v>
      </c>
      <c r="R1705" s="46">
        <f>MIN(G1705,INDEX(Asumsi!$C$5:$C$7,MATCH(I1705,Asumsi!$A$5:$A$7,0)))</f>
        <v>0.03</v>
      </c>
      <c r="S1705" s="43">
        <f t="shared" si="214"/>
        <v>0</v>
      </c>
      <c r="T1705" s="45">
        <f t="shared" si="215"/>
        <v>0</v>
      </c>
      <c r="U1705" s="45">
        <f>IF(L1705=1,F1705*INDEX(Asumsi!$B$5:$B$7,MATCH(I1705,Asumsi!$A$5:$A$7,0))-F1705*R1705,0)</f>
        <v>59238</v>
      </c>
      <c r="V1705" s="45">
        <f>IF(S1705=1,U1705*(1-Asumsi!$B$10),U1705)</f>
        <v>59238</v>
      </c>
    </row>
    <row r="1706" spans="1:22" x14ac:dyDescent="0.35">
      <c r="A1706" s="43">
        <v>11584</v>
      </c>
      <c r="B1706" s="43" t="s">
        <v>202</v>
      </c>
      <c r="C1706" s="43" t="s">
        <v>523</v>
      </c>
      <c r="D1706" s="44">
        <v>40139</v>
      </c>
      <c r="E1706" s="43">
        <v>48</v>
      </c>
      <c r="F1706" s="43">
        <v>2994635</v>
      </c>
      <c r="G1706" s="43">
        <v>0.01</v>
      </c>
      <c r="H1706" s="43">
        <v>29946</v>
      </c>
      <c r="I1706" s="43" t="s">
        <v>77</v>
      </c>
      <c r="J1706" s="43" t="s">
        <v>137</v>
      </c>
      <c r="K1706" s="43">
        <f t="shared" si="208"/>
        <v>2009</v>
      </c>
      <c r="L1706" s="43">
        <f t="shared" si="209"/>
        <v>1</v>
      </c>
      <c r="M1706" s="43">
        <f t="shared" si="210"/>
        <v>0</v>
      </c>
      <c r="N1706" s="43">
        <f t="shared" si="211"/>
        <v>1</v>
      </c>
      <c r="O1706" s="43" t="str">
        <f t="shared" si="212"/>
        <v>B: 1-3%</v>
      </c>
      <c r="P1706" s="45">
        <f t="shared" si="213"/>
        <v>2964689</v>
      </c>
      <c r="Q1706" s="45">
        <f>IF(L1706=1,F1706*INDEX(Asumsi!$B$5:$B$7,MATCH(I1706,Asumsi!$A$5:$A$7,0))-H1706,0)</f>
        <v>868444.5</v>
      </c>
      <c r="R1706" s="46">
        <f>MIN(G1706,INDEX(Asumsi!$C$5:$C$7,MATCH(I1706,Asumsi!$A$5:$A$7,0)))</f>
        <v>0.01</v>
      </c>
      <c r="S1706" s="43">
        <f t="shared" si="214"/>
        <v>0</v>
      </c>
      <c r="T1706" s="45">
        <f t="shared" si="215"/>
        <v>0</v>
      </c>
      <c r="U1706" s="45">
        <f>IF(L1706=1,F1706*INDEX(Asumsi!$B$5:$B$7,MATCH(I1706,Asumsi!$A$5:$A$7,0))-F1706*R1706,0)</f>
        <v>868444.15</v>
      </c>
      <c r="V1706" s="45">
        <f>IF(S1706=1,U1706*(1-Asumsi!$B$10),U1706)</f>
        <v>868444.15</v>
      </c>
    </row>
    <row r="1707" spans="1:22" x14ac:dyDescent="0.35">
      <c r="A1707" s="43">
        <v>11652</v>
      </c>
      <c r="B1707" s="43" t="s">
        <v>209</v>
      </c>
      <c r="C1707" s="43" t="s">
        <v>519</v>
      </c>
      <c r="D1707" s="44">
        <v>40857</v>
      </c>
      <c r="E1707" s="43">
        <v>35</v>
      </c>
      <c r="F1707" s="43">
        <v>2308280</v>
      </c>
      <c r="G1707" s="43">
        <v>7.0000000000000007E-2</v>
      </c>
      <c r="H1707" s="43">
        <v>161580</v>
      </c>
      <c r="I1707" s="43" t="s">
        <v>77</v>
      </c>
      <c r="J1707" s="43" t="s">
        <v>142</v>
      </c>
      <c r="K1707" s="43">
        <f t="shared" si="208"/>
        <v>2011</v>
      </c>
      <c r="L1707" s="43">
        <f t="shared" si="209"/>
        <v>0</v>
      </c>
      <c r="M1707" s="43">
        <f t="shared" si="210"/>
        <v>1</v>
      </c>
      <c r="N1707" s="43">
        <f t="shared" si="211"/>
        <v>1</v>
      </c>
      <c r="O1707" s="43" t="str">
        <f t="shared" si="212"/>
        <v>D: 7%+</v>
      </c>
      <c r="P1707" s="45">
        <f t="shared" si="213"/>
        <v>0</v>
      </c>
      <c r="Q1707" s="45">
        <f>IF(L1707=1,F1707*INDEX(Asumsi!$B$5:$B$7,MATCH(I1707,Asumsi!$A$5:$A$7,0))-H1707,0)</f>
        <v>0</v>
      </c>
      <c r="R1707" s="46">
        <f>MIN(G1707,INDEX(Asumsi!$C$5:$C$7,MATCH(I1707,Asumsi!$A$5:$A$7,0)))</f>
        <v>0.05</v>
      </c>
      <c r="S1707" s="43">
        <f t="shared" si="214"/>
        <v>1</v>
      </c>
      <c r="T1707" s="45">
        <f t="shared" si="215"/>
        <v>0</v>
      </c>
      <c r="U1707" s="45">
        <f>IF(L1707=1,F1707*INDEX(Asumsi!$B$5:$B$7,MATCH(I1707,Asumsi!$A$5:$A$7,0))-F1707*R1707,0)</f>
        <v>0</v>
      </c>
      <c r="V1707" s="45">
        <f>IF(S1707=1,U1707*(1-Asumsi!$B$10),U1707)</f>
        <v>0</v>
      </c>
    </row>
    <row r="1708" spans="1:22" x14ac:dyDescent="0.35">
      <c r="A1708" s="43">
        <v>11686</v>
      </c>
      <c r="B1708" s="43" t="s">
        <v>202</v>
      </c>
      <c r="C1708" s="43" t="s">
        <v>517</v>
      </c>
      <c r="D1708" s="44">
        <v>39840</v>
      </c>
      <c r="E1708" s="43">
        <v>38</v>
      </c>
      <c r="F1708" s="43">
        <v>12242397</v>
      </c>
      <c r="G1708" s="43">
        <v>0.08</v>
      </c>
      <c r="H1708" s="43">
        <v>979392</v>
      </c>
      <c r="I1708" s="43" t="s">
        <v>77</v>
      </c>
      <c r="J1708" s="43" t="s">
        <v>137</v>
      </c>
      <c r="K1708" s="43">
        <f t="shared" si="208"/>
        <v>2009</v>
      </c>
      <c r="L1708" s="43">
        <f t="shared" si="209"/>
        <v>1</v>
      </c>
      <c r="M1708" s="43">
        <f t="shared" si="210"/>
        <v>0</v>
      </c>
      <c r="N1708" s="43">
        <f t="shared" si="211"/>
        <v>1</v>
      </c>
      <c r="O1708" s="43" t="str">
        <f t="shared" si="212"/>
        <v>D: 7%+</v>
      </c>
      <c r="P1708" s="45">
        <f t="shared" si="213"/>
        <v>11263005</v>
      </c>
      <c r="Q1708" s="45">
        <f>IF(L1708=1,F1708*INDEX(Asumsi!$B$5:$B$7,MATCH(I1708,Asumsi!$A$5:$A$7,0))-H1708,0)</f>
        <v>2693327.1</v>
      </c>
      <c r="R1708" s="46">
        <f>MIN(G1708,INDEX(Asumsi!$C$5:$C$7,MATCH(I1708,Asumsi!$A$5:$A$7,0)))</f>
        <v>0.05</v>
      </c>
      <c r="S1708" s="43">
        <f t="shared" si="214"/>
        <v>1</v>
      </c>
      <c r="T1708" s="45">
        <f t="shared" si="215"/>
        <v>367271.91</v>
      </c>
      <c r="U1708" s="45">
        <f>IF(L1708=1,F1708*INDEX(Asumsi!$B$5:$B$7,MATCH(I1708,Asumsi!$A$5:$A$7,0))-F1708*R1708,0)</f>
        <v>3060599.25</v>
      </c>
      <c r="V1708" s="45">
        <f>IF(S1708=1,U1708*(1-Asumsi!$B$10),U1708)</f>
        <v>2907569.2875000001</v>
      </c>
    </row>
    <row r="1709" spans="1:22" x14ac:dyDescent="0.35">
      <c r="A1709" s="43">
        <v>13895</v>
      </c>
      <c r="B1709" s="43" t="s">
        <v>202</v>
      </c>
      <c r="C1709" s="43" t="s">
        <v>525</v>
      </c>
      <c r="D1709" s="44">
        <v>40502</v>
      </c>
      <c r="E1709" s="43">
        <v>44</v>
      </c>
      <c r="F1709" s="43">
        <v>1228680</v>
      </c>
      <c r="G1709" s="43">
        <v>0.02</v>
      </c>
      <c r="H1709" s="43">
        <v>24574</v>
      </c>
      <c r="I1709" s="43" t="s">
        <v>76</v>
      </c>
      <c r="J1709" s="43" t="s">
        <v>140</v>
      </c>
      <c r="K1709" s="43">
        <f t="shared" si="208"/>
        <v>2010</v>
      </c>
      <c r="L1709" s="43">
        <f t="shared" si="209"/>
        <v>1</v>
      </c>
      <c r="M1709" s="43">
        <f t="shared" si="210"/>
        <v>0</v>
      </c>
      <c r="N1709" s="43">
        <f t="shared" si="211"/>
        <v>1</v>
      </c>
      <c r="O1709" s="43" t="str">
        <f t="shared" si="212"/>
        <v>B: 1-3%</v>
      </c>
      <c r="P1709" s="45">
        <f t="shared" si="213"/>
        <v>1204106</v>
      </c>
      <c r="Q1709" s="45">
        <f>IF(L1709=1,F1709*INDEX(Asumsi!$B$5:$B$7,MATCH(I1709,Asumsi!$A$5:$A$7,0))-H1709,0)</f>
        <v>344030</v>
      </c>
      <c r="R1709" s="46">
        <f>MIN(G1709,INDEX(Asumsi!$C$5:$C$7,MATCH(I1709,Asumsi!$A$5:$A$7,0)))</f>
        <v>0.02</v>
      </c>
      <c r="S1709" s="43">
        <f t="shared" si="214"/>
        <v>0</v>
      </c>
      <c r="T1709" s="45">
        <f t="shared" si="215"/>
        <v>0</v>
      </c>
      <c r="U1709" s="45">
        <f>IF(L1709=1,F1709*INDEX(Asumsi!$B$5:$B$7,MATCH(I1709,Asumsi!$A$5:$A$7,0))-F1709*R1709,0)</f>
        <v>344030.4</v>
      </c>
      <c r="V1709" s="45">
        <f>IF(S1709=1,U1709*(1-Asumsi!$B$10),U1709)</f>
        <v>344030.4</v>
      </c>
    </row>
    <row r="1710" spans="1:22" x14ac:dyDescent="0.35">
      <c r="A1710" s="43">
        <v>14820</v>
      </c>
      <c r="B1710" s="43" t="s">
        <v>209</v>
      </c>
      <c r="C1710" s="43" t="s">
        <v>517</v>
      </c>
      <c r="D1710" s="44">
        <v>40917</v>
      </c>
      <c r="E1710" s="43">
        <v>39</v>
      </c>
      <c r="F1710" s="43">
        <v>557804</v>
      </c>
      <c r="G1710" s="43">
        <v>0.04</v>
      </c>
      <c r="H1710" s="43">
        <v>22312</v>
      </c>
      <c r="I1710" s="43" t="s">
        <v>77</v>
      </c>
      <c r="J1710" s="43" t="s">
        <v>137</v>
      </c>
      <c r="K1710" s="43">
        <f t="shared" si="208"/>
        <v>2012</v>
      </c>
      <c r="L1710" s="43">
        <f t="shared" si="209"/>
        <v>0</v>
      </c>
      <c r="M1710" s="43">
        <f t="shared" si="210"/>
        <v>1</v>
      </c>
      <c r="N1710" s="43">
        <f t="shared" si="211"/>
        <v>1</v>
      </c>
      <c r="O1710" s="43" t="str">
        <f t="shared" si="212"/>
        <v>C: 4-6%</v>
      </c>
      <c r="P1710" s="45">
        <f t="shared" si="213"/>
        <v>0</v>
      </c>
      <c r="Q1710" s="45">
        <f>IF(L1710=1,F1710*INDEX(Asumsi!$B$5:$B$7,MATCH(I1710,Asumsi!$A$5:$A$7,0))-H1710,0)</f>
        <v>0</v>
      </c>
      <c r="R1710" s="46">
        <f>MIN(G1710,INDEX(Asumsi!$C$5:$C$7,MATCH(I1710,Asumsi!$A$5:$A$7,0)))</f>
        <v>0.04</v>
      </c>
      <c r="S1710" s="43">
        <f t="shared" si="214"/>
        <v>0</v>
      </c>
      <c r="T1710" s="45">
        <f t="shared" si="215"/>
        <v>0</v>
      </c>
      <c r="U1710" s="45">
        <f>IF(L1710=1,F1710*INDEX(Asumsi!$B$5:$B$7,MATCH(I1710,Asumsi!$A$5:$A$7,0))-F1710*R1710,0)</f>
        <v>0</v>
      </c>
      <c r="V1710" s="45">
        <f>IF(S1710=1,U1710*(1-Asumsi!$B$10),U1710)</f>
        <v>0</v>
      </c>
    </row>
    <row r="1711" spans="1:22" x14ac:dyDescent="0.35">
      <c r="A1711" s="43">
        <v>15170</v>
      </c>
      <c r="B1711" s="43" t="s">
        <v>202</v>
      </c>
      <c r="C1711" s="43" t="s">
        <v>518</v>
      </c>
      <c r="D1711" s="44">
        <v>39890</v>
      </c>
      <c r="E1711" s="43">
        <v>19</v>
      </c>
      <c r="F1711" s="43">
        <v>712929</v>
      </c>
      <c r="G1711" s="43">
        <v>0.01</v>
      </c>
      <c r="H1711" s="43">
        <v>7129</v>
      </c>
      <c r="I1711" s="43" t="s">
        <v>77</v>
      </c>
      <c r="J1711" s="43" t="s">
        <v>137</v>
      </c>
      <c r="K1711" s="43">
        <f t="shared" si="208"/>
        <v>2009</v>
      </c>
      <c r="L1711" s="43">
        <f t="shared" si="209"/>
        <v>1</v>
      </c>
      <c r="M1711" s="43">
        <f t="shared" si="210"/>
        <v>0</v>
      </c>
      <c r="N1711" s="43">
        <f t="shared" si="211"/>
        <v>1</v>
      </c>
      <c r="O1711" s="43" t="str">
        <f t="shared" si="212"/>
        <v>B: 1-3%</v>
      </c>
      <c r="P1711" s="45">
        <f t="shared" si="213"/>
        <v>705800</v>
      </c>
      <c r="Q1711" s="45">
        <f>IF(L1711=1,F1711*INDEX(Asumsi!$B$5:$B$7,MATCH(I1711,Asumsi!$A$5:$A$7,0))-H1711,0)</f>
        <v>206749.69999999998</v>
      </c>
      <c r="R1711" s="46">
        <f>MIN(G1711,INDEX(Asumsi!$C$5:$C$7,MATCH(I1711,Asumsi!$A$5:$A$7,0)))</f>
        <v>0.01</v>
      </c>
      <c r="S1711" s="43">
        <f t="shared" si="214"/>
        <v>0</v>
      </c>
      <c r="T1711" s="45">
        <f t="shared" si="215"/>
        <v>0</v>
      </c>
      <c r="U1711" s="45">
        <f>IF(L1711=1,F1711*INDEX(Asumsi!$B$5:$B$7,MATCH(I1711,Asumsi!$A$5:$A$7,0))-F1711*R1711,0)</f>
        <v>206749.40999999997</v>
      </c>
      <c r="V1711" s="45">
        <f>IF(S1711=1,U1711*(1-Asumsi!$B$10),U1711)</f>
        <v>206749.40999999997</v>
      </c>
    </row>
    <row r="1712" spans="1:22" x14ac:dyDescent="0.35">
      <c r="A1712" s="43">
        <v>15780</v>
      </c>
      <c r="B1712" s="43" t="s">
        <v>202</v>
      </c>
      <c r="C1712" s="43" t="s">
        <v>518</v>
      </c>
      <c r="D1712" s="44">
        <v>40646</v>
      </c>
      <c r="E1712" s="43">
        <v>19</v>
      </c>
      <c r="F1712" s="43">
        <v>143540</v>
      </c>
      <c r="G1712" s="43">
        <v>0.03</v>
      </c>
      <c r="H1712" s="43">
        <v>4306</v>
      </c>
      <c r="I1712" s="43" t="s">
        <v>76</v>
      </c>
      <c r="J1712" s="43" t="s">
        <v>150</v>
      </c>
      <c r="K1712" s="43">
        <f t="shared" si="208"/>
        <v>2011</v>
      </c>
      <c r="L1712" s="43">
        <f t="shared" si="209"/>
        <v>1</v>
      </c>
      <c r="M1712" s="43">
        <f t="shared" si="210"/>
        <v>0</v>
      </c>
      <c r="N1712" s="43">
        <f t="shared" si="211"/>
        <v>1</v>
      </c>
      <c r="O1712" s="43" t="str">
        <f t="shared" si="212"/>
        <v>B: 1-3%</v>
      </c>
      <c r="P1712" s="45">
        <f t="shared" si="213"/>
        <v>139234</v>
      </c>
      <c r="Q1712" s="45">
        <f>IF(L1712=1,F1712*INDEX(Asumsi!$B$5:$B$7,MATCH(I1712,Asumsi!$A$5:$A$7,0))-H1712,0)</f>
        <v>38756</v>
      </c>
      <c r="R1712" s="46">
        <f>MIN(G1712,INDEX(Asumsi!$C$5:$C$7,MATCH(I1712,Asumsi!$A$5:$A$7,0)))</f>
        <v>0.03</v>
      </c>
      <c r="S1712" s="43">
        <f t="shared" si="214"/>
        <v>0</v>
      </c>
      <c r="T1712" s="45">
        <f t="shared" si="215"/>
        <v>0</v>
      </c>
      <c r="U1712" s="45">
        <f>IF(L1712=1,F1712*INDEX(Asumsi!$B$5:$B$7,MATCH(I1712,Asumsi!$A$5:$A$7,0))-F1712*R1712,0)</f>
        <v>38755.800000000003</v>
      </c>
      <c r="V1712" s="45">
        <f>IF(S1712=1,U1712*(1-Asumsi!$B$10),U1712)</f>
        <v>38755.800000000003</v>
      </c>
    </row>
    <row r="1713" spans="1:22" x14ac:dyDescent="0.35">
      <c r="A1713" s="43">
        <v>16098</v>
      </c>
      <c r="B1713" s="43" t="s">
        <v>202</v>
      </c>
      <c r="C1713" s="43" t="s">
        <v>529</v>
      </c>
      <c r="D1713" s="44">
        <v>41111</v>
      </c>
      <c r="E1713" s="43">
        <v>31</v>
      </c>
      <c r="F1713" s="43">
        <v>960860</v>
      </c>
      <c r="G1713" s="43">
        <v>0.06</v>
      </c>
      <c r="H1713" s="43">
        <v>57652</v>
      </c>
      <c r="I1713" s="43" t="s">
        <v>75</v>
      </c>
      <c r="J1713" s="43" t="s">
        <v>144</v>
      </c>
      <c r="K1713" s="43">
        <f t="shared" si="208"/>
        <v>2012</v>
      </c>
      <c r="L1713" s="43">
        <f t="shared" si="209"/>
        <v>1</v>
      </c>
      <c r="M1713" s="43">
        <f t="shared" si="210"/>
        <v>0</v>
      </c>
      <c r="N1713" s="43">
        <f t="shared" si="211"/>
        <v>1</v>
      </c>
      <c r="O1713" s="43" t="str">
        <f t="shared" si="212"/>
        <v>C: 4-6%</v>
      </c>
      <c r="P1713" s="45">
        <f t="shared" si="213"/>
        <v>903208</v>
      </c>
      <c r="Q1713" s="45">
        <f>IF(L1713=1,F1713*INDEX(Asumsi!$B$5:$B$7,MATCH(I1713,Asumsi!$A$5:$A$7,0))-H1713,0)</f>
        <v>230606</v>
      </c>
      <c r="R1713" s="46">
        <f>MIN(G1713,INDEX(Asumsi!$C$5:$C$7,MATCH(I1713,Asumsi!$A$5:$A$7,0)))</f>
        <v>0.03</v>
      </c>
      <c r="S1713" s="43">
        <f t="shared" si="214"/>
        <v>1</v>
      </c>
      <c r="T1713" s="45">
        <f t="shared" si="215"/>
        <v>28825.8</v>
      </c>
      <c r="U1713" s="45">
        <f>IF(L1713=1,F1713*INDEX(Asumsi!$B$5:$B$7,MATCH(I1713,Asumsi!$A$5:$A$7,0))-F1713*R1713,0)</f>
        <v>259432.2</v>
      </c>
      <c r="V1713" s="45">
        <f>IF(S1713=1,U1713*(1-Asumsi!$B$10),U1713)</f>
        <v>246460.59</v>
      </c>
    </row>
    <row r="1714" spans="1:22" x14ac:dyDescent="0.35">
      <c r="A1714" s="43">
        <v>16103</v>
      </c>
      <c r="B1714" s="43" t="s">
        <v>202</v>
      </c>
      <c r="C1714" s="43" t="s">
        <v>530</v>
      </c>
      <c r="D1714" s="44">
        <v>41105</v>
      </c>
      <c r="E1714" s="43">
        <v>31</v>
      </c>
      <c r="F1714" s="43">
        <v>434280</v>
      </c>
      <c r="G1714" s="43">
        <v>0</v>
      </c>
      <c r="H1714" s="43">
        <v>0</v>
      </c>
      <c r="I1714" s="43" t="s">
        <v>76</v>
      </c>
      <c r="J1714" s="43" t="s">
        <v>145</v>
      </c>
      <c r="K1714" s="43">
        <f t="shared" si="208"/>
        <v>2012</v>
      </c>
      <c r="L1714" s="43">
        <f t="shared" si="209"/>
        <v>1</v>
      </c>
      <c r="M1714" s="43">
        <f t="shared" si="210"/>
        <v>0</v>
      </c>
      <c r="N1714" s="43">
        <f t="shared" si="211"/>
        <v>1</v>
      </c>
      <c r="O1714" s="43" t="str">
        <f t="shared" si="212"/>
        <v>A: 0%</v>
      </c>
      <c r="P1714" s="45">
        <f t="shared" si="213"/>
        <v>434280</v>
      </c>
      <c r="Q1714" s="45">
        <f>IF(L1714=1,F1714*INDEX(Asumsi!$B$5:$B$7,MATCH(I1714,Asumsi!$A$5:$A$7,0))-H1714,0)</f>
        <v>130284</v>
      </c>
      <c r="R1714" s="46">
        <f>MIN(G1714,INDEX(Asumsi!$C$5:$C$7,MATCH(I1714,Asumsi!$A$5:$A$7,0)))</f>
        <v>0</v>
      </c>
      <c r="S1714" s="43">
        <f t="shared" si="214"/>
        <v>0</v>
      </c>
      <c r="T1714" s="45">
        <f t="shared" si="215"/>
        <v>0</v>
      </c>
      <c r="U1714" s="45">
        <f>IF(L1714=1,F1714*INDEX(Asumsi!$B$5:$B$7,MATCH(I1714,Asumsi!$A$5:$A$7,0))-F1714*R1714,0)</f>
        <v>130284</v>
      </c>
      <c r="V1714" s="45">
        <f>IF(S1714=1,U1714*(1-Asumsi!$B$10),U1714)</f>
        <v>130284</v>
      </c>
    </row>
    <row r="1715" spans="1:22" x14ac:dyDescent="0.35">
      <c r="A1715" s="43">
        <v>16610</v>
      </c>
      <c r="B1715" s="43" t="s">
        <v>202</v>
      </c>
      <c r="C1715" s="43" t="s">
        <v>518</v>
      </c>
      <c r="D1715" s="44">
        <v>40096</v>
      </c>
      <c r="E1715" s="43">
        <v>19</v>
      </c>
      <c r="F1715" s="43">
        <v>1318260</v>
      </c>
      <c r="G1715" s="43">
        <v>0.09</v>
      </c>
      <c r="H1715" s="43">
        <v>118643</v>
      </c>
      <c r="I1715" s="43" t="s">
        <v>76</v>
      </c>
      <c r="J1715" s="43" t="s">
        <v>146</v>
      </c>
      <c r="K1715" s="43">
        <f t="shared" si="208"/>
        <v>2009</v>
      </c>
      <c r="L1715" s="43">
        <f t="shared" si="209"/>
        <v>1</v>
      </c>
      <c r="M1715" s="43">
        <f t="shared" si="210"/>
        <v>0</v>
      </c>
      <c r="N1715" s="43">
        <f t="shared" si="211"/>
        <v>1</v>
      </c>
      <c r="O1715" s="43" t="str">
        <f t="shared" si="212"/>
        <v>D: 7%+</v>
      </c>
      <c r="P1715" s="45">
        <f t="shared" si="213"/>
        <v>1199617</v>
      </c>
      <c r="Q1715" s="45">
        <f>IF(L1715=1,F1715*INDEX(Asumsi!$B$5:$B$7,MATCH(I1715,Asumsi!$A$5:$A$7,0))-H1715,0)</f>
        <v>276835</v>
      </c>
      <c r="R1715" s="46">
        <f>MIN(G1715,INDEX(Asumsi!$C$5:$C$7,MATCH(I1715,Asumsi!$A$5:$A$7,0)))</f>
        <v>0.05</v>
      </c>
      <c r="S1715" s="43">
        <f t="shared" si="214"/>
        <v>1</v>
      </c>
      <c r="T1715" s="45">
        <f t="shared" si="215"/>
        <v>52730.399999999994</v>
      </c>
      <c r="U1715" s="45">
        <f>IF(L1715=1,F1715*INDEX(Asumsi!$B$5:$B$7,MATCH(I1715,Asumsi!$A$5:$A$7,0))-F1715*R1715,0)</f>
        <v>329565</v>
      </c>
      <c r="V1715" s="45">
        <f>IF(S1715=1,U1715*(1-Asumsi!$B$10),U1715)</f>
        <v>313086.75</v>
      </c>
    </row>
    <row r="1716" spans="1:22" x14ac:dyDescent="0.35">
      <c r="A1716" s="43">
        <v>18757</v>
      </c>
      <c r="B1716" s="43" t="s">
        <v>202</v>
      </c>
      <c r="C1716" s="43" t="s">
        <v>531</v>
      </c>
      <c r="D1716" s="44">
        <v>41051</v>
      </c>
      <c r="E1716" s="43">
        <v>9</v>
      </c>
      <c r="F1716" s="43">
        <v>444400</v>
      </c>
      <c r="G1716" s="43">
        <v>0.03</v>
      </c>
      <c r="H1716" s="43">
        <v>13332</v>
      </c>
      <c r="I1716" s="43" t="s">
        <v>76</v>
      </c>
      <c r="J1716" s="43" t="s">
        <v>138</v>
      </c>
      <c r="K1716" s="43">
        <f t="shared" si="208"/>
        <v>2012</v>
      </c>
      <c r="L1716" s="43">
        <f t="shared" si="209"/>
        <v>1</v>
      </c>
      <c r="M1716" s="43">
        <f t="shared" si="210"/>
        <v>0</v>
      </c>
      <c r="N1716" s="43">
        <f t="shared" si="211"/>
        <v>1</v>
      </c>
      <c r="O1716" s="43" t="str">
        <f t="shared" si="212"/>
        <v>B: 1-3%</v>
      </c>
      <c r="P1716" s="45">
        <f t="shared" si="213"/>
        <v>431068</v>
      </c>
      <c r="Q1716" s="45">
        <f>IF(L1716=1,F1716*INDEX(Asumsi!$B$5:$B$7,MATCH(I1716,Asumsi!$A$5:$A$7,0))-H1716,0)</f>
        <v>119988</v>
      </c>
      <c r="R1716" s="46">
        <f>MIN(G1716,INDEX(Asumsi!$C$5:$C$7,MATCH(I1716,Asumsi!$A$5:$A$7,0)))</f>
        <v>0.03</v>
      </c>
      <c r="S1716" s="43">
        <f t="shared" si="214"/>
        <v>0</v>
      </c>
      <c r="T1716" s="45">
        <f t="shared" si="215"/>
        <v>0</v>
      </c>
      <c r="U1716" s="45">
        <f>IF(L1716=1,F1716*INDEX(Asumsi!$B$5:$B$7,MATCH(I1716,Asumsi!$A$5:$A$7,0))-F1716*R1716,0)</f>
        <v>119988</v>
      </c>
      <c r="V1716" s="45">
        <f>IF(S1716=1,U1716*(1-Asumsi!$B$10),U1716)</f>
        <v>119988</v>
      </c>
    </row>
    <row r="1717" spans="1:22" x14ac:dyDescent="0.35">
      <c r="A1717" s="43">
        <v>19431</v>
      </c>
      <c r="B1717" s="43" t="s">
        <v>202</v>
      </c>
      <c r="C1717" s="43" t="s">
        <v>528</v>
      </c>
      <c r="D1717" s="44">
        <v>39956</v>
      </c>
      <c r="E1717" s="43">
        <v>4</v>
      </c>
      <c r="F1717" s="43">
        <v>33640</v>
      </c>
      <c r="G1717" s="43">
        <v>0.08</v>
      </c>
      <c r="H1717" s="43">
        <v>2691</v>
      </c>
      <c r="I1717" s="43" t="s">
        <v>76</v>
      </c>
      <c r="J1717" s="43" t="s">
        <v>147</v>
      </c>
      <c r="K1717" s="43">
        <f t="shared" si="208"/>
        <v>2009</v>
      </c>
      <c r="L1717" s="43">
        <f t="shared" si="209"/>
        <v>1</v>
      </c>
      <c r="M1717" s="43">
        <f t="shared" si="210"/>
        <v>0</v>
      </c>
      <c r="N1717" s="43">
        <f t="shared" si="211"/>
        <v>1</v>
      </c>
      <c r="O1717" s="43" t="str">
        <f t="shared" si="212"/>
        <v>D: 7%+</v>
      </c>
      <c r="P1717" s="45">
        <f t="shared" si="213"/>
        <v>30949</v>
      </c>
      <c r="Q1717" s="45">
        <f>IF(L1717=1,F1717*INDEX(Asumsi!$B$5:$B$7,MATCH(I1717,Asumsi!$A$5:$A$7,0))-H1717,0)</f>
        <v>7401</v>
      </c>
      <c r="R1717" s="46">
        <f>MIN(G1717,INDEX(Asumsi!$C$5:$C$7,MATCH(I1717,Asumsi!$A$5:$A$7,0)))</f>
        <v>0.05</v>
      </c>
      <c r="S1717" s="43">
        <f t="shared" si="214"/>
        <v>1</v>
      </c>
      <c r="T1717" s="45">
        <f t="shared" si="215"/>
        <v>1009.1999999999999</v>
      </c>
      <c r="U1717" s="45">
        <f>IF(L1717=1,F1717*INDEX(Asumsi!$B$5:$B$7,MATCH(I1717,Asumsi!$A$5:$A$7,0))-F1717*R1717,0)</f>
        <v>8410</v>
      </c>
      <c r="V1717" s="45">
        <f>IF(S1717=1,U1717*(1-Asumsi!$B$10),U1717)</f>
        <v>7989.5</v>
      </c>
    </row>
    <row r="1718" spans="1:22" x14ac:dyDescent="0.35">
      <c r="A1718" s="43">
        <v>19584</v>
      </c>
      <c r="B1718" s="43" t="s">
        <v>202</v>
      </c>
      <c r="C1718" s="43" t="s">
        <v>530</v>
      </c>
      <c r="D1718" s="44">
        <v>39919</v>
      </c>
      <c r="E1718" s="43">
        <v>6</v>
      </c>
      <c r="F1718" s="43">
        <v>29071600</v>
      </c>
      <c r="G1718" s="43">
        <v>0.05</v>
      </c>
      <c r="H1718" s="43">
        <v>1453580</v>
      </c>
      <c r="I1718" s="43" t="s">
        <v>77</v>
      </c>
      <c r="J1718" s="43" t="s">
        <v>134</v>
      </c>
      <c r="K1718" s="43">
        <f t="shared" si="208"/>
        <v>2009</v>
      </c>
      <c r="L1718" s="43">
        <f t="shared" si="209"/>
        <v>1</v>
      </c>
      <c r="M1718" s="43">
        <f t="shared" si="210"/>
        <v>0</v>
      </c>
      <c r="N1718" s="43">
        <f t="shared" si="211"/>
        <v>1</v>
      </c>
      <c r="O1718" s="43" t="str">
        <f t="shared" si="212"/>
        <v>C: 4-6%</v>
      </c>
      <c r="P1718" s="45">
        <f t="shared" si="213"/>
        <v>27618020</v>
      </c>
      <c r="Q1718" s="45">
        <f>IF(L1718=1,F1718*INDEX(Asumsi!$B$5:$B$7,MATCH(I1718,Asumsi!$A$5:$A$7,0))-H1718,0)</f>
        <v>7267900</v>
      </c>
      <c r="R1718" s="46">
        <f>MIN(G1718,INDEX(Asumsi!$C$5:$C$7,MATCH(I1718,Asumsi!$A$5:$A$7,0)))</f>
        <v>0.05</v>
      </c>
      <c r="S1718" s="43">
        <f t="shared" si="214"/>
        <v>0</v>
      </c>
      <c r="T1718" s="45">
        <f t="shared" si="215"/>
        <v>0</v>
      </c>
      <c r="U1718" s="45">
        <f>IF(L1718=1,F1718*INDEX(Asumsi!$B$5:$B$7,MATCH(I1718,Asumsi!$A$5:$A$7,0))-F1718*R1718,0)</f>
        <v>7267900</v>
      </c>
      <c r="V1718" s="45">
        <f>IF(S1718=1,U1718*(1-Asumsi!$B$10),U1718)</f>
        <v>7267900</v>
      </c>
    </row>
    <row r="1719" spans="1:22" x14ac:dyDescent="0.35">
      <c r="A1719" s="43">
        <v>20262</v>
      </c>
      <c r="B1719" s="43" t="s">
        <v>202</v>
      </c>
      <c r="C1719" s="43" t="s">
        <v>532</v>
      </c>
      <c r="D1719" s="44">
        <v>40173</v>
      </c>
      <c r="E1719" s="43">
        <v>27</v>
      </c>
      <c r="F1719" s="43">
        <v>1304480</v>
      </c>
      <c r="G1719" s="43">
        <v>0.02</v>
      </c>
      <c r="H1719" s="43">
        <v>26090</v>
      </c>
      <c r="I1719" s="43" t="s">
        <v>75</v>
      </c>
      <c r="J1719" s="43" t="s">
        <v>144</v>
      </c>
      <c r="K1719" s="43">
        <f t="shared" si="208"/>
        <v>2009</v>
      </c>
      <c r="L1719" s="43">
        <f t="shared" si="209"/>
        <v>1</v>
      </c>
      <c r="M1719" s="43">
        <f t="shared" si="210"/>
        <v>0</v>
      </c>
      <c r="N1719" s="43">
        <f t="shared" si="211"/>
        <v>1</v>
      </c>
      <c r="O1719" s="43" t="str">
        <f t="shared" si="212"/>
        <v>B: 1-3%</v>
      </c>
      <c r="P1719" s="45">
        <f t="shared" si="213"/>
        <v>1278390</v>
      </c>
      <c r="Q1719" s="45">
        <f>IF(L1719=1,F1719*INDEX(Asumsi!$B$5:$B$7,MATCH(I1719,Asumsi!$A$5:$A$7,0))-H1719,0)</f>
        <v>365254</v>
      </c>
      <c r="R1719" s="46">
        <f>MIN(G1719,INDEX(Asumsi!$C$5:$C$7,MATCH(I1719,Asumsi!$A$5:$A$7,0)))</f>
        <v>0.02</v>
      </c>
      <c r="S1719" s="43">
        <f t="shared" si="214"/>
        <v>0</v>
      </c>
      <c r="T1719" s="45">
        <f t="shared" si="215"/>
        <v>0</v>
      </c>
      <c r="U1719" s="45">
        <f>IF(L1719=1,F1719*INDEX(Asumsi!$B$5:$B$7,MATCH(I1719,Asumsi!$A$5:$A$7,0))-F1719*R1719,0)</f>
        <v>365254.40000000002</v>
      </c>
      <c r="V1719" s="45">
        <f>IF(S1719=1,U1719*(1-Asumsi!$B$10),U1719)</f>
        <v>365254.40000000002</v>
      </c>
    </row>
    <row r="1720" spans="1:22" x14ac:dyDescent="0.35">
      <c r="A1720" s="43">
        <v>20545</v>
      </c>
      <c r="B1720" s="43" t="s">
        <v>202</v>
      </c>
      <c r="C1720" s="43" t="s">
        <v>523</v>
      </c>
      <c r="D1720" s="44">
        <v>40460</v>
      </c>
      <c r="E1720" s="43">
        <v>1</v>
      </c>
      <c r="F1720" s="43">
        <v>723880</v>
      </c>
      <c r="G1720" s="43">
        <v>0.05</v>
      </c>
      <c r="H1720" s="43">
        <v>36194</v>
      </c>
      <c r="I1720" s="43" t="s">
        <v>75</v>
      </c>
      <c r="J1720" s="43" t="s">
        <v>135</v>
      </c>
      <c r="K1720" s="43">
        <f t="shared" si="208"/>
        <v>2010</v>
      </c>
      <c r="L1720" s="43">
        <f t="shared" si="209"/>
        <v>1</v>
      </c>
      <c r="M1720" s="43">
        <f t="shared" si="210"/>
        <v>0</v>
      </c>
      <c r="N1720" s="43">
        <f t="shared" si="211"/>
        <v>1</v>
      </c>
      <c r="O1720" s="43" t="str">
        <f t="shared" si="212"/>
        <v>C: 4-6%</v>
      </c>
      <c r="P1720" s="45">
        <f t="shared" si="213"/>
        <v>687686</v>
      </c>
      <c r="Q1720" s="45">
        <f>IF(L1720=1,F1720*INDEX(Asumsi!$B$5:$B$7,MATCH(I1720,Asumsi!$A$5:$A$7,0))-H1720,0)</f>
        <v>180970</v>
      </c>
      <c r="R1720" s="46">
        <f>MIN(G1720,INDEX(Asumsi!$C$5:$C$7,MATCH(I1720,Asumsi!$A$5:$A$7,0)))</f>
        <v>0.03</v>
      </c>
      <c r="S1720" s="43">
        <f t="shared" si="214"/>
        <v>1</v>
      </c>
      <c r="T1720" s="45">
        <f t="shared" si="215"/>
        <v>14477.600000000002</v>
      </c>
      <c r="U1720" s="45">
        <f>IF(L1720=1,F1720*INDEX(Asumsi!$B$5:$B$7,MATCH(I1720,Asumsi!$A$5:$A$7,0))-F1720*R1720,0)</f>
        <v>195447.6</v>
      </c>
      <c r="V1720" s="45">
        <f>IF(S1720=1,U1720*(1-Asumsi!$B$10),U1720)</f>
        <v>185675.22</v>
      </c>
    </row>
    <row r="1721" spans="1:22" x14ac:dyDescent="0.35">
      <c r="A1721" s="43">
        <v>20577</v>
      </c>
      <c r="B1721" s="43" t="s">
        <v>202</v>
      </c>
      <c r="C1721" s="43" t="s">
        <v>532</v>
      </c>
      <c r="D1721" s="44">
        <v>40218</v>
      </c>
      <c r="E1721" s="43">
        <v>15</v>
      </c>
      <c r="F1721" s="43">
        <v>1223360</v>
      </c>
      <c r="G1721" s="43">
        <v>0.05</v>
      </c>
      <c r="H1721" s="43">
        <v>61168</v>
      </c>
      <c r="I1721" s="43" t="s">
        <v>76</v>
      </c>
      <c r="J1721" s="43" t="s">
        <v>138</v>
      </c>
      <c r="K1721" s="43">
        <f t="shared" si="208"/>
        <v>2010</v>
      </c>
      <c r="L1721" s="43">
        <f t="shared" si="209"/>
        <v>1</v>
      </c>
      <c r="M1721" s="43">
        <f t="shared" si="210"/>
        <v>0</v>
      </c>
      <c r="N1721" s="43">
        <f t="shared" si="211"/>
        <v>1</v>
      </c>
      <c r="O1721" s="43" t="str">
        <f t="shared" si="212"/>
        <v>C: 4-6%</v>
      </c>
      <c r="P1721" s="45">
        <f t="shared" si="213"/>
        <v>1162192</v>
      </c>
      <c r="Q1721" s="45">
        <f>IF(L1721=1,F1721*INDEX(Asumsi!$B$5:$B$7,MATCH(I1721,Asumsi!$A$5:$A$7,0))-H1721,0)</f>
        <v>305840</v>
      </c>
      <c r="R1721" s="46">
        <f>MIN(G1721,INDEX(Asumsi!$C$5:$C$7,MATCH(I1721,Asumsi!$A$5:$A$7,0)))</f>
        <v>0.05</v>
      </c>
      <c r="S1721" s="43">
        <f t="shared" si="214"/>
        <v>0</v>
      </c>
      <c r="T1721" s="45">
        <f t="shared" si="215"/>
        <v>0</v>
      </c>
      <c r="U1721" s="45">
        <f>IF(L1721=1,F1721*INDEX(Asumsi!$B$5:$B$7,MATCH(I1721,Asumsi!$A$5:$A$7,0))-F1721*R1721,0)</f>
        <v>305840</v>
      </c>
      <c r="V1721" s="45">
        <f>IF(S1721=1,U1721*(1-Asumsi!$B$10),U1721)</f>
        <v>305840</v>
      </c>
    </row>
    <row r="1722" spans="1:22" x14ac:dyDescent="0.35">
      <c r="A1722" s="43">
        <v>20804</v>
      </c>
      <c r="B1722" s="43" t="s">
        <v>202</v>
      </c>
      <c r="C1722" s="43" t="s">
        <v>523</v>
      </c>
      <c r="D1722" s="44">
        <v>40873</v>
      </c>
      <c r="E1722" s="43">
        <v>13</v>
      </c>
      <c r="F1722" s="43">
        <v>8787500</v>
      </c>
      <c r="G1722" s="43">
        <v>0.08</v>
      </c>
      <c r="H1722" s="43">
        <v>703000</v>
      </c>
      <c r="I1722" s="43" t="s">
        <v>77</v>
      </c>
      <c r="J1722" s="43" t="s">
        <v>134</v>
      </c>
      <c r="K1722" s="43">
        <f t="shared" si="208"/>
        <v>2011</v>
      </c>
      <c r="L1722" s="43">
        <f t="shared" si="209"/>
        <v>1</v>
      </c>
      <c r="M1722" s="43">
        <f t="shared" si="210"/>
        <v>0</v>
      </c>
      <c r="N1722" s="43">
        <f t="shared" si="211"/>
        <v>1</v>
      </c>
      <c r="O1722" s="43" t="str">
        <f t="shared" si="212"/>
        <v>D: 7%+</v>
      </c>
      <c r="P1722" s="45">
        <f t="shared" si="213"/>
        <v>8084500</v>
      </c>
      <c r="Q1722" s="45">
        <f>IF(L1722=1,F1722*INDEX(Asumsi!$B$5:$B$7,MATCH(I1722,Asumsi!$A$5:$A$7,0))-H1722,0)</f>
        <v>1933250</v>
      </c>
      <c r="R1722" s="46">
        <f>MIN(G1722,INDEX(Asumsi!$C$5:$C$7,MATCH(I1722,Asumsi!$A$5:$A$7,0)))</f>
        <v>0.05</v>
      </c>
      <c r="S1722" s="43">
        <f t="shared" si="214"/>
        <v>1</v>
      </c>
      <c r="T1722" s="45">
        <f t="shared" si="215"/>
        <v>263625</v>
      </c>
      <c r="U1722" s="45">
        <f>IF(L1722=1,F1722*INDEX(Asumsi!$B$5:$B$7,MATCH(I1722,Asumsi!$A$5:$A$7,0))-F1722*R1722,0)</f>
        <v>2196875</v>
      </c>
      <c r="V1722" s="45">
        <f>IF(S1722=1,U1722*(1-Asumsi!$B$10),U1722)</f>
        <v>2087031.25</v>
      </c>
    </row>
    <row r="1723" spans="1:22" x14ac:dyDescent="0.35">
      <c r="A1723" s="43">
        <v>21414</v>
      </c>
      <c r="B1723" s="43" t="s">
        <v>202</v>
      </c>
      <c r="C1723" s="43" t="s">
        <v>533</v>
      </c>
      <c r="D1723" s="44">
        <v>40667</v>
      </c>
      <c r="E1723" s="43">
        <v>34</v>
      </c>
      <c r="F1723" s="43">
        <v>235820</v>
      </c>
      <c r="G1723" s="43">
        <v>0.05</v>
      </c>
      <c r="H1723" s="43">
        <v>11791</v>
      </c>
      <c r="I1723" s="43" t="s">
        <v>76</v>
      </c>
      <c r="J1723" s="43" t="s">
        <v>145</v>
      </c>
      <c r="K1723" s="43">
        <f t="shared" si="208"/>
        <v>2011</v>
      </c>
      <c r="L1723" s="43">
        <f t="shared" si="209"/>
        <v>1</v>
      </c>
      <c r="M1723" s="43">
        <f t="shared" si="210"/>
        <v>0</v>
      </c>
      <c r="N1723" s="43">
        <f t="shared" si="211"/>
        <v>1</v>
      </c>
      <c r="O1723" s="43" t="str">
        <f t="shared" si="212"/>
        <v>C: 4-6%</v>
      </c>
      <c r="P1723" s="45">
        <f t="shared" si="213"/>
        <v>224029</v>
      </c>
      <c r="Q1723" s="45">
        <f>IF(L1723=1,F1723*INDEX(Asumsi!$B$5:$B$7,MATCH(I1723,Asumsi!$A$5:$A$7,0))-H1723,0)</f>
        <v>58955</v>
      </c>
      <c r="R1723" s="46">
        <f>MIN(G1723,INDEX(Asumsi!$C$5:$C$7,MATCH(I1723,Asumsi!$A$5:$A$7,0)))</f>
        <v>0.05</v>
      </c>
      <c r="S1723" s="43">
        <f t="shared" si="214"/>
        <v>0</v>
      </c>
      <c r="T1723" s="45">
        <f t="shared" si="215"/>
        <v>0</v>
      </c>
      <c r="U1723" s="45">
        <f>IF(L1723=1,F1723*INDEX(Asumsi!$B$5:$B$7,MATCH(I1723,Asumsi!$A$5:$A$7,0))-F1723*R1723,0)</f>
        <v>58955</v>
      </c>
      <c r="V1723" s="45">
        <f>IF(S1723=1,U1723*(1-Asumsi!$B$10),U1723)</f>
        <v>58955</v>
      </c>
    </row>
    <row r="1724" spans="1:22" x14ac:dyDescent="0.35">
      <c r="A1724" s="43">
        <v>21447</v>
      </c>
      <c r="B1724" s="43" t="s">
        <v>202</v>
      </c>
      <c r="C1724" s="43" t="s">
        <v>521</v>
      </c>
      <c r="D1724" s="44">
        <v>40332</v>
      </c>
      <c r="E1724" s="43">
        <v>15</v>
      </c>
      <c r="F1724" s="43">
        <v>352480</v>
      </c>
      <c r="G1724" s="43">
        <v>0.02</v>
      </c>
      <c r="H1724" s="43">
        <v>7050</v>
      </c>
      <c r="I1724" s="43" t="s">
        <v>76</v>
      </c>
      <c r="J1724" s="43" t="s">
        <v>148</v>
      </c>
      <c r="K1724" s="43">
        <f t="shared" si="208"/>
        <v>2010</v>
      </c>
      <c r="L1724" s="43">
        <f t="shared" si="209"/>
        <v>1</v>
      </c>
      <c r="M1724" s="43">
        <f t="shared" si="210"/>
        <v>0</v>
      </c>
      <c r="N1724" s="43">
        <f t="shared" si="211"/>
        <v>1</v>
      </c>
      <c r="O1724" s="43" t="str">
        <f t="shared" si="212"/>
        <v>B: 1-3%</v>
      </c>
      <c r="P1724" s="45">
        <f t="shared" si="213"/>
        <v>345430</v>
      </c>
      <c r="Q1724" s="45">
        <f>IF(L1724=1,F1724*INDEX(Asumsi!$B$5:$B$7,MATCH(I1724,Asumsi!$A$5:$A$7,0))-H1724,0)</f>
        <v>98694</v>
      </c>
      <c r="R1724" s="46">
        <f>MIN(G1724,INDEX(Asumsi!$C$5:$C$7,MATCH(I1724,Asumsi!$A$5:$A$7,0)))</f>
        <v>0.02</v>
      </c>
      <c r="S1724" s="43">
        <f t="shared" si="214"/>
        <v>0</v>
      </c>
      <c r="T1724" s="45">
        <f t="shared" si="215"/>
        <v>0</v>
      </c>
      <c r="U1724" s="45">
        <f>IF(L1724=1,F1724*INDEX(Asumsi!$B$5:$B$7,MATCH(I1724,Asumsi!$A$5:$A$7,0))-F1724*R1724,0)</f>
        <v>98694.399999999994</v>
      </c>
      <c r="V1724" s="45">
        <f>IF(S1724=1,U1724*(1-Asumsi!$B$10),U1724)</f>
        <v>98694.399999999994</v>
      </c>
    </row>
    <row r="1725" spans="1:22" x14ac:dyDescent="0.35">
      <c r="A1725" s="43">
        <v>21479</v>
      </c>
      <c r="B1725" s="43" t="s">
        <v>202</v>
      </c>
      <c r="C1725" s="43" t="s">
        <v>532</v>
      </c>
      <c r="D1725" s="44">
        <v>40053</v>
      </c>
      <c r="E1725" s="43">
        <v>41</v>
      </c>
      <c r="F1725" s="43">
        <v>582320</v>
      </c>
      <c r="G1725" s="43">
        <v>0.01</v>
      </c>
      <c r="H1725" s="43">
        <v>5823</v>
      </c>
      <c r="I1725" s="43" t="s">
        <v>76</v>
      </c>
      <c r="J1725" s="43" t="s">
        <v>145</v>
      </c>
      <c r="K1725" s="43">
        <f t="shared" si="208"/>
        <v>2009</v>
      </c>
      <c r="L1725" s="43">
        <f t="shared" si="209"/>
        <v>1</v>
      </c>
      <c r="M1725" s="43">
        <f t="shared" si="210"/>
        <v>0</v>
      </c>
      <c r="N1725" s="43">
        <f t="shared" si="211"/>
        <v>1</v>
      </c>
      <c r="O1725" s="43" t="str">
        <f t="shared" si="212"/>
        <v>B: 1-3%</v>
      </c>
      <c r="P1725" s="45">
        <f t="shared" si="213"/>
        <v>576497</v>
      </c>
      <c r="Q1725" s="45">
        <f>IF(L1725=1,F1725*INDEX(Asumsi!$B$5:$B$7,MATCH(I1725,Asumsi!$A$5:$A$7,0))-H1725,0)</f>
        <v>168873</v>
      </c>
      <c r="R1725" s="46">
        <f>MIN(G1725,INDEX(Asumsi!$C$5:$C$7,MATCH(I1725,Asumsi!$A$5:$A$7,0)))</f>
        <v>0.01</v>
      </c>
      <c r="S1725" s="43">
        <f t="shared" si="214"/>
        <v>0</v>
      </c>
      <c r="T1725" s="45">
        <f t="shared" si="215"/>
        <v>0</v>
      </c>
      <c r="U1725" s="45">
        <f>IF(L1725=1,F1725*INDEX(Asumsi!$B$5:$B$7,MATCH(I1725,Asumsi!$A$5:$A$7,0))-F1725*R1725,0)</f>
        <v>168872.8</v>
      </c>
      <c r="V1725" s="45">
        <f>IF(S1725=1,U1725*(1-Asumsi!$B$10),U1725)</f>
        <v>168872.8</v>
      </c>
    </row>
    <row r="1726" spans="1:22" x14ac:dyDescent="0.35">
      <c r="A1726" s="43">
        <v>22208</v>
      </c>
      <c r="B1726" s="43" t="s">
        <v>202</v>
      </c>
      <c r="C1726" s="43" t="s">
        <v>521</v>
      </c>
      <c r="D1726" s="44">
        <v>40099</v>
      </c>
      <c r="E1726" s="43">
        <v>37</v>
      </c>
      <c r="F1726" s="43">
        <v>2276860</v>
      </c>
      <c r="G1726" s="43">
        <v>0.01</v>
      </c>
      <c r="H1726" s="43">
        <v>22769</v>
      </c>
      <c r="I1726" s="43" t="s">
        <v>77</v>
      </c>
      <c r="J1726" s="43" t="s">
        <v>142</v>
      </c>
      <c r="K1726" s="43">
        <f t="shared" si="208"/>
        <v>2009</v>
      </c>
      <c r="L1726" s="43">
        <f t="shared" si="209"/>
        <v>1</v>
      </c>
      <c r="M1726" s="43">
        <f t="shared" si="210"/>
        <v>0</v>
      </c>
      <c r="N1726" s="43">
        <f t="shared" si="211"/>
        <v>1</v>
      </c>
      <c r="O1726" s="43" t="str">
        <f t="shared" si="212"/>
        <v>B: 1-3%</v>
      </c>
      <c r="P1726" s="45">
        <f t="shared" si="213"/>
        <v>2254091</v>
      </c>
      <c r="Q1726" s="45">
        <f>IF(L1726=1,F1726*INDEX(Asumsi!$B$5:$B$7,MATCH(I1726,Asumsi!$A$5:$A$7,0))-H1726,0)</f>
        <v>660289</v>
      </c>
      <c r="R1726" s="46">
        <f>MIN(G1726,INDEX(Asumsi!$C$5:$C$7,MATCH(I1726,Asumsi!$A$5:$A$7,0)))</f>
        <v>0.01</v>
      </c>
      <c r="S1726" s="43">
        <f t="shared" si="214"/>
        <v>0</v>
      </c>
      <c r="T1726" s="45">
        <f t="shared" si="215"/>
        <v>0</v>
      </c>
      <c r="U1726" s="45">
        <f>IF(L1726=1,F1726*INDEX(Asumsi!$B$5:$B$7,MATCH(I1726,Asumsi!$A$5:$A$7,0))-F1726*R1726,0)</f>
        <v>660289.4</v>
      </c>
      <c r="V1726" s="45">
        <f>IF(S1726=1,U1726*(1-Asumsi!$B$10),U1726)</f>
        <v>660289.4</v>
      </c>
    </row>
    <row r="1727" spans="1:22" x14ac:dyDescent="0.35">
      <c r="A1727" s="43">
        <v>22279</v>
      </c>
      <c r="B1727" s="43" t="s">
        <v>202</v>
      </c>
      <c r="C1727" s="43" t="s">
        <v>520</v>
      </c>
      <c r="D1727" s="44">
        <v>40169</v>
      </c>
      <c r="E1727" s="43">
        <v>43</v>
      </c>
      <c r="F1727" s="43">
        <v>4927200</v>
      </c>
      <c r="G1727" s="43">
        <v>0.03</v>
      </c>
      <c r="H1727" s="43">
        <v>147816</v>
      </c>
      <c r="I1727" s="43" t="s">
        <v>76</v>
      </c>
      <c r="J1727" s="43" t="s">
        <v>145</v>
      </c>
      <c r="K1727" s="43">
        <f t="shared" si="208"/>
        <v>2009</v>
      </c>
      <c r="L1727" s="43">
        <f t="shared" si="209"/>
        <v>1</v>
      </c>
      <c r="M1727" s="43">
        <f t="shared" si="210"/>
        <v>0</v>
      </c>
      <c r="N1727" s="43">
        <f t="shared" si="211"/>
        <v>1</v>
      </c>
      <c r="O1727" s="43" t="str">
        <f t="shared" si="212"/>
        <v>B: 1-3%</v>
      </c>
      <c r="P1727" s="45">
        <f t="shared" si="213"/>
        <v>4779384</v>
      </c>
      <c r="Q1727" s="45">
        <f>IF(L1727=1,F1727*INDEX(Asumsi!$B$5:$B$7,MATCH(I1727,Asumsi!$A$5:$A$7,0))-H1727,0)</f>
        <v>1330344</v>
      </c>
      <c r="R1727" s="46">
        <f>MIN(G1727,INDEX(Asumsi!$C$5:$C$7,MATCH(I1727,Asumsi!$A$5:$A$7,0)))</f>
        <v>0.03</v>
      </c>
      <c r="S1727" s="43">
        <f t="shared" si="214"/>
        <v>0</v>
      </c>
      <c r="T1727" s="45">
        <f t="shared" si="215"/>
        <v>0</v>
      </c>
      <c r="U1727" s="45">
        <f>IF(L1727=1,F1727*INDEX(Asumsi!$B$5:$B$7,MATCH(I1727,Asumsi!$A$5:$A$7,0))-F1727*R1727,0)</f>
        <v>1330344</v>
      </c>
      <c r="V1727" s="45">
        <f>IF(S1727=1,U1727*(1-Asumsi!$B$10),U1727)</f>
        <v>1330344</v>
      </c>
    </row>
    <row r="1728" spans="1:22" x14ac:dyDescent="0.35">
      <c r="A1728" s="43">
        <v>23174</v>
      </c>
      <c r="B1728" s="43" t="s">
        <v>202</v>
      </c>
      <c r="C1728" s="43" t="s">
        <v>533</v>
      </c>
      <c r="D1728" s="44">
        <v>41116</v>
      </c>
      <c r="E1728" s="43">
        <v>16</v>
      </c>
      <c r="F1728" s="43">
        <v>7099800</v>
      </c>
      <c r="G1728" s="43">
        <v>0.06</v>
      </c>
      <c r="H1728" s="43">
        <v>425988</v>
      </c>
      <c r="I1728" s="43" t="s">
        <v>75</v>
      </c>
      <c r="J1728" s="43" t="s">
        <v>135</v>
      </c>
      <c r="K1728" s="43">
        <f t="shared" si="208"/>
        <v>2012</v>
      </c>
      <c r="L1728" s="43">
        <f t="shared" si="209"/>
        <v>1</v>
      </c>
      <c r="M1728" s="43">
        <f t="shared" si="210"/>
        <v>0</v>
      </c>
      <c r="N1728" s="43">
        <f t="shared" si="211"/>
        <v>1</v>
      </c>
      <c r="O1728" s="43" t="str">
        <f t="shared" si="212"/>
        <v>C: 4-6%</v>
      </c>
      <c r="P1728" s="45">
        <f t="shared" si="213"/>
        <v>6673812</v>
      </c>
      <c r="Q1728" s="45">
        <f>IF(L1728=1,F1728*INDEX(Asumsi!$B$5:$B$7,MATCH(I1728,Asumsi!$A$5:$A$7,0))-H1728,0)</f>
        <v>1703952</v>
      </c>
      <c r="R1728" s="46">
        <f>MIN(G1728,INDEX(Asumsi!$C$5:$C$7,MATCH(I1728,Asumsi!$A$5:$A$7,0)))</f>
        <v>0.03</v>
      </c>
      <c r="S1728" s="43">
        <f t="shared" si="214"/>
        <v>1</v>
      </c>
      <c r="T1728" s="45">
        <f t="shared" si="215"/>
        <v>212994</v>
      </c>
      <c r="U1728" s="45">
        <f>IF(L1728=1,F1728*INDEX(Asumsi!$B$5:$B$7,MATCH(I1728,Asumsi!$A$5:$A$7,0))-F1728*R1728,0)</f>
        <v>1916946</v>
      </c>
      <c r="V1728" s="45">
        <f>IF(S1728=1,U1728*(1-Asumsi!$B$10),U1728)</f>
        <v>1821098.7</v>
      </c>
    </row>
    <row r="1729" spans="1:22" x14ac:dyDescent="0.35">
      <c r="A1729" s="43">
        <v>23333</v>
      </c>
      <c r="B1729" s="43" t="s">
        <v>202</v>
      </c>
      <c r="C1729" s="43" t="s">
        <v>517</v>
      </c>
      <c r="D1729" s="44">
        <v>40030</v>
      </c>
      <c r="E1729" s="43">
        <v>44</v>
      </c>
      <c r="F1729" s="43">
        <v>1268240</v>
      </c>
      <c r="G1729" s="43">
        <v>0.04</v>
      </c>
      <c r="H1729" s="43">
        <v>50730</v>
      </c>
      <c r="I1729" s="43" t="s">
        <v>76</v>
      </c>
      <c r="J1729" s="43" t="s">
        <v>141</v>
      </c>
      <c r="K1729" s="43">
        <f t="shared" si="208"/>
        <v>2009</v>
      </c>
      <c r="L1729" s="43">
        <f t="shared" si="209"/>
        <v>1</v>
      </c>
      <c r="M1729" s="43">
        <f t="shared" si="210"/>
        <v>0</v>
      </c>
      <c r="N1729" s="43">
        <f t="shared" si="211"/>
        <v>1</v>
      </c>
      <c r="O1729" s="43" t="str">
        <f t="shared" si="212"/>
        <v>C: 4-6%</v>
      </c>
      <c r="P1729" s="45">
        <f t="shared" si="213"/>
        <v>1217510</v>
      </c>
      <c r="Q1729" s="45">
        <f>IF(L1729=1,F1729*INDEX(Asumsi!$B$5:$B$7,MATCH(I1729,Asumsi!$A$5:$A$7,0))-H1729,0)</f>
        <v>329742</v>
      </c>
      <c r="R1729" s="46">
        <f>MIN(G1729,INDEX(Asumsi!$C$5:$C$7,MATCH(I1729,Asumsi!$A$5:$A$7,0)))</f>
        <v>0.04</v>
      </c>
      <c r="S1729" s="43">
        <f t="shared" si="214"/>
        <v>0</v>
      </c>
      <c r="T1729" s="45">
        <f t="shared" si="215"/>
        <v>0</v>
      </c>
      <c r="U1729" s="45">
        <f>IF(L1729=1,F1729*INDEX(Asumsi!$B$5:$B$7,MATCH(I1729,Asumsi!$A$5:$A$7,0))-F1729*R1729,0)</f>
        <v>329742.40000000002</v>
      </c>
      <c r="V1729" s="45">
        <f>IF(S1729=1,U1729*(1-Asumsi!$B$10),U1729)</f>
        <v>329742.40000000002</v>
      </c>
    </row>
    <row r="1730" spans="1:22" x14ac:dyDescent="0.35">
      <c r="A1730" s="43">
        <v>24640</v>
      </c>
      <c r="B1730" s="43" t="s">
        <v>202</v>
      </c>
      <c r="C1730" s="43" t="s">
        <v>532</v>
      </c>
      <c r="D1730" s="44">
        <v>40572</v>
      </c>
      <c r="E1730" s="43">
        <v>12</v>
      </c>
      <c r="F1730" s="43">
        <v>2759960</v>
      </c>
      <c r="G1730" s="43">
        <v>0.06</v>
      </c>
      <c r="H1730" s="43">
        <v>165598</v>
      </c>
      <c r="I1730" s="43" t="s">
        <v>75</v>
      </c>
      <c r="J1730" s="43" t="s">
        <v>135</v>
      </c>
      <c r="K1730" s="43">
        <f t="shared" ref="K1730:K1793" si="216">YEAR(D1730)</f>
        <v>2011</v>
      </c>
      <c r="L1730" s="43">
        <f t="shared" ref="L1730:L1793" si="217">IF(B1730="Order Finished",1,0)</f>
        <v>1</v>
      </c>
      <c r="M1730" s="43">
        <f t="shared" ref="M1730:M1793" si="218">IF(B1730="Order Returned",1,0)</f>
        <v>0</v>
      </c>
      <c r="N1730" s="43">
        <f t="shared" ref="N1730:N1793" si="219">IF(B1730="Order Cancelled",0,1)</f>
        <v>1</v>
      </c>
      <c r="O1730" s="43" t="str">
        <f t="shared" ref="O1730:O1793" si="220">IF(G1730=0,"A: 0%",IF(G1730&lt;=0.03,"B: 1-3%",IF(G1730&lt;=0.06,"C: 4-6%","D: 7%+")))</f>
        <v>C: 4-6%</v>
      </c>
      <c r="P1730" s="45">
        <f t="shared" ref="P1730:P1793" si="221">IF(L1730=1,F1730-H1730,0)</f>
        <v>2594362</v>
      </c>
      <c r="Q1730" s="45">
        <f>IF(L1730=1,F1730*INDEX(Asumsi!$B$5:$B$7,MATCH(I1730,Asumsi!$A$5:$A$7,0))-H1730,0)</f>
        <v>662390</v>
      </c>
      <c r="R1730" s="46">
        <f>MIN(G1730,INDEX(Asumsi!$C$5:$C$7,MATCH(I1730,Asumsi!$A$5:$A$7,0)))</f>
        <v>0.03</v>
      </c>
      <c r="S1730" s="43">
        <f t="shared" ref="S1730:S1793" si="222">IF(G1730&gt;R1730,1,0)</f>
        <v>1</v>
      </c>
      <c r="T1730" s="45">
        <f t="shared" ref="T1730:T1793" si="223">IF(L1730=1,F1730*(G1730-R1730),0)</f>
        <v>82798.8</v>
      </c>
      <c r="U1730" s="45">
        <f>IF(L1730=1,F1730*INDEX(Asumsi!$B$5:$B$7,MATCH(I1730,Asumsi!$A$5:$A$7,0))-F1730*R1730,0)</f>
        <v>745189.2</v>
      </c>
      <c r="V1730" s="45">
        <f>IF(S1730=1,U1730*(1-Asumsi!$B$10),U1730)</f>
        <v>707929.73999999987</v>
      </c>
    </row>
    <row r="1731" spans="1:22" x14ac:dyDescent="0.35">
      <c r="A1731" s="43">
        <v>25056</v>
      </c>
      <c r="B1731" s="43" t="s">
        <v>202</v>
      </c>
      <c r="C1731" s="43" t="s">
        <v>524</v>
      </c>
      <c r="D1731" s="44">
        <v>40442</v>
      </c>
      <c r="E1731" s="43">
        <v>41</v>
      </c>
      <c r="F1731" s="43">
        <v>590240</v>
      </c>
      <c r="G1731" s="43">
        <v>0</v>
      </c>
      <c r="H1731" s="43">
        <v>0</v>
      </c>
      <c r="I1731" s="43" t="s">
        <v>76</v>
      </c>
      <c r="J1731" s="43" t="s">
        <v>145</v>
      </c>
      <c r="K1731" s="43">
        <f t="shared" si="216"/>
        <v>2010</v>
      </c>
      <c r="L1731" s="43">
        <f t="shared" si="217"/>
        <v>1</v>
      </c>
      <c r="M1731" s="43">
        <f t="shared" si="218"/>
        <v>0</v>
      </c>
      <c r="N1731" s="43">
        <f t="shared" si="219"/>
        <v>1</v>
      </c>
      <c r="O1731" s="43" t="str">
        <f t="shared" si="220"/>
        <v>A: 0%</v>
      </c>
      <c r="P1731" s="45">
        <f t="shared" si="221"/>
        <v>590240</v>
      </c>
      <c r="Q1731" s="45">
        <f>IF(L1731=1,F1731*INDEX(Asumsi!$B$5:$B$7,MATCH(I1731,Asumsi!$A$5:$A$7,0))-H1731,0)</f>
        <v>177072</v>
      </c>
      <c r="R1731" s="46">
        <f>MIN(G1731,INDEX(Asumsi!$C$5:$C$7,MATCH(I1731,Asumsi!$A$5:$A$7,0)))</f>
        <v>0</v>
      </c>
      <c r="S1731" s="43">
        <f t="shared" si="222"/>
        <v>0</v>
      </c>
      <c r="T1731" s="45">
        <f t="shared" si="223"/>
        <v>0</v>
      </c>
      <c r="U1731" s="45">
        <f>IF(L1731=1,F1731*INDEX(Asumsi!$B$5:$B$7,MATCH(I1731,Asumsi!$A$5:$A$7,0))-F1731*R1731,0)</f>
        <v>177072</v>
      </c>
      <c r="V1731" s="45">
        <f>IF(S1731=1,U1731*(1-Asumsi!$B$10),U1731)</f>
        <v>177072</v>
      </c>
    </row>
    <row r="1732" spans="1:22" x14ac:dyDescent="0.35">
      <c r="A1732" s="43">
        <v>26244</v>
      </c>
      <c r="B1732" s="43" t="s">
        <v>202</v>
      </c>
      <c r="C1732" s="43" t="s">
        <v>517</v>
      </c>
      <c r="D1732" s="44">
        <v>40393</v>
      </c>
      <c r="E1732" s="43">
        <v>16</v>
      </c>
      <c r="F1732" s="43">
        <v>263440</v>
      </c>
      <c r="G1732" s="43">
        <v>0.09</v>
      </c>
      <c r="H1732" s="43">
        <v>23710</v>
      </c>
      <c r="I1732" s="43" t="s">
        <v>77</v>
      </c>
      <c r="J1732" s="43" t="s">
        <v>142</v>
      </c>
      <c r="K1732" s="43">
        <f t="shared" si="216"/>
        <v>2010</v>
      </c>
      <c r="L1732" s="43">
        <f t="shared" si="217"/>
        <v>1</v>
      </c>
      <c r="M1732" s="43">
        <f t="shared" si="218"/>
        <v>0</v>
      </c>
      <c r="N1732" s="43">
        <f t="shared" si="219"/>
        <v>1</v>
      </c>
      <c r="O1732" s="43" t="str">
        <f t="shared" si="220"/>
        <v>D: 7%+</v>
      </c>
      <c r="P1732" s="45">
        <f t="shared" si="221"/>
        <v>239730</v>
      </c>
      <c r="Q1732" s="45">
        <f>IF(L1732=1,F1732*INDEX(Asumsi!$B$5:$B$7,MATCH(I1732,Asumsi!$A$5:$A$7,0))-H1732,0)</f>
        <v>55322</v>
      </c>
      <c r="R1732" s="46">
        <f>MIN(G1732,INDEX(Asumsi!$C$5:$C$7,MATCH(I1732,Asumsi!$A$5:$A$7,0)))</f>
        <v>0.05</v>
      </c>
      <c r="S1732" s="43">
        <f t="shared" si="222"/>
        <v>1</v>
      </c>
      <c r="T1732" s="45">
        <f t="shared" si="223"/>
        <v>10537.599999999999</v>
      </c>
      <c r="U1732" s="45">
        <f>IF(L1732=1,F1732*INDEX(Asumsi!$B$5:$B$7,MATCH(I1732,Asumsi!$A$5:$A$7,0))-F1732*R1732,0)</f>
        <v>65860</v>
      </c>
      <c r="V1732" s="45">
        <f>IF(S1732=1,U1732*(1-Asumsi!$B$10),U1732)</f>
        <v>62567</v>
      </c>
    </row>
    <row r="1733" spans="1:22" x14ac:dyDescent="0.35">
      <c r="A1733" s="43">
        <v>27201</v>
      </c>
      <c r="B1733" s="43" t="s">
        <v>202</v>
      </c>
      <c r="C1733" s="43" t="s">
        <v>526</v>
      </c>
      <c r="D1733" s="44">
        <v>41115</v>
      </c>
      <c r="E1733" s="43">
        <v>10</v>
      </c>
      <c r="F1733" s="43">
        <v>10113780</v>
      </c>
      <c r="G1733" s="43">
        <v>0.02</v>
      </c>
      <c r="H1733" s="43">
        <v>202276</v>
      </c>
      <c r="I1733" s="43" t="s">
        <v>75</v>
      </c>
      <c r="J1733" s="43" t="s">
        <v>135</v>
      </c>
      <c r="K1733" s="43">
        <f t="shared" si="216"/>
        <v>2012</v>
      </c>
      <c r="L1733" s="43">
        <f t="shared" si="217"/>
        <v>1</v>
      </c>
      <c r="M1733" s="43">
        <f t="shared" si="218"/>
        <v>0</v>
      </c>
      <c r="N1733" s="43">
        <f t="shared" si="219"/>
        <v>1</v>
      </c>
      <c r="O1733" s="43" t="str">
        <f t="shared" si="220"/>
        <v>B: 1-3%</v>
      </c>
      <c r="P1733" s="45">
        <f t="shared" si="221"/>
        <v>9911504</v>
      </c>
      <c r="Q1733" s="45">
        <f>IF(L1733=1,F1733*INDEX(Asumsi!$B$5:$B$7,MATCH(I1733,Asumsi!$A$5:$A$7,0))-H1733,0)</f>
        <v>2831858</v>
      </c>
      <c r="R1733" s="46">
        <f>MIN(G1733,INDEX(Asumsi!$C$5:$C$7,MATCH(I1733,Asumsi!$A$5:$A$7,0)))</f>
        <v>0.02</v>
      </c>
      <c r="S1733" s="43">
        <f t="shared" si="222"/>
        <v>0</v>
      </c>
      <c r="T1733" s="45">
        <f t="shared" si="223"/>
        <v>0</v>
      </c>
      <c r="U1733" s="45">
        <f>IF(L1733=1,F1733*INDEX(Asumsi!$B$5:$B$7,MATCH(I1733,Asumsi!$A$5:$A$7,0))-F1733*R1733,0)</f>
        <v>2831858.4</v>
      </c>
      <c r="V1733" s="45">
        <f>IF(S1733=1,U1733*(1-Asumsi!$B$10),U1733)</f>
        <v>2831858.4</v>
      </c>
    </row>
    <row r="1734" spans="1:22" x14ac:dyDescent="0.35">
      <c r="A1734" s="43">
        <v>27808</v>
      </c>
      <c r="B1734" s="43" t="s">
        <v>202</v>
      </c>
      <c r="C1734" s="43" t="s">
        <v>525</v>
      </c>
      <c r="D1734" s="44">
        <v>40204</v>
      </c>
      <c r="E1734" s="43">
        <v>9</v>
      </c>
      <c r="F1734" s="43">
        <v>392240</v>
      </c>
      <c r="G1734" s="43">
        <v>0.01</v>
      </c>
      <c r="H1734" s="43">
        <v>3922</v>
      </c>
      <c r="I1734" s="43" t="s">
        <v>77</v>
      </c>
      <c r="J1734" s="43" t="s">
        <v>142</v>
      </c>
      <c r="K1734" s="43">
        <f t="shared" si="216"/>
        <v>2010</v>
      </c>
      <c r="L1734" s="43">
        <f t="shared" si="217"/>
        <v>1</v>
      </c>
      <c r="M1734" s="43">
        <f t="shared" si="218"/>
        <v>0</v>
      </c>
      <c r="N1734" s="43">
        <f t="shared" si="219"/>
        <v>1</v>
      </c>
      <c r="O1734" s="43" t="str">
        <f t="shared" si="220"/>
        <v>B: 1-3%</v>
      </c>
      <c r="P1734" s="45">
        <f t="shared" si="221"/>
        <v>388318</v>
      </c>
      <c r="Q1734" s="45">
        <f>IF(L1734=1,F1734*INDEX(Asumsi!$B$5:$B$7,MATCH(I1734,Asumsi!$A$5:$A$7,0))-H1734,0)</f>
        <v>113750</v>
      </c>
      <c r="R1734" s="46">
        <f>MIN(G1734,INDEX(Asumsi!$C$5:$C$7,MATCH(I1734,Asumsi!$A$5:$A$7,0)))</f>
        <v>0.01</v>
      </c>
      <c r="S1734" s="43">
        <f t="shared" si="222"/>
        <v>0</v>
      </c>
      <c r="T1734" s="45">
        <f t="shared" si="223"/>
        <v>0</v>
      </c>
      <c r="U1734" s="45">
        <f>IF(L1734=1,F1734*INDEX(Asumsi!$B$5:$B$7,MATCH(I1734,Asumsi!$A$5:$A$7,0))-F1734*R1734,0)</f>
        <v>113749.6</v>
      </c>
      <c r="V1734" s="45">
        <f>IF(S1734=1,U1734*(1-Asumsi!$B$10),U1734)</f>
        <v>113749.6</v>
      </c>
    </row>
    <row r="1735" spans="1:22" x14ac:dyDescent="0.35">
      <c r="A1735" s="43">
        <v>29573</v>
      </c>
      <c r="B1735" s="43" t="s">
        <v>202</v>
      </c>
      <c r="C1735" s="43" t="s">
        <v>517</v>
      </c>
      <c r="D1735" s="44">
        <v>40924</v>
      </c>
      <c r="E1735" s="43">
        <v>43</v>
      </c>
      <c r="F1735" s="43">
        <v>1584420</v>
      </c>
      <c r="G1735" s="43">
        <v>0.05</v>
      </c>
      <c r="H1735" s="43">
        <v>79221</v>
      </c>
      <c r="I1735" s="43" t="s">
        <v>76</v>
      </c>
      <c r="J1735" s="43" t="s">
        <v>145</v>
      </c>
      <c r="K1735" s="43">
        <f t="shared" si="216"/>
        <v>2012</v>
      </c>
      <c r="L1735" s="43">
        <f t="shared" si="217"/>
        <v>1</v>
      </c>
      <c r="M1735" s="43">
        <f t="shared" si="218"/>
        <v>0</v>
      </c>
      <c r="N1735" s="43">
        <f t="shared" si="219"/>
        <v>1</v>
      </c>
      <c r="O1735" s="43" t="str">
        <f t="shared" si="220"/>
        <v>C: 4-6%</v>
      </c>
      <c r="P1735" s="45">
        <f t="shared" si="221"/>
        <v>1505199</v>
      </c>
      <c r="Q1735" s="45">
        <f>IF(L1735=1,F1735*INDEX(Asumsi!$B$5:$B$7,MATCH(I1735,Asumsi!$A$5:$A$7,0))-H1735,0)</f>
        <v>396105</v>
      </c>
      <c r="R1735" s="46">
        <f>MIN(G1735,INDEX(Asumsi!$C$5:$C$7,MATCH(I1735,Asumsi!$A$5:$A$7,0)))</f>
        <v>0.05</v>
      </c>
      <c r="S1735" s="43">
        <f t="shared" si="222"/>
        <v>0</v>
      </c>
      <c r="T1735" s="45">
        <f t="shared" si="223"/>
        <v>0</v>
      </c>
      <c r="U1735" s="45">
        <f>IF(L1735=1,F1735*INDEX(Asumsi!$B$5:$B$7,MATCH(I1735,Asumsi!$A$5:$A$7,0))-F1735*R1735,0)</f>
        <v>396105</v>
      </c>
      <c r="V1735" s="45">
        <f>IF(S1735=1,U1735*(1-Asumsi!$B$10),U1735)</f>
        <v>396105</v>
      </c>
    </row>
    <row r="1736" spans="1:22" x14ac:dyDescent="0.35">
      <c r="A1736" s="43">
        <v>29862</v>
      </c>
      <c r="B1736" s="43" t="s">
        <v>202</v>
      </c>
      <c r="C1736" s="43" t="s">
        <v>530</v>
      </c>
      <c r="D1736" s="44">
        <v>40713</v>
      </c>
      <c r="E1736" s="43">
        <v>34</v>
      </c>
      <c r="F1736" s="43">
        <v>429280</v>
      </c>
      <c r="G1736" s="43">
        <v>0.08</v>
      </c>
      <c r="H1736" s="43">
        <v>34342</v>
      </c>
      <c r="I1736" s="43" t="s">
        <v>76</v>
      </c>
      <c r="J1736" s="43" t="s">
        <v>145</v>
      </c>
      <c r="K1736" s="43">
        <f t="shared" si="216"/>
        <v>2011</v>
      </c>
      <c r="L1736" s="43">
        <f t="shared" si="217"/>
        <v>1</v>
      </c>
      <c r="M1736" s="43">
        <f t="shared" si="218"/>
        <v>0</v>
      </c>
      <c r="N1736" s="43">
        <f t="shared" si="219"/>
        <v>1</v>
      </c>
      <c r="O1736" s="43" t="str">
        <f t="shared" si="220"/>
        <v>D: 7%+</v>
      </c>
      <c r="P1736" s="45">
        <f t="shared" si="221"/>
        <v>394938</v>
      </c>
      <c r="Q1736" s="45">
        <f>IF(L1736=1,F1736*INDEX(Asumsi!$B$5:$B$7,MATCH(I1736,Asumsi!$A$5:$A$7,0))-H1736,0)</f>
        <v>94442</v>
      </c>
      <c r="R1736" s="46">
        <f>MIN(G1736,INDEX(Asumsi!$C$5:$C$7,MATCH(I1736,Asumsi!$A$5:$A$7,0)))</f>
        <v>0.05</v>
      </c>
      <c r="S1736" s="43">
        <f t="shared" si="222"/>
        <v>1</v>
      </c>
      <c r="T1736" s="45">
        <f t="shared" si="223"/>
        <v>12878.4</v>
      </c>
      <c r="U1736" s="45">
        <f>IF(L1736=1,F1736*INDEX(Asumsi!$B$5:$B$7,MATCH(I1736,Asumsi!$A$5:$A$7,0))-F1736*R1736,0)</f>
        <v>107320</v>
      </c>
      <c r="V1736" s="45">
        <f>IF(S1736=1,U1736*(1-Asumsi!$B$10),U1736)</f>
        <v>101954</v>
      </c>
    </row>
    <row r="1737" spans="1:22" x14ac:dyDescent="0.35">
      <c r="A1737" s="43">
        <v>30433</v>
      </c>
      <c r="B1737" s="43" t="s">
        <v>202</v>
      </c>
      <c r="C1737" s="43" t="s">
        <v>528</v>
      </c>
      <c r="D1737" s="44">
        <v>40338</v>
      </c>
      <c r="E1737" s="43">
        <v>17</v>
      </c>
      <c r="F1737" s="43">
        <v>506760</v>
      </c>
      <c r="G1737" s="43">
        <v>0</v>
      </c>
      <c r="H1737" s="43">
        <v>0</v>
      </c>
      <c r="I1737" s="43" t="s">
        <v>76</v>
      </c>
      <c r="J1737" s="43" t="s">
        <v>148</v>
      </c>
      <c r="K1737" s="43">
        <f t="shared" si="216"/>
        <v>2010</v>
      </c>
      <c r="L1737" s="43">
        <f t="shared" si="217"/>
        <v>1</v>
      </c>
      <c r="M1737" s="43">
        <f t="shared" si="218"/>
        <v>0</v>
      </c>
      <c r="N1737" s="43">
        <f t="shared" si="219"/>
        <v>1</v>
      </c>
      <c r="O1737" s="43" t="str">
        <f t="shared" si="220"/>
        <v>A: 0%</v>
      </c>
      <c r="P1737" s="45">
        <f t="shared" si="221"/>
        <v>506760</v>
      </c>
      <c r="Q1737" s="45">
        <f>IF(L1737=1,F1737*INDEX(Asumsi!$B$5:$B$7,MATCH(I1737,Asumsi!$A$5:$A$7,0))-H1737,0)</f>
        <v>152028</v>
      </c>
      <c r="R1737" s="46">
        <f>MIN(G1737,INDEX(Asumsi!$C$5:$C$7,MATCH(I1737,Asumsi!$A$5:$A$7,0)))</f>
        <v>0</v>
      </c>
      <c r="S1737" s="43">
        <f t="shared" si="222"/>
        <v>0</v>
      </c>
      <c r="T1737" s="45">
        <f t="shared" si="223"/>
        <v>0</v>
      </c>
      <c r="U1737" s="45">
        <f>IF(L1737=1,F1737*INDEX(Asumsi!$B$5:$B$7,MATCH(I1737,Asumsi!$A$5:$A$7,0))-F1737*R1737,0)</f>
        <v>152028</v>
      </c>
      <c r="V1737" s="45">
        <f>IF(S1737=1,U1737*(1-Asumsi!$B$10),U1737)</f>
        <v>152028</v>
      </c>
    </row>
    <row r="1738" spans="1:22" x14ac:dyDescent="0.35">
      <c r="A1738" s="43">
        <v>30532</v>
      </c>
      <c r="B1738" s="43" t="s">
        <v>202</v>
      </c>
      <c r="C1738" s="43" t="s">
        <v>534</v>
      </c>
      <c r="D1738" s="44">
        <v>40873</v>
      </c>
      <c r="E1738" s="43">
        <v>28</v>
      </c>
      <c r="F1738" s="43">
        <v>862740</v>
      </c>
      <c r="G1738" s="43">
        <v>0.03</v>
      </c>
      <c r="H1738" s="43">
        <v>25882</v>
      </c>
      <c r="I1738" s="43" t="s">
        <v>76</v>
      </c>
      <c r="J1738" s="43" t="s">
        <v>138</v>
      </c>
      <c r="K1738" s="43">
        <f t="shared" si="216"/>
        <v>2011</v>
      </c>
      <c r="L1738" s="43">
        <f t="shared" si="217"/>
        <v>1</v>
      </c>
      <c r="M1738" s="43">
        <f t="shared" si="218"/>
        <v>0</v>
      </c>
      <c r="N1738" s="43">
        <f t="shared" si="219"/>
        <v>1</v>
      </c>
      <c r="O1738" s="43" t="str">
        <f t="shared" si="220"/>
        <v>B: 1-3%</v>
      </c>
      <c r="P1738" s="45">
        <f t="shared" si="221"/>
        <v>836858</v>
      </c>
      <c r="Q1738" s="45">
        <f>IF(L1738=1,F1738*INDEX(Asumsi!$B$5:$B$7,MATCH(I1738,Asumsi!$A$5:$A$7,0))-H1738,0)</f>
        <v>232940</v>
      </c>
      <c r="R1738" s="46">
        <f>MIN(G1738,INDEX(Asumsi!$C$5:$C$7,MATCH(I1738,Asumsi!$A$5:$A$7,0)))</f>
        <v>0.03</v>
      </c>
      <c r="S1738" s="43">
        <f t="shared" si="222"/>
        <v>0</v>
      </c>
      <c r="T1738" s="45">
        <f t="shared" si="223"/>
        <v>0</v>
      </c>
      <c r="U1738" s="45">
        <f>IF(L1738=1,F1738*INDEX(Asumsi!$B$5:$B$7,MATCH(I1738,Asumsi!$A$5:$A$7,0))-F1738*R1738,0)</f>
        <v>232939.8</v>
      </c>
      <c r="V1738" s="45">
        <f>IF(S1738=1,U1738*(1-Asumsi!$B$10),U1738)</f>
        <v>232939.8</v>
      </c>
    </row>
    <row r="1739" spans="1:22" x14ac:dyDescent="0.35">
      <c r="A1739" s="43">
        <v>30597</v>
      </c>
      <c r="B1739" s="43" t="s">
        <v>202</v>
      </c>
      <c r="C1739" s="43" t="s">
        <v>525</v>
      </c>
      <c r="D1739" s="44">
        <v>41126</v>
      </c>
      <c r="E1739" s="43">
        <v>18</v>
      </c>
      <c r="F1739" s="43">
        <v>186040</v>
      </c>
      <c r="G1739" s="43">
        <v>7.0000000000000007E-2</v>
      </c>
      <c r="H1739" s="43">
        <v>13023</v>
      </c>
      <c r="I1739" s="43" t="s">
        <v>75</v>
      </c>
      <c r="J1739" s="43" t="s">
        <v>144</v>
      </c>
      <c r="K1739" s="43">
        <f t="shared" si="216"/>
        <v>2012</v>
      </c>
      <c r="L1739" s="43">
        <f t="shared" si="217"/>
        <v>1</v>
      </c>
      <c r="M1739" s="43">
        <f t="shared" si="218"/>
        <v>0</v>
      </c>
      <c r="N1739" s="43">
        <f t="shared" si="219"/>
        <v>1</v>
      </c>
      <c r="O1739" s="43" t="str">
        <f t="shared" si="220"/>
        <v>D: 7%+</v>
      </c>
      <c r="P1739" s="45">
        <f t="shared" si="221"/>
        <v>173017</v>
      </c>
      <c r="Q1739" s="45">
        <f>IF(L1739=1,F1739*INDEX(Asumsi!$B$5:$B$7,MATCH(I1739,Asumsi!$A$5:$A$7,0))-H1739,0)</f>
        <v>42789</v>
      </c>
      <c r="R1739" s="46">
        <f>MIN(G1739,INDEX(Asumsi!$C$5:$C$7,MATCH(I1739,Asumsi!$A$5:$A$7,0)))</f>
        <v>0.03</v>
      </c>
      <c r="S1739" s="43">
        <f t="shared" si="222"/>
        <v>1</v>
      </c>
      <c r="T1739" s="45">
        <f t="shared" si="223"/>
        <v>7441.6000000000013</v>
      </c>
      <c r="U1739" s="45">
        <f>IF(L1739=1,F1739*INDEX(Asumsi!$B$5:$B$7,MATCH(I1739,Asumsi!$A$5:$A$7,0))-F1739*R1739,0)</f>
        <v>50230.8</v>
      </c>
      <c r="V1739" s="45">
        <f>IF(S1739=1,U1739*(1-Asumsi!$B$10),U1739)</f>
        <v>47719.26</v>
      </c>
    </row>
    <row r="1740" spans="1:22" x14ac:dyDescent="0.35">
      <c r="A1740" s="43">
        <v>30981</v>
      </c>
      <c r="B1740" s="43" t="s">
        <v>202</v>
      </c>
      <c r="C1740" s="43" t="s">
        <v>528</v>
      </c>
      <c r="D1740" s="44">
        <v>40589</v>
      </c>
      <c r="E1740" s="43">
        <v>29</v>
      </c>
      <c r="F1740" s="43">
        <v>15674880</v>
      </c>
      <c r="G1740" s="43">
        <v>0.1</v>
      </c>
      <c r="H1740" s="43">
        <v>1567488</v>
      </c>
      <c r="I1740" s="43" t="s">
        <v>76</v>
      </c>
      <c r="J1740" s="43" t="s">
        <v>141</v>
      </c>
      <c r="K1740" s="43">
        <f t="shared" si="216"/>
        <v>2011</v>
      </c>
      <c r="L1740" s="43">
        <f t="shared" si="217"/>
        <v>1</v>
      </c>
      <c r="M1740" s="43">
        <f t="shared" si="218"/>
        <v>0</v>
      </c>
      <c r="N1740" s="43">
        <f t="shared" si="219"/>
        <v>1</v>
      </c>
      <c r="O1740" s="43" t="str">
        <f t="shared" si="220"/>
        <v>D: 7%+</v>
      </c>
      <c r="P1740" s="45">
        <f t="shared" si="221"/>
        <v>14107392</v>
      </c>
      <c r="Q1740" s="45">
        <f>IF(L1740=1,F1740*INDEX(Asumsi!$B$5:$B$7,MATCH(I1740,Asumsi!$A$5:$A$7,0))-H1740,0)</f>
        <v>3134976</v>
      </c>
      <c r="R1740" s="46">
        <f>MIN(G1740,INDEX(Asumsi!$C$5:$C$7,MATCH(I1740,Asumsi!$A$5:$A$7,0)))</f>
        <v>0.05</v>
      </c>
      <c r="S1740" s="43">
        <f t="shared" si="222"/>
        <v>1</v>
      </c>
      <c r="T1740" s="45">
        <f t="shared" si="223"/>
        <v>783744</v>
      </c>
      <c r="U1740" s="45">
        <f>IF(L1740=1,F1740*INDEX(Asumsi!$B$5:$B$7,MATCH(I1740,Asumsi!$A$5:$A$7,0))-F1740*R1740,0)</f>
        <v>3918720</v>
      </c>
      <c r="V1740" s="45">
        <f>IF(S1740=1,U1740*(1-Asumsi!$B$10),U1740)</f>
        <v>3722784</v>
      </c>
    </row>
    <row r="1741" spans="1:22" x14ac:dyDescent="0.35">
      <c r="A1741" s="43">
        <v>31751</v>
      </c>
      <c r="B1741" s="43" t="s">
        <v>202</v>
      </c>
      <c r="C1741" s="43" t="s">
        <v>522</v>
      </c>
      <c r="D1741" s="44">
        <v>40689</v>
      </c>
      <c r="E1741" s="43">
        <v>31</v>
      </c>
      <c r="F1741" s="43">
        <v>826240</v>
      </c>
      <c r="G1741" s="43">
        <v>0.1</v>
      </c>
      <c r="H1741" s="43">
        <v>82624</v>
      </c>
      <c r="I1741" s="43" t="s">
        <v>76</v>
      </c>
      <c r="J1741" s="43" t="s">
        <v>138</v>
      </c>
      <c r="K1741" s="43">
        <f t="shared" si="216"/>
        <v>2011</v>
      </c>
      <c r="L1741" s="43">
        <f t="shared" si="217"/>
        <v>1</v>
      </c>
      <c r="M1741" s="43">
        <f t="shared" si="218"/>
        <v>0</v>
      </c>
      <c r="N1741" s="43">
        <f t="shared" si="219"/>
        <v>1</v>
      </c>
      <c r="O1741" s="43" t="str">
        <f t="shared" si="220"/>
        <v>D: 7%+</v>
      </c>
      <c r="P1741" s="45">
        <f t="shared" si="221"/>
        <v>743616</v>
      </c>
      <c r="Q1741" s="45">
        <f>IF(L1741=1,F1741*INDEX(Asumsi!$B$5:$B$7,MATCH(I1741,Asumsi!$A$5:$A$7,0))-H1741,0)</f>
        <v>165248</v>
      </c>
      <c r="R1741" s="46">
        <f>MIN(G1741,INDEX(Asumsi!$C$5:$C$7,MATCH(I1741,Asumsi!$A$5:$A$7,0)))</f>
        <v>0.05</v>
      </c>
      <c r="S1741" s="43">
        <f t="shared" si="222"/>
        <v>1</v>
      </c>
      <c r="T1741" s="45">
        <f t="shared" si="223"/>
        <v>41312</v>
      </c>
      <c r="U1741" s="45">
        <f>IF(L1741=1,F1741*INDEX(Asumsi!$B$5:$B$7,MATCH(I1741,Asumsi!$A$5:$A$7,0))-F1741*R1741,0)</f>
        <v>206560</v>
      </c>
      <c r="V1741" s="45">
        <f>IF(S1741=1,U1741*(1-Asumsi!$B$10),U1741)</f>
        <v>196232</v>
      </c>
    </row>
    <row r="1742" spans="1:22" x14ac:dyDescent="0.35">
      <c r="A1742" s="43">
        <v>31873</v>
      </c>
      <c r="B1742" s="43" t="s">
        <v>202</v>
      </c>
      <c r="C1742" s="43" t="s">
        <v>535</v>
      </c>
      <c r="D1742" s="44">
        <v>40125</v>
      </c>
      <c r="E1742" s="43">
        <v>2</v>
      </c>
      <c r="F1742" s="43">
        <v>283180</v>
      </c>
      <c r="G1742" s="43">
        <v>0.05</v>
      </c>
      <c r="H1742" s="43">
        <v>14159</v>
      </c>
      <c r="I1742" s="43" t="s">
        <v>76</v>
      </c>
      <c r="J1742" s="43" t="s">
        <v>141</v>
      </c>
      <c r="K1742" s="43">
        <f t="shared" si="216"/>
        <v>2009</v>
      </c>
      <c r="L1742" s="43">
        <f t="shared" si="217"/>
        <v>1</v>
      </c>
      <c r="M1742" s="43">
        <f t="shared" si="218"/>
        <v>0</v>
      </c>
      <c r="N1742" s="43">
        <f t="shared" si="219"/>
        <v>1</v>
      </c>
      <c r="O1742" s="43" t="str">
        <f t="shared" si="220"/>
        <v>C: 4-6%</v>
      </c>
      <c r="P1742" s="45">
        <f t="shared" si="221"/>
        <v>269021</v>
      </c>
      <c r="Q1742" s="45">
        <f>IF(L1742=1,F1742*INDEX(Asumsi!$B$5:$B$7,MATCH(I1742,Asumsi!$A$5:$A$7,0))-H1742,0)</f>
        <v>70795</v>
      </c>
      <c r="R1742" s="46">
        <f>MIN(G1742,INDEX(Asumsi!$C$5:$C$7,MATCH(I1742,Asumsi!$A$5:$A$7,0)))</f>
        <v>0.05</v>
      </c>
      <c r="S1742" s="43">
        <f t="shared" si="222"/>
        <v>0</v>
      </c>
      <c r="T1742" s="45">
        <f t="shared" si="223"/>
        <v>0</v>
      </c>
      <c r="U1742" s="45">
        <f>IF(L1742=1,F1742*INDEX(Asumsi!$B$5:$B$7,MATCH(I1742,Asumsi!$A$5:$A$7,0))-F1742*R1742,0)</f>
        <v>70795</v>
      </c>
      <c r="V1742" s="45">
        <f>IF(S1742=1,U1742*(1-Asumsi!$B$10),U1742)</f>
        <v>70795</v>
      </c>
    </row>
    <row r="1743" spans="1:22" x14ac:dyDescent="0.35">
      <c r="A1743" s="43">
        <v>32000</v>
      </c>
      <c r="B1743" s="43" t="s">
        <v>202</v>
      </c>
      <c r="C1743" s="43" t="s">
        <v>534</v>
      </c>
      <c r="D1743" s="44">
        <v>41165</v>
      </c>
      <c r="E1743" s="43">
        <v>49</v>
      </c>
      <c r="F1743" s="43">
        <v>324320</v>
      </c>
      <c r="G1743" s="43">
        <v>0.05</v>
      </c>
      <c r="H1743" s="43">
        <v>16216</v>
      </c>
      <c r="I1743" s="43" t="s">
        <v>76</v>
      </c>
      <c r="J1743" s="43" t="s">
        <v>150</v>
      </c>
      <c r="K1743" s="43">
        <f t="shared" si="216"/>
        <v>2012</v>
      </c>
      <c r="L1743" s="43">
        <f t="shared" si="217"/>
        <v>1</v>
      </c>
      <c r="M1743" s="43">
        <f t="shared" si="218"/>
        <v>0</v>
      </c>
      <c r="N1743" s="43">
        <f t="shared" si="219"/>
        <v>1</v>
      </c>
      <c r="O1743" s="43" t="str">
        <f t="shared" si="220"/>
        <v>C: 4-6%</v>
      </c>
      <c r="P1743" s="45">
        <f t="shared" si="221"/>
        <v>308104</v>
      </c>
      <c r="Q1743" s="45">
        <f>IF(L1743=1,F1743*INDEX(Asumsi!$B$5:$B$7,MATCH(I1743,Asumsi!$A$5:$A$7,0))-H1743,0)</f>
        <v>81080</v>
      </c>
      <c r="R1743" s="46">
        <f>MIN(G1743,INDEX(Asumsi!$C$5:$C$7,MATCH(I1743,Asumsi!$A$5:$A$7,0)))</f>
        <v>0.05</v>
      </c>
      <c r="S1743" s="43">
        <f t="shared" si="222"/>
        <v>0</v>
      </c>
      <c r="T1743" s="45">
        <f t="shared" si="223"/>
        <v>0</v>
      </c>
      <c r="U1743" s="45">
        <f>IF(L1743=1,F1743*INDEX(Asumsi!$B$5:$B$7,MATCH(I1743,Asumsi!$A$5:$A$7,0))-F1743*R1743,0)</f>
        <v>81080</v>
      </c>
      <c r="V1743" s="45">
        <f>IF(S1743=1,U1743*(1-Asumsi!$B$10),U1743)</f>
        <v>81080</v>
      </c>
    </row>
    <row r="1744" spans="1:22" x14ac:dyDescent="0.35">
      <c r="A1744" s="43">
        <v>32737</v>
      </c>
      <c r="B1744" s="43" t="s">
        <v>202</v>
      </c>
      <c r="C1744" s="43" t="s">
        <v>534</v>
      </c>
      <c r="D1744" s="44">
        <v>40114</v>
      </c>
      <c r="E1744" s="43">
        <v>14</v>
      </c>
      <c r="F1744" s="43">
        <v>734220</v>
      </c>
      <c r="G1744" s="43">
        <v>0.09</v>
      </c>
      <c r="H1744" s="43">
        <v>66080</v>
      </c>
      <c r="I1744" s="43" t="s">
        <v>76</v>
      </c>
      <c r="J1744" s="43" t="s">
        <v>138</v>
      </c>
      <c r="K1744" s="43">
        <f t="shared" si="216"/>
        <v>2009</v>
      </c>
      <c r="L1744" s="43">
        <f t="shared" si="217"/>
        <v>1</v>
      </c>
      <c r="M1744" s="43">
        <f t="shared" si="218"/>
        <v>0</v>
      </c>
      <c r="N1744" s="43">
        <f t="shared" si="219"/>
        <v>1</v>
      </c>
      <c r="O1744" s="43" t="str">
        <f t="shared" si="220"/>
        <v>D: 7%+</v>
      </c>
      <c r="P1744" s="45">
        <f t="shared" si="221"/>
        <v>668140</v>
      </c>
      <c r="Q1744" s="45">
        <f>IF(L1744=1,F1744*INDEX(Asumsi!$B$5:$B$7,MATCH(I1744,Asumsi!$A$5:$A$7,0))-H1744,0)</f>
        <v>154186</v>
      </c>
      <c r="R1744" s="46">
        <f>MIN(G1744,INDEX(Asumsi!$C$5:$C$7,MATCH(I1744,Asumsi!$A$5:$A$7,0)))</f>
        <v>0.05</v>
      </c>
      <c r="S1744" s="43">
        <f t="shared" si="222"/>
        <v>1</v>
      </c>
      <c r="T1744" s="45">
        <f t="shared" si="223"/>
        <v>29368.799999999996</v>
      </c>
      <c r="U1744" s="45">
        <f>IF(L1744=1,F1744*INDEX(Asumsi!$B$5:$B$7,MATCH(I1744,Asumsi!$A$5:$A$7,0))-F1744*R1744,0)</f>
        <v>183555</v>
      </c>
      <c r="V1744" s="45">
        <f>IF(S1744=1,U1744*(1-Asumsi!$B$10),U1744)</f>
        <v>174377.25</v>
      </c>
    </row>
    <row r="1745" spans="1:22" x14ac:dyDescent="0.35">
      <c r="A1745" s="43">
        <v>35012</v>
      </c>
      <c r="B1745" s="43" t="s">
        <v>202</v>
      </c>
      <c r="C1745" s="43" t="s">
        <v>518</v>
      </c>
      <c r="D1745" s="44">
        <v>41068</v>
      </c>
      <c r="E1745" s="43">
        <v>10</v>
      </c>
      <c r="F1745" s="43">
        <v>253580</v>
      </c>
      <c r="G1745" s="43">
        <v>0.04</v>
      </c>
      <c r="H1745" s="43">
        <v>10143</v>
      </c>
      <c r="I1745" s="43" t="s">
        <v>76</v>
      </c>
      <c r="J1745" s="43" t="s">
        <v>141</v>
      </c>
      <c r="K1745" s="43">
        <f t="shared" si="216"/>
        <v>2012</v>
      </c>
      <c r="L1745" s="43">
        <f t="shared" si="217"/>
        <v>1</v>
      </c>
      <c r="M1745" s="43">
        <f t="shared" si="218"/>
        <v>0</v>
      </c>
      <c r="N1745" s="43">
        <f t="shared" si="219"/>
        <v>1</v>
      </c>
      <c r="O1745" s="43" t="str">
        <f t="shared" si="220"/>
        <v>C: 4-6%</v>
      </c>
      <c r="P1745" s="45">
        <f t="shared" si="221"/>
        <v>243437</v>
      </c>
      <c r="Q1745" s="45">
        <f>IF(L1745=1,F1745*INDEX(Asumsi!$B$5:$B$7,MATCH(I1745,Asumsi!$A$5:$A$7,0))-H1745,0)</f>
        <v>65931</v>
      </c>
      <c r="R1745" s="46">
        <f>MIN(G1745,INDEX(Asumsi!$C$5:$C$7,MATCH(I1745,Asumsi!$A$5:$A$7,0)))</f>
        <v>0.04</v>
      </c>
      <c r="S1745" s="43">
        <f t="shared" si="222"/>
        <v>0</v>
      </c>
      <c r="T1745" s="45">
        <f t="shared" si="223"/>
        <v>0</v>
      </c>
      <c r="U1745" s="45">
        <f>IF(L1745=1,F1745*INDEX(Asumsi!$B$5:$B$7,MATCH(I1745,Asumsi!$A$5:$A$7,0))-F1745*R1745,0)</f>
        <v>65930.8</v>
      </c>
      <c r="V1745" s="45">
        <f>IF(S1745=1,U1745*(1-Asumsi!$B$10),U1745)</f>
        <v>65930.8</v>
      </c>
    </row>
    <row r="1746" spans="1:22" x14ac:dyDescent="0.35">
      <c r="A1746" s="43">
        <v>35042</v>
      </c>
      <c r="B1746" s="43" t="s">
        <v>202</v>
      </c>
      <c r="C1746" s="43" t="s">
        <v>517</v>
      </c>
      <c r="D1746" s="44">
        <v>40514</v>
      </c>
      <c r="E1746" s="43">
        <v>23</v>
      </c>
      <c r="F1746" s="43">
        <v>2393720</v>
      </c>
      <c r="G1746" s="43">
        <v>0.06</v>
      </c>
      <c r="H1746" s="43">
        <v>143623</v>
      </c>
      <c r="I1746" s="43" t="s">
        <v>77</v>
      </c>
      <c r="J1746" s="43" t="s">
        <v>142</v>
      </c>
      <c r="K1746" s="43">
        <f t="shared" si="216"/>
        <v>2010</v>
      </c>
      <c r="L1746" s="43">
        <f t="shared" si="217"/>
        <v>1</v>
      </c>
      <c r="M1746" s="43">
        <f t="shared" si="218"/>
        <v>0</v>
      </c>
      <c r="N1746" s="43">
        <f t="shared" si="219"/>
        <v>1</v>
      </c>
      <c r="O1746" s="43" t="str">
        <f t="shared" si="220"/>
        <v>C: 4-6%</v>
      </c>
      <c r="P1746" s="45">
        <f t="shared" si="221"/>
        <v>2250097</v>
      </c>
      <c r="Q1746" s="45">
        <f>IF(L1746=1,F1746*INDEX(Asumsi!$B$5:$B$7,MATCH(I1746,Asumsi!$A$5:$A$7,0))-H1746,0)</f>
        <v>574493</v>
      </c>
      <c r="R1746" s="46">
        <f>MIN(G1746,INDEX(Asumsi!$C$5:$C$7,MATCH(I1746,Asumsi!$A$5:$A$7,0)))</f>
        <v>0.05</v>
      </c>
      <c r="S1746" s="43">
        <f t="shared" si="222"/>
        <v>1</v>
      </c>
      <c r="T1746" s="45">
        <f t="shared" si="223"/>
        <v>23937.19999999999</v>
      </c>
      <c r="U1746" s="45">
        <f>IF(L1746=1,F1746*INDEX(Asumsi!$B$5:$B$7,MATCH(I1746,Asumsi!$A$5:$A$7,0))-F1746*R1746,0)</f>
        <v>598430</v>
      </c>
      <c r="V1746" s="45">
        <f>IF(S1746=1,U1746*(1-Asumsi!$B$10),U1746)</f>
        <v>568508.5</v>
      </c>
    </row>
    <row r="1747" spans="1:22" x14ac:dyDescent="0.35">
      <c r="A1747" s="43">
        <v>35713</v>
      </c>
      <c r="B1747" s="43" t="s">
        <v>202</v>
      </c>
      <c r="C1747" s="43" t="s">
        <v>524</v>
      </c>
      <c r="D1747" s="44">
        <v>41199</v>
      </c>
      <c r="E1747" s="43">
        <v>49</v>
      </c>
      <c r="F1747" s="43">
        <v>2710940</v>
      </c>
      <c r="G1747" s="43">
        <v>0.04</v>
      </c>
      <c r="H1747" s="43">
        <v>108438</v>
      </c>
      <c r="I1747" s="43" t="s">
        <v>76</v>
      </c>
      <c r="J1747" s="43" t="s">
        <v>138</v>
      </c>
      <c r="K1747" s="43">
        <f t="shared" si="216"/>
        <v>2012</v>
      </c>
      <c r="L1747" s="43">
        <f t="shared" si="217"/>
        <v>1</v>
      </c>
      <c r="M1747" s="43">
        <f t="shared" si="218"/>
        <v>0</v>
      </c>
      <c r="N1747" s="43">
        <f t="shared" si="219"/>
        <v>1</v>
      </c>
      <c r="O1747" s="43" t="str">
        <f t="shared" si="220"/>
        <v>C: 4-6%</v>
      </c>
      <c r="P1747" s="45">
        <f t="shared" si="221"/>
        <v>2602502</v>
      </c>
      <c r="Q1747" s="45">
        <f>IF(L1747=1,F1747*INDEX(Asumsi!$B$5:$B$7,MATCH(I1747,Asumsi!$A$5:$A$7,0))-H1747,0)</f>
        <v>704844</v>
      </c>
      <c r="R1747" s="46">
        <f>MIN(G1747,INDEX(Asumsi!$C$5:$C$7,MATCH(I1747,Asumsi!$A$5:$A$7,0)))</f>
        <v>0.04</v>
      </c>
      <c r="S1747" s="43">
        <f t="shared" si="222"/>
        <v>0</v>
      </c>
      <c r="T1747" s="45">
        <f t="shared" si="223"/>
        <v>0</v>
      </c>
      <c r="U1747" s="45">
        <f>IF(L1747=1,F1747*INDEX(Asumsi!$B$5:$B$7,MATCH(I1747,Asumsi!$A$5:$A$7,0))-F1747*R1747,0)</f>
        <v>704844.4</v>
      </c>
      <c r="V1747" s="45">
        <f>IF(S1747=1,U1747*(1-Asumsi!$B$10),U1747)</f>
        <v>704844.4</v>
      </c>
    </row>
    <row r="1748" spans="1:22" x14ac:dyDescent="0.35">
      <c r="A1748" s="43">
        <v>36229</v>
      </c>
      <c r="B1748" s="43" t="s">
        <v>202</v>
      </c>
      <c r="C1748" s="43" t="s">
        <v>532</v>
      </c>
      <c r="D1748" s="44">
        <v>41173</v>
      </c>
      <c r="E1748" s="43">
        <v>12</v>
      </c>
      <c r="F1748" s="43">
        <v>2930580</v>
      </c>
      <c r="G1748" s="43">
        <v>0.02</v>
      </c>
      <c r="H1748" s="43">
        <v>58612</v>
      </c>
      <c r="I1748" s="43" t="s">
        <v>77</v>
      </c>
      <c r="J1748" s="43" t="s">
        <v>134</v>
      </c>
      <c r="K1748" s="43">
        <f t="shared" si="216"/>
        <v>2012</v>
      </c>
      <c r="L1748" s="43">
        <f t="shared" si="217"/>
        <v>1</v>
      </c>
      <c r="M1748" s="43">
        <f t="shared" si="218"/>
        <v>0</v>
      </c>
      <c r="N1748" s="43">
        <f t="shared" si="219"/>
        <v>1</v>
      </c>
      <c r="O1748" s="43" t="str">
        <f t="shared" si="220"/>
        <v>B: 1-3%</v>
      </c>
      <c r="P1748" s="45">
        <f t="shared" si="221"/>
        <v>2871968</v>
      </c>
      <c r="Q1748" s="45">
        <f>IF(L1748=1,F1748*INDEX(Asumsi!$B$5:$B$7,MATCH(I1748,Asumsi!$A$5:$A$7,0))-H1748,0)</f>
        <v>820562</v>
      </c>
      <c r="R1748" s="46">
        <f>MIN(G1748,INDEX(Asumsi!$C$5:$C$7,MATCH(I1748,Asumsi!$A$5:$A$7,0)))</f>
        <v>0.02</v>
      </c>
      <c r="S1748" s="43">
        <f t="shared" si="222"/>
        <v>0</v>
      </c>
      <c r="T1748" s="45">
        <f t="shared" si="223"/>
        <v>0</v>
      </c>
      <c r="U1748" s="45">
        <f>IF(L1748=1,F1748*INDEX(Asumsi!$B$5:$B$7,MATCH(I1748,Asumsi!$A$5:$A$7,0))-F1748*R1748,0)</f>
        <v>820562.4</v>
      </c>
      <c r="V1748" s="45">
        <f>IF(S1748=1,U1748*(1-Asumsi!$B$10),U1748)</f>
        <v>820562.4</v>
      </c>
    </row>
    <row r="1749" spans="1:22" x14ac:dyDescent="0.35">
      <c r="A1749" s="43">
        <v>36933</v>
      </c>
      <c r="B1749" s="43" t="s">
        <v>202</v>
      </c>
      <c r="C1749" s="43" t="s">
        <v>522</v>
      </c>
      <c r="D1749" s="44">
        <v>40736</v>
      </c>
      <c r="E1749" s="43">
        <v>32</v>
      </c>
      <c r="F1749" s="43">
        <v>231620</v>
      </c>
      <c r="G1749" s="43">
        <v>7.0000000000000007E-2</v>
      </c>
      <c r="H1749" s="43">
        <v>16213</v>
      </c>
      <c r="I1749" s="43" t="s">
        <v>76</v>
      </c>
      <c r="J1749" s="43" t="s">
        <v>149</v>
      </c>
      <c r="K1749" s="43">
        <f t="shared" si="216"/>
        <v>2011</v>
      </c>
      <c r="L1749" s="43">
        <f t="shared" si="217"/>
        <v>1</v>
      </c>
      <c r="M1749" s="43">
        <f t="shared" si="218"/>
        <v>0</v>
      </c>
      <c r="N1749" s="43">
        <f t="shared" si="219"/>
        <v>1</v>
      </c>
      <c r="O1749" s="43" t="str">
        <f t="shared" si="220"/>
        <v>D: 7%+</v>
      </c>
      <c r="P1749" s="45">
        <f t="shared" si="221"/>
        <v>215407</v>
      </c>
      <c r="Q1749" s="45">
        <f>IF(L1749=1,F1749*INDEX(Asumsi!$B$5:$B$7,MATCH(I1749,Asumsi!$A$5:$A$7,0))-H1749,0)</f>
        <v>53273</v>
      </c>
      <c r="R1749" s="46">
        <f>MIN(G1749,INDEX(Asumsi!$C$5:$C$7,MATCH(I1749,Asumsi!$A$5:$A$7,0)))</f>
        <v>0.05</v>
      </c>
      <c r="S1749" s="43">
        <f t="shared" si="222"/>
        <v>1</v>
      </c>
      <c r="T1749" s="45">
        <f t="shared" si="223"/>
        <v>4632.4000000000005</v>
      </c>
      <c r="U1749" s="45">
        <f>IF(L1749=1,F1749*INDEX(Asumsi!$B$5:$B$7,MATCH(I1749,Asumsi!$A$5:$A$7,0))-F1749*R1749,0)</f>
        <v>57905</v>
      </c>
      <c r="V1749" s="45">
        <f>IF(S1749=1,U1749*(1-Asumsi!$B$10),U1749)</f>
        <v>55009.75</v>
      </c>
    </row>
    <row r="1750" spans="1:22" x14ac:dyDescent="0.35">
      <c r="A1750" s="43">
        <v>37152</v>
      </c>
      <c r="B1750" s="43" t="s">
        <v>202</v>
      </c>
      <c r="C1750" s="43" t="s">
        <v>518</v>
      </c>
      <c r="D1750" s="44">
        <v>40685</v>
      </c>
      <c r="E1750" s="43">
        <v>39</v>
      </c>
      <c r="F1750" s="43">
        <v>9295380</v>
      </c>
      <c r="G1750" s="43">
        <v>0.02</v>
      </c>
      <c r="H1750" s="43">
        <v>185908</v>
      </c>
      <c r="I1750" s="43" t="s">
        <v>75</v>
      </c>
      <c r="J1750" s="43" t="s">
        <v>135</v>
      </c>
      <c r="K1750" s="43">
        <f t="shared" si="216"/>
        <v>2011</v>
      </c>
      <c r="L1750" s="43">
        <f t="shared" si="217"/>
        <v>1</v>
      </c>
      <c r="M1750" s="43">
        <f t="shared" si="218"/>
        <v>0</v>
      </c>
      <c r="N1750" s="43">
        <f t="shared" si="219"/>
        <v>1</v>
      </c>
      <c r="O1750" s="43" t="str">
        <f t="shared" si="220"/>
        <v>B: 1-3%</v>
      </c>
      <c r="P1750" s="45">
        <f t="shared" si="221"/>
        <v>9109472</v>
      </c>
      <c r="Q1750" s="45">
        <f>IF(L1750=1,F1750*INDEX(Asumsi!$B$5:$B$7,MATCH(I1750,Asumsi!$A$5:$A$7,0))-H1750,0)</f>
        <v>2602706</v>
      </c>
      <c r="R1750" s="46">
        <f>MIN(G1750,INDEX(Asumsi!$C$5:$C$7,MATCH(I1750,Asumsi!$A$5:$A$7,0)))</f>
        <v>0.02</v>
      </c>
      <c r="S1750" s="43">
        <f t="shared" si="222"/>
        <v>0</v>
      </c>
      <c r="T1750" s="45">
        <f t="shared" si="223"/>
        <v>0</v>
      </c>
      <c r="U1750" s="45">
        <f>IF(L1750=1,F1750*INDEX(Asumsi!$B$5:$B$7,MATCH(I1750,Asumsi!$A$5:$A$7,0))-F1750*R1750,0)</f>
        <v>2602706.4</v>
      </c>
      <c r="V1750" s="45">
        <f>IF(S1750=1,U1750*(1-Asumsi!$B$10),U1750)</f>
        <v>2602706.4</v>
      </c>
    </row>
    <row r="1751" spans="1:22" x14ac:dyDescent="0.35">
      <c r="A1751" s="43">
        <v>37223</v>
      </c>
      <c r="B1751" s="43" t="s">
        <v>202</v>
      </c>
      <c r="C1751" s="43" t="s">
        <v>534</v>
      </c>
      <c r="D1751" s="44">
        <v>40857</v>
      </c>
      <c r="E1751" s="43">
        <v>21</v>
      </c>
      <c r="F1751" s="43">
        <v>5463460</v>
      </c>
      <c r="G1751" s="43">
        <v>7.0000000000000007E-2</v>
      </c>
      <c r="H1751" s="43">
        <v>382442</v>
      </c>
      <c r="I1751" s="43" t="s">
        <v>77</v>
      </c>
      <c r="J1751" s="43" t="s">
        <v>137</v>
      </c>
      <c r="K1751" s="43">
        <f t="shared" si="216"/>
        <v>2011</v>
      </c>
      <c r="L1751" s="43">
        <f t="shared" si="217"/>
        <v>1</v>
      </c>
      <c r="M1751" s="43">
        <f t="shared" si="218"/>
        <v>0</v>
      </c>
      <c r="N1751" s="43">
        <f t="shared" si="219"/>
        <v>1</v>
      </c>
      <c r="O1751" s="43" t="str">
        <f t="shared" si="220"/>
        <v>D: 7%+</v>
      </c>
      <c r="P1751" s="45">
        <f t="shared" si="221"/>
        <v>5081018</v>
      </c>
      <c r="Q1751" s="45">
        <f>IF(L1751=1,F1751*INDEX(Asumsi!$B$5:$B$7,MATCH(I1751,Asumsi!$A$5:$A$7,0))-H1751,0)</f>
        <v>1256596</v>
      </c>
      <c r="R1751" s="46">
        <f>MIN(G1751,INDEX(Asumsi!$C$5:$C$7,MATCH(I1751,Asumsi!$A$5:$A$7,0)))</f>
        <v>0.05</v>
      </c>
      <c r="S1751" s="43">
        <f t="shared" si="222"/>
        <v>1</v>
      </c>
      <c r="T1751" s="45">
        <f t="shared" si="223"/>
        <v>109269.20000000003</v>
      </c>
      <c r="U1751" s="45">
        <f>IF(L1751=1,F1751*INDEX(Asumsi!$B$5:$B$7,MATCH(I1751,Asumsi!$A$5:$A$7,0))-F1751*R1751,0)</f>
        <v>1365865</v>
      </c>
      <c r="V1751" s="45">
        <f>IF(S1751=1,U1751*(1-Asumsi!$B$10),U1751)</f>
        <v>1297571.75</v>
      </c>
    </row>
    <row r="1752" spans="1:22" x14ac:dyDescent="0.35">
      <c r="A1752" s="43">
        <v>37254</v>
      </c>
      <c r="B1752" s="43" t="s">
        <v>202</v>
      </c>
      <c r="C1752" s="43" t="s">
        <v>406</v>
      </c>
      <c r="D1752" s="44">
        <v>40074</v>
      </c>
      <c r="E1752" s="43">
        <v>28</v>
      </c>
      <c r="F1752" s="43">
        <v>1479880</v>
      </c>
      <c r="G1752" s="43">
        <v>0.01</v>
      </c>
      <c r="H1752" s="43">
        <v>14799</v>
      </c>
      <c r="I1752" s="43" t="s">
        <v>76</v>
      </c>
      <c r="J1752" s="43" t="s">
        <v>146</v>
      </c>
      <c r="K1752" s="43">
        <f t="shared" si="216"/>
        <v>2009</v>
      </c>
      <c r="L1752" s="43">
        <f t="shared" si="217"/>
        <v>1</v>
      </c>
      <c r="M1752" s="43">
        <f t="shared" si="218"/>
        <v>0</v>
      </c>
      <c r="N1752" s="43">
        <f t="shared" si="219"/>
        <v>1</v>
      </c>
      <c r="O1752" s="43" t="str">
        <f t="shared" si="220"/>
        <v>B: 1-3%</v>
      </c>
      <c r="P1752" s="45">
        <f t="shared" si="221"/>
        <v>1465081</v>
      </c>
      <c r="Q1752" s="45">
        <f>IF(L1752=1,F1752*INDEX(Asumsi!$B$5:$B$7,MATCH(I1752,Asumsi!$A$5:$A$7,0))-H1752,0)</f>
        <v>429165</v>
      </c>
      <c r="R1752" s="46">
        <f>MIN(G1752,INDEX(Asumsi!$C$5:$C$7,MATCH(I1752,Asumsi!$A$5:$A$7,0)))</f>
        <v>0.01</v>
      </c>
      <c r="S1752" s="43">
        <f t="shared" si="222"/>
        <v>0</v>
      </c>
      <c r="T1752" s="45">
        <f t="shared" si="223"/>
        <v>0</v>
      </c>
      <c r="U1752" s="45">
        <f>IF(L1752=1,F1752*INDEX(Asumsi!$B$5:$B$7,MATCH(I1752,Asumsi!$A$5:$A$7,0))-F1752*R1752,0)</f>
        <v>429165.2</v>
      </c>
      <c r="V1752" s="45">
        <f>IF(S1752=1,U1752*(1-Asumsi!$B$10),U1752)</f>
        <v>429165.2</v>
      </c>
    </row>
    <row r="1753" spans="1:22" x14ac:dyDescent="0.35">
      <c r="A1753" s="43">
        <v>37441</v>
      </c>
      <c r="B1753" s="43" t="s">
        <v>202</v>
      </c>
      <c r="C1753" s="43" t="s">
        <v>406</v>
      </c>
      <c r="D1753" s="44">
        <v>39868</v>
      </c>
      <c r="E1753" s="43">
        <v>46</v>
      </c>
      <c r="F1753" s="43">
        <v>29481020</v>
      </c>
      <c r="G1753" s="43">
        <v>0</v>
      </c>
      <c r="H1753" s="43">
        <v>0</v>
      </c>
      <c r="I1753" s="43" t="s">
        <v>75</v>
      </c>
      <c r="J1753" s="43" t="s">
        <v>135</v>
      </c>
      <c r="K1753" s="43">
        <f t="shared" si="216"/>
        <v>2009</v>
      </c>
      <c r="L1753" s="43">
        <f t="shared" si="217"/>
        <v>1</v>
      </c>
      <c r="M1753" s="43">
        <f t="shared" si="218"/>
        <v>0</v>
      </c>
      <c r="N1753" s="43">
        <f t="shared" si="219"/>
        <v>1</v>
      </c>
      <c r="O1753" s="43" t="str">
        <f t="shared" si="220"/>
        <v>A: 0%</v>
      </c>
      <c r="P1753" s="45">
        <f t="shared" si="221"/>
        <v>29481020</v>
      </c>
      <c r="Q1753" s="45">
        <f>IF(L1753=1,F1753*INDEX(Asumsi!$B$5:$B$7,MATCH(I1753,Asumsi!$A$5:$A$7,0))-H1753,0)</f>
        <v>8844306</v>
      </c>
      <c r="R1753" s="46">
        <f>MIN(G1753,INDEX(Asumsi!$C$5:$C$7,MATCH(I1753,Asumsi!$A$5:$A$7,0)))</f>
        <v>0</v>
      </c>
      <c r="S1753" s="43">
        <f t="shared" si="222"/>
        <v>0</v>
      </c>
      <c r="T1753" s="45">
        <f t="shared" si="223"/>
        <v>0</v>
      </c>
      <c r="U1753" s="45">
        <f>IF(L1753=1,F1753*INDEX(Asumsi!$B$5:$B$7,MATCH(I1753,Asumsi!$A$5:$A$7,0))-F1753*R1753,0)</f>
        <v>8844306</v>
      </c>
      <c r="V1753" s="45">
        <f>IF(S1753=1,U1753*(1-Asumsi!$B$10),U1753)</f>
        <v>8844306</v>
      </c>
    </row>
    <row r="1754" spans="1:22" x14ac:dyDescent="0.35">
      <c r="A1754" s="43">
        <v>38084</v>
      </c>
      <c r="B1754" s="43" t="s">
        <v>202</v>
      </c>
      <c r="C1754" s="43" t="s">
        <v>534</v>
      </c>
      <c r="D1754" s="44">
        <v>39892</v>
      </c>
      <c r="E1754" s="43">
        <v>11</v>
      </c>
      <c r="F1754" s="43">
        <v>200720</v>
      </c>
      <c r="G1754" s="43">
        <v>0.02</v>
      </c>
      <c r="H1754" s="43">
        <v>4014</v>
      </c>
      <c r="I1754" s="43" t="s">
        <v>76</v>
      </c>
      <c r="J1754" s="43" t="s">
        <v>145</v>
      </c>
      <c r="K1754" s="43">
        <f t="shared" si="216"/>
        <v>2009</v>
      </c>
      <c r="L1754" s="43">
        <f t="shared" si="217"/>
        <v>1</v>
      </c>
      <c r="M1754" s="43">
        <f t="shared" si="218"/>
        <v>0</v>
      </c>
      <c r="N1754" s="43">
        <f t="shared" si="219"/>
        <v>1</v>
      </c>
      <c r="O1754" s="43" t="str">
        <f t="shared" si="220"/>
        <v>B: 1-3%</v>
      </c>
      <c r="P1754" s="45">
        <f t="shared" si="221"/>
        <v>196706</v>
      </c>
      <c r="Q1754" s="45">
        <f>IF(L1754=1,F1754*INDEX(Asumsi!$B$5:$B$7,MATCH(I1754,Asumsi!$A$5:$A$7,0))-H1754,0)</f>
        <v>56202</v>
      </c>
      <c r="R1754" s="46">
        <f>MIN(G1754,INDEX(Asumsi!$C$5:$C$7,MATCH(I1754,Asumsi!$A$5:$A$7,0)))</f>
        <v>0.02</v>
      </c>
      <c r="S1754" s="43">
        <f t="shared" si="222"/>
        <v>0</v>
      </c>
      <c r="T1754" s="45">
        <f t="shared" si="223"/>
        <v>0</v>
      </c>
      <c r="U1754" s="45">
        <f>IF(L1754=1,F1754*INDEX(Asumsi!$B$5:$B$7,MATCH(I1754,Asumsi!$A$5:$A$7,0))-F1754*R1754,0)</f>
        <v>56201.599999999999</v>
      </c>
      <c r="V1754" s="45">
        <f>IF(S1754=1,U1754*(1-Asumsi!$B$10),U1754)</f>
        <v>56201.599999999999</v>
      </c>
    </row>
    <row r="1755" spans="1:22" x14ac:dyDescent="0.35">
      <c r="A1755" s="43">
        <v>39168</v>
      </c>
      <c r="B1755" s="43" t="s">
        <v>202</v>
      </c>
      <c r="C1755" s="43" t="s">
        <v>527</v>
      </c>
      <c r="D1755" s="44">
        <v>41046</v>
      </c>
      <c r="E1755" s="43">
        <v>22</v>
      </c>
      <c r="F1755" s="43">
        <v>1619820</v>
      </c>
      <c r="G1755" s="43">
        <v>7.0000000000000007E-2</v>
      </c>
      <c r="H1755" s="43">
        <v>113387</v>
      </c>
      <c r="I1755" s="43" t="s">
        <v>76</v>
      </c>
      <c r="J1755" s="43" t="s">
        <v>138</v>
      </c>
      <c r="K1755" s="43">
        <f t="shared" si="216"/>
        <v>2012</v>
      </c>
      <c r="L1755" s="43">
        <f t="shared" si="217"/>
        <v>1</v>
      </c>
      <c r="M1755" s="43">
        <f t="shared" si="218"/>
        <v>0</v>
      </c>
      <c r="N1755" s="43">
        <f t="shared" si="219"/>
        <v>1</v>
      </c>
      <c r="O1755" s="43" t="str">
        <f t="shared" si="220"/>
        <v>D: 7%+</v>
      </c>
      <c r="P1755" s="45">
        <f t="shared" si="221"/>
        <v>1506433</v>
      </c>
      <c r="Q1755" s="45">
        <f>IF(L1755=1,F1755*INDEX(Asumsi!$B$5:$B$7,MATCH(I1755,Asumsi!$A$5:$A$7,0))-H1755,0)</f>
        <v>372559</v>
      </c>
      <c r="R1755" s="46">
        <f>MIN(G1755,INDEX(Asumsi!$C$5:$C$7,MATCH(I1755,Asumsi!$A$5:$A$7,0)))</f>
        <v>0.05</v>
      </c>
      <c r="S1755" s="43">
        <f t="shared" si="222"/>
        <v>1</v>
      </c>
      <c r="T1755" s="45">
        <f t="shared" si="223"/>
        <v>32396.400000000005</v>
      </c>
      <c r="U1755" s="45">
        <f>IF(L1755=1,F1755*INDEX(Asumsi!$B$5:$B$7,MATCH(I1755,Asumsi!$A$5:$A$7,0))-F1755*R1755,0)</f>
        <v>404955</v>
      </c>
      <c r="V1755" s="45">
        <f>IF(S1755=1,U1755*(1-Asumsi!$B$10),U1755)</f>
        <v>384707.25</v>
      </c>
    </row>
    <row r="1756" spans="1:22" x14ac:dyDescent="0.35">
      <c r="A1756" s="43">
        <v>39333</v>
      </c>
      <c r="B1756" s="43" t="s">
        <v>209</v>
      </c>
      <c r="C1756" s="43" t="s">
        <v>525</v>
      </c>
      <c r="D1756" s="44">
        <v>40226</v>
      </c>
      <c r="E1756" s="43">
        <v>31</v>
      </c>
      <c r="F1756" s="43">
        <v>17910680</v>
      </c>
      <c r="G1756" s="43">
        <v>0.1</v>
      </c>
      <c r="H1756" s="43">
        <v>1791068</v>
      </c>
      <c r="I1756" s="43" t="s">
        <v>75</v>
      </c>
      <c r="J1756" s="43" t="s">
        <v>135</v>
      </c>
      <c r="K1756" s="43">
        <f t="shared" si="216"/>
        <v>2010</v>
      </c>
      <c r="L1756" s="43">
        <f t="shared" si="217"/>
        <v>0</v>
      </c>
      <c r="M1756" s="43">
        <f t="shared" si="218"/>
        <v>1</v>
      </c>
      <c r="N1756" s="43">
        <f t="shared" si="219"/>
        <v>1</v>
      </c>
      <c r="O1756" s="43" t="str">
        <f t="shared" si="220"/>
        <v>D: 7%+</v>
      </c>
      <c r="P1756" s="45">
        <f t="shared" si="221"/>
        <v>0</v>
      </c>
      <c r="Q1756" s="45">
        <f>IF(L1756=1,F1756*INDEX(Asumsi!$B$5:$B$7,MATCH(I1756,Asumsi!$A$5:$A$7,0))-H1756,0)</f>
        <v>0</v>
      </c>
      <c r="R1756" s="46">
        <f>MIN(G1756,INDEX(Asumsi!$C$5:$C$7,MATCH(I1756,Asumsi!$A$5:$A$7,0)))</f>
        <v>0.03</v>
      </c>
      <c r="S1756" s="43">
        <f t="shared" si="222"/>
        <v>1</v>
      </c>
      <c r="T1756" s="45">
        <f t="shared" si="223"/>
        <v>0</v>
      </c>
      <c r="U1756" s="45">
        <f>IF(L1756=1,F1756*INDEX(Asumsi!$B$5:$B$7,MATCH(I1756,Asumsi!$A$5:$A$7,0))-F1756*R1756,0)</f>
        <v>0</v>
      </c>
      <c r="V1756" s="45">
        <f>IF(S1756=1,U1756*(1-Asumsi!$B$10),U1756)</f>
        <v>0</v>
      </c>
    </row>
    <row r="1757" spans="1:22" x14ac:dyDescent="0.35">
      <c r="A1757" s="43">
        <v>39589</v>
      </c>
      <c r="B1757" s="43" t="s">
        <v>202</v>
      </c>
      <c r="C1757" s="43" t="s">
        <v>519</v>
      </c>
      <c r="D1757" s="44">
        <v>40027</v>
      </c>
      <c r="E1757" s="43">
        <v>42</v>
      </c>
      <c r="F1757" s="43">
        <v>1154840</v>
      </c>
      <c r="G1757" s="43">
        <v>0</v>
      </c>
      <c r="H1757" s="43">
        <v>0</v>
      </c>
      <c r="I1757" s="43" t="s">
        <v>76</v>
      </c>
      <c r="J1757" s="43" t="s">
        <v>138</v>
      </c>
      <c r="K1757" s="43">
        <f t="shared" si="216"/>
        <v>2009</v>
      </c>
      <c r="L1757" s="43">
        <f t="shared" si="217"/>
        <v>1</v>
      </c>
      <c r="M1757" s="43">
        <f t="shared" si="218"/>
        <v>0</v>
      </c>
      <c r="N1757" s="43">
        <f t="shared" si="219"/>
        <v>1</v>
      </c>
      <c r="O1757" s="43" t="str">
        <f t="shared" si="220"/>
        <v>A: 0%</v>
      </c>
      <c r="P1757" s="45">
        <f t="shared" si="221"/>
        <v>1154840</v>
      </c>
      <c r="Q1757" s="45">
        <f>IF(L1757=1,F1757*INDEX(Asumsi!$B$5:$B$7,MATCH(I1757,Asumsi!$A$5:$A$7,0))-H1757,0)</f>
        <v>346452</v>
      </c>
      <c r="R1757" s="46">
        <f>MIN(G1757,INDEX(Asumsi!$C$5:$C$7,MATCH(I1757,Asumsi!$A$5:$A$7,0)))</f>
        <v>0</v>
      </c>
      <c r="S1757" s="43">
        <f t="shared" si="222"/>
        <v>0</v>
      </c>
      <c r="T1757" s="45">
        <f t="shared" si="223"/>
        <v>0</v>
      </c>
      <c r="U1757" s="45">
        <f>IF(L1757=1,F1757*INDEX(Asumsi!$B$5:$B$7,MATCH(I1757,Asumsi!$A$5:$A$7,0))-F1757*R1757,0)</f>
        <v>346452</v>
      </c>
      <c r="V1757" s="45">
        <f>IF(S1757=1,U1757*(1-Asumsi!$B$10),U1757)</f>
        <v>346452</v>
      </c>
    </row>
    <row r="1758" spans="1:22" x14ac:dyDescent="0.35">
      <c r="A1758" s="43">
        <v>39906</v>
      </c>
      <c r="B1758" s="43" t="s">
        <v>202</v>
      </c>
      <c r="C1758" s="43" t="s">
        <v>521</v>
      </c>
      <c r="D1758" s="44">
        <v>39889</v>
      </c>
      <c r="E1758" s="43">
        <v>25</v>
      </c>
      <c r="F1758" s="43">
        <v>164420</v>
      </c>
      <c r="G1758" s="43">
        <v>0.04</v>
      </c>
      <c r="H1758" s="43">
        <v>6577</v>
      </c>
      <c r="I1758" s="43" t="s">
        <v>76</v>
      </c>
      <c r="J1758" s="43" t="s">
        <v>145</v>
      </c>
      <c r="K1758" s="43">
        <f t="shared" si="216"/>
        <v>2009</v>
      </c>
      <c r="L1758" s="43">
        <f t="shared" si="217"/>
        <v>1</v>
      </c>
      <c r="M1758" s="43">
        <f t="shared" si="218"/>
        <v>0</v>
      </c>
      <c r="N1758" s="43">
        <f t="shared" si="219"/>
        <v>1</v>
      </c>
      <c r="O1758" s="43" t="str">
        <f t="shared" si="220"/>
        <v>C: 4-6%</v>
      </c>
      <c r="P1758" s="45">
        <f t="shared" si="221"/>
        <v>157843</v>
      </c>
      <c r="Q1758" s="45">
        <f>IF(L1758=1,F1758*INDEX(Asumsi!$B$5:$B$7,MATCH(I1758,Asumsi!$A$5:$A$7,0))-H1758,0)</f>
        <v>42749</v>
      </c>
      <c r="R1758" s="46">
        <f>MIN(G1758,INDEX(Asumsi!$C$5:$C$7,MATCH(I1758,Asumsi!$A$5:$A$7,0)))</f>
        <v>0.04</v>
      </c>
      <c r="S1758" s="43">
        <f t="shared" si="222"/>
        <v>0</v>
      </c>
      <c r="T1758" s="45">
        <f t="shared" si="223"/>
        <v>0</v>
      </c>
      <c r="U1758" s="45">
        <f>IF(L1758=1,F1758*INDEX(Asumsi!$B$5:$B$7,MATCH(I1758,Asumsi!$A$5:$A$7,0))-F1758*R1758,0)</f>
        <v>42749.2</v>
      </c>
      <c r="V1758" s="45">
        <f>IF(S1758=1,U1758*(1-Asumsi!$B$10),U1758)</f>
        <v>42749.2</v>
      </c>
    </row>
    <row r="1759" spans="1:22" x14ac:dyDescent="0.35">
      <c r="A1759" s="43">
        <v>40097</v>
      </c>
      <c r="B1759" s="43" t="s">
        <v>209</v>
      </c>
      <c r="C1759" s="43" t="s">
        <v>519</v>
      </c>
      <c r="D1759" s="44">
        <v>39822</v>
      </c>
      <c r="E1759" s="43">
        <v>47</v>
      </c>
      <c r="F1759" s="43">
        <v>235760</v>
      </c>
      <c r="G1759" s="43">
        <v>0.1</v>
      </c>
      <c r="H1759" s="43">
        <v>23576</v>
      </c>
      <c r="I1759" s="43" t="s">
        <v>76</v>
      </c>
      <c r="J1759" s="43" t="s">
        <v>147</v>
      </c>
      <c r="K1759" s="43">
        <f t="shared" si="216"/>
        <v>2009</v>
      </c>
      <c r="L1759" s="43">
        <f t="shared" si="217"/>
        <v>0</v>
      </c>
      <c r="M1759" s="43">
        <f t="shared" si="218"/>
        <v>1</v>
      </c>
      <c r="N1759" s="43">
        <f t="shared" si="219"/>
        <v>1</v>
      </c>
      <c r="O1759" s="43" t="str">
        <f t="shared" si="220"/>
        <v>D: 7%+</v>
      </c>
      <c r="P1759" s="45">
        <f t="shared" si="221"/>
        <v>0</v>
      </c>
      <c r="Q1759" s="45">
        <f>IF(L1759=1,F1759*INDEX(Asumsi!$B$5:$B$7,MATCH(I1759,Asumsi!$A$5:$A$7,0))-H1759,0)</f>
        <v>0</v>
      </c>
      <c r="R1759" s="46">
        <f>MIN(G1759,INDEX(Asumsi!$C$5:$C$7,MATCH(I1759,Asumsi!$A$5:$A$7,0)))</f>
        <v>0.05</v>
      </c>
      <c r="S1759" s="43">
        <f t="shared" si="222"/>
        <v>1</v>
      </c>
      <c r="T1759" s="45">
        <f t="shared" si="223"/>
        <v>0</v>
      </c>
      <c r="U1759" s="45">
        <f>IF(L1759=1,F1759*INDEX(Asumsi!$B$5:$B$7,MATCH(I1759,Asumsi!$A$5:$A$7,0))-F1759*R1759,0)</f>
        <v>0</v>
      </c>
      <c r="V1759" s="45">
        <f>IF(S1759=1,U1759*(1-Asumsi!$B$10),U1759)</f>
        <v>0</v>
      </c>
    </row>
    <row r="1760" spans="1:22" x14ac:dyDescent="0.35">
      <c r="A1760" s="43">
        <v>40193</v>
      </c>
      <c r="B1760" s="43" t="s">
        <v>202</v>
      </c>
      <c r="C1760" s="43" t="s">
        <v>530</v>
      </c>
      <c r="D1760" s="44">
        <v>41154</v>
      </c>
      <c r="E1760" s="43">
        <v>34</v>
      </c>
      <c r="F1760" s="43">
        <v>6260403</v>
      </c>
      <c r="G1760" s="43">
        <v>7.0000000000000007E-2</v>
      </c>
      <c r="H1760" s="43">
        <v>438228</v>
      </c>
      <c r="I1760" s="43" t="s">
        <v>77</v>
      </c>
      <c r="J1760" s="43" t="s">
        <v>137</v>
      </c>
      <c r="K1760" s="43">
        <f t="shared" si="216"/>
        <v>2012</v>
      </c>
      <c r="L1760" s="43">
        <f t="shared" si="217"/>
        <v>1</v>
      </c>
      <c r="M1760" s="43">
        <f t="shared" si="218"/>
        <v>0</v>
      </c>
      <c r="N1760" s="43">
        <f t="shared" si="219"/>
        <v>1</v>
      </c>
      <c r="O1760" s="43" t="str">
        <f t="shared" si="220"/>
        <v>D: 7%+</v>
      </c>
      <c r="P1760" s="45">
        <f t="shared" si="221"/>
        <v>5822175</v>
      </c>
      <c r="Q1760" s="45">
        <f>IF(L1760=1,F1760*INDEX(Asumsi!$B$5:$B$7,MATCH(I1760,Asumsi!$A$5:$A$7,0))-H1760,0)</f>
        <v>1439892.9</v>
      </c>
      <c r="R1760" s="46">
        <f>MIN(G1760,INDEX(Asumsi!$C$5:$C$7,MATCH(I1760,Asumsi!$A$5:$A$7,0)))</f>
        <v>0.05</v>
      </c>
      <c r="S1760" s="43">
        <f t="shared" si="222"/>
        <v>1</v>
      </c>
      <c r="T1760" s="45">
        <f t="shared" si="223"/>
        <v>125208.06000000003</v>
      </c>
      <c r="U1760" s="45">
        <f>IF(L1760=1,F1760*INDEX(Asumsi!$B$5:$B$7,MATCH(I1760,Asumsi!$A$5:$A$7,0))-F1760*R1760,0)</f>
        <v>1565100.75</v>
      </c>
      <c r="V1760" s="45">
        <f>IF(S1760=1,U1760*(1-Asumsi!$B$10),U1760)</f>
        <v>1486845.7124999999</v>
      </c>
    </row>
    <row r="1761" spans="1:22" x14ac:dyDescent="0.35">
      <c r="A1761" s="43">
        <v>40258</v>
      </c>
      <c r="B1761" s="43" t="s">
        <v>202</v>
      </c>
      <c r="C1761" s="43" t="s">
        <v>525</v>
      </c>
      <c r="D1761" s="44">
        <v>39912</v>
      </c>
      <c r="E1761" s="43">
        <v>31</v>
      </c>
      <c r="F1761" s="43">
        <v>898940</v>
      </c>
      <c r="G1761" s="43">
        <v>0.05</v>
      </c>
      <c r="H1761" s="43">
        <v>44947</v>
      </c>
      <c r="I1761" s="43" t="s">
        <v>76</v>
      </c>
      <c r="J1761" s="43" t="s">
        <v>141</v>
      </c>
      <c r="K1761" s="43">
        <f t="shared" si="216"/>
        <v>2009</v>
      </c>
      <c r="L1761" s="43">
        <f t="shared" si="217"/>
        <v>1</v>
      </c>
      <c r="M1761" s="43">
        <f t="shared" si="218"/>
        <v>0</v>
      </c>
      <c r="N1761" s="43">
        <f t="shared" si="219"/>
        <v>1</v>
      </c>
      <c r="O1761" s="43" t="str">
        <f t="shared" si="220"/>
        <v>C: 4-6%</v>
      </c>
      <c r="P1761" s="45">
        <f t="shared" si="221"/>
        <v>853993</v>
      </c>
      <c r="Q1761" s="45">
        <f>IF(L1761=1,F1761*INDEX(Asumsi!$B$5:$B$7,MATCH(I1761,Asumsi!$A$5:$A$7,0))-H1761,0)</f>
        <v>224735</v>
      </c>
      <c r="R1761" s="46">
        <f>MIN(G1761,INDEX(Asumsi!$C$5:$C$7,MATCH(I1761,Asumsi!$A$5:$A$7,0)))</f>
        <v>0.05</v>
      </c>
      <c r="S1761" s="43">
        <f t="shared" si="222"/>
        <v>0</v>
      </c>
      <c r="T1761" s="45">
        <f t="shared" si="223"/>
        <v>0</v>
      </c>
      <c r="U1761" s="45">
        <f>IF(L1761=1,F1761*INDEX(Asumsi!$B$5:$B$7,MATCH(I1761,Asumsi!$A$5:$A$7,0))-F1761*R1761,0)</f>
        <v>224735</v>
      </c>
      <c r="V1761" s="45">
        <f>IF(S1761=1,U1761*(1-Asumsi!$B$10),U1761)</f>
        <v>224735</v>
      </c>
    </row>
    <row r="1762" spans="1:22" x14ac:dyDescent="0.35">
      <c r="A1762" s="43">
        <v>40544</v>
      </c>
      <c r="B1762" s="43" t="s">
        <v>202</v>
      </c>
      <c r="C1762" s="43" t="s">
        <v>525</v>
      </c>
      <c r="D1762" s="44">
        <v>39909</v>
      </c>
      <c r="E1762" s="43">
        <v>39</v>
      </c>
      <c r="F1762" s="43">
        <v>4827060</v>
      </c>
      <c r="G1762" s="43">
        <v>0.06</v>
      </c>
      <c r="H1762" s="43">
        <v>289624</v>
      </c>
      <c r="I1762" s="43" t="s">
        <v>75</v>
      </c>
      <c r="J1762" s="43" t="s">
        <v>144</v>
      </c>
      <c r="K1762" s="43">
        <f t="shared" si="216"/>
        <v>2009</v>
      </c>
      <c r="L1762" s="43">
        <f t="shared" si="217"/>
        <v>1</v>
      </c>
      <c r="M1762" s="43">
        <f t="shared" si="218"/>
        <v>0</v>
      </c>
      <c r="N1762" s="43">
        <f t="shared" si="219"/>
        <v>1</v>
      </c>
      <c r="O1762" s="43" t="str">
        <f t="shared" si="220"/>
        <v>C: 4-6%</v>
      </c>
      <c r="P1762" s="45">
        <f t="shared" si="221"/>
        <v>4537436</v>
      </c>
      <c r="Q1762" s="45">
        <f>IF(L1762=1,F1762*INDEX(Asumsi!$B$5:$B$7,MATCH(I1762,Asumsi!$A$5:$A$7,0))-H1762,0)</f>
        <v>1158494</v>
      </c>
      <c r="R1762" s="46">
        <f>MIN(G1762,INDEX(Asumsi!$C$5:$C$7,MATCH(I1762,Asumsi!$A$5:$A$7,0)))</f>
        <v>0.03</v>
      </c>
      <c r="S1762" s="43">
        <f t="shared" si="222"/>
        <v>1</v>
      </c>
      <c r="T1762" s="45">
        <f t="shared" si="223"/>
        <v>144811.79999999999</v>
      </c>
      <c r="U1762" s="45">
        <f>IF(L1762=1,F1762*INDEX(Asumsi!$B$5:$B$7,MATCH(I1762,Asumsi!$A$5:$A$7,0))-F1762*R1762,0)</f>
        <v>1303306.2</v>
      </c>
      <c r="V1762" s="45">
        <f>IF(S1762=1,U1762*(1-Asumsi!$B$10),U1762)</f>
        <v>1238140.8899999999</v>
      </c>
    </row>
    <row r="1763" spans="1:22" x14ac:dyDescent="0.35">
      <c r="A1763" s="43">
        <v>41765</v>
      </c>
      <c r="B1763" s="43" t="s">
        <v>202</v>
      </c>
      <c r="C1763" s="43" t="s">
        <v>534</v>
      </c>
      <c r="D1763" s="44">
        <v>40156</v>
      </c>
      <c r="E1763" s="43">
        <v>41</v>
      </c>
      <c r="F1763" s="43">
        <v>409980</v>
      </c>
      <c r="G1763" s="43">
        <v>0.03</v>
      </c>
      <c r="H1763" s="43">
        <v>12299</v>
      </c>
      <c r="I1763" s="43" t="s">
        <v>76</v>
      </c>
      <c r="J1763" s="43" t="s">
        <v>138</v>
      </c>
      <c r="K1763" s="43">
        <f t="shared" si="216"/>
        <v>2009</v>
      </c>
      <c r="L1763" s="43">
        <f t="shared" si="217"/>
        <v>1</v>
      </c>
      <c r="M1763" s="43">
        <f t="shared" si="218"/>
        <v>0</v>
      </c>
      <c r="N1763" s="43">
        <f t="shared" si="219"/>
        <v>1</v>
      </c>
      <c r="O1763" s="43" t="str">
        <f t="shared" si="220"/>
        <v>B: 1-3%</v>
      </c>
      <c r="P1763" s="45">
        <f t="shared" si="221"/>
        <v>397681</v>
      </c>
      <c r="Q1763" s="45">
        <f>IF(L1763=1,F1763*INDEX(Asumsi!$B$5:$B$7,MATCH(I1763,Asumsi!$A$5:$A$7,0))-H1763,0)</f>
        <v>110695</v>
      </c>
      <c r="R1763" s="46">
        <f>MIN(G1763,INDEX(Asumsi!$C$5:$C$7,MATCH(I1763,Asumsi!$A$5:$A$7,0)))</f>
        <v>0.03</v>
      </c>
      <c r="S1763" s="43">
        <f t="shared" si="222"/>
        <v>0</v>
      </c>
      <c r="T1763" s="45">
        <f t="shared" si="223"/>
        <v>0</v>
      </c>
      <c r="U1763" s="45">
        <f>IF(L1763=1,F1763*INDEX(Asumsi!$B$5:$B$7,MATCH(I1763,Asumsi!$A$5:$A$7,0))-F1763*R1763,0)</f>
        <v>110694.6</v>
      </c>
      <c r="V1763" s="45">
        <f>IF(S1763=1,U1763*(1-Asumsi!$B$10),U1763)</f>
        <v>110694.6</v>
      </c>
    </row>
    <row r="1764" spans="1:22" x14ac:dyDescent="0.35">
      <c r="A1764" s="43">
        <v>42242</v>
      </c>
      <c r="B1764" s="43" t="s">
        <v>202</v>
      </c>
      <c r="C1764" s="43" t="s">
        <v>518</v>
      </c>
      <c r="D1764" s="44">
        <v>39904</v>
      </c>
      <c r="E1764" s="43">
        <v>23</v>
      </c>
      <c r="F1764" s="43">
        <v>530620</v>
      </c>
      <c r="G1764" s="43">
        <v>0.09</v>
      </c>
      <c r="H1764" s="43">
        <v>47756</v>
      </c>
      <c r="I1764" s="43" t="s">
        <v>76</v>
      </c>
      <c r="J1764" s="43" t="s">
        <v>138</v>
      </c>
      <c r="K1764" s="43">
        <f t="shared" si="216"/>
        <v>2009</v>
      </c>
      <c r="L1764" s="43">
        <f t="shared" si="217"/>
        <v>1</v>
      </c>
      <c r="M1764" s="43">
        <f t="shared" si="218"/>
        <v>0</v>
      </c>
      <c r="N1764" s="43">
        <f t="shared" si="219"/>
        <v>1</v>
      </c>
      <c r="O1764" s="43" t="str">
        <f t="shared" si="220"/>
        <v>D: 7%+</v>
      </c>
      <c r="P1764" s="45">
        <f t="shared" si="221"/>
        <v>482864</v>
      </c>
      <c r="Q1764" s="45">
        <f>IF(L1764=1,F1764*INDEX(Asumsi!$B$5:$B$7,MATCH(I1764,Asumsi!$A$5:$A$7,0))-H1764,0)</f>
        <v>111430</v>
      </c>
      <c r="R1764" s="46">
        <f>MIN(G1764,INDEX(Asumsi!$C$5:$C$7,MATCH(I1764,Asumsi!$A$5:$A$7,0)))</f>
        <v>0.05</v>
      </c>
      <c r="S1764" s="43">
        <f t="shared" si="222"/>
        <v>1</v>
      </c>
      <c r="T1764" s="45">
        <f t="shared" si="223"/>
        <v>21224.799999999996</v>
      </c>
      <c r="U1764" s="45">
        <f>IF(L1764=1,F1764*INDEX(Asumsi!$B$5:$B$7,MATCH(I1764,Asumsi!$A$5:$A$7,0))-F1764*R1764,0)</f>
        <v>132655</v>
      </c>
      <c r="V1764" s="45">
        <f>IF(S1764=1,U1764*(1-Asumsi!$B$10),U1764)</f>
        <v>126022.25</v>
      </c>
    </row>
    <row r="1765" spans="1:22" x14ac:dyDescent="0.35">
      <c r="A1765" s="43">
        <v>42369</v>
      </c>
      <c r="B1765" s="43" t="s">
        <v>202</v>
      </c>
      <c r="C1765" s="43" t="s">
        <v>529</v>
      </c>
      <c r="D1765" s="44">
        <v>40395</v>
      </c>
      <c r="E1765" s="43">
        <v>44</v>
      </c>
      <c r="F1765" s="43">
        <v>1572520</v>
      </c>
      <c r="G1765" s="43">
        <v>0.01</v>
      </c>
      <c r="H1765" s="43">
        <v>15725</v>
      </c>
      <c r="I1765" s="43" t="s">
        <v>77</v>
      </c>
      <c r="J1765" s="43" t="s">
        <v>142</v>
      </c>
      <c r="K1765" s="43">
        <f t="shared" si="216"/>
        <v>2010</v>
      </c>
      <c r="L1765" s="43">
        <f t="shared" si="217"/>
        <v>1</v>
      </c>
      <c r="M1765" s="43">
        <f t="shared" si="218"/>
        <v>0</v>
      </c>
      <c r="N1765" s="43">
        <f t="shared" si="219"/>
        <v>1</v>
      </c>
      <c r="O1765" s="43" t="str">
        <f t="shared" si="220"/>
        <v>B: 1-3%</v>
      </c>
      <c r="P1765" s="45">
        <f t="shared" si="221"/>
        <v>1556795</v>
      </c>
      <c r="Q1765" s="45">
        <f>IF(L1765=1,F1765*INDEX(Asumsi!$B$5:$B$7,MATCH(I1765,Asumsi!$A$5:$A$7,0))-H1765,0)</f>
        <v>456031</v>
      </c>
      <c r="R1765" s="46">
        <f>MIN(G1765,INDEX(Asumsi!$C$5:$C$7,MATCH(I1765,Asumsi!$A$5:$A$7,0)))</f>
        <v>0.01</v>
      </c>
      <c r="S1765" s="43">
        <f t="shared" si="222"/>
        <v>0</v>
      </c>
      <c r="T1765" s="45">
        <f t="shared" si="223"/>
        <v>0</v>
      </c>
      <c r="U1765" s="45">
        <f>IF(L1765=1,F1765*INDEX(Asumsi!$B$5:$B$7,MATCH(I1765,Asumsi!$A$5:$A$7,0))-F1765*R1765,0)</f>
        <v>456030.8</v>
      </c>
      <c r="V1765" s="45">
        <f>IF(S1765=1,U1765*(1-Asumsi!$B$10),U1765)</f>
        <v>456030.8</v>
      </c>
    </row>
    <row r="1766" spans="1:22" x14ac:dyDescent="0.35">
      <c r="A1766" s="43">
        <v>42690</v>
      </c>
      <c r="B1766" s="43" t="s">
        <v>202</v>
      </c>
      <c r="C1766" s="43" t="s">
        <v>519</v>
      </c>
      <c r="D1766" s="44">
        <v>40449</v>
      </c>
      <c r="E1766" s="43">
        <v>44</v>
      </c>
      <c r="F1766" s="43">
        <v>37394480</v>
      </c>
      <c r="G1766" s="43">
        <v>0.02</v>
      </c>
      <c r="H1766" s="43">
        <v>747890</v>
      </c>
      <c r="I1766" s="43" t="s">
        <v>76</v>
      </c>
      <c r="J1766" s="43" t="s">
        <v>138</v>
      </c>
      <c r="K1766" s="43">
        <f t="shared" si="216"/>
        <v>2010</v>
      </c>
      <c r="L1766" s="43">
        <f t="shared" si="217"/>
        <v>1</v>
      </c>
      <c r="M1766" s="43">
        <f t="shared" si="218"/>
        <v>0</v>
      </c>
      <c r="N1766" s="43">
        <f t="shared" si="219"/>
        <v>1</v>
      </c>
      <c r="O1766" s="43" t="str">
        <f t="shared" si="220"/>
        <v>B: 1-3%</v>
      </c>
      <c r="P1766" s="45">
        <f t="shared" si="221"/>
        <v>36646590</v>
      </c>
      <c r="Q1766" s="45">
        <f>IF(L1766=1,F1766*INDEX(Asumsi!$B$5:$B$7,MATCH(I1766,Asumsi!$A$5:$A$7,0))-H1766,0)</f>
        <v>10470454</v>
      </c>
      <c r="R1766" s="46">
        <f>MIN(G1766,INDEX(Asumsi!$C$5:$C$7,MATCH(I1766,Asumsi!$A$5:$A$7,0)))</f>
        <v>0.02</v>
      </c>
      <c r="S1766" s="43">
        <f t="shared" si="222"/>
        <v>0</v>
      </c>
      <c r="T1766" s="45">
        <f t="shared" si="223"/>
        <v>0</v>
      </c>
      <c r="U1766" s="45">
        <f>IF(L1766=1,F1766*INDEX(Asumsi!$B$5:$B$7,MATCH(I1766,Asumsi!$A$5:$A$7,0))-F1766*R1766,0)</f>
        <v>10470454.4</v>
      </c>
      <c r="V1766" s="45">
        <f>IF(S1766=1,U1766*(1-Asumsi!$B$10),U1766)</f>
        <v>10470454.4</v>
      </c>
    </row>
    <row r="1767" spans="1:22" x14ac:dyDescent="0.35">
      <c r="A1767" s="43">
        <v>45184</v>
      </c>
      <c r="B1767" s="43" t="s">
        <v>202</v>
      </c>
      <c r="C1767" s="43" t="s">
        <v>534</v>
      </c>
      <c r="D1767" s="44">
        <v>40346</v>
      </c>
      <c r="E1767" s="43">
        <v>25</v>
      </c>
      <c r="F1767" s="43">
        <v>29294520</v>
      </c>
      <c r="G1767" s="43">
        <v>7.0000000000000007E-2</v>
      </c>
      <c r="H1767" s="43">
        <v>2050616</v>
      </c>
      <c r="I1767" s="43" t="s">
        <v>77</v>
      </c>
      <c r="J1767" s="43" t="s">
        <v>139</v>
      </c>
      <c r="K1767" s="43">
        <f t="shared" si="216"/>
        <v>2010</v>
      </c>
      <c r="L1767" s="43">
        <f t="shared" si="217"/>
        <v>1</v>
      </c>
      <c r="M1767" s="43">
        <f t="shared" si="218"/>
        <v>0</v>
      </c>
      <c r="N1767" s="43">
        <f t="shared" si="219"/>
        <v>1</v>
      </c>
      <c r="O1767" s="43" t="str">
        <f t="shared" si="220"/>
        <v>D: 7%+</v>
      </c>
      <c r="P1767" s="45">
        <f t="shared" si="221"/>
        <v>27243904</v>
      </c>
      <c r="Q1767" s="45">
        <f>IF(L1767=1,F1767*INDEX(Asumsi!$B$5:$B$7,MATCH(I1767,Asumsi!$A$5:$A$7,0))-H1767,0)</f>
        <v>6737740</v>
      </c>
      <c r="R1767" s="46">
        <f>MIN(G1767,INDEX(Asumsi!$C$5:$C$7,MATCH(I1767,Asumsi!$A$5:$A$7,0)))</f>
        <v>0.05</v>
      </c>
      <c r="S1767" s="43">
        <f t="shared" si="222"/>
        <v>1</v>
      </c>
      <c r="T1767" s="45">
        <f t="shared" si="223"/>
        <v>585890.40000000014</v>
      </c>
      <c r="U1767" s="45">
        <f>IF(L1767=1,F1767*INDEX(Asumsi!$B$5:$B$7,MATCH(I1767,Asumsi!$A$5:$A$7,0))-F1767*R1767,0)</f>
        <v>7323630</v>
      </c>
      <c r="V1767" s="45">
        <f>IF(S1767=1,U1767*(1-Asumsi!$B$10),U1767)</f>
        <v>6957448.5</v>
      </c>
    </row>
    <row r="1768" spans="1:22" x14ac:dyDescent="0.35">
      <c r="A1768" s="43">
        <v>45632</v>
      </c>
      <c r="B1768" s="43" t="s">
        <v>209</v>
      </c>
      <c r="C1768" s="43" t="s">
        <v>525</v>
      </c>
      <c r="D1768" s="44">
        <v>40308</v>
      </c>
      <c r="E1768" s="43">
        <v>50</v>
      </c>
      <c r="F1768" s="43">
        <v>884620</v>
      </c>
      <c r="G1768" s="43">
        <v>0.02</v>
      </c>
      <c r="H1768" s="43">
        <v>17692</v>
      </c>
      <c r="I1768" s="43" t="s">
        <v>75</v>
      </c>
      <c r="J1768" s="43" t="s">
        <v>144</v>
      </c>
      <c r="K1768" s="43">
        <f t="shared" si="216"/>
        <v>2010</v>
      </c>
      <c r="L1768" s="43">
        <f t="shared" si="217"/>
        <v>0</v>
      </c>
      <c r="M1768" s="43">
        <f t="shared" si="218"/>
        <v>1</v>
      </c>
      <c r="N1768" s="43">
        <f t="shared" si="219"/>
        <v>1</v>
      </c>
      <c r="O1768" s="43" t="str">
        <f t="shared" si="220"/>
        <v>B: 1-3%</v>
      </c>
      <c r="P1768" s="45">
        <f t="shared" si="221"/>
        <v>0</v>
      </c>
      <c r="Q1768" s="45">
        <f>IF(L1768=1,F1768*INDEX(Asumsi!$B$5:$B$7,MATCH(I1768,Asumsi!$A$5:$A$7,0))-H1768,0)</f>
        <v>0</v>
      </c>
      <c r="R1768" s="46">
        <f>MIN(G1768,INDEX(Asumsi!$C$5:$C$7,MATCH(I1768,Asumsi!$A$5:$A$7,0)))</f>
        <v>0.02</v>
      </c>
      <c r="S1768" s="43">
        <f t="shared" si="222"/>
        <v>0</v>
      </c>
      <c r="T1768" s="45">
        <f t="shared" si="223"/>
        <v>0</v>
      </c>
      <c r="U1768" s="45">
        <f>IF(L1768=1,F1768*INDEX(Asumsi!$B$5:$B$7,MATCH(I1768,Asumsi!$A$5:$A$7,0))-F1768*R1768,0)</f>
        <v>0</v>
      </c>
      <c r="V1768" s="45">
        <f>IF(S1768=1,U1768*(1-Asumsi!$B$10),U1768)</f>
        <v>0</v>
      </c>
    </row>
    <row r="1769" spans="1:22" x14ac:dyDescent="0.35">
      <c r="A1769" s="43">
        <v>46276</v>
      </c>
      <c r="B1769" s="43" t="s">
        <v>209</v>
      </c>
      <c r="C1769" s="43" t="s">
        <v>523</v>
      </c>
      <c r="D1769" s="44">
        <v>41252</v>
      </c>
      <c r="E1769" s="43">
        <v>4</v>
      </c>
      <c r="F1769" s="43">
        <v>229660</v>
      </c>
      <c r="G1769" s="43">
        <v>0.04</v>
      </c>
      <c r="H1769" s="43">
        <v>9186</v>
      </c>
      <c r="I1769" s="43" t="s">
        <v>77</v>
      </c>
      <c r="J1769" s="43" t="s">
        <v>142</v>
      </c>
      <c r="K1769" s="43">
        <f t="shared" si="216"/>
        <v>2012</v>
      </c>
      <c r="L1769" s="43">
        <f t="shared" si="217"/>
        <v>0</v>
      </c>
      <c r="M1769" s="43">
        <f t="shared" si="218"/>
        <v>1</v>
      </c>
      <c r="N1769" s="43">
        <f t="shared" si="219"/>
        <v>1</v>
      </c>
      <c r="O1769" s="43" t="str">
        <f t="shared" si="220"/>
        <v>C: 4-6%</v>
      </c>
      <c r="P1769" s="45">
        <f t="shared" si="221"/>
        <v>0</v>
      </c>
      <c r="Q1769" s="45">
        <f>IF(L1769=1,F1769*INDEX(Asumsi!$B$5:$B$7,MATCH(I1769,Asumsi!$A$5:$A$7,0))-H1769,0)</f>
        <v>0</v>
      </c>
      <c r="R1769" s="46">
        <f>MIN(G1769,INDEX(Asumsi!$C$5:$C$7,MATCH(I1769,Asumsi!$A$5:$A$7,0)))</f>
        <v>0.04</v>
      </c>
      <c r="S1769" s="43">
        <f t="shared" si="222"/>
        <v>0</v>
      </c>
      <c r="T1769" s="45">
        <f t="shared" si="223"/>
        <v>0</v>
      </c>
      <c r="U1769" s="45">
        <f>IF(L1769=1,F1769*INDEX(Asumsi!$B$5:$B$7,MATCH(I1769,Asumsi!$A$5:$A$7,0))-F1769*R1769,0)</f>
        <v>0</v>
      </c>
      <c r="V1769" s="45">
        <f>IF(S1769=1,U1769*(1-Asumsi!$B$10),U1769)</f>
        <v>0</v>
      </c>
    </row>
    <row r="1770" spans="1:22" x14ac:dyDescent="0.35">
      <c r="A1770" s="43">
        <v>46566</v>
      </c>
      <c r="B1770" s="43" t="s">
        <v>202</v>
      </c>
      <c r="C1770" s="43" t="s">
        <v>532</v>
      </c>
      <c r="D1770" s="44">
        <v>41008</v>
      </c>
      <c r="E1770" s="43">
        <v>49</v>
      </c>
      <c r="F1770" s="43">
        <v>3069400</v>
      </c>
      <c r="G1770" s="43">
        <v>7.0000000000000007E-2</v>
      </c>
      <c r="H1770" s="43">
        <v>214858</v>
      </c>
      <c r="I1770" s="43" t="s">
        <v>77</v>
      </c>
      <c r="J1770" s="43" t="s">
        <v>142</v>
      </c>
      <c r="K1770" s="43">
        <f t="shared" si="216"/>
        <v>2012</v>
      </c>
      <c r="L1770" s="43">
        <f t="shared" si="217"/>
        <v>1</v>
      </c>
      <c r="M1770" s="43">
        <f t="shared" si="218"/>
        <v>0</v>
      </c>
      <c r="N1770" s="43">
        <f t="shared" si="219"/>
        <v>1</v>
      </c>
      <c r="O1770" s="43" t="str">
        <f t="shared" si="220"/>
        <v>D: 7%+</v>
      </c>
      <c r="P1770" s="45">
        <f t="shared" si="221"/>
        <v>2854542</v>
      </c>
      <c r="Q1770" s="45">
        <f>IF(L1770=1,F1770*INDEX(Asumsi!$B$5:$B$7,MATCH(I1770,Asumsi!$A$5:$A$7,0))-H1770,0)</f>
        <v>705962</v>
      </c>
      <c r="R1770" s="46">
        <f>MIN(G1770,INDEX(Asumsi!$C$5:$C$7,MATCH(I1770,Asumsi!$A$5:$A$7,0)))</f>
        <v>0.05</v>
      </c>
      <c r="S1770" s="43">
        <f t="shared" si="222"/>
        <v>1</v>
      </c>
      <c r="T1770" s="45">
        <f t="shared" si="223"/>
        <v>61388.000000000015</v>
      </c>
      <c r="U1770" s="45">
        <f>IF(L1770=1,F1770*INDEX(Asumsi!$B$5:$B$7,MATCH(I1770,Asumsi!$A$5:$A$7,0))-F1770*R1770,0)</f>
        <v>767350</v>
      </c>
      <c r="V1770" s="45">
        <f>IF(S1770=1,U1770*(1-Asumsi!$B$10),U1770)</f>
        <v>728982.5</v>
      </c>
    </row>
    <row r="1771" spans="1:22" x14ac:dyDescent="0.35">
      <c r="A1771" s="43">
        <v>48198</v>
      </c>
      <c r="B1771" s="43" t="s">
        <v>202</v>
      </c>
      <c r="C1771" s="43" t="s">
        <v>521</v>
      </c>
      <c r="D1771" s="44">
        <v>40137</v>
      </c>
      <c r="E1771" s="43">
        <v>7</v>
      </c>
      <c r="F1771" s="43">
        <v>5626680</v>
      </c>
      <c r="G1771" s="43">
        <v>0.1</v>
      </c>
      <c r="H1771" s="43">
        <v>562668</v>
      </c>
      <c r="I1771" s="43" t="s">
        <v>77</v>
      </c>
      <c r="J1771" s="43" t="s">
        <v>134</v>
      </c>
      <c r="K1771" s="43">
        <f t="shared" si="216"/>
        <v>2009</v>
      </c>
      <c r="L1771" s="43">
        <f t="shared" si="217"/>
        <v>1</v>
      </c>
      <c r="M1771" s="43">
        <f t="shared" si="218"/>
        <v>0</v>
      </c>
      <c r="N1771" s="43">
        <f t="shared" si="219"/>
        <v>1</v>
      </c>
      <c r="O1771" s="43" t="str">
        <f t="shared" si="220"/>
        <v>D: 7%+</v>
      </c>
      <c r="P1771" s="45">
        <f t="shared" si="221"/>
        <v>5064012</v>
      </c>
      <c r="Q1771" s="45">
        <f>IF(L1771=1,F1771*INDEX(Asumsi!$B$5:$B$7,MATCH(I1771,Asumsi!$A$5:$A$7,0))-H1771,0)</f>
        <v>1125336</v>
      </c>
      <c r="R1771" s="46">
        <f>MIN(G1771,INDEX(Asumsi!$C$5:$C$7,MATCH(I1771,Asumsi!$A$5:$A$7,0)))</f>
        <v>0.05</v>
      </c>
      <c r="S1771" s="43">
        <f t="shared" si="222"/>
        <v>1</v>
      </c>
      <c r="T1771" s="45">
        <f t="shared" si="223"/>
        <v>281334</v>
      </c>
      <c r="U1771" s="45">
        <f>IF(L1771=1,F1771*INDEX(Asumsi!$B$5:$B$7,MATCH(I1771,Asumsi!$A$5:$A$7,0))-F1771*R1771,0)</f>
        <v>1406670</v>
      </c>
      <c r="V1771" s="45">
        <f>IF(S1771=1,U1771*(1-Asumsi!$B$10),U1771)</f>
        <v>1336336.5</v>
      </c>
    </row>
    <row r="1772" spans="1:22" x14ac:dyDescent="0.35">
      <c r="A1772" s="43">
        <v>48453</v>
      </c>
      <c r="B1772" s="43" t="s">
        <v>202</v>
      </c>
      <c r="C1772" s="43" t="s">
        <v>534</v>
      </c>
      <c r="D1772" s="44">
        <v>40020</v>
      </c>
      <c r="E1772" s="43">
        <v>50</v>
      </c>
      <c r="F1772" s="43">
        <v>774060</v>
      </c>
      <c r="G1772" s="43">
        <v>0.04</v>
      </c>
      <c r="H1772" s="43">
        <v>30962</v>
      </c>
      <c r="I1772" s="43" t="s">
        <v>75</v>
      </c>
      <c r="J1772" s="43" t="s">
        <v>144</v>
      </c>
      <c r="K1772" s="43">
        <f t="shared" si="216"/>
        <v>2009</v>
      </c>
      <c r="L1772" s="43">
        <f t="shared" si="217"/>
        <v>1</v>
      </c>
      <c r="M1772" s="43">
        <f t="shared" si="218"/>
        <v>0</v>
      </c>
      <c r="N1772" s="43">
        <f t="shared" si="219"/>
        <v>1</v>
      </c>
      <c r="O1772" s="43" t="str">
        <f t="shared" si="220"/>
        <v>C: 4-6%</v>
      </c>
      <c r="P1772" s="45">
        <f t="shared" si="221"/>
        <v>743098</v>
      </c>
      <c r="Q1772" s="45">
        <f>IF(L1772=1,F1772*INDEX(Asumsi!$B$5:$B$7,MATCH(I1772,Asumsi!$A$5:$A$7,0))-H1772,0)</f>
        <v>201256</v>
      </c>
      <c r="R1772" s="46">
        <f>MIN(G1772,INDEX(Asumsi!$C$5:$C$7,MATCH(I1772,Asumsi!$A$5:$A$7,0)))</f>
        <v>0.03</v>
      </c>
      <c r="S1772" s="43">
        <f t="shared" si="222"/>
        <v>1</v>
      </c>
      <c r="T1772" s="45">
        <f t="shared" si="223"/>
        <v>7740.6000000000013</v>
      </c>
      <c r="U1772" s="45">
        <f>IF(L1772=1,F1772*INDEX(Asumsi!$B$5:$B$7,MATCH(I1772,Asumsi!$A$5:$A$7,0))-F1772*R1772,0)</f>
        <v>208996.2</v>
      </c>
      <c r="V1772" s="45">
        <f>IF(S1772=1,U1772*(1-Asumsi!$B$10),U1772)</f>
        <v>198546.39</v>
      </c>
    </row>
    <row r="1773" spans="1:22" x14ac:dyDescent="0.35">
      <c r="A1773" s="43">
        <v>48518</v>
      </c>
      <c r="B1773" s="43" t="s">
        <v>202</v>
      </c>
      <c r="C1773" s="43" t="s">
        <v>526</v>
      </c>
      <c r="D1773" s="44">
        <v>39905</v>
      </c>
      <c r="E1773" s="43">
        <v>17</v>
      </c>
      <c r="F1773" s="43">
        <v>1170940</v>
      </c>
      <c r="G1773" s="43">
        <v>0.1</v>
      </c>
      <c r="H1773" s="43">
        <v>117094</v>
      </c>
      <c r="I1773" s="43" t="s">
        <v>76</v>
      </c>
      <c r="J1773" s="43" t="s">
        <v>145</v>
      </c>
      <c r="K1773" s="43">
        <f t="shared" si="216"/>
        <v>2009</v>
      </c>
      <c r="L1773" s="43">
        <f t="shared" si="217"/>
        <v>1</v>
      </c>
      <c r="M1773" s="43">
        <f t="shared" si="218"/>
        <v>0</v>
      </c>
      <c r="N1773" s="43">
        <f t="shared" si="219"/>
        <v>1</v>
      </c>
      <c r="O1773" s="43" t="str">
        <f t="shared" si="220"/>
        <v>D: 7%+</v>
      </c>
      <c r="P1773" s="45">
        <f t="shared" si="221"/>
        <v>1053846</v>
      </c>
      <c r="Q1773" s="45">
        <f>IF(L1773=1,F1773*INDEX(Asumsi!$B$5:$B$7,MATCH(I1773,Asumsi!$A$5:$A$7,0))-H1773,0)</f>
        <v>234188</v>
      </c>
      <c r="R1773" s="46">
        <f>MIN(G1773,INDEX(Asumsi!$C$5:$C$7,MATCH(I1773,Asumsi!$A$5:$A$7,0)))</f>
        <v>0.05</v>
      </c>
      <c r="S1773" s="43">
        <f t="shared" si="222"/>
        <v>1</v>
      </c>
      <c r="T1773" s="45">
        <f t="shared" si="223"/>
        <v>58547</v>
      </c>
      <c r="U1773" s="45">
        <f>IF(L1773=1,F1773*INDEX(Asumsi!$B$5:$B$7,MATCH(I1773,Asumsi!$A$5:$A$7,0))-F1773*R1773,0)</f>
        <v>292735</v>
      </c>
      <c r="V1773" s="45">
        <f>IF(S1773=1,U1773*(1-Asumsi!$B$10),U1773)</f>
        <v>278098.25</v>
      </c>
    </row>
    <row r="1774" spans="1:22" x14ac:dyDescent="0.35">
      <c r="A1774" s="43">
        <v>49349</v>
      </c>
      <c r="B1774" s="43" t="s">
        <v>209</v>
      </c>
      <c r="C1774" s="43" t="s">
        <v>519</v>
      </c>
      <c r="D1774" s="44">
        <v>40695</v>
      </c>
      <c r="E1774" s="43">
        <v>11</v>
      </c>
      <c r="F1774" s="43">
        <v>246680</v>
      </c>
      <c r="G1774" s="43">
        <v>7.0000000000000007E-2</v>
      </c>
      <c r="H1774" s="43">
        <v>17268</v>
      </c>
      <c r="I1774" s="43" t="s">
        <v>76</v>
      </c>
      <c r="J1774" s="43" t="s">
        <v>145</v>
      </c>
      <c r="K1774" s="43">
        <f t="shared" si="216"/>
        <v>2011</v>
      </c>
      <c r="L1774" s="43">
        <f t="shared" si="217"/>
        <v>0</v>
      </c>
      <c r="M1774" s="43">
        <f t="shared" si="218"/>
        <v>1</v>
      </c>
      <c r="N1774" s="43">
        <f t="shared" si="219"/>
        <v>1</v>
      </c>
      <c r="O1774" s="43" t="str">
        <f t="shared" si="220"/>
        <v>D: 7%+</v>
      </c>
      <c r="P1774" s="45">
        <f t="shared" si="221"/>
        <v>0</v>
      </c>
      <c r="Q1774" s="45">
        <f>IF(L1774=1,F1774*INDEX(Asumsi!$B$5:$B$7,MATCH(I1774,Asumsi!$A$5:$A$7,0))-H1774,0)</f>
        <v>0</v>
      </c>
      <c r="R1774" s="46">
        <f>MIN(G1774,INDEX(Asumsi!$C$5:$C$7,MATCH(I1774,Asumsi!$A$5:$A$7,0)))</f>
        <v>0.05</v>
      </c>
      <c r="S1774" s="43">
        <f t="shared" si="222"/>
        <v>1</v>
      </c>
      <c r="T1774" s="45">
        <f t="shared" si="223"/>
        <v>0</v>
      </c>
      <c r="U1774" s="45">
        <f>IF(L1774=1,F1774*INDEX(Asumsi!$B$5:$B$7,MATCH(I1774,Asumsi!$A$5:$A$7,0))-F1774*R1774,0)</f>
        <v>0</v>
      </c>
      <c r="V1774" s="45">
        <f>IF(S1774=1,U1774*(1-Asumsi!$B$10),U1774)</f>
        <v>0</v>
      </c>
    </row>
    <row r="1775" spans="1:22" x14ac:dyDescent="0.35">
      <c r="A1775" s="43">
        <v>49668</v>
      </c>
      <c r="B1775" s="43" t="s">
        <v>209</v>
      </c>
      <c r="C1775" s="43" t="s">
        <v>525</v>
      </c>
      <c r="D1775" s="44">
        <v>40149</v>
      </c>
      <c r="E1775" s="43">
        <v>25</v>
      </c>
      <c r="F1775" s="43">
        <v>186440</v>
      </c>
      <c r="G1775" s="43">
        <v>0.06</v>
      </c>
      <c r="H1775" s="43">
        <v>11186</v>
      </c>
      <c r="I1775" s="43" t="s">
        <v>76</v>
      </c>
      <c r="J1775" s="43" t="s">
        <v>150</v>
      </c>
      <c r="K1775" s="43">
        <f t="shared" si="216"/>
        <v>2009</v>
      </c>
      <c r="L1775" s="43">
        <f t="shared" si="217"/>
        <v>0</v>
      </c>
      <c r="M1775" s="43">
        <f t="shared" si="218"/>
        <v>1</v>
      </c>
      <c r="N1775" s="43">
        <f t="shared" si="219"/>
        <v>1</v>
      </c>
      <c r="O1775" s="43" t="str">
        <f t="shared" si="220"/>
        <v>C: 4-6%</v>
      </c>
      <c r="P1775" s="45">
        <f t="shared" si="221"/>
        <v>0</v>
      </c>
      <c r="Q1775" s="45">
        <f>IF(L1775=1,F1775*INDEX(Asumsi!$B$5:$B$7,MATCH(I1775,Asumsi!$A$5:$A$7,0))-H1775,0)</f>
        <v>0</v>
      </c>
      <c r="R1775" s="46">
        <f>MIN(G1775,INDEX(Asumsi!$C$5:$C$7,MATCH(I1775,Asumsi!$A$5:$A$7,0)))</f>
        <v>0.05</v>
      </c>
      <c r="S1775" s="43">
        <f t="shared" si="222"/>
        <v>1</v>
      </c>
      <c r="T1775" s="45">
        <f t="shared" si="223"/>
        <v>0</v>
      </c>
      <c r="U1775" s="45">
        <f>IF(L1775=1,F1775*INDEX(Asumsi!$B$5:$B$7,MATCH(I1775,Asumsi!$A$5:$A$7,0))-F1775*R1775,0)</f>
        <v>0</v>
      </c>
      <c r="V1775" s="45">
        <f>IF(S1775=1,U1775*(1-Asumsi!$B$10),U1775)</f>
        <v>0</v>
      </c>
    </row>
    <row r="1776" spans="1:22" x14ac:dyDescent="0.35">
      <c r="A1776" s="43">
        <v>50309</v>
      </c>
      <c r="B1776" s="43" t="s">
        <v>202</v>
      </c>
      <c r="C1776" s="43" t="s">
        <v>443</v>
      </c>
      <c r="D1776" s="44">
        <v>40617</v>
      </c>
      <c r="E1776" s="43">
        <v>36</v>
      </c>
      <c r="F1776" s="43">
        <v>486360</v>
      </c>
      <c r="G1776" s="43">
        <v>0.08</v>
      </c>
      <c r="H1776" s="43">
        <v>38909</v>
      </c>
      <c r="I1776" s="43" t="s">
        <v>76</v>
      </c>
      <c r="J1776" s="43" t="s">
        <v>140</v>
      </c>
      <c r="K1776" s="43">
        <f t="shared" si="216"/>
        <v>2011</v>
      </c>
      <c r="L1776" s="43">
        <f t="shared" si="217"/>
        <v>1</v>
      </c>
      <c r="M1776" s="43">
        <f t="shared" si="218"/>
        <v>0</v>
      </c>
      <c r="N1776" s="43">
        <f t="shared" si="219"/>
        <v>1</v>
      </c>
      <c r="O1776" s="43" t="str">
        <f t="shared" si="220"/>
        <v>D: 7%+</v>
      </c>
      <c r="P1776" s="45">
        <f t="shared" si="221"/>
        <v>447451</v>
      </c>
      <c r="Q1776" s="45">
        <f>IF(L1776=1,F1776*INDEX(Asumsi!$B$5:$B$7,MATCH(I1776,Asumsi!$A$5:$A$7,0))-H1776,0)</f>
        <v>106999</v>
      </c>
      <c r="R1776" s="46">
        <f>MIN(G1776,INDEX(Asumsi!$C$5:$C$7,MATCH(I1776,Asumsi!$A$5:$A$7,0)))</f>
        <v>0.05</v>
      </c>
      <c r="S1776" s="43">
        <f t="shared" si="222"/>
        <v>1</v>
      </c>
      <c r="T1776" s="45">
        <f t="shared" si="223"/>
        <v>14590.8</v>
      </c>
      <c r="U1776" s="45">
        <f>IF(L1776=1,F1776*INDEX(Asumsi!$B$5:$B$7,MATCH(I1776,Asumsi!$A$5:$A$7,0))-F1776*R1776,0)</f>
        <v>121590</v>
      </c>
      <c r="V1776" s="45">
        <f>IF(S1776=1,U1776*(1-Asumsi!$B$10),U1776)</f>
        <v>115510.5</v>
      </c>
    </row>
    <row r="1777" spans="1:22" x14ac:dyDescent="0.35">
      <c r="A1777" s="43">
        <v>52327</v>
      </c>
      <c r="B1777" s="43" t="s">
        <v>209</v>
      </c>
      <c r="C1777" s="43" t="s">
        <v>532</v>
      </c>
      <c r="D1777" s="44">
        <v>40897</v>
      </c>
      <c r="E1777" s="43">
        <v>27</v>
      </c>
      <c r="F1777" s="43">
        <v>7706940</v>
      </c>
      <c r="G1777" s="43">
        <v>0.1</v>
      </c>
      <c r="H1777" s="43">
        <v>770694</v>
      </c>
      <c r="I1777" s="43" t="s">
        <v>77</v>
      </c>
      <c r="J1777" s="43" t="s">
        <v>142</v>
      </c>
      <c r="K1777" s="43">
        <f t="shared" si="216"/>
        <v>2011</v>
      </c>
      <c r="L1777" s="43">
        <f t="shared" si="217"/>
        <v>0</v>
      </c>
      <c r="M1777" s="43">
        <f t="shared" si="218"/>
        <v>1</v>
      </c>
      <c r="N1777" s="43">
        <f t="shared" si="219"/>
        <v>1</v>
      </c>
      <c r="O1777" s="43" t="str">
        <f t="shared" si="220"/>
        <v>D: 7%+</v>
      </c>
      <c r="P1777" s="45">
        <f t="shared" si="221"/>
        <v>0</v>
      </c>
      <c r="Q1777" s="45">
        <f>IF(L1777=1,F1777*INDEX(Asumsi!$B$5:$B$7,MATCH(I1777,Asumsi!$A$5:$A$7,0))-H1777,0)</f>
        <v>0</v>
      </c>
      <c r="R1777" s="46">
        <f>MIN(G1777,INDEX(Asumsi!$C$5:$C$7,MATCH(I1777,Asumsi!$A$5:$A$7,0)))</f>
        <v>0.05</v>
      </c>
      <c r="S1777" s="43">
        <f t="shared" si="222"/>
        <v>1</v>
      </c>
      <c r="T1777" s="45">
        <f t="shared" si="223"/>
        <v>0</v>
      </c>
      <c r="U1777" s="45">
        <f>IF(L1777=1,F1777*INDEX(Asumsi!$B$5:$B$7,MATCH(I1777,Asumsi!$A$5:$A$7,0))-F1777*R1777,0)</f>
        <v>0</v>
      </c>
      <c r="V1777" s="45">
        <f>IF(S1777=1,U1777*(1-Asumsi!$B$10),U1777)</f>
        <v>0</v>
      </c>
    </row>
    <row r="1778" spans="1:22" x14ac:dyDescent="0.35">
      <c r="A1778" s="43">
        <v>52516</v>
      </c>
      <c r="B1778" s="43" t="s">
        <v>202</v>
      </c>
      <c r="C1778" s="43" t="s">
        <v>526</v>
      </c>
      <c r="D1778" s="44">
        <v>40913</v>
      </c>
      <c r="E1778" s="43">
        <v>50</v>
      </c>
      <c r="F1778" s="43">
        <v>9924100</v>
      </c>
      <c r="G1778" s="43">
        <v>0.08</v>
      </c>
      <c r="H1778" s="43">
        <v>793928</v>
      </c>
      <c r="I1778" s="43" t="s">
        <v>77</v>
      </c>
      <c r="J1778" s="43" t="s">
        <v>134</v>
      </c>
      <c r="K1778" s="43">
        <f t="shared" si="216"/>
        <v>2012</v>
      </c>
      <c r="L1778" s="43">
        <f t="shared" si="217"/>
        <v>1</v>
      </c>
      <c r="M1778" s="43">
        <f t="shared" si="218"/>
        <v>0</v>
      </c>
      <c r="N1778" s="43">
        <f t="shared" si="219"/>
        <v>1</v>
      </c>
      <c r="O1778" s="43" t="str">
        <f t="shared" si="220"/>
        <v>D: 7%+</v>
      </c>
      <c r="P1778" s="45">
        <f t="shared" si="221"/>
        <v>9130172</v>
      </c>
      <c r="Q1778" s="45">
        <f>IF(L1778=1,F1778*INDEX(Asumsi!$B$5:$B$7,MATCH(I1778,Asumsi!$A$5:$A$7,0))-H1778,0)</f>
        <v>2183302</v>
      </c>
      <c r="R1778" s="46">
        <f>MIN(G1778,INDEX(Asumsi!$C$5:$C$7,MATCH(I1778,Asumsi!$A$5:$A$7,0)))</f>
        <v>0.05</v>
      </c>
      <c r="S1778" s="43">
        <f t="shared" si="222"/>
        <v>1</v>
      </c>
      <c r="T1778" s="45">
        <f t="shared" si="223"/>
        <v>297723</v>
      </c>
      <c r="U1778" s="45">
        <f>IF(L1778=1,F1778*INDEX(Asumsi!$B$5:$B$7,MATCH(I1778,Asumsi!$A$5:$A$7,0))-F1778*R1778,0)</f>
        <v>2481025</v>
      </c>
      <c r="V1778" s="45">
        <f>IF(S1778=1,U1778*(1-Asumsi!$B$10),U1778)</f>
        <v>2356973.75</v>
      </c>
    </row>
    <row r="1779" spans="1:22" x14ac:dyDescent="0.35">
      <c r="A1779" s="43">
        <v>52800</v>
      </c>
      <c r="B1779" s="43" t="s">
        <v>202</v>
      </c>
      <c r="C1779" s="43" t="s">
        <v>522</v>
      </c>
      <c r="D1779" s="44">
        <v>40461</v>
      </c>
      <c r="E1779" s="43">
        <v>13</v>
      </c>
      <c r="F1779" s="43">
        <v>52160</v>
      </c>
      <c r="G1779" s="43">
        <v>0.1</v>
      </c>
      <c r="H1779" s="43">
        <v>5216</v>
      </c>
      <c r="I1779" s="43" t="s">
        <v>76</v>
      </c>
      <c r="J1779" s="43" t="s">
        <v>150</v>
      </c>
      <c r="K1779" s="43">
        <f t="shared" si="216"/>
        <v>2010</v>
      </c>
      <c r="L1779" s="43">
        <f t="shared" si="217"/>
        <v>1</v>
      </c>
      <c r="M1779" s="43">
        <f t="shared" si="218"/>
        <v>0</v>
      </c>
      <c r="N1779" s="43">
        <f t="shared" si="219"/>
        <v>1</v>
      </c>
      <c r="O1779" s="43" t="str">
        <f t="shared" si="220"/>
        <v>D: 7%+</v>
      </c>
      <c r="P1779" s="45">
        <f t="shared" si="221"/>
        <v>46944</v>
      </c>
      <c r="Q1779" s="45">
        <f>IF(L1779=1,F1779*INDEX(Asumsi!$B$5:$B$7,MATCH(I1779,Asumsi!$A$5:$A$7,0))-H1779,0)</f>
        <v>10432</v>
      </c>
      <c r="R1779" s="46">
        <f>MIN(G1779,INDEX(Asumsi!$C$5:$C$7,MATCH(I1779,Asumsi!$A$5:$A$7,0)))</f>
        <v>0.05</v>
      </c>
      <c r="S1779" s="43">
        <f t="shared" si="222"/>
        <v>1</v>
      </c>
      <c r="T1779" s="45">
        <f t="shared" si="223"/>
        <v>2608</v>
      </c>
      <c r="U1779" s="45">
        <f>IF(L1779=1,F1779*INDEX(Asumsi!$B$5:$B$7,MATCH(I1779,Asumsi!$A$5:$A$7,0))-F1779*R1779,0)</f>
        <v>13040</v>
      </c>
      <c r="V1779" s="45">
        <f>IF(S1779=1,U1779*(1-Asumsi!$B$10),U1779)</f>
        <v>12388</v>
      </c>
    </row>
    <row r="1780" spans="1:22" x14ac:dyDescent="0.35">
      <c r="A1780" s="43">
        <v>53574</v>
      </c>
      <c r="B1780" s="43" t="s">
        <v>202</v>
      </c>
      <c r="C1780" s="43" t="s">
        <v>526</v>
      </c>
      <c r="D1780" s="44">
        <v>41008</v>
      </c>
      <c r="E1780" s="43">
        <v>8</v>
      </c>
      <c r="F1780" s="43">
        <v>1339380</v>
      </c>
      <c r="G1780" s="43">
        <v>0.03</v>
      </c>
      <c r="H1780" s="43">
        <v>40181</v>
      </c>
      <c r="I1780" s="43" t="s">
        <v>76</v>
      </c>
      <c r="J1780" s="43" t="s">
        <v>140</v>
      </c>
      <c r="K1780" s="43">
        <f t="shared" si="216"/>
        <v>2012</v>
      </c>
      <c r="L1780" s="43">
        <f t="shared" si="217"/>
        <v>1</v>
      </c>
      <c r="M1780" s="43">
        <f t="shared" si="218"/>
        <v>0</v>
      </c>
      <c r="N1780" s="43">
        <f t="shared" si="219"/>
        <v>1</v>
      </c>
      <c r="O1780" s="43" t="str">
        <f t="shared" si="220"/>
        <v>B: 1-3%</v>
      </c>
      <c r="P1780" s="45">
        <f t="shared" si="221"/>
        <v>1299199</v>
      </c>
      <c r="Q1780" s="45">
        <f>IF(L1780=1,F1780*INDEX(Asumsi!$B$5:$B$7,MATCH(I1780,Asumsi!$A$5:$A$7,0))-H1780,0)</f>
        <v>361633</v>
      </c>
      <c r="R1780" s="46">
        <f>MIN(G1780,INDEX(Asumsi!$C$5:$C$7,MATCH(I1780,Asumsi!$A$5:$A$7,0)))</f>
        <v>0.03</v>
      </c>
      <c r="S1780" s="43">
        <f t="shared" si="222"/>
        <v>0</v>
      </c>
      <c r="T1780" s="45">
        <f t="shared" si="223"/>
        <v>0</v>
      </c>
      <c r="U1780" s="45">
        <f>IF(L1780=1,F1780*INDEX(Asumsi!$B$5:$B$7,MATCH(I1780,Asumsi!$A$5:$A$7,0))-F1780*R1780,0)</f>
        <v>361632.6</v>
      </c>
      <c r="V1780" s="45">
        <f>IF(S1780=1,U1780*(1-Asumsi!$B$10),U1780)</f>
        <v>361632.6</v>
      </c>
    </row>
    <row r="1781" spans="1:22" x14ac:dyDescent="0.35">
      <c r="A1781" s="43">
        <v>54023</v>
      </c>
      <c r="B1781" s="43" t="s">
        <v>202</v>
      </c>
      <c r="C1781" s="43" t="s">
        <v>523</v>
      </c>
      <c r="D1781" s="44">
        <v>41112</v>
      </c>
      <c r="E1781" s="43">
        <v>45</v>
      </c>
      <c r="F1781" s="43">
        <v>811200</v>
      </c>
      <c r="G1781" s="43">
        <v>7.0000000000000007E-2</v>
      </c>
      <c r="H1781" s="43">
        <v>56784</v>
      </c>
      <c r="I1781" s="43" t="s">
        <v>76</v>
      </c>
      <c r="J1781" s="43" t="s">
        <v>138</v>
      </c>
      <c r="K1781" s="43">
        <f t="shared" si="216"/>
        <v>2012</v>
      </c>
      <c r="L1781" s="43">
        <f t="shared" si="217"/>
        <v>1</v>
      </c>
      <c r="M1781" s="43">
        <f t="shared" si="218"/>
        <v>0</v>
      </c>
      <c r="N1781" s="43">
        <f t="shared" si="219"/>
        <v>1</v>
      </c>
      <c r="O1781" s="43" t="str">
        <f t="shared" si="220"/>
        <v>D: 7%+</v>
      </c>
      <c r="P1781" s="45">
        <f t="shared" si="221"/>
        <v>754416</v>
      </c>
      <c r="Q1781" s="45">
        <f>IF(L1781=1,F1781*INDEX(Asumsi!$B$5:$B$7,MATCH(I1781,Asumsi!$A$5:$A$7,0))-H1781,0)</f>
        <v>186576</v>
      </c>
      <c r="R1781" s="46">
        <f>MIN(G1781,INDEX(Asumsi!$C$5:$C$7,MATCH(I1781,Asumsi!$A$5:$A$7,0)))</f>
        <v>0.05</v>
      </c>
      <c r="S1781" s="43">
        <f t="shared" si="222"/>
        <v>1</v>
      </c>
      <c r="T1781" s="45">
        <f t="shared" si="223"/>
        <v>16224.000000000004</v>
      </c>
      <c r="U1781" s="45">
        <f>IF(L1781=1,F1781*INDEX(Asumsi!$B$5:$B$7,MATCH(I1781,Asumsi!$A$5:$A$7,0))-F1781*R1781,0)</f>
        <v>202800</v>
      </c>
      <c r="V1781" s="45">
        <f>IF(S1781=1,U1781*(1-Asumsi!$B$10),U1781)</f>
        <v>192660</v>
      </c>
    </row>
    <row r="1782" spans="1:22" x14ac:dyDescent="0.35">
      <c r="A1782" s="43">
        <v>55265</v>
      </c>
      <c r="B1782" s="43" t="s">
        <v>202</v>
      </c>
      <c r="C1782" s="43" t="s">
        <v>526</v>
      </c>
      <c r="D1782" s="44">
        <v>40079</v>
      </c>
      <c r="E1782" s="43">
        <v>39</v>
      </c>
      <c r="F1782" s="43">
        <v>1412785</v>
      </c>
      <c r="G1782" s="43">
        <v>0.06</v>
      </c>
      <c r="H1782" s="43">
        <v>84767</v>
      </c>
      <c r="I1782" s="43" t="s">
        <v>77</v>
      </c>
      <c r="J1782" s="43" t="s">
        <v>137</v>
      </c>
      <c r="K1782" s="43">
        <f t="shared" si="216"/>
        <v>2009</v>
      </c>
      <c r="L1782" s="43">
        <f t="shared" si="217"/>
        <v>1</v>
      </c>
      <c r="M1782" s="43">
        <f t="shared" si="218"/>
        <v>0</v>
      </c>
      <c r="N1782" s="43">
        <f t="shared" si="219"/>
        <v>1</v>
      </c>
      <c r="O1782" s="43" t="str">
        <f t="shared" si="220"/>
        <v>C: 4-6%</v>
      </c>
      <c r="P1782" s="45">
        <f t="shared" si="221"/>
        <v>1328018</v>
      </c>
      <c r="Q1782" s="45">
        <f>IF(L1782=1,F1782*INDEX(Asumsi!$B$5:$B$7,MATCH(I1782,Asumsi!$A$5:$A$7,0))-H1782,0)</f>
        <v>339068.5</v>
      </c>
      <c r="R1782" s="46">
        <f>MIN(G1782,INDEX(Asumsi!$C$5:$C$7,MATCH(I1782,Asumsi!$A$5:$A$7,0)))</f>
        <v>0.05</v>
      </c>
      <c r="S1782" s="43">
        <f t="shared" si="222"/>
        <v>1</v>
      </c>
      <c r="T1782" s="45">
        <f t="shared" si="223"/>
        <v>14127.849999999993</v>
      </c>
      <c r="U1782" s="45">
        <f>IF(L1782=1,F1782*INDEX(Asumsi!$B$5:$B$7,MATCH(I1782,Asumsi!$A$5:$A$7,0))-F1782*R1782,0)</f>
        <v>353196.25</v>
      </c>
      <c r="V1782" s="45">
        <f>IF(S1782=1,U1782*(1-Asumsi!$B$10),U1782)</f>
        <v>335536.4375</v>
      </c>
    </row>
    <row r="1783" spans="1:22" x14ac:dyDescent="0.35">
      <c r="A1783" s="43">
        <v>55398</v>
      </c>
      <c r="B1783" s="43" t="s">
        <v>202</v>
      </c>
      <c r="C1783" s="43" t="s">
        <v>520</v>
      </c>
      <c r="D1783" s="44">
        <v>40198</v>
      </c>
      <c r="E1783" s="43">
        <v>24</v>
      </c>
      <c r="F1783" s="43">
        <v>309980</v>
      </c>
      <c r="G1783" s="43">
        <v>7.0000000000000007E-2</v>
      </c>
      <c r="H1783" s="43">
        <v>21699</v>
      </c>
      <c r="I1783" s="43" t="s">
        <v>76</v>
      </c>
      <c r="J1783" s="43" t="s">
        <v>141</v>
      </c>
      <c r="K1783" s="43">
        <f t="shared" si="216"/>
        <v>2010</v>
      </c>
      <c r="L1783" s="43">
        <f t="shared" si="217"/>
        <v>1</v>
      </c>
      <c r="M1783" s="43">
        <f t="shared" si="218"/>
        <v>0</v>
      </c>
      <c r="N1783" s="43">
        <f t="shared" si="219"/>
        <v>1</v>
      </c>
      <c r="O1783" s="43" t="str">
        <f t="shared" si="220"/>
        <v>D: 7%+</v>
      </c>
      <c r="P1783" s="45">
        <f t="shared" si="221"/>
        <v>288281</v>
      </c>
      <c r="Q1783" s="45">
        <f>IF(L1783=1,F1783*INDEX(Asumsi!$B$5:$B$7,MATCH(I1783,Asumsi!$A$5:$A$7,0))-H1783,0)</f>
        <v>71295</v>
      </c>
      <c r="R1783" s="46">
        <f>MIN(G1783,INDEX(Asumsi!$C$5:$C$7,MATCH(I1783,Asumsi!$A$5:$A$7,0)))</f>
        <v>0.05</v>
      </c>
      <c r="S1783" s="43">
        <f t="shared" si="222"/>
        <v>1</v>
      </c>
      <c r="T1783" s="45">
        <f t="shared" si="223"/>
        <v>6199.6000000000013</v>
      </c>
      <c r="U1783" s="45">
        <f>IF(L1783=1,F1783*INDEX(Asumsi!$B$5:$B$7,MATCH(I1783,Asumsi!$A$5:$A$7,0))-F1783*R1783,0)</f>
        <v>77495</v>
      </c>
      <c r="V1783" s="45">
        <f>IF(S1783=1,U1783*(1-Asumsi!$B$10),U1783)</f>
        <v>73620.25</v>
      </c>
    </row>
    <row r="1784" spans="1:22" x14ac:dyDescent="0.35">
      <c r="A1784" s="43">
        <v>55458</v>
      </c>
      <c r="B1784" s="43" t="s">
        <v>202</v>
      </c>
      <c r="C1784" s="43" t="s">
        <v>535</v>
      </c>
      <c r="D1784" s="44">
        <v>40984</v>
      </c>
      <c r="E1784" s="43">
        <v>32</v>
      </c>
      <c r="F1784" s="43">
        <v>231560</v>
      </c>
      <c r="G1784" s="43">
        <v>7.0000000000000007E-2</v>
      </c>
      <c r="H1784" s="43">
        <v>16209</v>
      </c>
      <c r="I1784" s="43" t="s">
        <v>76</v>
      </c>
      <c r="J1784" s="43" t="s">
        <v>138</v>
      </c>
      <c r="K1784" s="43">
        <f t="shared" si="216"/>
        <v>2012</v>
      </c>
      <c r="L1784" s="43">
        <f t="shared" si="217"/>
        <v>1</v>
      </c>
      <c r="M1784" s="43">
        <f t="shared" si="218"/>
        <v>0</v>
      </c>
      <c r="N1784" s="43">
        <f t="shared" si="219"/>
        <v>1</v>
      </c>
      <c r="O1784" s="43" t="str">
        <f t="shared" si="220"/>
        <v>D: 7%+</v>
      </c>
      <c r="P1784" s="45">
        <f t="shared" si="221"/>
        <v>215351</v>
      </c>
      <c r="Q1784" s="45">
        <f>IF(L1784=1,F1784*INDEX(Asumsi!$B$5:$B$7,MATCH(I1784,Asumsi!$A$5:$A$7,0))-H1784,0)</f>
        <v>53259</v>
      </c>
      <c r="R1784" s="46">
        <f>MIN(G1784,INDEX(Asumsi!$C$5:$C$7,MATCH(I1784,Asumsi!$A$5:$A$7,0)))</f>
        <v>0.05</v>
      </c>
      <c r="S1784" s="43">
        <f t="shared" si="222"/>
        <v>1</v>
      </c>
      <c r="T1784" s="45">
        <f t="shared" si="223"/>
        <v>4631.2000000000007</v>
      </c>
      <c r="U1784" s="45">
        <f>IF(L1784=1,F1784*INDEX(Asumsi!$B$5:$B$7,MATCH(I1784,Asumsi!$A$5:$A$7,0))-F1784*R1784,0)</f>
        <v>57890</v>
      </c>
      <c r="V1784" s="45">
        <f>IF(S1784=1,U1784*(1-Asumsi!$B$10),U1784)</f>
        <v>54995.5</v>
      </c>
    </row>
    <row r="1785" spans="1:22" x14ac:dyDescent="0.35">
      <c r="A1785" s="43">
        <v>55809</v>
      </c>
      <c r="B1785" s="43" t="s">
        <v>202</v>
      </c>
      <c r="C1785" s="43" t="s">
        <v>525</v>
      </c>
      <c r="D1785" s="44">
        <v>40796</v>
      </c>
      <c r="E1785" s="43">
        <v>2</v>
      </c>
      <c r="F1785" s="43">
        <v>501400</v>
      </c>
      <c r="G1785" s="43">
        <v>0.03</v>
      </c>
      <c r="H1785" s="43">
        <v>15042</v>
      </c>
      <c r="I1785" s="43" t="s">
        <v>75</v>
      </c>
      <c r="J1785" s="43" t="s">
        <v>135</v>
      </c>
      <c r="K1785" s="43">
        <f t="shared" si="216"/>
        <v>2011</v>
      </c>
      <c r="L1785" s="43">
        <f t="shared" si="217"/>
        <v>1</v>
      </c>
      <c r="M1785" s="43">
        <f t="shared" si="218"/>
        <v>0</v>
      </c>
      <c r="N1785" s="43">
        <f t="shared" si="219"/>
        <v>1</v>
      </c>
      <c r="O1785" s="43" t="str">
        <f t="shared" si="220"/>
        <v>B: 1-3%</v>
      </c>
      <c r="P1785" s="45">
        <f t="shared" si="221"/>
        <v>486358</v>
      </c>
      <c r="Q1785" s="45">
        <f>IF(L1785=1,F1785*INDEX(Asumsi!$B$5:$B$7,MATCH(I1785,Asumsi!$A$5:$A$7,0))-H1785,0)</f>
        <v>135378</v>
      </c>
      <c r="R1785" s="46">
        <f>MIN(G1785,INDEX(Asumsi!$C$5:$C$7,MATCH(I1785,Asumsi!$A$5:$A$7,0)))</f>
        <v>0.03</v>
      </c>
      <c r="S1785" s="43">
        <f t="shared" si="222"/>
        <v>0</v>
      </c>
      <c r="T1785" s="45">
        <f t="shared" si="223"/>
        <v>0</v>
      </c>
      <c r="U1785" s="45">
        <f>IF(L1785=1,F1785*INDEX(Asumsi!$B$5:$B$7,MATCH(I1785,Asumsi!$A$5:$A$7,0))-F1785*R1785,0)</f>
        <v>135378</v>
      </c>
      <c r="V1785" s="45">
        <f>IF(S1785=1,U1785*(1-Asumsi!$B$10),U1785)</f>
        <v>135378</v>
      </c>
    </row>
    <row r="1786" spans="1:22" x14ac:dyDescent="0.35">
      <c r="A1786" s="43">
        <v>56992</v>
      </c>
      <c r="B1786" s="43" t="s">
        <v>202</v>
      </c>
      <c r="C1786" s="43" t="s">
        <v>530</v>
      </c>
      <c r="D1786" s="44">
        <v>40286</v>
      </c>
      <c r="E1786" s="43">
        <v>10</v>
      </c>
      <c r="F1786" s="43">
        <v>630840</v>
      </c>
      <c r="G1786" s="43">
        <v>0.1</v>
      </c>
      <c r="H1786" s="43">
        <v>63084</v>
      </c>
      <c r="I1786" s="43" t="s">
        <v>76</v>
      </c>
      <c r="J1786" s="43" t="s">
        <v>145</v>
      </c>
      <c r="K1786" s="43">
        <f t="shared" si="216"/>
        <v>2010</v>
      </c>
      <c r="L1786" s="43">
        <f t="shared" si="217"/>
        <v>1</v>
      </c>
      <c r="M1786" s="43">
        <f t="shared" si="218"/>
        <v>0</v>
      </c>
      <c r="N1786" s="43">
        <f t="shared" si="219"/>
        <v>1</v>
      </c>
      <c r="O1786" s="43" t="str">
        <f t="shared" si="220"/>
        <v>D: 7%+</v>
      </c>
      <c r="P1786" s="45">
        <f t="shared" si="221"/>
        <v>567756</v>
      </c>
      <c r="Q1786" s="45">
        <f>IF(L1786=1,F1786*INDEX(Asumsi!$B$5:$B$7,MATCH(I1786,Asumsi!$A$5:$A$7,0))-H1786,0)</f>
        <v>126168</v>
      </c>
      <c r="R1786" s="46">
        <f>MIN(G1786,INDEX(Asumsi!$C$5:$C$7,MATCH(I1786,Asumsi!$A$5:$A$7,0)))</f>
        <v>0.05</v>
      </c>
      <c r="S1786" s="43">
        <f t="shared" si="222"/>
        <v>1</v>
      </c>
      <c r="T1786" s="45">
        <f t="shared" si="223"/>
        <v>31542</v>
      </c>
      <c r="U1786" s="45">
        <f>IF(L1786=1,F1786*INDEX(Asumsi!$B$5:$B$7,MATCH(I1786,Asumsi!$A$5:$A$7,0))-F1786*R1786,0)</f>
        <v>157710</v>
      </c>
      <c r="V1786" s="45">
        <f>IF(S1786=1,U1786*(1-Asumsi!$B$10),U1786)</f>
        <v>149824.5</v>
      </c>
    </row>
    <row r="1787" spans="1:22" x14ac:dyDescent="0.35">
      <c r="A1787" s="43">
        <v>58210</v>
      </c>
      <c r="B1787" s="43" t="s">
        <v>202</v>
      </c>
      <c r="C1787" s="43" t="s">
        <v>532</v>
      </c>
      <c r="D1787" s="44">
        <v>41249</v>
      </c>
      <c r="E1787" s="43">
        <v>38</v>
      </c>
      <c r="F1787" s="43">
        <v>288060</v>
      </c>
      <c r="G1787" s="43">
        <v>0.03</v>
      </c>
      <c r="H1787" s="43">
        <v>8642</v>
      </c>
      <c r="I1787" s="43" t="s">
        <v>76</v>
      </c>
      <c r="J1787" s="43" t="s">
        <v>138</v>
      </c>
      <c r="K1787" s="43">
        <f t="shared" si="216"/>
        <v>2012</v>
      </c>
      <c r="L1787" s="43">
        <f t="shared" si="217"/>
        <v>1</v>
      </c>
      <c r="M1787" s="43">
        <f t="shared" si="218"/>
        <v>0</v>
      </c>
      <c r="N1787" s="43">
        <f t="shared" si="219"/>
        <v>1</v>
      </c>
      <c r="O1787" s="43" t="str">
        <f t="shared" si="220"/>
        <v>B: 1-3%</v>
      </c>
      <c r="P1787" s="45">
        <f t="shared" si="221"/>
        <v>279418</v>
      </c>
      <c r="Q1787" s="45">
        <f>IF(L1787=1,F1787*INDEX(Asumsi!$B$5:$B$7,MATCH(I1787,Asumsi!$A$5:$A$7,0))-H1787,0)</f>
        <v>77776</v>
      </c>
      <c r="R1787" s="46">
        <f>MIN(G1787,INDEX(Asumsi!$C$5:$C$7,MATCH(I1787,Asumsi!$A$5:$A$7,0)))</f>
        <v>0.03</v>
      </c>
      <c r="S1787" s="43">
        <f t="shared" si="222"/>
        <v>0</v>
      </c>
      <c r="T1787" s="45">
        <f t="shared" si="223"/>
        <v>0</v>
      </c>
      <c r="U1787" s="45">
        <f>IF(L1787=1,F1787*INDEX(Asumsi!$B$5:$B$7,MATCH(I1787,Asumsi!$A$5:$A$7,0))-F1787*R1787,0)</f>
        <v>77776.2</v>
      </c>
      <c r="V1787" s="45">
        <f>IF(S1787=1,U1787*(1-Asumsi!$B$10),U1787)</f>
        <v>77776.2</v>
      </c>
    </row>
    <row r="1788" spans="1:22" x14ac:dyDescent="0.35">
      <c r="A1788" s="43">
        <v>58277</v>
      </c>
      <c r="B1788" s="43" t="s">
        <v>202</v>
      </c>
      <c r="C1788" s="43" t="s">
        <v>517</v>
      </c>
      <c r="D1788" s="44">
        <v>39837</v>
      </c>
      <c r="E1788" s="43">
        <v>23</v>
      </c>
      <c r="F1788" s="43">
        <v>589360</v>
      </c>
      <c r="G1788" s="43">
        <v>0.01</v>
      </c>
      <c r="H1788" s="43">
        <v>5894</v>
      </c>
      <c r="I1788" s="43" t="s">
        <v>76</v>
      </c>
      <c r="J1788" s="43" t="s">
        <v>141</v>
      </c>
      <c r="K1788" s="43">
        <f t="shared" si="216"/>
        <v>2009</v>
      </c>
      <c r="L1788" s="43">
        <f t="shared" si="217"/>
        <v>1</v>
      </c>
      <c r="M1788" s="43">
        <f t="shared" si="218"/>
        <v>0</v>
      </c>
      <c r="N1788" s="43">
        <f t="shared" si="219"/>
        <v>1</v>
      </c>
      <c r="O1788" s="43" t="str">
        <f t="shared" si="220"/>
        <v>B: 1-3%</v>
      </c>
      <c r="P1788" s="45">
        <f t="shared" si="221"/>
        <v>583466</v>
      </c>
      <c r="Q1788" s="45">
        <f>IF(L1788=1,F1788*INDEX(Asumsi!$B$5:$B$7,MATCH(I1788,Asumsi!$A$5:$A$7,0))-H1788,0)</f>
        <v>170914</v>
      </c>
      <c r="R1788" s="46">
        <f>MIN(G1788,INDEX(Asumsi!$C$5:$C$7,MATCH(I1788,Asumsi!$A$5:$A$7,0)))</f>
        <v>0.01</v>
      </c>
      <c r="S1788" s="43">
        <f t="shared" si="222"/>
        <v>0</v>
      </c>
      <c r="T1788" s="45">
        <f t="shared" si="223"/>
        <v>0</v>
      </c>
      <c r="U1788" s="45">
        <f>IF(L1788=1,F1788*INDEX(Asumsi!$B$5:$B$7,MATCH(I1788,Asumsi!$A$5:$A$7,0))-F1788*R1788,0)</f>
        <v>170914.4</v>
      </c>
      <c r="V1788" s="45">
        <f>IF(S1788=1,U1788*(1-Asumsi!$B$10),U1788)</f>
        <v>170914.4</v>
      </c>
    </row>
    <row r="1789" spans="1:22" x14ac:dyDescent="0.35">
      <c r="A1789" s="43">
        <v>58720</v>
      </c>
      <c r="B1789" s="43" t="s">
        <v>209</v>
      </c>
      <c r="C1789" s="43" t="s">
        <v>528</v>
      </c>
      <c r="D1789" s="44">
        <v>40244</v>
      </c>
      <c r="E1789" s="43">
        <v>43</v>
      </c>
      <c r="F1789" s="43">
        <v>4757640</v>
      </c>
      <c r="G1789" s="43">
        <v>0.02</v>
      </c>
      <c r="H1789" s="43">
        <v>95153</v>
      </c>
      <c r="I1789" s="43" t="s">
        <v>76</v>
      </c>
      <c r="J1789" s="43" t="s">
        <v>138</v>
      </c>
      <c r="K1789" s="43">
        <f t="shared" si="216"/>
        <v>2010</v>
      </c>
      <c r="L1789" s="43">
        <f t="shared" si="217"/>
        <v>0</v>
      </c>
      <c r="M1789" s="43">
        <f t="shared" si="218"/>
        <v>1</v>
      </c>
      <c r="N1789" s="43">
        <f t="shared" si="219"/>
        <v>1</v>
      </c>
      <c r="O1789" s="43" t="str">
        <f t="shared" si="220"/>
        <v>B: 1-3%</v>
      </c>
      <c r="P1789" s="45">
        <f t="shared" si="221"/>
        <v>0</v>
      </c>
      <c r="Q1789" s="45">
        <f>IF(L1789=1,F1789*INDEX(Asumsi!$B$5:$B$7,MATCH(I1789,Asumsi!$A$5:$A$7,0))-H1789,0)</f>
        <v>0</v>
      </c>
      <c r="R1789" s="46">
        <f>MIN(G1789,INDEX(Asumsi!$C$5:$C$7,MATCH(I1789,Asumsi!$A$5:$A$7,0)))</f>
        <v>0.02</v>
      </c>
      <c r="S1789" s="43">
        <f t="shared" si="222"/>
        <v>0</v>
      </c>
      <c r="T1789" s="45">
        <f t="shared" si="223"/>
        <v>0</v>
      </c>
      <c r="U1789" s="45">
        <f>IF(L1789=1,F1789*INDEX(Asumsi!$B$5:$B$7,MATCH(I1789,Asumsi!$A$5:$A$7,0))-F1789*R1789,0)</f>
        <v>0</v>
      </c>
      <c r="V1789" s="45">
        <f>IF(S1789=1,U1789*(1-Asumsi!$B$10),U1789)</f>
        <v>0</v>
      </c>
    </row>
    <row r="1790" spans="1:22" x14ac:dyDescent="0.35">
      <c r="A1790" s="43">
        <v>58820</v>
      </c>
      <c r="B1790" s="43" t="s">
        <v>202</v>
      </c>
      <c r="C1790" s="43" t="s">
        <v>529</v>
      </c>
      <c r="D1790" s="44">
        <v>40236</v>
      </c>
      <c r="E1790" s="43">
        <v>24</v>
      </c>
      <c r="F1790" s="43">
        <v>614980</v>
      </c>
      <c r="G1790" s="43">
        <v>0.01</v>
      </c>
      <c r="H1790" s="43">
        <v>6150</v>
      </c>
      <c r="I1790" s="43" t="s">
        <v>75</v>
      </c>
      <c r="J1790" s="43" t="s">
        <v>144</v>
      </c>
      <c r="K1790" s="43">
        <f t="shared" si="216"/>
        <v>2010</v>
      </c>
      <c r="L1790" s="43">
        <f t="shared" si="217"/>
        <v>1</v>
      </c>
      <c r="M1790" s="43">
        <f t="shared" si="218"/>
        <v>0</v>
      </c>
      <c r="N1790" s="43">
        <f t="shared" si="219"/>
        <v>1</v>
      </c>
      <c r="O1790" s="43" t="str">
        <f t="shared" si="220"/>
        <v>B: 1-3%</v>
      </c>
      <c r="P1790" s="45">
        <f t="shared" si="221"/>
        <v>608830</v>
      </c>
      <c r="Q1790" s="45">
        <f>IF(L1790=1,F1790*INDEX(Asumsi!$B$5:$B$7,MATCH(I1790,Asumsi!$A$5:$A$7,0))-H1790,0)</f>
        <v>178344</v>
      </c>
      <c r="R1790" s="46">
        <f>MIN(G1790,INDEX(Asumsi!$C$5:$C$7,MATCH(I1790,Asumsi!$A$5:$A$7,0)))</f>
        <v>0.01</v>
      </c>
      <c r="S1790" s="43">
        <f t="shared" si="222"/>
        <v>0</v>
      </c>
      <c r="T1790" s="45">
        <f t="shared" si="223"/>
        <v>0</v>
      </c>
      <c r="U1790" s="45">
        <f>IF(L1790=1,F1790*INDEX(Asumsi!$B$5:$B$7,MATCH(I1790,Asumsi!$A$5:$A$7,0))-F1790*R1790,0)</f>
        <v>178344.2</v>
      </c>
      <c r="V1790" s="45">
        <f>IF(S1790=1,U1790*(1-Asumsi!$B$10),U1790)</f>
        <v>178344.2</v>
      </c>
    </row>
    <row r="1791" spans="1:22" x14ac:dyDescent="0.35">
      <c r="A1791" s="43">
        <v>1382</v>
      </c>
      <c r="B1791" s="43" t="s">
        <v>209</v>
      </c>
      <c r="C1791" s="43" t="s">
        <v>536</v>
      </c>
      <c r="D1791" s="44">
        <v>40406</v>
      </c>
      <c r="E1791" s="43">
        <v>5</v>
      </c>
      <c r="F1791" s="43">
        <v>178670</v>
      </c>
      <c r="G1791" s="43">
        <v>0.06</v>
      </c>
      <c r="H1791" s="43">
        <v>10720</v>
      </c>
      <c r="I1791" s="43" t="s">
        <v>77</v>
      </c>
      <c r="J1791" s="43" t="s">
        <v>137</v>
      </c>
      <c r="K1791" s="43">
        <f t="shared" si="216"/>
        <v>2010</v>
      </c>
      <c r="L1791" s="43">
        <f t="shared" si="217"/>
        <v>0</v>
      </c>
      <c r="M1791" s="43">
        <f t="shared" si="218"/>
        <v>1</v>
      </c>
      <c r="N1791" s="43">
        <f t="shared" si="219"/>
        <v>1</v>
      </c>
      <c r="O1791" s="43" t="str">
        <f t="shared" si="220"/>
        <v>C: 4-6%</v>
      </c>
      <c r="P1791" s="45">
        <f t="shared" si="221"/>
        <v>0</v>
      </c>
      <c r="Q1791" s="45">
        <f>IF(L1791=1,F1791*INDEX(Asumsi!$B$5:$B$7,MATCH(I1791,Asumsi!$A$5:$A$7,0))-H1791,0)</f>
        <v>0</v>
      </c>
      <c r="R1791" s="46">
        <f>MIN(G1791,INDEX(Asumsi!$C$5:$C$7,MATCH(I1791,Asumsi!$A$5:$A$7,0)))</f>
        <v>0.05</v>
      </c>
      <c r="S1791" s="43">
        <f t="shared" si="222"/>
        <v>1</v>
      </c>
      <c r="T1791" s="45">
        <f t="shared" si="223"/>
        <v>0</v>
      </c>
      <c r="U1791" s="45">
        <f>IF(L1791=1,F1791*INDEX(Asumsi!$B$5:$B$7,MATCH(I1791,Asumsi!$A$5:$A$7,0))-F1791*R1791,0)</f>
        <v>0</v>
      </c>
      <c r="V1791" s="45">
        <f>IF(S1791=1,U1791*(1-Asumsi!$B$10),U1791)</f>
        <v>0</v>
      </c>
    </row>
    <row r="1792" spans="1:22" x14ac:dyDescent="0.35">
      <c r="A1792" s="43">
        <v>1411</v>
      </c>
      <c r="B1792" s="43" t="s">
        <v>202</v>
      </c>
      <c r="C1792" s="43" t="s">
        <v>537</v>
      </c>
      <c r="D1792" s="44">
        <v>40167</v>
      </c>
      <c r="E1792" s="43">
        <v>39</v>
      </c>
      <c r="F1792" s="43">
        <v>11496400</v>
      </c>
      <c r="G1792" s="43">
        <v>0.09</v>
      </c>
      <c r="H1792" s="43">
        <v>1034676</v>
      </c>
      <c r="I1792" s="43" t="s">
        <v>75</v>
      </c>
      <c r="J1792" s="43" t="s">
        <v>143</v>
      </c>
      <c r="K1792" s="43">
        <f t="shared" si="216"/>
        <v>2009</v>
      </c>
      <c r="L1792" s="43">
        <f t="shared" si="217"/>
        <v>1</v>
      </c>
      <c r="M1792" s="43">
        <f t="shared" si="218"/>
        <v>0</v>
      </c>
      <c r="N1792" s="43">
        <f t="shared" si="219"/>
        <v>1</v>
      </c>
      <c r="O1792" s="43" t="str">
        <f t="shared" si="220"/>
        <v>D: 7%+</v>
      </c>
      <c r="P1792" s="45">
        <f t="shared" si="221"/>
        <v>10461724</v>
      </c>
      <c r="Q1792" s="45">
        <f>IF(L1792=1,F1792*INDEX(Asumsi!$B$5:$B$7,MATCH(I1792,Asumsi!$A$5:$A$7,0))-H1792,0)</f>
        <v>2414244</v>
      </c>
      <c r="R1792" s="46">
        <f>MIN(G1792,INDEX(Asumsi!$C$5:$C$7,MATCH(I1792,Asumsi!$A$5:$A$7,0)))</f>
        <v>0.03</v>
      </c>
      <c r="S1792" s="43">
        <f t="shared" si="222"/>
        <v>1</v>
      </c>
      <c r="T1792" s="45">
        <f t="shared" si="223"/>
        <v>689784</v>
      </c>
      <c r="U1792" s="45">
        <f>IF(L1792=1,F1792*INDEX(Asumsi!$B$5:$B$7,MATCH(I1792,Asumsi!$A$5:$A$7,0))-F1792*R1792,0)</f>
        <v>3104028</v>
      </c>
      <c r="V1792" s="45">
        <f>IF(S1792=1,U1792*(1-Asumsi!$B$10),U1792)</f>
        <v>2948826.6</v>
      </c>
    </row>
    <row r="1793" spans="1:22" x14ac:dyDescent="0.35">
      <c r="A1793" s="43">
        <v>1444</v>
      </c>
      <c r="B1793" s="43" t="s">
        <v>202</v>
      </c>
      <c r="C1793" s="43" t="s">
        <v>510</v>
      </c>
      <c r="D1793" s="44">
        <v>40152</v>
      </c>
      <c r="E1793" s="43">
        <v>2</v>
      </c>
      <c r="F1793" s="43">
        <v>42880</v>
      </c>
      <c r="G1793" s="43">
        <v>0.02</v>
      </c>
      <c r="H1793" s="43">
        <v>858</v>
      </c>
      <c r="I1793" s="43" t="s">
        <v>76</v>
      </c>
      <c r="J1793" s="43" t="s">
        <v>145</v>
      </c>
      <c r="K1793" s="43">
        <f t="shared" si="216"/>
        <v>2009</v>
      </c>
      <c r="L1793" s="43">
        <f t="shared" si="217"/>
        <v>1</v>
      </c>
      <c r="M1793" s="43">
        <f t="shared" si="218"/>
        <v>0</v>
      </c>
      <c r="N1793" s="43">
        <f t="shared" si="219"/>
        <v>1</v>
      </c>
      <c r="O1793" s="43" t="str">
        <f t="shared" si="220"/>
        <v>B: 1-3%</v>
      </c>
      <c r="P1793" s="45">
        <f t="shared" si="221"/>
        <v>42022</v>
      </c>
      <c r="Q1793" s="45">
        <f>IF(L1793=1,F1793*INDEX(Asumsi!$B$5:$B$7,MATCH(I1793,Asumsi!$A$5:$A$7,0))-H1793,0)</f>
        <v>12006</v>
      </c>
      <c r="R1793" s="46">
        <f>MIN(G1793,INDEX(Asumsi!$C$5:$C$7,MATCH(I1793,Asumsi!$A$5:$A$7,0)))</f>
        <v>0.02</v>
      </c>
      <c r="S1793" s="43">
        <f t="shared" si="222"/>
        <v>0</v>
      </c>
      <c r="T1793" s="45">
        <f t="shared" si="223"/>
        <v>0</v>
      </c>
      <c r="U1793" s="45">
        <f>IF(L1793=1,F1793*INDEX(Asumsi!$B$5:$B$7,MATCH(I1793,Asumsi!$A$5:$A$7,0))-F1793*R1793,0)</f>
        <v>12006.4</v>
      </c>
      <c r="V1793" s="45">
        <f>IF(S1793=1,U1793*(1-Asumsi!$B$10),U1793)</f>
        <v>12006.4</v>
      </c>
    </row>
    <row r="1794" spans="1:22" x14ac:dyDescent="0.35">
      <c r="A1794" s="43">
        <v>3942</v>
      </c>
      <c r="B1794" s="43" t="s">
        <v>202</v>
      </c>
      <c r="C1794" s="43" t="s">
        <v>538</v>
      </c>
      <c r="D1794" s="44">
        <v>40356</v>
      </c>
      <c r="E1794" s="43">
        <v>22</v>
      </c>
      <c r="F1794" s="43">
        <v>3119551</v>
      </c>
      <c r="G1794" s="43">
        <v>0.03</v>
      </c>
      <c r="H1794" s="43">
        <v>93587</v>
      </c>
      <c r="I1794" s="43" t="s">
        <v>77</v>
      </c>
      <c r="J1794" s="43" t="s">
        <v>137</v>
      </c>
      <c r="K1794" s="43">
        <f t="shared" ref="K1794:K1857" si="224">YEAR(D1794)</f>
        <v>2010</v>
      </c>
      <c r="L1794" s="43">
        <f t="shared" ref="L1794:L1857" si="225">IF(B1794="Order Finished",1,0)</f>
        <v>1</v>
      </c>
      <c r="M1794" s="43">
        <f t="shared" ref="M1794:M1857" si="226">IF(B1794="Order Returned",1,0)</f>
        <v>0</v>
      </c>
      <c r="N1794" s="43">
        <f t="shared" ref="N1794:N1857" si="227">IF(B1794="Order Cancelled",0,1)</f>
        <v>1</v>
      </c>
      <c r="O1794" s="43" t="str">
        <f t="shared" ref="O1794:O1857" si="228">IF(G1794=0,"A: 0%",IF(G1794&lt;=0.03,"B: 1-3%",IF(G1794&lt;=0.06,"C: 4-6%","D: 7%+")))</f>
        <v>B: 1-3%</v>
      </c>
      <c r="P1794" s="45">
        <f t="shared" ref="P1794:P1857" si="229">IF(L1794=1,F1794-H1794,0)</f>
        <v>3025964</v>
      </c>
      <c r="Q1794" s="45">
        <f>IF(L1794=1,F1794*INDEX(Asumsi!$B$5:$B$7,MATCH(I1794,Asumsi!$A$5:$A$7,0))-H1794,0)</f>
        <v>842278.29999999993</v>
      </c>
      <c r="R1794" s="46">
        <f>MIN(G1794,INDEX(Asumsi!$C$5:$C$7,MATCH(I1794,Asumsi!$A$5:$A$7,0)))</f>
        <v>0.03</v>
      </c>
      <c r="S1794" s="43">
        <f t="shared" ref="S1794:S1857" si="230">IF(G1794&gt;R1794,1,0)</f>
        <v>0</v>
      </c>
      <c r="T1794" s="45">
        <f t="shared" ref="T1794:T1857" si="231">IF(L1794=1,F1794*(G1794-R1794),0)</f>
        <v>0</v>
      </c>
      <c r="U1794" s="45">
        <f>IF(L1794=1,F1794*INDEX(Asumsi!$B$5:$B$7,MATCH(I1794,Asumsi!$A$5:$A$7,0))-F1794*R1794,0)</f>
        <v>842278.7699999999</v>
      </c>
      <c r="V1794" s="45">
        <f>IF(S1794=1,U1794*(1-Asumsi!$B$10),U1794)</f>
        <v>842278.7699999999</v>
      </c>
    </row>
    <row r="1795" spans="1:22" x14ac:dyDescent="0.35">
      <c r="A1795" s="43">
        <v>4647</v>
      </c>
      <c r="B1795" s="43" t="s">
        <v>202</v>
      </c>
      <c r="C1795" s="43" t="s">
        <v>539</v>
      </c>
      <c r="D1795" s="44">
        <v>39946</v>
      </c>
      <c r="E1795" s="43">
        <v>7</v>
      </c>
      <c r="F1795" s="43">
        <v>2407460</v>
      </c>
      <c r="G1795" s="43">
        <v>0.03</v>
      </c>
      <c r="H1795" s="43">
        <v>72224</v>
      </c>
      <c r="I1795" s="43" t="s">
        <v>76</v>
      </c>
      <c r="J1795" s="43" t="s">
        <v>146</v>
      </c>
      <c r="K1795" s="43">
        <f t="shared" si="224"/>
        <v>2009</v>
      </c>
      <c r="L1795" s="43">
        <f t="shared" si="225"/>
        <v>1</v>
      </c>
      <c r="M1795" s="43">
        <f t="shared" si="226"/>
        <v>0</v>
      </c>
      <c r="N1795" s="43">
        <f t="shared" si="227"/>
        <v>1</v>
      </c>
      <c r="O1795" s="43" t="str">
        <f t="shared" si="228"/>
        <v>B: 1-3%</v>
      </c>
      <c r="P1795" s="45">
        <f t="shared" si="229"/>
        <v>2335236</v>
      </c>
      <c r="Q1795" s="45">
        <f>IF(L1795=1,F1795*INDEX(Asumsi!$B$5:$B$7,MATCH(I1795,Asumsi!$A$5:$A$7,0))-H1795,0)</f>
        <v>650014</v>
      </c>
      <c r="R1795" s="46">
        <f>MIN(G1795,INDEX(Asumsi!$C$5:$C$7,MATCH(I1795,Asumsi!$A$5:$A$7,0)))</f>
        <v>0.03</v>
      </c>
      <c r="S1795" s="43">
        <f t="shared" si="230"/>
        <v>0</v>
      </c>
      <c r="T1795" s="45">
        <f t="shared" si="231"/>
        <v>0</v>
      </c>
      <c r="U1795" s="45">
        <f>IF(L1795=1,F1795*INDEX(Asumsi!$B$5:$B$7,MATCH(I1795,Asumsi!$A$5:$A$7,0))-F1795*R1795,0)</f>
        <v>650014.19999999995</v>
      </c>
      <c r="V1795" s="45">
        <f>IF(S1795=1,U1795*(1-Asumsi!$B$10),U1795)</f>
        <v>650014.19999999995</v>
      </c>
    </row>
    <row r="1796" spans="1:22" x14ac:dyDescent="0.35">
      <c r="A1796" s="43">
        <v>4960</v>
      </c>
      <c r="B1796" s="43" t="s">
        <v>209</v>
      </c>
      <c r="C1796" s="43" t="s">
        <v>439</v>
      </c>
      <c r="D1796" s="44">
        <v>40599</v>
      </c>
      <c r="E1796" s="43">
        <v>30</v>
      </c>
      <c r="F1796" s="43">
        <v>16727300</v>
      </c>
      <c r="G1796" s="43">
        <v>0.09</v>
      </c>
      <c r="H1796" s="43">
        <v>1505457</v>
      </c>
      <c r="I1796" s="43" t="s">
        <v>75</v>
      </c>
      <c r="J1796" s="43" t="s">
        <v>135</v>
      </c>
      <c r="K1796" s="43">
        <f t="shared" si="224"/>
        <v>2011</v>
      </c>
      <c r="L1796" s="43">
        <f t="shared" si="225"/>
        <v>0</v>
      </c>
      <c r="M1796" s="43">
        <f t="shared" si="226"/>
        <v>1</v>
      </c>
      <c r="N1796" s="43">
        <f t="shared" si="227"/>
        <v>1</v>
      </c>
      <c r="O1796" s="43" t="str">
        <f t="shared" si="228"/>
        <v>D: 7%+</v>
      </c>
      <c r="P1796" s="45">
        <f t="shared" si="229"/>
        <v>0</v>
      </c>
      <c r="Q1796" s="45">
        <f>IF(L1796=1,F1796*INDEX(Asumsi!$B$5:$B$7,MATCH(I1796,Asumsi!$A$5:$A$7,0))-H1796,0)</f>
        <v>0</v>
      </c>
      <c r="R1796" s="46">
        <f>MIN(G1796,INDEX(Asumsi!$C$5:$C$7,MATCH(I1796,Asumsi!$A$5:$A$7,0)))</f>
        <v>0.03</v>
      </c>
      <c r="S1796" s="43">
        <f t="shared" si="230"/>
        <v>1</v>
      </c>
      <c r="T1796" s="45">
        <f t="shared" si="231"/>
        <v>0</v>
      </c>
      <c r="U1796" s="45">
        <f>IF(L1796=1,F1796*INDEX(Asumsi!$B$5:$B$7,MATCH(I1796,Asumsi!$A$5:$A$7,0))-F1796*R1796,0)</f>
        <v>0</v>
      </c>
      <c r="V1796" s="45">
        <f>IF(S1796=1,U1796*(1-Asumsi!$B$10),U1796)</f>
        <v>0</v>
      </c>
    </row>
    <row r="1797" spans="1:22" x14ac:dyDescent="0.35">
      <c r="A1797" s="43">
        <v>7367</v>
      </c>
      <c r="B1797" s="43" t="s">
        <v>202</v>
      </c>
      <c r="C1797" s="43" t="s">
        <v>540</v>
      </c>
      <c r="D1797" s="44">
        <v>40699</v>
      </c>
      <c r="E1797" s="43">
        <v>46</v>
      </c>
      <c r="F1797" s="43">
        <v>607240</v>
      </c>
      <c r="G1797" s="43">
        <v>0.02</v>
      </c>
      <c r="H1797" s="43">
        <v>12145</v>
      </c>
      <c r="I1797" s="43" t="s">
        <v>77</v>
      </c>
      <c r="J1797" s="43" t="s">
        <v>142</v>
      </c>
      <c r="K1797" s="43">
        <f t="shared" si="224"/>
        <v>2011</v>
      </c>
      <c r="L1797" s="43">
        <f t="shared" si="225"/>
        <v>1</v>
      </c>
      <c r="M1797" s="43">
        <f t="shared" si="226"/>
        <v>0</v>
      </c>
      <c r="N1797" s="43">
        <f t="shared" si="227"/>
        <v>1</v>
      </c>
      <c r="O1797" s="43" t="str">
        <f t="shared" si="228"/>
        <v>B: 1-3%</v>
      </c>
      <c r="P1797" s="45">
        <f t="shared" si="229"/>
        <v>595095</v>
      </c>
      <c r="Q1797" s="45">
        <f>IF(L1797=1,F1797*INDEX(Asumsi!$B$5:$B$7,MATCH(I1797,Asumsi!$A$5:$A$7,0))-H1797,0)</f>
        <v>170027</v>
      </c>
      <c r="R1797" s="46">
        <f>MIN(G1797,INDEX(Asumsi!$C$5:$C$7,MATCH(I1797,Asumsi!$A$5:$A$7,0)))</f>
        <v>0.02</v>
      </c>
      <c r="S1797" s="43">
        <f t="shared" si="230"/>
        <v>0</v>
      </c>
      <c r="T1797" s="45">
        <f t="shared" si="231"/>
        <v>0</v>
      </c>
      <c r="U1797" s="45">
        <f>IF(L1797=1,F1797*INDEX(Asumsi!$B$5:$B$7,MATCH(I1797,Asumsi!$A$5:$A$7,0))-F1797*R1797,0)</f>
        <v>170027.2</v>
      </c>
      <c r="V1797" s="45">
        <f>IF(S1797=1,U1797*(1-Asumsi!$B$10),U1797)</f>
        <v>170027.2</v>
      </c>
    </row>
    <row r="1798" spans="1:22" x14ac:dyDescent="0.35">
      <c r="A1798" s="43">
        <v>7938</v>
      </c>
      <c r="B1798" s="43" t="s">
        <v>202</v>
      </c>
      <c r="C1798" s="43" t="s">
        <v>539</v>
      </c>
      <c r="D1798" s="44">
        <v>40250</v>
      </c>
      <c r="E1798" s="43">
        <v>34</v>
      </c>
      <c r="F1798" s="43">
        <v>669320</v>
      </c>
      <c r="G1798" s="43">
        <v>0.05</v>
      </c>
      <c r="H1798" s="43">
        <v>33466</v>
      </c>
      <c r="I1798" s="43" t="s">
        <v>76</v>
      </c>
      <c r="J1798" s="43" t="s">
        <v>147</v>
      </c>
      <c r="K1798" s="43">
        <f t="shared" si="224"/>
        <v>2010</v>
      </c>
      <c r="L1798" s="43">
        <f t="shared" si="225"/>
        <v>1</v>
      </c>
      <c r="M1798" s="43">
        <f t="shared" si="226"/>
        <v>0</v>
      </c>
      <c r="N1798" s="43">
        <f t="shared" si="227"/>
        <v>1</v>
      </c>
      <c r="O1798" s="43" t="str">
        <f t="shared" si="228"/>
        <v>C: 4-6%</v>
      </c>
      <c r="P1798" s="45">
        <f t="shared" si="229"/>
        <v>635854</v>
      </c>
      <c r="Q1798" s="45">
        <f>IF(L1798=1,F1798*INDEX(Asumsi!$B$5:$B$7,MATCH(I1798,Asumsi!$A$5:$A$7,0))-H1798,0)</f>
        <v>167330</v>
      </c>
      <c r="R1798" s="46">
        <f>MIN(G1798,INDEX(Asumsi!$C$5:$C$7,MATCH(I1798,Asumsi!$A$5:$A$7,0)))</f>
        <v>0.05</v>
      </c>
      <c r="S1798" s="43">
        <f t="shared" si="230"/>
        <v>0</v>
      </c>
      <c r="T1798" s="45">
        <f t="shared" si="231"/>
        <v>0</v>
      </c>
      <c r="U1798" s="45">
        <f>IF(L1798=1,F1798*INDEX(Asumsi!$B$5:$B$7,MATCH(I1798,Asumsi!$A$5:$A$7,0))-F1798*R1798,0)</f>
        <v>167330</v>
      </c>
      <c r="V1798" s="45">
        <f>IF(S1798=1,U1798*(1-Asumsi!$B$10),U1798)</f>
        <v>167330</v>
      </c>
    </row>
    <row r="1799" spans="1:22" x14ac:dyDescent="0.35">
      <c r="A1799" s="43">
        <v>8320</v>
      </c>
      <c r="B1799" s="43" t="s">
        <v>202</v>
      </c>
      <c r="C1799" s="43" t="s">
        <v>541</v>
      </c>
      <c r="D1799" s="44">
        <v>40075</v>
      </c>
      <c r="E1799" s="43">
        <v>35</v>
      </c>
      <c r="F1799" s="43">
        <v>2284720</v>
      </c>
      <c r="G1799" s="43">
        <v>0.02</v>
      </c>
      <c r="H1799" s="43">
        <v>45694</v>
      </c>
      <c r="I1799" s="43" t="s">
        <v>77</v>
      </c>
      <c r="J1799" s="43" t="s">
        <v>142</v>
      </c>
      <c r="K1799" s="43">
        <f t="shared" si="224"/>
        <v>2009</v>
      </c>
      <c r="L1799" s="43">
        <f t="shared" si="225"/>
        <v>1</v>
      </c>
      <c r="M1799" s="43">
        <f t="shared" si="226"/>
        <v>0</v>
      </c>
      <c r="N1799" s="43">
        <f t="shared" si="227"/>
        <v>1</v>
      </c>
      <c r="O1799" s="43" t="str">
        <f t="shared" si="228"/>
        <v>B: 1-3%</v>
      </c>
      <c r="P1799" s="45">
        <f t="shared" si="229"/>
        <v>2239026</v>
      </c>
      <c r="Q1799" s="45">
        <f>IF(L1799=1,F1799*INDEX(Asumsi!$B$5:$B$7,MATCH(I1799,Asumsi!$A$5:$A$7,0))-H1799,0)</f>
        <v>639722</v>
      </c>
      <c r="R1799" s="46">
        <f>MIN(G1799,INDEX(Asumsi!$C$5:$C$7,MATCH(I1799,Asumsi!$A$5:$A$7,0)))</f>
        <v>0.02</v>
      </c>
      <c r="S1799" s="43">
        <f t="shared" si="230"/>
        <v>0</v>
      </c>
      <c r="T1799" s="45">
        <f t="shared" si="231"/>
        <v>0</v>
      </c>
      <c r="U1799" s="45">
        <f>IF(L1799=1,F1799*INDEX(Asumsi!$B$5:$B$7,MATCH(I1799,Asumsi!$A$5:$A$7,0))-F1799*R1799,0)</f>
        <v>639721.6</v>
      </c>
      <c r="V1799" s="45">
        <f>IF(S1799=1,U1799*(1-Asumsi!$B$10),U1799)</f>
        <v>639721.6</v>
      </c>
    </row>
    <row r="1800" spans="1:22" x14ac:dyDescent="0.35">
      <c r="A1800" s="43">
        <v>8807</v>
      </c>
      <c r="B1800" s="43" t="s">
        <v>202</v>
      </c>
      <c r="C1800" s="43" t="s">
        <v>542</v>
      </c>
      <c r="D1800" s="44">
        <v>40234</v>
      </c>
      <c r="E1800" s="43">
        <v>14</v>
      </c>
      <c r="F1800" s="43">
        <v>2758675</v>
      </c>
      <c r="G1800" s="43">
        <v>0.08</v>
      </c>
      <c r="H1800" s="43">
        <v>220694</v>
      </c>
      <c r="I1800" s="43" t="s">
        <v>77</v>
      </c>
      <c r="J1800" s="43" t="s">
        <v>137</v>
      </c>
      <c r="K1800" s="43">
        <f t="shared" si="224"/>
        <v>2010</v>
      </c>
      <c r="L1800" s="43">
        <f t="shared" si="225"/>
        <v>1</v>
      </c>
      <c r="M1800" s="43">
        <f t="shared" si="226"/>
        <v>0</v>
      </c>
      <c r="N1800" s="43">
        <f t="shared" si="227"/>
        <v>1</v>
      </c>
      <c r="O1800" s="43" t="str">
        <f t="shared" si="228"/>
        <v>D: 7%+</v>
      </c>
      <c r="P1800" s="45">
        <f t="shared" si="229"/>
        <v>2537981</v>
      </c>
      <c r="Q1800" s="45">
        <f>IF(L1800=1,F1800*INDEX(Asumsi!$B$5:$B$7,MATCH(I1800,Asumsi!$A$5:$A$7,0))-H1800,0)</f>
        <v>606908.5</v>
      </c>
      <c r="R1800" s="46">
        <f>MIN(G1800,INDEX(Asumsi!$C$5:$C$7,MATCH(I1800,Asumsi!$A$5:$A$7,0)))</f>
        <v>0.05</v>
      </c>
      <c r="S1800" s="43">
        <f t="shared" si="230"/>
        <v>1</v>
      </c>
      <c r="T1800" s="45">
        <f t="shared" si="231"/>
        <v>82760.25</v>
      </c>
      <c r="U1800" s="45">
        <f>IF(L1800=1,F1800*INDEX(Asumsi!$B$5:$B$7,MATCH(I1800,Asumsi!$A$5:$A$7,0))-F1800*R1800,0)</f>
        <v>689668.75</v>
      </c>
      <c r="V1800" s="45">
        <f>IF(S1800=1,U1800*(1-Asumsi!$B$10),U1800)</f>
        <v>655185.3125</v>
      </c>
    </row>
    <row r="1801" spans="1:22" x14ac:dyDescent="0.35">
      <c r="A1801" s="43">
        <v>9062</v>
      </c>
      <c r="B1801" s="43" t="s">
        <v>202</v>
      </c>
      <c r="C1801" s="43" t="s">
        <v>543</v>
      </c>
      <c r="D1801" s="44">
        <v>40622</v>
      </c>
      <c r="E1801" s="43">
        <v>19</v>
      </c>
      <c r="F1801" s="43">
        <v>3650840</v>
      </c>
      <c r="G1801" s="43">
        <v>0.06</v>
      </c>
      <c r="H1801" s="43">
        <v>219050</v>
      </c>
      <c r="I1801" s="43" t="s">
        <v>75</v>
      </c>
      <c r="J1801" s="43" t="s">
        <v>144</v>
      </c>
      <c r="K1801" s="43">
        <f t="shared" si="224"/>
        <v>2011</v>
      </c>
      <c r="L1801" s="43">
        <f t="shared" si="225"/>
        <v>1</v>
      </c>
      <c r="M1801" s="43">
        <f t="shared" si="226"/>
        <v>0</v>
      </c>
      <c r="N1801" s="43">
        <f t="shared" si="227"/>
        <v>1</v>
      </c>
      <c r="O1801" s="43" t="str">
        <f t="shared" si="228"/>
        <v>C: 4-6%</v>
      </c>
      <c r="P1801" s="45">
        <f t="shared" si="229"/>
        <v>3431790</v>
      </c>
      <c r="Q1801" s="45">
        <f>IF(L1801=1,F1801*INDEX(Asumsi!$B$5:$B$7,MATCH(I1801,Asumsi!$A$5:$A$7,0))-H1801,0)</f>
        <v>876202</v>
      </c>
      <c r="R1801" s="46">
        <f>MIN(G1801,INDEX(Asumsi!$C$5:$C$7,MATCH(I1801,Asumsi!$A$5:$A$7,0)))</f>
        <v>0.03</v>
      </c>
      <c r="S1801" s="43">
        <f t="shared" si="230"/>
        <v>1</v>
      </c>
      <c r="T1801" s="45">
        <f t="shared" si="231"/>
        <v>109525.2</v>
      </c>
      <c r="U1801" s="45">
        <f>IF(L1801=1,F1801*INDEX(Asumsi!$B$5:$B$7,MATCH(I1801,Asumsi!$A$5:$A$7,0))-F1801*R1801,0)</f>
        <v>985726.8</v>
      </c>
      <c r="V1801" s="45">
        <f>IF(S1801=1,U1801*(1-Asumsi!$B$10),U1801)</f>
        <v>936440.46</v>
      </c>
    </row>
    <row r="1802" spans="1:22" x14ac:dyDescent="0.35">
      <c r="A1802" s="43">
        <v>9602</v>
      </c>
      <c r="B1802" s="43" t="s">
        <v>202</v>
      </c>
      <c r="C1802" s="43" t="s">
        <v>388</v>
      </c>
      <c r="D1802" s="44">
        <v>41223</v>
      </c>
      <c r="E1802" s="43">
        <v>27</v>
      </c>
      <c r="F1802" s="43">
        <v>5308320</v>
      </c>
      <c r="G1802" s="43">
        <v>0.01</v>
      </c>
      <c r="H1802" s="43">
        <v>53083</v>
      </c>
      <c r="I1802" s="43" t="s">
        <v>77</v>
      </c>
      <c r="J1802" s="43" t="s">
        <v>134</v>
      </c>
      <c r="K1802" s="43">
        <f t="shared" si="224"/>
        <v>2012</v>
      </c>
      <c r="L1802" s="43">
        <f t="shared" si="225"/>
        <v>1</v>
      </c>
      <c r="M1802" s="43">
        <f t="shared" si="226"/>
        <v>0</v>
      </c>
      <c r="N1802" s="43">
        <f t="shared" si="227"/>
        <v>1</v>
      </c>
      <c r="O1802" s="43" t="str">
        <f t="shared" si="228"/>
        <v>B: 1-3%</v>
      </c>
      <c r="P1802" s="45">
        <f t="shared" si="229"/>
        <v>5255237</v>
      </c>
      <c r="Q1802" s="45">
        <f>IF(L1802=1,F1802*INDEX(Asumsi!$B$5:$B$7,MATCH(I1802,Asumsi!$A$5:$A$7,0))-H1802,0)</f>
        <v>1539413</v>
      </c>
      <c r="R1802" s="46">
        <f>MIN(G1802,INDEX(Asumsi!$C$5:$C$7,MATCH(I1802,Asumsi!$A$5:$A$7,0)))</f>
        <v>0.01</v>
      </c>
      <c r="S1802" s="43">
        <f t="shared" si="230"/>
        <v>0</v>
      </c>
      <c r="T1802" s="45">
        <f t="shared" si="231"/>
        <v>0</v>
      </c>
      <c r="U1802" s="45">
        <f>IF(L1802=1,F1802*INDEX(Asumsi!$B$5:$B$7,MATCH(I1802,Asumsi!$A$5:$A$7,0))-F1802*R1802,0)</f>
        <v>1539412.8</v>
      </c>
      <c r="V1802" s="45">
        <f>IF(S1802=1,U1802*(1-Asumsi!$B$10),U1802)</f>
        <v>1539412.8</v>
      </c>
    </row>
    <row r="1803" spans="1:22" x14ac:dyDescent="0.35">
      <c r="A1803" s="43">
        <v>10209</v>
      </c>
      <c r="B1803" s="43" t="s">
        <v>202</v>
      </c>
      <c r="C1803" s="43" t="s">
        <v>544</v>
      </c>
      <c r="D1803" s="44">
        <v>40511</v>
      </c>
      <c r="E1803" s="43">
        <v>14</v>
      </c>
      <c r="F1803" s="43">
        <v>923100</v>
      </c>
      <c r="G1803" s="43">
        <v>0.09</v>
      </c>
      <c r="H1803" s="43">
        <v>83079</v>
      </c>
      <c r="I1803" s="43" t="s">
        <v>75</v>
      </c>
      <c r="J1803" s="43" t="s">
        <v>144</v>
      </c>
      <c r="K1803" s="43">
        <f t="shared" si="224"/>
        <v>2010</v>
      </c>
      <c r="L1803" s="43">
        <f t="shared" si="225"/>
        <v>1</v>
      </c>
      <c r="M1803" s="43">
        <f t="shared" si="226"/>
        <v>0</v>
      </c>
      <c r="N1803" s="43">
        <f t="shared" si="227"/>
        <v>1</v>
      </c>
      <c r="O1803" s="43" t="str">
        <f t="shared" si="228"/>
        <v>D: 7%+</v>
      </c>
      <c r="P1803" s="45">
        <f t="shared" si="229"/>
        <v>840021</v>
      </c>
      <c r="Q1803" s="45">
        <f>IF(L1803=1,F1803*INDEX(Asumsi!$B$5:$B$7,MATCH(I1803,Asumsi!$A$5:$A$7,0))-H1803,0)</f>
        <v>193851</v>
      </c>
      <c r="R1803" s="46">
        <f>MIN(G1803,INDEX(Asumsi!$C$5:$C$7,MATCH(I1803,Asumsi!$A$5:$A$7,0)))</f>
        <v>0.03</v>
      </c>
      <c r="S1803" s="43">
        <f t="shared" si="230"/>
        <v>1</v>
      </c>
      <c r="T1803" s="45">
        <f t="shared" si="231"/>
        <v>55386</v>
      </c>
      <c r="U1803" s="45">
        <f>IF(L1803=1,F1803*INDEX(Asumsi!$B$5:$B$7,MATCH(I1803,Asumsi!$A$5:$A$7,0))-F1803*R1803,0)</f>
        <v>249237</v>
      </c>
      <c r="V1803" s="45">
        <f>IF(S1803=1,U1803*(1-Asumsi!$B$10),U1803)</f>
        <v>236775.15</v>
      </c>
    </row>
    <row r="1804" spans="1:22" x14ac:dyDescent="0.35">
      <c r="A1804" s="43">
        <v>10338</v>
      </c>
      <c r="B1804" s="43" t="s">
        <v>202</v>
      </c>
      <c r="C1804" s="43" t="s">
        <v>544</v>
      </c>
      <c r="D1804" s="44">
        <v>40738</v>
      </c>
      <c r="E1804" s="43">
        <v>9</v>
      </c>
      <c r="F1804" s="43">
        <v>1599960</v>
      </c>
      <c r="G1804" s="43">
        <v>0.04</v>
      </c>
      <c r="H1804" s="43">
        <v>63998</v>
      </c>
      <c r="I1804" s="43" t="s">
        <v>77</v>
      </c>
      <c r="J1804" s="43" t="s">
        <v>134</v>
      </c>
      <c r="K1804" s="43">
        <f t="shared" si="224"/>
        <v>2011</v>
      </c>
      <c r="L1804" s="43">
        <f t="shared" si="225"/>
        <v>1</v>
      </c>
      <c r="M1804" s="43">
        <f t="shared" si="226"/>
        <v>0</v>
      </c>
      <c r="N1804" s="43">
        <f t="shared" si="227"/>
        <v>1</v>
      </c>
      <c r="O1804" s="43" t="str">
        <f t="shared" si="228"/>
        <v>C: 4-6%</v>
      </c>
      <c r="P1804" s="45">
        <f t="shared" si="229"/>
        <v>1535962</v>
      </c>
      <c r="Q1804" s="45">
        <f>IF(L1804=1,F1804*INDEX(Asumsi!$B$5:$B$7,MATCH(I1804,Asumsi!$A$5:$A$7,0))-H1804,0)</f>
        <v>415990</v>
      </c>
      <c r="R1804" s="46">
        <f>MIN(G1804,INDEX(Asumsi!$C$5:$C$7,MATCH(I1804,Asumsi!$A$5:$A$7,0)))</f>
        <v>0.04</v>
      </c>
      <c r="S1804" s="43">
        <f t="shared" si="230"/>
        <v>0</v>
      </c>
      <c r="T1804" s="45">
        <f t="shared" si="231"/>
        <v>0</v>
      </c>
      <c r="U1804" s="45">
        <f>IF(L1804=1,F1804*INDEX(Asumsi!$B$5:$B$7,MATCH(I1804,Asumsi!$A$5:$A$7,0))-F1804*R1804,0)</f>
        <v>415989.6</v>
      </c>
      <c r="V1804" s="45">
        <f>IF(S1804=1,U1804*(1-Asumsi!$B$10),U1804)</f>
        <v>415989.6</v>
      </c>
    </row>
    <row r="1805" spans="1:22" x14ac:dyDescent="0.35">
      <c r="A1805" s="43">
        <v>10688</v>
      </c>
      <c r="B1805" s="43" t="s">
        <v>202</v>
      </c>
      <c r="C1805" s="43" t="s">
        <v>545</v>
      </c>
      <c r="D1805" s="44">
        <v>41041</v>
      </c>
      <c r="E1805" s="43">
        <v>14</v>
      </c>
      <c r="F1805" s="43">
        <v>1237680</v>
      </c>
      <c r="G1805" s="43">
        <v>0.05</v>
      </c>
      <c r="H1805" s="43">
        <v>61884</v>
      </c>
      <c r="I1805" s="43" t="s">
        <v>75</v>
      </c>
      <c r="J1805" s="43" t="s">
        <v>144</v>
      </c>
      <c r="K1805" s="43">
        <f t="shared" si="224"/>
        <v>2012</v>
      </c>
      <c r="L1805" s="43">
        <f t="shared" si="225"/>
        <v>1</v>
      </c>
      <c r="M1805" s="43">
        <f t="shared" si="226"/>
        <v>0</v>
      </c>
      <c r="N1805" s="43">
        <f t="shared" si="227"/>
        <v>1</v>
      </c>
      <c r="O1805" s="43" t="str">
        <f t="shared" si="228"/>
        <v>C: 4-6%</v>
      </c>
      <c r="P1805" s="45">
        <f t="shared" si="229"/>
        <v>1175796</v>
      </c>
      <c r="Q1805" s="45">
        <f>IF(L1805=1,F1805*INDEX(Asumsi!$B$5:$B$7,MATCH(I1805,Asumsi!$A$5:$A$7,0))-H1805,0)</f>
        <v>309420</v>
      </c>
      <c r="R1805" s="46">
        <f>MIN(G1805,INDEX(Asumsi!$C$5:$C$7,MATCH(I1805,Asumsi!$A$5:$A$7,0)))</f>
        <v>0.03</v>
      </c>
      <c r="S1805" s="43">
        <f t="shared" si="230"/>
        <v>1</v>
      </c>
      <c r="T1805" s="45">
        <f t="shared" si="231"/>
        <v>24753.600000000006</v>
      </c>
      <c r="U1805" s="45">
        <f>IF(L1805=1,F1805*INDEX(Asumsi!$B$5:$B$7,MATCH(I1805,Asumsi!$A$5:$A$7,0))-F1805*R1805,0)</f>
        <v>334173.59999999998</v>
      </c>
      <c r="V1805" s="45">
        <f>IF(S1805=1,U1805*(1-Asumsi!$B$10),U1805)</f>
        <v>317464.92</v>
      </c>
    </row>
    <row r="1806" spans="1:22" x14ac:dyDescent="0.35">
      <c r="A1806" s="43">
        <v>11206</v>
      </c>
      <c r="B1806" s="43" t="s">
        <v>202</v>
      </c>
      <c r="C1806" s="43" t="s">
        <v>543</v>
      </c>
      <c r="D1806" s="44">
        <v>40175</v>
      </c>
      <c r="E1806" s="43">
        <v>6</v>
      </c>
      <c r="F1806" s="43">
        <v>355340</v>
      </c>
      <c r="G1806" s="43">
        <v>0.03</v>
      </c>
      <c r="H1806" s="43">
        <v>10660</v>
      </c>
      <c r="I1806" s="43" t="s">
        <v>76</v>
      </c>
      <c r="J1806" s="43" t="s">
        <v>138</v>
      </c>
      <c r="K1806" s="43">
        <f t="shared" si="224"/>
        <v>2009</v>
      </c>
      <c r="L1806" s="43">
        <f t="shared" si="225"/>
        <v>1</v>
      </c>
      <c r="M1806" s="43">
        <f t="shared" si="226"/>
        <v>0</v>
      </c>
      <c r="N1806" s="43">
        <f t="shared" si="227"/>
        <v>1</v>
      </c>
      <c r="O1806" s="43" t="str">
        <f t="shared" si="228"/>
        <v>B: 1-3%</v>
      </c>
      <c r="P1806" s="45">
        <f t="shared" si="229"/>
        <v>344680</v>
      </c>
      <c r="Q1806" s="45">
        <f>IF(L1806=1,F1806*INDEX(Asumsi!$B$5:$B$7,MATCH(I1806,Asumsi!$A$5:$A$7,0))-H1806,0)</f>
        <v>95942</v>
      </c>
      <c r="R1806" s="46">
        <f>MIN(G1806,INDEX(Asumsi!$C$5:$C$7,MATCH(I1806,Asumsi!$A$5:$A$7,0)))</f>
        <v>0.03</v>
      </c>
      <c r="S1806" s="43">
        <f t="shared" si="230"/>
        <v>0</v>
      </c>
      <c r="T1806" s="45">
        <f t="shared" si="231"/>
        <v>0</v>
      </c>
      <c r="U1806" s="45">
        <f>IF(L1806=1,F1806*INDEX(Asumsi!$B$5:$B$7,MATCH(I1806,Asumsi!$A$5:$A$7,0))-F1806*R1806,0)</f>
        <v>95941.8</v>
      </c>
      <c r="V1806" s="45">
        <f>IF(S1806=1,U1806*(1-Asumsi!$B$10),U1806)</f>
        <v>95941.8</v>
      </c>
    </row>
    <row r="1807" spans="1:22" x14ac:dyDescent="0.35">
      <c r="A1807" s="43">
        <v>11585</v>
      </c>
      <c r="B1807" s="43" t="s">
        <v>202</v>
      </c>
      <c r="C1807" s="43" t="s">
        <v>546</v>
      </c>
      <c r="D1807" s="44">
        <v>39887</v>
      </c>
      <c r="E1807" s="43">
        <v>2</v>
      </c>
      <c r="F1807" s="43">
        <v>401506</v>
      </c>
      <c r="G1807" s="43">
        <v>0.09</v>
      </c>
      <c r="H1807" s="43">
        <v>36136</v>
      </c>
      <c r="I1807" s="43" t="s">
        <v>77</v>
      </c>
      <c r="J1807" s="43" t="s">
        <v>137</v>
      </c>
      <c r="K1807" s="43">
        <f t="shared" si="224"/>
        <v>2009</v>
      </c>
      <c r="L1807" s="43">
        <f t="shared" si="225"/>
        <v>1</v>
      </c>
      <c r="M1807" s="43">
        <f t="shared" si="226"/>
        <v>0</v>
      </c>
      <c r="N1807" s="43">
        <f t="shared" si="227"/>
        <v>1</v>
      </c>
      <c r="O1807" s="43" t="str">
        <f t="shared" si="228"/>
        <v>D: 7%+</v>
      </c>
      <c r="P1807" s="45">
        <f t="shared" si="229"/>
        <v>365370</v>
      </c>
      <c r="Q1807" s="45">
        <f>IF(L1807=1,F1807*INDEX(Asumsi!$B$5:$B$7,MATCH(I1807,Asumsi!$A$5:$A$7,0))-H1807,0)</f>
        <v>84315.799999999988</v>
      </c>
      <c r="R1807" s="46">
        <f>MIN(G1807,INDEX(Asumsi!$C$5:$C$7,MATCH(I1807,Asumsi!$A$5:$A$7,0)))</f>
        <v>0.05</v>
      </c>
      <c r="S1807" s="43">
        <f t="shared" si="230"/>
        <v>1</v>
      </c>
      <c r="T1807" s="45">
        <f t="shared" si="231"/>
        <v>16060.239999999998</v>
      </c>
      <c r="U1807" s="45">
        <f>IF(L1807=1,F1807*INDEX(Asumsi!$B$5:$B$7,MATCH(I1807,Asumsi!$A$5:$A$7,0))-F1807*R1807,0)</f>
        <v>100376.49999999999</v>
      </c>
      <c r="V1807" s="45">
        <f>IF(S1807=1,U1807*(1-Asumsi!$B$10),U1807)</f>
        <v>95357.674999999988</v>
      </c>
    </row>
    <row r="1808" spans="1:22" x14ac:dyDescent="0.35">
      <c r="A1808" s="43">
        <v>12868</v>
      </c>
      <c r="B1808" s="43" t="s">
        <v>202</v>
      </c>
      <c r="C1808" s="43" t="s">
        <v>547</v>
      </c>
      <c r="D1808" s="44">
        <v>40603</v>
      </c>
      <c r="E1808" s="43">
        <v>2</v>
      </c>
      <c r="F1808" s="43">
        <v>18740</v>
      </c>
      <c r="G1808" s="43">
        <v>0.09</v>
      </c>
      <c r="H1808" s="43">
        <v>1687</v>
      </c>
      <c r="I1808" s="43" t="s">
        <v>76</v>
      </c>
      <c r="J1808" s="43" t="s">
        <v>145</v>
      </c>
      <c r="K1808" s="43">
        <f t="shared" si="224"/>
        <v>2011</v>
      </c>
      <c r="L1808" s="43">
        <f t="shared" si="225"/>
        <v>1</v>
      </c>
      <c r="M1808" s="43">
        <f t="shared" si="226"/>
        <v>0</v>
      </c>
      <c r="N1808" s="43">
        <f t="shared" si="227"/>
        <v>1</v>
      </c>
      <c r="O1808" s="43" t="str">
        <f t="shared" si="228"/>
        <v>D: 7%+</v>
      </c>
      <c r="P1808" s="45">
        <f t="shared" si="229"/>
        <v>17053</v>
      </c>
      <c r="Q1808" s="45">
        <f>IF(L1808=1,F1808*INDEX(Asumsi!$B$5:$B$7,MATCH(I1808,Asumsi!$A$5:$A$7,0))-H1808,0)</f>
        <v>3935</v>
      </c>
      <c r="R1808" s="46">
        <f>MIN(G1808,INDEX(Asumsi!$C$5:$C$7,MATCH(I1808,Asumsi!$A$5:$A$7,0)))</f>
        <v>0.05</v>
      </c>
      <c r="S1808" s="43">
        <f t="shared" si="230"/>
        <v>1</v>
      </c>
      <c r="T1808" s="45">
        <f t="shared" si="231"/>
        <v>749.59999999999991</v>
      </c>
      <c r="U1808" s="45">
        <f>IF(L1808=1,F1808*INDEX(Asumsi!$B$5:$B$7,MATCH(I1808,Asumsi!$A$5:$A$7,0))-F1808*R1808,0)</f>
        <v>4685</v>
      </c>
      <c r="V1808" s="45">
        <f>IF(S1808=1,U1808*(1-Asumsi!$B$10),U1808)</f>
        <v>4450.75</v>
      </c>
    </row>
    <row r="1809" spans="1:22" x14ac:dyDescent="0.35">
      <c r="A1809" s="43">
        <v>14215</v>
      </c>
      <c r="B1809" s="43" t="s">
        <v>202</v>
      </c>
      <c r="C1809" s="43" t="s">
        <v>541</v>
      </c>
      <c r="D1809" s="44">
        <v>41103</v>
      </c>
      <c r="E1809" s="43">
        <v>44</v>
      </c>
      <c r="F1809" s="43">
        <v>4554060</v>
      </c>
      <c r="G1809" s="43">
        <v>7.0000000000000007E-2</v>
      </c>
      <c r="H1809" s="43">
        <v>318784</v>
      </c>
      <c r="I1809" s="43" t="s">
        <v>76</v>
      </c>
      <c r="J1809" s="43" t="s">
        <v>145</v>
      </c>
      <c r="K1809" s="43">
        <f t="shared" si="224"/>
        <v>2012</v>
      </c>
      <c r="L1809" s="43">
        <f t="shared" si="225"/>
        <v>1</v>
      </c>
      <c r="M1809" s="43">
        <f t="shared" si="226"/>
        <v>0</v>
      </c>
      <c r="N1809" s="43">
        <f t="shared" si="227"/>
        <v>1</v>
      </c>
      <c r="O1809" s="43" t="str">
        <f t="shared" si="228"/>
        <v>D: 7%+</v>
      </c>
      <c r="P1809" s="45">
        <f t="shared" si="229"/>
        <v>4235276</v>
      </c>
      <c r="Q1809" s="45">
        <f>IF(L1809=1,F1809*INDEX(Asumsi!$B$5:$B$7,MATCH(I1809,Asumsi!$A$5:$A$7,0))-H1809,0)</f>
        <v>1047434</v>
      </c>
      <c r="R1809" s="46">
        <f>MIN(G1809,INDEX(Asumsi!$C$5:$C$7,MATCH(I1809,Asumsi!$A$5:$A$7,0)))</f>
        <v>0.05</v>
      </c>
      <c r="S1809" s="43">
        <f t="shared" si="230"/>
        <v>1</v>
      </c>
      <c r="T1809" s="45">
        <f t="shared" si="231"/>
        <v>91081.200000000012</v>
      </c>
      <c r="U1809" s="45">
        <f>IF(L1809=1,F1809*INDEX(Asumsi!$B$5:$B$7,MATCH(I1809,Asumsi!$A$5:$A$7,0))-F1809*R1809,0)</f>
        <v>1138515</v>
      </c>
      <c r="V1809" s="45">
        <f>IF(S1809=1,U1809*(1-Asumsi!$B$10),U1809)</f>
        <v>1081589.25</v>
      </c>
    </row>
    <row r="1810" spans="1:22" x14ac:dyDescent="0.35">
      <c r="A1810" s="43">
        <v>14662</v>
      </c>
      <c r="B1810" s="43" t="s">
        <v>202</v>
      </c>
      <c r="C1810" s="43" t="s">
        <v>541</v>
      </c>
      <c r="D1810" s="44">
        <v>40863</v>
      </c>
      <c r="E1810" s="43">
        <v>24</v>
      </c>
      <c r="F1810" s="43">
        <v>79380</v>
      </c>
      <c r="G1810" s="43">
        <v>0.05</v>
      </c>
      <c r="H1810" s="43">
        <v>3969</v>
      </c>
      <c r="I1810" s="43" t="s">
        <v>76</v>
      </c>
      <c r="J1810" s="43" t="s">
        <v>147</v>
      </c>
      <c r="K1810" s="43">
        <f t="shared" si="224"/>
        <v>2011</v>
      </c>
      <c r="L1810" s="43">
        <f t="shared" si="225"/>
        <v>1</v>
      </c>
      <c r="M1810" s="43">
        <f t="shared" si="226"/>
        <v>0</v>
      </c>
      <c r="N1810" s="43">
        <f t="shared" si="227"/>
        <v>1</v>
      </c>
      <c r="O1810" s="43" t="str">
        <f t="shared" si="228"/>
        <v>C: 4-6%</v>
      </c>
      <c r="P1810" s="45">
        <f t="shared" si="229"/>
        <v>75411</v>
      </c>
      <c r="Q1810" s="45">
        <f>IF(L1810=1,F1810*INDEX(Asumsi!$B$5:$B$7,MATCH(I1810,Asumsi!$A$5:$A$7,0))-H1810,0)</f>
        <v>19845</v>
      </c>
      <c r="R1810" s="46">
        <f>MIN(G1810,INDEX(Asumsi!$C$5:$C$7,MATCH(I1810,Asumsi!$A$5:$A$7,0)))</f>
        <v>0.05</v>
      </c>
      <c r="S1810" s="43">
        <f t="shared" si="230"/>
        <v>0</v>
      </c>
      <c r="T1810" s="45">
        <f t="shared" si="231"/>
        <v>0</v>
      </c>
      <c r="U1810" s="45">
        <f>IF(L1810=1,F1810*INDEX(Asumsi!$B$5:$B$7,MATCH(I1810,Asumsi!$A$5:$A$7,0))-F1810*R1810,0)</f>
        <v>19845</v>
      </c>
      <c r="V1810" s="45">
        <f>IF(S1810=1,U1810*(1-Asumsi!$B$10),U1810)</f>
        <v>19845</v>
      </c>
    </row>
    <row r="1811" spans="1:22" x14ac:dyDescent="0.35">
      <c r="A1811" s="43">
        <v>14727</v>
      </c>
      <c r="B1811" s="43" t="s">
        <v>202</v>
      </c>
      <c r="C1811" s="43" t="s">
        <v>548</v>
      </c>
      <c r="D1811" s="44">
        <v>41109</v>
      </c>
      <c r="E1811" s="43">
        <v>50</v>
      </c>
      <c r="F1811" s="43">
        <v>17064304</v>
      </c>
      <c r="G1811" s="43">
        <v>0.04</v>
      </c>
      <c r="H1811" s="43">
        <v>682572</v>
      </c>
      <c r="I1811" s="43" t="s">
        <v>75</v>
      </c>
      <c r="J1811" s="43" t="s">
        <v>136</v>
      </c>
      <c r="K1811" s="43">
        <f t="shared" si="224"/>
        <v>2012</v>
      </c>
      <c r="L1811" s="43">
        <f t="shared" si="225"/>
        <v>1</v>
      </c>
      <c r="M1811" s="43">
        <f t="shared" si="226"/>
        <v>0</v>
      </c>
      <c r="N1811" s="43">
        <f t="shared" si="227"/>
        <v>1</v>
      </c>
      <c r="O1811" s="43" t="str">
        <f t="shared" si="228"/>
        <v>C: 4-6%</v>
      </c>
      <c r="P1811" s="45">
        <f t="shared" si="229"/>
        <v>16381732</v>
      </c>
      <c r="Q1811" s="45">
        <f>IF(L1811=1,F1811*INDEX(Asumsi!$B$5:$B$7,MATCH(I1811,Asumsi!$A$5:$A$7,0))-H1811,0)</f>
        <v>4436719.2</v>
      </c>
      <c r="R1811" s="46">
        <f>MIN(G1811,INDEX(Asumsi!$C$5:$C$7,MATCH(I1811,Asumsi!$A$5:$A$7,0)))</f>
        <v>0.03</v>
      </c>
      <c r="S1811" s="43">
        <f t="shared" si="230"/>
        <v>1</v>
      </c>
      <c r="T1811" s="45">
        <f t="shared" si="231"/>
        <v>170643.04000000004</v>
      </c>
      <c r="U1811" s="45">
        <f>IF(L1811=1,F1811*INDEX(Asumsi!$B$5:$B$7,MATCH(I1811,Asumsi!$A$5:$A$7,0))-F1811*R1811,0)</f>
        <v>4607362.08</v>
      </c>
      <c r="V1811" s="45">
        <f>IF(S1811=1,U1811*(1-Asumsi!$B$10),U1811)</f>
        <v>4376993.9759999998</v>
      </c>
    </row>
    <row r="1812" spans="1:22" x14ac:dyDescent="0.35">
      <c r="A1812" s="43">
        <v>15781</v>
      </c>
      <c r="B1812" s="43" t="s">
        <v>202</v>
      </c>
      <c r="C1812" s="43" t="s">
        <v>549</v>
      </c>
      <c r="D1812" s="44">
        <v>41155</v>
      </c>
      <c r="E1812" s="43">
        <v>29</v>
      </c>
      <c r="F1812" s="43">
        <v>1649020</v>
      </c>
      <c r="G1812" s="43">
        <v>0.01</v>
      </c>
      <c r="H1812" s="43">
        <v>16490</v>
      </c>
      <c r="I1812" s="43" t="s">
        <v>77</v>
      </c>
      <c r="J1812" s="43" t="s">
        <v>142</v>
      </c>
      <c r="K1812" s="43">
        <f t="shared" si="224"/>
        <v>2012</v>
      </c>
      <c r="L1812" s="43">
        <f t="shared" si="225"/>
        <v>1</v>
      </c>
      <c r="M1812" s="43">
        <f t="shared" si="226"/>
        <v>0</v>
      </c>
      <c r="N1812" s="43">
        <f t="shared" si="227"/>
        <v>1</v>
      </c>
      <c r="O1812" s="43" t="str">
        <f t="shared" si="228"/>
        <v>B: 1-3%</v>
      </c>
      <c r="P1812" s="45">
        <f t="shared" si="229"/>
        <v>1632530</v>
      </c>
      <c r="Q1812" s="45">
        <f>IF(L1812=1,F1812*INDEX(Asumsi!$B$5:$B$7,MATCH(I1812,Asumsi!$A$5:$A$7,0))-H1812,0)</f>
        <v>478216</v>
      </c>
      <c r="R1812" s="46">
        <f>MIN(G1812,INDEX(Asumsi!$C$5:$C$7,MATCH(I1812,Asumsi!$A$5:$A$7,0)))</f>
        <v>0.01</v>
      </c>
      <c r="S1812" s="43">
        <f t="shared" si="230"/>
        <v>0</v>
      </c>
      <c r="T1812" s="45">
        <f t="shared" si="231"/>
        <v>0</v>
      </c>
      <c r="U1812" s="45">
        <f>IF(L1812=1,F1812*INDEX(Asumsi!$B$5:$B$7,MATCH(I1812,Asumsi!$A$5:$A$7,0))-F1812*R1812,0)</f>
        <v>478215.8</v>
      </c>
      <c r="V1812" s="45">
        <f>IF(S1812=1,U1812*(1-Asumsi!$B$10),U1812)</f>
        <v>478215.8</v>
      </c>
    </row>
    <row r="1813" spans="1:22" x14ac:dyDescent="0.35">
      <c r="A1813" s="43">
        <v>17157</v>
      </c>
      <c r="B1813" s="43" t="s">
        <v>202</v>
      </c>
      <c r="C1813" s="43" t="s">
        <v>316</v>
      </c>
      <c r="D1813" s="44">
        <v>41171</v>
      </c>
      <c r="E1813" s="43">
        <v>31</v>
      </c>
      <c r="F1813" s="43">
        <v>6162942</v>
      </c>
      <c r="G1813" s="43">
        <v>0.09</v>
      </c>
      <c r="H1813" s="43">
        <v>554665</v>
      </c>
      <c r="I1813" s="43" t="s">
        <v>77</v>
      </c>
      <c r="J1813" s="43" t="s">
        <v>137</v>
      </c>
      <c r="K1813" s="43">
        <f t="shared" si="224"/>
        <v>2012</v>
      </c>
      <c r="L1813" s="43">
        <f t="shared" si="225"/>
        <v>1</v>
      </c>
      <c r="M1813" s="43">
        <f t="shared" si="226"/>
        <v>0</v>
      </c>
      <c r="N1813" s="43">
        <f t="shared" si="227"/>
        <v>1</v>
      </c>
      <c r="O1813" s="43" t="str">
        <f t="shared" si="228"/>
        <v>D: 7%+</v>
      </c>
      <c r="P1813" s="45">
        <f t="shared" si="229"/>
        <v>5608277</v>
      </c>
      <c r="Q1813" s="45">
        <f>IF(L1813=1,F1813*INDEX(Asumsi!$B$5:$B$7,MATCH(I1813,Asumsi!$A$5:$A$7,0))-H1813,0)</f>
        <v>1294217.5999999999</v>
      </c>
      <c r="R1813" s="46">
        <f>MIN(G1813,INDEX(Asumsi!$C$5:$C$7,MATCH(I1813,Asumsi!$A$5:$A$7,0)))</f>
        <v>0.05</v>
      </c>
      <c r="S1813" s="43">
        <f t="shared" si="230"/>
        <v>1</v>
      </c>
      <c r="T1813" s="45">
        <f t="shared" si="231"/>
        <v>246517.67999999996</v>
      </c>
      <c r="U1813" s="45">
        <f>IF(L1813=1,F1813*INDEX(Asumsi!$B$5:$B$7,MATCH(I1813,Asumsi!$A$5:$A$7,0))-F1813*R1813,0)</f>
        <v>1540735.4999999998</v>
      </c>
      <c r="V1813" s="45">
        <f>IF(S1813=1,U1813*(1-Asumsi!$B$10),U1813)</f>
        <v>1463698.7249999996</v>
      </c>
    </row>
    <row r="1814" spans="1:22" x14ac:dyDescent="0.35">
      <c r="A1814" s="43">
        <v>17795</v>
      </c>
      <c r="B1814" s="43" t="s">
        <v>202</v>
      </c>
      <c r="C1814" s="43" t="s">
        <v>550</v>
      </c>
      <c r="D1814" s="44">
        <v>39904</v>
      </c>
      <c r="E1814" s="43">
        <v>1</v>
      </c>
      <c r="F1814" s="43">
        <v>35240</v>
      </c>
      <c r="G1814" s="43">
        <v>0.06</v>
      </c>
      <c r="H1814" s="43">
        <v>2114</v>
      </c>
      <c r="I1814" s="43" t="s">
        <v>76</v>
      </c>
      <c r="J1814" s="43" t="s">
        <v>141</v>
      </c>
      <c r="K1814" s="43">
        <f t="shared" si="224"/>
        <v>2009</v>
      </c>
      <c r="L1814" s="43">
        <f t="shared" si="225"/>
        <v>1</v>
      </c>
      <c r="M1814" s="43">
        <f t="shared" si="226"/>
        <v>0</v>
      </c>
      <c r="N1814" s="43">
        <f t="shared" si="227"/>
        <v>1</v>
      </c>
      <c r="O1814" s="43" t="str">
        <f t="shared" si="228"/>
        <v>C: 4-6%</v>
      </c>
      <c r="P1814" s="45">
        <f t="shared" si="229"/>
        <v>33126</v>
      </c>
      <c r="Q1814" s="45">
        <f>IF(L1814=1,F1814*INDEX(Asumsi!$B$5:$B$7,MATCH(I1814,Asumsi!$A$5:$A$7,0))-H1814,0)</f>
        <v>8458</v>
      </c>
      <c r="R1814" s="46">
        <f>MIN(G1814,INDEX(Asumsi!$C$5:$C$7,MATCH(I1814,Asumsi!$A$5:$A$7,0)))</f>
        <v>0.05</v>
      </c>
      <c r="S1814" s="43">
        <f t="shared" si="230"/>
        <v>1</v>
      </c>
      <c r="T1814" s="45">
        <f t="shared" si="231"/>
        <v>352.39999999999981</v>
      </c>
      <c r="U1814" s="45">
        <f>IF(L1814=1,F1814*INDEX(Asumsi!$B$5:$B$7,MATCH(I1814,Asumsi!$A$5:$A$7,0))-F1814*R1814,0)</f>
        <v>8810</v>
      </c>
      <c r="V1814" s="45">
        <f>IF(S1814=1,U1814*(1-Asumsi!$B$10),U1814)</f>
        <v>8369.5</v>
      </c>
    </row>
    <row r="1815" spans="1:22" x14ac:dyDescent="0.35">
      <c r="A1815" s="43">
        <v>20449</v>
      </c>
      <c r="B1815" s="43" t="s">
        <v>202</v>
      </c>
      <c r="C1815" s="43" t="s">
        <v>551</v>
      </c>
      <c r="D1815" s="44">
        <v>40181</v>
      </c>
      <c r="E1815" s="43">
        <v>19</v>
      </c>
      <c r="F1815" s="43">
        <v>2433000</v>
      </c>
      <c r="G1815" s="43">
        <v>0.1</v>
      </c>
      <c r="H1815" s="43">
        <v>243300</v>
      </c>
      <c r="I1815" s="43" t="s">
        <v>76</v>
      </c>
      <c r="J1815" s="43" t="s">
        <v>138</v>
      </c>
      <c r="K1815" s="43">
        <f t="shared" si="224"/>
        <v>2010</v>
      </c>
      <c r="L1815" s="43">
        <f t="shared" si="225"/>
        <v>1</v>
      </c>
      <c r="M1815" s="43">
        <f t="shared" si="226"/>
        <v>0</v>
      </c>
      <c r="N1815" s="43">
        <f t="shared" si="227"/>
        <v>1</v>
      </c>
      <c r="O1815" s="43" t="str">
        <f t="shared" si="228"/>
        <v>D: 7%+</v>
      </c>
      <c r="P1815" s="45">
        <f t="shared" si="229"/>
        <v>2189700</v>
      </c>
      <c r="Q1815" s="45">
        <f>IF(L1815=1,F1815*INDEX(Asumsi!$B$5:$B$7,MATCH(I1815,Asumsi!$A$5:$A$7,0))-H1815,0)</f>
        <v>486600</v>
      </c>
      <c r="R1815" s="46">
        <f>MIN(G1815,INDEX(Asumsi!$C$5:$C$7,MATCH(I1815,Asumsi!$A$5:$A$7,0)))</f>
        <v>0.05</v>
      </c>
      <c r="S1815" s="43">
        <f t="shared" si="230"/>
        <v>1</v>
      </c>
      <c r="T1815" s="45">
        <f t="shared" si="231"/>
        <v>121650</v>
      </c>
      <c r="U1815" s="45">
        <f>IF(L1815=1,F1815*INDEX(Asumsi!$B$5:$B$7,MATCH(I1815,Asumsi!$A$5:$A$7,0))-F1815*R1815,0)</f>
        <v>608250</v>
      </c>
      <c r="V1815" s="45">
        <f>IF(S1815=1,U1815*(1-Asumsi!$B$10),U1815)</f>
        <v>577837.5</v>
      </c>
    </row>
    <row r="1816" spans="1:22" x14ac:dyDescent="0.35">
      <c r="A1816" s="43">
        <v>21890</v>
      </c>
      <c r="B1816" s="43" t="s">
        <v>209</v>
      </c>
      <c r="C1816" s="43" t="s">
        <v>503</v>
      </c>
      <c r="D1816" s="44">
        <v>40567</v>
      </c>
      <c r="E1816" s="43">
        <v>27</v>
      </c>
      <c r="F1816" s="43">
        <v>163800</v>
      </c>
      <c r="G1816" s="43">
        <v>0.01</v>
      </c>
      <c r="H1816" s="43">
        <v>1638</v>
      </c>
      <c r="I1816" s="43" t="s">
        <v>76</v>
      </c>
      <c r="J1816" s="43" t="s">
        <v>147</v>
      </c>
      <c r="K1816" s="43">
        <f t="shared" si="224"/>
        <v>2011</v>
      </c>
      <c r="L1816" s="43">
        <f t="shared" si="225"/>
        <v>0</v>
      </c>
      <c r="M1816" s="43">
        <f t="shared" si="226"/>
        <v>1</v>
      </c>
      <c r="N1816" s="43">
        <f t="shared" si="227"/>
        <v>1</v>
      </c>
      <c r="O1816" s="43" t="str">
        <f t="shared" si="228"/>
        <v>B: 1-3%</v>
      </c>
      <c r="P1816" s="45">
        <f t="shared" si="229"/>
        <v>0</v>
      </c>
      <c r="Q1816" s="45">
        <f>IF(L1816=1,F1816*INDEX(Asumsi!$B$5:$B$7,MATCH(I1816,Asumsi!$A$5:$A$7,0))-H1816,0)</f>
        <v>0</v>
      </c>
      <c r="R1816" s="46">
        <f>MIN(G1816,INDEX(Asumsi!$C$5:$C$7,MATCH(I1816,Asumsi!$A$5:$A$7,0)))</f>
        <v>0.01</v>
      </c>
      <c r="S1816" s="43">
        <f t="shared" si="230"/>
        <v>0</v>
      </c>
      <c r="T1816" s="45">
        <f t="shared" si="231"/>
        <v>0</v>
      </c>
      <c r="U1816" s="45">
        <f>IF(L1816=1,F1816*INDEX(Asumsi!$B$5:$B$7,MATCH(I1816,Asumsi!$A$5:$A$7,0))-F1816*R1816,0)</f>
        <v>0</v>
      </c>
      <c r="V1816" s="45">
        <f>IF(S1816=1,U1816*(1-Asumsi!$B$10),U1816)</f>
        <v>0</v>
      </c>
    </row>
    <row r="1817" spans="1:22" x14ac:dyDescent="0.35">
      <c r="A1817" s="43">
        <v>22020</v>
      </c>
      <c r="B1817" s="43" t="s">
        <v>202</v>
      </c>
      <c r="C1817" s="43" t="s">
        <v>552</v>
      </c>
      <c r="D1817" s="44">
        <v>40315</v>
      </c>
      <c r="E1817" s="43">
        <v>37</v>
      </c>
      <c r="F1817" s="43">
        <v>996560</v>
      </c>
      <c r="G1817" s="43">
        <v>0.01</v>
      </c>
      <c r="H1817" s="43">
        <v>9966</v>
      </c>
      <c r="I1817" s="43" t="s">
        <v>76</v>
      </c>
      <c r="J1817" s="43" t="s">
        <v>140</v>
      </c>
      <c r="K1817" s="43">
        <f t="shared" si="224"/>
        <v>2010</v>
      </c>
      <c r="L1817" s="43">
        <f t="shared" si="225"/>
        <v>1</v>
      </c>
      <c r="M1817" s="43">
        <f t="shared" si="226"/>
        <v>0</v>
      </c>
      <c r="N1817" s="43">
        <f t="shared" si="227"/>
        <v>1</v>
      </c>
      <c r="O1817" s="43" t="str">
        <f t="shared" si="228"/>
        <v>B: 1-3%</v>
      </c>
      <c r="P1817" s="45">
        <f t="shared" si="229"/>
        <v>986594</v>
      </c>
      <c r="Q1817" s="45">
        <f>IF(L1817=1,F1817*INDEX(Asumsi!$B$5:$B$7,MATCH(I1817,Asumsi!$A$5:$A$7,0))-H1817,0)</f>
        <v>289002</v>
      </c>
      <c r="R1817" s="46">
        <f>MIN(G1817,INDEX(Asumsi!$C$5:$C$7,MATCH(I1817,Asumsi!$A$5:$A$7,0)))</f>
        <v>0.01</v>
      </c>
      <c r="S1817" s="43">
        <f t="shared" si="230"/>
        <v>0</v>
      </c>
      <c r="T1817" s="45">
        <f t="shared" si="231"/>
        <v>0</v>
      </c>
      <c r="U1817" s="45">
        <f>IF(L1817=1,F1817*INDEX(Asumsi!$B$5:$B$7,MATCH(I1817,Asumsi!$A$5:$A$7,0))-F1817*R1817,0)</f>
        <v>289002.40000000002</v>
      </c>
      <c r="V1817" s="45">
        <f>IF(S1817=1,U1817*(1-Asumsi!$B$10),U1817)</f>
        <v>289002.40000000002</v>
      </c>
    </row>
    <row r="1818" spans="1:22" x14ac:dyDescent="0.35">
      <c r="A1818" s="43">
        <v>22149</v>
      </c>
      <c r="B1818" s="43" t="s">
        <v>202</v>
      </c>
      <c r="C1818" s="43" t="s">
        <v>548</v>
      </c>
      <c r="D1818" s="44">
        <v>40809</v>
      </c>
      <c r="E1818" s="43">
        <v>47</v>
      </c>
      <c r="F1818" s="43">
        <v>382260</v>
      </c>
      <c r="G1818" s="43">
        <v>7.0000000000000007E-2</v>
      </c>
      <c r="H1818" s="43">
        <v>26758</v>
      </c>
      <c r="I1818" s="43" t="s">
        <v>76</v>
      </c>
      <c r="J1818" s="43" t="s">
        <v>147</v>
      </c>
      <c r="K1818" s="43">
        <f t="shared" si="224"/>
        <v>2011</v>
      </c>
      <c r="L1818" s="43">
        <f t="shared" si="225"/>
        <v>1</v>
      </c>
      <c r="M1818" s="43">
        <f t="shared" si="226"/>
        <v>0</v>
      </c>
      <c r="N1818" s="43">
        <f t="shared" si="227"/>
        <v>1</v>
      </c>
      <c r="O1818" s="43" t="str">
        <f t="shared" si="228"/>
        <v>D: 7%+</v>
      </c>
      <c r="P1818" s="45">
        <f t="shared" si="229"/>
        <v>355502</v>
      </c>
      <c r="Q1818" s="45">
        <f>IF(L1818=1,F1818*INDEX(Asumsi!$B$5:$B$7,MATCH(I1818,Asumsi!$A$5:$A$7,0))-H1818,0)</f>
        <v>87920</v>
      </c>
      <c r="R1818" s="46">
        <f>MIN(G1818,INDEX(Asumsi!$C$5:$C$7,MATCH(I1818,Asumsi!$A$5:$A$7,0)))</f>
        <v>0.05</v>
      </c>
      <c r="S1818" s="43">
        <f t="shared" si="230"/>
        <v>1</v>
      </c>
      <c r="T1818" s="45">
        <f t="shared" si="231"/>
        <v>7645.2000000000016</v>
      </c>
      <c r="U1818" s="45">
        <f>IF(L1818=1,F1818*INDEX(Asumsi!$B$5:$B$7,MATCH(I1818,Asumsi!$A$5:$A$7,0))-F1818*R1818,0)</f>
        <v>95565</v>
      </c>
      <c r="V1818" s="45">
        <f>IF(S1818=1,U1818*(1-Asumsi!$B$10),U1818)</f>
        <v>90786.75</v>
      </c>
    </row>
    <row r="1819" spans="1:22" x14ac:dyDescent="0.35">
      <c r="A1819" s="43">
        <v>23078</v>
      </c>
      <c r="B1819" s="43" t="s">
        <v>202</v>
      </c>
      <c r="C1819" s="43" t="s">
        <v>553</v>
      </c>
      <c r="D1819" s="44">
        <v>40801</v>
      </c>
      <c r="E1819" s="43">
        <v>18</v>
      </c>
      <c r="F1819" s="43">
        <v>337900</v>
      </c>
      <c r="G1819" s="43">
        <v>0.1</v>
      </c>
      <c r="H1819" s="43">
        <v>33790</v>
      </c>
      <c r="I1819" s="43" t="s">
        <v>76</v>
      </c>
      <c r="J1819" s="43" t="s">
        <v>146</v>
      </c>
      <c r="K1819" s="43">
        <f t="shared" si="224"/>
        <v>2011</v>
      </c>
      <c r="L1819" s="43">
        <f t="shared" si="225"/>
        <v>1</v>
      </c>
      <c r="M1819" s="43">
        <f t="shared" si="226"/>
        <v>0</v>
      </c>
      <c r="N1819" s="43">
        <f t="shared" si="227"/>
        <v>1</v>
      </c>
      <c r="O1819" s="43" t="str">
        <f t="shared" si="228"/>
        <v>D: 7%+</v>
      </c>
      <c r="P1819" s="45">
        <f t="shared" si="229"/>
        <v>304110</v>
      </c>
      <c r="Q1819" s="45">
        <f>IF(L1819=1,F1819*INDEX(Asumsi!$B$5:$B$7,MATCH(I1819,Asumsi!$A$5:$A$7,0))-H1819,0)</f>
        <v>67580</v>
      </c>
      <c r="R1819" s="46">
        <f>MIN(G1819,INDEX(Asumsi!$C$5:$C$7,MATCH(I1819,Asumsi!$A$5:$A$7,0)))</f>
        <v>0.05</v>
      </c>
      <c r="S1819" s="43">
        <f t="shared" si="230"/>
        <v>1</v>
      </c>
      <c r="T1819" s="45">
        <f t="shared" si="231"/>
        <v>16895</v>
      </c>
      <c r="U1819" s="45">
        <f>IF(L1819=1,F1819*INDEX(Asumsi!$B$5:$B$7,MATCH(I1819,Asumsi!$A$5:$A$7,0))-F1819*R1819,0)</f>
        <v>84475</v>
      </c>
      <c r="V1819" s="45">
        <f>IF(S1819=1,U1819*(1-Asumsi!$B$10),U1819)</f>
        <v>80251.25</v>
      </c>
    </row>
    <row r="1820" spans="1:22" x14ac:dyDescent="0.35">
      <c r="A1820" s="43">
        <v>23619</v>
      </c>
      <c r="B1820" s="43" t="s">
        <v>209</v>
      </c>
      <c r="C1820" s="43" t="s">
        <v>551</v>
      </c>
      <c r="D1820" s="44">
        <v>41264</v>
      </c>
      <c r="E1820" s="43">
        <v>7</v>
      </c>
      <c r="F1820" s="43">
        <v>2086240</v>
      </c>
      <c r="G1820" s="43">
        <v>0.06</v>
      </c>
      <c r="H1820" s="43">
        <v>125174</v>
      </c>
      <c r="I1820" s="43" t="s">
        <v>77</v>
      </c>
      <c r="J1820" s="43" t="s">
        <v>134</v>
      </c>
      <c r="K1820" s="43">
        <f t="shared" si="224"/>
        <v>2012</v>
      </c>
      <c r="L1820" s="43">
        <f t="shared" si="225"/>
        <v>0</v>
      </c>
      <c r="M1820" s="43">
        <f t="shared" si="226"/>
        <v>1</v>
      </c>
      <c r="N1820" s="43">
        <f t="shared" si="227"/>
        <v>1</v>
      </c>
      <c r="O1820" s="43" t="str">
        <f t="shared" si="228"/>
        <v>C: 4-6%</v>
      </c>
      <c r="P1820" s="45">
        <f t="shared" si="229"/>
        <v>0</v>
      </c>
      <c r="Q1820" s="45">
        <f>IF(L1820=1,F1820*INDEX(Asumsi!$B$5:$B$7,MATCH(I1820,Asumsi!$A$5:$A$7,0))-H1820,0)</f>
        <v>0</v>
      </c>
      <c r="R1820" s="46">
        <f>MIN(G1820,INDEX(Asumsi!$C$5:$C$7,MATCH(I1820,Asumsi!$A$5:$A$7,0)))</f>
        <v>0.05</v>
      </c>
      <c r="S1820" s="43">
        <f t="shared" si="230"/>
        <v>1</v>
      </c>
      <c r="T1820" s="45">
        <f t="shared" si="231"/>
        <v>0</v>
      </c>
      <c r="U1820" s="45">
        <f>IF(L1820=1,F1820*INDEX(Asumsi!$B$5:$B$7,MATCH(I1820,Asumsi!$A$5:$A$7,0))-F1820*R1820,0)</f>
        <v>0</v>
      </c>
      <c r="V1820" s="45">
        <f>IF(S1820=1,U1820*(1-Asumsi!$B$10),U1820)</f>
        <v>0</v>
      </c>
    </row>
    <row r="1821" spans="1:22" x14ac:dyDescent="0.35">
      <c r="A1821" s="43">
        <v>24003</v>
      </c>
      <c r="B1821" s="43" t="s">
        <v>202</v>
      </c>
      <c r="C1821" s="43" t="s">
        <v>554</v>
      </c>
      <c r="D1821" s="44">
        <v>40117</v>
      </c>
      <c r="E1821" s="43">
        <v>49</v>
      </c>
      <c r="F1821" s="43">
        <v>174880</v>
      </c>
      <c r="G1821" s="43">
        <v>0.06</v>
      </c>
      <c r="H1821" s="43">
        <v>10493</v>
      </c>
      <c r="I1821" s="43" t="s">
        <v>76</v>
      </c>
      <c r="J1821" s="43" t="s">
        <v>147</v>
      </c>
      <c r="K1821" s="43">
        <f t="shared" si="224"/>
        <v>2009</v>
      </c>
      <c r="L1821" s="43">
        <f t="shared" si="225"/>
        <v>1</v>
      </c>
      <c r="M1821" s="43">
        <f t="shared" si="226"/>
        <v>0</v>
      </c>
      <c r="N1821" s="43">
        <f t="shared" si="227"/>
        <v>1</v>
      </c>
      <c r="O1821" s="43" t="str">
        <f t="shared" si="228"/>
        <v>C: 4-6%</v>
      </c>
      <c r="P1821" s="45">
        <f t="shared" si="229"/>
        <v>164387</v>
      </c>
      <c r="Q1821" s="45">
        <f>IF(L1821=1,F1821*INDEX(Asumsi!$B$5:$B$7,MATCH(I1821,Asumsi!$A$5:$A$7,0))-H1821,0)</f>
        <v>41971</v>
      </c>
      <c r="R1821" s="46">
        <f>MIN(G1821,INDEX(Asumsi!$C$5:$C$7,MATCH(I1821,Asumsi!$A$5:$A$7,0)))</f>
        <v>0.05</v>
      </c>
      <c r="S1821" s="43">
        <f t="shared" si="230"/>
        <v>1</v>
      </c>
      <c r="T1821" s="45">
        <f t="shared" si="231"/>
        <v>1748.799999999999</v>
      </c>
      <c r="U1821" s="45">
        <f>IF(L1821=1,F1821*INDEX(Asumsi!$B$5:$B$7,MATCH(I1821,Asumsi!$A$5:$A$7,0))-F1821*R1821,0)</f>
        <v>43720</v>
      </c>
      <c r="V1821" s="45">
        <f>IF(S1821=1,U1821*(1-Asumsi!$B$10),U1821)</f>
        <v>41534</v>
      </c>
    </row>
    <row r="1822" spans="1:22" x14ac:dyDescent="0.35">
      <c r="A1822" s="43">
        <v>25442</v>
      </c>
      <c r="B1822" s="43" t="s">
        <v>202</v>
      </c>
      <c r="C1822" s="43" t="s">
        <v>555</v>
      </c>
      <c r="D1822" s="44">
        <v>40913</v>
      </c>
      <c r="E1822" s="43">
        <v>32</v>
      </c>
      <c r="F1822" s="43">
        <v>3332000</v>
      </c>
      <c r="G1822" s="43">
        <v>0.08</v>
      </c>
      <c r="H1822" s="43">
        <v>266560</v>
      </c>
      <c r="I1822" s="43" t="s">
        <v>76</v>
      </c>
      <c r="J1822" s="43" t="s">
        <v>145</v>
      </c>
      <c r="K1822" s="43">
        <f t="shared" si="224"/>
        <v>2012</v>
      </c>
      <c r="L1822" s="43">
        <f t="shared" si="225"/>
        <v>1</v>
      </c>
      <c r="M1822" s="43">
        <f t="shared" si="226"/>
        <v>0</v>
      </c>
      <c r="N1822" s="43">
        <f t="shared" si="227"/>
        <v>1</v>
      </c>
      <c r="O1822" s="43" t="str">
        <f t="shared" si="228"/>
        <v>D: 7%+</v>
      </c>
      <c r="P1822" s="45">
        <f t="shared" si="229"/>
        <v>3065440</v>
      </c>
      <c r="Q1822" s="45">
        <f>IF(L1822=1,F1822*INDEX(Asumsi!$B$5:$B$7,MATCH(I1822,Asumsi!$A$5:$A$7,0))-H1822,0)</f>
        <v>733040</v>
      </c>
      <c r="R1822" s="46">
        <f>MIN(G1822,INDEX(Asumsi!$C$5:$C$7,MATCH(I1822,Asumsi!$A$5:$A$7,0)))</f>
        <v>0.05</v>
      </c>
      <c r="S1822" s="43">
        <f t="shared" si="230"/>
        <v>1</v>
      </c>
      <c r="T1822" s="45">
        <f t="shared" si="231"/>
        <v>99960</v>
      </c>
      <c r="U1822" s="45">
        <f>IF(L1822=1,F1822*INDEX(Asumsi!$B$5:$B$7,MATCH(I1822,Asumsi!$A$5:$A$7,0))-F1822*R1822,0)</f>
        <v>833000</v>
      </c>
      <c r="V1822" s="45">
        <f>IF(S1822=1,U1822*(1-Asumsi!$B$10),U1822)</f>
        <v>791350</v>
      </c>
    </row>
    <row r="1823" spans="1:22" x14ac:dyDescent="0.35">
      <c r="A1823" s="43">
        <v>25927</v>
      </c>
      <c r="B1823" s="43" t="s">
        <v>202</v>
      </c>
      <c r="C1823" s="43" t="s">
        <v>316</v>
      </c>
      <c r="D1823" s="44">
        <v>39925</v>
      </c>
      <c r="E1823" s="43">
        <v>43</v>
      </c>
      <c r="F1823" s="43">
        <v>1891800</v>
      </c>
      <c r="G1823" s="43">
        <v>0.08</v>
      </c>
      <c r="H1823" s="43">
        <v>151344</v>
      </c>
      <c r="I1823" s="43" t="s">
        <v>76</v>
      </c>
      <c r="J1823" s="43" t="s">
        <v>147</v>
      </c>
      <c r="K1823" s="43">
        <f t="shared" si="224"/>
        <v>2009</v>
      </c>
      <c r="L1823" s="43">
        <f t="shared" si="225"/>
        <v>1</v>
      </c>
      <c r="M1823" s="43">
        <f t="shared" si="226"/>
        <v>0</v>
      </c>
      <c r="N1823" s="43">
        <f t="shared" si="227"/>
        <v>1</v>
      </c>
      <c r="O1823" s="43" t="str">
        <f t="shared" si="228"/>
        <v>D: 7%+</v>
      </c>
      <c r="P1823" s="45">
        <f t="shared" si="229"/>
        <v>1740456</v>
      </c>
      <c r="Q1823" s="45">
        <f>IF(L1823=1,F1823*INDEX(Asumsi!$B$5:$B$7,MATCH(I1823,Asumsi!$A$5:$A$7,0))-H1823,0)</f>
        <v>416196</v>
      </c>
      <c r="R1823" s="46">
        <f>MIN(G1823,INDEX(Asumsi!$C$5:$C$7,MATCH(I1823,Asumsi!$A$5:$A$7,0)))</f>
        <v>0.05</v>
      </c>
      <c r="S1823" s="43">
        <f t="shared" si="230"/>
        <v>1</v>
      </c>
      <c r="T1823" s="45">
        <f t="shared" si="231"/>
        <v>56754</v>
      </c>
      <c r="U1823" s="45">
        <f>IF(L1823=1,F1823*INDEX(Asumsi!$B$5:$B$7,MATCH(I1823,Asumsi!$A$5:$A$7,0))-F1823*R1823,0)</f>
        <v>472950</v>
      </c>
      <c r="V1823" s="45">
        <f>IF(S1823=1,U1823*(1-Asumsi!$B$10),U1823)</f>
        <v>449302.5</v>
      </c>
    </row>
    <row r="1824" spans="1:22" x14ac:dyDescent="0.35">
      <c r="A1824" s="43">
        <v>26243</v>
      </c>
      <c r="B1824" s="43" t="s">
        <v>202</v>
      </c>
      <c r="C1824" s="43" t="s">
        <v>556</v>
      </c>
      <c r="D1824" s="44">
        <v>40740</v>
      </c>
      <c r="E1824" s="43">
        <v>42</v>
      </c>
      <c r="F1824" s="43">
        <v>142640</v>
      </c>
      <c r="G1824" s="43">
        <v>0.08</v>
      </c>
      <c r="H1824" s="43">
        <v>11411</v>
      </c>
      <c r="I1824" s="43" t="s">
        <v>76</v>
      </c>
      <c r="J1824" s="43" t="s">
        <v>147</v>
      </c>
      <c r="K1824" s="43">
        <f t="shared" si="224"/>
        <v>2011</v>
      </c>
      <c r="L1824" s="43">
        <f t="shared" si="225"/>
        <v>1</v>
      </c>
      <c r="M1824" s="43">
        <f t="shared" si="226"/>
        <v>0</v>
      </c>
      <c r="N1824" s="43">
        <f t="shared" si="227"/>
        <v>1</v>
      </c>
      <c r="O1824" s="43" t="str">
        <f t="shared" si="228"/>
        <v>D: 7%+</v>
      </c>
      <c r="P1824" s="45">
        <f t="shared" si="229"/>
        <v>131229</v>
      </c>
      <c r="Q1824" s="45">
        <f>IF(L1824=1,F1824*INDEX(Asumsi!$B$5:$B$7,MATCH(I1824,Asumsi!$A$5:$A$7,0))-H1824,0)</f>
        <v>31381</v>
      </c>
      <c r="R1824" s="46">
        <f>MIN(G1824,INDEX(Asumsi!$C$5:$C$7,MATCH(I1824,Asumsi!$A$5:$A$7,0)))</f>
        <v>0.05</v>
      </c>
      <c r="S1824" s="43">
        <f t="shared" si="230"/>
        <v>1</v>
      </c>
      <c r="T1824" s="45">
        <f t="shared" si="231"/>
        <v>4279.2</v>
      </c>
      <c r="U1824" s="45">
        <f>IF(L1824=1,F1824*INDEX(Asumsi!$B$5:$B$7,MATCH(I1824,Asumsi!$A$5:$A$7,0))-F1824*R1824,0)</f>
        <v>35660</v>
      </c>
      <c r="V1824" s="45">
        <f>IF(S1824=1,U1824*(1-Asumsi!$B$10),U1824)</f>
        <v>33877</v>
      </c>
    </row>
    <row r="1825" spans="1:22" x14ac:dyDescent="0.35">
      <c r="A1825" s="43">
        <v>28515</v>
      </c>
      <c r="B1825" s="43" t="s">
        <v>202</v>
      </c>
      <c r="C1825" s="43" t="s">
        <v>287</v>
      </c>
      <c r="D1825" s="44">
        <v>40359</v>
      </c>
      <c r="E1825" s="43">
        <v>33</v>
      </c>
      <c r="F1825" s="43">
        <v>1501720</v>
      </c>
      <c r="G1825" s="43">
        <v>0</v>
      </c>
      <c r="H1825" s="43">
        <v>0</v>
      </c>
      <c r="I1825" s="43" t="s">
        <v>76</v>
      </c>
      <c r="J1825" s="43" t="s">
        <v>138</v>
      </c>
      <c r="K1825" s="43">
        <f t="shared" si="224"/>
        <v>2010</v>
      </c>
      <c r="L1825" s="43">
        <f t="shared" si="225"/>
        <v>1</v>
      </c>
      <c r="M1825" s="43">
        <f t="shared" si="226"/>
        <v>0</v>
      </c>
      <c r="N1825" s="43">
        <f t="shared" si="227"/>
        <v>1</v>
      </c>
      <c r="O1825" s="43" t="str">
        <f t="shared" si="228"/>
        <v>A: 0%</v>
      </c>
      <c r="P1825" s="45">
        <f t="shared" si="229"/>
        <v>1501720</v>
      </c>
      <c r="Q1825" s="45">
        <f>IF(L1825=1,F1825*INDEX(Asumsi!$B$5:$B$7,MATCH(I1825,Asumsi!$A$5:$A$7,0))-H1825,0)</f>
        <v>450516</v>
      </c>
      <c r="R1825" s="46">
        <f>MIN(G1825,INDEX(Asumsi!$C$5:$C$7,MATCH(I1825,Asumsi!$A$5:$A$7,0)))</f>
        <v>0</v>
      </c>
      <c r="S1825" s="43">
        <f t="shared" si="230"/>
        <v>0</v>
      </c>
      <c r="T1825" s="45">
        <f t="shared" si="231"/>
        <v>0</v>
      </c>
      <c r="U1825" s="45">
        <f>IF(L1825=1,F1825*INDEX(Asumsi!$B$5:$B$7,MATCH(I1825,Asumsi!$A$5:$A$7,0))-F1825*R1825,0)</f>
        <v>450516</v>
      </c>
      <c r="V1825" s="45">
        <f>IF(S1825=1,U1825*(1-Asumsi!$B$10),U1825)</f>
        <v>450516</v>
      </c>
    </row>
    <row r="1826" spans="1:22" x14ac:dyDescent="0.35">
      <c r="A1826" s="43">
        <v>29667</v>
      </c>
      <c r="B1826" s="43" t="s">
        <v>202</v>
      </c>
      <c r="C1826" s="43" t="s">
        <v>557</v>
      </c>
      <c r="D1826" s="44">
        <v>40018</v>
      </c>
      <c r="E1826" s="43">
        <v>14</v>
      </c>
      <c r="F1826" s="43">
        <v>430620</v>
      </c>
      <c r="G1826" s="43">
        <v>0.09</v>
      </c>
      <c r="H1826" s="43">
        <v>38756</v>
      </c>
      <c r="I1826" s="43" t="s">
        <v>76</v>
      </c>
      <c r="J1826" s="43" t="s">
        <v>138</v>
      </c>
      <c r="K1826" s="43">
        <f t="shared" si="224"/>
        <v>2009</v>
      </c>
      <c r="L1826" s="43">
        <f t="shared" si="225"/>
        <v>1</v>
      </c>
      <c r="M1826" s="43">
        <f t="shared" si="226"/>
        <v>0</v>
      </c>
      <c r="N1826" s="43">
        <f t="shared" si="227"/>
        <v>1</v>
      </c>
      <c r="O1826" s="43" t="str">
        <f t="shared" si="228"/>
        <v>D: 7%+</v>
      </c>
      <c r="P1826" s="45">
        <f t="shared" si="229"/>
        <v>391864</v>
      </c>
      <c r="Q1826" s="45">
        <f>IF(L1826=1,F1826*INDEX(Asumsi!$B$5:$B$7,MATCH(I1826,Asumsi!$A$5:$A$7,0))-H1826,0)</f>
        <v>90430</v>
      </c>
      <c r="R1826" s="46">
        <f>MIN(G1826,INDEX(Asumsi!$C$5:$C$7,MATCH(I1826,Asumsi!$A$5:$A$7,0)))</f>
        <v>0.05</v>
      </c>
      <c r="S1826" s="43">
        <f t="shared" si="230"/>
        <v>1</v>
      </c>
      <c r="T1826" s="45">
        <f t="shared" si="231"/>
        <v>17224.799999999996</v>
      </c>
      <c r="U1826" s="45">
        <f>IF(L1826=1,F1826*INDEX(Asumsi!$B$5:$B$7,MATCH(I1826,Asumsi!$A$5:$A$7,0))-F1826*R1826,0)</f>
        <v>107655</v>
      </c>
      <c r="V1826" s="45">
        <f>IF(S1826=1,U1826*(1-Asumsi!$B$10),U1826)</f>
        <v>102272.25</v>
      </c>
    </row>
    <row r="1827" spans="1:22" x14ac:dyDescent="0.35">
      <c r="A1827" s="43">
        <v>30023</v>
      </c>
      <c r="B1827" s="43" t="s">
        <v>202</v>
      </c>
      <c r="C1827" s="43" t="s">
        <v>558</v>
      </c>
      <c r="D1827" s="44">
        <v>40466</v>
      </c>
      <c r="E1827" s="43">
        <v>14</v>
      </c>
      <c r="F1827" s="43">
        <v>314660</v>
      </c>
      <c r="G1827" s="43">
        <v>0.1</v>
      </c>
      <c r="H1827" s="43">
        <v>31466</v>
      </c>
      <c r="I1827" s="43" t="s">
        <v>76</v>
      </c>
      <c r="J1827" s="43" t="s">
        <v>140</v>
      </c>
      <c r="K1827" s="43">
        <f t="shared" si="224"/>
        <v>2010</v>
      </c>
      <c r="L1827" s="43">
        <f t="shared" si="225"/>
        <v>1</v>
      </c>
      <c r="M1827" s="43">
        <f t="shared" si="226"/>
        <v>0</v>
      </c>
      <c r="N1827" s="43">
        <f t="shared" si="227"/>
        <v>1</v>
      </c>
      <c r="O1827" s="43" t="str">
        <f t="shared" si="228"/>
        <v>D: 7%+</v>
      </c>
      <c r="P1827" s="45">
        <f t="shared" si="229"/>
        <v>283194</v>
      </c>
      <c r="Q1827" s="45">
        <f>IF(L1827=1,F1827*INDEX(Asumsi!$B$5:$B$7,MATCH(I1827,Asumsi!$A$5:$A$7,0))-H1827,0)</f>
        <v>62932</v>
      </c>
      <c r="R1827" s="46">
        <f>MIN(G1827,INDEX(Asumsi!$C$5:$C$7,MATCH(I1827,Asumsi!$A$5:$A$7,0)))</f>
        <v>0.05</v>
      </c>
      <c r="S1827" s="43">
        <f t="shared" si="230"/>
        <v>1</v>
      </c>
      <c r="T1827" s="45">
        <f t="shared" si="231"/>
        <v>15733</v>
      </c>
      <c r="U1827" s="45">
        <f>IF(L1827=1,F1827*INDEX(Asumsi!$B$5:$B$7,MATCH(I1827,Asumsi!$A$5:$A$7,0))-F1827*R1827,0)</f>
        <v>78665</v>
      </c>
      <c r="V1827" s="45">
        <f>IF(S1827=1,U1827*(1-Asumsi!$B$10),U1827)</f>
        <v>74731.75</v>
      </c>
    </row>
    <row r="1828" spans="1:22" x14ac:dyDescent="0.35">
      <c r="A1828" s="43">
        <v>30215</v>
      </c>
      <c r="B1828" s="43" t="s">
        <v>202</v>
      </c>
      <c r="C1828" s="43" t="s">
        <v>559</v>
      </c>
      <c r="D1828" s="44">
        <v>39870</v>
      </c>
      <c r="E1828" s="43">
        <v>20</v>
      </c>
      <c r="F1828" s="43">
        <v>251680</v>
      </c>
      <c r="G1828" s="43">
        <v>0.1</v>
      </c>
      <c r="H1828" s="43">
        <v>25168</v>
      </c>
      <c r="I1828" s="43" t="s">
        <v>76</v>
      </c>
      <c r="J1828" s="43" t="s">
        <v>145</v>
      </c>
      <c r="K1828" s="43">
        <f t="shared" si="224"/>
        <v>2009</v>
      </c>
      <c r="L1828" s="43">
        <f t="shared" si="225"/>
        <v>1</v>
      </c>
      <c r="M1828" s="43">
        <f t="shared" si="226"/>
        <v>0</v>
      </c>
      <c r="N1828" s="43">
        <f t="shared" si="227"/>
        <v>1</v>
      </c>
      <c r="O1828" s="43" t="str">
        <f t="shared" si="228"/>
        <v>D: 7%+</v>
      </c>
      <c r="P1828" s="45">
        <f t="shared" si="229"/>
        <v>226512</v>
      </c>
      <c r="Q1828" s="45">
        <f>IF(L1828=1,F1828*INDEX(Asumsi!$B$5:$B$7,MATCH(I1828,Asumsi!$A$5:$A$7,0))-H1828,0)</f>
        <v>50336</v>
      </c>
      <c r="R1828" s="46">
        <f>MIN(G1828,INDEX(Asumsi!$C$5:$C$7,MATCH(I1828,Asumsi!$A$5:$A$7,0)))</f>
        <v>0.05</v>
      </c>
      <c r="S1828" s="43">
        <f t="shared" si="230"/>
        <v>1</v>
      </c>
      <c r="T1828" s="45">
        <f t="shared" si="231"/>
        <v>12584</v>
      </c>
      <c r="U1828" s="45">
        <f>IF(L1828=1,F1828*INDEX(Asumsi!$B$5:$B$7,MATCH(I1828,Asumsi!$A$5:$A$7,0))-F1828*R1828,0)</f>
        <v>62920</v>
      </c>
      <c r="V1828" s="45">
        <f>IF(S1828=1,U1828*(1-Asumsi!$B$10),U1828)</f>
        <v>59774</v>
      </c>
    </row>
    <row r="1829" spans="1:22" x14ac:dyDescent="0.35">
      <c r="A1829" s="43">
        <v>31845</v>
      </c>
      <c r="B1829" s="43" t="s">
        <v>202</v>
      </c>
      <c r="C1829" s="43" t="s">
        <v>560</v>
      </c>
      <c r="D1829" s="44">
        <v>41204</v>
      </c>
      <c r="E1829" s="43">
        <v>11</v>
      </c>
      <c r="F1829" s="43">
        <v>229100</v>
      </c>
      <c r="G1829" s="43">
        <v>0.05</v>
      </c>
      <c r="H1829" s="43">
        <v>11455</v>
      </c>
      <c r="I1829" s="43" t="s">
        <v>76</v>
      </c>
      <c r="J1829" s="43" t="s">
        <v>145</v>
      </c>
      <c r="K1829" s="43">
        <f t="shared" si="224"/>
        <v>2012</v>
      </c>
      <c r="L1829" s="43">
        <f t="shared" si="225"/>
        <v>1</v>
      </c>
      <c r="M1829" s="43">
        <f t="shared" si="226"/>
        <v>0</v>
      </c>
      <c r="N1829" s="43">
        <f t="shared" si="227"/>
        <v>1</v>
      </c>
      <c r="O1829" s="43" t="str">
        <f t="shared" si="228"/>
        <v>C: 4-6%</v>
      </c>
      <c r="P1829" s="45">
        <f t="shared" si="229"/>
        <v>217645</v>
      </c>
      <c r="Q1829" s="45">
        <f>IF(L1829=1,F1829*INDEX(Asumsi!$B$5:$B$7,MATCH(I1829,Asumsi!$A$5:$A$7,0))-H1829,0)</f>
        <v>57275</v>
      </c>
      <c r="R1829" s="46">
        <f>MIN(G1829,INDEX(Asumsi!$C$5:$C$7,MATCH(I1829,Asumsi!$A$5:$A$7,0)))</f>
        <v>0.05</v>
      </c>
      <c r="S1829" s="43">
        <f t="shared" si="230"/>
        <v>0</v>
      </c>
      <c r="T1829" s="45">
        <f t="shared" si="231"/>
        <v>0</v>
      </c>
      <c r="U1829" s="45">
        <f>IF(L1829=1,F1829*INDEX(Asumsi!$B$5:$B$7,MATCH(I1829,Asumsi!$A$5:$A$7,0))-F1829*R1829,0)</f>
        <v>57275</v>
      </c>
      <c r="V1829" s="45">
        <f>IF(S1829=1,U1829*(1-Asumsi!$B$10),U1829)</f>
        <v>57275</v>
      </c>
    </row>
    <row r="1830" spans="1:22" x14ac:dyDescent="0.35">
      <c r="A1830" s="43">
        <v>32999</v>
      </c>
      <c r="B1830" s="43" t="s">
        <v>202</v>
      </c>
      <c r="C1830" s="43" t="s">
        <v>549</v>
      </c>
      <c r="D1830" s="44">
        <v>39917</v>
      </c>
      <c r="E1830" s="43">
        <v>14</v>
      </c>
      <c r="F1830" s="43">
        <v>2773300</v>
      </c>
      <c r="G1830" s="43">
        <v>0.09</v>
      </c>
      <c r="H1830" s="43">
        <v>249597</v>
      </c>
      <c r="I1830" s="43" t="s">
        <v>75</v>
      </c>
      <c r="J1830" s="43" t="s">
        <v>143</v>
      </c>
      <c r="K1830" s="43">
        <f t="shared" si="224"/>
        <v>2009</v>
      </c>
      <c r="L1830" s="43">
        <f t="shared" si="225"/>
        <v>1</v>
      </c>
      <c r="M1830" s="43">
        <f t="shared" si="226"/>
        <v>0</v>
      </c>
      <c r="N1830" s="43">
        <f t="shared" si="227"/>
        <v>1</v>
      </c>
      <c r="O1830" s="43" t="str">
        <f t="shared" si="228"/>
        <v>D: 7%+</v>
      </c>
      <c r="P1830" s="45">
        <f t="shared" si="229"/>
        <v>2523703</v>
      </c>
      <c r="Q1830" s="45">
        <f>IF(L1830=1,F1830*INDEX(Asumsi!$B$5:$B$7,MATCH(I1830,Asumsi!$A$5:$A$7,0))-H1830,0)</f>
        <v>582393</v>
      </c>
      <c r="R1830" s="46">
        <f>MIN(G1830,INDEX(Asumsi!$C$5:$C$7,MATCH(I1830,Asumsi!$A$5:$A$7,0)))</f>
        <v>0.03</v>
      </c>
      <c r="S1830" s="43">
        <f t="shared" si="230"/>
        <v>1</v>
      </c>
      <c r="T1830" s="45">
        <f t="shared" si="231"/>
        <v>166398</v>
      </c>
      <c r="U1830" s="45">
        <f>IF(L1830=1,F1830*INDEX(Asumsi!$B$5:$B$7,MATCH(I1830,Asumsi!$A$5:$A$7,0))-F1830*R1830,0)</f>
        <v>748791</v>
      </c>
      <c r="V1830" s="45">
        <f>IF(S1830=1,U1830*(1-Asumsi!$B$10),U1830)</f>
        <v>711351.45</v>
      </c>
    </row>
    <row r="1831" spans="1:22" x14ac:dyDescent="0.35">
      <c r="A1831" s="43">
        <v>35777</v>
      </c>
      <c r="B1831" s="43" t="s">
        <v>202</v>
      </c>
      <c r="C1831" s="43" t="s">
        <v>561</v>
      </c>
      <c r="D1831" s="44">
        <v>40429</v>
      </c>
      <c r="E1831" s="43">
        <v>35</v>
      </c>
      <c r="F1831" s="43">
        <v>273440</v>
      </c>
      <c r="G1831" s="43">
        <v>0.09</v>
      </c>
      <c r="H1831" s="43">
        <v>24610</v>
      </c>
      <c r="I1831" s="43" t="s">
        <v>76</v>
      </c>
      <c r="J1831" s="43" t="s">
        <v>147</v>
      </c>
      <c r="K1831" s="43">
        <f t="shared" si="224"/>
        <v>2010</v>
      </c>
      <c r="L1831" s="43">
        <f t="shared" si="225"/>
        <v>1</v>
      </c>
      <c r="M1831" s="43">
        <f t="shared" si="226"/>
        <v>0</v>
      </c>
      <c r="N1831" s="43">
        <f t="shared" si="227"/>
        <v>1</v>
      </c>
      <c r="O1831" s="43" t="str">
        <f t="shared" si="228"/>
        <v>D: 7%+</v>
      </c>
      <c r="P1831" s="45">
        <f t="shared" si="229"/>
        <v>248830</v>
      </c>
      <c r="Q1831" s="45">
        <f>IF(L1831=1,F1831*INDEX(Asumsi!$B$5:$B$7,MATCH(I1831,Asumsi!$A$5:$A$7,0))-H1831,0)</f>
        <v>57422</v>
      </c>
      <c r="R1831" s="46">
        <f>MIN(G1831,INDEX(Asumsi!$C$5:$C$7,MATCH(I1831,Asumsi!$A$5:$A$7,0)))</f>
        <v>0.05</v>
      </c>
      <c r="S1831" s="43">
        <f t="shared" si="230"/>
        <v>1</v>
      </c>
      <c r="T1831" s="45">
        <f t="shared" si="231"/>
        <v>10937.599999999999</v>
      </c>
      <c r="U1831" s="45">
        <f>IF(L1831=1,F1831*INDEX(Asumsi!$B$5:$B$7,MATCH(I1831,Asumsi!$A$5:$A$7,0))-F1831*R1831,0)</f>
        <v>68360</v>
      </c>
      <c r="V1831" s="45">
        <f>IF(S1831=1,U1831*(1-Asumsi!$B$10),U1831)</f>
        <v>64942</v>
      </c>
    </row>
    <row r="1832" spans="1:22" x14ac:dyDescent="0.35">
      <c r="A1832" s="43">
        <v>36005</v>
      </c>
      <c r="B1832" s="43" t="s">
        <v>202</v>
      </c>
      <c r="C1832" s="43" t="s">
        <v>562</v>
      </c>
      <c r="D1832" s="44">
        <v>40438</v>
      </c>
      <c r="E1832" s="43">
        <v>1</v>
      </c>
      <c r="F1832" s="43">
        <v>59300</v>
      </c>
      <c r="G1832" s="43">
        <v>0.05</v>
      </c>
      <c r="H1832" s="43">
        <v>2965</v>
      </c>
      <c r="I1832" s="43" t="s">
        <v>76</v>
      </c>
      <c r="J1832" s="43" t="s">
        <v>140</v>
      </c>
      <c r="K1832" s="43">
        <f t="shared" si="224"/>
        <v>2010</v>
      </c>
      <c r="L1832" s="43">
        <f t="shared" si="225"/>
        <v>1</v>
      </c>
      <c r="M1832" s="43">
        <f t="shared" si="226"/>
        <v>0</v>
      </c>
      <c r="N1832" s="43">
        <f t="shared" si="227"/>
        <v>1</v>
      </c>
      <c r="O1832" s="43" t="str">
        <f t="shared" si="228"/>
        <v>C: 4-6%</v>
      </c>
      <c r="P1832" s="45">
        <f t="shared" si="229"/>
        <v>56335</v>
      </c>
      <c r="Q1832" s="45">
        <f>IF(L1832=1,F1832*INDEX(Asumsi!$B$5:$B$7,MATCH(I1832,Asumsi!$A$5:$A$7,0))-H1832,0)</f>
        <v>14825</v>
      </c>
      <c r="R1832" s="46">
        <f>MIN(G1832,INDEX(Asumsi!$C$5:$C$7,MATCH(I1832,Asumsi!$A$5:$A$7,0)))</f>
        <v>0.05</v>
      </c>
      <c r="S1832" s="43">
        <f t="shared" si="230"/>
        <v>0</v>
      </c>
      <c r="T1832" s="45">
        <f t="shared" si="231"/>
        <v>0</v>
      </c>
      <c r="U1832" s="45">
        <f>IF(L1832=1,F1832*INDEX(Asumsi!$B$5:$B$7,MATCH(I1832,Asumsi!$A$5:$A$7,0))-F1832*R1832,0)</f>
        <v>14825</v>
      </c>
      <c r="V1832" s="45">
        <f>IF(S1832=1,U1832*(1-Asumsi!$B$10),U1832)</f>
        <v>14825</v>
      </c>
    </row>
    <row r="1833" spans="1:22" x14ac:dyDescent="0.35">
      <c r="A1833" s="43">
        <v>36196</v>
      </c>
      <c r="B1833" s="43" t="s">
        <v>202</v>
      </c>
      <c r="C1833" s="43" t="s">
        <v>563</v>
      </c>
      <c r="D1833" s="44">
        <v>40761</v>
      </c>
      <c r="E1833" s="43">
        <v>6</v>
      </c>
      <c r="F1833" s="43">
        <v>124060</v>
      </c>
      <c r="G1833" s="43">
        <v>0.09</v>
      </c>
      <c r="H1833" s="43">
        <v>11165</v>
      </c>
      <c r="I1833" s="43" t="s">
        <v>75</v>
      </c>
      <c r="J1833" s="43" t="s">
        <v>144</v>
      </c>
      <c r="K1833" s="43">
        <f t="shared" si="224"/>
        <v>2011</v>
      </c>
      <c r="L1833" s="43">
        <f t="shared" si="225"/>
        <v>1</v>
      </c>
      <c r="M1833" s="43">
        <f t="shared" si="226"/>
        <v>0</v>
      </c>
      <c r="N1833" s="43">
        <f t="shared" si="227"/>
        <v>1</v>
      </c>
      <c r="O1833" s="43" t="str">
        <f t="shared" si="228"/>
        <v>D: 7%+</v>
      </c>
      <c r="P1833" s="45">
        <f t="shared" si="229"/>
        <v>112895</v>
      </c>
      <c r="Q1833" s="45">
        <f>IF(L1833=1,F1833*INDEX(Asumsi!$B$5:$B$7,MATCH(I1833,Asumsi!$A$5:$A$7,0))-H1833,0)</f>
        <v>26053</v>
      </c>
      <c r="R1833" s="46">
        <f>MIN(G1833,INDEX(Asumsi!$C$5:$C$7,MATCH(I1833,Asumsi!$A$5:$A$7,0)))</f>
        <v>0.03</v>
      </c>
      <c r="S1833" s="43">
        <f t="shared" si="230"/>
        <v>1</v>
      </c>
      <c r="T1833" s="45">
        <f t="shared" si="231"/>
        <v>7443.5999999999995</v>
      </c>
      <c r="U1833" s="45">
        <f>IF(L1833=1,F1833*INDEX(Asumsi!$B$5:$B$7,MATCH(I1833,Asumsi!$A$5:$A$7,0))-F1833*R1833,0)</f>
        <v>33496.199999999997</v>
      </c>
      <c r="V1833" s="45">
        <f>IF(S1833=1,U1833*(1-Asumsi!$B$10),U1833)</f>
        <v>31821.389999999996</v>
      </c>
    </row>
    <row r="1834" spans="1:22" x14ac:dyDescent="0.35">
      <c r="A1834" s="43">
        <v>36230</v>
      </c>
      <c r="B1834" s="43" t="s">
        <v>202</v>
      </c>
      <c r="C1834" s="43" t="s">
        <v>564</v>
      </c>
      <c r="D1834" s="44">
        <v>39974</v>
      </c>
      <c r="E1834" s="43">
        <v>7</v>
      </c>
      <c r="F1834" s="43">
        <v>114060</v>
      </c>
      <c r="G1834" s="43">
        <v>0</v>
      </c>
      <c r="H1834" s="43">
        <v>0</v>
      </c>
      <c r="I1834" s="43" t="s">
        <v>77</v>
      </c>
      <c r="J1834" s="43" t="s">
        <v>142</v>
      </c>
      <c r="K1834" s="43">
        <f t="shared" si="224"/>
        <v>2009</v>
      </c>
      <c r="L1834" s="43">
        <f t="shared" si="225"/>
        <v>1</v>
      </c>
      <c r="M1834" s="43">
        <f t="shared" si="226"/>
        <v>0</v>
      </c>
      <c r="N1834" s="43">
        <f t="shared" si="227"/>
        <v>1</v>
      </c>
      <c r="O1834" s="43" t="str">
        <f t="shared" si="228"/>
        <v>A: 0%</v>
      </c>
      <c r="P1834" s="45">
        <f t="shared" si="229"/>
        <v>114060</v>
      </c>
      <c r="Q1834" s="45">
        <f>IF(L1834=1,F1834*INDEX(Asumsi!$B$5:$B$7,MATCH(I1834,Asumsi!$A$5:$A$7,0))-H1834,0)</f>
        <v>34218</v>
      </c>
      <c r="R1834" s="46">
        <f>MIN(G1834,INDEX(Asumsi!$C$5:$C$7,MATCH(I1834,Asumsi!$A$5:$A$7,0)))</f>
        <v>0</v>
      </c>
      <c r="S1834" s="43">
        <f t="shared" si="230"/>
        <v>0</v>
      </c>
      <c r="T1834" s="45">
        <f t="shared" si="231"/>
        <v>0</v>
      </c>
      <c r="U1834" s="45">
        <f>IF(L1834=1,F1834*INDEX(Asumsi!$B$5:$B$7,MATCH(I1834,Asumsi!$A$5:$A$7,0))-F1834*R1834,0)</f>
        <v>34218</v>
      </c>
      <c r="V1834" s="45">
        <f>IF(S1834=1,U1834*(1-Asumsi!$B$10),U1834)</f>
        <v>34218</v>
      </c>
    </row>
    <row r="1835" spans="1:22" x14ac:dyDescent="0.35">
      <c r="A1835" s="43">
        <v>36294</v>
      </c>
      <c r="B1835" s="43" t="s">
        <v>202</v>
      </c>
      <c r="C1835" s="43" t="s">
        <v>565</v>
      </c>
      <c r="D1835" s="44">
        <v>41141</v>
      </c>
      <c r="E1835" s="43">
        <v>46</v>
      </c>
      <c r="F1835" s="43">
        <v>1222320</v>
      </c>
      <c r="G1835" s="43">
        <v>0.04</v>
      </c>
      <c r="H1835" s="43">
        <v>48893</v>
      </c>
      <c r="I1835" s="43" t="s">
        <v>76</v>
      </c>
      <c r="J1835" s="43" t="s">
        <v>138</v>
      </c>
      <c r="K1835" s="43">
        <f t="shared" si="224"/>
        <v>2012</v>
      </c>
      <c r="L1835" s="43">
        <f t="shared" si="225"/>
        <v>1</v>
      </c>
      <c r="M1835" s="43">
        <f t="shared" si="226"/>
        <v>0</v>
      </c>
      <c r="N1835" s="43">
        <f t="shared" si="227"/>
        <v>1</v>
      </c>
      <c r="O1835" s="43" t="str">
        <f t="shared" si="228"/>
        <v>C: 4-6%</v>
      </c>
      <c r="P1835" s="45">
        <f t="shared" si="229"/>
        <v>1173427</v>
      </c>
      <c r="Q1835" s="45">
        <f>IF(L1835=1,F1835*INDEX(Asumsi!$B$5:$B$7,MATCH(I1835,Asumsi!$A$5:$A$7,0))-H1835,0)</f>
        <v>317803</v>
      </c>
      <c r="R1835" s="46">
        <f>MIN(G1835,INDEX(Asumsi!$C$5:$C$7,MATCH(I1835,Asumsi!$A$5:$A$7,0)))</f>
        <v>0.04</v>
      </c>
      <c r="S1835" s="43">
        <f t="shared" si="230"/>
        <v>0</v>
      </c>
      <c r="T1835" s="45">
        <f t="shared" si="231"/>
        <v>0</v>
      </c>
      <c r="U1835" s="45">
        <f>IF(L1835=1,F1835*INDEX(Asumsi!$B$5:$B$7,MATCH(I1835,Asumsi!$A$5:$A$7,0))-F1835*R1835,0)</f>
        <v>317803.2</v>
      </c>
      <c r="V1835" s="45">
        <f>IF(S1835=1,U1835*(1-Asumsi!$B$10),U1835)</f>
        <v>317803.2</v>
      </c>
    </row>
    <row r="1836" spans="1:22" x14ac:dyDescent="0.35">
      <c r="A1836" s="43">
        <v>36737</v>
      </c>
      <c r="B1836" s="43" t="s">
        <v>202</v>
      </c>
      <c r="C1836" s="43" t="s">
        <v>552</v>
      </c>
      <c r="D1836" s="44">
        <v>40252</v>
      </c>
      <c r="E1836" s="43">
        <v>26</v>
      </c>
      <c r="F1836" s="43">
        <v>2924323</v>
      </c>
      <c r="G1836" s="43">
        <v>0.03</v>
      </c>
      <c r="H1836" s="43">
        <v>87730</v>
      </c>
      <c r="I1836" s="43" t="s">
        <v>77</v>
      </c>
      <c r="J1836" s="43" t="s">
        <v>137</v>
      </c>
      <c r="K1836" s="43">
        <f t="shared" si="224"/>
        <v>2010</v>
      </c>
      <c r="L1836" s="43">
        <f t="shared" si="225"/>
        <v>1</v>
      </c>
      <c r="M1836" s="43">
        <f t="shared" si="226"/>
        <v>0</v>
      </c>
      <c r="N1836" s="43">
        <f t="shared" si="227"/>
        <v>1</v>
      </c>
      <c r="O1836" s="43" t="str">
        <f t="shared" si="228"/>
        <v>B: 1-3%</v>
      </c>
      <c r="P1836" s="45">
        <f t="shared" si="229"/>
        <v>2836593</v>
      </c>
      <c r="Q1836" s="45">
        <f>IF(L1836=1,F1836*INDEX(Asumsi!$B$5:$B$7,MATCH(I1836,Asumsi!$A$5:$A$7,0))-H1836,0)</f>
        <v>789566.9</v>
      </c>
      <c r="R1836" s="46">
        <f>MIN(G1836,INDEX(Asumsi!$C$5:$C$7,MATCH(I1836,Asumsi!$A$5:$A$7,0)))</f>
        <v>0.03</v>
      </c>
      <c r="S1836" s="43">
        <f t="shared" si="230"/>
        <v>0</v>
      </c>
      <c r="T1836" s="45">
        <f t="shared" si="231"/>
        <v>0</v>
      </c>
      <c r="U1836" s="45">
        <f>IF(L1836=1,F1836*INDEX(Asumsi!$B$5:$B$7,MATCH(I1836,Asumsi!$A$5:$A$7,0))-F1836*R1836,0)</f>
        <v>789567.21</v>
      </c>
      <c r="V1836" s="45">
        <f>IF(S1836=1,U1836*(1-Asumsi!$B$10),U1836)</f>
        <v>789567.21</v>
      </c>
    </row>
    <row r="1837" spans="1:22" x14ac:dyDescent="0.35">
      <c r="A1837" s="43">
        <v>37287</v>
      </c>
      <c r="B1837" s="43" t="s">
        <v>202</v>
      </c>
      <c r="C1837" s="43" t="s">
        <v>566</v>
      </c>
      <c r="D1837" s="44">
        <v>41214</v>
      </c>
      <c r="E1837" s="43">
        <v>45</v>
      </c>
      <c r="F1837" s="43">
        <v>260500</v>
      </c>
      <c r="G1837" s="43">
        <v>0.05</v>
      </c>
      <c r="H1837" s="43">
        <v>13025</v>
      </c>
      <c r="I1837" s="43" t="s">
        <v>76</v>
      </c>
      <c r="J1837" s="43" t="s">
        <v>150</v>
      </c>
      <c r="K1837" s="43">
        <f t="shared" si="224"/>
        <v>2012</v>
      </c>
      <c r="L1837" s="43">
        <f t="shared" si="225"/>
        <v>1</v>
      </c>
      <c r="M1837" s="43">
        <f t="shared" si="226"/>
        <v>0</v>
      </c>
      <c r="N1837" s="43">
        <f t="shared" si="227"/>
        <v>1</v>
      </c>
      <c r="O1837" s="43" t="str">
        <f t="shared" si="228"/>
        <v>C: 4-6%</v>
      </c>
      <c r="P1837" s="45">
        <f t="shared" si="229"/>
        <v>247475</v>
      </c>
      <c r="Q1837" s="45">
        <f>IF(L1837=1,F1837*INDEX(Asumsi!$B$5:$B$7,MATCH(I1837,Asumsi!$A$5:$A$7,0))-H1837,0)</f>
        <v>65125</v>
      </c>
      <c r="R1837" s="46">
        <f>MIN(G1837,INDEX(Asumsi!$C$5:$C$7,MATCH(I1837,Asumsi!$A$5:$A$7,0)))</f>
        <v>0.05</v>
      </c>
      <c r="S1837" s="43">
        <f t="shared" si="230"/>
        <v>0</v>
      </c>
      <c r="T1837" s="45">
        <f t="shared" si="231"/>
        <v>0</v>
      </c>
      <c r="U1837" s="45">
        <f>IF(L1837=1,F1837*INDEX(Asumsi!$B$5:$B$7,MATCH(I1837,Asumsi!$A$5:$A$7,0))-F1837*R1837,0)</f>
        <v>65125</v>
      </c>
      <c r="V1837" s="45">
        <f>IF(S1837=1,U1837*(1-Asumsi!$B$10),U1837)</f>
        <v>65125</v>
      </c>
    </row>
    <row r="1838" spans="1:22" x14ac:dyDescent="0.35">
      <c r="A1838" s="43">
        <v>37831</v>
      </c>
      <c r="B1838" s="43" t="s">
        <v>202</v>
      </c>
      <c r="C1838" s="43" t="s">
        <v>567</v>
      </c>
      <c r="D1838" s="44">
        <v>41116</v>
      </c>
      <c r="E1838" s="43">
        <v>30</v>
      </c>
      <c r="F1838" s="43">
        <v>907740</v>
      </c>
      <c r="G1838" s="43">
        <v>0.08</v>
      </c>
      <c r="H1838" s="43">
        <v>72619</v>
      </c>
      <c r="I1838" s="43" t="s">
        <v>77</v>
      </c>
      <c r="J1838" s="43" t="s">
        <v>142</v>
      </c>
      <c r="K1838" s="43">
        <f t="shared" si="224"/>
        <v>2012</v>
      </c>
      <c r="L1838" s="43">
        <f t="shared" si="225"/>
        <v>1</v>
      </c>
      <c r="M1838" s="43">
        <f t="shared" si="226"/>
        <v>0</v>
      </c>
      <c r="N1838" s="43">
        <f t="shared" si="227"/>
        <v>1</v>
      </c>
      <c r="O1838" s="43" t="str">
        <f t="shared" si="228"/>
        <v>D: 7%+</v>
      </c>
      <c r="P1838" s="45">
        <f t="shared" si="229"/>
        <v>835121</v>
      </c>
      <c r="Q1838" s="45">
        <f>IF(L1838=1,F1838*INDEX(Asumsi!$B$5:$B$7,MATCH(I1838,Asumsi!$A$5:$A$7,0))-H1838,0)</f>
        <v>199703</v>
      </c>
      <c r="R1838" s="46">
        <f>MIN(G1838,INDEX(Asumsi!$C$5:$C$7,MATCH(I1838,Asumsi!$A$5:$A$7,0)))</f>
        <v>0.05</v>
      </c>
      <c r="S1838" s="43">
        <f t="shared" si="230"/>
        <v>1</v>
      </c>
      <c r="T1838" s="45">
        <f t="shared" si="231"/>
        <v>27232.2</v>
      </c>
      <c r="U1838" s="45">
        <f>IF(L1838=1,F1838*INDEX(Asumsi!$B$5:$B$7,MATCH(I1838,Asumsi!$A$5:$A$7,0))-F1838*R1838,0)</f>
        <v>226935</v>
      </c>
      <c r="V1838" s="45">
        <f>IF(S1838=1,U1838*(1-Asumsi!$B$10),U1838)</f>
        <v>215588.25</v>
      </c>
    </row>
    <row r="1839" spans="1:22" x14ac:dyDescent="0.35">
      <c r="A1839" s="43">
        <v>38372</v>
      </c>
      <c r="B1839" s="43" t="s">
        <v>202</v>
      </c>
      <c r="C1839" s="43" t="s">
        <v>568</v>
      </c>
      <c r="D1839" s="44">
        <v>40313</v>
      </c>
      <c r="E1839" s="43">
        <v>33</v>
      </c>
      <c r="F1839" s="43">
        <v>621980</v>
      </c>
      <c r="G1839" s="43">
        <v>7.0000000000000007E-2</v>
      </c>
      <c r="H1839" s="43">
        <v>43539</v>
      </c>
      <c r="I1839" s="43" t="s">
        <v>76</v>
      </c>
      <c r="J1839" s="43" t="s">
        <v>145</v>
      </c>
      <c r="K1839" s="43">
        <f t="shared" si="224"/>
        <v>2010</v>
      </c>
      <c r="L1839" s="43">
        <f t="shared" si="225"/>
        <v>1</v>
      </c>
      <c r="M1839" s="43">
        <f t="shared" si="226"/>
        <v>0</v>
      </c>
      <c r="N1839" s="43">
        <f t="shared" si="227"/>
        <v>1</v>
      </c>
      <c r="O1839" s="43" t="str">
        <f t="shared" si="228"/>
        <v>D: 7%+</v>
      </c>
      <c r="P1839" s="45">
        <f t="shared" si="229"/>
        <v>578441</v>
      </c>
      <c r="Q1839" s="45">
        <f>IF(L1839=1,F1839*INDEX(Asumsi!$B$5:$B$7,MATCH(I1839,Asumsi!$A$5:$A$7,0))-H1839,0)</f>
        <v>143055</v>
      </c>
      <c r="R1839" s="46">
        <f>MIN(G1839,INDEX(Asumsi!$C$5:$C$7,MATCH(I1839,Asumsi!$A$5:$A$7,0)))</f>
        <v>0.05</v>
      </c>
      <c r="S1839" s="43">
        <f t="shared" si="230"/>
        <v>1</v>
      </c>
      <c r="T1839" s="45">
        <f t="shared" si="231"/>
        <v>12439.600000000002</v>
      </c>
      <c r="U1839" s="45">
        <f>IF(L1839=1,F1839*INDEX(Asumsi!$B$5:$B$7,MATCH(I1839,Asumsi!$A$5:$A$7,0))-F1839*R1839,0)</f>
        <v>155495</v>
      </c>
      <c r="V1839" s="45">
        <f>IF(S1839=1,U1839*(1-Asumsi!$B$10),U1839)</f>
        <v>147720.25</v>
      </c>
    </row>
    <row r="1840" spans="1:22" x14ac:dyDescent="0.35">
      <c r="A1840" s="43">
        <v>38912</v>
      </c>
      <c r="B1840" s="43" t="s">
        <v>202</v>
      </c>
      <c r="C1840" s="43" t="s">
        <v>569</v>
      </c>
      <c r="D1840" s="44">
        <v>41210</v>
      </c>
      <c r="E1840" s="43">
        <v>26</v>
      </c>
      <c r="F1840" s="43">
        <v>3029927</v>
      </c>
      <c r="G1840" s="43">
        <v>0.02</v>
      </c>
      <c r="H1840" s="43">
        <v>60599</v>
      </c>
      <c r="I1840" s="43" t="s">
        <v>77</v>
      </c>
      <c r="J1840" s="43" t="s">
        <v>137</v>
      </c>
      <c r="K1840" s="43">
        <f t="shared" si="224"/>
        <v>2012</v>
      </c>
      <c r="L1840" s="43">
        <f t="shared" si="225"/>
        <v>1</v>
      </c>
      <c r="M1840" s="43">
        <f t="shared" si="226"/>
        <v>0</v>
      </c>
      <c r="N1840" s="43">
        <f t="shared" si="227"/>
        <v>1</v>
      </c>
      <c r="O1840" s="43" t="str">
        <f t="shared" si="228"/>
        <v>B: 1-3%</v>
      </c>
      <c r="P1840" s="45">
        <f t="shared" si="229"/>
        <v>2969328</v>
      </c>
      <c r="Q1840" s="45">
        <f>IF(L1840=1,F1840*INDEX(Asumsi!$B$5:$B$7,MATCH(I1840,Asumsi!$A$5:$A$7,0))-H1840,0)</f>
        <v>848379.1</v>
      </c>
      <c r="R1840" s="46">
        <f>MIN(G1840,INDEX(Asumsi!$C$5:$C$7,MATCH(I1840,Asumsi!$A$5:$A$7,0)))</f>
        <v>0.02</v>
      </c>
      <c r="S1840" s="43">
        <f t="shared" si="230"/>
        <v>0</v>
      </c>
      <c r="T1840" s="45">
        <f t="shared" si="231"/>
        <v>0</v>
      </c>
      <c r="U1840" s="45">
        <f>IF(L1840=1,F1840*INDEX(Asumsi!$B$5:$B$7,MATCH(I1840,Asumsi!$A$5:$A$7,0))-F1840*R1840,0)</f>
        <v>848379.55999999994</v>
      </c>
      <c r="V1840" s="45">
        <f>IF(S1840=1,U1840*(1-Asumsi!$B$10),U1840)</f>
        <v>848379.55999999994</v>
      </c>
    </row>
    <row r="1841" spans="1:22" x14ac:dyDescent="0.35">
      <c r="A1841" s="43">
        <v>39040</v>
      </c>
      <c r="B1841" s="43" t="s">
        <v>202</v>
      </c>
      <c r="C1841" s="43" t="s">
        <v>557</v>
      </c>
      <c r="D1841" s="44">
        <v>39954</v>
      </c>
      <c r="E1841" s="43">
        <v>7</v>
      </c>
      <c r="F1841" s="43">
        <v>38720</v>
      </c>
      <c r="G1841" s="43">
        <v>0.04</v>
      </c>
      <c r="H1841" s="43">
        <v>1549</v>
      </c>
      <c r="I1841" s="43" t="s">
        <v>76</v>
      </c>
      <c r="J1841" s="43" t="s">
        <v>150</v>
      </c>
      <c r="K1841" s="43">
        <f t="shared" si="224"/>
        <v>2009</v>
      </c>
      <c r="L1841" s="43">
        <f t="shared" si="225"/>
        <v>1</v>
      </c>
      <c r="M1841" s="43">
        <f t="shared" si="226"/>
        <v>0</v>
      </c>
      <c r="N1841" s="43">
        <f t="shared" si="227"/>
        <v>1</v>
      </c>
      <c r="O1841" s="43" t="str">
        <f t="shared" si="228"/>
        <v>C: 4-6%</v>
      </c>
      <c r="P1841" s="45">
        <f t="shared" si="229"/>
        <v>37171</v>
      </c>
      <c r="Q1841" s="45">
        <f>IF(L1841=1,F1841*INDEX(Asumsi!$B$5:$B$7,MATCH(I1841,Asumsi!$A$5:$A$7,0))-H1841,0)</f>
        <v>10067</v>
      </c>
      <c r="R1841" s="46">
        <f>MIN(G1841,INDEX(Asumsi!$C$5:$C$7,MATCH(I1841,Asumsi!$A$5:$A$7,0)))</f>
        <v>0.04</v>
      </c>
      <c r="S1841" s="43">
        <f t="shared" si="230"/>
        <v>0</v>
      </c>
      <c r="T1841" s="45">
        <f t="shared" si="231"/>
        <v>0</v>
      </c>
      <c r="U1841" s="45">
        <f>IF(L1841=1,F1841*INDEX(Asumsi!$B$5:$B$7,MATCH(I1841,Asumsi!$A$5:$A$7,0))-F1841*R1841,0)</f>
        <v>10067.200000000001</v>
      </c>
      <c r="V1841" s="45">
        <f>IF(S1841=1,U1841*(1-Asumsi!$B$10),U1841)</f>
        <v>10067.200000000001</v>
      </c>
    </row>
    <row r="1842" spans="1:22" x14ac:dyDescent="0.35">
      <c r="A1842" s="43">
        <v>40896</v>
      </c>
      <c r="B1842" s="43" t="s">
        <v>202</v>
      </c>
      <c r="C1842" s="43" t="s">
        <v>570</v>
      </c>
      <c r="D1842" s="44">
        <v>40788</v>
      </c>
      <c r="E1842" s="43">
        <v>21</v>
      </c>
      <c r="F1842" s="43">
        <v>311460</v>
      </c>
      <c r="G1842" s="43">
        <v>0.03</v>
      </c>
      <c r="H1842" s="43">
        <v>9344</v>
      </c>
      <c r="I1842" s="43" t="s">
        <v>76</v>
      </c>
      <c r="J1842" s="43" t="s">
        <v>145</v>
      </c>
      <c r="K1842" s="43">
        <f t="shared" si="224"/>
        <v>2011</v>
      </c>
      <c r="L1842" s="43">
        <f t="shared" si="225"/>
        <v>1</v>
      </c>
      <c r="M1842" s="43">
        <f t="shared" si="226"/>
        <v>0</v>
      </c>
      <c r="N1842" s="43">
        <f t="shared" si="227"/>
        <v>1</v>
      </c>
      <c r="O1842" s="43" t="str">
        <f t="shared" si="228"/>
        <v>B: 1-3%</v>
      </c>
      <c r="P1842" s="45">
        <f t="shared" si="229"/>
        <v>302116</v>
      </c>
      <c r="Q1842" s="45">
        <f>IF(L1842=1,F1842*INDEX(Asumsi!$B$5:$B$7,MATCH(I1842,Asumsi!$A$5:$A$7,0))-H1842,0)</f>
        <v>84094</v>
      </c>
      <c r="R1842" s="46">
        <f>MIN(G1842,INDEX(Asumsi!$C$5:$C$7,MATCH(I1842,Asumsi!$A$5:$A$7,0)))</f>
        <v>0.03</v>
      </c>
      <c r="S1842" s="43">
        <f t="shared" si="230"/>
        <v>0</v>
      </c>
      <c r="T1842" s="45">
        <f t="shared" si="231"/>
        <v>0</v>
      </c>
      <c r="U1842" s="45">
        <f>IF(L1842=1,F1842*INDEX(Asumsi!$B$5:$B$7,MATCH(I1842,Asumsi!$A$5:$A$7,0))-F1842*R1842,0)</f>
        <v>84094.2</v>
      </c>
      <c r="V1842" s="45">
        <f>IF(S1842=1,U1842*(1-Asumsi!$B$10),U1842)</f>
        <v>84094.2</v>
      </c>
    </row>
    <row r="1843" spans="1:22" x14ac:dyDescent="0.35">
      <c r="A1843" s="43">
        <v>40994</v>
      </c>
      <c r="B1843" s="43" t="s">
        <v>202</v>
      </c>
      <c r="C1843" s="43" t="s">
        <v>571</v>
      </c>
      <c r="D1843" s="44">
        <v>41191</v>
      </c>
      <c r="E1843" s="43">
        <v>42</v>
      </c>
      <c r="F1843" s="43">
        <v>1586080</v>
      </c>
      <c r="G1843" s="43">
        <v>0.1</v>
      </c>
      <c r="H1843" s="43">
        <v>158608</v>
      </c>
      <c r="I1843" s="43" t="s">
        <v>76</v>
      </c>
      <c r="J1843" s="43" t="s">
        <v>138</v>
      </c>
      <c r="K1843" s="43">
        <f t="shared" si="224"/>
        <v>2012</v>
      </c>
      <c r="L1843" s="43">
        <f t="shared" si="225"/>
        <v>1</v>
      </c>
      <c r="M1843" s="43">
        <f t="shared" si="226"/>
        <v>0</v>
      </c>
      <c r="N1843" s="43">
        <f t="shared" si="227"/>
        <v>1</v>
      </c>
      <c r="O1843" s="43" t="str">
        <f t="shared" si="228"/>
        <v>D: 7%+</v>
      </c>
      <c r="P1843" s="45">
        <f t="shared" si="229"/>
        <v>1427472</v>
      </c>
      <c r="Q1843" s="45">
        <f>IF(L1843=1,F1843*INDEX(Asumsi!$B$5:$B$7,MATCH(I1843,Asumsi!$A$5:$A$7,0))-H1843,0)</f>
        <v>317216</v>
      </c>
      <c r="R1843" s="46">
        <f>MIN(G1843,INDEX(Asumsi!$C$5:$C$7,MATCH(I1843,Asumsi!$A$5:$A$7,0)))</f>
        <v>0.05</v>
      </c>
      <c r="S1843" s="43">
        <f t="shared" si="230"/>
        <v>1</v>
      </c>
      <c r="T1843" s="45">
        <f t="shared" si="231"/>
        <v>79304</v>
      </c>
      <c r="U1843" s="45">
        <f>IF(L1843=1,F1843*INDEX(Asumsi!$B$5:$B$7,MATCH(I1843,Asumsi!$A$5:$A$7,0))-F1843*R1843,0)</f>
        <v>396520</v>
      </c>
      <c r="V1843" s="45">
        <f>IF(S1843=1,U1843*(1-Asumsi!$B$10),U1843)</f>
        <v>376694</v>
      </c>
    </row>
    <row r="1844" spans="1:22" x14ac:dyDescent="0.35">
      <c r="A1844" s="43">
        <v>41607</v>
      </c>
      <c r="B1844" s="43" t="s">
        <v>202</v>
      </c>
      <c r="C1844" s="43" t="s">
        <v>544</v>
      </c>
      <c r="D1844" s="44">
        <v>40166</v>
      </c>
      <c r="E1844" s="43">
        <v>36</v>
      </c>
      <c r="F1844" s="43">
        <v>8231480</v>
      </c>
      <c r="G1844" s="43">
        <v>0.1</v>
      </c>
      <c r="H1844" s="43">
        <v>823148</v>
      </c>
      <c r="I1844" s="43" t="s">
        <v>76</v>
      </c>
      <c r="J1844" s="43" t="s">
        <v>138</v>
      </c>
      <c r="K1844" s="43">
        <f t="shared" si="224"/>
        <v>2009</v>
      </c>
      <c r="L1844" s="43">
        <f t="shared" si="225"/>
        <v>1</v>
      </c>
      <c r="M1844" s="43">
        <f t="shared" si="226"/>
        <v>0</v>
      </c>
      <c r="N1844" s="43">
        <f t="shared" si="227"/>
        <v>1</v>
      </c>
      <c r="O1844" s="43" t="str">
        <f t="shared" si="228"/>
        <v>D: 7%+</v>
      </c>
      <c r="P1844" s="45">
        <f t="shared" si="229"/>
        <v>7408332</v>
      </c>
      <c r="Q1844" s="45">
        <f>IF(L1844=1,F1844*INDEX(Asumsi!$B$5:$B$7,MATCH(I1844,Asumsi!$A$5:$A$7,0))-H1844,0)</f>
        <v>1646296</v>
      </c>
      <c r="R1844" s="46">
        <f>MIN(G1844,INDEX(Asumsi!$C$5:$C$7,MATCH(I1844,Asumsi!$A$5:$A$7,0)))</f>
        <v>0.05</v>
      </c>
      <c r="S1844" s="43">
        <f t="shared" si="230"/>
        <v>1</v>
      </c>
      <c r="T1844" s="45">
        <f t="shared" si="231"/>
        <v>411574</v>
      </c>
      <c r="U1844" s="45">
        <f>IF(L1844=1,F1844*INDEX(Asumsi!$B$5:$B$7,MATCH(I1844,Asumsi!$A$5:$A$7,0))-F1844*R1844,0)</f>
        <v>2057870</v>
      </c>
      <c r="V1844" s="45">
        <f>IF(S1844=1,U1844*(1-Asumsi!$B$10),U1844)</f>
        <v>1954976.5</v>
      </c>
    </row>
    <row r="1845" spans="1:22" x14ac:dyDescent="0.35">
      <c r="A1845" s="43">
        <v>41666</v>
      </c>
      <c r="B1845" s="43" t="s">
        <v>202</v>
      </c>
      <c r="C1845" s="43" t="s">
        <v>572</v>
      </c>
      <c r="D1845" s="44">
        <v>40971</v>
      </c>
      <c r="E1845" s="43">
        <v>26</v>
      </c>
      <c r="F1845" s="43">
        <v>1192312</v>
      </c>
      <c r="G1845" s="43">
        <v>0.1</v>
      </c>
      <c r="H1845" s="43">
        <v>119231</v>
      </c>
      <c r="I1845" s="43" t="s">
        <v>77</v>
      </c>
      <c r="J1845" s="43" t="s">
        <v>137</v>
      </c>
      <c r="K1845" s="43">
        <f t="shared" si="224"/>
        <v>2012</v>
      </c>
      <c r="L1845" s="43">
        <f t="shared" si="225"/>
        <v>1</v>
      </c>
      <c r="M1845" s="43">
        <f t="shared" si="226"/>
        <v>0</v>
      </c>
      <c r="N1845" s="43">
        <f t="shared" si="227"/>
        <v>1</v>
      </c>
      <c r="O1845" s="43" t="str">
        <f t="shared" si="228"/>
        <v>D: 7%+</v>
      </c>
      <c r="P1845" s="45">
        <f t="shared" si="229"/>
        <v>1073081</v>
      </c>
      <c r="Q1845" s="45">
        <f>IF(L1845=1,F1845*INDEX(Asumsi!$B$5:$B$7,MATCH(I1845,Asumsi!$A$5:$A$7,0))-H1845,0)</f>
        <v>238462.59999999998</v>
      </c>
      <c r="R1845" s="46">
        <f>MIN(G1845,INDEX(Asumsi!$C$5:$C$7,MATCH(I1845,Asumsi!$A$5:$A$7,0)))</f>
        <v>0.05</v>
      </c>
      <c r="S1845" s="43">
        <f t="shared" si="230"/>
        <v>1</v>
      </c>
      <c r="T1845" s="45">
        <f t="shared" si="231"/>
        <v>59615.600000000006</v>
      </c>
      <c r="U1845" s="45">
        <f>IF(L1845=1,F1845*INDEX(Asumsi!$B$5:$B$7,MATCH(I1845,Asumsi!$A$5:$A$7,0))-F1845*R1845,0)</f>
        <v>298078</v>
      </c>
      <c r="V1845" s="45">
        <f>IF(S1845=1,U1845*(1-Asumsi!$B$10),U1845)</f>
        <v>283174.09999999998</v>
      </c>
    </row>
    <row r="1846" spans="1:22" x14ac:dyDescent="0.35">
      <c r="A1846" s="43">
        <v>42306</v>
      </c>
      <c r="B1846" s="43" t="s">
        <v>202</v>
      </c>
      <c r="C1846" s="43" t="s">
        <v>573</v>
      </c>
      <c r="D1846" s="44">
        <v>41166</v>
      </c>
      <c r="E1846" s="43">
        <v>18</v>
      </c>
      <c r="F1846" s="43">
        <v>94800</v>
      </c>
      <c r="G1846" s="43">
        <v>0.03</v>
      </c>
      <c r="H1846" s="43">
        <v>2844</v>
      </c>
      <c r="I1846" s="43" t="s">
        <v>76</v>
      </c>
      <c r="J1846" s="43" t="s">
        <v>147</v>
      </c>
      <c r="K1846" s="43">
        <f t="shared" si="224"/>
        <v>2012</v>
      </c>
      <c r="L1846" s="43">
        <f t="shared" si="225"/>
        <v>1</v>
      </c>
      <c r="M1846" s="43">
        <f t="shared" si="226"/>
        <v>0</v>
      </c>
      <c r="N1846" s="43">
        <f t="shared" si="227"/>
        <v>1</v>
      </c>
      <c r="O1846" s="43" t="str">
        <f t="shared" si="228"/>
        <v>B: 1-3%</v>
      </c>
      <c r="P1846" s="45">
        <f t="shared" si="229"/>
        <v>91956</v>
      </c>
      <c r="Q1846" s="45">
        <f>IF(L1846=1,F1846*INDEX(Asumsi!$B$5:$B$7,MATCH(I1846,Asumsi!$A$5:$A$7,0))-H1846,0)</f>
        <v>25596</v>
      </c>
      <c r="R1846" s="46">
        <f>MIN(G1846,INDEX(Asumsi!$C$5:$C$7,MATCH(I1846,Asumsi!$A$5:$A$7,0)))</f>
        <v>0.03</v>
      </c>
      <c r="S1846" s="43">
        <f t="shared" si="230"/>
        <v>0</v>
      </c>
      <c r="T1846" s="45">
        <f t="shared" si="231"/>
        <v>0</v>
      </c>
      <c r="U1846" s="45">
        <f>IF(L1846=1,F1846*INDEX(Asumsi!$B$5:$B$7,MATCH(I1846,Asumsi!$A$5:$A$7,0))-F1846*R1846,0)</f>
        <v>25596</v>
      </c>
      <c r="V1846" s="45">
        <f>IF(S1846=1,U1846*(1-Asumsi!$B$10),U1846)</f>
        <v>25596</v>
      </c>
    </row>
    <row r="1847" spans="1:22" x14ac:dyDescent="0.35">
      <c r="A1847" s="43">
        <v>42469</v>
      </c>
      <c r="B1847" s="43" t="s">
        <v>202</v>
      </c>
      <c r="C1847" s="43" t="s">
        <v>574</v>
      </c>
      <c r="D1847" s="44">
        <v>41221</v>
      </c>
      <c r="E1847" s="43">
        <v>31</v>
      </c>
      <c r="F1847" s="43">
        <v>1869740</v>
      </c>
      <c r="G1847" s="43">
        <v>0.09</v>
      </c>
      <c r="H1847" s="43">
        <v>168277</v>
      </c>
      <c r="I1847" s="43" t="s">
        <v>76</v>
      </c>
      <c r="J1847" s="43" t="s">
        <v>138</v>
      </c>
      <c r="K1847" s="43">
        <f t="shared" si="224"/>
        <v>2012</v>
      </c>
      <c r="L1847" s="43">
        <f t="shared" si="225"/>
        <v>1</v>
      </c>
      <c r="M1847" s="43">
        <f t="shared" si="226"/>
        <v>0</v>
      </c>
      <c r="N1847" s="43">
        <f t="shared" si="227"/>
        <v>1</v>
      </c>
      <c r="O1847" s="43" t="str">
        <f t="shared" si="228"/>
        <v>D: 7%+</v>
      </c>
      <c r="P1847" s="45">
        <f t="shared" si="229"/>
        <v>1701463</v>
      </c>
      <c r="Q1847" s="45">
        <f>IF(L1847=1,F1847*INDEX(Asumsi!$B$5:$B$7,MATCH(I1847,Asumsi!$A$5:$A$7,0))-H1847,0)</f>
        <v>392645</v>
      </c>
      <c r="R1847" s="46">
        <f>MIN(G1847,INDEX(Asumsi!$C$5:$C$7,MATCH(I1847,Asumsi!$A$5:$A$7,0)))</f>
        <v>0.05</v>
      </c>
      <c r="S1847" s="43">
        <f t="shared" si="230"/>
        <v>1</v>
      </c>
      <c r="T1847" s="45">
        <f t="shared" si="231"/>
        <v>74789.599999999991</v>
      </c>
      <c r="U1847" s="45">
        <f>IF(L1847=1,F1847*INDEX(Asumsi!$B$5:$B$7,MATCH(I1847,Asumsi!$A$5:$A$7,0))-F1847*R1847,0)</f>
        <v>467435</v>
      </c>
      <c r="V1847" s="45">
        <f>IF(S1847=1,U1847*(1-Asumsi!$B$10),U1847)</f>
        <v>444063.25</v>
      </c>
    </row>
    <row r="1848" spans="1:22" x14ac:dyDescent="0.35">
      <c r="A1848" s="43">
        <v>42528</v>
      </c>
      <c r="B1848" s="43" t="s">
        <v>202</v>
      </c>
      <c r="C1848" s="43" t="s">
        <v>575</v>
      </c>
      <c r="D1848" s="44">
        <v>40232</v>
      </c>
      <c r="E1848" s="43">
        <v>46</v>
      </c>
      <c r="F1848" s="43">
        <v>322560</v>
      </c>
      <c r="G1848" s="43">
        <v>0.01</v>
      </c>
      <c r="H1848" s="43">
        <v>3226</v>
      </c>
      <c r="I1848" s="43" t="s">
        <v>76</v>
      </c>
      <c r="J1848" s="43" t="s">
        <v>150</v>
      </c>
      <c r="K1848" s="43">
        <f t="shared" si="224"/>
        <v>2010</v>
      </c>
      <c r="L1848" s="43">
        <f t="shared" si="225"/>
        <v>1</v>
      </c>
      <c r="M1848" s="43">
        <f t="shared" si="226"/>
        <v>0</v>
      </c>
      <c r="N1848" s="43">
        <f t="shared" si="227"/>
        <v>1</v>
      </c>
      <c r="O1848" s="43" t="str">
        <f t="shared" si="228"/>
        <v>B: 1-3%</v>
      </c>
      <c r="P1848" s="45">
        <f t="shared" si="229"/>
        <v>319334</v>
      </c>
      <c r="Q1848" s="45">
        <f>IF(L1848=1,F1848*INDEX(Asumsi!$B$5:$B$7,MATCH(I1848,Asumsi!$A$5:$A$7,0))-H1848,0)</f>
        <v>93542</v>
      </c>
      <c r="R1848" s="46">
        <f>MIN(G1848,INDEX(Asumsi!$C$5:$C$7,MATCH(I1848,Asumsi!$A$5:$A$7,0)))</f>
        <v>0.01</v>
      </c>
      <c r="S1848" s="43">
        <f t="shared" si="230"/>
        <v>0</v>
      </c>
      <c r="T1848" s="45">
        <f t="shared" si="231"/>
        <v>0</v>
      </c>
      <c r="U1848" s="45">
        <f>IF(L1848=1,F1848*INDEX(Asumsi!$B$5:$B$7,MATCH(I1848,Asumsi!$A$5:$A$7,0))-F1848*R1848,0)</f>
        <v>93542.399999999994</v>
      </c>
      <c r="V1848" s="45">
        <f>IF(S1848=1,U1848*(1-Asumsi!$B$10),U1848)</f>
        <v>93542.399999999994</v>
      </c>
    </row>
    <row r="1849" spans="1:22" x14ac:dyDescent="0.35">
      <c r="A1849" s="43">
        <v>42884</v>
      </c>
      <c r="B1849" s="43" t="s">
        <v>202</v>
      </c>
      <c r="C1849" s="43" t="s">
        <v>574</v>
      </c>
      <c r="D1849" s="44">
        <v>40249</v>
      </c>
      <c r="E1849" s="43">
        <v>29</v>
      </c>
      <c r="F1849" s="43">
        <v>24197740</v>
      </c>
      <c r="G1849" s="43">
        <v>0.04</v>
      </c>
      <c r="H1849" s="43">
        <v>967910</v>
      </c>
      <c r="I1849" s="43" t="s">
        <v>75</v>
      </c>
      <c r="J1849" s="43" t="s">
        <v>136</v>
      </c>
      <c r="K1849" s="43">
        <f t="shared" si="224"/>
        <v>2010</v>
      </c>
      <c r="L1849" s="43">
        <f t="shared" si="225"/>
        <v>1</v>
      </c>
      <c r="M1849" s="43">
        <f t="shared" si="226"/>
        <v>0</v>
      </c>
      <c r="N1849" s="43">
        <f t="shared" si="227"/>
        <v>1</v>
      </c>
      <c r="O1849" s="43" t="str">
        <f t="shared" si="228"/>
        <v>C: 4-6%</v>
      </c>
      <c r="P1849" s="45">
        <f t="shared" si="229"/>
        <v>23229830</v>
      </c>
      <c r="Q1849" s="45">
        <f>IF(L1849=1,F1849*INDEX(Asumsi!$B$5:$B$7,MATCH(I1849,Asumsi!$A$5:$A$7,0))-H1849,0)</f>
        <v>6291412</v>
      </c>
      <c r="R1849" s="46">
        <f>MIN(G1849,INDEX(Asumsi!$C$5:$C$7,MATCH(I1849,Asumsi!$A$5:$A$7,0)))</f>
        <v>0.03</v>
      </c>
      <c r="S1849" s="43">
        <f t="shared" si="230"/>
        <v>1</v>
      </c>
      <c r="T1849" s="45">
        <f t="shared" si="231"/>
        <v>241977.40000000005</v>
      </c>
      <c r="U1849" s="45">
        <f>IF(L1849=1,F1849*INDEX(Asumsi!$B$5:$B$7,MATCH(I1849,Asumsi!$A$5:$A$7,0))-F1849*R1849,0)</f>
        <v>6533389.7999999998</v>
      </c>
      <c r="V1849" s="45">
        <f>IF(S1849=1,U1849*(1-Asumsi!$B$10),U1849)</f>
        <v>6206720.3099999996</v>
      </c>
    </row>
    <row r="1850" spans="1:22" x14ac:dyDescent="0.35">
      <c r="A1850" s="43">
        <v>43302</v>
      </c>
      <c r="B1850" s="43" t="s">
        <v>202</v>
      </c>
      <c r="C1850" s="43" t="s">
        <v>560</v>
      </c>
      <c r="D1850" s="44">
        <v>40778</v>
      </c>
      <c r="E1850" s="43">
        <v>4</v>
      </c>
      <c r="F1850" s="43">
        <v>17740</v>
      </c>
      <c r="G1850" s="43">
        <v>0.09</v>
      </c>
      <c r="H1850" s="43">
        <v>1597</v>
      </c>
      <c r="I1850" s="43" t="s">
        <v>76</v>
      </c>
      <c r="J1850" s="43" t="s">
        <v>147</v>
      </c>
      <c r="K1850" s="43">
        <f t="shared" si="224"/>
        <v>2011</v>
      </c>
      <c r="L1850" s="43">
        <f t="shared" si="225"/>
        <v>1</v>
      </c>
      <c r="M1850" s="43">
        <f t="shared" si="226"/>
        <v>0</v>
      </c>
      <c r="N1850" s="43">
        <f t="shared" si="227"/>
        <v>1</v>
      </c>
      <c r="O1850" s="43" t="str">
        <f t="shared" si="228"/>
        <v>D: 7%+</v>
      </c>
      <c r="P1850" s="45">
        <f t="shared" si="229"/>
        <v>16143</v>
      </c>
      <c r="Q1850" s="45">
        <f>IF(L1850=1,F1850*INDEX(Asumsi!$B$5:$B$7,MATCH(I1850,Asumsi!$A$5:$A$7,0))-H1850,0)</f>
        <v>3725</v>
      </c>
      <c r="R1850" s="46">
        <f>MIN(G1850,INDEX(Asumsi!$C$5:$C$7,MATCH(I1850,Asumsi!$A$5:$A$7,0)))</f>
        <v>0.05</v>
      </c>
      <c r="S1850" s="43">
        <f t="shared" si="230"/>
        <v>1</v>
      </c>
      <c r="T1850" s="45">
        <f t="shared" si="231"/>
        <v>709.59999999999991</v>
      </c>
      <c r="U1850" s="45">
        <f>IF(L1850=1,F1850*INDEX(Asumsi!$B$5:$B$7,MATCH(I1850,Asumsi!$A$5:$A$7,0))-F1850*R1850,0)</f>
        <v>4435</v>
      </c>
      <c r="V1850" s="45">
        <f>IF(S1850=1,U1850*(1-Asumsi!$B$10),U1850)</f>
        <v>4213.25</v>
      </c>
    </row>
    <row r="1851" spans="1:22" x14ac:dyDescent="0.35">
      <c r="A1851" s="43">
        <v>43460</v>
      </c>
      <c r="B1851" s="43" t="s">
        <v>202</v>
      </c>
      <c r="C1851" s="43" t="s">
        <v>557</v>
      </c>
      <c r="D1851" s="44">
        <v>41071</v>
      </c>
      <c r="E1851" s="43">
        <v>2</v>
      </c>
      <c r="F1851" s="43">
        <v>50180</v>
      </c>
      <c r="G1851" s="43">
        <v>7.0000000000000007E-2</v>
      </c>
      <c r="H1851" s="43">
        <v>3513</v>
      </c>
      <c r="I1851" s="43" t="s">
        <v>76</v>
      </c>
      <c r="J1851" s="43" t="s">
        <v>138</v>
      </c>
      <c r="K1851" s="43">
        <f t="shared" si="224"/>
        <v>2012</v>
      </c>
      <c r="L1851" s="43">
        <f t="shared" si="225"/>
        <v>1</v>
      </c>
      <c r="M1851" s="43">
        <f t="shared" si="226"/>
        <v>0</v>
      </c>
      <c r="N1851" s="43">
        <f t="shared" si="227"/>
        <v>1</v>
      </c>
      <c r="O1851" s="43" t="str">
        <f t="shared" si="228"/>
        <v>D: 7%+</v>
      </c>
      <c r="P1851" s="45">
        <f t="shared" si="229"/>
        <v>46667</v>
      </c>
      <c r="Q1851" s="45">
        <f>IF(L1851=1,F1851*INDEX(Asumsi!$B$5:$B$7,MATCH(I1851,Asumsi!$A$5:$A$7,0))-H1851,0)</f>
        <v>11541</v>
      </c>
      <c r="R1851" s="46">
        <f>MIN(G1851,INDEX(Asumsi!$C$5:$C$7,MATCH(I1851,Asumsi!$A$5:$A$7,0)))</f>
        <v>0.05</v>
      </c>
      <c r="S1851" s="43">
        <f t="shared" si="230"/>
        <v>1</v>
      </c>
      <c r="T1851" s="45">
        <f t="shared" si="231"/>
        <v>1003.6000000000003</v>
      </c>
      <c r="U1851" s="45">
        <f>IF(L1851=1,F1851*INDEX(Asumsi!$B$5:$B$7,MATCH(I1851,Asumsi!$A$5:$A$7,0))-F1851*R1851,0)</f>
        <v>12545</v>
      </c>
      <c r="V1851" s="45">
        <f>IF(S1851=1,U1851*(1-Asumsi!$B$10),U1851)</f>
        <v>11917.75</v>
      </c>
    </row>
    <row r="1852" spans="1:22" x14ac:dyDescent="0.35">
      <c r="A1852" s="43">
        <v>43972</v>
      </c>
      <c r="B1852" s="43" t="s">
        <v>202</v>
      </c>
      <c r="C1852" s="43" t="s">
        <v>576</v>
      </c>
      <c r="D1852" s="44">
        <v>40253</v>
      </c>
      <c r="E1852" s="43">
        <v>12</v>
      </c>
      <c r="F1852" s="43">
        <v>1428782</v>
      </c>
      <c r="G1852" s="43">
        <v>0</v>
      </c>
      <c r="H1852" s="43">
        <v>0</v>
      </c>
      <c r="I1852" s="43" t="s">
        <v>77</v>
      </c>
      <c r="J1852" s="43" t="s">
        <v>137</v>
      </c>
      <c r="K1852" s="43">
        <f t="shared" si="224"/>
        <v>2010</v>
      </c>
      <c r="L1852" s="43">
        <f t="shared" si="225"/>
        <v>1</v>
      </c>
      <c r="M1852" s="43">
        <f t="shared" si="226"/>
        <v>0</v>
      </c>
      <c r="N1852" s="43">
        <f t="shared" si="227"/>
        <v>1</v>
      </c>
      <c r="O1852" s="43" t="str">
        <f t="shared" si="228"/>
        <v>A: 0%</v>
      </c>
      <c r="P1852" s="45">
        <f t="shared" si="229"/>
        <v>1428782</v>
      </c>
      <c r="Q1852" s="45">
        <f>IF(L1852=1,F1852*INDEX(Asumsi!$B$5:$B$7,MATCH(I1852,Asumsi!$A$5:$A$7,0))-H1852,0)</f>
        <v>428634.6</v>
      </c>
      <c r="R1852" s="46">
        <f>MIN(G1852,INDEX(Asumsi!$C$5:$C$7,MATCH(I1852,Asumsi!$A$5:$A$7,0)))</f>
        <v>0</v>
      </c>
      <c r="S1852" s="43">
        <f t="shared" si="230"/>
        <v>0</v>
      </c>
      <c r="T1852" s="45">
        <f t="shared" si="231"/>
        <v>0</v>
      </c>
      <c r="U1852" s="45">
        <f>IF(L1852=1,F1852*INDEX(Asumsi!$B$5:$B$7,MATCH(I1852,Asumsi!$A$5:$A$7,0))-F1852*R1852,0)</f>
        <v>428634.6</v>
      </c>
      <c r="V1852" s="45">
        <f>IF(S1852=1,U1852*(1-Asumsi!$B$10),U1852)</f>
        <v>428634.6</v>
      </c>
    </row>
    <row r="1853" spans="1:22" x14ac:dyDescent="0.35">
      <c r="A1853" s="43">
        <v>44000</v>
      </c>
      <c r="B1853" s="43" t="s">
        <v>202</v>
      </c>
      <c r="C1853" s="43" t="s">
        <v>554</v>
      </c>
      <c r="D1853" s="44">
        <v>41186</v>
      </c>
      <c r="E1853" s="43">
        <v>15</v>
      </c>
      <c r="F1853" s="43">
        <v>1005600</v>
      </c>
      <c r="G1853" s="43">
        <v>0</v>
      </c>
      <c r="H1853" s="43">
        <v>0</v>
      </c>
      <c r="I1853" s="43" t="s">
        <v>76</v>
      </c>
      <c r="J1853" s="43" t="s">
        <v>146</v>
      </c>
      <c r="K1853" s="43">
        <f t="shared" si="224"/>
        <v>2012</v>
      </c>
      <c r="L1853" s="43">
        <f t="shared" si="225"/>
        <v>1</v>
      </c>
      <c r="M1853" s="43">
        <f t="shared" si="226"/>
        <v>0</v>
      </c>
      <c r="N1853" s="43">
        <f t="shared" si="227"/>
        <v>1</v>
      </c>
      <c r="O1853" s="43" t="str">
        <f t="shared" si="228"/>
        <v>A: 0%</v>
      </c>
      <c r="P1853" s="45">
        <f t="shared" si="229"/>
        <v>1005600</v>
      </c>
      <c r="Q1853" s="45">
        <f>IF(L1853=1,F1853*INDEX(Asumsi!$B$5:$B$7,MATCH(I1853,Asumsi!$A$5:$A$7,0))-H1853,0)</f>
        <v>301680</v>
      </c>
      <c r="R1853" s="46">
        <f>MIN(G1853,INDEX(Asumsi!$C$5:$C$7,MATCH(I1853,Asumsi!$A$5:$A$7,0)))</f>
        <v>0</v>
      </c>
      <c r="S1853" s="43">
        <f t="shared" si="230"/>
        <v>0</v>
      </c>
      <c r="T1853" s="45">
        <f t="shared" si="231"/>
        <v>0</v>
      </c>
      <c r="U1853" s="45">
        <f>IF(L1853=1,F1853*INDEX(Asumsi!$B$5:$B$7,MATCH(I1853,Asumsi!$A$5:$A$7,0))-F1853*R1853,0)</f>
        <v>301680</v>
      </c>
      <c r="V1853" s="45">
        <f>IF(S1853=1,U1853*(1-Asumsi!$B$10),U1853)</f>
        <v>301680</v>
      </c>
    </row>
    <row r="1854" spans="1:22" x14ac:dyDescent="0.35">
      <c r="A1854" s="43">
        <v>46177</v>
      </c>
      <c r="B1854" s="43" t="s">
        <v>202</v>
      </c>
      <c r="C1854" s="43" t="s">
        <v>316</v>
      </c>
      <c r="D1854" s="44">
        <v>40517</v>
      </c>
      <c r="E1854" s="43">
        <v>33</v>
      </c>
      <c r="F1854" s="43">
        <v>936920</v>
      </c>
      <c r="G1854" s="43">
        <v>0.01</v>
      </c>
      <c r="H1854" s="43">
        <v>9369</v>
      </c>
      <c r="I1854" s="43" t="s">
        <v>75</v>
      </c>
      <c r="J1854" s="43" t="s">
        <v>144</v>
      </c>
      <c r="K1854" s="43">
        <f t="shared" si="224"/>
        <v>2010</v>
      </c>
      <c r="L1854" s="43">
        <f t="shared" si="225"/>
        <v>1</v>
      </c>
      <c r="M1854" s="43">
        <f t="shared" si="226"/>
        <v>0</v>
      </c>
      <c r="N1854" s="43">
        <f t="shared" si="227"/>
        <v>1</v>
      </c>
      <c r="O1854" s="43" t="str">
        <f t="shared" si="228"/>
        <v>B: 1-3%</v>
      </c>
      <c r="P1854" s="45">
        <f t="shared" si="229"/>
        <v>927551</v>
      </c>
      <c r="Q1854" s="45">
        <f>IF(L1854=1,F1854*INDEX(Asumsi!$B$5:$B$7,MATCH(I1854,Asumsi!$A$5:$A$7,0))-H1854,0)</f>
        <v>271707</v>
      </c>
      <c r="R1854" s="46">
        <f>MIN(G1854,INDEX(Asumsi!$C$5:$C$7,MATCH(I1854,Asumsi!$A$5:$A$7,0)))</f>
        <v>0.01</v>
      </c>
      <c r="S1854" s="43">
        <f t="shared" si="230"/>
        <v>0</v>
      </c>
      <c r="T1854" s="45">
        <f t="shared" si="231"/>
        <v>0</v>
      </c>
      <c r="U1854" s="45">
        <f>IF(L1854=1,F1854*INDEX(Asumsi!$B$5:$B$7,MATCH(I1854,Asumsi!$A$5:$A$7,0))-F1854*R1854,0)</f>
        <v>271706.8</v>
      </c>
      <c r="V1854" s="45">
        <f>IF(S1854=1,U1854*(1-Asumsi!$B$10),U1854)</f>
        <v>271706.8</v>
      </c>
    </row>
    <row r="1855" spans="1:22" x14ac:dyDescent="0.35">
      <c r="A1855" s="43">
        <v>48226</v>
      </c>
      <c r="B1855" s="43" t="s">
        <v>202</v>
      </c>
      <c r="C1855" s="43" t="s">
        <v>572</v>
      </c>
      <c r="D1855" s="44">
        <v>39819</v>
      </c>
      <c r="E1855" s="43">
        <v>23</v>
      </c>
      <c r="F1855" s="43">
        <v>4714900</v>
      </c>
      <c r="G1855" s="43">
        <v>0.02</v>
      </c>
      <c r="H1855" s="43">
        <v>94298</v>
      </c>
      <c r="I1855" s="43" t="s">
        <v>75</v>
      </c>
      <c r="J1855" s="43" t="s">
        <v>143</v>
      </c>
      <c r="K1855" s="43">
        <f t="shared" si="224"/>
        <v>2009</v>
      </c>
      <c r="L1855" s="43">
        <f t="shared" si="225"/>
        <v>1</v>
      </c>
      <c r="M1855" s="43">
        <f t="shared" si="226"/>
        <v>0</v>
      </c>
      <c r="N1855" s="43">
        <f t="shared" si="227"/>
        <v>1</v>
      </c>
      <c r="O1855" s="43" t="str">
        <f t="shared" si="228"/>
        <v>B: 1-3%</v>
      </c>
      <c r="P1855" s="45">
        <f t="shared" si="229"/>
        <v>4620602</v>
      </c>
      <c r="Q1855" s="45">
        <f>IF(L1855=1,F1855*INDEX(Asumsi!$B$5:$B$7,MATCH(I1855,Asumsi!$A$5:$A$7,0))-H1855,0)</f>
        <v>1320172</v>
      </c>
      <c r="R1855" s="46">
        <f>MIN(G1855,INDEX(Asumsi!$C$5:$C$7,MATCH(I1855,Asumsi!$A$5:$A$7,0)))</f>
        <v>0.02</v>
      </c>
      <c r="S1855" s="43">
        <f t="shared" si="230"/>
        <v>0</v>
      </c>
      <c r="T1855" s="45">
        <f t="shared" si="231"/>
        <v>0</v>
      </c>
      <c r="U1855" s="45">
        <f>IF(L1855=1,F1855*INDEX(Asumsi!$B$5:$B$7,MATCH(I1855,Asumsi!$A$5:$A$7,0))-F1855*R1855,0)</f>
        <v>1320172</v>
      </c>
      <c r="V1855" s="45">
        <f>IF(S1855=1,U1855*(1-Asumsi!$B$10),U1855)</f>
        <v>1320172</v>
      </c>
    </row>
    <row r="1856" spans="1:22" x14ac:dyDescent="0.35">
      <c r="A1856" s="43">
        <v>48455</v>
      </c>
      <c r="B1856" s="43" t="s">
        <v>202</v>
      </c>
      <c r="C1856" s="43" t="s">
        <v>503</v>
      </c>
      <c r="D1856" s="44">
        <v>39966</v>
      </c>
      <c r="E1856" s="43">
        <v>34</v>
      </c>
      <c r="F1856" s="43">
        <v>1635060</v>
      </c>
      <c r="G1856" s="43">
        <v>0.03</v>
      </c>
      <c r="H1856" s="43">
        <v>49052</v>
      </c>
      <c r="I1856" s="43" t="s">
        <v>76</v>
      </c>
      <c r="J1856" s="43" t="s">
        <v>145</v>
      </c>
      <c r="K1856" s="43">
        <f t="shared" si="224"/>
        <v>2009</v>
      </c>
      <c r="L1856" s="43">
        <f t="shared" si="225"/>
        <v>1</v>
      </c>
      <c r="M1856" s="43">
        <f t="shared" si="226"/>
        <v>0</v>
      </c>
      <c r="N1856" s="43">
        <f t="shared" si="227"/>
        <v>1</v>
      </c>
      <c r="O1856" s="43" t="str">
        <f t="shared" si="228"/>
        <v>B: 1-3%</v>
      </c>
      <c r="P1856" s="45">
        <f t="shared" si="229"/>
        <v>1586008</v>
      </c>
      <c r="Q1856" s="45">
        <f>IF(L1856=1,F1856*INDEX(Asumsi!$B$5:$B$7,MATCH(I1856,Asumsi!$A$5:$A$7,0))-H1856,0)</f>
        <v>441466</v>
      </c>
      <c r="R1856" s="46">
        <f>MIN(G1856,INDEX(Asumsi!$C$5:$C$7,MATCH(I1856,Asumsi!$A$5:$A$7,0)))</f>
        <v>0.03</v>
      </c>
      <c r="S1856" s="43">
        <f t="shared" si="230"/>
        <v>0</v>
      </c>
      <c r="T1856" s="45">
        <f t="shared" si="231"/>
        <v>0</v>
      </c>
      <c r="U1856" s="45">
        <f>IF(L1856=1,F1856*INDEX(Asumsi!$B$5:$B$7,MATCH(I1856,Asumsi!$A$5:$A$7,0))-F1856*R1856,0)</f>
        <v>441466.2</v>
      </c>
      <c r="V1856" s="45">
        <f>IF(S1856=1,U1856*(1-Asumsi!$B$10),U1856)</f>
        <v>441466.2</v>
      </c>
    </row>
    <row r="1857" spans="1:22" x14ac:dyDescent="0.35">
      <c r="A1857" s="43">
        <v>48929</v>
      </c>
      <c r="B1857" s="43" t="s">
        <v>202</v>
      </c>
      <c r="C1857" s="43" t="s">
        <v>577</v>
      </c>
      <c r="D1857" s="44">
        <v>40108</v>
      </c>
      <c r="E1857" s="43">
        <v>1</v>
      </c>
      <c r="F1857" s="43">
        <v>110860</v>
      </c>
      <c r="G1857" s="43">
        <v>0.01</v>
      </c>
      <c r="H1857" s="43">
        <v>1109</v>
      </c>
      <c r="I1857" s="43" t="s">
        <v>76</v>
      </c>
      <c r="J1857" s="43" t="s">
        <v>145</v>
      </c>
      <c r="K1857" s="43">
        <f t="shared" si="224"/>
        <v>2009</v>
      </c>
      <c r="L1857" s="43">
        <f t="shared" si="225"/>
        <v>1</v>
      </c>
      <c r="M1857" s="43">
        <f t="shared" si="226"/>
        <v>0</v>
      </c>
      <c r="N1857" s="43">
        <f t="shared" si="227"/>
        <v>1</v>
      </c>
      <c r="O1857" s="43" t="str">
        <f t="shared" si="228"/>
        <v>B: 1-3%</v>
      </c>
      <c r="P1857" s="45">
        <f t="shared" si="229"/>
        <v>109751</v>
      </c>
      <c r="Q1857" s="45">
        <f>IF(L1857=1,F1857*INDEX(Asumsi!$B$5:$B$7,MATCH(I1857,Asumsi!$A$5:$A$7,0))-H1857,0)</f>
        <v>32149</v>
      </c>
      <c r="R1857" s="46">
        <f>MIN(G1857,INDEX(Asumsi!$C$5:$C$7,MATCH(I1857,Asumsi!$A$5:$A$7,0)))</f>
        <v>0.01</v>
      </c>
      <c r="S1857" s="43">
        <f t="shared" si="230"/>
        <v>0</v>
      </c>
      <c r="T1857" s="45">
        <f t="shared" si="231"/>
        <v>0</v>
      </c>
      <c r="U1857" s="45">
        <f>IF(L1857=1,F1857*INDEX(Asumsi!$B$5:$B$7,MATCH(I1857,Asumsi!$A$5:$A$7,0))-F1857*R1857,0)</f>
        <v>32149.4</v>
      </c>
      <c r="V1857" s="45">
        <f>IF(S1857=1,U1857*(1-Asumsi!$B$10),U1857)</f>
        <v>32149.4</v>
      </c>
    </row>
    <row r="1858" spans="1:22" x14ac:dyDescent="0.35">
      <c r="A1858" s="43">
        <v>48994</v>
      </c>
      <c r="B1858" s="43" t="s">
        <v>202</v>
      </c>
      <c r="C1858" s="43" t="s">
        <v>563</v>
      </c>
      <c r="D1858" s="44">
        <v>40473</v>
      </c>
      <c r="E1858" s="43">
        <v>6</v>
      </c>
      <c r="F1858" s="43">
        <v>2172780</v>
      </c>
      <c r="G1858" s="43">
        <v>0.03</v>
      </c>
      <c r="H1858" s="43">
        <v>65183</v>
      </c>
      <c r="I1858" s="43" t="s">
        <v>76</v>
      </c>
      <c r="J1858" s="43" t="s">
        <v>140</v>
      </c>
      <c r="K1858" s="43">
        <f t="shared" ref="K1858:K1921" si="232">YEAR(D1858)</f>
        <v>2010</v>
      </c>
      <c r="L1858" s="43">
        <f t="shared" ref="L1858:L1921" si="233">IF(B1858="Order Finished",1,0)</f>
        <v>1</v>
      </c>
      <c r="M1858" s="43">
        <f t="shared" ref="M1858:M1921" si="234">IF(B1858="Order Returned",1,0)</f>
        <v>0</v>
      </c>
      <c r="N1858" s="43">
        <f t="shared" ref="N1858:N1921" si="235">IF(B1858="Order Cancelled",0,1)</f>
        <v>1</v>
      </c>
      <c r="O1858" s="43" t="str">
        <f t="shared" ref="O1858:O1921" si="236">IF(G1858=0,"A: 0%",IF(G1858&lt;=0.03,"B: 1-3%",IF(G1858&lt;=0.06,"C: 4-6%","D: 7%+")))</f>
        <v>B: 1-3%</v>
      </c>
      <c r="P1858" s="45">
        <f t="shared" ref="P1858:P1921" si="237">IF(L1858=1,F1858-H1858,0)</f>
        <v>2107597</v>
      </c>
      <c r="Q1858" s="45">
        <f>IF(L1858=1,F1858*INDEX(Asumsi!$B$5:$B$7,MATCH(I1858,Asumsi!$A$5:$A$7,0))-H1858,0)</f>
        <v>586651</v>
      </c>
      <c r="R1858" s="46">
        <f>MIN(G1858,INDEX(Asumsi!$C$5:$C$7,MATCH(I1858,Asumsi!$A$5:$A$7,0)))</f>
        <v>0.03</v>
      </c>
      <c r="S1858" s="43">
        <f t="shared" ref="S1858:S1921" si="238">IF(G1858&gt;R1858,1,0)</f>
        <v>0</v>
      </c>
      <c r="T1858" s="45">
        <f t="shared" ref="T1858:T1921" si="239">IF(L1858=1,F1858*(G1858-R1858),0)</f>
        <v>0</v>
      </c>
      <c r="U1858" s="45">
        <f>IF(L1858=1,F1858*INDEX(Asumsi!$B$5:$B$7,MATCH(I1858,Asumsi!$A$5:$A$7,0))-F1858*R1858,0)</f>
        <v>586650.6</v>
      </c>
      <c r="V1858" s="45">
        <f>IF(S1858=1,U1858*(1-Asumsi!$B$10),U1858)</f>
        <v>586650.6</v>
      </c>
    </row>
    <row r="1859" spans="1:22" x14ac:dyDescent="0.35">
      <c r="A1859" s="43">
        <v>51111</v>
      </c>
      <c r="B1859" s="43" t="s">
        <v>202</v>
      </c>
      <c r="C1859" s="43" t="s">
        <v>578</v>
      </c>
      <c r="D1859" s="44">
        <v>40948</v>
      </c>
      <c r="E1859" s="43">
        <v>1</v>
      </c>
      <c r="F1859" s="43">
        <v>122196</v>
      </c>
      <c r="G1859" s="43">
        <v>0.02</v>
      </c>
      <c r="H1859" s="43">
        <v>2444</v>
      </c>
      <c r="I1859" s="43" t="s">
        <v>77</v>
      </c>
      <c r="J1859" s="43" t="s">
        <v>137</v>
      </c>
      <c r="K1859" s="43">
        <f t="shared" si="232"/>
        <v>2012</v>
      </c>
      <c r="L1859" s="43">
        <f t="shared" si="233"/>
        <v>1</v>
      </c>
      <c r="M1859" s="43">
        <f t="shared" si="234"/>
        <v>0</v>
      </c>
      <c r="N1859" s="43">
        <f t="shared" si="235"/>
        <v>1</v>
      </c>
      <c r="O1859" s="43" t="str">
        <f t="shared" si="236"/>
        <v>B: 1-3%</v>
      </c>
      <c r="P1859" s="45">
        <f t="shared" si="237"/>
        <v>119752</v>
      </c>
      <c r="Q1859" s="45">
        <f>IF(L1859=1,F1859*INDEX(Asumsi!$B$5:$B$7,MATCH(I1859,Asumsi!$A$5:$A$7,0))-H1859,0)</f>
        <v>34214.799999999996</v>
      </c>
      <c r="R1859" s="46">
        <f>MIN(G1859,INDEX(Asumsi!$C$5:$C$7,MATCH(I1859,Asumsi!$A$5:$A$7,0)))</f>
        <v>0.02</v>
      </c>
      <c r="S1859" s="43">
        <f t="shared" si="238"/>
        <v>0</v>
      </c>
      <c r="T1859" s="45">
        <f t="shared" si="239"/>
        <v>0</v>
      </c>
      <c r="U1859" s="45">
        <f>IF(L1859=1,F1859*INDEX(Asumsi!$B$5:$B$7,MATCH(I1859,Asumsi!$A$5:$A$7,0))-F1859*R1859,0)</f>
        <v>34214.879999999997</v>
      </c>
      <c r="V1859" s="45">
        <f>IF(S1859=1,U1859*(1-Asumsi!$B$10),U1859)</f>
        <v>34214.879999999997</v>
      </c>
    </row>
    <row r="1860" spans="1:22" x14ac:dyDescent="0.35">
      <c r="A1860" s="43">
        <v>55425</v>
      </c>
      <c r="B1860" s="43" t="s">
        <v>202</v>
      </c>
      <c r="C1860" s="43" t="s">
        <v>579</v>
      </c>
      <c r="D1860" s="44">
        <v>40848</v>
      </c>
      <c r="E1860" s="43">
        <v>42</v>
      </c>
      <c r="F1860" s="43">
        <v>8747707</v>
      </c>
      <c r="G1860" s="43">
        <v>0.04</v>
      </c>
      <c r="H1860" s="43">
        <v>349908</v>
      </c>
      <c r="I1860" s="43" t="s">
        <v>77</v>
      </c>
      <c r="J1860" s="43" t="s">
        <v>137</v>
      </c>
      <c r="K1860" s="43">
        <f t="shared" si="232"/>
        <v>2011</v>
      </c>
      <c r="L1860" s="43">
        <f t="shared" si="233"/>
        <v>1</v>
      </c>
      <c r="M1860" s="43">
        <f t="shared" si="234"/>
        <v>0</v>
      </c>
      <c r="N1860" s="43">
        <f t="shared" si="235"/>
        <v>1</v>
      </c>
      <c r="O1860" s="43" t="str">
        <f t="shared" si="236"/>
        <v>C: 4-6%</v>
      </c>
      <c r="P1860" s="45">
        <f t="shared" si="237"/>
        <v>8397799</v>
      </c>
      <c r="Q1860" s="45">
        <f>IF(L1860=1,F1860*INDEX(Asumsi!$B$5:$B$7,MATCH(I1860,Asumsi!$A$5:$A$7,0))-H1860,0)</f>
        <v>2274404.1</v>
      </c>
      <c r="R1860" s="46">
        <f>MIN(G1860,INDEX(Asumsi!$C$5:$C$7,MATCH(I1860,Asumsi!$A$5:$A$7,0)))</f>
        <v>0.04</v>
      </c>
      <c r="S1860" s="43">
        <f t="shared" si="238"/>
        <v>0</v>
      </c>
      <c r="T1860" s="45">
        <f t="shared" si="239"/>
        <v>0</v>
      </c>
      <c r="U1860" s="45">
        <f>IF(L1860=1,F1860*INDEX(Asumsi!$B$5:$B$7,MATCH(I1860,Asumsi!$A$5:$A$7,0))-F1860*R1860,0)</f>
        <v>2274403.8200000003</v>
      </c>
      <c r="V1860" s="45">
        <f>IF(S1860=1,U1860*(1-Asumsi!$B$10),U1860)</f>
        <v>2274403.8200000003</v>
      </c>
    </row>
    <row r="1861" spans="1:22" x14ac:dyDescent="0.35">
      <c r="A1861" s="43">
        <v>55815</v>
      </c>
      <c r="B1861" s="43" t="s">
        <v>202</v>
      </c>
      <c r="C1861" s="43" t="s">
        <v>567</v>
      </c>
      <c r="D1861" s="44">
        <v>40556</v>
      </c>
      <c r="E1861" s="43">
        <v>28</v>
      </c>
      <c r="F1861" s="43">
        <v>5720380</v>
      </c>
      <c r="G1861" s="43">
        <v>0.04</v>
      </c>
      <c r="H1861" s="43">
        <v>228815</v>
      </c>
      <c r="I1861" s="43" t="s">
        <v>75</v>
      </c>
      <c r="J1861" s="43" t="s">
        <v>144</v>
      </c>
      <c r="K1861" s="43">
        <f t="shared" si="232"/>
        <v>2011</v>
      </c>
      <c r="L1861" s="43">
        <f t="shared" si="233"/>
        <v>1</v>
      </c>
      <c r="M1861" s="43">
        <f t="shared" si="234"/>
        <v>0</v>
      </c>
      <c r="N1861" s="43">
        <f t="shared" si="235"/>
        <v>1</v>
      </c>
      <c r="O1861" s="43" t="str">
        <f t="shared" si="236"/>
        <v>C: 4-6%</v>
      </c>
      <c r="P1861" s="45">
        <f t="shared" si="237"/>
        <v>5491565</v>
      </c>
      <c r="Q1861" s="45">
        <f>IF(L1861=1,F1861*INDEX(Asumsi!$B$5:$B$7,MATCH(I1861,Asumsi!$A$5:$A$7,0))-H1861,0)</f>
        <v>1487299</v>
      </c>
      <c r="R1861" s="46">
        <f>MIN(G1861,INDEX(Asumsi!$C$5:$C$7,MATCH(I1861,Asumsi!$A$5:$A$7,0)))</f>
        <v>0.03</v>
      </c>
      <c r="S1861" s="43">
        <f t="shared" si="238"/>
        <v>1</v>
      </c>
      <c r="T1861" s="45">
        <f t="shared" si="239"/>
        <v>57203.80000000001</v>
      </c>
      <c r="U1861" s="45">
        <f>IF(L1861=1,F1861*INDEX(Asumsi!$B$5:$B$7,MATCH(I1861,Asumsi!$A$5:$A$7,0))-F1861*R1861,0)</f>
        <v>1544502.6</v>
      </c>
      <c r="V1861" s="45">
        <f>IF(S1861=1,U1861*(1-Asumsi!$B$10),U1861)</f>
        <v>1467277.47</v>
      </c>
    </row>
    <row r="1862" spans="1:22" x14ac:dyDescent="0.35">
      <c r="A1862" s="43">
        <v>55940</v>
      </c>
      <c r="B1862" s="43" t="s">
        <v>202</v>
      </c>
      <c r="C1862" s="43" t="s">
        <v>515</v>
      </c>
      <c r="D1862" s="44">
        <v>39932</v>
      </c>
      <c r="E1862" s="43">
        <v>29</v>
      </c>
      <c r="F1862" s="43">
        <v>5851560</v>
      </c>
      <c r="G1862" s="43">
        <v>0.03</v>
      </c>
      <c r="H1862" s="43">
        <v>175547</v>
      </c>
      <c r="I1862" s="43" t="s">
        <v>77</v>
      </c>
      <c r="J1862" s="43" t="s">
        <v>142</v>
      </c>
      <c r="K1862" s="43">
        <f t="shared" si="232"/>
        <v>2009</v>
      </c>
      <c r="L1862" s="43">
        <f t="shared" si="233"/>
        <v>1</v>
      </c>
      <c r="M1862" s="43">
        <f t="shared" si="234"/>
        <v>0</v>
      </c>
      <c r="N1862" s="43">
        <f t="shared" si="235"/>
        <v>1</v>
      </c>
      <c r="O1862" s="43" t="str">
        <f t="shared" si="236"/>
        <v>B: 1-3%</v>
      </c>
      <c r="P1862" s="45">
        <f t="shared" si="237"/>
        <v>5676013</v>
      </c>
      <c r="Q1862" s="45">
        <f>IF(L1862=1,F1862*INDEX(Asumsi!$B$5:$B$7,MATCH(I1862,Asumsi!$A$5:$A$7,0))-H1862,0)</f>
        <v>1579921</v>
      </c>
      <c r="R1862" s="46">
        <f>MIN(G1862,INDEX(Asumsi!$C$5:$C$7,MATCH(I1862,Asumsi!$A$5:$A$7,0)))</f>
        <v>0.03</v>
      </c>
      <c r="S1862" s="43">
        <f t="shared" si="238"/>
        <v>0</v>
      </c>
      <c r="T1862" s="45">
        <f t="shared" si="239"/>
        <v>0</v>
      </c>
      <c r="U1862" s="45">
        <f>IF(L1862=1,F1862*INDEX(Asumsi!$B$5:$B$7,MATCH(I1862,Asumsi!$A$5:$A$7,0))-F1862*R1862,0)</f>
        <v>1579921.2</v>
      </c>
      <c r="V1862" s="45">
        <f>IF(S1862=1,U1862*(1-Asumsi!$B$10),U1862)</f>
        <v>1579921.2</v>
      </c>
    </row>
    <row r="1863" spans="1:22" x14ac:dyDescent="0.35">
      <c r="A1863" s="43">
        <v>56166</v>
      </c>
      <c r="B1863" s="43" t="s">
        <v>202</v>
      </c>
      <c r="C1863" s="43" t="s">
        <v>580</v>
      </c>
      <c r="D1863" s="44">
        <v>40394</v>
      </c>
      <c r="E1863" s="43">
        <v>1</v>
      </c>
      <c r="F1863" s="43">
        <v>284480</v>
      </c>
      <c r="G1863" s="43">
        <v>0.08</v>
      </c>
      <c r="H1863" s="43">
        <v>22758</v>
      </c>
      <c r="I1863" s="43" t="s">
        <v>75</v>
      </c>
      <c r="J1863" s="43" t="s">
        <v>135</v>
      </c>
      <c r="K1863" s="43">
        <f t="shared" si="232"/>
        <v>2010</v>
      </c>
      <c r="L1863" s="43">
        <f t="shared" si="233"/>
        <v>1</v>
      </c>
      <c r="M1863" s="43">
        <f t="shared" si="234"/>
        <v>0</v>
      </c>
      <c r="N1863" s="43">
        <f t="shared" si="235"/>
        <v>1</v>
      </c>
      <c r="O1863" s="43" t="str">
        <f t="shared" si="236"/>
        <v>D: 7%+</v>
      </c>
      <c r="P1863" s="45">
        <f t="shared" si="237"/>
        <v>261722</v>
      </c>
      <c r="Q1863" s="45">
        <f>IF(L1863=1,F1863*INDEX(Asumsi!$B$5:$B$7,MATCH(I1863,Asumsi!$A$5:$A$7,0))-H1863,0)</f>
        <v>62586</v>
      </c>
      <c r="R1863" s="46">
        <f>MIN(G1863,INDEX(Asumsi!$C$5:$C$7,MATCH(I1863,Asumsi!$A$5:$A$7,0)))</f>
        <v>0.03</v>
      </c>
      <c r="S1863" s="43">
        <f t="shared" si="238"/>
        <v>1</v>
      </c>
      <c r="T1863" s="45">
        <f t="shared" si="239"/>
        <v>14224</v>
      </c>
      <c r="U1863" s="45">
        <f>IF(L1863=1,F1863*INDEX(Asumsi!$B$5:$B$7,MATCH(I1863,Asumsi!$A$5:$A$7,0))-F1863*R1863,0)</f>
        <v>76809.600000000006</v>
      </c>
      <c r="V1863" s="45">
        <f>IF(S1863=1,U1863*(1-Asumsi!$B$10),U1863)</f>
        <v>72969.119999999995</v>
      </c>
    </row>
    <row r="1864" spans="1:22" x14ac:dyDescent="0.35">
      <c r="A1864" s="43">
        <v>57638</v>
      </c>
      <c r="B1864" s="43" t="s">
        <v>209</v>
      </c>
      <c r="C1864" s="43" t="s">
        <v>563</v>
      </c>
      <c r="D1864" s="44">
        <v>41021</v>
      </c>
      <c r="E1864" s="43">
        <v>49</v>
      </c>
      <c r="F1864" s="43">
        <v>1140860</v>
      </c>
      <c r="G1864" s="43">
        <v>7.0000000000000007E-2</v>
      </c>
      <c r="H1864" s="43">
        <v>79860</v>
      </c>
      <c r="I1864" s="43" t="s">
        <v>76</v>
      </c>
      <c r="J1864" s="43" t="s">
        <v>145</v>
      </c>
      <c r="K1864" s="43">
        <f t="shared" si="232"/>
        <v>2012</v>
      </c>
      <c r="L1864" s="43">
        <f t="shared" si="233"/>
        <v>0</v>
      </c>
      <c r="M1864" s="43">
        <f t="shared" si="234"/>
        <v>1</v>
      </c>
      <c r="N1864" s="43">
        <f t="shared" si="235"/>
        <v>1</v>
      </c>
      <c r="O1864" s="43" t="str">
        <f t="shared" si="236"/>
        <v>D: 7%+</v>
      </c>
      <c r="P1864" s="45">
        <f t="shared" si="237"/>
        <v>0</v>
      </c>
      <c r="Q1864" s="45">
        <f>IF(L1864=1,F1864*INDEX(Asumsi!$B$5:$B$7,MATCH(I1864,Asumsi!$A$5:$A$7,0))-H1864,0)</f>
        <v>0</v>
      </c>
      <c r="R1864" s="46">
        <f>MIN(G1864,INDEX(Asumsi!$C$5:$C$7,MATCH(I1864,Asumsi!$A$5:$A$7,0)))</f>
        <v>0.05</v>
      </c>
      <c r="S1864" s="43">
        <f t="shared" si="238"/>
        <v>1</v>
      </c>
      <c r="T1864" s="45">
        <f t="shared" si="239"/>
        <v>0</v>
      </c>
      <c r="U1864" s="45">
        <f>IF(L1864=1,F1864*INDEX(Asumsi!$B$5:$B$7,MATCH(I1864,Asumsi!$A$5:$A$7,0))-F1864*R1864,0)</f>
        <v>0</v>
      </c>
      <c r="V1864" s="45">
        <f>IF(S1864=1,U1864*(1-Asumsi!$B$10),U1864)</f>
        <v>0</v>
      </c>
    </row>
    <row r="1865" spans="1:22" x14ac:dyDescent="0.35">
      <c r="A1865" s="43">
        <v>57890</v>
      </c>
      <c r="B1865" s="43" t="s">
        <v>202</v>
      </c>
      <c r="C1865" s="43" t="s">
        <v>581</v>
      </c>
      <c r="D1865" s="44">
        <v>39870</v>
      </c>
      <c r="E1865" s="43">
        <v>15</v>
      </c>
      <c r="F1865" s="43">
        <v>1606080</v>
      </c>
      <c r="G1865" s="43">
        <v>0.08</v>
      </c>
      <c r="H1865" s="43">
        <v>128486</v>
      </c>
      <c r="I1865" s="43" t="s">
        <v>76</v>
      </c>
      <c r="J1865" s="43" t="s">
        <v>145</v>
      </c>
      <c r="K1865" s="43">
        <f t="shared" si="232"/>
        <v>2009</v>
      </c>
      <c r="L1865" s="43">
        <f t="shared" si="233"/>
        <v>1</v>
      </c>
      <c r="M1865" s="43">
        <f t="shared" si="234"/>
        <v>0</v>
      </c>
      <c r="N1865" s="43">
        <f t="shared" si="235"/>
        <v>1</v>
      </c>
      <c r="O1865" s="43" t="str">
        <f t="shared" si="236"/>
        <v>D: 7%+</v>
      </c>
      <c r="P1865" s="45">
        <f t="shared" si="237"/>
        <v>1477594</v>
      </c>
      <c r="Q1865" s="45">
        <f>IF(L1865=1,F1865*INDEX(Asumsi!$B$5:$B$7,MATCH(I1865,Asumsi!$A$5:$A$7,0))-H1865,0)</f>
        <v>353338</v>
      </c>
      <c r="R1865" s="46">
        <f>MIN(G1865,INDEX(Asumsi!$C$5:$C$7,MATCH(I1865,Asumsi!$A$5:$A$7,0)))</f>
        <v>0.05</v>
      </c>
      <c r="S1865" s="43">
        <f t="shared" si="238"/>
        <v>1</v>
      </c>
      <c r="T1865" s="45">
        <f t="shared" si="239"/>
        <v>48182.400000000001</v>
      </c>
      <c r="U1865" s="45">
        <f>IF(L1865=1,F1865*INDEX(Asumsi!$B$5:$B$7,MATCH(I1865,Asumsi!$A$5:$A$7,0))-F1865*R1865,0)</f>
        <v>401520</v>
      </c>
      <c r="V1865" s="45">
        <f>IF(S1865=1,U1865*(1-Asumsi!$B$10),U1865)</f>
        <v>381444</v>
      </c>
    </row>
    <row r="1866" spans="1:22" x14ac:dyDescent="0.35">
      <c r="A1866" s="43">
        <v>2244</v>
      </c>
      <c r="B1866" s="43" t="s">
        <v>202</v>
      </c>
      <c r="C1866" s="43" t="s">
        <v>582</v>
      </c>
      <c r="D1866" s="44">
        <v>40186</v>
      </c>
      <c r="E1866" s="43">
        <v>19</v>
      </c>
      <c r="F1866" s="43">
        <v>177220</v>
      </c>
      <c r="G1866" s="43">
        <v>0.01</v>
      </c>
      <c r="H1866" s="43">
        <v>1772</v>
      </c>
      <c r="I1866" s="43" t="s">
        <v>76</v>
      </c>
      <c r="J1866" s="43" t="s">
        <v>138</v>
      </c>
      <c r="K1866" s="43">
        <f t="shared" si="232"/>
        <v>2010</v>
      </c>
      <c r="L1866" s="43">
        <f t="shared" si="233"/>
        <v>1</v>
      </c>
      <c r="M1866" s="43">
        <f t="shared" si="234"/>
        <v>0</v>
      </c>
      <c r="N1866" s="43">
        <f t="shared" si="235"/>
        <v>1</v>
      </c>
      <c r="O1866" s="43" t="str">
        <f t="shared" si="236"/>
        <v>B: 1-3%</v>
      </c>
      <c r="P1866" s="45">
        <f t="shared" si="237"/>
        <v>175448</v>
      </c>
      <c r="Q1866" s="45">
        <f>IF(L1866=1,F1866*INDEX(Asumsi!$B$5:$B$7,MATCH(I1866,Asumsi!$A$5:$A$7,0))-H1866,0)</f>
        <v>51394</v>
      </c>
      <c r="R1866" s="46">
        <f>MIN(G1866,INDEX(Asumsi!$C$5:$C$7,MATCH(I1866,Asumsi!$A$5:$A$7,0)))</f>
        <v>0.01</v>
      </c>
      <c r="S1866" s="43">
        <f t="shared" si="238"/>
        <v>0</v>
      </c>
      <c r="T1866" s="45">
        <f t="shared" si="239"/>
        <v>0</v>
      </c>
      <c r="U1866" s="45">
        <f>IF(L1866=1,F1866*INDEX(Asumsi!$B$5:$B$7,MATCH(I1866,Asumsi!$A$5:$A$7,0))-F1866*R1866,0)</f>
        <v>51393.8</v>
      </c>
      <c r="V1866" s="45">
        <f>IF(S1866=1,U1866*(1-Asumsi!$B$10),U1866)</f>
        <v>51393.8</v>
      </c>
    </row>
    <row r="1867" spans="1:22" x14ac:dyDescent="0.35">
      <c r="A1867" s="43">
        <v>3104</v>
      </c>
      <c r="B1867" s="43" t="s">
        <v>202</v>
      </c>
      <c r="C1867" s="43" t="s">
        <v>583</v>
      </c>
      <c r="D1867" s="44">
        <v>40436</v>
      </c>
      <c r="E1867" s="43">
        <v>50</v>
      </c>
      <c r="F1867" s="43">
        <v>672120</v>
      </c>
      <c r="G1867" s="43">
        <v>0.01</v>
      </c>
      <c r="H1867" s="43">
        <v>6721</v>
      </c>
      <c r="I1867" s="43" t="s">
        <v>76</v>
      </c>
      <c r="J1867" s="43" t="s">
        <v>145</v>
      </c>
      <c r="K1867" s="43">
        <f t="shared" si="232"/>
        <v>2010</v>
      </c>
      <c r="L1867" s="43">
        <f t="shared" si="233"/>
        <v>1</v>
      </c>
      <c r="M1867" s="43">
        <f t="shared" si="234"/>
        <v>0</v>
      </c>
      <c r="N1867" s="43">
        <f t="shared" si="235"/>
        <v>1</v>
      </c>
      <c r="O1867" s="43" t="str">
        <f t="shared" si="236"/>
        <v>B: 1-3%</v>
      </c>
      <c r="P1867" s="45">
        <f t="shared" si="237"/>
        <v>665399</v>
      </c>
      <c r="Q1867" s="45">
        <f>IF(L1867=1,F1867*INDEX(Asumsi!$B$5:$B$7,MATCH(I1867,Asumsi!$A$5:$A$7,0))-H1867,0)</f>
        <v>194915</v>
      </c>
      <c r="R1867" s="46">
        <f>MIN(G1867,INDEX(Asumsi!$C$5:$C$7,MATCH(I1867,Asumsi!$A$5:$A$7,0)))</f>
        <v>0.01</v>
      </c>
      <c r="S1867" s="43">
        <f t="shared" si="238"/>
        <v>0</v>
      </c>
      <c r="T1867" s="45">
        <f t="shared" si="239"/>
        <v>0</v>
      </c>
      <c r="U1867" s="45">
        <f>IF(L1867=1,F1867*INDEX(Asumsi!$B$5:$B$7,MATCH(I1867,Asumsi!$A$5:$A$7,0))-F1867*R1867,0)</f>
        <v>194914.8</v>
      </c>
      <c r="V1867" s="45">
        <f>IF(S1867=1,U1867*(1-Asumsi!$B$10),U1867)</f>
        <v>194914.8</v>
      </c>
    </row>
    <row r="1868" spans="1:22" x14ac:dyDescent="0.35">
      <c r="A1868" s="43">
        <v>6179</v>
      </c>
      <c r="B1868" s="43" t="s">
        <v>202</v>
      </c>
      <c r="C1868" s="43" t="s">
        <v>582</v>
      </c>
      <c r="D1868" s="44">
        <v>39966</v>
      </c>
      <c r="E1868" s="43">
        <v>50</v>
      </c>
      <c r="F1868" s="43">
        <v>955060</v>
      </c>
      <c r="G1868" s="43">
        <v>0.09</v>
      </c>
      <c r="H1868" s="43">
        <v>85955</v>
      </c>
      <c r="I1868" s="43" t="s">
        <v>76</v>
      </c>
      <c r="J1868" s="43" t="s">
        <v>146</v>
      </c>
      <c r="K1868" s="43">
        <f t="shared" si="232"/>
        <v>2009</v>
      </c>
      <c r="L1868" s="43">
        <f t="shared" si="233"/>
        <v>1</v>
      </c>
      <c r="M1868" s="43">
        <f t="shared" si="234"/>
        <v>0</v>
      </c>
      <c r="N1868" s="43">
        <f t="shared" si="235"/>
        <v>1</v>
      </c>
      <c r="O1868" s="43" t="str">
        <f t="shared" si="236"/>
        <v>D: 7%+</v>
      </c>
      <c r="P1868" s="45">
        <f t="shared" si="237"/>
        <v>869105</v>
      </c>
      <c r="Q1868" s="45">
        <f>IF(L1868=1,F1868*INDEX(Asumsi!$B$5:$B$7,MATCH(I1868,Asumsi!$A$5:$A$7,0))-H1868,0)</f>
        <v>200563</v>
      </c>
      <c r="R1868" s="46">
        <f>MIN(G1868,INDEX(Asumsi!$C$5:$C$7,MATCH(I1868,Asumsi!$A$5:$A$7,0)))</f>
        <v>0.05</v>
      </c>
      <c r="S1868" s="43">
        <f t="shared" si="238"/>
        <v>1</v>
      </c>
      <c r="T1868" s="45">
        <f t="shared" si="239"/>
        <v>38202.399999999994</v>
      </c>
      <c r="U1868" s="45">
        <f>IF(L1868=1,F1868*INDEX(Asumsi!$B$5:$B$7,MATCH(I1868,Asumsi!$A$5:$A$7,0))-F1868*R1868,0)</f>
        <v>238765</v>
      </c>
      <c r="V1868" s="45">
        <f>IF(S1868=1,U1868*(1-Asumsi!$B$10),U1868)</f>
        <v>226826.75</v>
      </c>
    </row>
    <row r="1869" spans="1:22" x14ac:dyDescent="0.35">
      <c r="A1869" s="43">
        <v>11747</v>
      </c>
      <c r="B1869" s="43" t="s">
        <v>202</v>
      </c>
      <c r="C1869" s="43" t="s">
        <v>583</v>
      </c>
      <c r="D1869" s="44">
        <v>40234</v>
      </c>
      <c r="E1869" s="43">
        <v>3</v>
      </c>
      <c r="F1869" s="43">
        <v>630560</v>
      </c>
      <c r="G1869" s="43">
        <v>0.08</v>
      </c>
      <c r="H1869" s="43">
        <v>50445</v>
      </c>
      <c r="I1869" s="43" t="s">
        <v>77</v>
      </c>
      <c r="J1869" s="43" t="s">
        <v>134</v>
      </c>
      <c r="K1869" s="43">
        <f t="shared" si="232"/>
        <v>2010</v>
      </c>
      <c r="L1869" s="43">
        <f t="shared" si="233"/>
        <v>1</v>
      </c>
      <c r="M1869" s="43">
        <f t="shared" si="234"/>
        <v>0</v>
      </c>
      <c r="N1869" s="43">
        <f t="shared" si="235"/>
        <v>1</v>
      </c>
      <c r="O1869" s="43" t="str">
        <f t="shared" si="236"/>
        <v>D: 7%+</v>
      </c>
      <c r="P1869" s="45">
        <f t="shared" si="237"/>
        <v>580115</v>
      </c>
      <c r="Q1869" s="45">
        <f>IF(L1869=1,F1869*INDEX(Asumsi!$B$5:$B$7,MATCH(I1869,Asumsi!$A$5:$A$7,0))-H1869,0)</f>
        <v>138723</v>
      </c>
      <c r="R1869" s="46">
        <f>MIN(G1869,INDEX(Asumsi!$C$5:$C$7,MATCH(I1869,Asumsi!$A$5:$A$7,0)))</f>
        <v>0.05</v>
      </c>
      <c r="S1869" s="43">
        <f t="shared" si="238"/>
        <v>1</v>
      </c>
      <c r="T1869" s="45">
        <f t="shared" si="239"/>
        <v>18916.8</v>
      </c>
      <c r="U1869" s="45">
        <f>IF(L1869=1,F1869*INDEX(Asumsi!$B$5:$B$7,MATCH(I1869,Asumsi!$A$5:$A$7,0))-F1869*R1869,0)</f>
        <v>157640</v>
      </c>
      <c r="V1869" s="45">
        <f>IF(S1869=1,U1869*(1-Asumsi!$B$10),U1869)</f>
        <v>149758</v>
      </c>
    </row>
    <row r="1870" spans="1:22" x14ac:dyDescent="0.35">
      <c r="A1870" s="43">
        <v>11877</v>
      </c>
      <c r="B1870" s="43" t="s">
        <v>202</v>
      </c>
      <c r="C1870" s="43" t="s">
        <v>583</v>
      </c>
      <c r="D1870" s="44">
        <v>40321</v>
      </c>
      <c r="E1870" s="43">
        <v>19</v>
      </c>
      <c r="F1870" s="43">
        <v>1592280</v>
      </c>
      <c r="G1870" s="43">
        <v>0.03</v>
      </c>
      <c r="H1870" s="43">
        <v>47768</v>
      </c>
      <c r="I1870" s="43" t="s">
        <v>76</v>
      </c>
      <c r="J1870" s="43" t="s">
        <v>138</v>
      </c>
      <c r="K1870" s="43">
        <f t="shared" si="232"/>
        <v>2010</v>
      </c>
      <c r="L1870" s="43">
        <f t="shared" si="233"/>
        <v>1</v>
      </c>
      <c r="M1870" s="43">
        <f t="shared" si="234"/>
        <v>0</v>
      </c>
      <c r="N1870" s="43">
        <f t="shared" si="235"/>
        <v>1</v>
      </c>
      <c r="O1870" s="43" t="str">
        <f t="shared" si="236"/>
        <v>B: 1-3%</v>
      </c>
      <c r="P1870" s="45">
        <f t="shared" si="237"/>
        <v>1544512</v>
      </c>
      <c r="Q1870" s="45">
        <f>IF(L1870=1,F1870*INDEX(Asumsi!$B$5:$B$7,MATCH(I1870,Asumsi!$A$5:$A$7,0))-H1870,0)</f>
        <v>429916</v>
      </c>
      <c r="R1870" s="46">
        <f>MIN(G1870,INDEX(Asumsi!$C$5:$C$7,MATCH(I1870,Asumsi!$A$5:$A$7,0)))</f>
        <v>0.03</v>
      </c>
      <c r="S1870" s="43">
        <f t="shared" si="238"/>
        <v>0</v>
      </c>
      <c r="T1870" s="45">
        <f t="shared" si="239"/>
        <v>0</v>
      </c>
      <c r="U1870" s="45">
        <f>IF(L1870=1,F1870*INDEX(Asumsi!$B$5:$B$7,MATCH(I1870,Asumsi!$A$5:$A$7,0))-F1870*R1870,0)</f>
        <v>429915.6</v>
      </c>
      <c r="V1870" s="45">
        <f>IF(S1870=1,U1870*(1-Asumsi!$B$10),U1870)</f>
        <v>429915.6</v>
      </c>
    </row>
    <row r="1871" spans="1:22" x14ac:dyDescent="0.35">
      <c r="A1871" s="43">
        <v>15271</v>
      </c>
      <c r="B1871" s="43" t="s">
        <v>202</v>
      </c>
      <c r="C1871" s="43" t="s">
        <v>582</v>
      </c>
      <c r="D1871" s="44">
        <v>40384</v>
      </c>
      <c r="E1871" s="43">
        <v>18</v>
      </c>
      <c r="F1871" s="43">
        <v>4778600</v>
      </c>
      <c r="G1871" s="43">
        <v>0.01</v>
      </c>
      <c r="H1871" s="43">
        <v>47786</v>
      </c>
      <c r="I1871" s="43" t="s">
        <v>75</v>
      </c>
      <c r="J1871" s="43" t="s">
        <v>135</v>
      </c>
      <c r="K1871" s="43">
        <f t="shared" si="232"/>
        <v>2010</v>
      </c>
      <c r="L1871" s="43">
        <f t="shared" si="233"/>
        <v>1</v>
      </c>
      <c r="M1871" s="43">
        <f t="shared" si="234"/>
        <v>0</v>
      </c>
      <c r="N1871" s="43">
        <f t="shared" si="235"/>
        <v>1</v>
      </c>
      <c r="O1871" s="43" t="str">
        <f t="shared" si="236"/>
        <v>B: 1-3%</v>
      </c>
      <c r="P1871" s="45">
        <f t="shared" si="237"/>
        <v>4730814</v>
      </c>
      <c r="Q1871" s="45">
        <f>IF(L1871=1,F1871*INDEX(Asumsi!$B$5:$B$7,MATCH(I1871,Asumsi!$A$5:$A$7,0))-H1871,0)</f>
        <v>1385794</v>
      </c>
      <c r="R1871" s="46">
        <f>MIN(G1871,INDEX(Asumsi!$C$5:$C$7,MATCH(I1871,Asumsi!$A$5:$A$7,0)))</f>
        <v>0.01</v>
      </c>
      <c r="S1871" s="43">
        <f t="shared" si="238"/>
        <v>0</v>
      </c>
      <c r="T1871" s="45">
        <f t="shared" si="239"/>
        <v>0</v>
      </c>
      <c r="U1871" s="45">
        <f>IF(L1871=1,F1871*INDEX(Asumsi!$B$5:$B$7,MATCH(I1871,Asumsi!$A$5:$A$7,0))-F1871*R1871,0)</f>
        <v>1385794</v>
      </c>
      <c r="V1871" s="45">
        <f>IF(S1871=1,U1871*(1-Asumsi!$B$10),U1871)</f>
        <v>1385794</v>
      </c>
    </row>
    <row r="1872" spans="1:22" x14ac:dyDescent="0.35">
      <c r="A1872" s="43">
        <v>22561</v>
      </c>
      <c r="B1872" s="43" t="s">
        <v>202</v>
      </c>
      <c r="C1872" s="43" t="s">
        <v>583</v>
      </c>
      <c r="D1872" s="44">
        <v>40563</v>
      </c>
      <c r="E1872" s="43">
        <v>7</v>
      </c>
      <c r="F1872" s="43">
        <v>257240</v>
      </c>
      <c r="G1872" s="43">
        <v>7.0000000000000007E-2</v>
      </c>
      <c r="H1872" s="43">
        <v>18007</v>
      </c>
      <c r="I1872" s="43" t="s">
        <v>75</v>
      </c>
      <c r="J1872" s="43" t="s">
        <v>144</v>
      </c>
      <c r="K1872" s="43">
        <f t="shared" si="232"/>
        <v>2011</v>
      </c>
      <c r="L1872" s="43">
        <f t="shared" si="233"/>
        <v>1</v>
      </c>
      <c r="M1872" s="43">
        <f t="shared" si="234"/>
        <v>0</v>
      </c>
      <c r="N1872" s="43">
        <f t="shared" si="235"/>
        <v>1</v>
      </c>
      <c r="O1872" s="43" t="str">
        <f t="shared" si="236"/>
        <v>D: 7%+</v>
      </c>
      <c r="P1872" s="45">
        <f t="shared" si="237"/>
        <v>239233</v>
      </c>
      <c r="Q1872" s="45">
        <f>IF(L1872=1,F1872*INDEX(Asumsi!$B$5:$B$7,MATCH(I1872,Asumsi!$A$5:$A$7,0))-H1872,0)</f>
        <v>59165</v>
      </c>
      <c r="R1872" s="46">
        <f>MIN(G1872,INDEX(Asumsi!$C$5:$C$7,MATCH(I1872,Asumsi!$A$5:$A$7,0)))</f>
        <v>0.03</v>
      </c>
      <c r="S1872" s="43">
        <f t="shared" si="238"/>
        <v>1</v>
      </c>
      <c r="T1872" s="45">
        <f t="shared" si="239"/>
        <v>10289.600000000002</v>
      </c>
      <c r="U1872" s="45">
        <f>IF(L1872=1,F1872*INDEX(Asumsi!$B$5:$B$7,MATCH(I1872,Asumsi!$A$5:$A$7,0))-F1872*R1872,0)</f>
        <v>69454.8</v>
      </c>
      <c r="V1872" s="45">
        <f>IF(S1872=1,U1872*(1-Asumsi!$B$10),U1872)</f>
        <v>65982.06</v>
      </c>
    </row>
    <row r="1873" spans="1:22" x14ac:dyDescent="0.35">
      <c r="A1873" s="43">
        <v>25860</v>
      </c>
      <c r="B1873" s="43" t="s">
        <v>202</v>
      </c>
      <c r="C1873" s="43" t="s">
        <v>582</v>
      </c>
      <c r="D1873" s="44">
        <v>40180</v>
      </c>
      <c r="E1873" s="43">
        <v>9</v>
      </c>
      <c r="F1873" s="43">
        <v>1480400</v>
      </c>
      <c r="G1873" s="43">
        <v>0.05</v>
      </c>
      <c r="H1873" s="43">
        <v>74020</v>
      </c>
      <c r="I1873" s="43" t="s">
        <v>76</v>
      </c>
      <c r="J1873" s="43" t="s">
        <v>146</v>
      </c>
      <c r="K1873" s="43">
        <f t="shared" si="232"/>
        <v>2010</v>
      </c>
      <c r="L1873" s="43">
        <f t="shared" si="233"/>
        <v>1</v>
      </c>
      <c r="M1873" s="43">
        <f t="shared" si="234"/>
        <v>0</v>
      </c>
      <c r="N1873" s="43">
        <f t="shared" si="235"/>
        <v>1</v>
      </c>
      <c r="O1873" s="43" t="str">
        <f t="shared" si="236"/>
        <v>C: 4-6%</v>
      </c>
      <c r="P1873" s="45">
        <f t="shared" si="237"/>
        <v>1406380</v>
      </c>
      <c r="Q1873" s="45">
        <f>IF(L1873=1,F1873*INDEX(Asumsi!$B$5:$B$7,MATCH(I1873,Asumsi!$A$5:$A$7,0))-H1873,0)</f>
        <v>370100</v>
      </c>
      <c r="R1873" s="46">
        <f>MIN(G1873,INDEX(Asumsi!$C$5:$C$7,MATCH(I1873,Asumsi!$A$5:$A$7,0)))</f>
        <v>0.05</v>
      </c>
      <c r="S1873" s="43">
        <f t="shared" si="238"/>
        <v>0</v>
      </c>
      <c r="T1873" s="45">
        <f t="shared" si="239"/>
        <v>0</v>
      </c>
      <c r="U1873" s="45">
        <f>IF(L1873=1,F1873*INDEX(Asumsi!$B$5:$B$7,MATCH(I1873,Asumsi!$A$5:$A$7,0))-F1873*R1873,0)</f>
        <v>370100</v>
      </c>
      <c r="V1873" s="45">
        <f>IF(S1873=1,U1873*(1-Asumsi!$B$10),U1873)</f>
        <v>370100</v>
      </c>
    </row>
    <row r="1874" spans="1:22" x14ac:dyDescent="0.35">
      <c r="A1874" s="43">
        <v>775</v>
      </c>
      <c r="B1874" s="43" t="s">
        <v>209</v>
      </c>
      <c r="C1874" s="43" t="s">
        <v>584</v>
      </c>
      <c r="D1874" s="44">
        <v>40619</v>
      </c>
      <c r="E1874" s="43">
        <v>35</v>
      </c>
      <c r="F1874" s="43">
        <v>87140</v>
      </c>
      <c r="G1874" s="43">
        <v>0.1</v>
      </c>
      <c r="H1874" s="43">
        <v>8714</v>
      </c>
      <c r="I1874" s="43" t="s">
        <v>76</v>
      </c>
      <c r="J1874" s="43" t="s">
        <v>150</v>
      </c>
      <c r="K1874" s="43">
        <f t="shared" si="232"/>
        <v>2011</v>
      </c>
      <c r="L1874" s="43">
        <f t="shared" si="233"/>
        <v>0</v>
      </c>
      <c r="M1874" s="43">
        <f t="shared" si="234"/>
        <v>1</v>
      </c>
      <c r="N1874" s="43">
        <f t="shared" si="235"/>
        <v>1</v>
      </c>
      <c r="O1874" s="43" t="str">
        <f t="shared" si="236"/>
        <v>D: 7%+</v>
      </c>
      <c r="P1874" s="45">
        <f t="shared" si="237"/>
        <v>0</v>
      </c>
      <c r="Q1874" s="45">
        <f>IF(L1874=1,F1874*INDEX(Asumsi!$B$5:$B$7,MATCH(I1874,Asumsi!$A$5:$A$7,0))-H1874,0)</f>
        <v>0</v>
      </c>
      <c r="R1874" s="46">
        <f>MIN(G1874,INDEX(Asumsi!$C$5:$C$7,MATCH(I1874,Asumsi!$A$5:$A$7,0)))</f>
        <v>0.05</v>
      </c>
      <c r="S1874" s="43">
        <f t="shared" si="238"/>
        <v>1</v>
      </c>
      <c r="T1874" s="45">
        <f t="shared" si="239"/>
        <v>0</v>
      </c>
      <c r="U1874" s="45">
        <f>IF(L1874=1,F1874*INDEX(Asumsi!$B$5:$B$7,MATCH(I1874,Asumsi!$A$5:$A$7,0))-F1874*R1874,0)</f>
        <v>0</v>
      </c>
      <c r="V1874" s="45">
        <f>IF(S1874=1,U1874*(1-Asumsi!$B$10),U1874)</f>
        <v>0</v>
      </c>
    </row>
    <row r="1875" spans="1:22" x14ac:dyDescent="0.35">
      <c r="A1875" s="43">
        <v>900</v>
      </c>
      <c r="B1875" s="43" t="s">
        <v>202</v>
      </c>
      <c r="C1875" s="43" t="s">
        <v>585</v>
      </c>
      <c r="D1875" s="44">
        <v>40086</v>
      </c>
      <c r="E1875" s="43">
        <v>29</v>
      </c>
      <c r="F1875" s="43">
        <v>2387300</v>
      </c>
      <c r="G1875" s="43">
        <v>7.0000000000000007E-2</v>
      </c>
      <c r="H1875" s="43">
        <v>167111</v>
      </c>
      <c r="I1875" s="43" t="s">
        <v>76</v>
      </c>
      <c r="J1875" s="43" t="s">
        <v>138</v>
      </c>
      <c r="K1875" s="43">
        <f t="shared" si="232"/>
        <v>2009</v>
      </c>
      <c r="L1875" s="43">
        <f t="shared" si="233"/>
        <v>1</v>
      </c>
      <c r="M1875" s="43">
        <f t="shared" si="234"/>
        <v>0</v>
      </c>
      <c r="N1875" s="43">
        <f t="shared" si="235"/>
        <v>1</v>
      </c>
      <c r="O1875" s="43" t="str">
        <f t="shared" si="236"/>
        <v>D: 7%+</v>
      </c>
      <c r="P1875" s="45">
        <f t="shared" si="237"/>
        <v>2220189</v>
      </c>
      <c r="Q1875" s="45">
        <f>IF(L1875=1,F1875*INDEX(Asumsi!$B$5:$B$7,MATCH(I1875,Asumsi!$A$5:$A$7,0))-H1875,0)</f>
        <v>549079</v>
      </c>
      <c r="R1875" s="46">
        <f>MIN(G1875,INDEX(Asumsi!$C$5:$C$7,MATCH(I1875,Asumsi!$A$5:$A$7,0)))</f>
        <v>0.05</v>
      </c>
      <c r="S1875" s="43">
        <f t="shared" si="238"/>
        <v>1</v>
      </c>
      <c r="T1875" s="45">
        <f t="shared" si="239"/>
        <v>47746.000000000007</v>
      </c>
      <c r="U1875" s="45">
        <f>IF(L1875=1,F1875*INDEX(Asumsi!$B$5:$B$7,MATCH(I1875,Asumsi!$A$5:$A$7,0))-F1875*R1875,0)</f>
        <v>596825</v>
      </c>
      <c r="V1875" s="45">
        <f>IF(S1875=1,U1875*(1-Asumsi!$B$10),U1875)</f>
        <v>566983.75</v>
      </c>
    </row>
    <row r="1876" spans="1:22" x14ac:dyDescent="0.35">
      <c r="A1876" s="43">
        <v>964</v>
      </c>
      <c r="B1876" s="43" t="s">
        <v>202</v>
      </c>
      <c r="C1876" s="43" t="s">
        <v>586</v>
      </c>
      <c r="D1876" s="44">
        <v>40682</v>
      </c>
      <c r="E1876" s="43">
        <v>4</v>
      </c>
      <c r="F1876" s="43">
        <v>80040</v>
      </c>
      <c r="G1876" s="43">
        <v>0.02</v>
      </c>
      <c r="H1876" s="43">
        <v>1601</v>
      </c>
      <c r="I1876" s="43" t="s">
        <v>76</v>
      </c>
      <c r="J1876" s="43" t="s">
        <v>147</v>
      </c>
      <c r="K1876" s="43">
        <f t="shared" si="232"/>
        <v>2011</v>
      </c>
      <c r="L1876" s="43">
        <f t="shared" si="233"/>
        <v>1</v>
      </c>
      <c r="M1876" s="43">
        <f t="shared" si="234"/>
        <v>0</v>
      </c>
      <c r="N1876" s="43">
        <f t="shared" si="235"/>
        <v>1</v>
      </c>
      <c r="O1876" s="43" t="str">
        <f t="shared" si="236"/>
        <v>B: 1-3%</v>
      </c>
      <c r="P1876" s="45">
        <f t="shared" si="237"/>
        <v>78439</v>
      </c>
      <c r="Q1876" s="45">
        <f>IF(L1876=1,F1876*INDEX(Asumsi!$B$5:$B$7,MATCH(I1876,Asumsi!$A$5:$A$7,0))-H1876,0)</f>
        <v>22411</v>
      </c>
      <c r="R1876" s="46">
        <f>MIN(G1876,INDEX(Asumsi!$C$5:$C$7,MATCH(I1876,Asumsi!$A$5:$A$7,0)))</f>
        <v>0.02</v>
      </c>
      <c r="S1876" s="43">
        <f t="shared" si="238"/>
        <v>0</v>
      </c>
      <c r="T1876" s="45">
        <f t="shared" si="239"/>
        <v>0</v>
      </c>
      <c r="U1876" s="45">
        <f>IF(L1876=1,F1876*INDEX(Asumsi!$B$5:$B$7,MATCH(I1876,Asumsi!$A$5:$A$7,0))-F1876*R1876,0)</f>
        <v>22411.200000000001</v>
      </c>
      <c r="V1876" s="45">
        <f>IF(S1876=1,U1876*(1-Asumsi!$B$10),U1876)</f>
        <v>22411.200000000001</v>
      </c>
    </row>
    <row r="1877" spans="1:22" x14ac:dyDescent="0.35">
      <c r="A1877" s="43">
        <v>2722</v>
      </c>
      <c r="B1877" s="43" t="s">
        <v>202</v>
      </c>
      <c r="C1877" s="43" t="s">
        <v>553</v>
      </c>
      <c r="D1877" s="44">
        <v>39911</v>
      </c>
      <c r="E1877" s="43">
        <v>46</v>
      </c>
      <c r="F1877" s="43">
        <v>3791100</v>
      </c>
      <c r="G1877" s="43">
        <v>0.06</v>
      </c>
      <c r="H1877" s="43">
        <v>227466</v>
      </c>
      <c r="I1877" s="43" t="s">
        <v>77</v>
      </c>
      <c r="J1877" s="43" t="s">
        <v>142</v>
      </c>
      <c r="K1877" s="43">
        <f t="shared" si="232"/>
        <v>2009</v>
      </c>
      <c r="L1877" s="43">
        <f t="shared" si="233"/>
        <v>1</v>
      </c>
      <c r="M1877" s="43">
        <f t="shared" si="234"/>
        <v>0</v>
      </c>
      <c r="N1877" s="43">
        <f t="shared" si="235"/>
        <v>1</v>
      </c>
      <c r="O1877" s="43" t="str">
        <f t="shared" si="236"/>
        <v>C: 4-6%</v>
      </c>
      <c r="P1877" s="45">
        <f t="shared" si="237"/>
        <v>3563634</v>
      </c>
      <c r="Q1877" s="45">
        <f>IF(L1877=1,F1877*INDEX(Asumsi!$B$5:$B$7,MATCH(I1877,Asumsi!$A$5:$A$7,0))-H1877,0)</f>
        <v>909864</v>
      </c>
      <c r="R1877" s="46">
        <f>MIN(G1877,INDEX(Asumsi!$C$5:$C$7,MATCH(I1877,Asumsi!$A$5:$A$7,0)))</f>
        <v>0.05</v>
      </c>
      <c r="S1877" s="43">
        <f t="shared" si="238"/>
        <v>1</v>
      </c>
      <c r="T1877" s="45">
        <f t="shared" si="239"/>
        <v>37910.999999999978</v>
      </c>
      <c r="U1877" s="45">
        <f>IF(L1877=1,F1877*INDEX(Asumsi!$B$5:$B$7,MATCH(I1877,Asumsi!$A$5:$A$7,0))-F1877*R1877,0)</f>
        <v>947775</v>
      </c>
      <c r="V1877" s="45">
        <f>IF(S1877=1,U1877*(1-Asumsi!$B$10),U1877)</f>
        <v>900386.25</v>
      </c>
    </row>
    <row r="1878" spans="1:22" x14ac:dyDescent="0.35">
      <c r="A1878" s="43">
        <v>3078</v>
      </c>
      <c r="B1878" s="43" t="s">
        <v>202</v>
      </c>
      <c r="C1878" s="43" t="s">
        <v>587</v>
      </c>
      <c r="D1878" s="44">
        <v>40220</v>
      </c>
      <c r="E1878" s="43">
        <v>1</v>
      </c>
      <c r="F1878" s="43">
        <v>633220</v>
      </c>
      <c r="G1878" s="43">
        <v>0.1</v>
      </c>
      <c r="H1878" s="43">
        <v>63322</v>
      </c>
      <c r="I1878" s="43" t="s">
        <v>75</v>
      </c>
      <c r="J1878" s="43" t="s">
        <v>135</v>
      </c>
      <c r="K1878" s="43">
        <f t="shared" si="232"/>
        <v>2010</v>
      </c>
      <c r="L1878" s="43">
        <f t="shared" si="233"/>
        <v>1</v>
      </c>
      <c r="M1878" s="43">
        <f t="shared" si="234"/>
        <v>0</v>
      </c>
      <c r="N1878" s="43">
        <f t="shared" si="235"/>
        <v>1</v>
      </c>
      <c r="O1878" s="43" t="str">
        <f t="shared" si="236"/>
        <v>D: 7%+</v>
      </c>
      <c r="P1878" s="45">
        <f t="shared" si="237"/>
        <v>569898</v>
      </c>
      <c r="Q1878" s="45">
        <f>IF(L1878=1,F1878*INDEX(Asumsi!$B$5:$B$7,MATCH(I1878,Asumsi!$A$5:$A$7,0))-H1878,0)</f>
        <v>126644</v>
      </c>
      <c r="R1878" s="46">
        <f>MIN(G1878,INDEX(Asumsi!$C$5:$C$7,MATCH(I1878,Asumsi!$A$5:$A$7,0)))</f>
        <v>0.03</v>
      </c>
      <c r="S1878" s="43">
        <f t="shared" si="238"/>
        <v>1</v>
      </c>
      <c r="T1878" s="45">
        <f t="shared" si="239"/>
        <v>44325.4</v>
      </c>
      <c r="U1878" s="45">
        <f>IF(L1878=1,F1878*INDEX(Asumsi!$B$5:$B$7,MATCH(I1878,Asumsi!$A$5:$A$7,0))-F1878*R1878,0)</f>
        <v>170969.4</v>
      </c>
      <c r="V1878" s="45">
        <f>IF(S1878=1,U1878*(1-Asumsi!$B$10),U1878)</f>
        <v>162420.93</v>
      </c>
    </row>
    <row r="1879" spans="1:22" x14ac:dyDescent="0.35">
      <c r="A1879" s="43">
        <v>3456</v>
      </c>
      <c r="B1879" s="43" t="s">
        <v>209</v>
      </c>
      <c r="C1879" s="43" t="s">
        <v>555</v>
      </c>
      <c r="D1879" s="44">
        <v>40329</v>
      </c>
      <c r="E1879" s="43">
        <v>20</v>
      </c>
      <c r="F1879" s="43">
        <v>10837360</v>
      </c>
      <c r="G1879" s="43">
        <v>7.0000000000000007E-2</v>
      </c>
      <c r="H1879" s="43">
        <v>758615</v>
      </c>
      <c r="I1879" s="43" t="s">
        <v>75</v>
      </c>
      <c r="J1879" s="43" t="s">
        <v>136</v>
      </c>
      <c r="K1879" s="43">
        <f t="shared" si="232"/>
        <v>2010</v>
      </c>
      <c r="L1879" s="43">
        <f t="shared" si="233"/>
        <v>0</v>
      </c>
      <c r="M1879" s="43">
        <f t="shared" si="234"/>
        <v>1</v>
      </c>
      <c r="N1879" s="43">
        <f t="shared" si="235"/>
        <v>1</v>
      </c>
      <c r="O1879" s="43" t="str">
        <f t="shared" si="236"/>
        <v>D: 7%+</v>
      </c>
      <c r="P1879" s="45">
        <f t="shared" si="237"/>
        <v>0</v>
      </c>
      <c r="Q1879" s="45">
        <f>IF(L1879=1,F1879*INDEX(Asumsi!$B$5:$B$7,MATCH(I1879,Asumsi!$A$5:$A$7,0))-H1879,0)</f>
        <v>0</v>
      </c>
      <c r="R1879" s="46">
        <f>MIN(G1879,INDEX(Asumsi!$C$5:$C$7,MATCH(I1879,Asumsi!$A$5:$A$7,0)))</f>
        <v>0.03</v>
      </c>
      <c r="S1879" s="43">
        <f t="shared" si="238"/>
        <v>1</v>
      </c>
      <c r="T1879" s="45">
        <f t="shared" si="239"/>
        <v>0</v>
      </c>
      <c r="U1879" s="45">
        <f>IF(L1879=1,F1879*INDEX(Asumsi!$B$5:$B$7,MATCH(I1879,Asumsi!$A$5:$A$7,0))-F1879*R1879,0)</f>
        <v>0</v>
      </c>
      <c r="V1879" s="45">
        <f>IF(S1879=1,U1879*(1-Asumsi!$B$10),U1879)</f>
        <v>0</v>
      </c>
    </row>
    <row r="1880" spans="1:22" x14ac:dyDescent="0.35">
      <c r="A1880" s="43">
        <v>3556</v>
      </c>
      <c r="B1880" s="43" t="s">
        <v>202</v>
      </c>
      <c r="C1880" s="43" t="s">
        <v>555</v>
      </c>
      <c r="D1880" s="44">
        <v>41174</v>
      </c>
      <c r="E1880" s="43">
        <v>48</v>
      </c>
      <c r="F1880" s="43">
        <v>538740</v>
      </c>
      <c r="G1880" s="43">
        <v>0.05</v>
      </c>
      <c r="H1880" s="43">
        <v>26937</v>
      </c>
      <c r="I1880" s="43" t="s">
        <v>76</v>
      </c>
      <c r="J1880" s="43" t="s">
        <v>138</v>
      </c>
      <c r="K1880" s="43">
        <f t="shared" si="232"/>
        <v>2012</v>
      </c>
      <c r="L1880" s="43">
        <f t="shared" si="233"/>
        <v>1</v>
      </c>
      <c r="M1880" s="43">
        <f t="shared" si="234"/>
        <v>0</v>
      </c>
      <c r="N1880" s="43">
        <f t="shared" si="235"/>
        <v>1</v>
      </c>
      <c r="O1880" s="43" t="str">
        <f t="shared" si="236"/>
        <v>C: 4-6%</v>
      </c>
      <c r="P1880" s="45">
        <f t="shared" si="237"/>
        <v>511803</v>
      </c>
      <c r="Q1880" s="45">
        <f>IF(L1880=1,F1880*INDEX(Asumsi!$B$5:$B$7,MATCH(I1880,Asumsi!$A$5:$A$7,0))-H1880,0)</f>
        <v>134685</v>
      </c>
      <c r="R1880" s="46">
        <f>MIN(G1880,INDEX(Asumsi!$C$5:$C$7,MATCH(I1880,Asumsi!$A$5:$A$7,0)))</f>
        <v>0.05</v>
      </c>
      <c r="S1880" s="43">
        <f t="shared" si="238"/>
        <v>0</v>
      </c>
      <c r="T1880" s="45">
        <f t="shared" si="239"/>
        <v>0</v>
      </c>
      <c r="U1880" s="45">
        <f>IF(L1880=1,F1880*INDEX(Asumsi!$B$5:$B$7,MATCH(I1880,Asumsi!$A$5:$A$7,0))-F1880*R1880,0)</f>
        <v>134685</v>
      </c>
      <c r="V1880" s="45">
        <f>IF(S1880=1,U1880*(1-Asumsi!$B$10),U1880)</f>
        <v>134685</v>
      </c>
    </row>
    <row r="1881" spans="1:22" x14ac:dyDescent="0.35">
      <c r="A1881" s="43">
        <v>3654</v>
      </c>
      <c r="B1881" s="43" t="s">
        <v>202</v>
      </c>
      <c r="C1881" s="43" t="s">
        <v>541</v>
      </c>
      <c r="D1881" s="44">
        <v>41062</v>
      </c>
      <c r="E1881" s="43">
        <v>39</v>
      </c>
      <c r="F1881" s="43">
        <v>14677580</v>
      </c>
      <c r="G1881" s="43">
        <v>0.03</v>
      </c>
      <c r="H1881" s="43">
        <v>440327</v>
      </c>
      <c r="I1881" s="43" t="s">
        <v>77</v>
      </c>
      <c r="J1881" s="43" t="s">
        <v>134</v>
      </c>
      <c r="K1881" s="43">
        <f t="shared" si="232"/>
        <v>2012</v>
      </c>
      <c r="L1881" s="43">
        <f t="shared" si="233"/>
        <v>1</v>
      </c>
      <c r="M1881" s="43">
        <f t="shared" si="234"/>
        <v>0</v>
      </c>
      <c r="N1881" s="43">
        <f t="shared" si="235"/>
        <v>1</v>
      </c>
      <c r="O1881" s="43" t="str">
        <f t="shared" si="236"/>
        <v>B: 1-3%</v>
      </c>
      <c r="P1881" s="45">
        <f t="shared" si="237"/>
        <v>14237253</v>
      </c>
      <c r="Q1881" s="45">
        <f>IF(L1881=1,F1881*INDEX(Asumsi!$B$5:$B$7,MATCH(I1881,Asumsi!$A$5:$A$7,0))-H1881,0)</f>
        <v>3962947</v>
      </c>
      <c r="R1881" s="46">
        <f>MIN(G1881,INDEX(Asumsi!$C$5:$C$7,MATCH(I1881,Asumsi!$A$5:$A$7,0)))</f>
        <v>0.03</v>
      </c>
      <c r="S1881" s="43">
        <f t="shared" si="238"/>
        <v>0</v>
      </c>
      <c r="T1881" s="45">
        <f t="shared" si="239"/>
        <v>0</v>
      </c>
      <c r="U1881" s="45">
        <f>IF(L1881=1,F1881*INDEX(Asumsi!$B$5:$B$7,MATCH(I1881,Asumsi!$A$5:$A$7,0))-F1881*R1881,0)</f>
        <v>3962946.6</v>
      </c>
      <c r="V1881" s="45">
        <f>IF(S1881=1,U1881*(1-Asumsi!$B$10),U1881)</f>
        <v>3962946.6</v>
      </c>
    </row>
    <row r="1882" spans="1:22" x14ac:dyDescent="0.35">
      <c r="A1882" s="43">
        <v>3680</v>
      </c>
      <c r="B1882" s="43" t="s">
        <v>202</v>
      </c>
      <c r="C1882" s="43" t="s">
        <v>588</v>
      </c>
      <c r="D1882" s="44">
        <v>41252</v>
      </c>
      <c r="E1882" s="43">
        <v>27</v>
      </c>
      <c r="F1882" s="43">
        <v>355900</v>
      </c>
      <c r="G1882" s="43">
        <v>0.09</v>
      </c>
      <c r="H1882" s="43">
        <v>32031</v>
      </c>
      <c r="I1882" s="43" t="s">
        <v>76</v>
      </c>
      <c r="J1882" s="43" t="s">
        <v>145</v>
      </c>
      <c r="K1882" s="43">
        <f t="shared" si="232"/>
        <v>2012</v>
      </c>
      <c r="L1882" s="43">
        <f t="shared" si="233"/>
        <v>1</v>
      </c>
      <c r="M1882" s="43">
        <f t="shared" si="234"/>
        <v>0</v>
      </c>
      <c r="N1882" s="43">
        <f t="shared" si="235"/>
        <v>1</v>
      </c>
      <c r="O1882" s="43" t="str">
        <f t="shared" si="236"/>
        <v>D: 7%+</v>
      </c>
      <c r="P1882" s="45">
        <f t="shared" si="237"/>
        <v>323869</v>
      </c>
      <c r="Q1882" s="45">
        <f>IF(L1882=1,F1882*INDEX(Asumsi!$B$5:$B$7,MATCH(I1882,Asumsi!$A$5:$A$7,0))-H1882,0)</f>
        <v>74739</v>
      </c>
      <c r="R1882" s="46">
        <f>MIN(G1882,INDEX(Asumsi!$C$5:$C$7,MATCH(I1882,Asumsi!$A$5:$A$7,0)))</f>
        <v>0.05</v>
      </c>
      <c r="S1882" s="43">
        <f t="shared" si="238"/>
        <v>1</v>
      </c>
      <c r="T1882" s="45">
        <f t="shared" si="239"/>
        <v>14235.999999999998</v>
      </c>
      <c r="U1882" s="45">
        <f>IF(L1882=1,F1882*INDEX(Asumsi!$B$5:$B$7,MATCH(I1882,Asumsi!$A$5:$A$7,0))-F1882*R1882,0)</f>
        <v>88975</v>
      </c>
      <c r="V1882" s="45">
        <f>IF(S1882=1,U1882*(1-Asumsi!$B$10),U1882)</f>
        <v>84526.25</v>
      </c>
    </row>
    <row r="1883" spans="1:22" x14ac:dyDescent="0.35">
      <c r="A1883" s="43">
        <v>4162</v>
      </c>
      <c r="B1883" s="43" t="s">
        <v>202</v>
      </c>
      <c r="C1883" s="43" t="s">
        <v>589</v>
      </c>
      <c r="D1883" s="44">
        <v>40948</v>
      </c>
      <c r="E1883" s="43">
        <v>2</v>
      </c>
      <c r="F1883" s="43">
        <v>763200</v>
      </c>
      <c r="G1883" s="43">
        <v>0.1</v>
      </c>
      <c r="H1883" s="43">
        <v>76320</v>
      </c>
      <c r="I1883" s="43" t="s">
        <v>76</v>
      </c>
      <c r="J1883" s="43" t="s">
        <v>140</v>
      </c>
      <c r="K1883" s="43">
        <f t="shared" si="232"/>
        <v>2012</v>
      </c>
      <c r="L1883" s="43">
        <f t="shared" si="233"/>
        <v>1</v>
      </c>
      <c r="M1883" s="43">
        <f t="shared" si="234"/>
        <v>0</v>
      </c>
      <c r="N1883" s="43">
        <f t="shared" si="235"/>
        <v>1</v>
      </c>
      <c r="O1883" s="43" t="str">
        <f t="shared" si="236"/>
        <v>D: 7%+</v>
      </c>
      <c r="P1883" s="45">
        <f t="shared" si="237"/>
        <v>686880</v>
      </c>
      <c r="Q1883" s="45">
        <f>IF(L1883=1,F1883*INDEX(Asumsi!$B$5:$B$7,MATCH(I1883,Asumsi!$A$5:$A$7,0))-H1883,0)</f>
        <v>152640</v>
      </c>
      <c r="R1883" s="46">
        <f>MIN(G1883,INDEX(Asumsi!$C$5:$C$7,MATCH(I1883,Asumsi!$A$5:$A$7,0)))</f>
        <v>0.05</v>
      </c>
      <c r="S1883" s="43">
        <f t="shared" si="238"/>
        <v>1</v>
      </c>
      <c r="T1883" s="45">
        <f t="shared" si="239"/>
        <v>38160</v>
      </c>
      <c r="U1883" s="45">
        <f>IF(L1883=1,F1883*INDEX(Asumsi!$B$5:$B$7,MATCH(I1883,Asumsi!$A$5:$A$7,0))-F1883*R1883,0)</f>
        <v>190800</v>
      </c>
      <c r="V1883" s="45">
        <f>IF(S1883=1,U1883*(1-Asumsi!$B$10),U1883)</f>
        <v>181260</v>
      </c>
    </row>
    <row r="1884" spans="1:22" x14ac:dyDescent="0.35">
      <c r="A1884" s="43">
        <v>4896</v>
      </c>
      <c r="B1884" s="43" t="s">
        <v>202</v>
      </c>
      <c r="C1884" s="43" t="s">
        <v>590</v>
      </c>
      <c r="D1884" s="44">
        <v>41142</v>
      </c>
      <c r="E1884" s="43">
        <v>25</v>
      </c>
      <c r="F1884" s="43">
        <v>1663040</v>
      </c>
      <c r="G1884" s="43">
        <v>7.0000000000000007E-2</v>
      </c>
      <c r="H1884" s="43">
        <v>116413</v>
      </c>
      <c r="I1884" s="43" t="s">
        <v>77</v>
      </c>
      <c r="J1884" s="43" t="s">
        <v>142</v>
      </c>
      <c r="K1884" s="43">
        <f t="shared" si="232"/>
        <v>2012</v>
      </c>
      <c r="L1884" s="43">
        <f t="shared" si="233"/>
        <v>1</v>
      </c>
      <c r="M1884" s="43">
        <f t="shared" si="234"/>
        <v>0</v>
      </c>
      <c r="N1884" s="43">
        <f t="shared" si="235"/>
        <v>1</v>
      </c>
      <c r="O1884" s="43" t="str">
        <f t="shared" si="236"/>
        <v>D: 7%+</v>
      </c>
      <c r="P1884" s="45">
        <f t="shared" si="237"/>
        <v>1546627</v>
      </c>
      <c r="Q1884" s="45">
        <f>IF(L1884=1,F1884*INDEX(Asumsi!$B$5:$B$7,MATCH(I1884,Asumsi!$A$5:$A$7,0))-H1884,0)</f>
        <v>382499</v>
      </c>
      <c r="R1884" s="46">
        <f>MIN(G1884,INDEX(Asumsi!$C$5:$C$7,MATCH(I1884,Asumsi!$A$5:$A$7,0)))</f>
        <v>0.05</v>
      </c>
      <c r="S1884" s="43">
        <f t="shared" si="238"/>
        <v>1</v>
      </c>
      <c r="T1884" s="45">
        <f t="shared" si="239"/>
        <v>33260.800000000003</v>
      </c>
      <c r="U1884" s="45">
        <f>IF(L1884=1,F1884*INDEX(Asumsi!$B$5:$B$7,MATCH(I1884,Asumsi!$A$5:$A$7,0))-F1884*R1884,0)</f>
        <v>415760</v>
      </c>
      <c r="V1884" s="45">
        <f>IF(S1884=1,U1884*(1-Asumsi!$B$10),U1884)</f>
        <v>394972</v>
      </c>
    </row>
    <row r="1885" spans="1:22" x14ac:dyDescent="0.35">
      <c r="A1885" s="43">
        <v>4965</v>
      </c>
      <c r="B1885" s="43" t="s">
        <v>202</v>
      </c>
      <c r="C1885" s="43" t="s">
        <v>587</v>
      </c>
      <c r="D1885" s="44">
        <v>40471</v>
      </c>
      <c r="E1885" s="43">
        <v>14</v>
      </c>
      <c r="F1885" s="43">
        <v>2137580</v>
      </c>
      <c r="G1885" s="43">
        <v>7.0000000000000007E-2</v>
      </c>
      <c r="H1885" s="43">
        <v>149631</v>
      </c>
      <c r="I1885" s="43" t="s">
        <v>76</v>
      </c>
      <c r="J1885" s="43" t="s">
        <v>141</v>
      </c>
      <c r="K1885" s="43">
        <f t="shared" si="232"/>
        <v>2010</v>
      </c>
      <c r="L1885" s="43">
        <f t="shared" si="233"/>
        <v>1</v>
      </c>
      <c r="M1885" s="43">
        <f t="shared" si="234"/>
        <v>0</v>
      </c>
      <c r="N1885" s="43">
        <f t="shared" si="235"/>
        <v>1</v>
      </c>
      <c r="O1885" s="43" t="str">
        <f t="shared" si="236"/>
        <v>D: 7%+</v>
      </c>
      <c r="P1885" s="45">
        <f t="shared" si="237"/>
        <v>1987949</v>
      </c>
      <c r="Q1885" s="45">
        <f>IF(L1885=1,F1885*INDEX(Asumsi!$B$5:$B$7,MATCH(I1885,Asumsi!$A$5:$A$7,0))-H1885,0)</f>
        <v>491643</v>
      </c>
      <c r="R1885" s="46">
        <f>MIN(G1885,INDEX(Asumsi!$C$5:$C$7,MATCH(I1885,Asumsi!$A$5:$A$7,0)))</f>
        <v>0.05</v>
      </c>
      <c r="S1885" s="43">
        <f t="shared" si="238"/>
        <v>1</v>
      </c>
      <c r="T1885" s="45">
        <f t="shared" si="239"/>
        <v>42751.600000000006</v>
      </c>
      <c r="U1885" s="45">
        <f>IF(L1885=1,F1885*INDEX(Asumsi!$B$5:$B$7,MATCH(I1885,Asumsi!$A$5:$A$7,0))-F1885*R1885,0)</f>
        <v>534395</v>
      </c>
      <c r="V1885" s="45">
        <f>IF(S1885=1,U1885*(1-Asumsi!$B$10),U1885)</f>
        <v>507675.25</v>
      </c>
    </row>
    <row r="1886" spans="1:22" x14ac:dyDescent="0.35">
      <c r="A1886" s="43">
        <v>5830</v>
      </c>
      <c r="B1886" s="43" t="s">
        <v>202</v>
      </c>
      <c r="C1886" s="43" t="s">
        <v>591</v>
      </c>
      <c r="D1886" s="44">
        <v>40261</v>
      </c>
      <c r="E1886" s="43">
        <v>49</v>
      </c>
      <c r="F1886" s="43">
        <v>4024280</v>
      </c>
      <c r="G1886" s="43">
        <v>7.0000000000000007E-2</v>
      </c>
      <c r="H1886" s="43">
        <v>281700</v>
      </c>
      <c r="I1886" s="43" t="s">
        <v>75</v>
      </c>
      <c r="J1886" s="43" t="s">
        <v>144</v>
      </c>
      <c r="K1886" s="43">
        <f t="shared" si="232"/>
        <v>2010</v>
      </c>
      <c r="L1886" s="43">
        <f t="shared" si="233"/>
        <v>1</v>
      </c>
      <c r="M1886" s="43">
        <f t="shared" si="234"/>
        <v>0</v>
      </c>
      <c r="N1886" s="43">
        <f t="shared" si="235"/>
        <v>1</v>
      </c>
      <c r="O1886" s="43" t="str">
        <f t="shared" si="236"/>
        <v>D: 7%+</v>
      </c>
      <c r="P1886" s="45">
        <f t="shared" si="237"/>
        <v>3742580</v>
      </c>
      <c r="Q1886" s="45">
        <f>IF(L1886=1,F1886*INDEX(Asumsi!$B$5:$B$7,MATCH(I1886,Asumsi!$A$5:$A$7,0))-H1886,0)</f>
        <v>925584</v>
      </c>
      <c r="R1886" s="46">
        <f>MIN(G1886,INDEX(Asumsi!$C$5:$C$7,MATCH(I1886,Asumsi!$A$5:$A$7,0)))</f>
        <v>0.03</v>
      </c>
      <c r="S1886" s="43">
        <f t="shared" si="238"/>
        <v>1</v>
      </c>
      <c r="T1886" s="45">
        <f t="shared" si="239"/>
        <v>160971.20000000004</v>
      </c>
      <c r="U1886" s="45">
        <f>IF(L1886=1,F1886*INDEX(Asumsi!$B$5:$B$7,MATCH(I1886,Asumsi!$A$5:$A$7,0))-F1886*R1886,0)</f>
        <v>1086555.6000000001</v>
      </c>
      <c r="V1886" s="45">
        <f>IF(S1886=1,U1886*(1-Asumsi!$B$10),U1886)</f>
        <v>1032227.8200000001</v>
      </c>
    </row>
    <row r="1887" spans="1:22" x14ac:dyDescent="0.35">
      <c r="A1887" s="43">
        <v>6695</v>
      </c>
      <c r="B1887" s="43" t="s">
        <v>209</v>
      </c>
      <c r="C1887" s="43" t="s">
        <v>542</v>
      </c>
      <c r="D1887" s="44">
        <v>41087</v>
      </c>
      <c r="E1887" s="43">
        <v>49</v>
      </c>
      <c r="F1887" s="43">
        <v>590480</v>
      </c>
      <c r="G1887" s="43">
        <v>0.08</v>
      </c>
      <c r="H1887" s="43">
        <v>47238</v>
      </c>
      <c r="I1887" s="43" t="s">
        <v>76</v>
      </c>
      <c r="J1887" s="43" t="s">
        <v>138</v>
      </c>
      <c r="K1887" s="43">
        <f t="shared" si="232"/>
        <v>2012</v>
      </c>
      <c r="L1887" s="43">
        <f t="shared" si="233"/>
        <v>0</v>
      </c>
      <c r="M1887" s="43">
        <f t="shared" si="234"/>
        <v>1</v>
      </c>
      <c r="N1887" s="43">
        <f t="shared" si="235"/>
        <v>1</v>
      </c>
      <c r="O1887" s="43" t="str">
        <f t="shared" si="236"/>
        <v>D: 7%+</v>
      </c>
      <c r="P1887" s="45">
        <f t="shared" si="237"/>
        <v>0</v>
      </c>
      <c r="Q1887" s="45">
        <f>IF(L1887=1,F1887*INDEX(Asumsi!$B$5:$B$7,MATCH(I1887,Asumsi!$A$5:$A$7,0))-H1887,0)</f>
        <v>0</v>
      </c>
      <c r="R1887" s="46">
        <f>MIN(G1887,INDEX(Asumsi!$C$5:$C$7,MATCH(I1887,Asumsi!$A$5:$A$7,0)))</f>
        <v>0.05</v>
      </c>
      <c r="S1887" s="43">
        <f t="shared" si="238"/>
        <v>1</v>
      </c>
      <c r="T1887" s="45">
        <f t="shared" si="239"/>
        <v>0</v>
      </c>
      <c r="U1887" s="45">
        <f>IF(L1887=1,F1887*INDEX(Asumsi!$B$5:$B$7,MATCH(I1887,Asumsi!$A$5:$A$7,0))-F1887*R1887,0)</f>
        <v>0</v>
      </c>
      <c r="V1887" s="45">
        <f>IF(S1887=1,U1887*(1-Asumsi!$B$10),U1887)</f>
        <v>0</v>
      </c>
    </row>
    <row r="1888" spans="1:22" x14ac:dyDescent="0.35">
      <c r="A1888" s="43">
        <v>6885</v>
      </c>
      <c r="B1888" s="43" t="s">
        <v>202</v>
      </c>
      <c r="C1888" s="43" t="s">
        <v>560</v>
      </c>
      <c r="D1888" s="44">
        <v>41079</v>
      </c>
      <c r="E1888" s="43">
        <v>4</v>
      </c>
      <c r="F1888" s="43">
        <v>962540</v>
      </c>
      <c r="G1888" s="43">
        <v>0.02</v>
      </c>
      <c r="H1888" s="43">
        <v>19251</v>
      </c>
      <c r="I1888" s="43" t="s">
        <v>75</v>
      </c>
      <c r="J1888" s="43" t="s">
        <v>135</v>
      </c>
      <c r="K1888" s="43">
        <f t="shared" si="232"/>
        <v>2012</v>
      </c>
      <c r="L1888" s="43">
        <f t="shared" si="233"/>
        <v>1</v>
      </c>
      <c r="M1888" s="43">
        <f t="shared" si="234"/>
        <v>0</v>
      </c>
      <c r="N1888" s="43">
        <f t="shared" si="235"/>
        <v>1</v>
      </c>
      <c r="O1888" s="43" t="str">
        <f t="shared" si="236"/>
        <v>B: 1-3%</v>
      </c>
      <c r="P1888" s="45">
        <f t="shared" si="237"/>
        <v>943289</v>
      </c>
      <c r="Q1888" s="45">
        <f>IF(L1888=1,F1888*INDEX(Asumsi!$B$5:$B$7,MATCH(I1888,Asumsi!$A$5:$A$7,0))-H1888,0)</f>
        <v>269511</v>
      </c>
      <c r="R1888" s="46">
        <f>MIN(G1888,INDEX(Asumsi!$C$5:$C$7,MATCH(I1888,Asumsi!$A$5:$A$7,0)))</f>
        <v>0.02</v>
      </c>
      <c r="S1888" s="43">
        <f t="shared" si="238"/>
        <v>0</v>
      </c>
      <c r="T1888" s="45">
        <f t="shared" si="239"/>
        <v>0</v>
      </c>
      <c r="U1888" s="45">
        <f>IF(L1888=1,F1888*INDEX(Asumsi!$B$5:$B$7,MATCH(I1888,Asumsi!$A$5:$A$7,0))-F1888*R1888,0)</f>
        <v>269511.2</v>
      </c>
      <c r="V1888" s="45">
        <f>IF(S1888=1,U1888*(1-Asumsi!$B$10),U1888)</f>
        <v>269511.2</v>
      </c>
    </row>
    <row r="1889" spans="1:22" x14ac:dyDescent="0.35">
      <c r="A1889" s="43">
        <v>7458</v>
      </c>
      <c r="B1889" s="43" t="s">
        <v>202</v>
      </c>
      <c r="C1889" s="43" t="s">
        <v>585</v>
      </c>
      <c r="D1889" s="44">
        <v>41003</v>
      </c>
      <c r="E1889" s="43">
        <v>16</v>
      </c>
      <c r="F1889" s="43">
        <v>453620</v>
      </c>
      <c r="G1889" s="43">
        <v>0.05</v>
      </c>
      <c r="H1889" s="43">
        <v>22681</v>
      </c>
      <c r="I1889" s="43" t="s">
        <v>76</v>
      </c>
      <c r="J1889" s="43" t="s">
        <v>138</v>
      </c>
      <c r="K1889" s="43">
        <f t="shared" si="232"/>
        <v>2012</v>
      </c>
      <c r="L1889" s="43">
        <f t="shared" si="233"/>
        <v>1</v>
      </c>
      <c r="M1889" s="43">
        <f t="shared" si="234"/>
        <v>0</v>
      </c>
      <c r="N1889" s="43">
        <f t="shared" si="235"/>
        <v>1</v>
      </c>
      <c r="O1889" s="43" t="str">
        <f t="shared" si="236"/>
        <v>C: 4-6%</v>
      </c>
      <c r="P1889" s="45">
        <f t="shared" si="237"/>
        <v>430939</v>
      </c>
      <c r="Q1889" s="45">
        <f>IF(L1889=1,F1889*INDEX(Asumsi!$B$5:$B$7,MATCH(I1889,Asumsi!$A$5:$A$7,0))-H1889,0)</f>
        <v>113405</v>
      </c>
      <c r="R1889" s="46">
        <f>MIN(G1889,INDEX(Asumsi!$C$5:$C$7,MATCH(I1889,Asumsi!$A$5:$A$7,0)))</f>
        <v>0.05</v>
      </c>
      <c r="S1889" s="43">
        <f t="shared" si="238"/>
        <v>0</v>
      </c>
      <c r="T1889" s="45">
        <f t="shared" si="239"/>
        <v>0</v>
      </c>
      <c r="U1889" s="45">
        <f>IF(L1889=1,F1889*INDEX(Asumsi!$B$5:$B$7,MATCH(I1889,Asumsi!$A$5:$A$7,0))-F1889*R1889,0)</f>
        <v>113405</v>
      </c>
      <c r="V1889" s="45">
        <f>IF(S1889=1,U1889*(1-Asumsi!$B$10),U1889)</f>
        <v>113405</v>
      </c>
    </row>
    <row r="1890" spans="1:22" x14ac:dyDescent="0.35">
      <c r="A1890" s="43">
        <v>9024</v>
      </c>
      <c r="B1890" s="43" t="s">
        <v>202</v>
      </c>
      <c r="C1890" s="43" t="s">
        <v>592</v>
      </c>
      <c r="D1890" s="44">
        <v>41062</v>
      </c>
      <c r="E1890" s="43">
        <v>44</v>
      </c>
      <c r="F1890" s="43">
        <v>4636427</v>
      </c>
      <c r="G1890" s="43">
        <v>7.0000000000000007E-2</v>
      </c>
      <c r="H1890" s="43">
        <v>324550</v>
      </c>
      <c r="I1890" s="43" t="s">
        <v>77</v>
      </c>
      <c r="J1890" s="43" t="s">
        <v>137</v>
      </c>
      <c r="K1890" s="43">
        <f t="shared" si="232"/>
        <v>2012</v>
      </c>
      <c r="L1890" s="43">
        <f t="shared" si="233"/>
        <v>1</v>
      </c>
      <c r="M1890" s="43">
        <f t="shared" si="234"/>
        <v>0</v>
      </c>
      <c r="N1890" s="43">
        <f t="shared" si="235"/>
        <v>1</v>
      </c>
      <c r="O1890" s="43" t="str">
        <f t="shared" si="236"/>
        <v>D: 7%+</v>
      </c>
      <c r="P1890" s="45">
        <f t="shared" si="237"/>
        <v>4311877</v>
      </c>
      <c r="Q1890" s="45">
        <f>IF(L1890=1,F1890*INDEX(Asumsi!$B$5:$B$7,MATCH(I1890,Asumsi!$A$5:$A$7,0))-H1890,0)</f>
        <v>1066378.0999999999</v>
      </c>
      <c r="R1890" s="46">
        <f>MIN(G1890,INDEX(Asumsi!$C$5:$C$7,MATCH(I1890,Asumsi!$A$5:$A$7,0)))</f>
        <v>0.05</v>
      </c>
      <c r="S1890" s="43">
        <f t="shared" si="238"/>
        <v>1</v>
      </c>
      <c r="T1890" s="45">
        <f t="shared" si="239"/>
        <v>92728.540000000023</v>
      </c>
      <c r="U1890" s="45">
        <f>IF(L1890=1,F1890*INDEX(Asumsi!$B$5:$B$7,MATCH(I1890,Asumsi!$A$5:$A$7,0))-F1890*R1890,0)</f>
        <v>1159106.7499999998</v>
      </c>
      <c r="V1890" s="45">
        <f>IF(S1890=1,U1890*(1-Asumsi!$B$10),U1890)</f>
        <v>1101151.4124999996</v>
      </c>
    </row>
    <row r="1891" spans="1:22" x14ac:dyDescent="0.35">
      <c r="A1891" s="43">
        <v>9894</v>
      </c>
      <c r="B1891" s="43" t="s">
        <v>202</v>
      </c>
      <c r="C1891" s="43" t="s">
        <v>543</v>
      </c>
      <c r="D1891" s="44">
        <v>39890</v>
      </c>
      <c r="E1891" s="43">
        <v>16</v>
      </c>
      <c r="F1891" s="43">
        <v>10807500</v>
      </c>
      <c r="G1891" s="43">
        <v>0.08</v>
      </c>
      <c r="H1891" s="43">
        <v>864600</v>
      </c>
      <c r="I1891" s="43" t="s">
        <v>75</v>
      </c>
      <c r="J1891" s="43" t="s">
        <v>135</v>
      </c>
      <c r="K1891" s="43">
        <f t="shared" si="232"/>
        <v>2009</v>
      </c>
      <c r="L1891" s="43">
        <f t="shared" si="233"/>
        <v>1</v>
      </c>
      <c r="M1891" s="43">
        <f t="shared" si="234"/>
        <v>0</v>
      </c>
      <c r="N1891" s="43">
        <f t="shared" si="235"/>
        <v>1</v>
      </c>
      <c r="O1891" s="43" t="str">
        <f t="shared" si="236"/>
        <v>D: 7%+</v>
      </c>
      <c r="P1891" s="45">
        <f t="shared" si="237"/>
        <v>9942900</v>
      </c>
      <c r="Q1891" s="45">
        <f>IF(L1891=1,F1891*INDEX(Asumsi!$B$5:$B$7,MATCH(I1891,Asumsi!$A$5:$A$7,0))-H1891,0)</f>
        <v>2377650</v>
      </c>
      <c r="R1891" s="46">
        <f>MIN(G1891,INDEX(Asumsi!$C$5:$C$7,MATCH(I1891,Asumsi!$A$5:$A$7,0)))</f>
        <v>0.03</v>
      </c>
      <c r="S1891" s="43">
        <f t="shared" si="238"/>
        <v>1</v>
      </c>
      <c r="T1891" s="45">
        <f t="shared" si="239"/>
        <v>540375</v>
      </c>
      <c r="U1891" s="45">
        <f>IF(L1891=1,F1891*INDEX(Asumsi!$B$5:$B$7,MATCH(I1891,Asumsi!$A$5:$A$7,0))-F1891*R1891,0)</f>
        <v>2918025</v>
      </c>
      <c r="V1891" s="45">
        <f>IF(S1891=1,U1891*(1-Asumsi!$B$10),U1891)</f>
        <v>2772123.75</v>
      </c>
    </row>
    <row r="1892" spans="1:22" x14ac:dyDescent="0.35">
      <c r="A1892" s="43">
        <v>11011</v>
      </c>
      <c r="B1892" s="43" t="s">
        <v>202</v>
      </c>
      <c r="C1892" s="43" t="s">
        <v>562</v>
      </c>
      <c r="D1892" s="44">
        <v>41042</v>
      </c>
      <c r="E1892" s="43">
        <v>36</v>
      </c>
      <c r="F1892" s="43">
        <v>611240</v>
      </c>
      <c r="G1892" s="43">
        <v>0.1</v>
      </c>
      <c r="H1892" s="43">
        <v>61124</v>
      </c>
      <c r="I1892" s="43" t="s">
        <v>76</v>
      </c>
      <c r="J1892" s="43" t="s">
        <v>146</v>
      </c>
      <c r="K1892" s="43">
        <f t="shared" si="232"/>
        <v>2012</v>
      </c>
      <c r="L1892" s="43">
        <f t="shared" si="233"/>
        <v>1</v>
      </c>
      <c r="M1892" s="43">
        <f t="shared" si="234"/>
        <v>0</v>
      </c>
      <c r="N1892" s="43">
        <f t="shared" si="235"/>
        <v>1</v>
      </c>
      <c r="O1892" s="43" t="str">
        <f t="shared" si="236"/>
        <v>D: 7%+</v>
      </c>
      <c r="P1892" s="45">
        <f t="shared" si="237"/>
        <v>550116</v>
      </c>
      <c r="Q1892" s="45">
        <f>IF(L1892=1,F1892*INDEX(Asumsi!$B$5:$B$7,MATCH(I1892,Asumsi!$A$5:$A$7,0))-H1892,0)</f>
        <v>122248</v>
      </c>
      <c r="R1892" s="46">
        <f>MIN(G1892,INDEX(Asumsi!$C$5:$C$7,MATCH(I1892,Asumsi!$A$5:$A$7,0)))</f>
        <v>0.05</v>
      </c>
      <c r="S1892" s="43">
        <f t="shared" si="238"/>
        <v>1</v>
      </c>
      <c r="T1892" s="45">
        <f t="shared" si="239"/>
        <v>30562</v>
      </c>
      <c r="U1892" s="45">
        <f>IF(L1892=1,F1892*INDEX(Asumsi!$B$5:$B$7,MATCH(I1892,Asumsi!$A$5:$A$7,0))-F1892*R1892,0)</f>
        <v>152810</v>
      </c>
      <c r="V1892" s="45">
        <f>IF(S1892=1,U1892*(1-Asumsi!$B$10),U1892)</f>
        <v>145169.5</v>
      </c>
    </row>
    <row r="1893" spans="1:22" x14ac:dyDescent="0.35">
      <c r="A1893" s="43">
        <v>11271</v>
      </c>
      <c r="B1893" s="43" t="s">
        <v>209</v>
      </c>
      <c r="C1893" s="43" t="s">
        <v>593</v>
      </c>
      <c r="D1893" s="44">
        <v>40834</v>
      </c>
      <c r="E1893" s="43">
        <v>46</v>
      </c>
      <c r="F1893" s="43">
        <v>315740</v>
      </c>
      <c r="G1893" s="43">
        <v>0</v>
      </c>
      <c r="H1893" s="43">
        <v>0</v>
      </c>
      <c r="I1893" s="43" t="s">
        <v>76</v>
      </c>
      <c r="J1893" s="43" t="s">
        <v>147</v>
      </c>
      <c r="K1893" s="43">
        <f t="shared" si="232"/>
        <v>2011</v>
      </c>
      <c r="L1893" s="43">
        <f t="shared" si="233"/>
        <v>0</v>
      </c>
      <c r="M1893" s="43">
        <f t="shared" si="234"/>
        <v>1</v>
      </c>
      <c r="N1893" s="43">
        <f t="shared" si="235"/>
        <v>1</v>
      </c>
      <c r="O1893" s="43" t="str">
        <f t="shared" si="236"/>
        <v>A: 0%</v>
      </c>
      <c r="P1893" s="45">
        <f t="shared" si="237"/>
        <v>0</v>
      </c>
      <c r="Q1893" s="45">
        <f>IF(L1893=1,F1893*INDEX(Asumsi!$B$5:$B$7,MATCH(I1893,Asumsi!$A$5:$A$7,0))-H1893,0)</f>
        <v>0</v>
      </c>
      <c r="R1893" s="46">
        <f>MIN(G1893,INDEX(Asumsi!$C$5:$C$7,MATCH(I1893,Asumsi!$A$5:$A$7,0)))</f>
        <v>0</v>
      </c>
      <c r="S1893" s="43">
        <f t="shared" si="238"/>
        <v>0</v>
      </c>
      <c r="T1893" s="45">
        <f t="shared" si="239"/>
        <v>0</v>
      </c>
      <c r="U1893" s="45">
        <f>IF(L1893=1,F1893*INDEX(Asumsi!$B$5:$B$7,MATCH(I1893,Asumsi!$A$5:$A$7,0))-F1893*R1893,0)</f>
        <v>0</v>
      </c>
      <c r="V1893" s="45">
        <f>IF(S1893=1,U1893*(1-Asumsi!$B$10),U1893)</f>
        <v>0</v>
      </c>
    </row>
    <row r="1894" spans="1:22" x14ac:dyDescent="0.35">
      <c r="A1894" s="43">
        <v>12005</v>
      </c>
      <c r="B1894" s="43" t="s">
        <v>209</v>
      </c>
      <c r="C1894" s="43" t="s">
        <v>568</v>
      </c>
      <c r="D1894" s="44">
        <v>41084</v>
      </c>
      <c r="E1894" s="43">
        <v>4</v>
      </c>
      <c r="F1894" s="43">
        <v>3321720</v>
      </c>
      <c r="G1894" s="43">
        <v>0.04</v>
      </c>
      <c r="H1894" s="43">
        <v>132869</v>
      </c>
      <c r="I1894" s="43" t="s">
        <v>76</v>
      </c>
      <c r="J1894" s="43" t="s">
        <v>140</v>
      </c>
      <c r="K1894" s="43">
        <f t="shared" si="232"/>
        <v>2012</v>
      </c>
      <c r="L1894" s="43">
        <f t="shared" si="233"/>
        <v>0</v>
      </c>
      <c r="M1894" s="43">
        <f t="shared" si="234"/>
        <v>1</v>
      </c>
      <c r="N1894" s="43">
        <f t="shared" si="235"/>
        <v>1</v>
      </c>
      <c r="O1894" s="43" t="str">
        <f t="shared" si="236"/>
        <v>C: 4-6%</v>
      </c>
      <c r="P1894" s="45">
        <f t="shared" si="237"/>
        <v>0</v>
      </c>
      <c r="Q1894" s="45">
        <f>IF(L1894=1,F1894*INDEX(Asumsi!$B$5:$B$7,MATCH(I1894,Asumsi!$A$5:$A$7,0))-H1894,0)</f>
        <v>0</v>
      </c>
      <c r="R1894" s="46">
        <f>MIN(G1894,INDEX(Asumsi!$C$5:$C$7,MATCH(I1894,Asumsi!$A$5:$A$7,0)))</f>
        <v>0.04</v>
      </c>
      <c r="S1894" s="43">
        <f t="shared" si="238"/>
        <v>0</v>
      </c>
      <c r="T1894" s="45">
        <f t="shared" si="239"/>
        <v>0</v>
      </c>
      <c r="U1894" s="45">
        <f>IF(L1894=1,F1894*INDEX(Asumsi!$B$5:$B$7,MATCH(I1894,Asumsi!$A$5:$A$7,0))-F1894*R1894,0)</f>
        <v>0</v>
      </c>
      <c r="V1894" s="45">
        <f>IF(S1894=1,U1894*(1-Asumsi!$B$10),U1894)</f>
        <v>0</v>
      </c>
    </row>
    <row r="1895" spans="1:22" x14ac:dyDescent="0.35">
      <c r="A1895" s="43">
        <v>13284</v>
      </c>
      <c r="B1895" s="43" t="s">
        <v>209</v>
      </c>
      <c r="C1895" s="43" t="s">
        <v>547</v>
      </c>
      <c r="D1895" s="44">
        <v>41133</v>
      </c>
      <c r="E1895" s="43">
        <v>22</v>
      </c>
      <c r="F1895" s="43">
        <v>18124880</v>
      </c>
      <c r="G1895" s="43">
        <v>0.05</v>
      </c>
      <c r="H1895" s="43">
        <v>906244</v>
      </c>
      <c r="I1895" s="43" t="s">
        <v>76</v>
      </c>
      <c r="J1895" s="43" t="s">
        <v>138</v>
      </c>
      <c r="K1895" s="43">
        <f t="shared" si="232"/>
        <v>2012</v>
      </c>
      <c r="L1895" s="43">
        <f t="shared" si="233"/>
        <v>0</v>
      </c>
      <c r="M1895" s="43">
        <f t="shared" si="234"/>
        <v>1</v>
      </c>
      <c r="N1895" s="43">
        <f t="shared" si="235"/>
        <v>1</v>
      </c>
      <c r="O1895" s="43" t="str">
        <f t="shared" si="236"/>
        <v>C: 4-6%</v>
      </c>
      <c r="P1895" s="45">
        <f t="shared" si="237"/>
        <v>0</v>
      </c>
      <c r="Q1895" s="45">
        <f>IF(L1895=1,F1895*INDEX(Asumsi!$B$5:$B$7,MATCH(I1895,Asumsi!$A$5:$A$7,0))-H1895,0)</f>
        <v>0</v>
      </c>
      <c r="R1895" s="46">
        <f>MIN(G1895,INDEX(Asumsi!$C$5:$C$7,MATCH(I1895,Asumsi!$A$5:$A$7,0)))</f>
        <v>0.05</v>
      </c>
      <c r="S1895" s="43">
        <f t="shared" si="238"/>
        <v>0</v>
      </c>
      <c r="T1895" s="45">
        <f t="shared" si="239"/>
        <v>0</v>
      </c>
      <c r="U1895" s="45">
        <f>IF(L1895=1,F1895*INDEX(Asumsi!$B$5:$B$7,MATCH(I1895,Asumsi!$A$5:$A$7,0))-F1895*R1895,0)</f>
        <v>0</v>
      </c>
      <c r="V1895" s="45">
        <f>IF(S1895=1,U1895*(1-Asumsi!$B$10),U1895)</f>
        <v>0</v>
      </c>
    </row>
    <row r="1896" spans="1:22" x14ac:dyDescent="0.35">
      <c r="A1896" s="43">
        <v>13476</v>
      </c>
      <c r="B1896" s="43" t="s">
        <v>202</v>
      </c>
      <c r="C1896" s="43" t="s">
        <v>510</v>
      </c>
      <c r="D1896" s="44">
        <v>40467</v>
      </c>
      <c r="E1896" s="43">
        <v>3</v>
      </c>
      <c r="F1896" s="43">
        <v>346660</v>
      </c>
      <c r="G1896" s="43">
        <v>0.09</v>
      </c>
      <c r="H1896" s="43">
        <v>31199</v>
      </c>
      <c r="I1896" s="43" t="s">
        <v>76</v>
      </c>
      <c r="J1896" s="43" t="s">
        <v>140</v>
      </c>
      <c r="K1896" s="43">
        <f t="shared" si="232"/>
        <v>2010</v>
      </c>
      <c r="L1896" s="43">
        <f t="shared" si="233"/>
        <v>1</v>
      </c>
      <c r="M1896" s="43">
        <f t="shared" si="234"/>
        <v>0</v>
      </c>
      <c r="N1896" s="43">
        <f t="shared" si="235"/>
        <v>1</v>
      </c>
      <c r="O1896" s="43" t="str">
        <f t="shared" si="236"/>
        <v>D: 7%+</v>
      </c>
      <c r="P1896" s="45">
        <f t="shared" si="237"/>
        <v>315461</v>
      </c>
      <c r="Q1896" s="45">
        <f>IF(L1896=1,F1896*INDEX(Asumsi!$B$5:$B$7,MATCH(I1896,Asumsi!$A$5:$A$7,0))-H1896,0)</f>
        <v>72799</v>
      </c>
      <c r="R1896" s="46">
        <f>MIN(G1896,INDEX(Asumsi!$C$5:$C$7,MATCH(I1896,Asumsi!$A$5:$A$7,0)))</f>
        <v>0.05</v>
      </c>
      <c r="S1896" s="43">
        <f t="shared" si="238"/>
        <v>1</v>
      </c>
      <c r="T1896" s="45">
        <f t="shared" si="239"/>
        <v>13866.399999999998</v>
      </c>
      <c r="U1896" s="45">
        <f>IF(L1896=1,F1896*INDEX(Asumsi!$B$5:$B$7,MATCH(I1896,Asumsi!$A$5:$A$7,0))-F1896*R1896,0)</f>
        <v>86665</v>
      </c>
      <c r="V1896" s="45">
        <f>IF(S1896=1,U1896*(1-Asumsi!$B$10),U1896)</f>
        <v>82331.75</v>
      </c>
    </row>
    <row r="1897" spans="1:22" x14ac:dyDescent="0.35">
      <c r="A1897" s="43">
        <v>14182</v>
      </c>
      <c r="B1897" s="43" t="s">
        <v>202</v>
      </c>
      <c r="C1897" s="43" t="s">
        <v>548</v>
      </c>
      <c r="D1897" s="44">
        <v>39986</v>
      </c>
      <c r="E1897" s="43">
        <v>23</v>
      </c>
      <c r="F1897" s="43">
        <v>4867100</v>
      </c>
      <c r="G1897" s="43">
        <v>0.05</v>
      </c>
      <c r="H1897" s="43">
        <v>243355</v>
      </c>
      <c r="I1897" s="43" t="s">
        <v>77</v>
      </c>
      <c r="J1897" s="43" t="s">
        <v>137</v>
      </c>
      <c r="K1897" s="43">
        <f t="shared" si="232"/>
        <v>2009</v>
      </c>
      <c r="L1897" s="43">
        <f t="shared" si="233"/>
        <v>1</v>
      </c>
      <c r="M1897" s="43">
        <f t="shared" si="234"/>
        <v>0</v>
      </c>
      <c r="N1897" s="43">
        <f t="shared" si="235"/>
        <v>1</v>
      </c>
      <c r="O1897" s="43" t="str">
        <f t="shared" si="236"/>
        <v>C: 4-6%</v>
      </c>
      <c r="P1897" s="45">
        <f t="shared" si="237"/>
        <v>4623745</v>
      </c>
      <c r="Q1897" s="45">
        <f>IF(L1897=1,F1897*INDEX(Asumsi!$B$5:$B$7,MATCH(I1897,Asumsi!$A$5:$A$7,0))-H1897,0)</f>
        <v>1216775</v>
      </c>
      <c r="R1897" s="46">
        <f>MIN(G1897,INDEX(Asumsi!$C$5:$C$7,MATCH(I1897,Asumsi!$A$5:$A$7,0)))</f>
        <v>0.05</v>
      </c>
      <c r="S1897" s="43">
        <f t="shared" si="238"/>
        <v>0</v>
      </c>
      <c r="T1897" s="45">
        <f t="shared" si="239"/>
        <v>0</v>
      </c>
      <c r="U1897" s="45">
        <f>IF(L1897=1,F1897*INDEX(Asumsi!$B$5:$B$7,MATCH(I1897,Asumsi!$A$5:$A$7,0))-F1897*R1897,0)</f>
        <v>1216775</v>
      </c>
      <c r="V1897" s="45">
        <f>IF(S1897=1,U1897*(1-Asumsi!$B$10),U1897)</f>
        <v>1216775</v>
      </c>
    </row>
    <row r="1898" spans="1:22" x14ac:dyDescent="0.35">
      <c r="A1898" s="43">
        <v>14528</v>
      </c>
      <c r="B1898" s="43" t="s">
        <v>209</v>
      </c>
      <c r="C1898" s="43" t="s">
        <v>541</v>
      </c>
      <c r="D1898" s="44">
        <v>39979</v>
      </c>
      <c r="E1898" s="43">
        <v>14</v>
      </c>
      <c r="F1898" s="43">
        <v>156880</v>
      </c>
      <c r="G1898" s="43">
        <v>0.09</v>
      </c>
      <c r="H1898" s="43">
        <v>14119</v>
      </c>
      <c r="I1898" s="43" t="s">
        <v>76</v>
      </c>
      <c r="J1898" s="43" t="s">
        <v>138</v>
      </c>
      <c r="K1898" s="43">
        <f t="shared" si="232"/>
        <v>2009</v>
      </c>
      <c r="L1898" s="43">
        <f t="shared" si="233"/>
        <v>0</v>
      </c>
      <c r="M1898" s="43">
        <f t="shared" si="234"/>
        <v>1</v>
      </c>
      <c r="N1898" s="43">
        <f t="shared" si="235"/>
        <v>1</v>
      </c>
      <c r="O1898" s="43" t="str">
        <f t="shared" si="236"/>
        <v>D: 7%+</v>
      </c>
      <c r="P1898" s="45">
        <f t="shared" si="237"/>
        <v>0</v>
      </c>
      <c r="Q1898" s="45">
        <f>IF(L1898=1,F1898*INDEX(Asumsi!$B$5:$B$7,MATCH(I1898,Asumsi!$A$5:$A$7,0))-H1898,0)</f>
        <v>0</v>
      </c>
      <c r="R1898" s="46">
        <f>MIN(G1898,INDEX(Asumsi!$C$5:$C$7,MATCH(I1898,Asumsi!$A$5:$A$7,0)))</f>
        <v>0.05</v>
      </c>
      <c r="S1898" s="43">
        <f t="shared" si="238"/>
        <v>1</v>
      </c>
      <c r="T1898" s="45">
        <f t="shared" si="239"/>
        <v>0</v>
      </c>
      <c r="U1898" s="45">
        <f>IF(L1898=1,F1898*INDEX(Asumsi!$B$5:$B$7,MATCH(I1898,Asumsi!$A$5:$A$7,0))-F1898*R1898,0)</f>
        <v>0</v>
      </c>
      <c r="V1898" s="45">
        <f>IF(S1898=1,U1898*(1-Asumsi!$B$10),U1898)</f>
        <v>0</v>
      </c>
    </row>
    <row r="1899" spans="1:22" x14ac:dyDescent="0.35">
      <c r="A1899" s="43">
        <v>15009</v>
      </c>
      <c r="B1899" s="43" t="s">
        <v>209</v>
      </c>
      <c r="C1899" s="43" t="s">
        <v>594</v>
      </c>
      <c r="D1899" s="44">
        <v>40898</v>
      </c>
      <c r="E1899" s="43">
        <v>28</v>
      </c>
      <c r="F1899" s="43">
        <v>458860</v>
      </c>
      <c r="G1899" s="43">
        <v>0.08</v>
      </c>
      <c r="H1899" s="43">
        <v>36709</v>
      </c>
      <c r="I1899" s="43" t="s">
        <v>76</v>
      </c>
      <c r="J1899" s="43" t="s">
        <v>146</v>
      </c>
      <c r="K1899" s="43">
        <f t="shared" si="232"/>
        <v>2011</v>
      </c>
      <c r="L1899" s="43">
        <f t="shared" si="233"/>
        <v>0</v>
      </c>
      <c r="M1899" s="43">
        <f t="shared" si="234"/>
        <v>1</v>
      </c>
      <c r="N1899" s="43">
        <f t="shared" si="235"/>
        <v>1</v>
      </c>
      <c r="O1899" s="43" t="str">
        <f t="shared" si="236"/>
        <v>D: 7%+</v>
      </c>
      <c r="P1899" s="45">
        <f t="shared" si="237"/>
        <v>0</v>
      </c>
      <c r="Q1899" s="45">
        <f>IF(L1899=1,F1899*INDEX(Asumsi!$B$5:$B$7,MATCH(I1899,Asumsi!$A$5:$A$7,0))-H1899,0)</f>
        <v>0</v>
      </c>
      <c r="R1899" s="46">
        <f>MIN(G1899,INDEX(Asumsi!$C$5:$C$7,MATCH(I1899,Asumsi!$A$5:$A$7,0)))</f>
        <v>0.05</v>
      </c>
      <c r="S1899" s="43">
        <f t="shared" si="238"/>
        <v>1</v>
      </c>
      <c r="T1899" s="45">
        <f t="shared" si="239"/>
        <v>0</v>
      </c>
      <c r="U1899" s="45">
        <f>IF(L1899=1,F1899*INDEX(Asumsi!$B$5:$B$7,MATCH(I1899,Asumsi!$A$5:$A$7,0))-F1899*R1899,0)</f>
        <v>0</v>
      </c>
      <c r="V1899" s="45">
        <f>IF(S1899=1,U1899*(1-Asumsi!$B$10),U1899)</f>
        <v>0</v>
      </c>
    </row>
    <row r="1900" spans="1:22" x14ac:dyDescent="0.35">
      <c r="A1900" s="43">
        <v>15619</v>
      </c>
      <c r="B1900" s="43" t="s">
        <v>202</v>
      </c>
      <c r="C1900" s="43" t="s">
        <v>595</v>
      </c>
      <c r="D1900" s="44">
        <v>40722</v>
      </c>
      <c r="E1900" s="43">
        <v>36</v>
      </c>
      <c r="F1900" s="43">
        <v>246260</v>
      </c>
      <c r="G1900" s="43">
        <v>0.05</v>
      </c>
      <c r="H1900" s="43">
        <v>12313</v>
      </c>
      <c r="I1900" s="43" t="s">
        <v>76</v>
      </c>
      <c r="J1900" s="43" t="s">
        <v>150</v>
      </c>
      <c r="K1900" s="43">
        <f t="shared" si="232"/>
        <v>2011</v>
      </c>
      <c r="L1900" s="43">
        <f t="shared" si="233"/>
        <v>1</v>
      </c>
      <c r="M1900" s="43">
        <f t="shared" si="234"/>
        <v>0</v>
      </c>
      <c r="N1900" s="43">
        <f t="shared" si="235"/>
        <v>1</v>
      </c>
      <c r="O1900" s="43" t="str">
        <f t="shared" si="236"/>
        <v>C: 4-6%</v>
      </c>
      <c r="P1900" s="45">
        <f t="shared" si="237"/>
        <v>233947</v>
      </c>
      <c r="Q1900" s="45">
        <f>IF(L1900=1,F1900*INDEX(Asumsi!$B$5:$B$7,MATCH(I1900,Asumsi!$A$5:$A$7,0))-H1900,0)</f>
        <v>61565</v>
      </c>
      <c r="R1900" s="46">
        <f>MIN(G1900,INDEX(Asumsi!$C$5:$C$7,MATCH(I1900,Asumsi!$A$5:$A$7,0)))</f>
        <v>0.05</v>
      </c>
      <c r="S1900" s="43">
        <f t="shared" si="238"/>
        <v>0</v>
      </c>
      <c r="T1900" s="45">
        <f t="shared" si="239"/>
        <v>0</v>
      </c>
      <c r="U1900" s="45">
        <f>IF(L1900=1,F1900*INDEX(Asumsi!$B$5:$B$7,MATCH(I1900,Asumsi!$A$5:$A$7,0))-F1900*R1900,0)</f>
        <v>61565</v>
      </c>
      <c r="V1900" s="45">
        <f>IF(S1900=1,U1900*(1-Asumsi!$B$10),U1900)</f>
        <v>61565</v>
      </c>
    </row>
    <row r="1901" spans="1:22" x14ac:dyDescent="0.35">
      <c r="A1901" s="43">
        <v>15971</v>
      </c>
      <c r="B1901" s="43" t="s">
        <v>202</v>
      </c>
      <c r="C1901" s="43" t="s">
        <v>596</v>
      </c>
      <c r="D1901" s="44">
        <v>40039</v>
      </c>
      <c r="E1901" s="43">
        <v>15</v>
      </c>
      <c r="F1901" s="43">
        <v>4345030</v>
      </c>
      <c r="G1901" s="43">
        <v>0.06</v>
      </c>
      <c r="H1901" s="43">
        <v>260702</v>
      </c>
      <c r="I1901" s="43" t="s">
        <v>77</v>
      </c>
      <c r="J1901" s="43" t="s">
        <v>137</v>
      </c>
      <c r="K1901" s="43">
        <f t="shared" si="232"/>
        <v>2009</v>
      </c>
      <c r="L1901" s="43">
        <f t="shared" si="233"/>
        <v>1</v>
      </c>
      <c r="M1901" s="43">
        <f t="shared" si="234"/>
        <v>0</v>
      </c>
      <c r="N1901" s="43">
        <f t="shared" si="235"/>
        <v>1</v>
      </c>
      <c r="O1901" s="43" t="str">
        <f t="shared" si="236"/>
        <v>C: 4-6%</v>
      </c>
      <c r="P1901" s="45">
        <f t="shared" si="237"/>
        <v>4084328</v>
      </c>
      <c r="Q1901" s="45">
        <f>IF(L1901=1,F1901*INDEX(Asumsi!$B$5:$B$7,MATCH(I1901,Asumsi!$A$5:$A$7,0))-H1901,0)</f>
        <v>1042807</v>
      </c>
      <c r="R1901" s="46">
        <f>MIN(G1901,INDEX(Asumsi!$C$5:$C$7,MATCH(I1901,Asumsi!$A$5:$A$7,0)))</f>
        <v>0.05</v>
      </c>
      <c r="S1901" s="43">
        <f t="shared" si="238"/>
        <v>1</v>
      </c>
      <c r="T1901" s="45">
        <f t="shared" si="239"/>
        <v>43450.299999999981</v>
      </c>
      <c r="U1901" s="45">
        <f>IF(L1901=1,F1901*INDEX(Asumsi!$B$5:$B$7,MATCH(I1901,Asumsi!$A$5:$A$7,0))-F1901*R1901,0)</f>
        <v>1086257.5</v>
      </c>
      <c r="V1901" s="45">
        <f>IF(S1901=1,U1901*(1-Asumsi!$B$10),U1901)</f>
        <v>1031944.625</v>
      </c>
    </row>
    <row r="1902" spans="1:22" x14ac:dyDescent="0.35">
      <c r="A1902" s="43">
        <v>16036</v>
      </c>
      <c r="B1902" s="43" t="s">
        <v>202</v>
      </c>
      <c r="C1902" s="43" t="s">
        <v>552</v>
      </c>
      <c r="D1902" s="44">
        <v>40913</v>
      </c>
      <c r="E1902" s="43">
        <v>28</v>
      </c>
      <c r="F1902" s="43">
        <v>4320540</v>
      </c>
      <c r="G1902" s="43">
        <v>0.09</v>
      </c>
      <c r="H1902" s="43">
        <v>388849</v>
      </c>
      <c r="I1902" s="43" t="s">
        <v>76</v>
      </c>
      <c r="J1902" s="43" t="s">
        <v>140</v>
      </c>
      <c r="K1902" s="43">
        <f t="shared" si="232"/>
        <v>2012</v>
      </c>
      <c r="L1902" s="43">
        <f t="shared" si="233"/>
        <v>1</v>
      </c>
      <c r="M1902" s="43">
        <f t="shared" si="234"/>
        <v>0</v>
      </c>
      <c r="N1902" s="43">
        <f t="shared" si="235"/>
        <v>1</v>
      </c>
      <c r="O1902" s="43" t="str">
        <f t="shared" si="236"/>
        <v>D: 7%+</v>
      </c>
      <c r="P1902" s="45">
        <f t="shared" si="237"/>
        <v>3931691</v>
      </c>
      <c r="Q1902" s="45">
        <f>IF(L1902=1,F1902*INDEX(Asumsi!$B$5:$B$7,MATCH(I1902,Asumsi!$A$5:$A$7,0))-H1902,0)</f>
        <v>907313</v>
      </c>
      <c r="R1902" s="46">
        <f>MIN(G1902,INDEX(Asumsi!$C$5:$C$7,MATCH(I1902,Asumsi!$A$5:$A$7,0)))</f>
        <v>0.05</v>
      </c>
      <c r="S1902" s="43">
        <f t="shared" si="238"/>
        <v>1</v>
      </c>
      <c r="T1902" s="45">
        <f t="shared" si="239"/>
        <v>172821.59999999998</v>
      </c>
      <c r="U1902" s="45">
        <f>IF(L1902=1,F1902*INDEX(Asumsi!$B$5:$B$7,MATCH(I1902,Asumsi!$A$5:$A$7,0))-F1902*R1902,0)</f>
        <v>1080135</v>
      </c>
      <c r="V1902" s="45">
        <f>IF(S1902=1,U1902*(1-Asumsi!$B$10),U1902)</f>
        <v>1026128.25</v>
      </c>
    </row>
    <row r="1903" spans="1:22" x14ac:dyDescent="0.35">
      <c r="A1903" s="43">
        <v>16452</v>
      </c>
      <c r="B1903" s="43" t="s">
        <v>202</v>
      </c>
      <c r="C1903" s="43" t="s">
        <v>549</v>
      </c>
      <c r="D1903" s="44">
        <v>41144</v>
      </c>
      <c r="E1903" s="43">
        <v>46</v>
      </c>
      <c r="F1903" s="43">
        <v>268840</v>
      </c>
      <c r="G1903" s="43">
        <v>0.05</v>
      </c>
      <c r="H1903" s="43">
        <v>13442</v>
      </c>
      <c r="I1903" s="43" t="s">
        <v>76</v>
      </c>
      <c r="J1903" s="43" t="s">
        <v>147</v>
      </c>
      <c r="K1903" s="43">
        <f t="shared" si="232"/>
        <v>2012</v>
      </c>
      <c r="L1903" s="43">
        <f t="shared" si="233"/>
        <v>1</v>
      </c>
      <c r="M1903" s="43">
        <f t="shared" si="234"/>
        <v>0</v>
      </c>
      <c r="N1903" s="43">
        <f t="shared" si="235"/>
        <v>1</v>
      </c>
      <c r="O1903" s="43" t="str">
        <f t="shared" si="236"/>
        <v>C: 4-6%</v>
      </c>
      <c r="P1903" s="45">
        <f t="shared" si="237"/>
        <v>255398</v>
      </c>
      <c r="Q1903" s="45">
        <f>IF(L1903=1,F1903*INDEX(Asumsi!$B$5:$B$7,MATCH(I1903,Asumsi!$A$5:$A$7,0))-H1903,0)</f>
        <v>67210</v>
      </c>
      <c r="R1903" s="46">
        <f>MIN(G1903,INDEX(Asumsi!$C$5:$C$7,MATCH(I1903,Asumsi!$A$5:$A$7,0)))</f>
        <v>0.05</v>
      </c>
      <c r="S1903" s="43">
        <f t="shared" si="238"/>
        <v>0</v>
      </c>
      <c r="T1903" s="45">
        <f t="shared" si="239"/>
        <v>0</v>
      </c>
      <c r="U1903" s="45">
        <f>IF(L1903=1,F1903*INDEX(Asumsi!$B$5:$B$7,MATCH(I1903,Asumsi!$A$5:$A$7,0))-F1903*R1903,0)</f>
        <v>67210</v>
      </c>
      <c r="V1903" s="45">
        <f>IF(S1903=1,U1903*(1-Asumsi!$B$10),U1903)</f>
        <v>67210</v>
      </c>
    </row>
    <row r="1904" spans="1:22" x14ac:dyDescent="0.35">
      <c r="A1904" s="43">
        <v>17408</v>
      </c>
      <c r="B1904" s="43" t="s">
        <v>202</v>
      </c>
      <c r="C1904" s="43" t="s">
        <v>593</v>
      </c>
      <c r="D1904" s="44">
        <v>39960</v>
      </c>
      <c r="E1904" s="43">
        <v>26</v>
      </c>
      <c r="F1904" s="43">
        <v>299400</v>
      </c>
      <c r="G1904" s="43">
        <v>0.05</v>
      </c>
      <c r="H1904" s="43">
        <v>14970</v>
      </c>
      <c r="I1904" s="43" t="s">
        <v>76</v>
      </c>
      <c r="J1904" s="43" t="s">
        <v>138</v>
      </c>
      <c r="K1904" s="43">
        <f t="shared" si="232"/>
        <v>2009</v>
      </c>
      <c r="L1904" s="43">
        <f t="shared" si="233"/>
        <v>1</v>
      </c>
      <c r="M1904" s="43">
        <f t="shared" si="234"/>
        <v>0</v>
      </c>
      <c r="N1904" s="43">
        <f t="shared" si="235"/>
        <v>1</v>
      </c>
      <c r="O1904" s="43" t="str">
        <f t="shared" si="236"/>
        <v>C: 4-6%</v>
      </c>
      <c r="P1904" s="45">
        <f t="shared" si="237"/>
        <v>284430</v>
      </c>
      <c r="Q1904" s="45">
        <f>IF(L1904=1,F1904*INDEX(Asumsi!$B$5:$B$7,MATCH(I1904,Asumsi!$A$5:$A$7,0))-H1904,0)</f>
        <v>74850</v>
      </c>
      <c r="R1904" s="46">
        <f>MIN(G1904,INDEX(Asumsi!$C$5:$C$7,MATCH(I1904,Asumsi!$A$5:$A$7,0)))</f>
        <v>0.05</v>
      </c>
      <c r="S1904" s="43">
        <f t="shared" si="238"/>
        <v>0</v>
      </c>
      <c r="T1904" s="45">
        <f t="shared" si="239"/>
        <v>0</v>
      </c>
      <c r="U1904" s="45">
        <f>IF(L1904=1,F1904*INDEX(Asumsi!$B$5:$B$7,MATCH(I1904,Asumsi!$A$5:$A$7,0))-F1904*R1904,0)</f>
        <v>74850</v>
      </c>
      <c r="V1904" s="45">
        <f>IF(S1904=1,U1904*(1-Asumsi!$B$10),U1904)</f>
        <v>74850</v>
      </c>
    </row>
    <row r="1905" spans="1:22" x14ac:dyDescent="0.35">
      <c r="A1905" s="43">
        <v>17410</v>
      </c>
      <c r="B1905" s="43" t="s">
        <v>202</v>
      </c>
      <c r="C1905" s="43" t="s">
        <v>510</v>
      </c>
      <c r="D1905" s="44">
        <v>40422</v>
      </c>
      <c r="E1905" s="43">
        <v>5</v>
      </c>
      <c r="F1905" s="43">
        <v>569347</v>
      </c>
      <c r="G1905" s="43">
        <v>0.04</v>
      </c>
      <c r="H1905" s="43">
        <v>22774</v>
      </c>
      <c r="I1905" s="43" t="s">
        <v>77</v>
      </c>
      <c r="J1905" s="43" t="s">
        <v>137</v>
      </c>
      <c r="K1905" s="43">
        <f t="shared" si="232"/>
        <v>2010</v>
      </c>
      <c r="L1905" s="43">
        <f t="shared" si="233"/>
        <v>1</v>
      </c>
      <c r="M1905" s="43">
        <f t="shared" si="234"/>
        <v>0</v>
      </c>
      <c r="N1905" s="43">
        <f t="shared" si="235"/>
        <v>1</v>
      </c>
      <c r="O1905" s="43" t="str">
        <f t="shared" si="236"/>
        <v>C: 4-6%</v>
      </c>
      <c r="P1905" s="45">
        <f t="shared" si="237"/>
        <v>546573</v>
      </c>
      <c r="Q1905" s="45">
        <f>IF(L1905=1,F1905*INDEX(Asumsi!$B$5:$B$7,MATCH(I1905,Asumsi!$A$5:$A$7,0))-H1905,0)</f>
        <v>148030.1</v>
      </c>
      <c r="R1905" s="46">
        <f>MIN(G1905,INDEX(Asumsi!$C$5:$C$7,MATCH(I1905,Asumsi!$A$5:$A$7,0)))</f>
        <v>0.04</v>
      </c>
      <c r="S1905" s="43">
        <f t="shared" si="238"/>
        <v>0</v>
      </c>
      <c r="T1905" s="45">
        <f t="shared" si="239"/>
        <v>0</v>
      </c>
      <c r="U1905" s="45">
        <f>IF(L1905=1,F1905*INDEX(Asumsi!$B$5:$B$7,MATCH(I1905,Asumsi!$A$5:$A$7,0))-F1905*R1905,0)</f>
        <v>148030.22</v>
      </c>
      <c r="V1905" s="45">
        <f>IF(S1905=1,U1905*(1-Asumsi!$B$10),U1905)</f>
        <v>148030.22</v>
      </c>
    </row>
    <row r="1906" spans="1:22" x14ac:dyDescent="0.35">
      <c r="A1906" s="43">
        <v>18849</v>
      </c>
      <c r="B1906" s="43" t="s">
        <v>202</v>
      </c>
      <c r="C1906" s="43" t="s">
        <v>597</v>
      </c>
      <c r="D1906" s="44">
        <v>41126</v>
      </c>
      <c r="E1906" s="43">
        <v>6</v>
      </c>
      <c r="F1906" s="43">
        <v>1503420</v>
      </c>
      <c r="G1906" s="43">
        <v>0.09</v>
      </c>
      <c r="H1906" s="43">
        <v>135308</v>
      </c>
      <c r="I1906" s="43" t="s">
        <v>76</v>
      </c>
      <c r="J1906" s="43" t="s">
        <v>141</v>
      </c>
      <c r="K1906" s="43">
        <f t="shared" si="232"/>
        <v>2012</v>
      </c>
      <c r="L1906" s="43">
        <f t="shared" si="233"/>
        <v>1</v>
      </c>
      <c r="M1906" s="43">
        <f t="shared" si="234"/>
        <v>0</v>
      </c>
      <c r="N1906" s="43">
        <f t="shared" si="235"/>
        <v>1</v>
      </c>
      <c r="O1906" s="43" t="str">
        <f t="shared" si="236"/>
        <v>D: 7%+</v>
      </c>
      <c r="P1906" s="45">
        <f t="shared" si="237"/>
        <v>1368112</v>
      </c>
      <c r="Q1906" s="45">
        <f>IF(L1906=1,F1906*INDEX(Asumsi!$B$5:$B$7,MATCH(I1906,Asumsi!$A$5:$A$7,0))-H1906,0)</f>
        <v>315718</v>
      </c>
      <c r="R1906" s="46">
        <f>MIN(G1906,INDEX(Asumsi!$C$5:$C$7,MATCH(I1906,Asumsi!$A$5:$A$7,0)))</f>
        <v>0.05</v>
      </c>
      <c r="S1906" s="43">
        <f t="shared" si="238"/>
        <v>1</v>
      </c>
      <c r="T1906" s="45">
        <f t="shared" si="239"/>
        <v>60136.799999999988</v>
      </c>
      <c r="U1906" s="45">
        <f>IF(L1906=1,F1906*INDEX(Asumsi!$B$5:$B$7,MATCH(I1906,Asumsi!$A$5:$A$7,0))-F1906*R1906,0)</f>
        <v>375855</v>
      </c>
      <c r="V1906" s="45">
        <f>IF(S1906=1,U1906*(1-Asumsi!$B$10),U1906)</f>
        <v>357062.25</v>
      </c>
    </row>
    <row r="1907" spans="1:22" x14ac:dyDescent="0.35">
      <c r="A1907" s="43">
        <v>19174</v>
      </c>
      <c r="B1907" s="43" t="s">
        <v>202</v>
      </c>
      <c r="C1907" s="43" t="s">
        <v>562</v>
      </c>
      <c r="D1907" s="44">
        <v>40375</v>
      </c>
      <c r="E1907" s="43">
        <v>35</v>
      </c>
      <c r="F1907" s="43">
        <v>10623946</v>
      </c>
      <c r="G1907" s="43">
        <v>0.02</v>
      </c>
      <c r="H1907" s="43">
        <v>212479</v>
      </c>
      <c r="I1907" s="43" t="s">
        <v>77</v>
      </c>
      <c r="J1907" s="43" t="s">
        <v>137</v>
      </c>
      <c r="K1907" s="43">
        <f t="shared" si="232"/>
        <v>2010</v>
      </c>
      <c r="L1907" s="43">
        <f t="shared" si="233"/>
        <v>1</v>
      </c>
      <c r="M1907" s="43">
        <f t="shared" si="234"/>
        <v>0</v>
      </c>
      <c r="N1907" s="43">
        <f t="shared" si="235"/>
        <v>1</v>
      </c>
      <c r="O1907" s="43" t="str">
        <f t="shared" si="236"/>
        <v>B: 1-3%</v>
      </c>
      <c r="P1907" s="45">
        <f t="shared" si="237"/>
        <v>10411467</v>
      </c>
      <c r="Q1907" s="45">
        <f>IF(L1907=1,F1907*INDEX(Asumsi!$B$5:$B$7,MATCH(I1907,Asumsi!$A$5:$A$7,0))-H1907,0)</f>
        <v>2974704.8</v>
      </c>
      <c r="R1907" s="46">
        <f>MIN(G1907,INDEX(Asumsi!$C$5:$C$7,MATCH(I1907,Asumsi!$A$5:$A$7,0)))</f>
        <v>0.02</v>
      </c>
      <c r="S1907" s="43">
        <f t="shared" si="238"/>
        <v>0</v>
      </c>
      <c r="T1907" s="45">
        <f t="shared" si="239"/>
        <v>0</v>
      </c>
      <c r="U1907" s="45">
        <f>IF(L1907=1,F1907*INDEX(Asumsi!$B$5:$B$7,MATCH(I1907,Asumsi!$A$5:$A$7,0))-F1907*R1907,0)</f>
        <v>2974704.88</v>
      </c>
      <c r="V1907" s="45">
        <f>IF(S1907=1,U1907*(1-Asumsi!$B$10),U1907)</f>
        <v>2974704.88</v>
      </c>
    </row>
    <row r="1908" spans="1:22" x14ac:dyDescent="0.35">
      <c r="A1908" s="43">
        <v>20098</v>
      </c>
      <c r="B1908" s="43" t="s">
        <v>202</v>
      </c>
      <c r="C1908" s="43" t="s">
        <v>546</v>
      </c>
      <c r="D1908" s="44">
        <v>40885</v>
      </c>
      <c r="E1908" s="43">
        <v>11</v>
      </c>
      <c r="F1908" s="43">
        <v>366640</v>
      </c>
      <c r="G1908" s="43">
        <v>0.04</v>
      </c>
      <c r="H1908" s="43">
        <v>14666</v>
      </c>
      <c r="I1908" s="43" t="s">
        <v>77</v>
      </c>
      <c r="J1908" s="43" t="s">
        <v>134</v>
      </c>
      <c r="K1908" s="43">
        <f t="shared" si="232"/>
        <v>2011</v>
      </c>
      <c r="L1908" s="43">
        <f t="shared" si="233"/>
        <v>1</v>
      </c>
      <c r="M1908" s="43">
        <f t="shared" si="234"/>
        <v>0</v>
      </c>
      <c r="N1908" s="43">
        <f t="shared" si="235"/>
        <v>1</v>
      </c>
      <c r="O1908" s="43" t="str">
        <f t="shared" si="236"/>
        <v>C: 4-6%</v>
      </c>
      <c r="P1908" s="45">
        <f t="shared" si="237"/>
        <v>351974</v>
      </c>
      <c r="Q1908" s="45">
        <f>IF(L1908=1,F1908*INDEX(Asumsi!$B$5:$B$7,MATCH(I1908,Asumsi!$A$5:$A$7,0))-H1908,0)</f>
        <v>95326</v>
      </c>
      <c r="R1908" s="46">
        <f>MIN(G1908,INDEX(Asumsi!$C$5:$C$7,MATCH(I1908,Asumsi!$A$5:$A$7,0)))</f>
        <v>0.04</v>
      </c>
      <c r="S1908" s="43">
        <f t="shared" si="238"/>
        <v>0</v>
      </c>
      <c r="T1908" s="45">
        <f t="shared" si="239"/>
        <v>0</v>
      </c>
      <c r="U1908" s="45">
        <f>IF(L1908=1,F1908*INDEX(Asumsi!$B$5:$B$7,MATCH(I1908,Asumsi!$A$5:$A$7,0))-F1908*R1908,0)</f>
        <v>95326.399999999994</v>
      </c>
      <c r="V1908" s="45">
        <f>IF(S1908=1,U1908*(1-Asumsi!$B$10),U1908)</f>
        <v>95326.399999999994</v>
      </c>
    </row>
    <row r="1909" spans="1:22" x14ac:dyDescent="0.35">
      <c r="A1909" s="43">
        <v>20711</v>
      </c>
      <c r="B1909" s="43" t="s">
        <v>202</v>
      </c>
      <c r="C1909" s="43" t="s">
        <v>576</v>
      </c>
      <c r="D1909" s="44">
        <v>39832</v>
      </c>
      <c r="E1909" s="43">
        <v>5</v>
      </c>
      <c r="F1909" s="43">
        <v>197320</v>
      </c>
      <c r="G1909" s="43">
        <v>0.1</v>
      </c>
      <c r="H1909" s="43">
        <v>19732</v>
      </c>
      <c r="I1909" s="43" t="s">
        <v>76</v>
      </c>
      <c r="J1909" s="43" t="s">
        <v>145</v>
      </c>
      <c r="K1909" s="43">
        <f t="shared" si="232"/>
        <v>2009</v>
      </c>
      <c r="L1909" s="43">
        <f t="shared" si="233"/>
        <v>1</v>
      </c>
      <c r="M1909" s="43">
        <f t="shared" si="234"/>
        <v>0</v>
      </c>
      <c r="N1909" s="43">
        <f t="shared" si="235"/>
        <v>1</v>
      </c>
      <c r="O1909" s="43" t="str">
        <f t="shared" si="236"/>
        <v>D: 7%+</v>
      </c>
      <c r="P1909" s="45">
        <f t="shared" si="237"/>
        <v>177588</v>
      </c>
      <c r="Q1909" s="45">
        <f>IF(L1909=1,F1909*INDEX(Asumsi!$B$5:$B$7,MATCH(I1909,Asumsi!$A$5:$A$7,0))-H1909,0)</f>
        <v>39464</v>
      </c>
      <c r="R1909" s="46">
        <f>MIN(G1909,INDEX(Asumsi!$C$5:$C$7,MATCH(I1909,Asumsi!$A$5:$A$7,0)))</f>
        <v>0.05</v>
      </c>
      <c r="S1909" s="43">
        <f t="shared" si="238"/>
        <v>1</v>
      </c>
      <c r="T1909" s="45">
        <f t="shared" si="239"/>
        <v>9866</v>
      </c>
      <c r="U1909" s="45">
        <f>IF(L1909=1,F1909*INDEX(Asumsi!$B$5:$B$7,MATCH(I1909,Asumsi!$A$5:$A$7,0))-F1909*R1909,0)</f>
        <v>49330</v>
      </c>
      <c r="V1909" s="45">
        <f>IF(S1909=1,U1909*(1-Asumsi!$B$10),U1909)</f>
        <v>46863.5</v>
      </c>
    </row>
    <row r="1910" spans="1:22" x14ac:dyDescent="0.35">
      <c r="A1910" s="43">
        <v>20932</v>
      </c>
      <c r="B1910" s="43" t="s">
        <v>202</v>
      </c>
      <c r="C1910" s="43" t="s">
        <v>540</v>
      </c>
      <c r="D1910" s="44">
        <v>41119</v>
      </c>
      <c r="E1910" s="43">
        <v>38</v>
      </c>
      <c r="F1910" s="43">
        <v>246520</v>
      </c>
      <c r="G1910" s="43">
        <v>0.02</v>
      </c>
      <c r="H1910" s="43">
        <v>4930</v>
      </c>
      <c r="I1910" s="43" t="s">
        <v>76</v>
      </c>
      <c r="J1910" s="43" t="s">
        <v>147</v>
      </c>
      <c r="K1910" s="43">
        <f t="shared" si="232"/>
        <v>2012</v>
      </c>
      <c r="L1910" s="43">
        <f t="shared" si="233"/>
        <v>1</v>
      </c>
      <c r="M1910" s="43">
        <f t="shared" si="234"/>
        <v>0</v>
      </c>
      <c r="N1910" s="43">
        <f t="shared" si="235"/>
        <v>1</v>
      </c>
      <c r="O1910" s="43" t="str">
        <f t="shared" si="236"/>
        <v>B: 1-3%</v>
      </c>
      <c r="P1910" s="45">
        <f t="shared" si="237"/>
        <v>241590</v>
      </c>
      <c r="Q1910" s="45">
        <f>IF(L1910=1,F1910*INDEX(Asumsi!$B$5:$B$7,MATCH(I1910,Asumsi!$A$5:$A$7,0))-H1910,0)</f>
        <v>69026</v>
      </c>
      <c r="R1910" s="46">
        <f>MIN(G1910,INDEX(Asumsi!$C$5:$C$7,MATCH(I1910,Asumsi!$A$5:$A$7,0)))</f>
        <v>0.02</v>
      </c>
      <c r="S1910" s="43">
        <f t="shared" si="238"/>
        <v>0</v>
      </c>
      <c r="T1910" s="45">
        <f t="shared" si="239"/>
        <v>0</v>
      </c>
      <c r="U1910" s="45">
        <f>IF(L1910=1,F1910*INDEX(Asumsi!$B$5:$B$7,MATCH(I1910,Asumsi!$A$5:$A$7,0))-F1910*R1910,0)</f>
        <v>69025.600000000006</v>
      </c>
      <c r="V1910" s="45">
        <f>IF(S1910=1,U1910*(1-Asumsi!$B$10),U1910)</f>
        <v>69025.600000000006</v>
      </c>
    </row>
    <row r="1911" spans="1:22" x14ac:dyDescent="0.35">
      <c r="A1911" s="43">
        <v>21319</v>
      </c>
      <c r="B1911" s="43" t="s">
        <v>202</v>
      </c>
      <c r="C1911" s="43" t="s">
        <v>546</v>
      </c>
      <c r="D1911" s="44">
        <v>40297</v>
      </c>
      <c r="E1911" s="43">
        <v>5</v>
      </c>
      <c r="F1911" s="43">
        <v>4722200</v>
      </c>
      <c r="G1911" s="43">
        <v>0.01</v>
      </c>
      <c r="H1911" s="43">
        <v>47222</v>
      </c>
      <c r="I1911" s="43" t="s">
        <v>77</v>
      </c>
      <c r="J1911" s="43" t="s">
        <v>139</v>
      </c>
      <c r="K1911" s="43">
        <f t="shared" si="232"/>
        <v>2010</v>
      </c>
      <c r="L1911" s="43">
        <f t="shared" si="233"/>
        <v>1</v>
      </c>
      <c r="M1911" s="43">
        <f t="shared" si="234"/>
        <v>0</v>
      </c>
      <c r="N1911" s="43">
        <f t="shared" si="235"/>
        <v>1</v>
      </c>
      <c r="O1911" s="43" t="str">
        <f t="shared" si="236"/>
        <v>B: 1-3%</v>
      </c>
      <c r="P1911" s="45">
        <f t="shared" si="237"/>
        <v>4674978</v>
      </c>
      <c r="Q1911" s="45">
        <f>IF(L1911=1,F1911*INDEX(Asumsi!$B$5:$B$7,MATCH(I1911,Asumsi!$A$5:$A$7,0))-H1911,0)</f>
        <v>1369438</v>
      </c>
      <c r="R1911" s="46">
        <f>MIN(G1911,INDEX(Asumsi!$C$5:$C$7,MATCH(I1911,Asumsi!$A$5:$A$7,0)))</f>
        <v>0.01</v>
      </c>
      <c r="S1911" s="43">
        <f t="shared" si="238"/>
        <v>0</v>
      </c>
      <c r="T1911" s="45">
        <f t="shared" si="239"/>
        <v>0</v>
      </c>
      <c r="U1911" s="45">
        <f>IF(L1911=1,F1911*INDEX(Asumsi!$B$5:$B$7,MATCH(I1911,Asumsi!$A$5:$A$7,0))-F1911*R1911,0)</f>
        <v>1369438</v>
      </c>
      <c r="V1911" s="45">
        <f>IF(S1911=1,U1911*(1-Asumsi!$B$10),U1911)</f>
        <v>1369438</v>
      </c>
    </row>
    <row r="1912" spans="1:22" x14ac:dyDescent="0.35">
      <c r="A1912" s="43">
        <v>21344</v>
      </c>
      <c r="B1912" s="43" t="s">
        <v>202</v>
      </c>
      <c r="C1912" s="43" t="s">
        <v>548</v>
      </c>
      <c r="D1912" s="44">
        <v>41252</v>
      </c>
      <c r="E1912" s="43">
        <v>48</v>
      </c>
      <c r="F1912" s="43">
        <v>4022920</v>
      </c>
      <c r="G1912" s="43">
        <v>0.01</v>
      </c>
      <c r="H1912" s="43">
        <v>40229</v>
      </c>
      <c r="I1912" s="43" t="s">
        <v>75</v>
      </c>
      <c r="J1912" s="43" t="s">
        <v>144</v>
      </c>
      <c r="K1912" s="43">
        <f t="shared" si="232"/>
        <v>2012</v>
      </c>
      <c r="L1912" s="43">
        <f t="shared" si="233"/>
        <v>1</v>
      </c>
      <c r="M1912" s="43">
        <f t="shared" si="234"/>
        <v>0</v>
      </c>
      <c r="N1912" s="43">
        <f t="shared" si="235"/>
        <v>1</v>
      </c>
      <c r="O1912" s="43" t="str">
        <f t="shared" si="236"/>
        <v>B: 1-3%</v>
      </c>
      <c r="P1912" s="45">
        <f t="shared" si="237"/>
        <v>3982691</v>
      </c>
      <c r="Q1912" s="45">
        <f>IF(L1912=1,F1912*INDEX(Asumsi!$B$5:$B$7,MATCH(I1912,Asumsi!$A$5:$A$7,0))-H1912,0)</f>
        <v>1166647</v>
      </c>
      <c r="R1912" s="46">
        <f>MIN(G1912,INDEX(Asumsi!$C$5:$C$7,MATCH(I1912,Asumsi!$A$5:$A$7,0)))</f>
        <v>0.01</v>
      </c>
      <c r="S1912" s="43">
        <f t="shared" si="238"/>
        <v>0</v>
      </c>
      <c r="T1912" s="45">
        <f t="shared" si="239"/>
        <v>0</v>
      </c>
      <c r="U1912" s="45">
        <f>IF(L1912=1,F1912*INDEX(Asumsi!$B$5:$B$7,MATCH(I1912,Asumsi!$A$5:$A$7,0))-F1912*R1912,0)</f>
        <v>1166646.8</v>
      </c>
      <c r="V1912" s="45">
        <f>IF(S1912=1,U1912*(1-Asumsi!$B$10),U1912)</f>
        <v>1166646.8</v>
      </c>
    </row>
    <row r="1913" spans="1:22" x14ac:dyDescent="0.35">
      <c r="A1913" s="43">
        <v>21538</v>
      </c>
      <c r="B1913" s="43" t="s">
        <v>202</v>
      </c>
      <c r="C1913" s="43" t="s">
        <v>598</v>
      </c>
      <c r="D1913" s="44">
        <v>40021</v>
      </c>
      <c r="E1913" s="43">
        <v>31</v>
      </c>
      <c r="F1913" s="43">
        <v>174640</v>
      </c>
      <c r="G1913" s="43">
        <v>0.08</v>
      </c>
      <c r="H1913" s="43">
        <v>13971</v>
      </c>
      <c r="I1913" s="43" t="s">
        <v>76</v>
      </c>
      <c r="J1913" s="43" t="s">
        <v>147</v>
      </c>
      <c r="K1913" s="43">
        <f t="shared" si="232"/>
        <v>2009</v>
      </c>
      <c r="L1913" s="43">
        <f t="shared" si="233"/>
        <v>1</v>
      </c>
      <c r="M1913" s="43">
        <f t="shared" si="234"/>
        <v>0</v>
      </c>
      <c r="N1913" s="43">
        <f t="shared" si="235"/>
        <v>1</v>
      </c>
      <c r="O1913" s="43" t="str">
        <f t="shared" si="236"/>
        <v>D: 7%+</v>
      </c>
      <c r="P1913" s="45">
        <f t="shared" si="237"/>
        <v>160669</v>
      </c>
      <c r="Q1913" s="45">
        <f>IF(L1913=1,F1913*INDEX(Asumsi!$B$5:$B$7,MATCH(I1913,Asumsi!$A$5:$A$7,0))-H1913,0)</f>
        <v>38421</v>
      </c>
      <c r="R1913" s="46">
        <f>MIN(G1913,INDEX(Asumsi!$C$5:$C$7,MATCH(I1913,Asumsi!$A$5:$A$7,0)))</f>
        <v>0.05</v>
      </c>
      <c r="S1913" s="43">
        <f t="shared" si="238"/>
        <v>1</v>
      </c>
      <c r="T1913" s="45">
        <f t="shared" si="239"/>
        <v>5239.2</v>
      </c>
      <c r="U1913" s="45">
        <f>IF(L1913=1,F1913*INDEX(Asumsi!$B$5:$B$7,MATCH(I1913,Asumsi!$A$5:$A$7,0))-F1913*R1913,0)</f>
        <v>43660</v>
      </c>
      <c r="V1913" s="45">
        <f>IF(S1913=1,U1913*(1-Asumsi!$B$10),U1913)</f>
        <v>41477</v>
      </c>
    </row>
    <row r="1914" spans="1:22" x14ac:dyDescent="0.35">
      <c r="A1914" s="43">
        <v>21574</v>
      </c>
      <c r="B1914" s="43" t="s">
        <v>202</v>
      </c>
      <c r="C1914" s="43" t="s">
        <v>543</v>
      </c>
      <c r="D1914" s="44">
        <v>40193</v>
      </c>
      <c r="E1914" s="43">
        <v>33</v>
      </c>
      <c r="F1914" s="43">
        <v>155100</v>
      </c>
      <c r="G1914" s="43">
        <v>0</v>
      </c>
      <c r="H1914" s="43">
        <v>0</v>
      </c>
      <c r="I1914" s="43" t="s">
        <v>77</v>
      </c>
      <c r="J1914" s="43" t="s">
        <v>142</v>
      </c>
      <c r="K1914" s="43">
        <f t="shared" si="232"/>
        <v>2010</v>
      </c>
      <c r="L1914" s="43">
        <f t="shared" si="233"/>
        <v>1</v>
      </c>
      <c r="M1914" s="43">
        <f t="shared" si="234"/>
        <v>0</v>
      </c>
      <c r="N1914" s="43">
        <f t="shared" si="235"/>
        <v>1</v>
      </c>
      <c r="O1914" s="43" t="str">
        <f t="shared" si="236"/>
        <v>A: 0%</v>
      </c>
      <c r="P1914" s="45">
        <f t="shared" si="237"/>
        <v>155100</v>
      </c>
      <c r="Q1914" s="45">
        <f>IF(L1914=1,F1914*INDEX(Asumsi!$B$5:$B$7,MATCH(I1914,Asumsi!$A$5:$A$7,0))-H1914,0)</f>
        <v>46530</v>
      </c>
      <c r="R1914" s="46">
        <f>MIN(G1914,INDEX(Asumsi!$C$5:$C$7,MATCH(I1914,Asumsi!$A$5:$A$7,0)))</f>
        <v>0</v>
      </c>
      <c r="S1914" s="43">
        <f t="shared" si="238"/>
        <v>0</v>
      </c>
      <c r="T1914" s="45">
        <f t="shared" si="239"/>
        <v>0</v>
      </c>
      <c r="U1914" s="45">
        <f>IF(L1914=1,F1914*INDEX(Asumsi!$B$5:$B$7,MATCH(I1914,Asumsi!$A$5:$A$7,0))-F1914*R1914,0)</f>
        <v>46530</v>
      </c>
      <c r="V1914" s="45">
        <f>IF(S1914=1,U1914*(1-Asumsi!$B$10),U1914)</f>
        <v>46530</v>
      </c>
    </row>
    <row r="1915" spans="1:22" x14ac:dyDescent="0.35">
      <c r="A1915" s="43">
        <v>22242</v>
      </c>
      <c r="B1915" s="43" t="s">
        <v>202</v>
      </c>
      <c r="C1915" s="43" t="s">
        <v>510</v>
      </c>
      <c r="D1915" s="44">
        <v>39979</v>
      </c>
      <c r="E1915" s="43">
        <v>50</v>
      </c>
      <c r="F1915" s="43">
        <v>659820</v>
      </c>
      <c r="G1915" s="43">
        <v>0.04</v>
      </c>
      <c r="H1915" s="43">
        <v>26393</v>
      </c>
      <c r="I1915" s="43" t="s">
        <v>76</v>
      </c>
      <c r="J1915" s="43" t="s">
        <v>145</v>
      </c>
      <c r="K1915" s="43">
        <f t="shared" si="232"/>
        <v>2009</v>
      </c>
      <c r="L1915" s="43">
        <f t="shared" si="233"/>
        <v>1</v>
      </c>
      <c r="M1915" s="43">
        <f t="shared" si="234"/>
        <v>0</v>
      </c>
      <c r="N1915" s="43">
        <f t="shared" si="235"/>
        <v>1</v>
      </c>
      <c r="O1915" s="43" t="str">
        <f t="shared" si="236"/>
        <v>C: 4-6%</v>
      </c>
      <c r="P1915" s="45">
        <f t="shared" si="237"/>
        <v>633427</v>
      </c>
      <c r="Q1915" s="45">
        <f>IF(L1915=1,F1915*INDEX(Asumsi!$B$5:$B$7,MATCH(I1915,Asumsi!$A$5:$A$7,0))-H1915,0)</f>
        <v>171553</v>
      </c>
      <c r="R1915" s="46">
        <f>MIN(G1915,INDEX(Asumsi!$C$5:$C$7,MATCH(I1915,Asumsi!$A$5:$A$7,0)))</f>
        <v>0.04</v>
      </c>
      <c r="S1915" s="43">
        <f t="shared" si="238"/>
        <v>0</v>
      </c>
      <c r="T1915" s="45">
        <f t="shared" si="239"/>
        <v>0</v>
      </c>
      <c r="U1915" s="45">
        <f>IF(L1915=1,F1915*INDEX(Asumsi!$B$5:$B$7,MATCH(I1915,Asumsi!$A$5:$A$7,0))-F1915*R1915,0)</f>
        <v>171553.2</v>
      </c>
      <c r="V1915" s="45">
        <f>IF(S1915=1,U1915*(1-Asumsi!$B$10),U1915)</f>
        <v>171553.2</v>
      </c>
    </row>
    <row r="1916" spans="1:22" x14ac:dyDescent="0.35">
      <c r="A1916" s="43">
        <v>23271</v>
      </c>
      <c r="B1916" s="43" t="s">
        <v>202</v>
      </c>
      <c r="C1916" s="43" t="s">
        <v>461</v>
      </c>
      <c r="D1916" s="44">
        <v>40485</v>
      </c>
      <c r="E1916" s="43">
        <v>1</v>
      </c>
      <c r="F1916" s="43">
        <v>1589160</v>
      </c>
      <c r="G1916" s="43">
        <v>0.09</v>
      </c>
      <c r="H1916" s="43">
        <v>143024</v>
      </c>
      <c r="I1916" s="43" t="s">
        <v>77</v>
      </c>
      <c r="J1916" s="43" t="s">
        <v>134</v>
      </c>
      <c r="K1916" s="43">
        <f t="shared" si="232"/>
        <v>2010</v>
      </c>
      <c r="L1916" s="43">
        <f t="shared" si="233"/>
        <v>1</v>
      </c>
      <c r="M1916" s="43">
        <f t="shared" si="234"/>
        <v>0</v>
      </c>
      <c r="N1916" s="43">
        <f t="shared" si="235"/>
        <v>1</v>
      </c>
      <c r="O1916" s="43" t="str">
        <f t="shared" si="236"/>
        <v>D: 7%+</v>
      </c>
      <c r="P1916" s="45">
        <f t="shared" si="237"/>
        <v>1446136</v>
      </c>
      <c r="Q1916" s="45">
        <f>IF(L1916=1,F1916*INDEX(Asumsi!$B$5:$B$7,MATCH(I1916,Asumsi!$A$5:$A$7,0))-H1916,0)</f>
        <v>333724</v>
      </c>
      <c r="R1916" s="46">
        <f>MIN(G1916,INDEX(Asumsi!$C$5:$C$7,MATCH(I1916,Asumsi!$A$5:$A$7,0)))</f>
        <v>0.05</v>
      </c>
      <c r="S1916" s="43">
        <f t="shared" si="238"/>
        <v>1</v>
      </c>
      <c r="T1916" s="45">
        <f t="shared" si="239"/>
        <v>63566.399999999987</v>
      </c>
      <c r="U1916" s="45">
        <f>IF(L1916=1,F1916*INDEX(Asumsi!$B$5:$B$7,MATCH(I1916,Asumsi!$A$5:$A$7,0))-F1916*R1916,0)</f>
        <v>397290</v>
      </c>
      <c r="V1916" s="45">
        <f>IF(S1916=1,U1916*(1-Asumsi!$B$10),U1916)</f>
        <v>377425.5</v>
      </c>
    </row>
    <row r="1917" spans="1:22" x14ac:dyDescent="0.35">
      <c r="A1917" s="43">
        <v>23428</v>
      </c>
      <c r="B1917" s="43" t="s">
        <v>202</v>
      </c>
      <c r="C1917" s="43" t="s">
        <v>599</v>
      </c>
      <c r="D1917" s="44">
        <v>41210</v>
      </c>
      <c r="E1917" s="43">
        <v>41</v>
      </c>
      <c r="F1917" s="43">
        <v>1961900</v>
      </c>
      <c r="G1917" s="43">
        <v>0.02</v>
      </c>
      <c r="H1917" s="43">
        <v>39238</v>
      </c>
      <c r="I1917" s="43" t="s">
        <v>76</v>
      </c>
      <c r="J1917" s="43" t="s">
        <v>145</v>
      </c>
      <c r="K1917" s="43">
        <f t="shared" si="232"/>
        <v>2012</v>
      </c>
      <c r="L1917" s="43">
        <f t="shared" si="233"/>
        <v>1</v>
      </c>
      <c r="M1917" s="43">
        <f t="shared" si="234"/>
        <v>0</v>
      </c>
      <c r="N1917" s="43">
        <f t="shared" si="235"/>
        <v>1</v>
      </c>
      <c r="O1917" s="43" t="str">
        <f t="shared" si="236"/>
        <v>B: 1-3%</v>
      </c>
      <c r="P1917" s="45">
        <f t="shared" si="237"/>
        <v>1922662</v>
      </c>
      <c r="Q1917" s="45">
        <f>IF(L1917=1,F1917*INDEX(Asumsi!$B$5:$B$7,MATCH(I1917,Asumsi!$A$5:$A$7,0))-H1917,0)</f>
        <v>549332</v>
      </c>
      <c r="R1917" s="46">
        <f>MIN(G1917,INDEX(Asumsi!$C$5:$C$7,MATCH(I1917,Asumsi!$A$5:$A$7,0)))</f>
        <v>0.02</v>
      </c>
      <c r="S1917" s="43">
        <f t="shared" si="238"/>
        <v>0</v>
      </c>
      <c r="T1917" s="45">
        <f t="shared" si="239"/>
        <v>0</v>
      </c>
      <c r="U1917" s="45">
        <f>IF(L1917=1,F1917*INDEX(Asumsi!$B$5:$B$7,MATCH(I1917,Asumsi!$A$5:$A$7,0))-F1917*R1917,0)</f>
        <v>549332</v>
      </c>
      <c r="V1917" s="45">
        <f>IF(S1917=1,U1917*(1-Asumsi!$B$10),U1917)</f>
        <v>549332</v>
      </c>
    </row>
    <row r="1918" spans="1:22" x14ac:dyDescent="0.35">
      <c r="A1918" s="43">
        <v>25092</v>
      </c>
      <c r="B1918" s="43" t="s">
        <v>202</v>
      </c>
      <c r="C1918" s="43" t="s">
        <v>600</v>
      </c>
      <c r="D1918" s="44">
        <v>40513</v>
      </c>
      <c r="E1918" s="43">
        <v>6</v>
      </c>
      <c r="F1918" s="43">
        <v>282540</v>
      </c>
      <c r="G1918" s="43">
        <v>0.08</v>
      </c>
      <c r="H1918" s="43">
        <v>22603</v>
      </c>
      <c r="I1918" s="43" t="s">
        <v>76</v>
      </c>
      <c r="J1918" s="43" t="s">
        <v>138</v>
      </c>
      <c r="K1918" s="43">
        <f t="shared" si="232"/>
        <v>2010</v>
      </c>
      <c r="L1918" s="43">
        <f t="shared" si="233"/>
        <v>1</v>
      </c>
      <c r="M1918" s="43">
        <f t="shared" si="234"/>
        <v>0</v>
      </c>
      <c r="N1918" s="43">
        <f t="shared" si="235"/>
        <v>1</v>
      </c>
      <c r="O1918" s="43" t="str">
        <f t="shared" si="236"/>
        <v>D: 7%+</v>
      </c>
      <c r="P1918" s="45">
        <f t="shared" si="237"/>
        <v>259937</v>
      </c>
      <c r="Q1918" s="45">
        <f>IF(L1918=1,F1918*INDEX(Asumsi!$B$5:$B$7,MATCH(I1918,Asumsi!$A$5:$A$7,0))-H1918,0)</f>
        <v>62159</v>
      </c>
      <c r="R1918" s="46">
        <f>MIN(G1918,INDEX(Asumsi!$C$5:$C$7,MATCH(I1918,Asumsi!$A$5:$A$7,0)))</f>
        <v>0.05</v>
      </c>
      <c r="S1918" s="43">
        <f t="shared" si="238"/>
        <v>1</v>
      </c>
      <c r="T1918" s="45">
        <f t="shared" si="239"/>
        <v>8476.1999999999989</v>
      </c>
      <c r="U1918" s="45">
        <f>IF(L1918=1,F1918*INDEX(Asumsi!$B$5:$B$7,MATCH(I1918,Asumsi!$A$5:$A$7,0))-F1918*R1918,0)</f>
        <v>70635</v>
      </c>
      <c r="V1918" s="45">
        <f>IF(S1918=1,U1918*(1-Asumsi!$B$10),U1918)</f>
        <v>67103.25</v>
      </c>
    </row>
    <row r="1919" spans="1:22" x14ac:dyDescent="0.35">
      <c r="A1919" s="43">
        <v>25280</v>
      </c>
      <c r="B1919" s="43" t="s">
        <v>202</v>
      </c>
      <c r="C1919" s="43" t="s">
        <v>586</v>
      </c>
      <c r="D1919" s="44">
        <v>40684</v>
      </c>
      <c r="E1919" s="43">
        <v>47</v>
      </c>
      <c r="F1919" s="43">
        <v>405280</v>
      </c>
      <c r="G1919" s="43">
        <v>0.03</v>
      </c>
      <c r="H1919" s="43">
        <v>12158</v>
      </c>
      <c r="I1919" s="43" t="s">
        <v>76</v>
      </c>
      <c r="J1919" s="43" t="s">
        <v>147</v>
      </c>
      <c r="K1919" s="43">
        <f t="shared" si="232"/>
        <v>2011</v>
      </c>
      <c r="L1919" s="43">
        <f t="shared" si="233"/>
        <v>1</v>
      </c>
      <c r="M1919" s="43">
        <f t="shared" si="234"/>
        <v>0</v>
      </c>
      <c r="N1919" s="43">
        <f t="shared" si="235"/>
        <v>1</v>
      </c>
      <c r="O1919" s="43" t="str">
        <f t="shared" si="236"/>
        <v>B: 1-3%</v>
      </c>
      <c r="P1919" s="45">
        <f t="shared" si="237"/>
        <v>393122</v>
      </c>
      <c r="Q1919" s="45">
        <f>IF(L1919=1,F1919*INDEX(Asumsi!$B$5:$B$7,MATCH(I1919,Asumsi!$A$5:$A$7,0))-H1919,0)</f>
        <v>109426</v>
      </c>
      <c r="R1919" s="46">
        <f>MIN(G1919,INDEX(Asumsi!$C$5:$C$7,MATCH(I1919,Asumsi!$A$5:$A$7,0)))</f>
        <v>0.03</v>
      </c>
      <c r="S1919" s="43">
        <f t="shared" si="238"/>
        <v>0</v>
      </c>
      <c r="T1919" s="45">
        <f t="shared" si="239"/>
        <v>0</v>
      </c>
      <c r="U1919" s="45">
        <f>IF(L1919=1,F1919*INDEX(Asumsi!$B$5:$B$7,MATCH(I1919,Asumsi!$A$5:$A$7,0))-F1919*R1919,0)</f>
        <v>109425.60000000001</v>
      </c>
      <c r="V1919" s="45">
        <f>IF(S1919=1,U1919*(1-Asumsi!$B$10),U1919)</f>
        <v>109425.60000000001</v>
      </c>
    </row>
    <row r="1920" spans="1:22" x14ac:dyDescent="0.35">
      <c r="A1920" s="43">
        <v>25666</v>
      </c>
      <c r="B1920" s="43" t="s">
        <v>202</v>
      </c>
      <c r="C1920" s="43" t="s">
        <v>388</v>
      </c>
      <c r="D1920" s="44">
        <v>41154</v>
      </c>
      <c r="E1920" s="43">
        <v>36</v>
      </c>
      <c r="F1920" s="43">
        <v>10144680</v>
      </c>
      <c r="G1920" s="43">
        <v>0.06</v>
      </c>
      <c r="H1920" s="43">
        <v>608681</v>
      </c>
      <c r="I1920" s="43" t="s">
        <v>76</v>
      </c>
      <c r="J1920" s="43" t="s">
        <v>140</v>
      </c>
      <c r="K1920" s="43">
        <f t="shared" si="232"/>
        <v>2012</v>
      </c>
      <c r="L1920" s="43">
        <f t="shared" si="233"/>
        <v>1</v>
      </c>
      <c r="M1920" s="43">
        <f t="shared" si="234"/>
        <v>0</v>
      </c>
      <c r="N1920" s="43">
        <f t="shared" si="235"/>
        <v>1</v>
      </c>
      <c r="O1920" s="43" t="str">
        <f t="shared" si="236"/>
        <v>C: 4-6%</v>
      </c>
      <c r="P1920" s="45">
        <f t="shared" si="237"/>
        <v>9535999</v>
      </c>
      <c r="Q1920" s="45">
        <f>IF(L1920=1,F1920*INDEX(Asumsi!$B$5:$B$7,MATCH(I1920,Asumsi!$A$5:$A$7,0))-H1920,0)</f>
        <v>2434723</v>
      </c>
      <c r="R1920" s="46">
        <f>MIN(G1920,INDEX(Asumsi!$C$5:$C$7,MATCH(I1920,Asumsi!$A$5:$A$7,0)))</f>
        <v>0.05</v>
      </c>
      <c r="S1920" s="43">
        <f t="shared" si="238"/>
        <v>1</v>
      </c>
      <c r="T1920" s="45">
        <f t="shared" si="239"/>
        <v>101446.79999999994</v>
      </c>
      <c r="U1920" s="45">
        <f>IF(L1920=1,F1920*INDEX(Asumsi!$B$5:$B$7,MATCH(I1920,Asumsi!$A$5:$A$7,0))-F1920*R1920,0)</f>
        <v>2536170</v>
      </c>
      <c r="V1920" s="45">
        <f>IF(S1920=1,U1920*(1-Asumsi!$B$10),U1920)</f>
        <v>2409361.5</v>
      </c>
    </row>
    <row r="1921" spans="1:22" x14ac:dyDescent="0.35">
      <c r="A1921" s="43">
        <v>25669</v>
      </c>
      <c r="B1921" s="43" t="s">
        <v>202</v>
      </c>
      <c r="C1921" s="43" t="s">
        <v>461</v>
      </c>
      <c r="D1921" s="44">
        <v>40559</v>
      </c>
      <c r="E1921" s="43">
        <v>12</v>
      </c>
      <c r="F1921" s="43">
        <v>91260</v>
      </c>
      <c r="G1921" s="43">
        <v>0.02</v>
      </c>
      <c r="H1921" s="43">
        <v>1825</v>
      </c>
      <c r="I1921" s="43" t="s">
        <v>76</v>
      </c>
      <c r="J1921" s="43" t="s">
        <v>149</v>
      </c>
      <c r="K1921" s="43">
        <f t="shared" si="232"/>
        <v>2011</v>
      </c>
      <c r="L1921" s="43">
        <f t="shared" si="233"/>
        <v>1</v>
      </c>
      <c r="M1921" s="43">
        <f t="shared" si="234"/>
        <v>0</v>
      </c>
      <c r="N1921" s="43">
        <f t="shared" si="235"/>
        <v>1</v>
      </c>
      <c r="O1921" s="43" t="str">
        <f t="shared" si="236"/>
        <v>B: 1-3%</v>
      </c>
      <c r="P1921" s="45">
        <f t="shared" si="237"/>
        <v>89435</v>
      </c>
      <c r="Q1921" s="45">
        <f>IF(L1921=1,F1921*INDEX(Asumsi!$B$5:$B$7,MATCH(I1921,Asumsi!$A$5:$A$7,0))-H1921,0)</f>
        <v>25553</v>
      </c>
      <c r="R1921" s="46">
        <f>MIN(G1921,INDEX(Asumsi!$C$5:$C$7,MATCH(I1921,Asumsi!$A$5:$A$7,0)))</f>
        <v>0.02</v>
      </c>
      <c r="S1921" s="43">
        <f t="shared" si="238"/>
        <v>0</v>
      </c>
      <c r="T1921" s="45">
        <f t="shared" si="239"/>
        <v>0</v>
      </c>
      <c r="U1921" s="45">
        <f>IF(L1921=1,F1921*INDEX(Asumsi!$B$5:$B$7,MATCH(I1921,Asumsi!$A$5:$A$7,0))-F1921*R1921,0)</f>
        <v>25552.799999999999</v>
      </c>
      <c r="V1921" s="45">
        <f>IF(S1921=1,U1921*(1-Asumsi!$B$10),U1921)</f>
        <v>25552.799999999999</v>
      </c>
    </row>
    <row r="1922" spans="1:22" x14ac:dyDescent="0.35">
      <c r="A1922" s="43">
        <v>26276</v>
      </c>
      <c r="B1922" s="43" t="s">
        <v>202</v>
      </c>
      <c r="C1922" s="43" t="s">
        <v>515</v>
      </c>
      <c r="D1922" s="44">
        <v>40433</v>
      </c>
      <c r="E1922" s="43">
        <v>21</v>
      </c>
      <c r="F1922" s="43">
        <v>7370760</v>
      </c>
      <c r="G1922" s="43">
        <v>0</v>
      </c>
      <c r="H1922" s="43">
        <v>0</v>
      </c>
      <c r="I1922" s="43" t="s">
        <v>75</v>
      </c>
      <c r="J1922" s="43" t="s">
        <v>144</v>
      </c>
      <c r="K1922" s="43">
        <f t="shared" ref="K1922:K1985" si="240">YEAR(D1922)</f>
        <v>2010</v>
      </c>
      <c r="L1922" s="43">
        <f t="shared" ref="L1922:L1985" si="241">IF(B1922="Order Finished",1,0)</f>
        <v>1</v>
      </c>
      <c r="M1922" s="43">
        <f t="shared" ref="M1922:M1985" si="242">IF(B1922="Order Returned",1,0)</f>
        <v>0</v>
      </c>
      <c r="N1922" s="43">
        <f t="shared" ref="N1922:N1985" si="243">IF(B1922="Order Cancelled",0,1)</f>
        <v>1</v>
      </c>
      <c r="O1922" s="43" t="str">
        <f t="shared" ref="O1922:O1985" si="244">IF(G1922=0,"A: 0%",IF(G1922&lt;=0.03,"B: 1-3%",IF(G1922&lt;=0.06,"C: 4-6%","D: 7%+")))</f>
        <v>A: 0%</v>
      </c>
      <c r="P1922" s="45">
        <f t="shared" ref="P1922:P1985" si="245">IF(L1922=1,F1922-H1922,0)</f>
        <v>7370760</v>
      </c>
      <c r="Q1922" s="45">
        <f>IF(L1922=1,F1922*INDEX(Asumsi!$B$5:$B$7,MATCH(I1922,Asumsi!$A$5:$A$7,0))-H1922,0)</f>
        <v>2211228</v>
      </c>
      <c r="R1922" s="46">
        <f>MIN(G1922,INDEX(Asumsi!$C$5:$C$7,MATCH(I1922,Asumsi!$A$5:$A$7,0)))</f>
        <v>0</v>
      </c>
      <c r="S1922" s="43">
        <f t="shared" ref="S1922:S1985" si="246">IF(G1922&gt;R1922,1,0)</f>
        <v>0</v>
      </c>
      <c r="T1922" s="45">
        <f t="shared" ref="T1922:T1985" si="247">IF(L1922=1,F1922*(G1922-R1922),0)</f>
        <v>0</v>
      </c>
      <c r="U1922" s="45">
        <f>IF(L1922=1,F1922*INDEX(Asumsi!$B$5:$B$7,MATCH(I1922,Asumsi!$A$5:$A$7,0))-F1922*R1922,0)</f>
        <v>2211228</v>
      </c>
      <c r="V1922" s="45">
        <f>IF(S1922=1,U1922*(1-Asumsi!$B$10),U1922)</f>
        <v>2211228</v>
      </c>
    </row>
    <row r="1923" spans="1:22" x14ac:dyDescent="0.35">
      <c r="A1923" s="43">
        <v>26912</v>
      </c>
      <c r="B1923" s="43" t="s">
        <v>202</v>
      </c>
      <c r="C1923" s="43" t="s">
        <v>510</v>
      </c>
      <c r="D1923" s="44">
        <v>41026</v>
      </c>
      <c r="E1923" s="43">
        <v>21</v>
      </c>
      <c r="F1923" s="43">
        <v>2180220</v>
      </c>
      <c r="G1923" s="43">
        <v>0.08</v>
      </c>
      <c r="H1923" s="43">
        <v>174418</v>
      </c>
      <c r="I1923" s="43" t="s">
        <v>77</v>
      </c>
      <c r="J1923" s="43" t="s">
        <v>142</v>
      </c>
      <c r="K1923" s="43">
        <f t="shared" si="240"/>
        <v>2012</v>
      </c>
      <c r="L1923" s="43">
        <f t="shared" si="241"/>
        <v>1</v>
      </c>
      <c r="M1923" s="43">
        <f t="shared" si="242"/>
        <v>0</v>
      </c>
      <c r="N1923" s="43">
        <f t="shared" si="243"/>
        <v>1</v>
      </c>
      <c r="O1923" s="43" t="str">
        <f t="shared" si="244"/>
        <v>D: 7%+</v>
      </c>
      <c r="P1923" s="45">
        <f t="shared" si="245"/>
        <v>2005802</v>
      </c>
      <c r="Q1923" s="45">
        <f>IF(L1923=1,F1923*INDEX(Asumsi!$B$5:$B$7,MATCH(I1923,Asumsi!$A$5:$A$7,0))-H1923,0)</f>
        <v>479648</v>
      </c>
      <c r="R1923" s="46">
        <f>MIN(G1923,INDEX(Asumsi!$C$5:$C$7,MATCH(I1923,Asumsi!$A$5:$A$7,0)))</f>
        <v>0.05</v>
      </c>
      <c r="S1923" s="43">
        <f t="shared" si="246"/>
        <v>1</v>
      </c>
      <c r="T1923" s="45">
        <f t="shared" si="247"/>
        <v>65406.6</v>
      </c>
      <c r="U1923" s="45">
        <f>IF(L1923=1,F1923*INDEX(Asumsi!$B$5:$B$7,MATCH(I1923,Asumsi!$A$5:$A$7,0))-F1923*R1923,0)</f>
        <v>545055</v>
      </c>
      <c r="V1923" s="45">
        <f>IF(S1923=1,U1923*(1-Asumsi!$B$10),U1923)</f>
        <v>517802.25</v>
      </c>
    </row>
    <row r="1924" spans="1:22" x14ac:dyDescent="0.35">
      <c r="A1924" s="43">
        <v>27137</v>
      </c>
      <c r="B1924" s="43" t="s">
        <v>209</v>
      </c>
      <c r="C1924" s="43" t="s">
        <v>589</v>
      </c>
      <c r="D1924" s="44">
        <v>40908</v>
      </c>
      <c r="E1924" s="43">
        <v>2</v>
      </c>
      <c r="F1924" s="43">
        <v>121125</v>
      </c>
      <c r="G1924" s="43">
        <v>0.02</v>
      </c>
      <c r="H1924" s="43">
        <v>2423</v>
      </c>
      <c r="I1924" s="43" t="s">
        <v>77</v>
      </c>
      <c r="J1924" s="43" t="s">
        <v>137</v>
      </c>
      <c r="K1924" s="43">
        <f t="shared" si="240"/>
        <v>2011</v>
      </c>
      <c r="L1924" s="43">
        <f t="shared" si="241"/>
        <v>0</v>
      </c>
      <c r="M1924" s="43">
        <f t="shared" si="242"/>
        <v>1</v>
      </c>
      <c r="N1924" s="43">
        <f t="shared" si="243"/>
        <v>1</v>
      </c>
      <c r="O1924" s="43" t="str">
        <f t="shared" si="244"/>
        <v>B: 1-3%</v>
      </c>
      <c r="P1924" s="45">
        <f t="shared" si="245"/>
        <v>0</v>
      </c>
      <c r="Q1924" s="45">
        <f>IF(L1924=1,F1924*INDEX(Asumsi!$B$5:$B$7,MATCH(I1924,Asumsi!$A$5:$A$7,0))-H1924,0)</f>
        <v>0</v>
      </c>
      <c r="R1924" s="46">
        <f>MIN(G1924,INDEX(Asumsi!$C$5:$C$7,MATCH(I1924,Asumsi!$A$5:$A$7,0)))</f>
        <v>0.02</v>
      </c>
      <c r="S1924" s="43">
        <f t="shared" si="246"/>
        <v>0</v>
      </c>
      <c r="T1924" s="45">
        <f t="shared" si="247"/>
        <v>0</v>
      </c>
      <c r="U1924" s="45">
        <f>IF(L1924=1,F1924*INDEX(Asumsi!$B$5:$B$7,MATCH(I1924,Asumsi!$A$5:$A$7,0))-F1924*R1924,0)</f>
        <v>0</v>
      </c>
      <c r="V1924" s="45">
        <f>IF(S1924=1,U1924*(1-Asumsi!$B$10),U1924)</f>
        <v>0</v>
      </c>
    </row>
    <row r="1925" spans="1:22" x14ac:dyDescent="0.35">
      <c r="A1925" s="43">
        <v>27335</v>
      </c>
      <c r="B1925" s="43" t="s">
        <v>202</v>
      </c>
      <c r="C1925" s="43" t="s">
        <v>541</v>
      </c>
      <c r="D1925" s="44">
        <v>40488</v>
      </c>
      <c r="E1925" s="43">
        <v>23</v>
      </c>
      <c r="F1925" s="43">
        <v>134940</v>
      </c>
      <c r="G1925" s="43">
        <v>0.03</v>
      </c>
      <c r="H1925" s="43">
        <v>4048</v>
      </c>
      <c r="I1925" s="43" t="s">
        <v>76</v>
      </c>
      <c r="J1925" s="43" t="s">
        <v>146</v>
      </c>
      <c r="K1925" s="43">
        <f t="shared" si="240"/>
        <v>2010</v>
      </c>
      <c r="L1925" s="43">
        <f t="shared" si="241"/>
        <v>1</v>
      </c>
      <c r="M1925" s="43">
        <f t="shared" si="242"/>
        <v>0</v>
      </c>
      <c r="N1925" s="43">
        <f t="shared" si="243"/>
        <v>1</v>
      </c>
      <c r="O1925" s="43" t="str">
        <f t="shared" si="244"/>
        <v>B: 1-3%</v>
      </c>
      <c r="P1925" s="45">
        <f t="shared" si="245"/>
        <v>130892</v>
      </c>
      <c r="Q1925" s="45">
        <f>IF(L1925=1,F1925*INDEX(Asumsi!$B$5:$B$7,MATCH(I1925,Asumsi!$A$5:$A$7,0))-H1925,0)</f>
        <v>36434</v>
      </c>
      <c r="R1925" s="46">
        <f>MIN(G1925,INDEX(Asumsi!$C$5:$C$7,MATCH(I1925,Asumsi!$A$5:$A$7,0)))</f>
        <v>0.03</v>
      </c>
      <c r="S1925" s="43">
        <f t="shared" si="246"/>
        <v>0</v>
      </c>
      <c r="T1925" s="45">
        <f t="shared" si="247"/>
        <v>0</v>
      </c>
      <c r="U1925" s="45">
        <f>IF(L1925=1,F1925*INDEX(Asumsi!$B$5:$B$7,MATCH(I1925,Asumsi!$A$5:$A$7,0))-F1925*R1925,0)</f>
        <v>36433.800000000003</v>
      </c>
      <c r="V1925" s="45">
        <f>IF(S1925=1,U1925*(1-Asumsi!$B$10),U1925)</f>
        <v>36433.800000000003</v>
      </c>
    </row>
    <row r="1926" spans="1:22" x14ac:dyDescent="0.35">
      <c r="A1926" s="43">
        <v>27430</v>
      </c>
      <c r="B1926" s="43" t="s">
        <v>202</v>
      </c>
      <c r="C1926" s="43" t="s">
        <v>601</v>
      </c>
      <c r="D1926" s="44">
        <v>40574</v>
      </c>
      <c r="E1926" s="43">
        <v>3</v>
      </c>
      <c r="F1926" s="43">
        <v>630540</v>
      </c>
      <c r="G1926" s="43">
        <v>0.08</v>
      </c>
      <c r="H1926" s="43">
        <v>50443</v>
      </c>
      <c r="I1926" s="43" t="s">
        <v>75</v>
      </c>
      <c r="J1926" s="43" t="s">
        <v>144</v>
      </c>
      <c r="K1926" s="43">
        <f t="shared" si="240"/>
        <v>2011</v>
      </c>
      <c r="L1926" s="43">
        <f t="shared" si="241"/>
        <v>1</v>
      </c>
      <c r="M1926" s="43">
        <f t="shared" si="242"/>
        <v>0</v>
      </c>
      <c r="N1926" s="43">
        <f t="shared" si="243"/>
        <v>1</v>
      </c>
      <c r="O1926" s="43" t="str">
        <f t="shared" si="244"/>
        <v>D: 7%+</v>
      </c>
      <c r="P1926" s="45">
        <f t="shared" si="245"/>
        <v>580097</v>
      </c>
      <c r="Q1926" s="45">
        <f>IF(L1926=1,F1926*INDEX(Asumsi!$B$5:$B$7,MATCH(I1926,Asumsi!$A$5:$A$7,0))-H1926,0)</f>
        <v>138719</v>
      </c>
      <c r="R1926" s="46">
        <f>MIN(G1926,INDEX(Asumsi!$C$5:$C$7,MATCH(I1926,Asumsi!$A$5:$A$7,0)))</f>
        <v>0.03</v>
      </c>
      <c r="S1926" s="43">
        <f t="shared" si="246"/>
        <v>1</v>
      </c>
      <c r="T1926" s="45">
        <f t="shared" si="247"/>
        <v>31527</v>
      </c>
      <c r="U1926" s="45">
        <f>IF(L1926=1,F1926*INDEX(Asumsi!$B$5:$B$7,MATCH(I1926,Asumsi!$A$5:$A$7,0))-F1926*R1926,0)</f>
        <v>170245.8</v>
      </c>
      <c r="V1926" s="45">
        <f>IF(S1926=1,U1926*(1-Asumsi!$B$10),U1926)</f>
        <v>161733.50999999998</v>
      </c>
    </row>
    <row r="1927" spans="1:22" x14ac:dyDescent="0.35">
      <c r="A1927" s="43">
        <v>27559</v>
      </c>
      <c r="B1927" s="43" t="s">
        <v>202</v>
      </c>
      <c r="C1927" s="43" t="s">
        <v>602</v>
      </c>
      <c r="D1927" s="44">
        <v>40846</v>
      </c>
      <c r="E1927" s="43">
        <v>38</v>
      </c>
      <c r="F1927" s="43">
        <v>931800</v>
      </c>
      <c r="G1927" s="43">
        <v>0.05</v>
      </c>
      <c r="H1927" s="43">
        <v>46590</v>
      </c>
      <c r="I1927" s="43" t="s">
        <v>76</v>
      </c>
      <c r="J1927" s="43" t="s">
        <v>145</v>
      </c>
      <c r="K1927" s="43">
        <f t="shared" si="240"/>
        <v>2011</v>
      </c>
      <c r="L1927" s="43">
        <f t="shared" si="241"/>
        <v>1</v>
      </c>
      <c r="M1927" s="43">
        <f t="shared" si="242"/>
        <v>0</v>
      </c>
      <c r="N1927" s="43">
        <f t="shared" si="243"/>
        <v>1</v>
      </c>
      <c r="O1927" s="43" t="str">
        <f t="shared" si="244"/>
        <v>C: 4-6%</v>
      </c>
      <c r="P1927" s="45">
        <f t="shared" si="245"/>
        <v>885210</v>
      </c>
      <c r="Q1927" s="45">
        <f>IF(L1927=1,F1927*INDEX(Asumsi!$B$5:$B$7,MATCH(I1927,Asumsi!$A$5:$A$7,0))-H1927,0)</f>
        <v>232950</v>
      </c>
      <c r="R1927" s="46">
        <f>MIN(G1927,INDEX(Asumsi!$C$5:$C$7,MATCH(I1927,Asumsi!$A$5:$A$7,0)))</f>
        <v>0.05</v>
      </c>
      <c r="S1927" s="43">
        <f t="shared" si="246"/>
        <v>0</v>
      </c>
      <c r="T1927" s="45">
        <f t="shared" si="247"/>
        <v>0</v>
      </c>
      <c r="U1927" s="45">
        <f>IF(L1927=1,F1927*INDEX(Asumsi!$B$5:$B$7,MATCH(I1927,Asumsi!$A$5:$A$7,0))-F1927*R1927,0)</f>
        <v>232950</v>
      </c>
      <c r="V1927" s="45">
        <f>IF(S1927=1,U1927*(1-Asumsi!$B$10),U1927)</f>
        <v>232950</v>
      </c>
    </row>
    <row r="1928" spans="1:22" x14ac:dyDescent="0.35">
      <c r="A1928" s="43">
        <v>29797</v>
      </c>
      <c r="B1928" s="43" t="s">
        <v>202</v>
      </c>
      <c r="C1928" s="43" t="s">
        <v>598</v>
      </c>
      <c r="D1928" s="44">
        <v>40355</v>
      </c>
      <c r="E1928" s="43">
        <v>50</v>
      </c>
      <c r="F1928" s="43">
        <v>1484100</v>
      </c>
      <c r="G1928" s="43">
        <v>0.05</v>
      </c>
      <c r="H1928" s="43">
        <v>74205</v>
      </c>
      <c r="I1928" s="43" t="s">
        <v>75</v>
      </c>
      <c r="J1928" s="43" t="s">
        <v>144</v>
      </c>
      <c r="K1928" s="43">
        <f t="shared" si="240"/>
        <v>2010</v>
      </c>
      <c r="L1928" s="43">
        <f t="shared" si="241"/>
        <v>1</v>
      </c>
      <c r="M1928" s="43">
        <f t="shared" si="242"/>
        <v>0</v>
      </c>
      <c r="N1928" s="43">
        <f t="shared" si="243"/>
        <v>1</v>
      </c>
      <c r="O1928" s="43" t="str">
        <f t="shared" si="244"/>
        <v>C: 4-6%</v>
      </c>
      <c r="P1928" s="45">
        <f t="shared" si="245"/>
        <v>1409895</v>
      </c>
      <c r="Q1928" s="45">
        <f>IF(L1928=1,F1928*INDEX(Asumsi!$B$5:$B$7,MATCH(I1928,Asumsi!$A$5:$A$7,0))-H1928,0)</f>
        <v>371025</v>
      </c>
      <c r="R1928" s="46">
        <f>MIN(G1928,INDEX(Asumsi!$C$5:$C$7,MATCH(I1928,Asumsi!$A$5:$A$7,0)))</f>
        <v>0.03</v>
      </c>
      <c r="S1928" s="43">
        <f t="shared" si="246"/>
        <v>1</v>
      </c>
      <c r="T1928" s="45">
        <f t="shared" si="247"/>
        <v>29682.000000000007</v>
      </c>
      <c r="U1928" s="45">
        <f>IF(L1928=1,F1928*INDEX(Asumsi!$B$5:$B$7,MATCH(I1928,Asumsi!$A$5:$A$7,0))-F1928*R1928,0)</f>
        <v>400707</v>
      </c>
      <c r="V1928" s="45">
        <f>IF(S1928=1,U1928*(1-Asumsi!$B$10),U1928)</f>
        <v>380671.64999999997</v>
      </c>
    </row>
    <row r="1929" spans="1:22" x14ac:dyDescent="0.35">
      <c r="A1929" s="43">
        <v>31682</v>
      </c>
      <c r="B1929" s="43" t="s">
        <v>209</v>
      </c>
      <c r="C1929" s="43" t="s">
        <v>539</v>
      </c>
      <c r="D1929" s="44">
        <v>40246</v>
      </c>
      <c r="E1929" s="43">
        <v>42</v>
      </c>
      <c r="F1929" s="43">
        <v>6373540</v>
      </c>
      <c r="G1929" s="43">
        <v>0.09</v>
      </c>
      <c r="H1929" s="43">
        <v>573619</v>
      </c>
      <c r="I1929" s="43" t="s">
        <v>76</v>
      </c>
      <c r="J1929" s="43" t="s">
        <v>141</v>
      </c>
      <c r="K1929" s="43">
        <f t="shared" si="240"/>
        <v>2010</v>
      </c>
      <c r="L1929" s="43">
        <f t="shared" si="241"/>
        <v>0</v>
      </c>
      <c r="M1929" s="43">
        <f t="shared" si="242"/>
        <v>1</v>
      </c>
      <c r="N1929" s="43">
        <f t="shared" si="243"/>
        <v>1</v>
      </c>
      <c r="O1929" s="43" t="str">
        <f t="shared" si="244"/>
        <v>D: 7%+</v>
      </c>
      <c r="P1929" s="45">
        <f t="shared" si="245"/>
        <v>0</v>
      </c>
      <c r="Q1929" s="45">
        <f>IF(L1929=1,F1929*INDEX(Asumsi!$B$5:$B$7,MATCH(I1929,Asumsi!$A$5:$A$7,0))-H1929,0)</f>
        <v>0</v>
      </c>
      <c r="R1929" s="46">
        <f>MIN(G1929,INDEX(Asumsi!$C$5:$C$7,MATCH(I1929,Asumsi!$A$5:$A$7,0)))</f>
        <v>0.05</v>
      </c>
      <c r="S1929" s="43">
        <f t="shared" si="246"/>
        <v>1</v>
      </c>
      <c r="T1929" s="45">
        <f t="shared" si="247"/>
        <v>0</v>
      </c>
      <c r="U1929" s="45">
        <f>IF(L1929=1,F1929*INDEX(Asumsi!$B$5:$B$7,MATCH(I1929,Asumsi!$A$5:$A$7,0))-F1929*R1929,0)</f>
        <v>0</v>
      </c>
      <c r="V1929" s="45">
        <f>IF(S1929=1,U1929*(1-Asumsi!$B$10),U1929)</f>
        <v>0</v>
      </c>
    </row>
    <row r="1930" spans="1:22" x14ac:dyDescent="0.35">
      <c r="A1930" s="43">
        <v>32389</v>
      </c>
      <c r="B1930" s="43" t="s">
        <v>202</v>
      </c>
      <c r="C1930" s="43" t="s">
        <v>603</v>
      </c>
      <c r="D1930" s="44">
        <v>40482</v>
      </c>
      <c r="E1930" s="43">
        <v>23</v>
      </c>
      <c r="F1930" s="43">
        <v>1868140</v>
      </c>
      <c r="G1930" s="43">
        <v>7.0000000000000007E-2</v>
      </c>
      <c r="H1930" s="43">
        <v>130770</v>
      </c>
      <c r="I1930" s="43" t="s">
        <v>77</v>
      </c>
      <c r="J1930" s="43" t="s">
        <v>142</v>
      </c>
      <c r="K1930" s="43">
        <f t="shared" si="240"/>
        <v>2010</v>
      </c>
      <c r="L1930" s="43">
        <f t="shared" si="241"/>
        <v>1</v>
      </c>
      <c r="M1930" s="43">
        <f t="shared" si="242"/>
        <v>0</v>
      </c>
      <c r="N1930" s="43">
        <f t="shared" si="243"/>
        <v>1</v>
      </c>
      <c r="O1930" s="43" t="str">
        <f t="shared" si="244"/>
        <v>D: 7%+</v>
      </c>
      <c r="P1930" s="45">
        <f t="shared" si="245"/>
        <v>1737370</v>
      </c>
      <c r="Q1930" s="45">
        <f>IF(L1930=1,F1930*INDEX(Asumsi!$B$5:$B$7,MATCH(I1930,Asumsi!$A$5:$A$7,0))-H1930,0)</f>
        <v>429672</v>
      </c>
      <c r="R1930" s="46">
        <f>MIN(G1930,INDEX(Asumsi!$C$5:$C$7,MATCH(I1930,Asumsi!$A$5:$A$7,0)))</f>
        <v>0.05</v>
      </c>
      <c r="S1930" s="43">
        <f t="shared" si="246"/>
        <v>1</v>
      </c>
      <c r="T1930" s="45">
        <f t="shared" si="247"/>
        <v>37362.80000000001</v>
      </c>
      <c r="U1930" s="45">
        <f>IF(L1930=1,F1930*INDEX(Asumsi!$B$5:$B$7,MATCH(I1930,Asumsi!$A$5:$A$7,0))-F1930*R1930,0)</f>
        <v>467035</v>
      </c>
      <c r="V1930" s="45">
        <f>IF(S1930=1,U1930*(1-Asumsi!$B$10),U1930)</f>
        <v>443683.25</v>
      </c>
    </row>
    <row r="1931" spans="1:22" x14ac:dyDescent="0.35">
      <c r="A1931" s="43">
        <v>32420</v>
      </c>
      <c r="B1931" s="43" t="s">
        <v>202</v>
      </c>
      <c r="C1931" s="43" t="s">
        <v>563</v>
      </c>
      <c r="D1931" s="44">
        <v>40023</v>
      </c>
      <c r="E1931" s="43">
        <v>35</v>
      </c>
      <c r="F1931" s="43">
        <v>350160</v>
      </c>
      <c r="G1931" s="43">
        <v>7.0000000000000007E-2</v>
      </c>
      <c r="H1931" s="43">
        <v>24511</v>
      </c>
      <c r="I1931" s="43" t="s">
        <v>77</v>
      </c>
      <c r="J1931" s="43" t="s">
        <v>142</v>
      </c>
      <c r="K1931" s="43">
        <f t="shared" si="240"/>
        <v>2009</v>
      </c>
      <c r="L1931" s="43">
        <f t="shared" si="241"/>
        <v>1</v>
      </c>
      <c r="M1931" s="43">
        <f t="shared" si="242"/>
        <v>0</v>
      </c>
      <c r="N1931" s="43">
        <f t="shared" si="243"/>
        <v>1</v>
      </c>
      <c r="O1931" s="43" t="str">
        <f t="shared" si="244"/>
        <v>D: 7%+</v>
      </c>
      <c r="P1931" s="45">
        <f t="shared" si="245"/>
        <v>325649</v>
      </c>
      <c r="Q1931" s="45">
        <f>IF(L1931=1,F1931*INDEX(Asumsi!$B$5:$B$7,MATCH(I1931,Asumsi!$A$5:$A$7,0))-H1931,0)</f>
        <v>80537</v>
      </c>
      <c r="R1931" s="46">
        <f>MIN(G1931,INDEX(Asumsi!$C$5:$C$7,MATCH(I1931,Asumsi!$A$5:$A$7,0)))</f>
        <v>0.05</v>
      </c>
      <c r="S1931" s="43">
        <f t="shared" si="246"/>
        <v>1</v>
      </c>
      <c r="T1931" s="45">
        <f t="shared" si="247"/>
        <v>7003.2000000000016</v>
      </c>
      <c r="U1931" s="45">
        <f>IF(L1931=1,F1931*INDEX(Asumsi!$B$5:$B$7,MATCH(I1931,Asumsi!$A$5:$A$7,0))-F1931*R1931,0)</f>
        <v>87540</v>
      </c>
      <c r="V1931" s="45">
        <f>IF(S1931=1,U1931*(1-Asumsi!$B$10),U1931)</f>
        <v>83163</v>
      </c>
    </row>
    <row r="1932" spans="1:22" x14ac:dyDescent="0.35">
      <c r="A1932" s="43">
        <v>33699</v>
      </c>
      <c r="B1932" s="43" t="s">
        <v>202</v>
      </c>
      <c r="C1932" s="43" t="s">
        <v>550</v>
      </c>
      <c r="D1932" s="44">
        <v>40020</v>
      </c>
      <c r="E1932" s="43">
        <v>18</v>
      </c>
      <c r="F1932" s="43">
        <v>580140</v>
      </c>
      <c r="G1932" s="43">
        <v>7.0000000000000007E-2</v>
      </c>
      <c r="H1932" s="43">
        <v>40610</v>
      </c>
      <c r="I1932" s="43" t="s">
        <v>76</v>
      </c>
      <c r="J1932" s="43" t="s">
        <v>140</v>
      </c>
      <c r="K1932" s="43">
        <f t="shared" si="240"/>
        <v>2009</v>
      </c>
      <c r="L1932" s="43">
        <f t="shared" si="241"/>
        <v>1</v>
      </c>
      <c r="M1932" s="43">
        <f t="shared" si="242"/>
        <v>0</v>
      </c>
      <c r="N1932" s="43">
        <f t="shared" si="243"/>
        <v>1</v>
      </c>
      <c r="O1932" s="43" t="str">
        <f t="shared" si="244"/>
        <v>D: 7%+</v>
      </c>
      <c r="P1932" s="45">
        <f t="shared" si="245"/>
        <v>539530</v>
      </c>
      <c r="Q1932" s="45">
        <f>IF(L1932=1,F1932*INDEX(Asumsi!$B$5:$B$7,MATCH(I1932,Asumsi!$A$5:$A$7,0))-H1932,0)</f>
        <v>133432</v>
      </c>
      <c r="R1932" s="46">
        <f>MIN(G1932,INDEX(Asumsi!$C$5:$C$7,MATCH(I1932,Asumsi!$A$5:$A$7,0)))</f>
        <v>0.05</v>
      </c>
      <c r="S1932" s="43">
        <f t="shared" si="246"/>
        <v>1</v>
      </c>
      <c r="T1932" s="45">
        <f t="shared" si="247"/>
        <v>11602.800000000003</v>
      </c>
      <c r="U1932" s="45">
        <f>IF(L1932=1,F1932*INDEX(Asumsi!$B$5:$B$7,MATCH(I1932,Asumsi!$A$5:$A$7,0))-F1932*R1932,0)</f>
        <v>145035</v>
      </c>
      <c r="V1932" s="45">
        <f>IF(S1932=1,U1932*(1-Asumsi!$B$10),U1932)</f>
        <v>137783.25</v>
      </c>
    </row>
    <row r="1933" spans="1:22" x14ac:dyDescent="0.35">
      <c r="A1933" s="43">
        <v>33797</v>
      </c>
      <c r="B1933" s="43" t="s">
        <v>202</v>
      </c>
      <c r="C1933" s="43" t="s">
        <v>604</v>
      </c>
      <c r="D1933" s="44">
        <v>39824</v>
      </c>
      <c r="E1933" s="43">
        <v>20</v>
      </c>
      <c r="F1933" s="43">
        <v>9062680</v>
      </c>
      <c r="G1933" s="43">
        <v>0.08</v>
      </c>
      <c r="H1933" s="43">
        <v>725014</v>
      </c>
      <c r="I1933" s="43" t="s">
        <v>77</v>
      </c>
      <c r="J1933" s="43" t="s">
        <v>134</v>
      </c>
      <c r="K1933" s="43">
        <f t="shared" si="240"/>
        <v>2009</v>
      </c>
      <c r="L1933" s="43">
        <f t="shared" si="241"/>
        <v>1</v>
      </c>
      <c r="M1933" s="43">
        <f t="shared" si="242"/>
        <v>0</v>
      </c>
      <c r="N1933" s="43">
        <f t="shared" si="243"/>
        <v>1</v>
      </c>
      <c r="O1933" s="43" t="str">
        <f t="shared" si="244"/>
        <v>D: 7%+</v>
      </c>
      <c r="P1933" s="45">
        <f t="shared" si="245"/>
        <v>8337666</v>
      </c>
      <c r="Q1933" s="45">
        <f>IF(L1933=1,F1933*INDEX(Asumsi!$B$5:$B$7,MATCH(I1933,Asumsi!$A$5:$A$7,0))-H1933,0)</f>
        <v>1993790</v>
      </c>
      <c r="R1933" s="46">
        <f>MIN(G1933,INDEX(Asumsi!$C$5:$C$7,MATCH(I1933,Asumsi!$A$5:$A$7,0)))</f>
        <v>0.05</v>
      </c>
      <c r="S1933" s="43">
        <f t="shared" si="246"/>
        <v>1</v>
      </c>
      <c r="T1933" s="45">
        <f t="shared" si="247"/>
        <v>271880.39999999997</v>
      </c>
      <c r="U1933" s="45">
        <f>IF(L1933=1,F1933*INDEX(Asumsi!$B$5:$B$7,MATCH(I1933,Asumsi!$A$5:$A$7,0))-F1933*R1933,0)</f>
        <v>2265670</v>
      </c>
      <c r="V1933" s="45">
        <f>IF(S1933=1,U1933*(1-Asumsi!$B$10),U1933)</f>
        <v>2152386.5</v>
      </c>
    </row>
    <row r="1934" spans="1:22" x14ac:dyDescent="0.35">
      <c r="A1934" s="43">
        <v>33958</v>
      </c>
      <c r="B1934" s="43" t="s">
        <v>202</v>
      </c>
      <c r="C1934" s="43" t="s">
        <v>605</v>
      </c>
      <c r="D1934" s="44">
        <v>40576</v>
      </c>
      <c r="E1934" s="43">
        <v>27</v>
      </c>
      <c r="F1934" s="43">
        <v>924732</v>
      </c>
      <c r="G1934" s="43">
        <v>0.1</v>
      </c>
      <c r="H1934" s="43">
        <v>92473</v>
      </c>
      <c r="I1934" s="43" t="s">
        <v>77</v>
      </c>
      <c r="J1934" s="43" t="s">
        <v>137</v>
      </c>
      <c r="K1934" s="43">
        <f t="shared" si="240"/>
        <v>2011</v>
      </c>
      <c r="L1934" s="43">
        <f t="shared" si="241"/>
        <v>1</v>
      </c>
      <c r="M1934" s="43">
        <f t="shared" si="242"/>
        <v>0</v>
      </c>
      <c r="N1934" s="43">
        <f t="shared" si="243"/>
        <v>1</v>
      </c>
      <c r="O1934" s="43" t="str">
        <f t="shared" si="244"/>
        <v>D: 7%+</v>
      </c>
      <c r="P1934" s="45">
        <f t="shared" si="245"/>
        <v>832259</v>
      </c>
      <c r="Q1934" s="45">
        <f>IF(L1934=1,F1934*INDEX(Asumsi!$B$5:$B$7,MATCH(I1934,Asumsi!$A$5:$A$7,0))-H1934,0)</f>
        <v>184946.59999999998</v>
      </c>
      <c r="R1934" s="46">
        <f>MIN(G1934,INDEX(Asumsi!$C$5:$C$7,MATCH(I1934,Asumsi!$A$5:$A$7,0)))</f>
        <v>0.05</v>
      </c>
      <c r="S1934" s="43">
        <f t="shared" si="246"/>
        <v>1</v>
      </c>
      <c r="T1934" s="45">
        <f t="shared" si="247"/>
        <v>46236.600000000006</v>
      </c>
      <c r="U1934" s="45">
        <f>IF(L1934=1,F1934*INDEX(Asumsi!$B$5:$B$7,MATCH(I1934,Asumsi!$A$5:$A$7,0))-F1934*R1934,0)</f>
        <v>231182.99999999997</v>
      </c>
      <c r="V1934" s="45">
        <f>IF(S1934=1,U1934*(1-Asumsi!$B$10),U1934)</f>
        <v>219623.84999999995</v>
      </c>
    </row>
    <row r="1935" spans="1:22" x14ac:dyDescent="0.35">
      <c r="A1935" s="43">
        <v>36454</v>
      </c>
      <c r="B1935" s="43" t="s">
        <v>202</v>
      </c>
      <c r="C1935" s="43" t="s">
        <v>601</v>
      </c>
      <c r="D1935" s="44">
        <v>40592</v>
      </c>
      <c r="E1935" s="43">
        <v>8</v>
      </c>
      <c r="F1935" s="43">
        <v>139140</v>
      </c>
      <c r="G1935" s="43">
        <v>0.05</v>
      </c>
      <c r="H1935" s="43">
        <v>6957</v>
      </c>
      <c r="I1935" s="43" t="s">
        <v>76</v>
      </c>
      <c r="J1935" s="43" t="s">
        <v>140</v>
      </c>
      <c r="K1935" s="43">
        <f t="shared" si="240"/>
        <v>2011</v>
      </c>
      <c r="L1935" s="43">
        <f t="shared" si="241"/>
        <v>1</v>
      </c>
      <c r="M1935" s="43">
        <f t="shared" si="242"/>
        <v>0</v>
      </c>
      <c r="N1935" s="43">
        <f t="shared" si="243"/>
        <v>1</v>
      </c>
      <c r="O1935" s="43" t="str">
        <f t="shared" si="244"/>
        <v>C: 4-6%</v>
      </c>
      <c r="P1935" s="45">
        <f t="shared" si="245"/>
        <v>132183</v>
      </c>
      <c r="Q1935" s="45">
        <f>IF(L1935=1,F1935*INDEX(Asumsi!$B$5:$B$7,MATCH(I1935,Asumsi!$A$5:$A$7,0))-H1935,0)</f>
        <v>34785</v>
      </c>
      <c r="R1935" s="46">
        <f>MIN(G1935,INDEX(Asumsi!$C$5:$C$7,MATCH(I1935,Asumsi!$A$5:$A$7,0)))</f>
        <v>0.05</v>
      </c>
      <c r="S1935" s="43">
        <f t="shared" si="246"/>
        <v>0</v>
      </c>
      <c r="T1935" s="45">
        <f t="shared" si="247"/>
        <v>0</v>
      </c>
      <c r="U1935" s="45">
        <f>IF(L1935=1,F1935*INDEX(Asumsi!$B$5:$B$7,MATCH(I1935,Asumsi!$A$5:$A$7,0))-F1935*R1935,0)</f>
        <v>34785</v>
      </c>
      <c r="V1935" s="45">
        <f>IF(S1935=1,U1935*(1-Asumsi!$B$10),U1935)</f>
        <v>34785</v>
      </c>
    </row>
    <row r="1936" spans="1:22" x14ac:dyDescent="0.35">
      <c r="A1936" s="43">
        <v>36609</v>
      </c>
      <c r="B1936" s="43" t="s">
        <v>209</v>
      </c>
      <c r="C1936" s="43" t="s">
        <v>566</v>
      </c>
      <c r="D1936" s="44">
        <v>39947</v>
      </c>
      <c r="E1936" s="43">
        <v>8</v>
      </c>
      <c r="F1936" s="43">
        <v>91460</v>
      </c>
      <c r="G1936" s="43">
        <v>0</v>
      </c>
      <c r="H1936" s="43">
        <v>0</v>
      </c>
      <c r="I1936" s="43" t="s">
        <v>76</v>
      </c>
      <c r="J1936" s="43" t="s">
        <v>145</v>
      </c>
      <c r="K1936" s="43">
        <f t="shared" si="240"/>
        <v>2009</v>
      </c>
      <c r="L1936" s="43">
        <f t="shared" si="241"/>
        <v>0</v>
      </c>
      <c r="M1936" s="43">
        <f t="shared" si="242"/>
        <v>1</v>
      </c>
      <c r="N1936" s="43">
        <f t="shared" si="243"/>
        <v>1</v>
      </c>
      <c r="O1936" s="43" t="str">
        <f t="shared" si="244"/>
        <v>A: 0%</v>
      </c>
      <c r="P1936" s="45">
        <f t="shared" si="245"/>
        <v>0</v>
      </c>
      <c r="Q1936" s="45">
        <f>IF(L1936=1,F1936*INDEX(Asumsi!$B$5:$B$7,MATCH(I1936,Asumsi!$A$5:$A$7,0))-H1936,0)</f>
        <v>0</v>
      </c>
      <c r="R1936" s="46">
        <f>MIN(G1936,INDEX(Asumsi!$C$5:$C$7,MATCH(I1936,Asumsi!$A$5:$A$7,0)))</f>
        <v>0</v>
      </c>
      <c r="S1936" s="43">
        <f t="shared" si="246"/>
        <v>0</v>
      </c>
      <c r="T1936" s="45">
        <f t="shared" si="247"/>
        <v>0</v>
      </c>
      <c r="U1936" s="45">
        <f>IF(L1936=1,F1936*INDEX(Asumsi!$B$5:$B$7,MATCH(I1936,Asumsi!$A$5:$A$7,0))-F1936*R1936,0)</f>
        <v>0</v>
      </c>
      <c r="V1936" s="45">
        <f>IF(S1936=1,U1936*(1-Asumsi!$B$10),U1936)</f>
        <v>0</v>
      </c>
    </row>
    <row r="1937" spans="1:22" x14ac:dyDescent="0.35">
      <c r="A1937" s="43">
        <v>36800</v>
      </c>
      <c r="B1937" s="43" t="s">
        <v>202</v>
      </c>
      <c r="C1937" s="43" t="s">
        <v>544</v>
      </c>
      <c r="D1937" s="44">
        <v>40431</v>
      </c>
      <c r="E1937" s="43">
        <v>4</v>
      </c>
      <c r="F1937" s="43">
        <v>116880</v>
      </c>
      <c r="G1937" s="43">
        <v>0.05</v>
      </c>
      <c r="H1937" s="43">
        <v>5844</v>
      </c>
      <c r="I1937" s="43" t="s">
        <v>76</v>
      </c>
      <c r="J1937" s="43" t="s">
        <v>141</v>
      </c>
      <c r="K1937" s="43">
        <f t="shared" si="240"/>
        <v>2010</v>
      </c>
      <c r="L1937" s="43">
        <f t="shared" si="241"/>
        <v>1</v>
      </c>
      <c r="M1937" s="43">
        <f t="shared" si="242"/>
        <v>0</v>
      </c>
      <c r="N1937" s="43">
        <f t="shared" si="243"/>
        <v>1</v>
      </c>
      <c r="O1937" s="43" t="str">
        <f t="shared" si="244"/>
        <v>C: 4-6%</v>
      </c>
      <c r="P1937" s="45">
        <f t="shared" si="245"/>
        <v>111036</v>
      </c>
      <c r="Q1937" s="45">
        <f>IF(L1937=1,F1937*INDEX(Asumsi!$B$5:$B$7,MATCH(I1937,Asumsi!$A$5:$A$7,0))-H1937,0)</f>
        <v>29220</v>
      </c>
      <c r="R1937" s="46">
        <f>MIN(G1937,INDEX(Asumsi!$C$5:$C$7,MATCH(I1937,Asumsi!$A$5:$A$7,0)))</f>
        <v>0.05</v>
      </c>
      <c r="S1937" s="43">
        <f t="shared" si="246"/>
        <v>0</v>
      </c>
      <c r="T1937" s="45">
        <f t="shared" si="247"/>
        <v>0</v>
      </c>
      <c r="U1937" s="45">
        <f>IF(L1937=1,F1937*INDEX(Asumsi!$B$5:$B$7,MATCH(I1937,Asumsi!$A$5:$A$7,0))-F1937*R1937,0)</f>
        <v>29220</v>
      </c>
      <c r="V1937" s="45">
        <f>IF(S1937=1,U1937*(1-Asumsi!$B$10),U1937)</f>
        <v>29220</v>
      </c>
    </row>
    <row r="1938" spans="1:22" x14ac:dyDescent="0.35">
      <c r="A1938" s="43">
        <v>37443</v>
      </c>
      <c r="B1938" s="43" t="s">
        <v>202</v>
      </c>
      <c r="C1938" s="43" t="s">
        <v>598</v>
      </c>
      <c r="D1938" s="44">
        <v>40283</v>
      </c>
      <c r="E1938" s="43">
        <v>50</v>
      </c>
      <c r="F1938" s="43">
        <v>5738880</v>
      </c>
      <c r="G1938" s="43">
        <v>0.08</v>
      </c>
      <c r="H1938" s="43">
        <v>459110</v>
      </c>
      <c r="I1938" s="43" t="s">
        <v>76</v>
      </c>
      <c r="J1938" s="43" t="s">
        <v>141</v>
      </c>
      <c r="K1938" s="43">
        <f t="shared" si="240"/>
        <v>2010</v>
      </c>
      <c r="L1938" s="43">
        <f t="shared" si="241"/>
        <v>1</v>
      </c>
      <c r="M1938" s="43">
        <f t="shared" si="242"/>
        <v>0</v>
      </c>
      <c r="N1938" s="43">
        <f t="shared" si="243"/>
        <v>1</v>
      </c>
      <c r="O1938" s="43" t="str">
        <f t="shared" si="244"/>
        <v>D: 7%+</v>
      </c>
      <c r="P1938" s="45">
        <f t="shared" si="245"/>
        <v>5279770</v>
      </c>
      <c r="Q1938" s="45">
        <f>IF(L1938=1,F1938*INDEX(Asumsi!$B$5:$B$7,MATCH(I1938,Asumsi!$A$5:$A$7,0))-H1938,0)</f>
        <v>1262554</v>
      </c>
      <c r="R1938" s="46">
        <f>MIN(G1938,INDEX(Asumsi!$C$5:$C$7,MATCH(I1938,Asumsi!$A$5:$A$7,0)))</f>
        <v>0.05</v>
      </c>
      <c r="S1938" s="43">
        <f t="shared" si="246"/>
        <v>1</v>
      </c>
      <c r="T1938" s="45">
        <f t="shared" si="247"/>
        <v>172166.39999999999</v>
      </c>
      <c r="U1938" s="45">
        <f>IF(L1938=1,F1938*INDEX(Asumsi!$B$5:$B$7,MATCH(I1938,Asumsi!$A$5:$A$7,0))-F1938*R1938,0)</f>
        <v>1434720</v>
      </c>
      <c r="V1938" s="45">
        <f>IF(S1938=1,U1938*(1-Asumsi!$B$10),U1938)</f>
        <v>1362984</v>
      </c>
    </row>
    <row r="1939" spans="1:22" x14ac:dyDescent="0.35">
      <c r="A1939" s="43">
        <v>37792</v>
      </c>
      <c r="B1939" s="43" t="s">
        <v>202</v>
      </c>
      <c r="C1939" s="43" t="s">
        <v>556</v>
      </c>
      <c r="D1939" s="44">
        <v>40906</v>
      </c>
      <c r="E1939" s="43">
        <v>49</v>
      </c>
      <c r="F1939" s="43">
        <v>366160</v>
      </c>
      <c r="G1939" s="43">
        <v>0.01</v>
      </c>
      <c r="H1939" s="43">
        <v>3662</v>
      </c>
      <c r="I1939" s="43" t="s">
        <v>76</v>
      </c>
      <c r="J1939" s="43" t="s">
        <v>149</v>
      </c>
      <c r="K1939" s="43">
        <f t="shared" si="240"/>
        <v>2011</v>
      </c>
      <c r="L1939" s="43">
        <f t="shared" si="241"/>
        <v>1</v>
      </c>
      <c r="M1939" s="43">
        <f t="shared" si="242"/>
        <v>0</v>
      </c>
      <c r="N1939" s="43">
        <f t="shared" si="243"/>
        <v>1</v>
      </c>
      <c r="O1939" s="43" t="str">
        <f t="shared" si="244"/>
        <v>B: 1-3%</v>
      </c>
      <c r="P1939" s="45">
        <f t="shared" si="245"/>
        <v>362498</v>
      </c>
      <c r="Q1939" s="45">
        <f>IF(L1939=1,F1939*INDEX(Asumsi!$B$5:$B$7,MATCH(I1939,Asumsi!$A$5:$A$7,0))-H1939,0)</f>
        <v>106186</v>
      </c>
      <c r="R1939" s="46">
        <f>MIN(G1939,INDEX(Asumsi!$C$5:$C$7,MATCH(I1939,Asumsi!$A$5:$A$7,0)))</f>
        <v>0.01</v>
      </c>
      <c r="S1939" s="43">
        <f t="shared" si="246"/>
        <v>0</v>
      </c>
      <c r="T1939" s="45">
        <f t="shared" si="247"/>
        <v>0</v>
      </c>
      <c r="U1939" s="45">
        <f>IF(L1939=1,F1939*INDEX(Asumsi!$B$5:$B$7,MATCH(I1939,Asumsi!$A$5:$A$7,0))-F1939*R1939,0)</f>
        <v>106186.4</v>
      </c>
      <c r="V1939" s="45">
        <f>IF(S1939=1,U1939*(1-Asumsi!$B$10),U1939)</f>
        <v>106186.4</v>
      </c>
    </row>
    <row r="1940" spans="1:22" x14ac:dyDescent="0.35">
      <c r="A1940" s="43">
        <v>37829</v>
      </c>
      <c r="B1940" s="43" t="s">
        <v>202</v>
      </c>
      <c r="C1940" s="43" t="s">
        <v>556</v>
      </c>
      <c r="D1940" s="44">
        <v>40450</v>
      </c>
      <c r="E1940" s="43">
        <v>28</v>
      </c>
      <c r="F1940" s="43">
        <v>515800</v>
      </c>
      <c r="G1940" s="43">
        <v>0</v>
      </c>
      <c r="H1940" s="43">
        <v>0</v>
      </c>
      <c r="I1940" s="43" t="s">
        <v>76</v>
      </c>
      <c r="J1940" s="43" t="s">
        <v>146</v>
      </c>
      <c r="K1940" s="43">
        <f t="shared" si="240"/>
        <v>2010</v>
      </c>
      <c r="L1940" s="43">
        <f t="shared" si="241"/>
        <v>1</v>
      </c>
      <c r="M1940" s="43">
        <f t="shared" si="242"/>
        <v>0</v>
      </c>
      <c r="N1940" s="43">
        <f t="shared" si="243"/>
        <v>1</v>
      </c>
      <c r="O1940" s="43" t="str">
        <f t="shared" si="244"/>
        <v>A: 0%</v>
      </c>
      <c r="P1940" s="45">
        <f t="shared" si="245"/>
        <v>515800</v>
      </c>
      <c r="Q1940" s="45">
        <f>IF(L1940=1,F1940*INDEX(Asumsi!$B$5:$B$7,MATCH(I1940,Asumsi!$A$5:$A$7,0))-H1940,0)</f>
        <v>154740</v>
      </c>
      <c r="R1940" s="46">
        <f>MIN(G1940,INDEX(Asumsi!$C$5:$C$7,MATCH(I1940,Asumsi!$A$5:$A$7,0)))</f>
        <v>0</v>
      </c>
      <c r="S1940" s="43">
        <f t="shared" si="246"/>
        <v>0</v>
      </c>
      <c r="T1940" s="45">
        <f t="shared" si="247"/>
        <v>0</v>
      </c>
      <c r="U1940" s="45">
        <f>IF(L1940=1,F1940*INDEX(Asumsi!$B$5:$B$7,MATCH(I1940,Asumsi!$A$5:$A$7,0))-F1940*R1940,0)</f>
        <v>154740</v>
      </c>
      <c r="V1940" s="45">
        <f>IF(S1940=1,U1940*(1-Asumsi!$B$10),U1940)</f>
        <v>154740</v>
      </c>
    </row>
    <row r="1941" spans="1:22" x14ac:dyDescent="0.35">
      <c r="A1941" s="43">
        <v>38087</v>
      </c>
      <c r="B1941" s="43" t="s">
        <v>202</v>
      </c>
      <c r="C1941" s="43" t="s">
        <v>461</v>
      </c>
      <c r="D1941" s="44">
        <v>39865</v>
      </c>
      <c r="E1941" s="43">
        <v>18</v>
      </c>
      <c r="F1941" s="43">
        <v>1803620</v>
      </c>
      <c r="G1941" s="43">
        <v>0.02</v>
      </c>
      <c r="H1941" s="43">
        <v>36072</v>
      </c>
      <c r="I1941" s="43" t="s">
        <v>77</v>
      </c>
      <c r="J1941" s="43" t="s">
        <v>142</v>
      </c>
      <c r="K1941" s="43">
        <f t="shared" si="240"/>
        <v>2009</v>
      </c>
      <c r="L1941" s="43">
        <f t="shared" si="241"/>
        <v>1</v>
      </c>
      <c r="M1941" s="43">
        <f t="shared" si="242"/>
        <v>0</v>
      </c>
      <c r="N1941" s="43">
        <f t="shared" si="243"/>
        <v>1</v>
      </c>
      <c r="O1941" s="43" t="str">
        <f t="shared" si="244"/>
        <v>B: 1-3%</v>
      </c>
      <c r="P1941" s="45">
        <f t="shared" si="245"/>
        <v>1767548</v>
      </c>
      <c r="Q1941" s="45">
        <f>IF(L1941=1,F1941*INDEX(Asumsi!$B$5:$B$7,MATCH(I1941,Asumsi!$A$5:$A$7,0))-H1941,0)</f>
        <v>505014</v>
      </c>
      <c r="R1941" s="46">
        <f>MIN(G1941,INDEX(Asumsi!$C$5:$C$7,MATCH(I1941,Asumsi!$A$5:$A$7,0)))</f>
        <v>0.02</v>
      </c>
      <c r="S1941" s="43">
        <f t="shared" si="246"/>
        <v>0</v>
      </c>
      <c r="T1941" s="45">
        <f t="shared" si="247"/>
        <v>0</v>
      </c>
      <c r="U1941" s="45">
        <f>IF(L1941=1,F1941*INDEX(Asumsi!$B$5:$B$7,MATCH(I1941,Asumsi!$A$5:$A$7,0))-F1941*R1941,0)</f>
        <v>505013.6</v>
      </c>
      <c r="V1941" s="45">
        <f>IF(S1941=1,U1941*(1-Asumsi!$B$10),U1941)</f>
        <v>505013.6</v>
      </c>
    </row>
    <row r="1942" spans="1:22" x14ac:dyDescent="0.35">
      <c r="A1942" s="43">
        <v>38341</v>
      </c>
      <c r="B1942" s="43" t="s">
        <v>202</v>
      </c>
      <c r="C1942" s="43" t="s">
        <v>606</v>
      </c>
      <c r="D1942" s="44">
        <v>39951</v>
      </c>
      <c r="E1942" s="43">
        <v>38</v>
      </c>
      <c r="F1942" s="43">
        <v>1246253</v>
      </c>
      <c r="G1942" s="43">
        <v>0.09</v>
      </c>
      <c r="H1942" s="43">
        <v>112163</v>
      </c>
      <c r="I1942" s="43" t="s">
        <v>77</v>
      </c>
      <c r="J1942" s="43" t="s">
        <v>137</v>
      </c>
      <c r="K1942" s="43">
        <f t="shared" si="240"/>
        <v>2009</v>
      </c>
      <c r="L1942" s="43">
        <f t="shared" si="241"/>
        <v>1</v>
      </c>
      <c r="M1942" s="43">
        <f t="shared" si="242"/>
        <v>0</v>
      </c>
      <c r="N1942" s="43">
        <f t="shared" si="243"/>
        <v>1</v>
      </c>
      <c r="O1942" s="43" t="str">
        <f t="shared" si="244"/>
        <v>D: 7%+</v>
      </c>
      <c r="P1942" s="45">
        <f t="shared" si="245"/>
        <v>1134090</v>
      </c>
      <c r="Q1942" s="45">
        <f>IF(L1942=1,F1942*INDEX(Asumsi!$B$5:$B$7,MATCH(I1942,Asumsi!$A$5:$A$7,0))-H1942,0)</f>
        <v>261712.89999999997</v>
      </c>
      <c r="R1942" s="46">
        <f>MIN(G1942,INDEX(Asumsi!$C$5:$C$7,MATCH(I1942,Asumsi!$A$5:$A$7,0)))</f>
        <v>0.05</v>
      </c>
      <c r="S1942" s="43">
        <f t="shared" si="246"/>
        <v>1</v>
      </c>
      <c r="T1942" s="45">
        <f t="shared" si="247"/>
        <v>49850.119999999995</v>
      </c>
      <c r="U1942" s="45">
        <f>IF(L1942=1,F1942*INDEX(Asumsi!$B$5:$B$7,MATCH(I1942,Asumsi!$A$5:$A$7,0))-F1942*R1942,0)</f>
        <v>311563.24999999994</v>
      </c>
      <c r="V1942" s="45">
        <f>IF(S1942=1,U1942*(1-Asumsi!$B$10),U1942)</f>
        <v>295985.08749999991</v>
      </c>
    </row>
    <row r="1943" spans="1:22" x14ac:dyDescent="0.35">
      <c r="A1943" s="43">
        <v>38599</v>
      </c>
      <c r="B1943" s="43" t="s">
        <v>202</v>
      </c>
      <c r="C1943" s="43" t="s">
        <v>546</v>
      </c>
      <c r="D1943" s="44">
        <v>40112</v>
      </c>
      <c r="E1943" s="43">
        <v>27</v>
      </c>
      <c r="F1943" s="43">
        <v>5302460</v>
      </c>
      <c r="G1943" s="43">
        <v>0.09</v>
      </c>
      <c r="H1943" s="43">
        <v>477221</v>
      </c>
      <c r="I1943" s="43" t="s">
        <v>76</v>
      </c>
      <c r="J1943" s="43" t="s">
        <v>140</v>
      </c>
      <c r="K1943" s="43">
        <f t="shared" si="240"/>
        <v>2009</v>
      </c>
      <c r="L1943" s="43">
        <f t="shared" si="241"/>
        <v>1</v>
      </c>
      <c r="M1943" s="43">
        <f t="shared" si="242"/>
        <v>0</v>
      </c>
      <c r="N1943" s="43">
        <f t="shared" si="243"/>
        <v>1</v>
      </c>
      <c r="O1943" s="43" t="str">
        <f t="shared" si="244"/>
        <v>D: 7%+</v>
      </c>
      <c r="P1943" s="45">
        <f t="shared" si="245"/>
        <v>4825239</v>
      </c>
      <c r="Q1943" s="45">
        <f>IF(L1943=1,F1943*INDEX(Asumsi!$B$5:$B$7,MATCH(I1943,Asumsi!$A$5:$A$7,0))-H1943,0)</f>
        <v>1113517</v>
      </c>
      <c r="R1943" s="46">
        <f>MIN(G1943,INDEX(Asumsi!$C$5:$C$7,MATCH(I1943,Asumsi!$A$5:$A$7,0)))</f>
        <v>0.05</v>
      </c>
      <c r="S1943" s="43">
        <f t="shared" si="246"/>
        <v>1</v>
      </c>
      <c r="T1943" s="45">
        <f t="shared" si="247"/>
        <v>212098.39999999997</v>
      </c>
      <c r="U1943" s="45">
        <f>IF(L1943=1,F1943*INDEX(Asumsi!$B$5:$B$7,MATCH(I1943,Asumsi!$A$5:$A$7,0))-F1943*R1943,0)</f>
        <v>1325615</v>
      </c>
      <c r="V1943" s="45">
        <f>IF(S1943=1,U1943*(1-Asumsi!$B$10),U1943)</f>
        <v>1259334.25</v>
      </c>
    </row>
    <row r="1944" spans="1:22" x14ac:dyDescent="0.35">
      <c r="A1944" s="43">
        <v>38721</v>
      </c>
      <c r="B1944" s="43" t="s">
        <v>202</v>
      </c>
      <c r="C1944" s="43" t="s">
        <v>550</v>
      </c>
      <c r="D1944" s="44">
        <v>39896</v>
      </c>
      <c r="E1944" s="43">
        <v>17</v>
      </c>
      <c r="F1944" s="43">
        <v>215120</v>
      </c>
      <c r="G1944" s="43">
        <v>0.1</v>
      </c>
      <c r="H1944" s="43">
        <v>21512</v>
      </c>
      <c r="I1944" s="43" t="s">
        <v>75</v>
      </c>
      <c r="J1944" s="43" t="s">
        <v>144</v>
      </c>
      <c r="K1944" s="43">
        <f t="shared" si="240"/>
        <v>2009</v>
      </c>
      <c r="L1944" s="43">
        <f t="shared" si="241"/>
        <v>1</v>
      </c>
      <c r="M1944" s="43">
        <f t="shared" si="242"/>
        <v>0</v>
      </c>
      <c r="N1944" s="43">
        <f t="shared" si="243"/>
        <v>1</v>
      </c>
      <c r="O1944" s="43" t="str">
        <f t="shared" si="244"/>
        <v>D: 7%+</v>
      </c>
      <c r="P1944" s="45">
        <f t="shared" si="245"/>
        <v>193608</v>
      </c>
      <c r="Q1944" s="45">
        <f>IF(L1944=1,F1944*INDEX(Asumsi!$B$5:$B$7,MATCH(I1944,Asumsi!$A$5:$A$7,0))-H1944,0)</f>
        <v>43024</v>
      </c>
      <c r="R1944" s="46">
        <f>MIN(G1944,INDEX(Asumsi!$C$5:$C$7,MATCH(I1944,Asumsi!$A$5:$A$7,0)))</f>
        <v>0.03</v>
      </c>
      <c r="S1944" s="43">
        <f t="shared" si="246"/>
        <v>1</v>
      </c>
      <c r="T1944" s="45">
        <f t="shared" si="247"/>
        <v>15058.400000000001</v>
      </c>
      <c r="U1944" s="45">
        <f>IF(L1944=1,F1944*INDEX(Asumsi!$B$5:$B$7,MATCH(I1944,Asumsi!$A$5:$A$7,0))-F1944*R1944,0)</f>
        <v>58082.400000000001</v>
      </c>
      <c r="V1944" s="45">
        <f>IF(S1944=1,U1944*(1-Asumsi!$B$10),U1944)</f>
        <v>55178.28</v>
      </c>
    </row>
    <row r="1945" spans="1:22" x14ac:dyDescent="0.35">
      <c r="A1945" s="43">
        <v>38976</v>
      </c>
      <c r="B1945" s="43" t="s">
        <v>202</v>
      </c>
      <c r="C1945" s="43" t="s">
        <v>579</v>
      </c>
      <c r="D1945" s="44">
        <v>40537</v>
      </c>
      <c r="E1945" s="43">
        <v>16</v>
      </c>
      <c r="F1945" s="43">
        <v>13627860</v>
      </c>
      <c r="G1945" s="43">
        <v>0.09</v>
      </c>
      <c r="H1945" s="43">
        <v>1226507</v>
      </c>
      <c r="I1945" s="43" t="s">
        <v>77</v>
      </c>
      <c r="J1945" s="43" t="s">
        <v>139</v>
      </c>
      <c r="K1945" s="43">
        <f t="shared" si="240"/>
        <v>2010</v>
      </c>
      <c r="L1945" s="43">
        <f t="shared" si="241"/>
        <v>1</v>
      </c>
      <c r="M1945" s="43">
        <f t="shared" si="242"/>
        <v>0</v>
      </c>
      <c r="N1945" s="43">
        <f t="shared" si="243"/>
        <v>1</v>
      </c>
      <c r="O1945" s="43" t="str">
        <f t="shared" si="244"/>
        <v>D: 7%+</v>
      </c>
      <c r="P1945" s="45">
        <f t="shared" si="245"/>
        <v>12401353</v>
      </c>
      <c r="Q1945" s="45">
        <f>IF(L1945=1,F1945*INDEX(Asumsi!$B$5:$B$7,MATCH(I1945,Asumsi!$A$5:$A$7,0))-H1945,0)</f>
        <v>2861851</v>
      </c>
      <c r="R1945" s="46">
        <f>MIN(G1945,INDEX(Asumsi!$C$5:$C$7,MATCH(I1945,Asumsi!$A$5:$A$7,0)))</f>
        <v>0.05</v>
      </c>
      <c r="S1945" s="43">
        <f t="shared" si="246"/>
        <v>1</v>
      </c>
      <c r="T1945" s="45">
        <f t="shared" si="247"/>
        <v>545114.39999999991</v>
      </c>
      <c r="U1945" s="45">
        <f>IF(L1945=1,F1945*INDEX(Asumsi!$B$5:$B$7,MATCH(I1945,Asumsi!$A$5:$A$7,0))-F1945*R1945,0)</f>
        <v>3406965</v>
      </c>
      <c r="V1945" s="45">
        <f>IF(S1945=1,U1945*(1-Asumsi!$B$10),U1945)</f>
        <v>3236616.75</v>
      </c>
    </row>
    <row r="1946" spans="1:22" x14ac:dyDescent="0.35">
      <c r="A1946" s="43">
        <v>39300</v>
      </c>
      <c r="B1946" s="43" t="s">
        <v>202</v>
      </c>
      <c r="C1946" s="43" t="s">
        <v>607</v>
      </c>
      <c r="D1946" s="44">
        <v>41021</v>
      </c>
      <c r="E1946" s="43">
        <v>9</v>
      </c>
      <c r="F1946" s="43">
        <v>89020</v>
      </c>
      <c r="G1946" s="43">
        <v>0.01</v>
      </c>
      <c r="H1946" s="43">
        <v>890</v>
      </c>
      <c r="I1946" s="43" t="s">
        <v>76</v>
      </c>
      <c r="J1946" s="43" t="s">
        <v>141</v>
      </c>
      <c r="K1946" s="43">
        <f t="shared" si="240"/>
        <v>2012</v>
      </c>
      <c r="L1946" s="43">
        <f t="shared" si="241"/>
        <v>1</v>
      </c>
      <c r="M1946" s="43">
        <f t="shared" si="242"/>
        <v>0</v>
      </c>
      <c r="N1946" s="43">
        <f t="shared" si="243"/>
        <v>1</v>
      </c>
      <c r="O1946" s="43" t="str">
        <f t="shared" si="244"/>
        <v>B: 1-3%</v>
      </c>
      <c r="P1946" s="45">
        <f t="shared" si="245"/>
        <v>88130</v>
      </c>
      <c r="Q1946" s="45">
        <f>IF(L1946=1,F1946*INDEX(Asumsi!$B$5:$B$7,MATCH(I1946,Asumsi!$A$5:$A$7,0))-H1946,0)</f>
        <v>25816</v>
      </c>
      <c r="R1946" s="46">
        <f>MIN(G1946,INDEX(Asumsi!$C$5:$C$7,MATCH(I1946,Asumsi!$A$5:$A$7,0)))</f>
        <v>0.01</v>
      </c>
      <c r="S1946" s="43">
        <f t="shared" si="246"/>
        <v>0</v>
      </c>
      <c r="T1946" s="45">
        <f t="shared" si="247"/>
        <v>0</v>
      </c>
      <c r="U1946" s="45">
        <f>IF(L1946=1,F1946*INDEX(Asumsi!$B$5:$B$7,MATCH(I1946,Asumsi!$A$5:$A$7,0))-F1946*R1946,0)</f>
        <v>25815.8</v>
      </c>
      <c r="V1946" s="45">
        <f>IF(S1946=1,U1946*(1-Asumsi!$B$10),U1946)</f>
        <v>25815.8</v>
      </c>
    </row>
    <row r="1947" spans="1:22" x14ac:dyDescent="0.35">
      <c r="A1947" s="43">
        <v>39393</v>
      </c>
      <c r="B1947" s="43" t="s">
        <v>202</v>
      </c>
      <c r="C1947" s="43" t="s">
        <v>550</v>
      </c>
      <c r="D1947" s="44">
        <v>40499</v>
      </c>
      <c r="E1947" s="43">
        <v>23</v>
      </c>
      <c r="F1947" s="43">
        <v>436580</v>
      </c>
      <c r="G1947" s="43">
        <v>0.09</v>
      </c>
      <c r="H1947" s="43">
        <v>39292</v>
      </c>
      <c r="I1947" s="43" t="s">
        <v>77</v>
      </c>
      <c r="J1947" s="43" t="s">
        <v>134</v>
      </c>
      <c r="K1947" s="43">
        <f t="shared" si="240"/>
        <v>2010</v>
      </c>
      <c r="L1947" s="43">
        <f t="shared" si="241"/>
        <v>1</v>
      </c>
      <c r="M1947" s="43">
        <f t="shared" si="242"/>
        <v>0</v>
      </c>
      <c r="N1947" s="43">
        <f t="shared" si="243"/>
        <v>1</v>
      </c>
      <c r="O1947" s="43" t="str">
        <f t="shared" si="244"/>
        <v>D: 7%+</v>
      </c>
      <c r="P1947" s="45">
        <f t="shared" si="245"/>
        <v>397288</v>
      </c>
      <c r="Q1947" s="45">
        <f>IF(L1947=1,F1947*INDEX(Asumsi!$B$5:$B$7,MATCH(I1947,Asumsi!$A$5:$A$7,0))-H1947,0)</f>
        <v>91682</v>
      </c>
      <c r="R1947" s="46">
        <f>MIN(G1947,INDEX(Asumsi!$C$5:$C$7,MATCH(I1947,Asumsi!$A$5:$A$7,0)))</f>
        <v>0.05</v>
      </c>
      <c r="S1947" s="43">
        <f t="shared" si="246"/>
        <v>1</v>
      </c>
      <c r="T1947" s="45">
        <f t="shared" si="247"/>
        <v>17463.199999999997</v>
      </c>
      <c r="U1947" s="45">
        <f>IF(L1947=1,F1947*INDEX(Asumsi!$B$5:$B$7,MATCH(I1947,Asumsi!$A$5:$A$7,0))-F1947*R1947,0)</f>
        <v>109145</v>
      </c>
      <c r="V1947" s="45">
        <f>IF(S1947=1,U1947*(1-Asumsi!$B$10),U1947)</f>
        <v>103687.75</v>
      </c>
    </row>
    <row r="1948" spans="1:22" x14ac:dyDescent="0.35">
      <c r="A1948" s="43">
        <v>39842</v>
      </c>
      <c r="B1948" s="43" t="s">
        <v>202</v>
      </c>
      <c r="C1948" s="43" t="s">
        <v>576</v>
      </c>
      <c r="D1948" s="44">
        <v>40531</v>
      </c>
      <c r="E1948" s="43">
        <v>38</v>
      </c>
      <c r="F1948" s="43">
        <v>3108420</v>
      </c>
      <c r="G1948" s="43">
        <v>0.08</v>
      </c>
      <c r="H1948" s="43">
        <v>248674</v>
      </c>
      <c r="I1948" s="43" t="s">
        <v>75</v>
      </c>
      <c r="J1948" s="43" t="s">
        <v>144</v>
      </c>
      <c r="K1948" s="43">
        <f t="shared" si="240"/>
        <v>2010</v>
      </c>
      <c r="L1948" s="43">
        <f t="shared" si="241"/>
        <v>1</v>
      </c>
      <c r="M1948" s="43">
        <f t="shared" si="242"/>
        <v>0</v>
      </c>
      <c r="N1948" s="43">
        <f t="shared" si="243"/>
        <v>1</v>
      </c>
      <c r="O1948" s="43" t="str">
        <f t="shared" si="244"/>
        <v>D: 7%+</v>
      </c>
      <c r="P1948" s="45">
        <f t="shared" si="245"/>
        <v>2859746</v>
      </c>
      <c r="Q1948" s="45">
        <f>IF(L1948=1,F1948*INDEX(Asumsi!$B$5:$B$7,MATCH(I1948,Asumsi!$A$5:$A$7,0))-H1948,0)</f>
        <v>683852</v>
      </c>
      <c r="R1948" s="46">
        <f>MIN(G1948,INDEX(Asumsi!$C$5:$C$7,MATCH(I1948,Asumsi!$A$5:$A$7,0)))</f>
        <v>0.03</v>
      </c>
      <c r="S1948" s="43">
        <f t="shared" si="246"/>
        <v>1</v>
      </c>
      <c r="T1948" s="45">
        <f t="shared" si="247"/>
        <v>155421</v>
      </c>
      <c r="U1948" s="45">
        <f>IF(L1948=1,F1948*INDEX(Asumsi!$B$5:$B$7,MATCH(I1948,Asumsi!$A$5:$A$7,0))-F1948*R1948,0)</f>
        <v>839273.4</v>
      </c>
      <c r="V1948" s="45">
        <f>IF(S1948=1,U1948*(1-Asumsi!$B$10),U1948)</f>
        <v>797309.73</v>
      </c>
    </row>
    <row r="1949" spans="1:22" x14ac:dyDescent="0.35">
      <c r="A1949" s="43">
        <v>41766</v>
      </c>
      <c r="B1949" s="43" t="s">
        <v>202</v>
      </c>
      <c r="C1949" s="43" t="s">
        <v>586</v>
      </c>
      <c r="D1949" s="44">
        <v>41163</v>
      </c>
      <c r="E1949" s="43">
        <v>7</v>
      </c>
      <c r="F1949" s="43">
        <v>546840</v>
      </c>
      <c r="G1949" s="43">
        <v>0</v>
      </c>
      <c r="H1949" s="43">
        <v>0</v>
      </c>
      <c r="I1949" s="43" t="s">
        <v>76</v>
      </c>
      <c r="J1949" s="43" t="s">
        <v>138</v>
      </c>
      <c r="K1949" s="43">
        <f t="shared" si="240"/>
        <v>2012</v>
      </c>
      <c r="L1949" s="43">
        <f t="shared" si="241"/>
        <v>1</v>
      </c>
      <c r="M1949" s="43">
        <f t="shared" si="242"/>
        <v>0</v>
      </c>
      <c r="N1949" s="43">
        <f t="shared" si="243"/>
        <v>1</v>
      </c>
      <c r="O1949" s="43" t="str">
        <f t="shared" si="244"/>
        <v>A: 0%</v>
      </c>
      <c r="P1949" s="45">
        <f t="shared" si="245"/>
        <v>546840</v>
      </c>
      <c r="Q1949" s="45">
        <f>IF(L1949=1,F1949*INDEX(Asumsi!$B$5:$B$7,MATCH(I1949,Asumsi!$A$5:$A$7,0))-H1949,0)</f>
        <v>164052</v>
      </c>
      <c r="R1949" s="46">
        <f>MIN(G1949,INDEX(Asumsi!$C$5:$C$7,MATCH(I1949,Asumsi!$A$5:$A$7,0)))</f>
        <v>0</v>
      </c>
      <c r="S1949" s="43">
        <f t="shared" si="246"/>
        <v>0</v>
      </c>
      <c r="T1949" s="45">
        <f t="shared" si="247"/>
        <v>0</v>
      </c>
      <c r="U1949" s="45">
        <f>IF(L1949=1,F1949*INDEX(Asumsi!$B$5:$B$7,MATCH(I1949,Asumsi!$A$5:$A$7,0))-F1949*R1949,0)</f>
        <v>164052</v>
      </c>
      <c r="V1949" s="45">
        <f>IF(S1949=1,U1949*(1-Asumsi!$B$10),U1949)</f>
        <v>164052</v>
      </c>
    </row>
    <row r="1950" spans="1:22" x14ac:dyDescent="0.35">
      <c r="A1950" s="43">
        <v>43813</v>
      </c>
      <c r="B1950" s="43" t="s">
        <v>202</v>
      </c>
      <c r="C1950" s="43" t="s">
        <v>539</v>
      </c>
      <c r="D1950" s="44">
        <v>40015</v>
      </c>
      <c r="E1950" s="43">
        <v>23</v>
      </c>
      <c r="F1950" s="43">
        <v>768420</v>
      </c>
      <c r="G1950" s="43">
        <v>0.04</v>
      </c>
      <c r="H1950" s="43">
        <v>30737</v>
      </c>
      <c r="I1950" s="43" t="s">
        <v>76</v>
      </c>
      <c r="J1950" s="43" t="s">
        <v>140</v>
      </c>
      <c r="K1950" s="43">
        <f t="shared" si="240"/>
        <v>2009</v>
      </c>
      <c r="L1950" s="43">
        <f t="shared" si="241"/>
        <v>1</v>
      </c>
      <c r="M1950" s="43">
        <f t="shared" si="242"/>
        <v>0</v>
      </c>
      <c r="N1950" s="43">
        <f t="shared" si="243"/>
        <v>1</v>
      </c>
      <c r="O1950" s="43" t="str">
        <f t="shared" si="244"/>
        <v>C: 4-6%</v>
      </c>
      <c r="P1950" s="45">
        <f t="shared" si="245"/>
        <v>737683</v>
      </c>
      <c r="Q1950" s="45">
        <f>IF(L1950=1,F1950*INDEX(Asumsi!$B$5:$B$7,MATCH(I1950,Asumsi!$A$5:$A$7,0))-H1950,0)</f>
        <v>199789</v>
      </c>
      <c r="R1950" s="46">
        <f>MIN(G1950,INDEX(Asumsi!$C$5:$C$7,MATCH(I1950,Asumsi!$A$5:$A$7,0)))</f>
        <v>0.04</v>
      </c>
      <c r="S1950" s="43">
        <f t="shared" si="246"/>
        <v>0</v>
      </c>
      <c r="T1950" s="45">
        <f t="shared" si="247"/>
        <v>0</v>
      </c>
      <c r="U1950" s="45">
        <f>IF(L1950=1,F1950*INDEX(Asumsi!$B$5:$B$7,MATCH(I1950,Asumsi!$A$5:$A$7,0))-F1950*R1950,0)</f>
        <v>199789.2</v>
      </c>
      <c r="V1950" s="45">
        <f>IF(S1950=1,U1950*(1-Asumsi!$B$10),U1950)</f>
        <v>199789.2</v>
      </c>
    </row>
    <row r="1951" spans="1:22" x14ac:dyDescent="0.35">
      <c r="A1951" s="43">
        <v>44292</v>
      </c>
      <c r="B1951" s="43" t="s">
        <v>209</v>
      </c>
      <c r="C1951" s="43" t="s">
        <v>287</v>
      </c>
      <c r="D1951" s="44">
        <v>40708</v>
      </c>
      <c r="E1951" s="43">
        <v>1</v>
      </c>
      <c r="F1951" s="43">
        <v>20960</v>
      </c>
      <c r="G1951" s="43">
        <v>0</v>
      </c>
      <c r="H1951" s="43">
        <v>0</v>
      </c>
      <c r="I1951" s="43" t="s">
        <v>76</v>
      </c>
      <c r="J1951" s="43" t="s">
        <v>145</v>
      </c>
      <c r="K1951" s="43">
        <f t="shared" si="240"/>
        <v>2011</v>
      </c>
      <c r="L1951" s="43">
        <f t="shared" si="241"/>
        <v>0</v>
      </c>
      <c r="M1951" s="43">
        <f t="shared" si="242"/>
        <v>1</v>
      </c>
      <c r="N1951" s="43">
        <f t="shared" si="243"/>
        <v>1</v>
      </c>
      <c r="O1951" s="43" t="str">
        <f t="shared" si="244"/>
        <v>A: 0%</v>
      </c>
      <c r="P1951" s="45">
        <f t="shared" si="245"/>
        <v>0</v>
      </c>
      <c r="Q1951" s="45">
        <f>IF(L1951=1,F1951*INDEX(Asumsi!$B$5:$B$7,MATCH(I1951,Asumsi!$A$5:$A$7,0))-H1951,0)</f>
        <v>0</v>
      </c>
      <c r="R1951" s="46">
        <f>MIN(G1951,INDEX(Asumsi!$C$5:$C$7,MATCH(I1951,Asumsi!$A$5:$A$7,0)))</f>
        <v>0</v>
      </c>
      <c r="S1951" s="43">
        <f t="shared" si="246"/>
        <v>0</v>
      </c>
      <c r="T1951" s="45">
        <f t="shared" si="247"/>
        <v>0</v>
      </c>
      <c r="U1951" s="45">
        <f>IF(L1951=1,F1951*INDEX(Asumsi!$B$5:$B$7,MATCH(I1951,Asumsi!$A$5:$A$7,0))-F1951*R1951,0)</f>
        <v>0</v>
      </c>
      <c r="V1951" s="45">
        <f>IF(S1951=1,U1951*(1-Asumsi!$B$10),U1951)</f>
        <v>0</v>
      </c>
    </row>
    <row r="1952" spans="1:22" x14ac:dyDescent="0.35">
      <c r="A1952" s="43">
        <v>44583</v>
      </c>
      <c r="B1952" s="43" t="s">
        <v>209</v>
      </c>
      <c r="C1952" s="43" t="s">
        <v>597</v>
      </c>
      <c r="D1952" s="44">
        <v>40090</v>
      </c>
      <c r="E1952" s="43">
        <v>6</v>
      </c>
      <c r="F1952" s="43">
        <v>35180</v>
      </c>
      <c r="G1952" s="43">
        <v>0.1</v>
      </c>
      <c r="H1952" s="43">
        <v>3518</v>
      </c>
      <c r="I1952" s="43" t="s">
        <v>76</v>
      </c>
      <c r="J1952" s="43" t="s">
        <v>141</v>
      </c>
      <c r="K1952" s="43">
        <f t="shared" si="240"/>
        <v>2009</v>
      </c>
      <c r="L1952" s="43">
        <f t="shared" si="241"/>
        <v>0</v>
      </c>
      <c r="M1952" s="43">
        <f t="shared" si="242"/>
        <v>1</v>
      </c>
      <c r="N1952" s="43">
        <f t="shared" si="243"/>
        <v>1</v>
      </c>
      <c r="O1952" s="43" t="str">
        <f t="shared" si="244"/>
        <v>D: 7%+</v>
      </c>
      <c r="P1952" s="45">
        <f t="shared" si="245"/>
        <v>0</v>
      </c>
      <c r="Q1952" s="45">
        <f>IF(L1952=1,F1952*INDEX(Asumsi!$B$5:$B$7,MATCH(I1952,Asumsi!$A$5:$A$7,0))-H1952,0)</f>
        <v>0</v>
      </c>
      <c r="R1952" s="46">
        <f>MIN(G1952,INDEX(Asumsi!$C$5:$C$7,MATCH(I1952,Asumsi!$A$5:$A$7,0)))</f>
        <v>0.05</v>
      </c>
      <c r="S1952" s="43">
        <f t="shared" si="246"/>
        <v>1</v>
      </c>
      <c r="T1952" s="45">
        <f t="shared" si="247"/>
        <v>0</v>
      </c>
      <c r="U1952" s="45">
        <f>IF(L1952=1,F1952*INDEX(Asumsi!$B$5:$B$7,MATCH(I1952,Asumsi!$A$5:$A$7,0))-F1952*R1952,0)</f>
        <v>0</v>
      </c>
      <c r="V1952" s="45">
        <f>IF(S1952=1,U1952*(1-Asumsi!$B$10),U1952)</f>
        <v>0</v>
      </c>
    </row>
    <row r="1953" spans="1:22" x14ac:dyDescent="0.35">
      <c r="A1953" s="43">
        <v>45381</v>
      </c>
      <c r="B1953" s="43" t="s">
        <v>202</v>
      </c>
      <c r="C1953" s="43" t="s">
        <v>608</v>
      </c>
      <c r="D1953" s="44">
        <v>40776</v>
      </c>
      <c r="E1953" s="43">
        <v>1</v>
      </c>
      <c r="F1953" s="43">
        <v>23620</v>
      </c>
      <c r="G1953" s="43">
        <v>0.01</v>
      </c>
      <c r="H1953" s="43">
        <v>236</v>
      </c>
      <c r="I1953" s="43" t="s">
        <v>75</v>
      </c>
      <c r="J1953" s="43" t="s">
        <v>144</v>
      </c>
      <c r="K1953" s="43">
        <f t="shared" si="240"/>
        <v>2011</v>
      </c>
      <c r="L1953" s="43">
        <f t="shared" si="241"/>
        <v>1</v>
      </c>
      <c r="M1953" s="43">
        <f t="shared" si="242"/>
        <v>0</v>
      </c>
      <c r="N1953" s="43">
        <f t="shared" si="243"/>
        <v>1</v>
      </c>
      <c r="O1953" s="43" t="str">
        <f t="shared" si="244"/>
        <v>B: 1-3%</v>
      </c>
      <c r="P1953" s="45">
        <f t="shared" si="245"/>
        <v>23384</v>
      </c>
      <c r="Q1953" s="45">
        <f>IF(L1953=1,F1953*INDEX(Asumsi!$B$5:$B$7,MATCH(I1953,Asumsi!$A$5:$A$7,0))-H1953,0)</f>
        <v>6850</v>
      </c>
      <c r="R1953" s="46">
        <f>MIN(G1953,INDEX(Asumsi!$C$5:$C$7,MATCH(I1953,Asumsi!$A$5:$A$7,0)))</f>
        <v>0.01</v>
      </c>
      <c r="S1953" s="43">
        <f t="shared" si="246"/>
        <v>0</v>
      </c>
      <c r="T1953" s="45">
        <f t="shared" si="247"/>
        <v>0</v>
      </c>
      <c r="U1953" s="45">
        <f>IF(L1953=1,F1953*INDEX(Asumsi!$B$5:$B$7,MATCH(I1953,Asumsi!$A$5:$A$7,0))-F1953*R1953,0)</f>
        <v>6849.8</v>
      </c>
      <c r="V1953" s="45">
        <f>IF(S1953=1,U1953*(1-Asumsi!$B$10),U1953)</f>
        <v>6849.8</v>
      </c>
    </row>
    <row r="1954" spans="1:22" x14ac:dyDescent="0.35">
      <c r="A1954" s="43">
        <v>46531</v>
      </c>
      <c r="B1954" s="43" t="s">
        <v>202</v>
      </c>
      <c r="C1954" s="43" t="s">
        <v>546</v>
      </c>
      <c r="D1954" s="44">
        <v>40776</v>
      </c>
      <c r="E1954" s="43">
        <v>39</v>
      </c>
      <c r="F1954" s="43">
        <v>8422000</v>
      </c>
      <c r="G1954" s="43">
        <v>7.0000000000000007E-2</v>
      </c>
      <c r="H1954" s="43">
        <v>589540</v>
      </c>
      <c r="I1954" s="43" t="s">
        <v>75</v>
      </c>
      <c r="J1954" s="43" t="s">
        <v>136</v>
      </c>
      <c r="K1954" s="43">
        <f t="shared" si="240"/>
        <v>2011</v>
      </c>
      <c r="L1954" s="43">
        <f t="shared" si="241"/>
        <v>1</v>
      </c>
      <c r="M1954" s="43">
        <f t="shared" si="242"/>
        <v>0</v>
      </c>
      <c r="N1954" s="43">
        <f t="shared" si="243"/>
        <v>1</v>
      </c>
      <c r="O1954" s="43" t="str">
        <f t="shared" si="244"/>
        <v>D: 7%+</v>
      </c>
      <c r="P1954" s="45">
        <f t="shared" si="245"/>
        <v>7832460</v>
      </c>
      <c r="Q1954" s="45">
        <f>IF(L1954=1,F1954*INDEX(Asumsi!$B$5:$B$7,MATCH(I1954,Asumsi!$A$5:$A$7,0))-H1954,0)</f>
        <v>1937060</v>
      </c>
      <c r="R1954" s="46">
        <f>MIN(G1954,INDEX(Asumsi!$C$5:$C$7,MATCH(I1954,Asumsi!$A$5:$A$7,0)))</f>
        <v>0.03</v>
      </c>
      <c r="S1954" s="43">
        <f t="shared" si="246"/>
        <v>1</v>
      </c>
      <c r="T1954" s="45">
        <f t="shared" si="247"/>
        <v>336880.00000000006</v>
      </c>
      <c r="U1954" s="45">
        <f>IF(L1954=1,F1954*INDEX(Asumsi!$B$5:$B$7,MATCH(I1954,Asumsi!$A$5:$A$7,0))-F1954*R1954,0)</f>
        <v>2273940</v>
      </c>
      <c r="V1954" s="45">
        <f>IF(S1954=1,U1954*(1-Asumsi!$B$10),U1954)</f>
        <v>2160243</v>
      </c>
    </row>
    <row r="1955" spans="1:22" x14ac:dyDescent="0.35">
      <c r="A1955" s="43">
        <v>47136</v>
      </c>
      <c r="B1955" s="43" t="s">
        <v>202</v>
      </c>
      <c r="C1955" s="43" t="s">
        <v>609</v>
      </c>
      <c r="D1955" s="44">
        <v>40567</v>
      </c>
      <c r="E1955" s="43">
        <v>18</v>
      </c>
      <c r="F1955" s="43">
        <v>179980</v>
      </c>
      <c r="G1955" s="43">
        <v>0</v>
      </c>
      <c r="H1955" s="43">
        <v>0</v>
      </c>
      <c r="I1955" s="43" t="s">
        <v>76</v>
      </c>
      <c r="J1955" s="43" t="s">
        <v>138</v>
      </c>
      <c r="K1955" s="43">
        <f t="shared" si="240"/>
        <v>2011</v>
      </c>
      <c r="L1955" s="43">
        <f t="shared" si="241"/>
        <v>1</v>
      </c>
      <c r="M1955" s="43">
        <f t="shared" si="242"/>
        <v>0</v>
      </c>
      <c r="N1955" s="43">
        <f t="shared" si="243"/>
        <v>1</v>
      </c>
      <c r="O1955" s="43" t="str">
        <f t="shared" si="244"/>
        <v>A: 0%</v>
      </c>
      <c r="P1955" s="45">
        <f t="shared" si="245"/>
        <v>179980</v>
      </c>
      <c r="Q1955" s="45">
        <f>IF(L1955=1,F1955*INDEX(Asumsi!$B$5:$B$7,MATCH(I1955,Asumsi!$A$5:$A$7,0))-H1955,0)</f>
        <v>53994</v>
      </c>
      <c r="R1955" s="46">
        <f>MIN(G1955,INDEX(Asumsi!$C$5:$C$7,MATCH(I1955,Asumsi!$A$5:$A$7,0)))</f>
        <v>0</v>
      </c>
      <c r="S1955" s="43">
        <f t="shared" si="246"/>
        <v>0</v>
      </c>
      <c r="T1955" s="45">
        <f t="shared" si="247"/>
        <v>0</v>
      </c>
      <c r="U1955" s="45">
        <f>IF(L1955=1,F1955*INDEX(Asumsi!$B$5:$B$7,MATCH(I1955,Asumsi!$A$5:$A$7,0))-F1955*R1955,0)</f>
        <v>53994</v>
      </c>
      <c r="V1955" s="45">
        <f>IF(S1955=1,U1955*(1-Asumsi!$B$10),U1955)</f>
        <v>53994</v>
      </c>
    </row>
    <row r="1956" spans="1:22" x14ac:dyDescent="0.35">
      <c r="A1956" s="43">
        <v>47813</v>
      </c>
      <c r="B1956" s="43" t="s">
        <v>209</v>
      </c>
      <c r="C1956" s="43" t="s">
        <v>561</v>
      </c>
      <c r="D1956" s="44">
        <v>40052</v>
      </c>
      <c r="E1956" s="43">
        <v>50</v>
      </c>
      <c r="F1956" s="43">
        <v>686000</v>
      </c>
      <c r="G1956" s="43">
        <v>0</v>
      </c>
      <c r="H1956" s="43">
        <v>0</v>
      </c>
      <c r="I1956" s="43" t="s">
        <v>76</v>
      </c>
      <c r="J1956" s="43" t="s">
        <v>145</v>
      </c>
      <c r="K1956" s="43">
        <f t="shared" si="240"/>
        <v>2009</v>
      </c>
      <c r="L1956" s="43">
        <f t="shared" si="241"/>
        <v>0</v>
      </c>
      <c r="M1956" s="43">
        <f t="shared" si="242"/>
        <v>1</v>
      </c>
      <c r="N1956" s="43">
        <f t="shared" si="243"/>
        <v>1</v>
      </c>
      <c r="O1956" s="43" t="str">
        <f t="shared" si="244"/>
        <v>A: 0%</v>
      </c>
      <c r="P1956" s="45">
        <f t="shared" si="245"/>
        <v>0</v>
      </c>
      <c r="Q1956" s="45">
        <f>IF(L1956=1,F1956*INDEX(Asumsi!$B$5:$B$7,MATCH(I1956,Asumsi!$A$5:$A$7,0))-H1956,0)</f>
        <v>0</v>
      </c>
      <c r="R1956" s="46">
        <f>MIN(G1956,INDEX(Asumsi!$C$5:$C$7,MATCH(I1956,Asumsi!$A$5:$A$7,0)))</f>
        <v>0</v>
      </c>
      <c r="S1956" s="43">
        <f t="shared" si="246"/>
        <v>0</v>
      </c>
      <c r="T1956" s="45">
        <f t="shared" si="247"/>
        <v>0</v>
      </c>
      <c r="U1956" s="45">
        <f>IF(L1956=1,F1956*INDEX(Asumsi!$B$5:$B$7,MATCH(I1956,Asumsi!$A$5:$A$7,0))-F1956*R1956,0)</f>
        <v>0</v>
      </c>
      <c r="V1956" s="45">
        <f>IF(S1956=1,U1956*(1-Asumsi!$B$10),U1956)</f>
        <v>0</v>
      </c>
    </row>
    <row r="1957" spans="1:22" x14ac:dyDescent="0.35">
      <c r="A1957" s="43">
        <v>48263</v>
      </c>
      <c r="B1957" s="43" t="s">
        <v>202</v>
      </c>
      <c r="C1957" s="43" t="s">
        <v>575</v>
      </c>
      <c r="D1957" s="44">
        <v>40246</v>
      </c>
      <c r="E1957" s="43">
        <v>28</v>
      </c>
      <c r="F1957" s="43">
        <v>328440</v>
      </c>
      <c r="G1957" s="43">
        <v>0.1</v>
      </c>
      <c r="H1957" s="43">
        <v>32844</v>
      </c>
      <c r="I1957" s="43" t="s">
        <v>76</v>
      </c>
      <c r="J1957" s="43" t="s">
        <v>145</v>
      </c>
      <c r="K1957" s="43">
        <f t="shared" si="240"/>
        <v>2010</v>
      </c>
      <c r="L1957" s="43">
        <f t="shared" si="241"/>
        <v>1</v>
      </c>
      <c r="M1957" s="43">
        <f t="shared" si="242"/>
        <v>0</v>
      </c>
      <c r="N1957" s="43">
        <f t="shared" si="243"/>
        <v>1</v>
      </c>
      <c r="O1957" s="43" t="str">
        <f t="shared" si="244"/>
        <v>D: 7%+</v>
      </c>
      <c r="P1957" s="45">
        <f t="shared" si="245"/>
        <v>295596</v>
      </c>
      <c r="Q1957" s="45">
        <f>IF(L1957=1,F1957*INDEX(Asumsi!$B$5:$B$7,MATCH(I1957,Asumsi!$A$5:$A$7,0))-H1957,0)</f>
        <v>65688</v>
      </c>
      <c r="R1957" s="46">
        <f>MIN(G1957,INDEX(Asumsi!$C$5:$C$7,MATCH(I1957,Asumsi!$A$5:$A$7,0)))</f>
        <v>0.05</v>
      </c>
      <c r="S1957" s="43">
        <f t="shared" si="246"/>
        <v>1</v>
      </c>
      <c r="T1957" s="45">
        <f t="shared" si="247"/>
        <v>16422</v>
      </c>
      <c r="U1957" s="45">
        <f>IF(L1957=1,F1957*INDEX(Asumsi!$B$5:$B$7,MATCH(I1957,Asumsi!$A$5:$A$7,0))-F1957*R1957,0)</f>
        <v>82110</v>
      </c>
      <c r="V1957" s="45">
        <f>IF(S1957=1,U1957*(1-Asumsi!$B$10),U1957)</f>
        <v>78004.5</v>
      </c>
    </row>
    <row r="1958" spans="1:22" x14ac:dyDescent="0.35">
      <c r="A1958" s="43">
        <v>48706</v>
      </c>
      <c r="B1958" s="43" t="s">
        <v>202</v>
      </c>
      <c r="C1958" s="43" t="s">
        <v>594</v>
      </c>
      <c r="D1958" s="44">
        <v>41212</v>
      </c>
      <c r="E1958" s="43">
        <v>18</v>
      </c>
      <c r="F1958" s="43">
        <v>265560</v>
      </c>
      <c r="G1958" s="43">
        <v>0.09</v>
      </c>
      <c r="H1958" s="43">
        <v>23900</v>
      </c>
      <c r="I1958" s="43" t="s">
        <v>76</v>
      </c>
      <c r="J1958" s="43" t="s">
        <v>145</v>
      </c>
      <c r="K1958" s="43">
        <f t="shared" si="240"/>
        <v>2012</v>
      </c>
      <c r="L1958" s="43">
        <f t="shared" si="241"/>
        <v>1</v>
      </c>
      <c r="M1958" s="43">
        <f t="shared" si="242"/>
        <v>0</v>
      </c>
      <c r="N1958" s="43">
        <f t="shared" si="243"/>
        <v>1</v>
      </c>
      <c r="O1958" s="43" t="str">
        <f t="shared" si="244"/>
        <v>D: 7%+</v>
      </c>
      <c r="P1958" s="45">
        <f t="shared" si="245"/>
        <v>241660</v>
      </c>
      <c r="Q1958" s="45">
        <f>IF(L1958=1,F1958*INDEX(Asumsi!$B$5:$B$7,MATCH(I1958,Asumsi!$A$5:$A$7,0))-H1958,0)</f>
        <v>55768</v>
      </c>
      <c r="R1958" s="46">
        <f>MIN(G1958,INDEX(Asumsi!$C$5:$C$7,MATCH(I1958,Asumsi!$A$5:$A$7,0)))</f>
        <v>0.05</v>
      </c>
      <c r="S1958" s="43">
        <f t="shared" si="246"/>
        <v>1</v>
      </c>
      <c r="T1958" s="45">
        <f t="shared" si="247"/>
        <v>10622.399999999998</v>
      </c>
      <c r="U1958" s="45">
        <f>IF(L1958=1,F1958*INDEX(Asumsi!$B$5:$B$7,MATCH(I1958,Asumsi!$A$5:$A$7,0))-F1958*R1958,0)</f>
        <v>66390</v>
      </c>
      <c r="V1958" s="45">
        <f>IF(S1958=1,U1958*(1-Asumsi!$B$10),U1958)</f>
        <v>63070.5</v>
      </c>
    </row>
    <row r="1959" spans="1:22" x14ac:dyDescent="0.35">
      <c r="A1959" s="43">
        <v>48963</v>
      </c>
      <c r="B1959" s="43" t="s">
        <v>202</v>
      </c>
      <c r="C1959" s="43" t="s">
        <v>549</v>
      </c>
      <c r="D1959" s="44">
        <v>40470</v>
      </c>
      <c r="E1959" s="43">
        <v>12</v>
      </c>
      <c r="F1959" s="43">
        <v>163740</v>
      </c>
      <c r="G1959" s="43">
        <v>7.0000000000000007E-2</v>
      </c>
      <c r="H1959" s="43">
        <v>11462</v>
      </c>
      <c r="I1959" s="43" t="s">
        <v>76</v>
      </c>
      <c r="J1959" s="43" t="s">
        <v>145</v>
      </c>
      <c r="K1959" s="43">
        <f t="shared" si="240"/>
        <v>2010</v>
      </c>
      <c r="L1959" s="43">
        <f t="shared" si="241"/>
        <v>1</v>
      </c>
      <c r="M1959" s="43">
        <f t="shared" si="242"/>
        <v>0</v>
      </c>
      <c r="N1959" s="43">
        <f t="shared" si="243"/>
        <v>1</v>
      </c>
      <c r="O1959" s="43" t="str">
        <f t="shared" si="244"/>
        <v>D: 7%+</v>
      </c>
      <c r="P1959" s="45">
        <f t="shared" si="245"/>
        <v>152278</v>
      </c>
      <c r="Q1959" s="45">
        <f>IF(L1959=1,F1959*INDEX(Asumsi!$B$5:$B$7,MATCH(I1959,Asumsi!$A$5:$A$7,0))-H1959,0)</f>
        <v>37660</v>
      </c>
      <c r="R1959" s="46">
        <f>MIN(G1959,INDEX(Asumsi!$C$5:$C$7,MATCH(I1959,Asumsi!$A$5:$A$7,0)))</f>
        <v>0.05</v>
      </c>
      <c r="S1959" s="43">
        <f t="shared" si="246"/>
        <v>1</v>
      </c>
      <c r="T1959" s="45">
        <f t="shared" si="247"/>
        <v>3274.8000000000006</v>
      </c>
      <c r="U1959" s="45">
        <f>IF(L1959=1,F1959*INDEX(Asumsi!$B$5:$B$7,MATCH(I1959,Asumsi!$A$5:$A$7,0))-F1959*R1959,0)</f>
        <v>40935</v>
      </c>
      <c r="V1959" s="45">
        <f>IF(S1959=1,U1959*(1-Asumsi!$B$10),U1959)</f>
        <v>38888.25</v>
      </c>
    </row>
    <row r="1960" spans="1:22" x14ac:dyDescent="0.35">
      <c r="A1960" s="43">
        <v>49312</v>
      </c>
      <c r="B1960" s="43" t="s">
        <v>202</v>
      </c>
      <c r="C1960" s="43" t="s">
        <v>597</v>
      </c>
      <c r="D1960" s="44">
        <v>40595</v>
      </c>
      <c r="E1960" s="43">
        <v>30</v>
      </c>
      <c r="F1960" s="43">
        <v>328820</v>
      </c>
      <c r="G1960" s="43">
        <v>0</v>
      </c>
      <c r="H1960" s="43">
        <v>0</v>
      </c>
      <c r="I1960" s="43" t="s">
        <v>76</v>
      </c>
      <c r="J1960" s="43" t="s">
        <v>145</v>
      </c>
      <c r="K1960" s="43">
        <f t="shared" si="240"/>
        <v>2011</v>
      </c>
      <c r="L1960" s="43">
        <f t="shared" si="241"/>
        <v>1</v>
      </c>
      <c r="M1960" s="43">
        <f t="shared" si="242"/>
        <v>0</v>
      </c>
      <c r="N1960" s="43">
        <f t="shared" si="243"/>
        <v>1</v>
      </c>
      <c r="O1960" s="43" t="str">
        <f t="shared" si="244"/>
        <v>A: 0%</v>
      </c>
      <c r="P1960" s="45">
        <f t="shared" si="245"/>
        <v>328820</v>
      </c>
      <c r="Q1960" s="45">
        <f>IF(L1960=1,F1960*INDEX(Asumsi!$B$5:$B$7,MATCH(I1960,Asumsi!$A$5:$A$7,0))-H1960,0)</f>
        <v>98646</v>
      </c>
      <c r="R1960" s="46">
        <f>MIN(G1960,INDEX(Asumsi!$C$5:$C$7,MATCH(I1960,Asumsi!$A$5:$A$7,0)))</f>
        <v>0</v>
      </c>
      <c r="S1960" s="43">
        <f t="shared" si="246"/>
        <v>0</v>
      </c>
      <c r="T1960" s="45">
        <f t="shared" si="247"/>
        <v>0</v>
      </c>
      <c r="U1960" s="45">
        <f>IF(L1960=1,F1960*INDEX(Asumsi!$B$5:$B$7,MATCH(I1960,Asumsi!$A$5:$A$7,0))-F1960*R1960,0)</f>
        <v>98646</v>
      </c>
      <c r="V1960" s="45">
        <f>IF(S1960=1,U1960*(1-Asumsi!$B$10),U1960)</f>
        <v>98646</v>
      </c>
    </row>
    <row r="1961" spans="1:22" x14ac:dyDescent="0.35">
      <c r="A1961" s="43">
        <v>49472</v>
      </c>
      <c r="B1961" s="43" t="s">
        <v>202</v>
      </c>
      <c r="C1961" s="43" t="s">
        <v>610</v>
      </c>
      <c r="D1961" s="44">
        <v>40375</v>
      </c>
      <c r="E1961" s="43">
        <v>15</v>
      </c>
      <c r="F1961" s="43">
        <v>288280</v>
      </c>
      <c r="G1961" s="43">
        <v>0.05</v>
      </c>
      <c r="H1961" s="43">
        <v>14414</v>
      </c>
      <c r="I1961" s="43" t="s">
        <v>77</v>
      </c>
      <c r="J1961" s="43" t="s">
        <v>142</v>
      </c>
      <c r="K1961" s="43">
        <f t="shared" si="240"/>
        <v>2010</v>
      </c>
      <c r="L1961" s="43">
        <f t="shared" si="241"/>
        <v>1</v>
      </c>
      <c r="M1961" s="43">
        <f t="shared" si="242"/>
        <v>0</v>
      </c>
      <c r="N1961" s="43">
        <f t="shared" si="243"/>
        <v>1</v>
      </c>
      <c r="O1961" s="43" t="str">
        <f t="shared" si="244"/>
        <v>C: 4-6%</v>
      </c>
      <c r="P1961" s="45">
        <f t="shared" si="245"/>
        <v>273866</v>
      </c>
      <c r="Q1961" s="45">
        <f>IF(L1961=1,F1961*INDEX(Asumsi!$B$5:$B$7,MATCH(I1961,Asumsi!$A$5:$A$7,0))-H1961,0)</f>
        <v>72070</v>
      </c>
      <c r="R1961" s="46">
        <f>MIN(G1961,INDEX(Asumsi!$C$5:$C$7,MATCH(I1961,Asumsi!$A$5:$A$7,0)))</f>
        <v>0.05</v>
      </c>
      <c r="S1961" s="43">
        <f t="shared" si="246"/>
        <v>0</v>
      </c>
      <c r="T1961" s="45">
        <f t="shared" si="247"/>
        <v>0</v>
      </c>
      <c r="U1961" s="45">
        <f>IF(L1961=1,F1961*INDEX(Asumsi!$B$5:$B$7,MATCH(I1961,Asumsi!$A$5:$A$7,0))-F1961*R1961,0)</f>
        <v>72070</v>
      </c>
      <c r="V1961" s="45">
        <f>IF(S1961=1,U1961*(1-Asumsi!$B$10),U1961)</f>
        <v>72070</v>
      </c>
    </row>
    <row r="1962" spans="1:22" x14ac:dyDescent="0.35">
      <c r="A1962" s="43">
        <v>49891</v>
      </c>
      <c r="B1962" s="43" t="s">
        <v>202</v>
      </c>
      <c r="C1962" s="43" t="s">
        <v>611</v>
      </c>
      <c r="D1962" s="44">
        <v>40068</v>
      </c>
      <c r="E1962" s="43">
        <v>40</v>
      </c>
      <c r="F1962" s="43">
        <v>519660</v>
      </c>
      <c r="G1962" s="43">
        <v>0</v>
      </c>
      <c r="H1962" s="43">
        <v>0</v>
      </c>
      <c r="I1962" s="43" t="s">
        <v>76</v>
      </c>
      <c r="J1962" s="43" t="s">
        <v>138</v>
      </c>
      <c r="K1962" s="43">
        <f t="shared" si="240"/>
        <v>2009</v>
      </c>
      <c r="L1962" s="43">
        <f t="shared" si="241"/>
        <v>1</v>
      </c>
      <c r="M1962" s="43">
        <f t="shared" si="242"/>
        <v>0</v>
      </c>
      <c r="N1962" s="43">
        <f t="shared" si="243"/>
        <v>1</v>
      </c>
      <c r="O1962" s="43" t="str">
        <f t="shared" si="244"/>
        <v>A: 0%</v>
      </c>
      <c r="P1962" s="45">
        <f t="shared" si="245"/>
        <v>519660</v>
      </c>
      <c r="Q1962" s="45">
        <f>IF(L1962=1,F1962*INDEX(Asumsi!$B$5:$B$7,MATCH(I1962,Asumsi!$A$5:$A$7,0))-H1962,0)</f>
        <v>155898</v>
      </c>
      <c r="R1962" s="46">
        <f>MIN(G1962,INDEX(Asumsi!$C$5:$C$7,MATCH(I1962,Asumsi!$A$5:$A$7,0)))</f>
        <v>0</v>
      </c>
      <c r="S1962" s="43">
        <f t="shared" si="246"/>
        <v>0</v>
      </c>
      <c r="T1962" s="45">
        <f t="shared" si="247"/>
        <v>0</v>
      </c>
      <c r="U1962" s="45">
        <f>IF(L1962=1,F1962*INDEX(Asumsi!$B$5:$B$7,MATCH(I1962,Asumsi!$A$5:$A$7,0))-F1962*R1962,0)</f>
        <v>155898</v>
      </c>
      <c r="V1962" s="45">
        <f>IF(S1962=1,U1962*(1-Asumsi!$B$10),U1962)</f>
        <v>155898</v>
      </c>
    </row>
    <row r="1963" spans="1:22" x14ac:dyDescent="0.35">
      <c r="A1963" s="43">
        <v>49984</v>
      </c>
      <c r="B1963" s="43" t="s">
        <v>202</v>
      </c>
      <c r="C1963" s="43" t="s">
        <v>577</v>
      </c>
      <c r="D1963" s="44">
        <v>39944</v>
      </c>
      <c r="E1963" s="43">
        <v>14</v>
      </c>
      <c r="F1963" s="43">
        <v>114560</v>
      </c>
      <c r="G1963" s="43">
        <v>0.02</v>
      </c>
      <c r="H1963" s="43">
        <v>2291</v>
      </c>
      <c r="I1963" s="43" t="s">
        <v>76</v>
      </c>
      <c r="J1963" s="43" t="s">
        <v>138</v>
      </c>
      <c r="K1963" s="43">
        <f t="shared" si="240"/>
        <v>2009</v>
      </c>
      <c r="L1963" s="43">
        <f t="shared" si="241"/>
        <v>1</v>
      </c>
      <c r="M1963" s="43">
        <f t="shared" si="242"/>
        <v>0</v>
      </c>
      <c r="N1963" s="43">
        <f t="shared" si="243"/>
        <v>1</v>
      </c>
      <c r="O1963" s="43" t="str">
        <f t="shared" si="244"/>
        <v>B: 1-3%</v>
      </c>
      <c r="P1963" s="45">
        <f t="shared" si="245"/>
        <v>112269</v>
      </c>
      <c r="Q1963" s="45">
        <f>IF(L1963=1,F1963*INDEX(Asumsi!$B$5:$B$7,MATCH(I1963,Asumsi!$A$5:$A$7,0))-H1963,0)</f>
        <v>32077</v>
      </c>
      <c r="R1963" s="46">
        <f>MIN(G1963,INDEX(Asumsi!$C$5:$C$7,MATCH(I1963,Asumsi!$A$5:$A$7,0)))</f>
        <v>0.02</v>
      </c>
      <c r="S1963" s="43">
        <f t="shared" si="246"/>
        <v>0</v>
      </c>
      <c r="T1963" s="45">
        <f t="shared" si="247"/>
        <v>0</v>
      </c>
      <c r="U1963" s="45">
        <f>IF(L1963=1,F1963*INDEX(Asumsi!$B$5:$B$7,MATCH(I1963,Asumsi!$A$5:$A$7,0))-F1963*R1963,0)</f>
        <v>32076.799999999999</v>
      </c>
      <c r="V1963" s="45">
        <f>IF(S1963=1,U1963*(1-Asumsi!$B$10),U1963)</f>
        <v>32076.799999999999</v>
      </c>
    </row>
    <row r="1964" spans="1:22" x14ac:dyDescent="0.35">
      <c r="A1964" s="43">
        <v>50471</v>
      </c>
      <c r="B1964" s="43" t="s">
        <v>202</v>
      </c>
      <c r="C1964" s="43" t="s">
        <v>609</v>
      </c>
      <c r="D1964" s="44">
        <v>40911</v>
      </c>
      <c r="E1964" s="43">
        <v>25</v>
      </c>
      <c r="F1964" s="43">
        <v>11718500</v>
      </c>
      <c r="G1964" s="43">
        <v>0.02</v>
      </c>
      <c r="H1964" s="43">
        <v>234370</v>
      </c>
      <c r="I1964" s="43" t="s">
        <v>75</v>
      </c>
      <c r="J1964" s="43" t="s">
        <v>135</v>
      </c>
      <c r="K1964" s="43">
        <f t="shared" si="240"/>
        <v>2012</v>
      </c>
      <c r="L1964" s="43">
        <f t="shared" si="241"/>
        <v>1</v>
      </c>
      <c r="M1964" s="43">
        <f t="shared" si="242"/>
        <v>0</v>
      </c>
      <c r="N1964" s="43">
        <f t="shared" si="243"/>
        <v>1</v>
      </c>
      <c r="O1964" s="43" t="str">
        <f t="shared" si="244"/>
        <v>B: 1-3%</v>
      </c>
      <c r="P1964" s="45">
        <f t="shared" si="245"/>
        <v>11484130</v>
      </c>
      <c r="Q1964" s="45">
        <f>IF(L1964=1,F1964*INDEX(Asumsi!$B$5:$B$7,MATCH(I1964,Asumsi!$A$5:$A$7,0))-H1964,0)</f>
        <v>3281180</v>
      </c>
      <c r="R1964" s="46">
        <f>MIN(G1964,INDEX(Asumsi!$C$5:$C$7,MATCH(I1964,Asumsi!$A$5:$A$7,0)))</f>
        <v>0.02</v>
      </c>
      <c r="S1964" s="43">
        <f t="shared" si="246"/>
        <v>0</v>
      </c>
      <c r="T1964" s="45">
        <f t="shared" si="247"/>
        <v>0</v>
      </c>
      <c r="U1964" s="45">
        <f>IF(L1964=1,F1964*INDEX(Asumsi!$B$5:$B$7,MATCH(I1964,Asumsi!$A$5:$A$7,0))-F1964*R1964,0)</f>
        <v>3281180</v>
      </c>
      <c r="V1964" s="45">
        <f>IF(S1964=1,U1964*(1-Asumsi!$B$10),U1964)</f>
        <v>3281180</v>
      </c>
    </row>
    <row r="1965" spans="1:22" x14ac:dyDescent="0.35">
      <c r="A1965" s="43">
        <v>51203</v>
      </c>
      <c r="B1965" s="43" t="s">
        <v>202</v>
      </c>
      <c r="C1965" s="43" t="s">
        <v>556</v>
      </c>
      <c r="D1965" s="44">
        <v>40898</v>
      </c>
      <c r="E1965" s="43">
        <v>49</v>
      </c>
      <c r="F1965" s="43">
        <v>53245100</v>
      </c>
      <c r="G1965" s="43">
        <v>0.08</v>
      </c>
      <c r="H1965" s="43">
        <v>4259608</v>
      </c>
      <c r="I1965" s="43" t="s">
        <v>75</v>
      </c>
      <c r="J1965" s="43" t="s">
        <v>136</v>
      </c>
      <c r="K1965" s="43">
        <f t="shared" si="240"/>
        <v>2011</v>
      </c>
      <c r="L1965" s="43">
        <f t="shared" si="241"/>
        <v>1</v>
      </c>
      <c r="M1965" s="43">
        <f t="shared" si="242"/>
        <v>0</v>
      </c>
      <c r="N1965" s="43">
        <f t="shared" si="243"/>
        <v>1</v>
      </c>
      <c r="O1965" s="43" t="str">
        <f t="shared" si="244"/>
        <v>D: 7%+</v>
      </c>
      <c r="P1965" s="45">
        <f t="shared" si="245"/>
        <v>48985492</v>
      </c>
      <c r="Q1965" s="45">
        <f>IF(L1965=1,F1965*INDEX(Asumsi!$B$5:$B$7,MATCH(I1965,Asumsi!$A$5:$A$7,0))-H1965,0)</f>
        <v>11713922</v>
      </c>
      <c r="R1965" s="46">
        <f>MIN(G1965,INDEX(Asumsi!$C$5:$C$7,MATCH(I1965,Asumsi!$A$5:$A$7,0)))</f>
        <v>0.03</v>
      </c>
      <c r="S1965" s="43">
        <f t="shared" si="246"/>
        <v>1</v>
      </c>
      <c r="T1965" s="45">
        <f t="shared" si="247"/>
        <v>2662255</v>
      </c>
      <c r="U1965" s="45">
        <f>IF(L1965=1,F1965*INDEX(Asumsi!$B$5:$B$7,MATCH(I1965,Asumsi!$A$5:$A$7,0))-F1965*R1965,0)</f>
        <v>14376177</v>
      </c>
      <c r="V1965" s="45">
        <f>IF(S1965=1,U1965*(1-Asumsi!$B$10),U1965)</f>
        <v>13657368.149999999</v>
      </c>
    </row>
    <row r="1966" spans="1:22" x14ac:dyDescent="0.35">
      <c r="A1966" s="43">
        <v>51233</v>
      </c>
      <c r="B1966" s="43" t="s">
        <v>202</v>
      </c>
      <c r="C1966" s="43" t="s">
        <v>556</v>
      </c>
      <c r="D1966" s="44">
        <v>40156</v>
      </c>
      <c r="E1966" s="43">
        <v>3</v>
      </c>
      <c r="F1966" s="43">
        <v>53000</v>
      </c>
      <c r="G1966" s="43">
        <v>0.05</v>
      </c>
      <c r="H1966" s="43">
        <v>2650</v>
      </c>
      <c r="I1966" s="43" t="s">
        <v>75</v>
      </c>
      <c r="J1966" s="43" t="s">
        <v>144</v>
      </c>
      <c r="K1966" s="43">
        <f t="shared" si="240"/>
        <v>2009</v>
      </c>
      <c r="L1966" s="43">
        <f t="shared" si="241"/>
        <v>1</v>
      </c>
      <c r="M1966" s="43">
        <f t="shared" si="242"/>
        <v>0</v>
      </c>
      <c r="N1966" s="43">
        <f t="shared" si="243"/>
        <v>1</v>
      </c>
      <c r="O1966" s="43" t="str">
        <f t="shared" si="244"/>
        <v>C: 4-6%</v>
      </c>
      <c r="P1966" s="45">
        <f t="shared" si="245"/>
        <v>50350</v>
      </c>
      <c r="Q1966" s="45">
        <f>IF(L1966=1,F1966*INDEX(Asumsi!$B$5:$B$7,MATCH(I1966,Asumsi!$A$5:$A$7,0))-H1966,0)</f>
        <v>13250</v>
      </c>
      <c r="R1966" s="46">
        <f>MIN(G1966,INDEX(Asumsi!$C$5:$C$7,MATCH(I1966,Asumsi!$A$5:$A$7,0)))</f>
        <v>0.03</v>
      </c>
      <c r="S1966" s="43">
        <f t="shared" si="246"/>
        <v>1</v>
      </c>
      <c r="T1966" s="45">
        <f t="shared" si="247"/>
        <v>1060.0000000000002</v>
      </c>
      <c r="U1966" s="45">
        <f>IF(L1966=1,F1966*INDEX(Asumsi!$B$5:$B$7,MATCH(I1966,Asumsi!$A$5:$A$7,0))-F1966*R1966,0)</f>
        <v>14310</v>
      </c>
      <c r="V1966" s="45">
        <f>IF(S1966=1,U1966*(1-Asumsi!$B$10),U1966)</f>
        <v>13594.5</v>
      </c>
    </row>
    <row r="1967" spans="1:22" x14ac:dyDescent="0.35">
      <c r="A1967" s="43">
        <v>52195</v>
      </c>
      <c r="B1967" s="43" t="s">
        <v>202</v>
      </c>
      <c r="C1967" s="43" t="s">
        <v>589</v>
      </c>
      <c r="D1967" s="44">
        <v>40842</v>
      </c>
      <c r="E1967" s="43">
        <v>19</v>
      </c>
      <c r="F1967" s="43">
        <v>534000</v>
      </c>
      <c r="G1967" s="43">
        <v>0.09</v>
      </c>
      <c r="H1967" s="43">
        <v>48060</v>
      </c>
      <c r="I1967" s="43" t="s">
        <v>76</v>
      </c>
      <c r="J1967" s="43" t="s">
        <v>138</v>
      </c>
      <c r="K1967" s="43">
        <f t="shared" si="240"/>
        <v>2011</v>
      </c>
      <c r="L1967" s="43">
        <f t="shared" si="241"/>
        <v>1</v>
      </c>
      <c r="M1967" s="43">
        <f t="shared" si="242"/>
        <v>0</v>
      </c>
      <c r="N1967" s="43">
        <f t="shared" si="243"/>
        <v>1</v>
      </c>
      <c r="O1967" s="43" t="str">
        <f t="shared" si="244"/>
        <v>D: 7%+</v>
      </c>
      <c r="P1967" s="45">
        <f t="shared" si="245"/>
        <v>485940</v>
      </c>
      <c r="Q1967" s="45">
        <f>IF(L1967=1,F1967*INDEX(Asumsi!$B$5:$B$7,MATCH(I1967,Asumsi!$A$5:$A$7,0))-H1967,0)</f>
        <v>112140</v>
      </c>
      <c r="R1967" s="46">
        <f>MIN(G1967,INDEX(Asumsi!$C$5:$C$7,MATCH(I1967,Asumsi!$A$5:$A$7,0)))</f>
        <v>0.05</v>
      </c>
      <c r="S1967" s="43">
        <f t="shared" si="246"/>
        <v>1</v>
      </c>
      <c r="T1967" s="45">
        <f t="shared" si="247"/>
        <v>21359.999999999996</v>
      </c>
      <c r="U1967" s="45">
        <f>IF(L1967=1,F1967*INDEX(Asumsi!$B$5:$B$7,MATCH(I1967,Asumsi!$A$5:$A$7,0))-F1967*R1967,0)</f>
        <v>133500</v>
      </c>
      <c r="V1967" s="45">
        <f>IF(S1967=1,U1967*(1-Asumsi!$B$10),U1967)</f>
        <v>126825</v>
      </c>
    </row>
    <row r="1968" spans="1:22" x14ac:dyDescent="0.35">
      <c r="A1968" s="43">
        <v>53123</v>
      </c>
      <c r="B1968" s="43" t="s">
        <v>202</v>
      </c>
      <c r="C1968" s="43" t="s">
        <v>612</v>
      </c>
      <c r="D1968" s="44">
        <v>40056</v>
      </c>
      <c r="E1968" s="43">
        <v>25</v>
      </c>
      <c r="F1968" s="43">
        <v>531500</v>
      </c>
      <c r="G1968" s="43">
        <v>0.06</v>
      </c>
      <c r="H1968" s="43">
        <v>31890</v>
      </c>
      <c r="I1968" s="43" t="s">
        <v>76</v>
      </c>
      <c r="J1968" s="43" t="s">
        <v>138</v>
      </c>
      <c r="K1968" s="43">
        <f t="shared" si="240"/>
        <v>2009</v>
      </c>
      <c r="L1968" s="43">
        <f t="shared" si="241"/>
        <v>1</v>
      </c>
      <c r="M1968" s="43">
        <f t="shared" si="242"/>
        <v>0</v>
      </c>
      <c r="N1968" s="43">
        <f t="shared" si="243"/>
        <v>1</v>
      </c>
      <c r="O1968" s="43" t="str">
        <f t="shared" si="244"/>
        <v>C: 4-6%</v>
      </c>
      <c r="P1968" s="45">
        <f t="shared" si="245"/>
        <v>499610</v>
      </c>
      <c r="Q1968" s="45">
        <f>IF(L1968=1,F1968*INDEX(Asumsi!$B$5:$B$7,MATCH(I1968,Asumsi!$A$5:$A$7,0))-H1968,0)</f>
        <v>127560</v>
      </c>
      <c r="R1968" s="46">
        <f>MIN(G1968,INDEX(Asumsi!$C$5:$C$7,MATCH(I1968,Asumsi!$A$5:$A$7,0)))</f>
        <v>0.05</v>
      </c>
      <c r="S1968" s="43">
        <f t="shared" si="246"/>
        <v>1</v>
      </c>
      <c r="T1968" s="45">
        <f t="shared" si="247"/>
        <v>5314.9999999999973</v>
      </c>
      <c r="U1968" s="45">
        <f>IF(L1968=1,F1968*INDEX(Asumsi!$B$5:$B$7,MATCH(I1968,Asumsi!$A$5:$A$7,0))-F1968*R1968,0)</f>
        <v>132875</v>
      </c>
      <c r="V1968" s="45">
        <f>IF(S1968=1,U1968*(1-Asumsi!$B$10),U1968)</f>
        <v>126231.25</v>
      </c>
    </row>
    <row r="1969" spans="1:22" x14ac:dyDescent="0.35">
      <c r="A1969" s="43">
        <v>54533</v>
      </c>
      <c r="B1969" s="43" t="s">
        <v>202</v>
      </c>
      <c r="C1969" s="43" t="s">
        <v>613</v>
      </c>
      <c r="D1969" s="44">
        <v>40895</v>
      </c>
      <c r="E1969" s="43">
        <v>21</v>
      </c>
      <c r="F1969" s="43">
        <v>324500</v>
      </c>
      <c r="G1969" s="43">
        <v>0.03</v>
      </c>
      <c r="H1969" s="43">
        <v>9735</v>
      </c>
      <c r="I1969" s="43" t="s">
        <v>76</v>
      </c>
      <c r="J1969" s="43" t="s">
        <v>138</v>
      </c>
      <c r="K1969" s="43">
        <f t="shared" si="240"/>
        <v>2011</v>
      </c>
      <c r="L1969" s="43">
        <f t="shared" si="241"/>
        <v>1</v>
      </c>
      <c r="M1969" s="43">
        <f t="shared" si="242"/>
        <v>0</v>
      </c>
      <c r="N1969" s="43">
        <f t="shared" si="243"/>
        <v>1</v>
      </c>
      <c r="O1969" s="43" t="str">
        <f t="shared" si="244"/>
        <v>B: 1-3%</v>
      </c>
      <c r="P1969" s="45">
        <f t="shared" si="245"/>
        <v>314765</v>
      </c>
      <c r="Q1969" s="45">
        <f>IF(L1969=1,F1969*INDEX(Asumsi!$B$5:$B$7,MATCH(I1969,Asumsi!$A$5:$A$7,0))-H1969,0)</f>
        <v>87615</v>
      </c>
      <c r="R1969" s="46">
        <f>MIN(G1969,INDEX(Asumsi!$C$5:$C$7,MATCH(I1969,Asumsi!$A$5:$A$7,0)))</f>
        <v>0.03</v>
      </c>
      <c r="S1969" s="43">
        <f t="shared" si="246"/>
        <v>0</v>
      </c>
      <c r="T1969" s="45">
        <f t="shared" si="247"/>
        <v>0</v>
      </c>
      <c r="U1969" s="45">
        <f>IF(L1969=1,F1969*INDEX(Asumsi!$B$5:$B$7,MATCH(I1969,Asumsi!$A$5:$A$7,0))-F1969*R1969,0)</f>
        <v>87615</v>
      </c>
      <c r="V1969" s="45">
        <f>IF(S1969=1,U1969*(1-Asumsi!$B$10),U1969)</f>
        <v>87615</v>
      </c>
    </row>
    <row r="1970" spans="1:22" x14ac:dyDescent="0.35">
      <c r="A1970" s="43">
        <v>55139</v>
      </c>
      <c r="B1970" s="43" t="s">
        <v>202</v>
      </c>
      <c r="C1970" s="43" t="s">
        <v>614</v>
      </c>
      <c r="D1970" s="44">
        <v>40195</v>
      </c>
      <c r="E1970" s="43">
        <v>26</v>
      </c>
      <c r="F1970" s="43">
        <v>171420</v>
      </c>
      <c r="G1970" s="43">
        <v>0.08</v>
      </c>
      <c r="H1970" s="43">
        <v>13714</v>
      </c>
      <c r="I1970" s="43" t="s">
        <v>76</v>
      </c>
      <c r="J1970" s="43" t="s">
        <v>147</v>
      </c>
      <c r="K1970" s="43">
        <f t="shared" si="240"/>
        <v>2010</v>
      </c>
      <c r="L1970" s="43">
        <f t="shared" si="241"/>
        <v>1</v>
      </c>
      <c r="M1970" s="43">
        <f t="shared" si="242"/>
        <v>0</v>
      </c>
      <c r="N1970" s="43">
        <f t="shared" si="243"/>
        <v>1</v>
      </c>
      <c r="O1970" s="43" t="str">
        <f t="shared" si="244"/>
        <v>D: 7%+</v>
      </c>
      <c r="P1970" s="45">
        <f t="shared" si="245"/>
        <v>157706</v>
      </c>
      <c r="Q1970" s="45">
        <f>IF(L1970=1,F1970*INDEX(Asumsi!$B$5:$B$7,MATCH(I1970,Asumsi!$A$5:$A$7,0))-H1970,0)</f>
        <v>37712</v>
      </c>
      <c r="R1970" s="46">
        <f>MIN(G1970,INDEX(Asumsi!$C$5:$C$7,MATCH(I1970,Asumsi!$A$5:$A$7,0)))</f>
        <v>0.05</v>
      </c>
      <c r="S1970" s="43">
        <f t="shared" si="246"/>
        <v>1</v>
      </c>
      <c r="T1970" s="45">
        <f t="shared" si="247"/>
        <v>5142.5999999999995</v>
      </c>
      <c r="U1970" s="45">
        <f>IF(L1970=1,F1970*INDEX(Asumsi!$B$5:$B$7,MATCH(I1970,Asumsi!$A$5:$A$7,0))-F1970*R1970,0)</f>
        <v>42855</v>
      </c>
      <c r="V1970" s="45">
        <f>IF(S1970=1,U1970*(1-Asumsi!$B$10),U1970)</f>
        <v>40712.25</v>
      </c>
    </row>
    <row r="1971" spans="1:22" x14ac:dyDescent="0.35">
      <c r="A1971" s="43">
        <v>55392</v>
      </c>
      <c r="B1971" s="43" t="s">
        <v>202</v>
      </c>
      <c r="C1971" s="43" t="s">
        <v>563</v>
      </c>
      <c r="D1971" s="44">
        <v>39970</v>
      </c>
      <c r="E1971" s="43">
        <v>39</v>
      </c>
      <c r="F1971" s="43">
        <v>209940</v>
      </c>
      <c r="G1971" s="43">
        <v>7.0000000000000007E-2</v>
      </c>
      <c r="H1971" s="43">
        <v>14696</v>
      </c>
      <c r="I1971" s="43" t="s">
        <v>76</v>
      </c>
      <c r="J1971" s="43" t="s">
        <v>147</v>
      </c>
      <c r="K1971" s="43">
        <f t="shared" si="240"/>
        <v>2009</v>
      </c>
      <c r="L1971" s="43">
        <f t="shared" si="241"/>
        <v>1</v>
      </c>
      <c r="M1971" s="43">
        <f t="shared" si="242"/>
        <v>0</v>
      </c>
      <c r="N1971" s="43">
        <f t="shared" si="243"/>
        <v>1</v>
      </c>
      <c r="O1971" s="43" t="str">
        <f t="shared" si="244"/>
        <v>D: 7%+</v>
      </c>
      <c r="P1971" s="45">
        <f t="shared" si="245"/>
        <v>195244</v>
      </c>
      <c r="Q1971" s="45">
        <f>IF(L1971=1,F1971*INDEX(Asumsi!$B$5:$B$7,MATCH(I1971,Asumsi!$A$5:$A$7,0))-H1971,0)</f>
        <v>48286</v>
      </c>
      <c r="R1971" s="46">
        <f>MIN(G1971,INDEX(Asumsi!$C$5:$C$7,MATCH(I1971,Asumsi!$A$5:$A$7,0)))</f>
        <v>0.05</v>
      </c>
      <c r="S1971" s="43">
        <f t="shared" si="246"/>
        <v>1</v>
      </c>
      <c r="T1971" s="45">
        <f t="shared" si="247"/>
        <v>4198.8000000000011</v>
      </c>
      <c r="U1971" s="45">
        <f>IF(L1971=1,F1971*INDEX(Asumsi!$B$5:$B$7,MATCH(I1971,Asumsi!$A$5:$A$7,0))-F1971*R1971,0)</f>
        <v>52485</v>
      </c>
      <c r="V1971" s="45">
        <f>IF(S1971=1,U1971*(1-Asumsi!$B$10),U1971)</f>
        <v>49860.75</v>
      </c>
    </row>
    <row r="1972" spans="1:22" x14ac:dyDescent="0.35">
      <c r="A1972" s="43">
        <v>55616</v>
      </c>
      <c r="B1972" s="43" t="s">
        <v>209</v>
      </c>
      <c r="C1972" s="43" t="s">
        <v>615</v>
      </c>
      <c r="D1972" s="44">
        <v>40671</v>
      </c>
      <c r="E1972" s="43">
        <v>29</v>
      </c>
      <c r="F1972" s="43">
        <v>369480</v>
      </c>
      <c r="G1972" s="43">
        <v>0</v>
      </c>
      <c r="H1972" s="43">
        <v>0</v>
      </c>
      <c r="I1972" s="43" t="s">
        <v>77</v>
      </c>
      <c r="J1972" s="43" t="s">
        <v>142</v>
      </c>
      <c r="K1972" s="43">
        <f t="shared" si="240"/>
        <v>2011</v>
      </c>
      <c r="L1972" s="43">
        <f t="shared" si="241"/>
        <v>0</v>
      </c>
      <c r="M1972" s="43">
        <f t="shared" si="242"/>
        <v>1</v>
      </c>
      <c r="N1972" s="43">
        <f t="shared" si="243"/>
        <v>1</v>
      </c>
      <c r="O1972" s="43" t="str">
        <f t="shared" si="244"/>
        <v>A: 0%</v>
      </c>
      <c r="P1972" s="45">
        <f t="shared" si="245"/>
        <v>0</v>
      </c>
      <c r="Q1972" s="45">
        <f>IF(L1972=1,F1972*INDEX(Asumsi!$B$5:$B$7,MATCH(I1972,Asumsi!$A$5:$A$7,0))-H1972,0)</f>
        <v>0</v>
      </c>
      <c r="R1972" s="46">
        <f>MIN(G1972,INDEX(Asumsi!$C$5:$C$7,MATCH(I1972,Asumsi!$A$5:$A$7,0)))</f>
        <v>0</v>
      </c>
      <c r="S1972" s="43">
        <f t="shared" si="246"/>
        <v>0</v>
      </c>
      <c r="T1972" s="45">
        <f t="shared" si="247"/>
        <v>0</v>
      </c>
      <c r="U1972" s="45">
        <f>IF(L1972=1,F1972*INDEX(Asumsi!$B$5:$B$7,MATCH(I1972,Asumsi!$A$5:$A$7,0))-F1972*R1972,0)</f>
        <v>0</v>
      </c>
      <c r="V1972" s="45">
        <f>IF(S1972=1,U1972*(1-Asumsi!$B$10),U1972)</f>
        <v>0</v>
      </c>
    </row>
    <row r="1973" spans="1:22" x14ac:dyDescent="0.35">
      <c r="A1973" s="43">
        <v>55909</v>
      </c>
      <c r="B1973" s="43" t="s">
        <v>202</v>
      </c>
      <c r="C1973" s="43" t="s">
        <v>616</v>
      </c>
      <c r="D1973" s="44">
        <v>39952</v>
      </c>
      <c r="E1973" s="43">
        <v>3</v>
      </c>
      <c r="F1973" s="43">
        <v>1053520</v>
      </c>
      <c r="G1973" s="43">
        <v>7.0000000000000007E-2</v>
      </c>
      <c r="H1973" s="43">
        <v>73746</v>
      </c>
      <c r="I1973" s="43" t="s">
        <v>76</v>
      </c>
      <c r="J1973" s="43" t="s">
        <v>138</v>
      </c>
      <c r="K1973" s="43">
        <f t="shared" si="240"/>
        <v>2009</v>
      </c>
      <c r="L1973" s="43">
        <f t="shared" si="241"/>
        <v>1</v>
      </c>
      <c r="M1973" s="43">
        <f t="shared" si="242"/>
        <v>0</v>
      </c>
      <c r="N1973" s="43">
        <f t="shared" si="243"/>
        <v>1</v>
      </c>
      <c r="O1973" s="43" t="str">
        <f t="shared" si="244"/>
        <v>D: 7%+</v>
      </c>
      <c r="P1973" s="45">
        <f t="shared" si="245"/>
        <v>979774</v>
      </c>
      <c r="Q1973" s="45">
        <f>IF(L1973=1,F1973*INDEX(Asumsi!$B$5:$B$7,MATCH(I1973,Asumsi!$A$5:$A$7,0))-H1973,0)</f>
        <v>242310</v>
      </c>
      <c r="R1973" s="46">
        <f>MIN(G1973,INDEX(Asumsi!$C$5:$C$7,MATCH(I1973,Asumsi!$A$5:$A$7,0)))</f>
        <v>0.05</v>
      </c>
      <c r="S1973" s="43">
        <f t="shared" si="246"/>
        <v>1</v>
      </c>
      <c r="T1973" s="45">
        <f t="shared" si="247"/>
        <v>21070.400000000005</v>
      </c>
      <c r="U1973" s="45">
        <f>IF(L1973=1,F1973*INDEX(Asumsi!$B$5:$B$7,MATCH(I1973,Asumsi!$A$5:$A$7,0))-F1973*R1973,0)</f>
        <v>263380</v>
      </c>
      <c r="V1973" s="45">
        <f>IF(S1973=1,U1973*(1-Asumsi!$B$10),U1973)</f>
        <v>250211</v>
      </c>
    </row>
    <row r="1974" spans="1:22" x14ac:dyDescent="0.35">
      <c r="A1974" s="43">
        <v>55938</v>
      </c>
      <c r="B1974" s="43" t="s">
        <v>202</v>
      </c>
      <c r="C1974" s="43" t="s">
        <v>605</v>
      </c>
      <c r="D1974" s="44">
        <v>41092</v>
      </c>
      <c r="E1974" s="43">
        <v>18</v>
      </c>
      <c r="F1974" s="43">
        <v>3539800</v>
      </c>
      <c r="G1974" s="43">
        <v>0.05</v>
      </c>
      <c r="H1974" s="43">
        <v>176990</v>
      </c>
      <c r="I1974" s="43" t="s">
        <v>76</v>
      </c>
      <c r="J1974" s="43" t="s">
        <v>140</v>
      </c>
      <c r="K1974" s="43">
        <f t="shared" si="240"/>
        <v>2012</v>
      </c>
      <c r="L1974" s="43">
        <f t="shared" si="241"/>
        <v>1</v>
      </c>
      <c r="M1974" s="43">
        <f t="shared" si="242"/>
        <v>0</v>
      </c>
      <c r="N1974" s="43">
        <f t="shared" si="243"/>
        <v>1</v>
      </c>
      <c r="O1974" s="43" t="str">
        <f t="shared" si="244"/>
        <v>C: 4-6%</v>
      </c>
      <c r="P1974" s="45">
        <f t="shared" si="245"/>
        <v>3362810</v>
      </c>
      <c r="Q1974" s="45">
        <f>IF(L1974=1,F1974*INDEX(Asumsi!$B$5:$B$7,MATCH(I1974,Asumsi!$A$5:$A$7,0))-H1974,0)</f>
        <v>884950</v>
      </c>
      <c r="R1974" s="46">
        <f>MIN(G1974,INDEX(Asumsi!$C$5:$C$7,MATCH(I1974,Asumsi!$A$5:$A$7,0)))</f>
        <v>0.05</v>
      </c>
      <c r="S1974" s="43">
        <f t="shared" si="246"/>
        <v>0</v>
      </c>
      <c r="T1974" s="45">
        <f t="shared" si="247"/>
        <v>0</v>
      </c>
      <c r="U1974" s="45">
        <f>IF(L1974=1,F1974*INDEX(Asumsi!$B$5:$B$7,MATCH(I1974,Asumsi!$A$5:$A$7,0))-F1974*R1974,0)</f>
        <v>884950</v>
      </c>
      <c r="V1974" s="45">
        <f>IF(S1974=1,U1974*(1-Asumsi!$B$10),U1974)</f>
        <v>884950</v>
      </c>
    </row>
    <row r="1975" spans="1:22" x14ac:dyDescent="0.35">
      <c r="A1975" s="43">
        <v>56515</v>
      </c>
      <c r="B1975" s="43" t="s">
        <v>202</v>
      </c>
      <c r="C1975" s="43" t="s">
        <v>577</v>
      </c>
      <c r="D1975" s="44">
        <v>40690</v>
      </c>
      <c r="E1975" s="43">
        <v>18</v>
      </c>
      <c r="F1975" s="43">
        <v>253240</v>
      </c>
      <c r="G1975" s="43">
        <v>0.08</v>
      </c>
      <c r="H1975" s="43">
        <v>20259</v>
      </c>
      <c r="I1975" s="43" t="s">
        <v>76</v>
      </c>
      <c r="J1975" s="43" t="s">
        <v>149</v>
      </c>
      <c r="K1975" s="43">
        <f t="shared" si="240"/>
        <v>2011</v>
      </c>
      <c r="L1975" s="43">
        <f t="shared" si="241"/>
        <v>1</v>
      </c>
      <c r="M1975" s="43">
        <f t="shared" si="242"/>
        <v>0</v>
      </c>
      <c r="N1975" s="43">
        <f t="shared" si="243"/>
        <v>1</v>
      </c>
      <c r="O1975" s="43" t="str">
        <f t="shared" si="244"/>
        <v>D: 7%+</v>
      </c>
      <c r="P1975" s="45">
        <f t="shared" si="245"/>
        <v>232981</v>
      </c>
      <c r="Q1975" s="45">
        <f>IF(L1975=1,F1975*INDEX(Asumsi!$B$5:$B$7,MATCH(I1975,Asumsi!$A$5:$A$7,0))-H1975,0)</f>
        <v>55713</v>
      </c>
      <c r="R1975" s="46">
        <f>MIN(G1975,INDEX(Asumsi!$C$5:$C$7,MATCH(I1975,Asumsi!$A$5:$A$7,0)))</f>
        <v>0.05</v>
      </c>
      <c r="S1975" s="43">
        <f t="shared" si="246"/>
        <v>1</v>
      </c>
      <c r="T1975" s="45">
        <f t="shared" si="247"/>
        <v>7597.2</v>
      </c>
      <c r="U1975" s="45">
        <f>IF(L1975=1,F1975*INDEX(Asumsi!$B$5:$B$7,MATCH(I1975,Asumsi!$A$5:$A$7,0))-F1975*R1975,0)</f>
        <v>63310</v>
      </c>
      <c r="V1975" s="45">
        <f>IF(S1975=1,U1975*(1-Asumsi!$B$10),U1975)</f>
        <v>60144.5</v>
      </c>
    </row>
    <row r="1976" spans="1:22" x14ac:dyDescent="0.35">
      <c r="A1976" s="43">
        <v>56768</v>
      </c>
      <c r="B1976" s="43" t="s">
        <v>209</v>
      </c>
      <c r="C1976" s="43" t="s">
        <v>558</v>
      </c>
      <c r="D1976" s="44">
        <v>40751</v>
      </c>
      <c r="E1976" s="43">
        <v>37</v>
      </c>
      <c r="F1976" s="43">
        <v>222780</v>
      </c>
      <c r="G1976" s="43">
        <v>0.02</v>
      </c>
      <c r="H1976" s="43">
        <v>4456</v>
      </c>
      <c r="I1976" s="43" t="s">
        <v>76</v>
      </c>
      <c r="J1976" s="43" t="s">
        <v>147</v>
      </c>
      <c r="K1976" s="43">
        <f t="shared" si="240"/>
        <v>2011</v>
      </c>
      <c r="L1976" s="43">
        <f t="shared" si="241"/>
        <v>0</v>
      </c>
      <c r="M1976" s="43">
        <f t="shared" si="242"/>
        <v>1</v>
      </c>
      <c r="N1976" s="43">
        <f t="shared" si="243"/>
        <v>1</v>
      </c>
      <c r="O1976" s="43" t="str">
        <f t="shared" si="244"/>
        <v>B: 1-3%</v>
      </c>
      <c r="P1976" s="45">
        <f t="shared" si="245"/>
        <v>0</v>
      </c>
      <c r="Q1976" s="45">
        <f>IF(L1976=1,F1976*INDEX(Asumsi!$B$5:$B$7,MATCH(I1976,Asumsi!$A$5:$A$7,0))-H1976,0)</f>
        <v>0</v>
      </c>
      <c r="R1976" s="46">
        <f>MIN(G1976,INDEX(Asumsi!$C$5:$C$7,MATCH(I1976,Asumsi!$A$5:$A$7,0)))</f>
        <v>0.02</v>
      </c>
      <c r="S1976" s="43">
        <f t="shared" si="246"/>
        <v>0</v>
      </c>
      <c r="T1976" s="45">
        <f t="shared" si="247"/>
        <v>0</v>
      </c>
      <c r="U1976" s="45">
        <f>IF(L1976=1,F1976*INDEX(Asumsi!$B$5:$B$7,MATCH(I1976,Asumsi!$A$5:$A$7,0))-F1976*R1976,0)</f>
        <v>0</v>
      </c>
      <c r="V1976" s="45">
        <f>IF(S1976=1,U1976*(1-Asumsi!$B$10),U1976)</f>
        <v>0</v>
      </c>
    </row>
    <row r="1977" spans="1:22" x14ac:dyDescent="0.35">
      <c r="A1977" s="43">
        <v>56900</v>
      </c>
      <c r="B1977" s="43" t="s">
        <v>202</v>
      </c>
      <c r="C1977" s="43" t="s">
        <v>617</v>
      </c>
      <c r="D1977" s="44">
        <v>40873</v>
      </c>
      <c r="E1977" s="43">
        <v>16</v>
      </c>
      <c r="F1977" s="43">
        <v>108640</v>
      </c>
      <c r="G1977" s="43">
        <v>0.09</v>
      </c>
      <c r="H1977" s="43">
        <v>9778</v>
      </c>
      <c r="I1977" s="43" t="s">
        <v>76</v>
      </c>
      <c r="J1977" s="43" t="s">
        <v>150</v>
      </c>
      <c r="K1977" s="43">
        <f t="shared" si="240"/>
        <v>2011</v>
      </c>
      <c r="L1977" s="43">
        <f t="shared" si="241"/>
        <v>1</v>
      </c>
      <c r="M1977" s="43">
        <f t="shared" si="242"/>
        <v>0</v>
      </c>
      <c r="N1977" s="43">
        <f t="shared" si="243"/>
        <v>1</v>
      </c>
      <c r="O1977" s="43" t="str">
        <f t="shared" si="244"/>
        <v>D: 7%+</v>
      </c>
      <c r="P1977" s="45">
        <f t="shared" si="245"/>
        <v>98862</v>
      </c>
      <c r="Q1977" s="45">
        <f>IF(L1977=1,F1977*INDEX(Asumsi!$B$5:$B$7,MATCH(I1977,Asumsi!$A$5:$A$7,0))-H1977,0)</f>
        <v>22814</v>
      </c>
      <c r="R1977" s="46">
        <f>MIN(G1977,INDEX(Asumsi!$C$5:$C$7,MATCH(I1977,Asumsi!$A$5:$A$7,0)))</f>
        <v>0.05</v>
      </c>
      <c r="S1977" s="43">
        <f t="shared" si="246"/>
        <v>1</v>
      </c>
      <c r="T1977" s="45">
        <f t="shared" si="247"/>
        <v>4345.5999999999995</v>
      </c>
      <c r="U1977" s="45">
        <f>IF(L1977=1,F1977*INDEX(Asumsi!$B$5:$B$7,MATCH(I1977,Asumsi!$A$5:$A$7,0))-F1977*R1977,0)</f>
        <v>27160</v>
      </c>
      <c r="V1977" s="45">
        <f>IF(S1977=1,U1977*(1-Asumsi!$B$10),U1977)</f>
        <v>25802</v>
      </c>
    </row>
    <row r="1978" spans="1:22" x14ac:dyDescent="0.35">
      <c r="A1978" s="43">
        <v>57056</v>
      </c>
      <c r="B1978" s="43" t="s">
        <v>202</v>
      </c>
      <c r="C1978" s="43" t="s">
        <v>617</v>
      </c>
      <c r="D1978" s="44">
        <v>41221</v>
      </c>
      <c r="E1978" s="43">
        <v>29</v>
      </c>
      <c r="F1978" s="43">
        <v>4371220</v>
      </c>
      <c r="G1978" s="43">
        <v>0.01</v>
      </c>
      <c r="H1978" s="43">
        <v>43712</v>
      </c>
      <c r="I1978" s="43" t="s">
        <v>75</v>
      </c>
      <c r="J1978" s="43" t="s">
        <v>136</v>
      </c>
      <c r="K1978" s="43">
        <f t="shared" si="240"/>
        <v>2012</v>
      </c>
      <c r="L1978" s="43">
        <f t="shared" si="241"/>
        <v>1</v>
      </c>
      <c r="M1978" s="43">
        <f t="shared" si="242"/>
        <v>0</v>
      </c>
      <c r="N1978" s="43">
        <f t="shared" si="243"/>
        <v>1</v>
      </c>
      <c r="O1978" s="43" t="str">
        <f t="shared" si="244"/>
        <v>B: 1-3%</v>
      </c>
      <c r="P1978" s="45">
        <f t="shared" si="245"/>
        <v>4327508</v>
      </c>
      <c r="Q1978" s="45">
        <f>IF(L1978=1,F1978*INDEX(Asumsi!$B$5:$B$7,MATCH(I1978,Asumsi!$A$5:$A$7,0))-H1978,0)</f>
        <v>1267654</v>
      </c>
      <c r="R1978" s="46">
        <f>MIN(G1978,INDEX(Asumsi!$C$5:$C$7,MATCH(I1978,Asumsi!$A$5:$A$7,0)))</f>
        <v>0.01</v>
      </c>
      <c r="S1978" s="43">
        <f t="shared" si="246"/>
        <v>0</v>
      </c>
      <c r="T1978" s="45">
        <f t="shared" si="247"/>
        <v>0</v>
      </c>
      <c r="U1978" s="45">
        <f>IF(L1978=1,F1978*INDEX(Asumsi!$B$5:$B$7,MATCH(I1978,Asumsi!$A$5:$A$7,0))-F1978*R1978,0)</f>
        <v>1267653.8</v>
      </c>
      <c r="V1978" s="45">
        <f>IF(S1978=1,U1978*(1-Asumsi!$B$10),U1978)</f>
        <v>1267653.8</v>
      </c>
    </row>
    <row r="1979" spans="1:22" x14ac:dyDescent="0.35">
      <c r="A1979" s="43">
        <v>58372</v>
      </c>
      <c r="B1979" s="43" t="s">
        <v>209</v>
      </c>
      <c r="C1979" s="43" t="s">
        <v>499</v>
      </c>
      <c r="D1979" s="44">
        <v>40635</v>
      </c>
      <c r="E1979" s="43">
        <v>48</v>
      </c>
      <c r="F1979" s="43">
        <v>368200</v>
      </c>
      <c r="G1979" s="43">
        <v>0.04</v>
      </c>
      <c r="H1979" s="43">
        <v>14728</v>
      </c>
      <c r="I1979" s="43" t="s">
        <v>76</v>
      </c>
      <c r="J1979" s="43" t="s">
        <v>147</v>
      </c>
      <c r="K1979" s="43">
        <f t="shared" si="240"/>
        <v>2011</v>
      </c>
      <c r="L1979" s="43">
        <f t="shared" si="241"/>
        <v>0</v>
      </c>
      <c r="M1979" s="43">
        <f t="shared" si="242"/>
        <v>1</v>
      </c>
      <c r="N1979" s="43">
        <f t="shared" si="243"/>
        <v>1</v>
      </c>
      <c r="O1979" s="43" t="str">
        <f t="shared" si="244"/>
        <v>C: 4-6%</v>
      </c>
      <c r="P1979" s="45">
        <f t="shared" si="245"/>
        <v>0</v>
      </c>
      <c r="Q1979" s="45">
        <f>IF(L1979=1,F1979*INDEX(Asumsi!$B$5:$B$7,MATCH(I1979,Asumsi!$A$5:$A$7,0))-H1979,0)</f>
        <v>0</v>
      </c>
      <c r="R1979" s="46">
        <f>MIN(G1979,INDEX(Asumsi!$C$5:$C$7,MATCH(I1979,Asumsi!$A$5:$A$7,0)))</f>
        <v>0.04</v>
      </c>
      <c r="S1979" s="43">
        <f t="shared" si="246"/>
        <v>0</v>
      </c>
      <c r="T1979" s="45">
        <f t="shared" si="247"/>
        <v>0</v>
      </c>
      <c r="U1979" s="45">
        <f>IF(L1979=1,F1979*INDEX(Asumsi!$B$5:$B$7,MATCH(I1979,Asumsi!$A$5:$A$7,0))-F1979*R1979,0)</f>
        <v>0</v>
      </c>
      <c r="V1979" s="45">
        <f>IF(S1979=1,U1979*(1-Asumsi!$B$10),U1979)</f>
        <v>0</v>
      </c>
    </row>
    <row r="1980" spans="1:22" x14ac:dyDescent="0.35">
      <c r="A1980" s="43">
        <v>59270</v>
      </c>
      <c r="B1980" s="43" t="s">
        <v>202</v>
      </c>
      <c r="C1980" s="43" t="s">
        <v>609</v>
      </c>
      <c r="D1980" s="44">
        <v>40189</v>
      </c>
      <c r="E1980" s="43">
        <v>48</v>
      </c>
      <c r="F1980" s="43">
        <v>50624000</v>
      </c>
      <c r="G1980" s="43">
        <v>0.01</v>
      </c>
      <c r="H1980" s="43">
        <v>506240</v>
      </c>
      <c r="I1980" s="43" t="s">
        <v>77</v>
      </c>
      <c r="J1980" s="43" t="s">
        <v>134</v>
      </c>
      <c r="K1980" s="43">
        <f t="shared" si="240"/>
        <v>2010</v>
      </c>
      <c r="L1980" s="43">
        <f t="shared" si="241"/>
        <v>1</v>
      </c>
      <c r="M1980" s="43">
        <f t="shared" si="242"/>
        <v>0</v>
      </c>
      <c r="N1980" s="43">
        <f t="shared" si="243"/>
        <v>1</v>
      </c>
      <c r="O1980" s="43" t="str">
        <f t="shared" si="244"/>
        <v>B: 1-3%</v>
      </c>
      <c r="P1980" s="45">
        <f t="shared" si="245"/>
        <v>50117760</v>
      </c>
      <c r="Q1980" s="45">
        <f>IF(L1980=1,F1980*INDEX(Asumsi!$B$5:$B$7,MATCH(I1980,Asumsi!$A$5:$A$7,0))-H1980,0)</f>
        <v>14680960</v>
      </c>
      <c r="R1980" s="46">
        <f>MIN(G1980,INDEX(Asumsi!$C$5:$C$7,MATCH(I1980,Asumsi!$A$5:$A$7,0)))</f>
        <v>0.01</v>
      </c>
      <c r="S1980" s="43">
        <f t="shared" si="246"/>
        <v>0</v>
      </c>
      <c r="T1980" s="45">
        <f t="shared" si="247"/>
        <v>0</v>
      </c>
      <c r="U1980" s="45">
        <f>IF(L1980=1,F1980*INDEX(Asumsi!$B$5:$B$7,MATCH(I1980,Asumsi!$A$5:$A$7,0))-F1980*R1980,0)</f>
        <v>14680960</v>
      </c>
      <c r="V1980" s="45">
        <f>IF(S1980=1,U1980*(1-Asumsi!$B$10),U1980)</f>
        <v>14680960</v>
      </c>
    </row>
    <row r="1981" spans="1:22" x14ac:dyDescent="0.35">
      <c r="A1981" s="43">
        <v>59619</v>
      </c>
      <c r="B1981" s="43" t="s">
        <v>202</v>
      </c>
      <c r="C1981" s="43" t="s">
        <v>573</v>
      </c>
      <c r="D1981" s="44">
        <v>40222</v>
      </c>
      <c r="E1981" s="43">
        <v>12</v>
      </c>
      <c r="F1981" s="43">
        <v>152080</v>
      </c>
      <c r="G1981" s="43">
        <v>0.04</v>
      </c>
      <c r="H1981" s="43">
        <v>6083</v>
      </c>
      <c r="I1981" s="43" t="s">
        <v>76</v>
      </c>
      <c r="J1981" s="43" t="s">
        <v>145</v>
      </c>
      <c r="K1981" s="43">
        <f t="shared" si="240"/>
        <v>2010</v>
      </c>
      <c r="L1981" s="43">
        <f t="shared" si="241"/>
        <v>1</v>
      </c>
      <c r="M1981" s="43">
        <f t="shared" si="242"/>
        <v>0</v>
      </c>
      <c r="N1981" s="43">
        <f t="shared" si="243"/>
        <v>1</v>
      </c>
      <c r="O1981" s="43" t="str">
        <f t="shared" si="244"/>
        <v>C: 4-6%</v>
      </c>
      <c r="P1981" s="45">
        <f t="shared" si="245"/>
        <v>145997</v>
      </c>
      <c r="Q1981" s="45">
        <f>IF(L1981=1,F1981*INDEX(Asumsi!$B$5:$B$7,MATCH(I1981,Asumsi!$A$5:$A$7,0))-H1981,0)</f>
        <v>39541</v>
      </c>
      <c r="R1981" s="46">
        <f>MIN(G1981,INDEX(Asumsi!$C$5:$C$7,MATCH(I1981,Asumsi!$A$5:$A$7,0)))</f>
        <v>0.04</v>
      </c>
      <c r="S1981" s="43">
        <f t="shared" si="246"/>
        <v>0</v>
      </c>
      <c r="T1981" s="45">
        <f t="shared" si="247"/>
        <v>0</v>
      </c>
      <c r="U1981" s="45">
        <f>IF(L1981=1,F1981*INDEX(Asumsi!$B$5:$B$7,MATCH(I1981,Asumsi!$A$5:$A$7,0))-F1981*R1981,0)</f>
        <v>39540.800000000003</v>
      </c>
      <c r="V1981" s="45">
        <f>IF(S1981=1,U1981*(1-Asumsi!$B$10),U1981)</f>
        <v>39540.800000000003</v>
      </c>
    </row>
    <row r="1982" spans="1:22" x14ac:dyDescent="0.35">
      <c r="A1982" s="43">
        <v>59781</v>
      </c>
      <c r="B1982" s="43" t="s">
        <v>202</v>
      </c>
      <c r="C1982" s="43" t="s">
        <v>618</v>
      </c>
      <c r="D1982" s="44">
        <v>41255</v>
      </c>
      <c r="E1982" s="43">
        <v>24</v>
      </c>
      <c r="F1982" s="43">
        <v>8816540</v>
      </c>
      <c r="G1982" s="43">
        <v>0.04</v>
      </c>
      <c r="H1982" s="43">
        <v>352662</v>
      </c>
      <c r="I1982" s="43" t="s">
        <v>75</v>
      </c>
      <c r="J1982" s="43" t="s">
        <v>135</v>
      </c>
      <c r="K1982" s="43">
        <f t="shared" si="240"/>
        <v>2012</v>
      </c>
      <c r="L1982" s="43">
        <f t="shared" si="241"/>
        <v>1</v>
      </c>
      <c r="M1982" s="43">
        <f t="shared" si="242"/>
        <v>0</v>
      </c>
      <c r="N1982" s="43">
        <f t="shared" si="243"/>
        <v>1</v>
      </c>
      <c r="O1982" s="43" t="str">
        <f t="shared" si="244"/>
        <v>C: 4-6%</v>
      </c>
      <c r="P1982" s="45">
        <f t="shared" si="245"/>
        <v>8463878</v>
      </c>
      <c r="Q1982" s="45">
        <f>IF(L1982=1,F1982*INDEX(Asumsi!$B$5:$B$7,MATCH(I1982,Asumsi!$A$5:$A$7,0))-H1982,0)</f>
        <v>2292300</v>
      </c>
      <c r="R1982" s="46">
        <f>MIN(G1982,INDEX(Asumsi!$C$5:$C$7,MATCH(I1982,Asumsi!$A$5:$A$7,0)))</f>
        <v>0.03</v>
      </c>
      <c r="S1982" s="43">
        <f t="shared" si="246"/>
        <v>1</v>
      </c>
      <c r="T1982" s="45">
        <f t="shared" si="247"/>
        <v>88165.400000000023</v>
      </c>
      <c r="U1982" s="45">
        <f>IF(L1982=1,F1982*INDEX(Asumsi!$B$5:$B$7,MATCH(I1982,Asumsi!$A$5:$A$7,0))-F1982*R1982,0)</f>
        <v>2380465.7999999998</v>
      </c>
      <c r="V1982" s="45">
        <f>IF(S1982=1,U1982*(1-Asumsi!$B$10),U1982)</f>
        <v>2261442.5099999998</v>
      </c>
    </row>
    <row r="1983" spans="1:22" x14ac:dyDescent="0.35">
      <c r="A1983" s="43">
        <v>132</v>
      </c>
      <c r="B1983" s="43" t="s">
        <v>202</v>
      </c>
      <c r="C1983" s="43" t="s">
        <v>619</v>
      </c>
      <c r="D1983" s="44">
        <v>40339</v>
      </c>
      <c r="E1983" s="43">
        <v>30</v>
      </c>
      <c r="F1983" s="43">
        <v>8023300</v>
      </c>
      <c r="G1983" s="43">
        <v>0.05</v>
      </c>
      <c r="H1983" s="43">
        <v>401165</v>
      </c>
      <c r="I1983" s="43" t="s">
        <v>75</v>
      </c>
      <c r="J1983" s="43" t="s">
        <v>143</v>
      </c>
      <c r="K1983" s="43">
        <f t="shared" si="240"/>
        <v>2010</v>
      </c>
      <c r="L1983" s="43">
        <f t="shared" si="241"/>
        <v>1</v>
      </c>
      <c r="M1983" s="43">
        <f t="shared" si="242"/>
        <v>0</v>
      </c>
      <c r="N1983" s="43">
        <f t="shared" si="243"/>
        <v>1</v>
      </c>
      <c r="O1983" s="43" t="str">
        <f t="shared" si="244"/>
        <v>C: 4-6%</v>
      </c>
      <c r="P1983" s="45">
        <f t="shared" si="245"/>
        <v>7622135</v>
      </c>
      <c r="Q1983" s="45">
        <f>IF(L1983=1,F1983*INDEX(Asumsi!$B$5:$B$7,MATCH(I1983,Asumsi!$A$5:$A$7,0))-H1983,0)</f>
        <v>2005825</v>
      </c>
      <c r="R1983" s="46">
        <f>MIN(G1983,INDEX(Asumsi!$C$5:$C$7,MATCH(I1983,Asumsi!$A$5:$A$7,0)))</f>
        <v>0.03</v>
      </c>
      <c r="S1983" s="43">
        <f t="shared" si="246"/>
        <v>1</v>
      </c>
      <c r="T1983" s="45">
        <f t="shared" si="247"/>
        <v>160466.00000000003</v>
      </c>
      <c r="U1983" s="45">
        <f>IF(L1983=1,F1983*INDEX(Asumsi!$B$5:$B$7,MATCH(I1983,Asumsi!$A$5:$A$7,0))-F1983*R1983,0)</f>
        <v>2166291</v>
      </c>
      <c r="V1983" s="45">
        <f>IF(S1983=1,U1983*(1-Asumsi!$B$10),U1983)</f>
        <v>2057976.45</v>
      </c>
    </row>
    <row r="1984" spans="1:22" x14ac:dyDescent="0.35">
      <c r="A1984" s="43">
        <v>258</v>
      </c>
      <c r="B1984" s="43" t="s">
        <v>202</v>
      </c>
      <c r="C1984" s="43" t="s">
        <v>620</v>
      </c>
      <c r="D1984" s="44">
        <v>40540</v>
      </c>
      <c r="E1984" s="43">
        <v>21</v>
      </c>
      <c r="F1984" s="43">
        <v>308700</v>
      </c>
      <c r="G1984" s="43">
        <v>0</v>
      </c>
      <c r="H1984" s="43">
        <v>0</v>
      </c>
      <c r="I1984" s="43" t="s">
        <v>76</v>
      </c>
      <c r="J1984" s="43" t="s">
        <v>145</v>
      </c>
      <c r="K1984" s="43">
        <f t="shared" si="240"/>
        <v>2010</v>
      </c>
      <c r="L1984" s="43">
        <f t="shared" si="241"/>
        <v>1</v>
      </c>
      <c r="M1984" s="43">
        <f t="shared" si="242"/>
        <v>0</v>
      </c>
      <c r="N1984" s="43">
        <f t="shared" si="243"/>
        <v>1</v>
      </c>
      <c r="O1984" s="43" t="str">
        <f t="shared" si="244"/>
        <v>A: 0%</v>
      </c>
      <c r="P1984" s="45">
        <f t="shared" si="245"/>
        <v>308700</v>
      </c>
      <c r="Q1984" s="45">
        <f>IF(L1984=1,F1984*INDEX(Asumsi!$B$5:$B$7,MATCH(I1984,Asumsi!$A$5:$A$7,0))-H1984,0)</f>
        <v>92610</v>
      </c>
      <c r="R1984" s="46">
        <f>MIN(G1984,INDEX(Asumsi!$C$5:$C$7,MATCH(I1984,Asumsi!$A$5:$A$7,0)))</f>
        <v>0</v>
      </c>
      <c r="S1984" s="43">
        <f t="shared" si="246"/>
        <v>0</v>
      </c>
      <c r="T1984" s="45">
        <f t="shared" si="247"/>
        <v>0</v>
      </c>
      <c r="U1984" s="45">
        <f>IF(L1984=1,F1984*INDEX(Asumsi!$B$5:$B$7,MATCH(I1984,Asumsi!$A$5:$A$7,0))-F1984*R1984,0)</f>
        <v>92610</v>
      </c>
      <c r="V1984" s="45">
        <f>IF(S1984=1,U1984*(1-Asumsi!$B$10),U1984)</f>
        <v>92610</v>
      </c>
    </row>
    <row r="1985" spans="1:22" x14ac:dyDescent="0.35">
      <c r="A1985" s="43">
        <v>325</v>
      </c>
      <c r="B1985" s="43" t="s">
        <v>202</v>
      </c>
      <c r="C1985" s="43" t="s">
        <v>545</v>
      </c>
      <c r="D1985" s="44">
        <v>40467</v>
      </c>
      <c r="E1985" s="43">
        <v>9</v>
      </c>
      <c r="F1985" s="43">
        <v>1768255</v>
      </c>
      <c r="G1985" s="43">
        <v>0.06</v>
      </c>
      <c r="H1985" s="43">
        <v>106095</v>
      </c>
      <c r="I1985" s="43" t="s">
        <v>77</v>
      </c>
      <c r="J1985" s="43" t="s">
        <v>137</v>
      </c>
      <c r="K1985" s="43">
        <f t="shared" si="240"/>
        <v>2010</v>
      </c>
      <c r="L1985" s="43">
        <f t="shared" si="241"/>
        <v>1</v>
      </c>
      <c r="M1985" s="43">
        <f t="shared" si="242"/>
        <v>0</v>
      </c>
      <c r="N1985" s="43">
        <f t="shared" si="243"/>
        <v>1</v>
      </c>
      <c r="O1985" s="43" t="str">
        <f t="shared" si="244"/>
        <v>C: 4-6%</v>
      </c>
      <c r="P1985" s="45">
        <f t="shared" si="245"/>
        <v>1662160</v>
      </c>
      <c r="Q1985" s="45">
        <f>IF(L1985=1,F1985*INDEX(Asumsi!$B$5:$B$7,MATCH(I1985,Asumsi!$A$5:$A$7,0))-H1985,0)</f>
        <v>424381.5</v>
      </c>
      <c r="R1985" s="46">
        <f>MIN(G1985,INDEX(Asumsi!$C$5:$C$7,MATCH(I1985,Asumsi!$A$5:$A$7,0)))</f>
        <v>0.05</v>
      </c>
      <c r="S1985" s="43">
        <f t="shared" si="246"/>
        <v>1</v>
      </c>
      <c r="T1985" s="45">
        <f t="shared" si="247"/>
        <v>17682.549999999992</v>
      </c>
      <c r="U1985" s="45">
        <f>IF(L1985=1,F1985*INDEX(Asumsi!$B$5:$B$7,MATCH(I1985,Asumsi!$A$5:$A$7,0))-F1985*R1985,0)</f>
        <v>442063.75</v>
      </c>
      <c r="V1985" s="45">
        <f>IF(S1985=1,U1985*(1-Asumsi!$B$10),U1985)</f>
        <v>419960.5625</v>
      </c>
    </row>
    <row r="1986" spans="1:22" x14ac:dyDescent="0.35">
      <c r="A1986" s="43">
        <v>2084</v>
      </c>
      <c r="B1986" s="43" t="s">
        <v>202</v>
      </c>
      <c r="C1986" s="43" t="s">
        <v>496</v>
      </c>
      <c r="D1986" s="44">
        <v>40253</v>
      </c>
      <c r="E1986" s="43">
        <v>16</v>
      </c>
      <c r="F1986" s="43">
        <v>1385460</v>
      </c>
      <c r="G1986" s="43">
        <v>0.01</v>
      </c>
      <c r="H1986" s="43">
        <v>13855</v>
      </c>
      <c r="I1986" s="43" t="s">
        <v>76</v>
      </c>
      <c r="J1986" s="43" t="s">
        <v>145</v>
      </c>
      <c r="K1986" s="43">
        <f t="shared" ref="K1986:K2049" si="248">YEAR(D1986)</f>
        <v>2010</v>
      </c>
      <c r="L1986" s="43">
        <f t="shared" ref="L1986:L2049" si="249">IF(B1986="Order Finished",1,0)</f>
        <v>1</v>
      </c>
      <c r="M1986" s="43">
        <f t="shared" ref="M1986:M2049" si="250">IF(B1986="Order Returned",1,0)</f>
        <v>0</v>
      </c>
      <c r="N1986" s="43">
        <f t="shared" ref="N1986:N2049" si="251">IF(B1986="Order Cancelled",0,1)</f>
        <v>1</v>
      </c>
      <c r="O1986" s="43" t="str">
        <f t="shared" ref="O1986:O2049" si="252">IF(G1986=0,"A: 0%",IF(G1986&lt;=0.03,"B: 1-3%",IF(G1986&lt;=0.06,"C: 4-6%","D: 7%+")))</f>
        <v>B: 1-3%</v>
      </c>
      <c r="P1986" s="45">
        <f t="shared" ref="P1986:P2049" si="253">IF(L1986=1,F1986-H1986,0)</f>
        <v>1371605</v>
      </c>
      <c r="Q1986" s="45">
        <f>IF(L1986=1,F1986*INDEX(Asumsi!$B$5:$B$7,MATCH(I1986,Asumsi!$A$5:$A$7,0))-H1986,0)</f>
        <v>401783</v>
      </c>
      <c r="R1986" s="46">
        <f>MIN(G1986,INDEX(Asumsi!$C$5:$C$7,MATCH(I1986,Asumsi!$A$5:$A$7,0)))</f>
        <v>0.01</v>
      </c>
      <c r="S1986" s="43">
        <f t="shared" ref="S1986:S2049" si="254">IF(G1986&gt;R1986,1,0)</f>
        <v>0</v>
      </c>
      <c r="T1986" s="45">
        <f t="shared" ref="T1986:T2049" si="255">IF(L1986=1,F1986*(G1986-R1986),0)</f>
        <v>0</v>
      </c>
      <c r="U1986" s="45">
        <f>IF(L1986=1,F1986*INDEX(Asumsi!$B$5:$B$7,MATCH(I1986,Asumsi!$A$5:$A$7,0))-F1986*R1986,0)</f>
        <v>401783.4</v>
      </c>
      <c r="V1986" s="45">
        <f>IF(S1986=1,U1986*(1-Asumsi!$B$10),U1986)</f>
        <v>401783.4</v>
      </c>
    </row>
    <row r="1987" spans="1:22" x14ac:dyDescent="0.35">
      <c r="A1987" s="43">
        <v>3332</v>
      </c>
      <c r="B1987" s="43" t="s">
        <v>202</v>
      </c>
      <c r="C1987" s="43" t="s">
        <v>569</v>
      </c>
      <c r="D1987" s="44">
        <v>40121</v>
      </c>
      <c r="E1987" s="43">
        <v>6</v>
      </c>
      <c r="F1987" s="43">
        <v>44380</v>
      </c>
      <c r="G1987" s="43">
        <v>0.01</v>
      </c>
      <c r="H1987" s="43">
        <v>444</v>
      </c>
      <c r="I1987" s="43" t="s">
        <v>76</v>
      </c>
      <c r="J1987" s="43" t="s">
        <v>147</v>
      </c>
      <c r="K1987" s="43">
        <f t="shared" si="248"/>
        <v>2009</v>
      </c>
      <c r="L1987" s="43">
        <f t="shared" si="249"/>
        <v>1</v>
      </c>
      <c r="M1987" s="43">
        <f t="shared" si="250"/>
        <v>0</v>
      </c>
      <c r="N1987" s="43">
        <f t="shared" si="251"/>
        <v>1</v>
      </c>
      <c r="O1987" s="43" t="str">
        <f t="shared" si="252"/>
        <v>B: 1-3%</v>
      </c>
      <c r="P1987" s="45">
        <f t="shared" si="253"/>
        <v>43936</v>
      </c>
      <c r="Q1987" s="45">
        <f>IF(L1987=1,F1987*INDEX(Asumsi!$B$5:$B$7,MATCH(I1987,Asumsi!$A$5:$A$7,0))-H1987,0)</f>
        <v>12870</v>
      </c>
      <c r="R1987" s="46">
        <f>MIN(G1987,INDEX(Asumsi!$C$5:$C$7,MATCH(I1987,Asumsi!$A$5:$A$7,0)))</f>
        <v>0.01</v>
      </c>
      <c r="S1987" s="43">
        <f t="shared" si="254"/>
        <v>0</v>
      </c>
      <c r="T1987" s="45">
        <f t="shared" si="255"/>
        <v>0</v>
      </c>
      <c r="U1987" s="45">
        <f>IF(L1987=1,F1987*INDEX(Asumsi!$B$5:$B$7,MATCH(I1987,Asumsi!$A$5:$A$7,0))-F1987*R1987,0)</f>
        <v>12870.2</v>
      </c>
      <c r="V1987" s="45">
        <f>IF(S1987=1,U1987*(1-Asumsi!$B$10),U1987)</f>
        <v>12870.2</v>
      </c>
    </row>
    <row r="1988" spans="1:22" x14ac:dyDescent="0.35">
      <c r="A1988" s="43">
        <v>3397</v>
      </c>
      <c r="B1988" s="43" t="s">
        <v>202</v>
      </c>
      <c r="C1988" s="43" t="s">
        <v>575</v>
      </c>
      <c r="D1988" s="44">
        <v>39986</v>
      </c>
      <c r="E1988" s="43">
        <v>43</v>
      </c>
      <c r="F1988" s="43">
        <v>1631780</v>
      </c>
      <c r="G1988" s="43">
        <v>0.1</v>
      </c>
      <c r="H1988" s="43">
        <v>163178</v>
      </c>
      <c r="I1988" s="43" t="s">
        <v>77</v>
      </c>
      <c r="J1988" s="43" t="s">
        <v>142</v>
      </c>
      <c r="K1988" s="43">
        <f t="shared" si="248"/>
        <v>2009</v>
      </c>
      <c r="L1988" s="43">
        <f t="shared" si="249"/>
        <v>1</v>
      </c>
      <c r="M1988" s="43">
        <f t="shared" si="250"/>
        <v>0</v>
      </c>
      <c r="N1988" s="43">
        <f t="shared" si="251"/>
        <v>1</v>
      </c>
      <c r="O1988" s="43" t="str">
        <f t="shared" si="252"/>
        <v>D: 7%+</v>
      </c>
      <c r="P1988" s="45">
        <f t="shared" si="253"/>
        <v>1468602</v>
      </c>
      <c r="Q1988" s="45">
        <f>IF(L1988=1,F1988*INDEX(Asumsi!$B$5:$B$7,MATCH(I1988,Asumsi!$A$5:$A$7,0))-H1988,0)</f>
        <v>326356</v>
      </c>
      <c r="R1988" s="46">
        <f>MIN(G1988,INDEX(Asumsi!$C$5:$C$7,MATCH(I1988,Asumsi!$A$5:$A$7,0)))</f>
        <v>0.05</v>
      </c>
      <c r="S1988" s="43">
        <f t="shared" si="254"/>
        <v>1</v>
      </c>
      <c r="T1988" s="45">
        <f t="shared" si="255"/>
        <v>81589</v>
      </c>
      <c r="U1988" s="45">
        <f>IF(L1988=1,F1988*INDEX(Asumsi!$B$5:$B$7,MATCH(I1988,Asumsi!$A$5:$A$7,0))-F1988*R1988,0)</f>
        <v>407945</v>
      </c>
      <c r="V1988" s="45">
        <f>IF(S1988=1,U1988*(1-Asumsi!$B$10),U1988)</f>
        <v>387547.75</v>
      </c>
    </row>
    <row r="1989" spans="1:22" x14ac:dyDescent="0.35">
      <c r="A1989" s="43">
        <v>3589</v>
      </c>
      <c r="B1989" s="43" t="s">
        <v>209</v>
      </c>
      <c r="C1989" s="43" t="s">
        <v>621</v>
      </c>
      <c r="D1989" s="44">
        <v>39958</v>
      </c>
      <c r="E1989" s="43">
        <v>23</v>
      </c>
      <c r="F1989" s="43">
        <v>145860</v>
      </c>
      <c r="G1989" s="43">
        <v>0.01</v>
      </c>
      <c r="H1989" s="43">
        <v>1459</v>
      </c>
      <c r="I1989" s="43" t="s">
        <v>76</v>
      </c>
      <c r="J1989" s="43" t="s">
        <v>149</v>
      </c>
      <c r="K1989" s="43">
        <f t="shared" si="248"/>
        <v>2009</v>
      </c>
      <c r="L1989" s="43">
        <f t="shared" si="249"/>
        <v>0</v>
      </c>
      <c r="M1989" s="43">
        <f t="shared" si="250"/>
        <v>1</v>
      </c>
      <c r="N1989" s="43">
        <f t="shared" si="251"/>
        <v>1</v>
      </c>
      <c r="O1989" s="43" t="str">
        <f t="shared" si="252"/>
        <v>B: 1-3%</v>
      </c>
      <c r="P1989" s="45">
        <f t="shared" si="253"/>
        <v>0</v>
      </c>
      <c r="Q1989" s="45">
        <f>IF(L1989=1,F1989*INDEX(Asumsi!$B$5:$B$7,MATCH(I1989,Asumsi!$A$5:$A$7,0))-H1989,0)</f>
        <v>0</v>
      </c>
      <c r="R1989" s="46">
        <f>MIN(G1989,INDEX(Asumsi!$C$5:$C$7,MATCH(I1989,Asumsi!$A$5:$A$7,0)))</f>
        <v>0.01</v>
      </c>
      <c r="S1989" s="43">
        <f t="shared" si="254"/>
        <v>0</v>
      </c>
      <c r="T1989" s="45">
        <f t="shared" si="255"/>
        <v>0</v>
      </c>
      <c r="U1989" s="45">
        <f>IF(L1989=1,F1989*INDEX(Asumsi!$B$5:$B$7,MATCH(I1989,Asumsi!$A$5:$A$7,0))-F1989*R1989,0)</f>
        <v>0</v>
      </c>
      <c r="V1989" s="45">
        <f>IF(S1989=1,U1989*(1-Asumsi!$B$10),U1989)</f>
        <v>0</v>
      </c>
    </row>
    <row r="1990" spans="1:22" x14ac:dyDescent="0.35">
      <c r="A1990" s="43">
        <v>3905</v>
      </c>
      <c r="B1990" s="43" t="s">
        <v>202</v>
      </c>
      <c r="C1990" s="43" t="s">
        <v>547</v>
      </c>
      <c r="D1990" s="44">
        <v>40532</v>
      </c>
      <c r="E1990" s="43">
        <v>42</v>
      </c>
      <c r="F1990" s="43">
        <v>5075760</v>
      </c>
      <c r="G1990" s="43">
        <v>0.03</v>
      </c>
      <c r="H1990" s="43">
        <v>152273</v>
      </c>
      <c r="I1990" s="43" t="s">
        <v>75</v>
      </c>
      <c r="J1990" s="43" t="s">
        <v>135</v>
      </c>
      <c r="K1990" s="43">
        <f t="shared" si="248"/>
        <v>2010</v>
      </c>
      <c r="L1990" s="43">
        <f t="shared" si="249"/>
        <v>1</v>
      </c>
      <c r="M1990" s="43">
        <f t="shared" si="250"/>
        <v>0</v>
      </c>
      <c r="N1990" s="43">
        <f t="shared" si="251"/>
        <v>1</v>
      </c>
      <c r="O1990" s="43" t="str">
        <f t="shared" si="252"/>
        <v>B: 1-3%</v>
      </c>
      <c r="P1990" s="45">
        <f t="shared" si="253"/>
        <v>4923487</v>
      </c>
      <c r="Q1990" s="45">
        <f>IF(L1990=1,F1990*INDEX(Asumsi!$B$5:$B$7,MATCH(I1990,Asumsi!$A$5:$A$7,0))-H1990,0)</f>
        <v>1370455</v>
      </c>
      <c r="R1990" s="46">
        <f>MIN(G1990,INDEX(Asumsi!$C$5:$C$7,MATCH(I1990,Asumsi!$A$5:$A$7,0)))</f>
        <v>0.03</v>
      </c>
      <c r="S1990" s="43">
        <f t="shared" si="254"/>
        <v>0</v>
      </c>
      <c r="T1990" s="45">
        <f t="shared" si="255"/>
        <v>0</v>
      </c>
      <c r="U1990" s="45">
        <f>IF(L1990=1,F1990*INDEX(Asumsi!$B$5:$B$7,MATCH(I1990,Asumsi!$A$5:$A$7,0))-F1990*R1990,0)</f>
        <v>1370455.2</v>
      </c>
      <c r="V1990" s="45">
        <f>IF(S1990=1,U1990*(1-Asumsi!$B$10),U1990)</f>
        <v>1370455.2</v>
      </c>
    </row>
    <row r="1991" spans="1:22" x14ac:dyDescent="0.35">
      <c r="A1991" s="43">
        <v>4033</v>
      </c>
      <c r="B1991" s="43" t="s">
        <v>202</v>
      </c>
      <c r="C1991" s="43" t="s">
        <v>622</v>
      </c>
      <c r="D1991" s="44">
        <v>40330</v>
      </c>
      <c r="E1991" s="43">
        <v>38</v>
      </c>
      <c r="F1991" s="43">
        <v>38538100</v>
      </c>
      <c r="G1991" s="43">
        <v>0</v>
      </c>
      <c r="H1991" s="43">
        <v>0</v>
      </c>
      <c r="I1991" s="43" t="s">
        <v>75</v>
      </c>
      <c r="J1991" s="43" t="s">
        <v>143</v>
      </c>
      <c r="K1991" s="43">
        <f t="shared" si="248"/>
        <v>2010</v>
      </c>
      <c r="L1991" s="43">
        <f t="shared" si="249"/>
        <v>1</v>
      </c>
      <c r="M1991" s="43">
        <f t="shared" si="250"/>
        <v>0</v>
      </c>
      <c r="N1991" s="43">
        <f t="shared" si="251"/>
        <v>1</v>
      </c>
      <c r="O1991" s="43" t="str">
        <f t="shared" si="252"/>
        <v>A: 0%</v>
      </c>
      <c r="P1991" s="45">
        <f t="shared" si="253"/>
        <v>38538100</v>
      </c>
      <c r="Q1991" s="45">
        <f>IF(L1991=1,F1991*INDEX(Asumsi!$B$5:$B$7,MATCH(I1991,Asumsi!$A$5:$A$7,0))-H1991,0)</f>
        <v>11561430</v>
      </c>
      <c r="R1991" s="46">
        <f>MIN(G1991,INDEX(Asumsi!$C$5:$C$7,MATCH(I1991,Asumsi!$A$5:$A$7,0)))</f>
        <v>0</v>
      </c>
      <c r="S1991" s="43">
        <f t="shared" si="254"/>
        <v>0</v>
      </c>
      <c r="T1991" s="45">
        <f t="shared" si="255"/>
        <v>0</v>
      </c>
      <c r="U1991" s="45">
        <f>IF(L1991=1,F1991*INDEX(Asumsi!$B$5:$B$7,MATCH(I1991,Asumsi!$A$5:$A$7,0))-F1991*R1991,0)</f>
        <v>11561430</v>
      </c>
      <c r="V1991" s="45">
        <f>IF(S1991=1,U1991*(1-Asumsi!$B$10),U1991)</f>
        <v>11561430</v>
      </c>
    </row>
    <row r="1992" spans="1:22" x14ac:dyDescent="0.35">
      <c r="A1992" s="43">
        <v>4773</v>
      </c>
      <c r="B1992" s="43" t="s">
        <v>202</v>
      </c>
      <c r="C1992" s="43" t="s">
        <v>620</v>
      </c>
      <c r="D1992" s="44">
        <v>40899</v>
      </c>
      <c r="E1992" s="43">
        <v>26</v>
      </c>
      <c r="F1992" s="43">
        <v>622760</v>
      </c>
      <c r="G1992" s="43">
        <v>0.06</v>
      </c>
      <c r="H1992" s="43">
        <v>37366</v>
      </c>
      <c r="I1992" s="43" t="s">
        <v>76</v>
      </c>
      <c r="J1992" s="43" t="s">
        <v>146</v>
      </c>
      <c r="K1992" s="43">
        <f t="shared" si="248"/>
        <v>2011</v>
      </c>
      <c r="L1992" s="43">
        <f t="shared" si="249"/>
        <v>1</v>
      </c>
      <c r="M1992" s="43">
        <f t="shared" si="250"/>
        <v>0</v>
      </c>
      <c r="N1992" s="43">
        <f t="shared" si="251"/>
        <v>1</v>
      </c>
      <c r="O1992" s="43" t="str">
        <f t="shared" si="252"/>
        <v>C: 4-6%</v>
      </c>
      <c r="P1992" s="45">
        <f t="shared" si="253"/>
        <v>585394</v>
      </c>
      <c r="Q1992" s="45">
        <f>IF(L1992=1,F1992*INDEX(Asumsi!$B$5:$B$7,MATCH(I1992,Asumsi!$A$5:$A$7,0))-H1992,0)</f>
        <v>149462</v>
      </c>
      <c r="R1992" s="46">
        <f>MIN(G1992,INDEX(Asumsi!$C$5:$C$7,MATCH(I1992,Asumsi!$A$5:$A$7,0)))</f>
        <v>0.05</v>
      </c>
      <c r="S1992" s="43">
        <f t="shared" si="254"/>
        <v>1</v>
      </c>
      <c r="T1992" s="45">
        <f t="shared" si="255"/>
        <v>6227.5999999999967</v>
      </c>
      <c r="U1992" s="45">
        <f>IF(L1992=1,F1992*INDEX(Asumsi!$B$5:$B$7,MATCH(I1992,Asumsi!$A$5:$A$7,0))-F1992*R1992,0)</f>
        <v>155690</v>
      </c>
      <c r="V1992" s="45">
        <f>IF(S1992=1,U1992*(1-Asumsi!$B$10),U1992)</f>
        <v>147905.5</v>
      </c>
    </row>
    <row r="1993" spans="1:22" x14ac:dyDescent="0.35">
      <c r="A1993" s="43">
        <v>5189</v>
      </c>
      <c r="B1993" s="43" t="s">
        <v>209</v>
      </c>
      <c r="C1993" s="43" t="s">
        <v>588</v>
      </c>
      <c r="D1993" s="44">
        <v>40507</v>
      </c>
      <c r="E1993" s="43">
        <v>8</v>
      </c>
      <c r="F1993" s="43">
        <v>49440</v>
      </c>
      <c r="G1993" s="43">
        <v>0.06</v>
      </c>
      <c r="H1993" s="43">
        <v>2966</v>
      </c>
      <c r="I1993" s="43" t="s">
        <v>76</v>
      </c>
      <c r="J1993" s="43" t="s">
        <v>147</v>
      </c>
      <c r="K1993" s="43">
        <f t="shared" si="248"/>
        <v>2010</v>
      </c>
      <c r="L1993" s="43">
        <f t="shared" si="249"/>
        <v>0</v>
      </c>
      <c r="M1993" s="43">
        <f t="shared" si="250"/>
        <v>1</v>
      </c>
      <c r="N1993" s="43">
        <f t="shared" si="251"/>
        <v>1</v>
      </c>
      <c r="O1993" s="43" t="str">
        <f t="shared" si="252"/>
        <v>C: 4-6%</v>
      </c>
      <c r="P1993" s="45">
        <f t="shared" si="253"/>
        <v>0</v>
      </c>
      <c r="Q1993" s="45">
        <f>IF(L1993=1,F1993*INDEX(Asumsi!$B$5:$B$7,MATCH(I1993,Asumsi!$A$5:$A$7,0))-H1993,0)</f>
        <v>0</v>
      </c>
      <c r="R1993" s="46">
        <f>MIN(G1993,INDEX(Asumsi!$C$5:$C$7,MATCH(I1993,Asumsi!$A$5:$A$7,0)))</f>
        <v>0.05</v>
      </c>
      <c r="S1993" s="43">
        <f t="shared" si="254"/>
        <v>1</v>
      </c>
      <c r="T1993" s="45">
        <f t="shared" si="255"/>
        <v>0</v>
      </c>
      <c r="U1993" s="45">
        <f>IF(L1993=1,F1993*INDEX(Asumsi!$B$5:$B$7,MATCH(I1993,Asumsi!$A$5:$A$7,0))-F1993*R1993,0)</f>
        <v>0</v>
      </c>
      <c r="V1993" s="45">
        <f>IF(S1993=1,U1993*(1-Asumsi!$B$10),U1993)</f>
        <v>0</v>
      </c>
    </row>
    <row r="1994" spans="1:22" x14ac:dyDescent="0.35">
      <c r="A1994" s="43">
        <v>5510</v>
      </c>
      <c r="B1994" s="43" t="s">
        <v>202</v>
      </c>
      <c r="C1994" s="43" t="s">
        <v>621</v>
      </c>
      <c r="D1994" s="44">
        <v>40185</v>
      </c>
      <c r="E1994" s="43">
        <v>12</v>
      </c>
      <c r="F1994" s="43">
        <v>232760</v>
      </c>
      <c r="G1994" s="43">
        <v>0.08</v>
      </c>
      <c r="H1994" s="43">
        <v>18621</v>
      </c>
      <c r="I1994" s="43" t="s">
        <v>76</v>
      </c>
      <c r="J1994" s="43" t="s">
        <v>145</v>
      </c>
      <c r="K1994" s="43">
        <f t="shared" si="248"/>
        <v>2010</v>
      </c>
      <c r="L1994" s="43">
        <f t="shared" si="249"/>
        <v>1</v>
      </c>
      <c r="M1994" s="43">
        <f t="shared" si="250"/>
        <v>0</v>
      </c>
      <c r="N1994" s="43">
        <f t="shared" si="251"/>
        <v>1</v>
      </c>
      <c r="O1994" s="43" t="str">
        <f t="shared" si="252"/>
        <v>D: 7%+</v>
      </c>
      <c r="P1994" s="45">
        <f t="shared" si="253"/>
        <v>214139</v>
      </c>
      <c r="Q1994" s="45">
        <f>IF(L1994=1,F1994*INDEX(Asumsi!$B$5:$B$7,MATCH(I1994,Asumsi!$A$5:$A$7,0))-H1994,0)</f>
        <v>51207</v>
      </c>
      <c r="R1994" s="46">
        <f>MIN(G1994,INDEX(Asumsi!$C$5:$C$7,MATCH(I1994,Asumsi!$A$5:$A$7,0)))</f>
        <v>0.05</v>
      </c>
      <c r="S1994" s="43">
        <f t="shared" si="254"/>
        <v>1</v>
      </c>
      <c r="T1994" s="45">
        <f t="shared" si="255"/>
        <v>6982.8</v>
      </c>
      <c r="U1994" s="45">
        <f>IF(L1994=1,F1994*INDEX(Asumsi!$B$5:$B$7,MATCH(I1994,Asumsi!$A$5:$A$7,0))-F1994*R1994,0)</f>
        <v>58190</v>
      </c>
      <c r="V1994" s="45">
        <f>IF(S1994=1,U1994*(1-Asumsi!$B$10),U1994)</f>
        <v>55280.5</v>
      </c>
    </row>
    <row r="1995" spans="1:22" x14ac:dyDescent="0.35">
      <c r="A1995" s="43">
        <v>6369</v>
      </c>
      <c r="B1995" s="43" t="s">
        <v>202</v>
      </c>
      <c r="C1995" s="43" t="s">
        <v>621</v>
      </c>
      <c r="D1995" s="44">
        <v>40166</v>
      </c>
      <c r="E1995" s="43">
        <v>30</v>
      </c>
      <c r="F1995" s="43">
        <v>29844320</v>
      </c>
      <c r="G1995" s="43">
        <v>0.1</v>
      </c>
      <c r="H1995" s="43">
        <v>2984432</v>
      </c>
      <c r="I1995" s="43" t="s">
        <v>75</v>
      </c>
      <c r="J1995" s="43" t="s">
        <v>136</v>
      </c>
      <c r="K1995" s="43">
        <f t="shared" si="248"/>
        <v>2009</v>
      </c>
      <c r="L1995" s="43">
        <f t="shared" si="249"/>
        <v>1</v>
      </c>
      <c r="M1995" s="43">
        <f t="shared" si="250"/>
        <v>0</v>
      </c>
      <c r="N1995" s="43">
        <f t="shared" si="251"/>
        <v>1</v>
      </c>
      <c r="O1995" s="43" t="str">
        <f t="shared" si="252"/>
        <v>D: 7%+</v>
      </c>
      <c r="P1995" s="45">
        <f t="shared" si="253"/>
        <v>26859888</v>
      </c>
      <c r="Q1995" s="45">
        <f>IF(L1995=1,F1995*INDEX(Asumsi!$B$5:$B$7,MATCH(I1995,Asumsi!$A$5:$A$7,0))-H1995,0)</f>
        <v>5968864</v>
      </c>
      <c r="R1995" s="46">
        <f>MIN(G1995,INDEX(Asumsi!$C$5:$C$7,MATCH(I1995,Asumsi!$A$5:$A$7,0)))</f>
        <v>0.03</v>
      </c>
      <c r="S1995" s="43">
        <f t="shared" si="254"/>
        <v>1</v>
      </c>
      <c r="T1995" s="45">
        <f t="shared" si="255"/>
        <v>2089102.4000000001</v>
      </c>
      <c r="U1995" s="45">
        <f>IF(L1995=1,F1995*INDEX(Asumsi!$B$5:$B$7,MATCH(I1995,Asumsi!$A$5:$A$7,0))-F1995*R1995,0)</f>
        <v>8057966.4000000004</v>
      </c>
      <c r="V1995" s="45">
        <f>IF(S1995=1,U1995*(1-Asumsi!$B$10),U1995)</f>
        <v>7655068.0800000001</v>
      </c>
    </row>
    <row r="1996" spans="1:22" x14ac:dyDescent="0.35">
      <c r="A1996" s="43">
        <v>6373</v>
      </c>
      <c r="B1996" s="43" t="s">
        <v>202</v>
      </c>
      <c r="C1996" s="43" t="s">
        <v>621</v>
      </c>
      <c r="D1996" s="44">
        <v>40931</v>
      </c>
      <c r="E1996" s="43">
        <v>1</v>
      </c>
      <c r="F1996" s="43">
        <v>125540</v>
      </c>
      <c r="G1996" s="43">
        <v>0.01</v>
      </c>
      <c r="H1996" s="43">
        <v>1255</v>
      </c>
      <c r="I1996" s="43" t="s">
        <v>76</v>
      </c>
      <c r="J1996" s="43" t="s">
        <v>141</v>
      </c>
      <c r="K1996" s="43">
        <f t="shared" si="248"/>
        <v>2012</v>
      </c>
      <c r="L1996" s="43">
        <f t="shared" si="249"/>
        <v>1</v>
      </c>
      <c r="M1996" s="43">
        <f t="shared" si="250"/>
        <v>0</v>
      </c>
      <c r="N1996" s="43">
        <f t="shared" si="251"/>
        <v>1</v>
      </c>
      <c r="O1996" s="43" t="str">
        <f t="shared" si="252"/>
        <v>B: 1-3%</v>
      </c>
      <c r="P1996" s="45">
        <f t="shared" si="253"/>
        <v>124285</v>
      </c>
      <c r="Q1996" s="45">
        <f>IF(L1996=1,F1996*INDEX(Asumsi!$B$5:$B$7,MATCH(I1996,Asumsi!$A$5:$A$7,0))-H1996,0)</f>
        <v>36407</v>
      </c>
      <c r="R1996" s="46">
        <f>MIN(G1996,INDEX(Asumsi!$C$5:$C$7,MATCH(I1996,Asumsi!$A$5:$A$7,0)))</f>
        <v>0.01</v>
      </c>
      <c r="S1996" s="43">
        <f t="shared" si="254"/>
        <v>0</v>
      </c>
      <c r="T1996" s="45">
        <f t="shared" si="255"/>
        <v>0</v>
      </c>
      <c r="U1996" s="45">
        <f>IF(L1996=1,F1996*INDEX(Asumsi!$B$5:$B$7,MATCH(I1996,Asumsi!$A$5:$A$7,0))-F1996*R1996,0)</f>
        <v>36406.6</v>
      </c>
      <c r="V1996" s="45">
        <f>IF(S1996=1,U1996*(1-Asumsi!$B$10),U1996)</f>
        <v>36406.6</v>
      </c>
    </row>
    <row r="1997" spans="1:22" x14ac:dyDescent="0.35">
      <c r="A1997" s="43">
        <v>6465</v>
      </c>
      <c r="B1997" s="43" t="s">
        <v>202</v>
      </c>
      <c r="C1997" s="43" t="s">
        <v>599</v>
      </c>
      <c r="D1997" s="44">
        <v>40767</v>
      </c>
      <c r="E1997" s="43">
        <v>36</v>
      </c>
      <c r="F1997" s="43">
        <v>480280</v>
      </c>
      <c r="G1997" s="43">
        <v>0.06</v>
      </c>
      <c r="H1997" s="43">
        <v>28817</v>
      </c>
      <c r="I1997" s="43" t="s">
        <v>76</v>
      </c>
      <c r="J1997" s="43" t="s">
        <v>145</v>
      </c>
      <c r="K1997" s="43">
        <f t="shared" si="248"/>
        <v>2011</v>
      </c>
      <c r="L1997" s="43">
        <f t="shared" si="249"/>
        <v>1</v>
      </c>
      <c r="M1997" s="43">
        <f t="shared" si="250"/>
        <v>0</v>
      </c>
      <c r="N1997" s="43">
        <f t="shared" si="251"/>
        <v>1</v>
      </c>
      <c r="O1997" s="43" t="str">
        <f t="shared" si="252"/>
        <v>C: 4-6%</v>
      </c>
      <c r="P1997" s="45">
        <f t="shared" si="253"/>
        <v>451463</v>
      </c>
      <c r="Q1997" s="45">
        <f>IF(L1997=1,F1997*INDEX(Asumsi!$B$5:$B$7,MATCH(I1997,Asumsi!$A$5:$A$7,0))-H1997,0)</f>
        <v>115267</v>
      </c>
      <c r="R1997" s="46">
        <f>MIN(G1997,INDEX(Asumsi!$C$5:$C$7,MATCH(I1997,Asumsi!$A$5:$A$7,0)))</f>
        <v>0.05</v>
      </c>
      <c r="S1997" s="43">
        <f t="shared" si="254"/>
        <v>1</v>
      </c>
      <c r="T1997" s="45">
        <f t="shared" si="255"/>
        <v>4802.7999999999975</v>
      </c>
      <c r="U1997" s="45">
        <f>IF(L1997=1,F1997*INDEX(Asumsi!$B$5:$B$7,MATCH(I1997,Asumsi!$A$5:$A$7,0))-F1997*R1997,0)</f>
        <v>120070</v>
      </c>
      <c r="V1997" s="45">
        <f>IF(S1997=1,U1997*(1-Asumsi!$B$10),U1997)</f>
        <v>114066.5</v>
      </c>
    </row>
    <row r="1998" spans="1:22" x14ac:dyDescent="0.35">
      <c r="A1998" s="43">
        <v>7297</v>
      </c>
      <c r="B1998" s="43" t="s">
        <v>202</v>
      </c>
      <c r="C1998" s="43" t="s">
        <v>623</v>
      </c>
      <c r="D1998" s="44">
        <v>40070</v>
      </c>
      <c r="E1998" s="43">
        <v>4</v>
      </c>
      <c r="F1998" s="43">
        <v>3241880</v>
      </c>
      <c r="G1998" s="43">
        <v>0.1</v>
      </c>
      <c r="H1998" s="43">
        <v>324188</v>
      </c>
      <c r="I1998" s="43" t="s">
        <v>75</v>
      </c>
      <c r="J1998" s="43" t="s">
        <v>136</v>
      </c>
      <c r="K1998" s="43">
        <f t="shared" si="248"/>
        <v>2009</v>
      </c>
      <c r="L1998" s="43">
        <f t="shared" si="249"/>
        <v>1</v>
      </c>
      <c r="M1998" s="43">
        <f t="shared" si="250"/>
        <v>0</v>
      </c>
      <c r="N1998" s="43">
        <f t="shared" si="251"/>
        <v>1</v>
      </c>
      <c r="O1998" s="43" t="str">
        <f t="shared" si="252"/>
        <v>D: 7%+</v>
      </c>
      <c r="P1998" s="45">
        <f t="shared" si="253"/>
        <v>2917692</v>
      </c>
      <c r="Q1998" s="45">
        <f>IF(L1998=1,F1998*INDEX(Asumsi!$B$5:$B$7,MATCH(I1998,Asumsi!$A$5:$A$7,0))-H1998,0)</f>
        <v>648376</v>
      </c>
      <c r="R1998" s="46">
        <f>MIN(G1998,INDEX(Asumsi!$C$5:$C$7,MATCH(I1998,Asumsi!$A$5:$A$7,0)))</f>
        <v>0.03</v>
      </c>
      <c r="S1998" s="43">
        <f t="shared" si="254"/>
        <v>1</v>
      </c>
      <c r="T1998" s="45">
        <f t="shared" si="255"/>
        <v>226931.60000000003</v>
      </c>
      <c r="U1998" s="45">
        <f>IF(L1998=1,F1998*INDEX(Asumsi!$B$5:$B$7,MATCH(I1998,Asumsi!$A$5:$A$7,0))-F1998*R1998,0)</f>
        <v>875307.6</v>
      </c>
      <c r="V1998" s="45">
        <f>IF(S1998=1,U1998*(1-Asumsi!$B$10),U1998)</f>
        <v>831542.22</v>
      </c>
    </row>
    <row r="1999" spans="1:22" x14ac:dyDescent="0.35">
      <c r="A1999" s="43">
        <v>7751</v>
      </c>
      <c r="B1999" s="43" t="s">
        <v>202</v>
      </c>
      <c r="C1999" s="43" t="s">
        <v>461</v>
      </c>
      <c r="D1999" s="44">
        <v>41266</v>
      </c>
      <c r="E1999" s="43">
        <v>45</v>
      </c>
      <c r="F1999" s="43">
        <v>9095800</v>
      </c>
      <c r="G1999" s="43">
        <v>0.01</v>
      </c>
      <c r="H1999" s="43">
        <v>90958</v>
      </c>
      <c r="I1999" s="43" t="s">
        <v>75</v>
      </c>
      <c r="J1999" s="43" t="s">
        <v>135</v>
      </c>
      <c r="K1999" s="43">
        <f t="shared" si="248"/>
        <v>2012</v>
      </c>
      <c r="L1999" s="43">
        <f t="shared" si="249"/>
        <v>1</v>
      </c>
      <c r="M1999" s="43">
        <f t="shared" si="250"/>
        <v>0</v>
      </c>
      <c r="N1999" s="43">
        <f t="shared" si="251"/>
        <v>1</v>
      </c>
      <c r="O1999" s="43" t="str">
        <f t="shared" si="252"/>
        <v>B: 1-3%</v>
      </c>
      <c r="P1999" s="45">
        <f t="shared" si="253"/>
        <v>9004842</v>
      </c>
      <c r="Q1999" s="45">
        <f>IF(L1999=1,F1999*INDEX(Asumsi!$B$5:$B$7,MATCH(I1999,Asumsi!$A$5:$A$7,0))-H1999,0)</f>
        <v>2637782</v>
      </c>
      <c r="R1999" s="46">
        <f>MIN(G1999,INDEX(Asumsi!$C$5:$C$7,MATCH(I1999,Asumsi!$A$5:$A$7,0)))</f>
        <v>0.01</v>
      </c>
      <c r="S1999" s="43">
        <f t="shared" si="254"/>
        <v>0</v>
      </c>
      <c r="T1999" s="45">
        <f t="shared" si="255"/>
        <v>0</v>
      </c>
      <c r="U1999" s="45">
        <f>IF(L1999=1,F1999*INDEX(Asumsi!$B$5:$B$7,MATCH(I1999,Asumsi!$A$5:$A$7,0))-F1999*R1999,0)</f>
        <v>2637782</v>
      </c>
      <c r="V1999" s="45">
        <f>IF(S1999=1,U1999*(1-Asumsi!$B$10),U1999)</f>
        <v>2637782</v>
      </c>
    </row>
    <row r="2000" spans="1:22" x14ac:dyDescent="0.35">
      <c r="A2000" s="43">
        <v>8422</v>
      </c>
      <c r="B2000" s="43" t="s">
        <v>202</v>
      </c>
      <c r="C2000" s="43" t="s">
        <v>624</v>
      </c>
      <c r="D2000" s="44">
        <v>39917</v>
      </c>
      <c r="E2000" s="43">
        <v>18</v>
      </c>
      <c r="F2000" s="43">
        <v>8425504</v>
      </c>
      <c r="G2000" s="43">
        <v>0.06</v>
      </c>
      <c r="H2000" s="43">
        <v>505530</v>
      </c>
      <c r="I2000" s="43" t="s">
        <v>75</v>
      </c>
      <c r="J2000" s="43" t="s">
        <v>136</v>
      </c>
      <c r="K2000" s="43">
        <f t="shared" si="248"/>
        <v>2009</v>
      </c>
      <c r="L2000" s="43">
        <f t="shared" si="249"/>
        <v>1</v>
      </c>
      <c r="M2000" s="43">
        <f t="shared" si="250"/>
        <v>0</v>
      </c>
      <c r="N2000" s="43">
        <f t="shared" si="251"/>
        <v>1</v>
      </c>
      <c r="O2000" s="43" t="str">
        <f t="shared" si="252"/>
        <v>C: 4-6%</v>
      </c>
      <c r="P2000" s="45">
        <f t="shared" si="253"/>
        <v>7919974</v>
      </c>
      <c r="Q2000" s="45">
        <f>IF(L2000=1,F2000*INDEX(Asumsi!$B$5:$B$7,MATCH(I2000,Asumsi!$A$5:$A$7,0))-H2000,0)</f>
        <v>2022121.1999999997</v>
      </c>
      <c r="R2000" s="46">
        <f>MIN(G2000,INDEX(Asumsi!$C$5:$C$7,MATCH(I2000,Asumsi!$A$5:$A$7,0)))</f>
        <v>0.03</v>
      </c>
      <c r="S2000" s="43">
        <f t="shared" si="254"/>
        <v>1</v>
      </c>
      <c r="T2000" s="45">
        <f t="shared" si="255"/>
        <v>252765.12</v>
      </c>
      <c r="U2000" s="45">
        <f>IF(L2000=1,F2000*INDEX(Asumsi!$B$5:$B$7,MATCH(I2000,Asumsi!$A$5:$A$7,0))-F2000*R2000,0)</f>
        <v>2274886.0799999996</v>
      </c>
      <c r="V2000" s="45">
        <f>IF(S2000=1,U2000*(1-Asumsi!$B$10),U2000)</f>
        <v>2161141.7759999996</v>
      </c>
    </row>
    <row r="2001" spans="1:22" x14ac:dyDescent="0.35">
      <c r="A2001" s="43">
        <v>10245</v>
      </c>
      <c r="B2001" s="43" t="s">
        <v>202</v>
      </c>
      <c r="C2001" s="43" t="s">
        <v>557</v>
      </c>
      <c r="D2001" s="44">
        <v>40587</v>
      </c>
      <c r="E2001" s="43">
        <v>23</v>
      </c>
      <c r="F2001" s="43">
        <v>254340</v>
      </c>
      <c r="G2001" s="43">
        <v>0.1</v>
      </c>
      <c r="H2001" s="43">
        <v>25434</v>
      </c>
      <c r="I2001" s="43" t="s">
        <v>76</v>
      </c>
      <c r="J2001" s="43" t="s">
        <v>138</v>
      </c>
      <c r="K2001" s="43">
        <f t="shared" si="248"/>
        <v>2011</v>
      </c>
      <c r="L2001" s="43">
        <f t="shared" si="249"/>
        <v>1</v>
      </c>
      <c r="M2001" s="43">
        <f t="shared" si="250"/>
        <v>0</v>
      </c>
      <c r="N2001" s="43">
        <f t="shared" si="251"/>
        <v>1</v>
      </c>
      <c r="O2001" s="43" t="str">
        <f t="shared" si="252"/>
        <v>D: 7%+</v>
      </c>
      <c r="P2001" s="45">
        <f t="shared" si="253"/>
        <v>228906</v>
      </c>
      <c r="Q2001" s="45">
        <f>IF(L2001=1,F2001*INDEX(Asumsi!$B$5:$B$7,MATCH(I2001,Asumsi!$A$5:$A$7,0))-H2001,0)</f>
        <v>50868</v>
      </c>
      <c r="R2001" s="46">
        <f>MIN(G2001,INDEX(Asumsi!$C$5:$C$7,MATCH(I2001,Asumsi!$A$5:$A$7,0)))</f>
        <v>0.05</v>
      </c>
      <c r="S2001" s="43">
        <f t="shared" si="254"/>
        <v>1</v>
      </c>
      <c r="T2001" s="45">
        <f t="shared" si="255"/>
        <v>12717</v>
      </c>
      <c r="U2001" s="45">
        <f>IF(L2001=1,F2001*INDEX(Asumsi!$B$5:$B$7,MATCH(I2001,Asumsi!$A$5:$A$7,0))-F2001*R2001,0)</f>
        <v>63585</v>
      </c>
      <c r="V2001" s="45">
        <f>IF(S2001=1,U2001*(1-Asumsi!$B$10),U2001)</f>
        <v>60405.75</v>
      </c>
    </row>
    <row r="2002" spans="1:22" x14ac:dyDescent="0.35">
      <c r="A2002" s="43">
        <v>11008</v>
      </c>
      <c r="B2002" s="43" t="s">
        <v>202</v>
      </c>
      <c r="C2002" s="43" t="s">
        <v>584</v>
      </c>
      <c r="D2002" s="44">
        <v>39868</v>
      </c>
      <c r="E2002" s="43">
        <v>17</v>
      </c>
      <c r="F2002" s="43">
        <v>5091780</v>
      </c>
      <c r="G2002" s="43">
        <v>0.01</v>
      </c>
      <c r="H2002" s="43">
        <v>50918</v>
      </c>
      <c r="I2002" s="43" t="s">
        <v>76</v>
      </c>
      <c r="J2002" s="43" t="s">
        <v>140</v>
      </c>
      <c r="K2002" s="43">
        <f t="shared" si="248"/>
        <v>2009</v>
      </c>
      <c r="L2002" s="43">
        <f t="shared" si="249"/>
        <v>1</v>
      </c>
      <c r="M2002" s="43">
        <f t="shared" si="250"/>
        <v>0</v>
      </c>
      <c r="N2002" s="43">
        <f t="shared" si="251"/>
        <v>1</v>
      </c>
      <c r="O2002" s="43" t="str">
        <f t="shared" si="252"/>
        <v>B: 1-3%</v>
      </c>
      <c r="P2002" s="45">
        <f t="shared" si="253"/>
        <v>5040862</v>
      </c>
      <c r="Q2002" s="45">
        <f>IF(L2002=1,F2002*INDEX(Asumsi!$B$5:$B$7,MATCH(I2002,Asumsi!$A$5:$A$7,0))-H2002,0)</f>
        <v>1476616</v>
      </c>
      <c r="R2002" s="46">
        <f>MIN(G2002,INDEX(Asumsi!$C$5:$C$7,MATCH(I2002,Asumsi!$A$5:$A$7,0)))</f>
        <v>0.01</v>
      </c>
      <c r="S2002" s="43">
        <f t="shared" si="254"/>
        <v>0</v>
      </c>
      <c r="T2002" s="45">
        <f t="shared" si="255"/>
        <v>0</v>
      </c>
      <c r="U2002" s="45">
        <f>IF(L2002=1,F2002*INDEX(Asumsi!$B$5:$B$7,MATCH(I2002,Asumsi!$A$5:$A$7,0))-F2002*R2002,0)</f>
        <v>1476616.2</v>
      </c>
      <c r="V2002" s="45">
        <f>IF(S2002=1,U2002*(1-Asumsi!$B$10),U2002)</f>
        <v>1476616.2</v>
      </c>
    </row>
    <row r="2003" spans="1:22" x14ac:dyDescent="0.35">
      <c r="A2003" s="43">
        <v>13472</v>
      </c>
      <c r="B2003" s="43" t="s">
        <v>202</v>
      </c>
      <c r="C2003" s="43" t="s">
        <v>536</v>
      </c>
      <c r="D2003" s="44">
        <v>40842</v>
      </c>
      <c r="E2003" s="43">
        <v>26</v>
      </c>
      <c r="F2003" s="43">
        <v>212060</v>
      </c>
      <c r="G2003" s="43">
        <v>0.09</v>
      </c>
      <c r="H2003" s="43">
        <v>19085</v>
      </c>
      <c r="I2003" s="43" t="s">
        <v>76</v>
      </c>
      <c r="J2003" s="43" t="s">
        <v>149</v>
      </c>
      <c r="K2003" s="43">
        <f t="shared" si="248"/>
        <v>2011</v>
      </c>
      <c r="L2003" s="43">
        <f t="shared" si="249"/>
        <v>1</v>
      </c>
      <c r="M2003" s="43">
        <f t="shared" si="250"/>
        <v>0</v>
      </c>
      <c r="N2003" s="43">
        <f t="shared" si="251"/>
        <v>1</v>
      </c>
      <c r="O2003" s="43" t="str">
        <f t="shared" si="252"/>
        <v>D: 7%+</v>
      </c>
      <c r="P2003" s="45">
        <f t="shared" si="253"/>
        <v>192975</v>
      </c>
      <c r="Q2003" s="45">
        <f>IF(L2003=1,F2003*INDEX(Asumsi!$B$5:$B$7,MATCH(I2003,Asumsi!$A$5:$A$7,0))-H2003,0)</f>
        <v>44533</v>
      </c>
      <c r="R2003" s="46">
        <f>MIN(G2003,INDEX(Asumsi!$C$5:$C$7,MATCH(I2003,Asumsi!$A$5:$A$7,0)))</f>
        <v>0.05</v>
      </c>
      <c r="S2003" s="43">
        <f t="shared" si="254"/>
        <v>1</v>
      </c>
      <c r="T2003" s="45">
        <f t="shared" si="255"/>
        <v>8482.3999999999978</v>
      </c>
      <c r="U2003" s="45">
        <f>IF(L2003=1,F2003*INDEX(Asumsi!$B$5:$B$7,MATCH(I2003,Asumsi!$A$5:$A$7,0))-F2003*R2003,0)</f>
        <v>53015</v>
      </c>
      <c r="V2003" s="45">
        <f>IF(S2003=1,U2003*(1-Asumsi!$B$10),U2003)</f>
        <v>50364.25</v>
      </c>
    </row>
    <row r="2004" spans="1:22" x14ac:dyDescent="0.35">
      <c r="A2004" s="43">
        <v>14114</v>
      </c>
      <c r="B2004" s="43" t="s">
        <v>202</v>
      </c>
      <c r="C2004" s="43" t="s">
        <v>603</v>
      </c>
      <c r="D2004" s="44">
        <v>39909</v>
      </c>
      <c r="E2004" s="43">
        <v>29</v>
      </c>
      <c r="F2004" s="43">
        <v>130320</v>
      </c>
      <c r="G2004" s="43">
        <v>0.03</v>
      </c>
      <c r="H2004" s="43">
        <v>3910</v>
      </c>
      <c r="I2004" s="43" t="s">
        <v>76</v>
      </c>
      <c r="J2004" s="43" t="s">
        <v>150</v>
      </c>
      <c r="K2004" s="43">
        <f t="shared" si="248"/>
        <v>2009</v>
      </c>
      <c r="L2004" s="43">
        <f t="shared" si="249"/>
        <v>1</v>
      </c>
      <c r="M2004" s="43">
        <f t="shared" si="250"/>
        <v>0</v>
      </c>
      <c r="N2004" s="43">
        <f t="shared" si="251"/>
        <v>1</v>
      </c>
      <c r="O2004" s="43" t="str">
        <f t="shared" si="252"/>
        <v>B: 1-3%</v>
      </c>
      <c r="P2004" s="45">
        <f t="shared" si="253"/>
        <v>126410</v>
      </c>
      <c r="Q2004" s="45">
        <f>IF(L2004=1,F2004*INDEX(Asumsi!$B$5:$B$7,MATCH(I2004,Asumsi!$A$5:$A$7,0))-H2004,0)</f>
        <v>35186</v>
      </c>
      <c r="R2004" s="46">
        <f>MIN(G2004,INDEX(Asumsi!$C$5:$C$7,MATCH(I2004,Asumsi!$A$5:$A$7,0)))</f>
        <v>0.03</v>
      </c>
      <c r="S2004" s="43">
        <f t="shared" si="254"/>
        <v>0</v>
      </c>
      <c r="T2004" s="45">
        <f t="shared" si="255"/>
        <v>0</v>
      </c>
      <c r="U2004" s="45">
        <f>IF(L2004=1,F2004*INDEX(Asumsi!$B$5:$B$7,MATCH(I2004,Asumsi!$A$5:$A$7,0))-F2004*R2004,0)</f>
        <v>35186.400000000001</v>
      </c>
      <c r="V2004" s="45">
        <f>IF(S2004=1,U2004*(1-Asumsi!$B$10),U2004)</f>
        <v>35186.400000000001</v>
      </c>
    </row>
    <row r="2005" spans="1:22" x14ac:dyDescent="0.35">
      <c r="A2005" s="43">
        <v>15399</v>
      </c>
      <c r="B2005" s="43" t="s">
        <v>202</v>
      </c>
      <c r="C2005" s="43" t="s">
        <v>625</v>
      </c>
      <c r="D2005" s="44">
        <v>41042</v>
      </c>
      <c r="E2005" s="43">
        <v>46</v>
      </c>
      <c r="F2005" s="43">
        <v>5029025</v>
      </c>
      <c r="G2005" s="43">
        <v>0.04</v>
      </c>
      <c r="H2005" s="43">
        <v>201161</v>
      </c>
      <c r="I2005" s="43" t="s">
        <v>77</v>
      </c>
      <c r="J2005" s="43" t="s">
        <v>137</v>
      </c>
      <c r="K2005" s="43">
        <f t="shared" si="248"/>
        <v>2012</v>
      </c>
      <c r="L2005" s="43">
        <f t="shared" si="249"/>
        <v>1</v>
      </c>
      <c r="M2005" s="43">
        <f t="shared" si="250"/>
        <v>0</v>
      </c>
      <c r="N2005" s="43">
        <f t="shared" si="251"/>
        <v>1</v>
      </c>
      <c r="O2005" s="43" t="str">
        <f t="shared" si="252"/>
        <v>C: 4-6%</v>
      </c>
      <c r="P2005" s="45">
        <f t="shared" si="253"/>
        <v>4827864</v>
      </c>
      <c r="Q2005" s="45">
        <f>IF(L2005=1,F2005*INDEX(Asumsi!$B$5:$B$7,MATCH(I2005,Asumsi!$A$5:$A$7,0))-H2005,0)</f>
        <v>1307546.5</v>
      </c>
      <c r="R2005" s="46">
        <f>MIN(G2005,INDEX(Asumsi!$C$5:$C$7,MATCH(I2005,Asumsi!$A$5:$A$7,0)))</f>
        <v>0.04</v>
      </c>
      <c r="S2005" s="43">
        <f t="shared" si="254"/>
        <v>0</v>
      </c>
      <c r="T2005" s="45">
        <f t="shared" si="255"/>
        <v>0</v>
      </c>
      <c r="U2005" s="45">
        <f>IF(L2005=1,F2005*INDEX(Asumsi!$B$5:$B$7,MATCH(I2005,Asumsi!$A$5:$A$7,0))-F2005*R2005,0)</f>
        <v>1307546.5</v>
      </c>
      <c r="V2005" s="45">
        <f>IF(S2005=1,U2005*(1-Asumsi!$B$10),U2005)</f>
        <v>1307546.5</v>
      </c>
    </row>
    <row r="2006" spans="1:22" x14ac:dyDescent="0.35">
      <c r="A2006" s="43">
        <v>16194</v>
      </c>
      <c r="B2006" s="43" t="s">
        <v>202</v>
      </c>
      <c r="C2006" s="43" t="s">
        <v>625</v>
      </c>
      <c r="D2006" s="44">
        <v>40458</v>
      </c>
      <c r="E2006" s="43">
        <v>24</v>
      </c>
      <c r="F2006" s="43">
        <v>4871027</v>
      </c>
      <c r="G2006" s="43">
        <v>0.08</v>
      </c>
      <c r="H2006" s="43">
        <v>389682</v>
      </c>
      <c r="I2006" s="43" t="s">
        <v>77</v>
      </c>
      <c r="J2006" s="43" t="s">
        <v>137</v>
      </c>
      <c r="K2006" s="43">
        <f t="shared" si="248"/>
        <v>2010</v>
      </c>
      <c r="L2006" s="43">
        <f t="shared" si="249"/>
        <v>1</v>
      </c>
      <c r="M2006" s="43">
        <f t="shared" si="250"/>
        <v>0</v>
      </c>
      <c r="N2006" s="43">
        <f t="shared" si="251"/>
        <v>1</v>
      </c>
      <c r="O2006" s="43" t="str">
        <f t="shared" si="252"/>
        <v>D: 7%+</v>
      </c>
      <c r="P2006" s="45">
        <f t="shared" si="253"/>
        <v>4481345</v>
      </c>
      <c r="Q2006" s="45">
        <f>IF(L2006=1,F2006*INDEX(Asumsi!$B$5:$B$7,MATCH(I2006,Asumsi!$A$5:$A$7,0))-H2006,0)</f>
        <v>1071626.0999999999</v>
      </c>
      <c r="R2006" s="46">
        <f>MIN(G2006,INDEX(Asumsi!$C$5:$C$7,MATCH(I2006,Asumsi!$A$5:$A$7,0)))</f>
        <v>0.05</v>
      </c>
      <c r="S2006" s="43">
        <f t="shared" si="254"/>
        <v>1</v>
      </c>
      <c r="T2006" s="45">
        <f t="shared" si="255"/>
        <v>146130.81</v>
      </c>
      <c r="U2006" s="45">
        <f>IF(L2006=1,F2006*INDEX(Asumsi!$B$5:$B$7,MATCH(I2006,Asumsi!$A$5:$A$7,0))-F2006*R2006,0)</f>
        <v>1217756.7499999998</v>
      </c>
      <c r="V2006" s="45">
        <f>IF(S2006=1,U2006*(1-Asumsi!$B$10),U2006)</f>
        <v>1156868.9124999996</v>
      </c>
    </row>
    <row r="2007" spans="1:22" x14ac:dyDescent="0.35">
      <c r="A2007" s="43">
        <v>16229</v>
      </c>
      <c r="B2007" s="43" t="s">
        <v>202</v>
      </c>
      <c r="C2007" s="43" t="s">
        <v>551</v>
      </c>
      <c r="D2007" s="44">
        <v>39901</v>
      </c>
      <c r="E2007" s="43">
        <v>19</v>
      </c>
      <c r="F2007" s="43">
        <v>1137487</v>
      </c>
      <c r="G2007" s="43">
        <v>0.05</v>
      </c>
      <c r="H2007" s="43">
        <v>56874</v>
      </c>
      <c r="I2007" s="43" t="s">
        <v>77</v>
      </c>
      <c r="J2007" s="43" t="s">
        <v>137</v>
      </c>
      <c r="K2007" s="43">
        <f t="shared" si="248"/>
        <v>2009</v>
      </c>
      <c r="L2007" s="43">
        <f t="shared" si="249"/>
        <v>1</v>
      </c>
      <c r="M2007" s="43">
        <f t="shared" si="250"/>
        <v>0</v>
      </c>
      <c r="N2007" s="43">
        <f t="shared" si="251"/>
        <v>1</v>
      </c>
      <c r="O2007" s="43" t="str">
        <f t="shared" si="252"/>
        <v>C: 4-6%</v>
      </c>
      <c r="P2007" s="45">
        <f t="shared" si="253"/>
        <v>1080613</v>
      </c>
      <c r="Q2007" s="45">
        <f>IF(L2007=1,F2007*INDEX(Asumsi!$B$5:$B$7,MATCH(I2007,Asumsi!$A$5:$A$7,0))-H2007,0)</f>
        <v>284372.09999999998</v>
      </c>
      <c r="R2007" s="46">
        <f>MIN(G2007,INDEX(Asumsi!$C$5:$C$7,MATCH(I2007,Asumsi!$A$5:$A$7,0)))</f>
        <v>0.05</v>
      </c>
      <c r="S2007" s="43">
        <f t="shared" si="254"/>
        <v>0</v>
      </c>
      <c r="T2007" s="45">
        <f t="shared" si="255"/>
        <v>0</v>
      </c>
      <c r="U2007" s="45">
        <f>IF(L2007=1,F2007*INDEX(Asumsi!$B$5:$B$7,MATCH(I2007,Asumsi!$A$5:$A$7,0))-F2007*R2007,0)</f>
        <v>284371.75</v>
      </c>
      <c r="V2007" s="45">
        <f>IF(S2007=1,U2007*(1-Asumsi!$B$10),U2007)</f>
        <v>284371.75</v>
      </c>
    </row>
    <row r="2008" spans="1:22" x14ac:dyDescent="0.35">
      <c r="A2008" s="43">
        <v>16231</v>
      </c>
      <c r="B2008" s="43" t="s">
        <v>202</v>
      </c>
      <c r="C2008" s="43" t="s">
        <v>551</v>
      </c>
      <c r="D2008" s="44">
        <v>41156</v>
      </c>
      <c r="E2008" s="43">
        <v>20</v>
      </c>
      <c r="F2008" s="43">
        <v>5012760</v>
      </c>
      <c r="G2008" s="43">
        <v>7.0000000000000007E-2</v>
      </c>
      <c r="H2008" s="43">
        <v>350893</v>
      </c>
      <c r="I2008" s="43" t="s">
        <v>75</v>
      </c>
      <c r="J2008" s="43" t="s">
        <v>136</v>
      </c>
      <c r="K2008" s="43">
        <f t="shared" si="248"/>
        <v>2012</v>
      </c>
      <c r="L2008" s="43">
        <f t="shared" si="249"/>
        <v>1</v>
      </c>
      <c r="M2008" s="43">
        <f t="shared" si="250"/>
        <v>0</v>
      </c>
      <c r="N2008" s="43">
        <f t="shared" si="251"/>
        <v>1</v>
      </c>
      <c r="O2008" s="43" t="str">
        <f t="shared" si="252"/>
        <v>D: 7%+</v>
      </c>
      <c r="P2008" s="45">
        <f t="shared" si="253"/>
        <v>4661867</v>
      </c>
      <c r="Q2008" s="45">
        <f>IF(L2008=1,F2008*INDEX(Asumsi!$B$5:$B$7,MATCH(I2008,Asumsi!$A$5:$A$7,0))-H2008,0)</f>
        <v>1152935</v>
      </c>
      <c r="R2008" s="46">
        <f>MIN(G2008,INDEX(Asumsi!$C$5:$C$7,MATCH(I2008,Asumsi!$A$5:$A$7,0)))</f>
        <v>0.03</v>
      </c>
      <c r="S2008" s="43">
        <f t="shared" si="254"/>
        <v>1</v>
      </c>
      <c r="T2008" s="45">
        <f t="shared" si="255"/>
        <v>200510.40000000005</v>
      </c>
      <c r="U2008" s="45">
        <f>IF(L2008=1,F2008*INDEX(Asumsi!$B$5:$B$7,MATCH(I2008,Asumsi!$A$5:$A$7,0))-F2008*R2008,0)</f>
        <v>1353445.2</v>
      </c>
      <c r="V2008" s="45">
        <f>IF(S2008=1,U2008*(1-Asumsi!$B$10),U2008)</f>
        <v>1285772.94</v>
      </c>
    </row>
    <row r="2009" spans="1:22" x14ac:dyDescent="0.35">
      <c r="A2009" s="43">
        <v>16674</v>
      </c>
      <c r="B2009" s="43" t="s">
        <v>202</v>
      </c>
      <c r="C2009" s="43" t="s">
        <v>610</v>
      </c>
      <c r="D2009" s="44">
        <v>40662</v>
      </c>
      <c r="E2009" s="43">
        <v>49</v>
      </c>
      <c r="F2009" s="43">
        <v>3918860</v>
      </c>
      <c r="G2009" s="43">
        <v>0.09</v>
      </c>
      <c r="H2009" s="43">
        <v>352697</v>
      </c>
      <c r="I2009" s="43" t="s">
        <v>76</v>
      </c>
      <c r="J2009" s="43" t="s">
        <v>141</v>
      </c>
      <c r="K2009" s="43">
        <f t="shared" si="248"/>
        <v>2011</v>
      </c>
      <c r="L2009" s="43">
        <f t="shared" si="249"/>
        <v>1</v>
      </c>
      <c r="M2009" s="43">
        <f t="shared" si="250"/>
        <v>0</v>
      </c>
      <c r="N2009" s="43">
        <f t="shared" si="251"/>
        <v>1</v>
      </c>
      <c r="O2009" s="43" t="str">
        <f t="shared" si="252"/>
        <v>D: 7%+</v>
      </c>
      <c r="P2009" s="45">
        <f t="shared" si="253"/>
        <v>3566163</v>
      </c>
      <c r="Q2009" s="45">
        <f>IF(L2009=1,F2009*INDEX(Asumsi!$B$5:$B$7,MATCH(I2009,Asumsi!$A$5:$A$7,0))-H2009,0)</f>
        <v>822961</v>
      </c>
      <c r="R2009" s="46">
        <f>MIN(G2009,INDEX(Asumsi!$C$5:$C$7,MATCH(I2009,Asumsi!$A$5:$A$7,0)))</f>
        <v>0.05</v>
      </c>
      <c r="S2009" s="43">
        <f t="shared" si="254"/>
        <v>1</v>
      </c>
      <c r="T2009" s="45">
        <f t="shared" si="255"/>
        <v>156754.39999999997</v>
      </c>
      <c r="U2009" s="45">
        <f>IF(L2009=1,F2009*INDEX(Asumsi!$B$5:$B$7,MATCH(I2009,Asumsi!$A$5:$A$7,0))-F2009*R2009,0)</f>
        <v>979715</v>
      </c>
      <c r="V2009" s="45">
        <f>IF(S2009=1,U2009*(1-Asumsi!$B$10),U2009)</f>
        <v>930729.25</v>
      </c>
    </row>
    <row r="2010" spans="1:22" x14ac:dyDescent="0.35">
      <c r="A2010" s="43">
        <v>16710</v>
      </c>
      <c r="B2010" s="43" t="s">
        <v>202</v>
      </c>
      <c r="C2010" s="43" t="s">
        <v>575</v>
      </c>
      <c r="D2010" s="44">
        <v>40657</v>
      </c>
      <c r="E2010" s="43">
        <v>47</v>
      </c>
      <c r="F2010" s="43">
        <v>11099580</v>
      </c>
      <c r="G2010" s="43">
        <v>0.09</v>
      </c>
      <c r="H2010" s="43">
        <v>998962</v>
      </c>
      <c r="I2010" s="43" t="s">
        <v>77</v>
      </c>
      <c r="J2010" s="43" t="s">
        <v>134</v>
      </c>
      <c r="K2010" s="43">
        <f t="shared" si="248"/>
        <v>2011</v>
      </c>
      <c r="L2010" s="43">
        <f t="shared" si="249"/>
        <v>1</v>
      </c>
      <c r="M2010" s="43">
        <f t="shared" si="250"/>
        <v>0</v>
      </c>
      <c r="N2010" s="43">
        <f t="shared" si="251"/>
        <v>1</v>
      </c>
      <c r="O2010" s="43" t="str">
        <f t="shared" si="252"/>
        <v>D: 7%+</v>
      </c>
      <c r="P2010" s="45">
        <f t="shared" si="253"/>
        <v>10100618</v>
      </c>
      <c r="Q2010" s="45">
        <f>IF(L2010=1,F2010*INDEX(Asumsi!$B$5:$B$7,MATCH(I2010,Asumsi!$A$5:$A$7,0))-H2010,0)</f>
        <v>2330912</v>
      </c>
      <c r="R2010" s="46">
        <f>MIN(G2010,INDEX(Asumsi!$C$5:$C$7,MATCH(I2010,Asumsi!$A$5:$A$7,0)))</f>
        <v>0.05</v>
      </c>
      <c r="S2010" s="43">
        <f t="shared" si="254"/>
        <v>1</v>
      </c>
      <c r="T2010" s="45">
        <f t="shared" si="255"/>
        <v>443983.19999999995</v>
      </c>
      <c r="U2010" s="45">
        <f>IF(L2010=1,F2010*INDEX(Asumsi!$B$5:$B$7,MATCH(I2010,Asumsi!$A$5:$A$7,0))-F2010*R2010,0)</f>
        <v>2774895</v>
      </c>
      <c r="V2010" s="45">
        <f>IF(S2010=1,U2010*(1-Asumsi!$B$10),U2010)</f>
        <v>2636150.25</v>
      </c>
    </row>
    <row r="2011" spans="1:22" x14ac:dyDescent="0.35">
      <c r="A2011" s="43">
        <v>17698</v>
      </c>
      <c r="B2011" s="43" t="s">
        <v>202</v>
      </c>
      <c r="C2011" s="43" t="s">
        <v>612</v>
      </c>
      <c r="D2011" s="44">
        <v>41042</v>
      </c>
      <c r="E2011" s="43">
        <v>22</v>
      </c>
      <c r="F2011" s="43">
        <v>2236503</v>
      </c>
      <c r="G2011" s="43">
        <v>0.1</v>
      </c>
      <c r="H2011" s="43">
        <v>223650</v>
      </c>
      <c r="I2011" s="43" t="s">
        <v>77</v>
      </c>
      <c r="J2011" s="43" t="s">
        <v>137</v>
      </c>
      <c r="K2011" s="43">
        <f t="shared" si="248"/>
        <v>2012</v>
      </c>
      <c r="L2011" s="43">
        <f t="shared" si="249"/>
        <v>1</v>
      </c>
      <c r="M2011" s="43">
        <f t="shared" si="250"/>
        <v>0</v>
      </c>
      <c r="N2011" s="43">
        <f t="shared" si="251"/>
        <v>1</v>
      </c>
      <c r="O2011" s="43" t="str">
        <f t="shared" si="252"/>
        <v>D: 7%+</v>
      </c>
      <c r="P2011" s="45">
        <f t="shared" si="253"/>
        <v>2012853</v>
      </c>
      <c r="Q2011" s="45">
        <f>IF(L2011=1,F2011*INDEX(Asumsi!$B$5:$B$7,MATCH(I2011,Asumsi!$A$5:$A$7,0))-H2011,0)</f>
        <v>447300.9</v>
      </c>
      <c r="R2011" s="46">
        <f>MIN(G2011,INDEX(Asumsi!$C$5:$C$7,MATCH(I2011,Asumsi!$A$5:$A$7,0)))</f>
        <v>0.05</v>
      </c>
      <c r="S2011" s="43">
        <f t="shared" si="254"/>
        <v>1</v>
      </c>
      <c r="T2011" s="45">
        <f t="shared" si="255"/>
        <v>111825.15000000001</v>
      </c>
      <c r="U2011" s="45">
        <f>IF(L2011=1,F2011*INDEX(Asumsi!$B$5:$B$7,MATCH(I2011,Asumsi!$A$5:$A$7,0))-F2011*R2011,0)</f>
        <v>559125.75</v>
      </c>
      <c r="V2011" s="45">
        <f>IF(S2011=1,U2011*(1-Asumsi!$B$10),U2011)</f>
        <v>531169.46250000002</v>
      </c>
    </row>
    <row r="2012" spans="1:22" x14ac:dyDescent="0.35">
      <c r="A2012" s="43">
        <v>18534</v>
      </c>
      <c r="B2012" s="43" t="s">
        <v>202</v>
      </c>
      <c r="C2012" s="43" t="s">
        <v>570</v>
      </c>
      <c r="D2012" s="44">
        <v>40907</v>
      </c>
      <c r="E2012" s="43">
        <v>36</v>
      </c>
      <c r="F2012" s="43">
        <v>565160</v>
      </c>
      <c r="G2012" s="43">
        <v>0.1</v>
      </c>
      <c r="H2012" s="43">
        <v>56516</v>
      </c>
      <c r="I2012" s="43" t="s">
        <v>77</v>
      </c>
      <c r="J2012" s="43" t="s">
        <v>142</v>
      </c>
      <c r="K2012" s="43">
        <f t="shared" si="248"/>
        <v>2011</v>
      </c>
      <c r="L2012" s="43">
        <f t="shared" si="249"/>
        <v>1</v>
      </c>
      <c r="M2012" s="43">
        <f t="shared" si="250"/>
        <v>0</v>
      </c>
      <c r="N2012" s="43">
        <f t="shared" si="251"/>
        <v>1</v>
      </c>
      <c r="O2012" s="43" t="str">
        <f t="shared" si="252"/>
        <v>D: 7%+</v>
      </c>
      <c r="P2012" s="45">
        <f t="shared" si="253"/>
        <v>508644</v>
      </c>
      <c r="Q2012" s="45">
        <f>IF(L2012=1,F2012*INDEX(Asumsi!$B$5:$B$7,MATCH(I2012,Asumsi!$A$5:$A$7,0))-H2012,0)</f>
        <v>113032</v>
      </c>
      <c r="R2012" s="46">
        <f>MIN(G2012,INDEX(Asumsi!$C$5:$C$7,MATCH(I2012,Asumsi!$A$5:$A$7,0)))</f>
        <v>0.05</v>
      </c>
      <c r="S2012" s="43">
        <f t="shared" si="254"/>
        <v>1</v>
      </c>
      <c r="T2012" s="45">
        <f t="shared" si="255"/>
        <v>28258</v>
      </c>
      <c r="U2012" s="45">
        <f>IF(L2012=1,F2012*INDEX(Asumsi!$B$5:$B$7,MATCH(I2012,Asumsi!$A$5:$A$7,0))-F2012*R2012,0)</f>
        <v>141290</v>
      </c>
      <c r="V2012" s="45">
        <f>IF(S2012=1,U2012*(1-Asumsi!$B$10),U2012)</f>
        <v>134225.5</v>
      </c>
    </row>
    <row r="2013" spans="1:22" x14ac:dyDescent="0.35">
      <c r="A2013" s="43">
        <v>18951</v>
      </c>
      <c r="B2013" s="43" t="s">
        <v>202</v>
      </c>
      <c r="C2013" s="43" t="s">
        <v>557</v>
      </c>
      <c r="D2013" s="44">
        <v>40723</v>
      </c>
      <c r="E2013" s="43">
        <v>16</v>
      </c>
      <c r="F2013" s="43">
        <v>123000</v>
      </c>
      <c r="G2013" s="43">
        <v>0.09</v>
      </c>
      <c r="H2013" s="43">
        <v>11070</v>
      </c>
      <c r="I2013" s="43" t="s">
        <v>76</v>
      </c>
      <c r="J2013" s="43" t="s">
        <v>145</v>
      </c>
      <c r="K2013" s="43">
        <f t="shared" si="248"/>
        <v>2011</v>
      </c>
      <c r="L2013" s="43">
        <f t="shared" si="249"/>
        <v>1</v>
      </c>
      <c r="M2013" s="43">
        <f t="shared" si="250"/>
        <v>0</v>
      </c>
      <c r="N2013" s="43">
        <f t="shared" si="251"/>
        <v>1</v>
      </c>
      <c r="O2013" s="43" t="str">
        <f t="shared" si="252"/>
        <v>D: 7%+</v>
      </c>
      <c r="P2013" s="45">
        <f t="shared" si="253"/>
        <v>111930</v>
      </c>
      <c r="Q2013" s="45">
        <f>IF(L2013=1,F2013*INDEX(Asumsi!$B$5:$B$7,MATCH(I2013,Asumsi!$A$5:$A$7,0))-H2013,0)</f>
        <v>25830</v>
      </c>
      <c r="R2013" s="46">
        <f>MIN(G2013,INDEX(Asumsi!$C$5:$C$7,MATCH(I2013,Asumsi!$A$5:$A$7,0)))</f>
        <v>0.05</v>
      </c>
      <c r="S2013" s="43">
        <f t="shared" si="254"/>
        <v>1</v>
      </c>
      <c r="T2013" s="45">
        <f t="shared" si="255"/>
        <v>4919.9999999999991</v>
      </c>
      <c r="U2013" s="45">
        <f>IF(L2013=1,F2013*INDEX(Asumsi!$B$5:$B$7,MATCH(I2013,Asumsi!$A$5:$A$7,0))-F2013*R2013,0)</f>
        <v>30750</v>
      </c>
      <c r="V2013" s="45">
        <f>IF(S2013=1,U2013*(1-Asumsi!$B$10),U2013)</f>
        <v>29212.5</v>
      </c>
    </row>
    <row r="2014" spans="1:22" x14ac:dyDescent="0.35">
      <c r="A2014" s="43">
        <v>22115</v>
      </c>
      <c r="B2014" s="43" t="s">
        <v>202</v>
      </c>
      <c r="C2014" s="43" t="s">
        <v>543</v>
      </c>
      <c r="D2014" s="44">
        <v>40344</v>
      </c>
      <c r="E2014" s="43">
        <v>5</v>
      </c>
      <c r="F2014" s="43">
        <v>1503880</v>
      </c>
      <c r="G2014" s="43">
        <v>0.02</v>
      </c>
      <c r="H2014" s="43">
        <v>30078</v>
      </c>
      <c r="I2014" s="43" t="s">
        <v>77</v>
      </c>
      <c r="J2014" s="43" t="s">
        <v>134</v>
      </c>
      <c r="K2014" s="43">
        <f t="shared" si="248"/>
        <v>2010</v>
      </c>
      <c r="L2014" s="43">
        <f t="shared" si="249"/>
        <v>1</v>
      </c>
      <c r="M2014" s="43">
        <f t="shared" si="250"/>
        <v>0</v>
      </c>
      <c r="N2014" s="43">
        <f t="shared" si="251"/>
        <v>1</v>
      </c>
      <c r="O2014" s="43" t="str">
        <f t="shared" si="252"/>
        <v>B: 1-3%</v>
      </c>
      <c r="P2014" s="45">
        <f t="shared" si="253"/>
        <v>1473802</v>
      </c>
      <c r="Q2014" s="45">
        <f>IF(L2014=1,F2014*INDEX(Asumsi!$B$5:$B$7,MATCH(I2014,Asumsi!$A$5:$A$7,0))-H2014,0)</f>
        <v>421086</v>
      </c>
      <c r="R2014" s="46">
        <f>MIN(G2014,INDEX(Asumsi!$C$5:$C$7,MATCH(I2014,Asumsi!$A$5:$A$7,0)))</f>
        <v>0.02</v>
      </c>
      <c r="S2014" s="43">
        <f t="shared" si="254"/>
        <v>0</v>
      </c>
      <c r="T2014" s="45">
        <f t="shared" si="255"/>
        <v>0</v>
      </c>
      <c r="U2014" s="45">
        <f>IF(L2014=1,F2014*INDEX(Asumsi!$B$5:$B$7,MATCH(I2014,Asumsi!$A$5:$A$7,0))-F2014*R2014,0)</f>
        <v>421086.4</v>
      </c>
      <c r="V2014" s="45">
        <f>IF(S2014=1,U2014*(1-Asumsi!$B$10),U2014)</f>
        <v>421086.4</v>
      </c>
    </row>
    <row r="2015" spans="1:22" x14ac:dyDescent="0.35">
      <c r="A2015" s="43">
        <v>22338</v>
      </c>
      <c r="B2015" s="43" t="s">
        <v>202</v>
      </c>
      <c r="C2015" s="43" t="s">
        <v>622</v>
      </c>
      <c r="D2015" s="44">
        <v>40312</v>
      </c>
      <c r="E2015" s="43">
        <v>36</v>
      </c>
      <c r="F2015" s="43">
        <v>400160</v>
      </c>
      <c r="G2015" s="43">
        <v>0.05</v>
      </c>
      <c r="H2015" s="43">
        <v>20008</v>
      </c>
      <c r="I2015" s="43" t="s">
        <v>76</v>
      </c>
      <c r="J2015" s="43" t="s">
        <v>145</v>
      </c>
      <c r="K2015" s="43">
        <f t="shared" si="248"/>
        <v>2010</v>
      </c>
      <c r="L2015" s="43">
        <f t="shared" si="249"/>
        <v>1</v>
      </c>
      <c r="M2015" s="43">
        <f t="shared" si="250"/>
        <v>0</v>
      </c>
      <c r="N2015" s="43">
        <f t="shared" si="251"/>
        <v>1</v>
      </c>
      <c r="O2015" s="43" t="str">
        <f t="shared" si="252"/>
        <v>C: 4-6%</v>
      </c>
      <c r="P2015" s="45">
        <f t="shared" si="253"/>
        <v>380152</v>
      </c>
      <c r="Q2015" s="45">
        <f>IF(L2015=1,F2015*INDEX(Asumsi!$B$5:$B$7,MATCH(I2015,Asumsi!$A$5:$A$7,0))-H2015,0)</f>
        <v>100040</v>
      </c>
      <c r="R2015" s="46">
        <f>MIN(G2015,INDEX(Asumsi!$C$5:$C$7,MATCH(I2015,Asumsi!$A$5:$A$7,0)))</f>
        <v>0.05</v>
      </c>
      <c r="S2015" s="43">
        <f t="shared" si="254"/>
        <v>0</v>
      </c>
      <c r="T2015" s="45">
        <f t="shared" si="255"/>
        <v>0</v>
      </c>
      <c r="U2015" s="45">
        <f>IF(L2015=1,F2015*INDEX(Asumsi!$B$5:$B$7,MATCH(I2015,Asumsi!$A$5:$A$7,0))-F2015*R2015,0)</f>
        <v>100040</v>
      </c>
      <c r="V2015" s="45">
        <f>IF(S2015=1,U2015*(1-Asumsi!$B$10),U2015)</f>
        <v>100040</v>
      </c>
    </row>
    <row r="2016" spans="1:22" x14ac:dyDescent="0.35">
      <c r="A2016" s="43">
        <v>22627</v>
      </c>
      <c r="B2016" s="43" t="s">
        <v>209</v>
      </c>
      <c r="C2016" s="43" t="s">
        <v>626</v>
      </c>
      <c r="D2016" s="44">
        <v>40271</v>
      </c>
      <c r="E2016" s="43">
        <v>33</v>
      </c>
      <c r="F2016" s="43">
        <v>3869200</v>
      </c>
      <c r="G2016" s="43">
        <v>0.09</v>
      </c>
      <c r="H2016" s="43">
        <v>348228</v>
      </c>
      <c r="I2016" s="43" t="s">
        <v>75</v>
      </c>
      <c r="J2016" s="43" t="s">
        <v>144</v>
      </c>
      <c r="K2016" s="43">
        <f t="shared" si="248"/>
        <v>2010</v>
      </c>
      <c r="L2016" s="43">
        <f t="shared" si="249"/>
        <v>0</v>
      </c>
      <c r="M2016" s="43">
        <f t="shared" si="250"/>
        <v>1</v>
      </c>
      <c r="N2016" s="43">
        <f t="shared" si="251"/>
        <v>1</v>
      </c>
      <c r="O2016" s="43" t="str">
        <f t="shared" si="252"/>
        <v>D: 7%+</v>
      </c>
      <c r="P2016" s="45">
        <f t="shared" si="253"/>
        <v>0</v>
      </c>
      <c r="Q2016" s="45">
        <f>IF(L2016=1,F2016*INDEX(Asumsi!$B$5:$B$7,MATCH(I2016,Asumsi!$A$5:$A$7,0))-H2016,0)</f>
        <v>0</v>
      </c>
      <c r="R2016" s="46">
        <f>MIN(G2016,INDEX(Asumsi!$C$5:$C$7,MATCH(I2016,Asumsi!$A$5:$A$7,0)))</f>
        <v>0.03</v>
      </c>
      <c r="S2016" s="43">
        <f t="shared" si="254"/>
        <v>1</v>
      </c>
      <c r="T2016" s="45">
        <f t="shared" si="255"/>
        <v>0</v>
      </c>
      <c r="U2016" s="45">
        <f>IF(L2016=1,F2016*INDEX(Asumsi!$B$5:$B$7,MATCH(I2016,Asumsi!$A$5:$A$7,0))-F2016*R2016,0)</f>
        <v>0</v>
      </c>
      <c r="V2016" s="45">
        <f>IF(S2016=1,U2016*(1-Asumsi!$B$10),U2016)</f>
        <v>0</v>
      </c>
    </row>
    <row r="2017" spans="1:22" x14ac:dyDescent="0.35">
      <c r="A2017" s="43">
        <v>22820</v>
      </c>
      <c r="B2017" s="43" t="s">
        <v>209</v>
      </c>
      <c r="C2017" s="43" t="s">
        <v>545</v>
      </c>
      <c r="D2017" s="44">
        <v>40407</v>
      </c>
      <c r="E2017" s="43">
        <v>18</v>
      </c>
      <c r="F2017" s="43">
        <v>289680</v>
      </c>
      <c r="G2017" s="43">
        <v>0</v>
      </c>
      <c r="H2017" s="43">
        <v>0</v>
      </c>
      <c r="I2017" s="43" t="s">
        <v>76</v>
      </c>
      <c r="J2017" s="43" t="s">
        <v>150</v>
      </c>
      <c r="K2017" s="43">
        <f t="shared" si="248"/>
        <v>2010</v>
      </c>
      <c r="L2017" s="43">
        <f t="shared" si="249"/>
        <v>0</v>
      </c>
      <c r="M2017" s="43">
        <f t="shared" si="250"/>
        <v>1</v>
      </c>
      <c r="N2017" s="43">
        <f t="shared" si="251"/>
        <v>1</v>
      </c>
      <c r="O2017" s="43" t="str">
        <f t="shared" si="252"/>
        <v>A: 0%</v>
      </c>
      <c r="P2017" s="45">
        <f t="shared" si="253"/>
        <v>0</v>
      </c>
      <c r="Q2017" s="45">
        <f>IF(L2017=1,F2017*INDEX(Asumsi!$B$5:$B$7,MATCH(I2017,Asumsi!$A$5:$A$7,0))-H2017,0)</f>
        <v>0</v>
      </c>
      <c r="R2017" s="46">
        <f>MIN(G2017,INDEX(Asumsi!$C$5:$C$7,MATCH(I2017,Asumsi!$A$5:$A$7,0)))</f>
        <v>0</v>
      </c>
      <c r="S2017" s="43">
        <f t="shared" si="254"/>
        <v>0</v>
      </c>
      <c r="T2017" s="45">
        <f t="shared" si="255"/>
        <v>0</v>
      </c>
      <c r="U2017" s="45">
        <f>IF(L2017=1,F2017*INDEX(Asumsi!$B$5:$B$7,MATCH(I2017,Asumsi!$A$5:$A$7,0))-F2017*R2017,0)</f>
        <v>0</v>
      </c>
      <c r="V2017" s="45">
        <f>IF(S2017=1,U2017*(1-Asumsi!$B$10),U2017)</f>
        <v>0</v>
      </c>
    </row>
    <row r="2018" spans="1:22" x14ac:dyDescent="0.35">
      <c r="A2018" s="43">
        <v>22880</v>
      </c>
      <c r="B2018" s="43" t="s">
        <v>202</v>
      </c>
      <c r="C2018" s="43" t="s">
        <v>617</v>
      </c>
      <c r="D2018" s="44">
        <v>40328</v>
      </c>
      <c r="E2018" s="43">
        <v>13</v>
      </c>
      <c r="F2018" s="43">
        <v>49920</v>
      </c>
      <c r="G2018" s="43">
        <v>0.01</v>
      </c>
      <c r="H2018" s="43">
        <v>499</v>
      </c>
      <c r="I2018" s="43" t="s">
        <v>77</v>
      </c>
      <c r="J2018" s="43" t="s">
        <v>142</v>
      </c>
      <c r="K2018" s="43">
        <f t="shared" si="248"/>
        <v>2010</v>
      </c>
      <c r="L2018" s="43">
        <f t="shared" si="249"/>
        <v>1</v>
      </c>
      <c r="M2018" s="43">
        <f t="shared" si="250"/>
        <v>0</v>
      </c>
      <c r="N2018" s="43">
        <f t="shared" si="251"/>
        <v>1</v>
      </c>
      <c r="O2018" s="43" t="str">
        <f t="shared" si="252"/>
        <v>B: 1-3%</v>
      </c>
      <c r="P2018" s="45">
        <f t="shared" si="253"/>
        <v>49421</v>
      </c>
      <c r="Q2018" s="45">
        <f>IF(L2018=1,F2018*INDEX(Asumsi!$B$5:$B$7,MATCH(I2018,Asumsi!$A$5:$A$7,0))-H2018,0)</f>
        <v>14477</v>
      </c>
      <c r="R2018" s="46">
        <f>MIN(G2018,INDEX(Asumsi!$C$5:$C$7,MATCH(I2018,Asumsi!$A$5:$A$7,0)))</f>
        <v>0.01</v>
      </c>
      <c r="S2018" s="43">
        <f t="shared" si="254"/>
        <v>0</v>
      </c>
      <c r="T2018" s="45">
        <f t="shared" si="255"/>
        <v>0</v>
      </c>
      <c r="U2018" s="45">
        <f>IF(L2018=1,F2018*INDEX(Asumsi!$B$5:$B$7,MATCH(I2018,Asumsi!$A$5:$A$7,0))-F2018*R2018,0)</f>
        <v>14476.8</v>
      </c>
      <c r="V2018" s="45">
        <f>IF(S2018=1,U2018*(1-Asumsi!$B$10),U2018)</f>
        <v>14476.8</v>
      </c>
    </row>
    <row r="2019" spans="1:22" x14ac:dyDescent="0.35">
      <c r="A2019" s="43">
        <v>23268</v>
      </c>
      <c r="B2019" s="43" t="s">
        <v>202</v>
      </c>
      <c r="C2019" s="43" t="s">
        <v>627</v>
      </c>
      <c r="D2019" s="44">
        <v>40924</v>
      </c>
      <c r="E2019" s="43">
        <v>5</v>
      </c>
      <c r="F2019" s="43">
        <v>510620</v>
      </c>
      <c r="G2019" s="43">
        <v>0.02</v>
      </c>
      <c r="H2019" s="43">
        <v>10212</v>
      </c>
      <c r="I2019" s="43" t="s">
        <v>76</v>
      </c>
      <c r="J2019" s="43" t="s">
        <v>145</v>
      </c>
      <c r="K2019" s="43">
        <f t="shared" si="248"/>
        <v>2012</v>
      </c>
      <c r="L2019" s="43">
        <f t="shared" si="249"/>
        <v>1</v>
      </c>
      <c r="M2019" s="43">
        <f t="shared" si="250"/>
        <v>0</v>
      </c>
      <c r="N2019" s="43">
        <f t="shared" si="251"/>
        <v>1</v>
      </c>
      <c r="O2019" s="43" t="str">
        <f t="shared" si="252"/>
        <v>B: 1-3%</v>
      </c>
      <c r="P2019" s="45">
        <f t="shared" si="253"/>
        <v>500408</v>
      </c>
      <c r="Q2019" s="45">
        <f>IF(L2019=1,F2019*INDEX(Asumsi!$B$5:$B$7,MATCH(I2019,Asumsi!$A$5:$A$7,0))-H2019,0)</f>
        <v>142974</v>
      </c>
      <c r="R2019" s="46">
        <f>MIN(G2019,INDEX(Asumsi!$C$5:$C$7,MATCH(I2019,Asumsi!$A$5:$A$7,0)))</f>
        <v>0.02</v>
      </c>
      <c r="S2019" s="43">
        <f t="shared" si="254"/>
        <v>0</v>
      </c>
      <c r="T2019" s="45">
        <f t="shared" si="255"/>
        <v>0</v>
      </c>
      <c r="U2019" s="45">
        <f>IF(L2019=1,F2019*INDEX(Asumsi!$B$5:$B$7,MATCH(I2019,Asumsi!$A$5:$A$7,0))-F2019*R2019,0)</f>
        <v>142973.6</v>
      </c>
      <c r="V2019" s="45">
        <f>IF(S2019=1,U2019*(1-Asumsi!$B$10),U2019)</f>
        <v>142973.6</v>
      </c>
    </row>
    <row r="2020" spans="1:22" x14ac:dyDescent="0.35">
      <c r="A2020" s="43">
        <v>24102</v>
      </c>
      <c r="B2020" s="43" t="s">
        <v>202</v>
      </c>
      <c r="C2020" s="43" t="s">
        <v>562</v>
      </c>
      <c r="D2020" s="44">
        <v>40512</v>
      </c>
      <c r="E2020" s="43">
        <v>50</v>
      </c>
      <c r="F2020" s="43">
        <v>3688520</v>
      </c>
      <c r="G2020" s="43">
        <v>0.03</v>
      </c>
      <c r="H2020" s="43">
        <v>110656</v>
      </c>
      <c r="I2020" s="43" t="s">
        <v>76</v>
      </c>
      <c r="J2020" s="43" t="s">
        <v>140</v>
      </c>
      <c r="K2020" s="43">
        <f t="shared" si="248"/>
        <v>2010</v>
      </c>
      <c r="L2020" s="43">
        <f t="shared" si="249"/>
        <v>1</v>
      </c>
      <c r="M2020" s="43">
        <f t="shared" si="250"/>
        <v>0</v>
      </c>
      <c r="N2020" s="43">
        <f t="shared" si="251"/>
        <v>1</v>
      </c>
      <c r="O2020" s="43" t="str">
        <f t="shared" si="252"/>
        <v>B: 1-3%</v>
      </c>
      <c r="P2020" s="45">
        <f t="shared" si="253"/>
        <v>3577864</v>
      </c>
      <c r="Q2020" s="45">
        <f>IF(L2020=1,F2020*INDEX(Asumsi!$B$5:$B$7,MATCH(I2020,Asumsi!$A$5:$A$7,0))-H2020,0)</f>
        <v>995900</v>
      </c>
      <c r="R2020" s="46">
        <f>MIN(G2020,INDEX(Asumsi!$C$5:$C$7,MATCH(I2020,Asumsi!$A$5:$A$7,0)))</f>
        <v>0.03</v>
      </c>
      <c r="S2020" s="43">
        <f t="shared" si="254"/>
        <v>0</v>
      </c>
      <c r="T2020" s="45">
        <f t="shared" si="255"/>
        <v>0</v>
      </c>
      <c r="U2020" s="45">
        <f>IF(L2020=1,F2020*INDEX(Asumsi!$B$5:$B$7,MATCH(I2020,Asumsi!$A$5:$A$7,0))-F2020*R2020,0)</f>
        <v>995900.4</v>
      </c>
      <c r="V2020" s="45">
        <f>IF(S2020=1,U2020*(1-Asumsi!$B$10),U2020)</f>
        <v>995900.4</v>
      </c>
    </row>
    <row r="2021" spans="1:22" x14ac:dyDescent="0.35">
      <c r="A2021" s="43">
        <v>24422</v>
      </c>
      <c r="B2021" s="43" t="s">
        <v>202</v>
      </c>
      <c r="C2021" s="43" t="s">
        <v>545</v>
      </c>
      <c r="D2021" s="44">
        <v>40906</v>
      </c>
      <c r="E2021" s="43">
        <v>20</v>
      </c>
      <c r="F2021" s="43">
        <v>6934560</v>
      </c>
      <c r="G2021" s="43">
        <v>0.06</v>
      </c>
      <c r="H2021" s="43">
        <v>416074</v>
      </c>
      <c r="I2021" s="43" t="s">
        <v>75</v>
      </c>
      <c r="J2021" s="43" t="s">
        <v>136</v>
      </c>
      <c r="K2021" s="43">
        <f t="shared" si="248"/>
        <v>2011</v>
      </c>
      <c r="L2021" s="43">
        <f t="shared" si="249"/>
        <v>1</v>
      </c>
      <c r="M2021" s="43">
        <f t="shared" si="250"/>
        <v>0</v>
      </c>
      <c r="N2021" s="43">
        <f t="shared" si="251"/>
        <v>1</v>
      </c>
      <c r="O2021" s="43" t="str">
        <f t="shared" si="252"/>
        <v>C: 4-6%</v>
      </c>
      <c r="P2021" s="45">
        <f t="shared" si="253"/>
        <v>6518486</v>
      </c>
      <c r="Q2021" s="45">
        <f>IF(L2021=1,F2021*INDEX(Asumsi!$B$5:$B$7,MATCH(I2021,Asumsi!$A$5:$A$7,0))-H2021,0)</f>
        <v>1664294</v>
      </c>
      <c r="R2021" s="46">
        <f>MIN(G2021,INDEX(Asumsi!$C$5:$C$7,MATCH(I2021,Asumsi!$A$5:$A$7,0)))</f>
        <v>0.03</v>
      </c>
      <c r="S2021" s="43">
        <f t="shared" si="254"/>
        <v>1</v>
      </c>
      <c r="T2021" s="45">
        <f t="shared" si="255"/>
        <v>208036.8</v>
      </c>
      <c r="U2021" s="45">
        <f>IF(L2021=1,F2021*INDEX(Asumsi!$B$5:$B$7,MATCH(I2021,Asumsi!$A$5:$A$7,0))-F2021*R2021,0)</f>
        <v>1872331.2</v>
      </c>
      <c r="V2021" s="45">
        <f>IF(S2021=1,U2021*(1-Asumsi!$B$10),U2021)</f>
        <v>1778714.64</v>
      </c>
    </row>
    <row r="2022" spans="1:22" x14ac:dyDescent="0.35">
      <c r="A2022" s="43">
        <v>24644</v>
      </c>
      <c r="B2022" s="43" t="s">
        <v>202</v>
      </c>
      <c r="C2022" s="43" t="s">
        <v>595</v>
      </c>
      <c r="D2022" s="44">
        <v>40022</v>
      </c>
      <c r="E2022" s="43">
        <v>46</v>
      </c>
      <c r="F2022" s="43">
        <v>11794940</v>
      </c>
      <c r="G2022" s="43">
        <v>0</v>
      </c>
      <c r="H2022" s="43">
        <v>0</v>
      </c>
      <c r="I2022" s="43" t="s">
        <v>75</v>
      </c>
      <c r="J2022" s="43" t="s">
        <v>135</v>
      </c>
      <c r="K2022" s="43">
        <f t="shared" si="248"/>
        <v>2009</v>
      </c>
      <c r="L2022" s="43">
        <f t="shared" si="249"/>
        <v>1</v>
      </c>
      <c r="M2022" s="43">
        <f t="shared" si="250"/>
        <v>0</v>
      </c>
      <c r="N2022" s="43">
        <f t="shared" si="251"/>
        <v>1</v>
      </c>
      <c r="O2022" s="43" t="str">
        <f t="shared" si="252"/>
        <v>A: 0%</v>
      </c>
      <c r="P2022" s="45">
        <f t="shared" si="253"/>
        <v>11794940</v>
      </c>
      <c r="Q2022" s="45">
        <f>IF(L2022=1,F2022*INDEX(Asumsi!$B$5:$B$7,MATCH(I2022,Asumsi!$A$5:$A$7,0))-H2022,0)</f>
        <v>3538482</v>
      </c>
      <c r="R2022" s="46">
        <f>MIN(G2022,INDEX(Asumsi!$C$5:$C$7,MATCH(I2022,Asumsi!$A$5:$A$7,0)))</f>
        <v>0</v>
      </c>
      <c r="S2022" s="43">
        <f t="shared" si="254"/>
        <v>0</v>
      </c>
      <c r="T2022" s="45">
        <f t="shared" si="255"/>
        <v>0</v>
      </c>
      <c r="U2022" s="45">
        <f>IF(L2022=1,F2022*INDEX(Asumsi!$B$5:$B$7,MATCH(I2022,Asumsi!$A$5:$A$7,0))-F2022*R2022,0)</f>
        <v>3538482</v>
      </c>
      <c r="V2022" s="45">
        <f>IF(S2022=1,U2022*(1-Asumsi!$B$10),U2022)</f>
        <v>3538482</v>
      </c>
    </row>
    <row r="2023" spans="1:22" x14ac:dyDescent="0.35">
      <c r="A2023" s="43">
        <v>26401</v>
      </c>
      <c r="B2023" s="43" t="s">
        <v>202</v>
      </c>
      <c r="C2023" s="43" t="s">
        <v>603</v>
      </c>
      <c r="D2023" s="44">
        <v>40464</v>
      </c>
      <c r="E2023" s="43">
        <v>1</v>
      </c>
      <c r="F2023" s="43">
        <v>830000</v>
      </c>
      <c r="G2023" s="43">
        <v>7.0000000000000007E-2</v>
      </c>
      <c r="H2023" s="43">
        <v>58100</v>
      </c>
      <c r="I2023" s="43" t="s">
        <v>76</v>
      </c>
      <c r="J2023" s="43" t="s">
        <v>138</v>
      </c>
      <c r="K2023" s="43">
        <f t="shared" si="248"/>
        <v>2010</v>
      </c>
      <c r="L2023" s="43">
        <f t="shared" si="249"/>
        <v>1</v>
      </c>
      <c r="M2023" s="43">
        <f t="shared" si="250"/>
        <v>0</v>
      </c>
      <c r="N2023" s="43">
        <f t="shared" si="251"/>
        <v>1</v>
      </c>
      <c r="O2023" s="43" t="str">
        <f t="shared" si="252"/>
        <v>D: 7%+</v>
      </c>
      <c r="P2023" s="45">
        <f t="shared" si="253"/>
        <v>771900</v>
      </c>
      <c r="Q2023" s="45">
        <f>IF(L2023=1,F2023*INDEX(Asumsi!$B$5:$B$7,MATCH(I2023,Asumsi!$A$5:$A$7,0))-H2023,0)</f>
        <v>190900</v>
      </c>
      <c r="R2023" s="46">
        <f>MIN(G2023,INDEX(Asumsi!$C$5:$C$7,MATCH(I2023,Asumsi!$A$5:$A$7,0)))</f>
        <v>0.05</v>
      </c>
      <c r="S2023" s="43">
        <f t="shared" si="254"/>
        <v>1</v>
      </c>
      <c r="T2023" s="45">
        <f t="shared" si="255"/>
        <v>16600.000000000004</v>
      </c>
      <c r="U2023" s="45">
        <f>IF(L2023=1,F2023*INDEX(Asumsi!$B$5:$B$7,MATCH(I2023,Asumsi!$A$5:$A$7,0))-F2023*R2023,0)</f>
        <v>207500</v>
      </c>
      <c r="V2023" s="45">
        <f>IF(S2023=1,U2023*(1-Asumsi!$B$10),U2023)</f>
        <v>197125</v>
      </c>
    </row>
    <row r="2024" spans="1:22" x14ac:dyDescent="0.35">
      <c r="A2024" s="43">
        <v>27938</v>
      </c>
      <c r="B2024" s="43" t="s">
        <v>202</v>
      </c>
      <c r="C2024" s="43" t="s">
        <v>510</v>
      </c>
      <c r="D2024" s="44">
        <v>39938</v>
      </c>
      <c r="E2024" s="43">
        <v>40</v>
      </c>
      <c r="F2024" s="43">
        <v>2467020</v>
      </c>
      <c r="G2024" s="43">
        <v>0.05</v>
      </c>
      <c r="H2024" s="43">
        <v>123351</v>
      </c>
      <c r="I2024" s="43" t="s">
        <v>76</v>
      </c>
      <c r="J2024" s="43" t="s">
        <v>145</v>
      </c>
      <c r="K2024" s="43">
        <f t="shared" si="248"/>
        <v>2009</v>
      </c>
      <c r="L2024" s="43">
        <f t="shared" si="249"/>
        <v>1</v>
      </c>
      <c r="M2024" s="43">
        <f t="shared" si="250"/>
        <v>0</v>
      </c>
      <c r="N2024" s="43">
        <f t="shared" si="251"/>
        <v>1</v>
      </c>
      <c r="O2024" s="43" t="str">
        <f t="shared" si="252"/>
        <v>C: 4-6%</v>
      </c>
      <c r="P2024" s="45">
        <f t="shared" si="253"/>
        <v>2343669</v>
      </c>
      <c r="Q2024" s="45">
        <f>IF(L2024=1,F2024*INDEX(Asumsi!$B$5:$B$7,MATCH(I2024,Asumsi!$A$5:$A$7,0))-H2024,0)</f>
        <v>616755</v>
      </c>
      <c r="R2024" s="46">
        <f>MIN(G2024,INDEX(Asumsi!$C$5:$C$7,MATCH(I2024,Asumsi!$A$5:$A$7,0)))</f>
        <v>0.05</v>
      </c>
      <c r="S2024" s="43">
        <f t="shared" si="254"/>
        <v>0</v>
      </c>
      <c r="T2024" s="45">
        <f t="shared" si="255"/>
        <v>0</v>
      </c>
      <c r="U2024" s="45">
        <f>IF(L2024=1,F2024*INDEX(Asumsi!$B$5:$B$7,MATCH(I2024,Asumsi!$A$5:$A$7,0))-F2024*R2024,0)</f>
        <v>616755</v>
      </c>
      <c r="V2024" s="45">
        <f>IF(S2024=1,U2024*(1-Asumsi!$B$10),U2024)</f>
        <v>616755</v>
      </c>
    </row>
    <row r="2025" spans="1:22" x14ac:dyDescent="0.35">
      <c r="A2025" s="43">
        <v>29280</v>
      </c>
      <c r="B2025" s="43" t="s">
        <v>202</v>
      </c>
      <c r="C2025" s="43" t="s">
        <v>626</v>
      </c>
      <c r="D2025" s="44">
        <v>40996</v>
      </c>
      <c r="E2025" s="43">
        <v>30</v>
      </c>
      <c r="F2025" s="43">
        <v>1712680</v>
      </c>
      <c r="G2025" s="43">
        <v>0.06</v>
      </c>
      <c r="H2025" s="43">
        <v>102761</v>
      </c>
      <c r="I2025" s="43" t="s">
        <v>77</v>
      </c>
      <c r="J2025" s="43" t="s">
        <v>142</v>
      </c>
      <c r="K2025" s="43">
        <f t="shared" si="248"/>
        <v>2012</v>
      </c>
      <c r="L2025" s="43">
        <f t="shared" si="249"/>
        <v>1</v>
      </c>
      <c r="M2025" s="43">
        <f t="shared" si="250"/>
        <v>0</v>
      </c>
      <c r="N2025" s="43">
        <f t="shared" si="251"/>
        <v>1</v>
      </c>
      <c r="O2025" s="43" t="str">
        <f t="shared" si="252"/>
        <v>C: 4-6%</v>
      </c>
      <c r="P2025" s="45">
        <f t="shared" si="253"/>
        <v>1609919</v>
      </c>
      <c r="Q2025" s="45">
        <f>IF(L2025=1,F2025*INDEX(Asumsi!$B$5:$B$7,MATCH(I2025,Asumsi!$A$5:$A$7,0))-H2025,0)</f>
        <v>411043</v>
      </c>
      <c r="R2025" s="46">
        <f>MIN(G2025,INDEX(Asumsi!$C$5:$C$7,MATCH(I2025,Asumsi!$A$5:$A$7,0)))</f>
        <v>0.05</v>
      </c>
      <c r="S2025" s="43">
        <f t="shared" si="254"/>
        <v>1</v>
      </c>
      <c r="T2025" s="45">
        <f t="shared" si="255"/>
        <v>17126.799999999992</v>
      </c>
      <c r="U2025" s="45">
        <f>IF(L2025=1,F2025*INDEX(Asumsi!$B$5:$B$7,MATCH(I2025,Asumsi!$A$5:$A$7,0))-F2025*R2025,0)</f>
        <v>428170</v>
      </c>
      <c r="V2025" s="45">
        <f>IF(S2025=1,U2025*(1-Asumsi!$B$10),U2025)</f>
        <v>406761.5</v>
      </c>
    </row>
    <row r="2026" spans="1:22" x14ac:dyDescent="0.35">
      <c r="A2026" s="43">
        <v>29346</v>
      </c>
      <c r="B2026" s="43" t="s">
        <v>202</v>
      </c>
      <c r="C2026" s="43" t="s">
        <v>515</v>
      </c>
      <c r="D2026" s="44">
        <v>40041</v>
      </c>
      <c r="E2026" s="43">
        <v>2</v>
      </c>
      <c r="F2026" s="43">
        <v>58120</v>
      </c>
      <c r="G2026" s="43">
        <v>0.1</v>
      </c>
      <c r="H2026" s="43">
        <v>5812</v>
      </c>
      <c r="I2026" s="43" t="s">
        <v>76</v>
      </c>
      <c r="J2026" s="43" t="s">
        <v>146</v>
      </c>
      <c r="K2026" s="43">
        <f t="shared" si="248"/>
        <v>2009</v>
      </c>
      <c r="L2026" s="43">
        <f t="shared" si="249"/>
        <v>1</v>
      </c>
      <c r="M2026" s="43">
        <f t="shared" si="250"/>
        <v>0</v>
      </c>
      <c r="N2026" s="43">
        <f t="shared" si="251"/>
        <v>1</v>
      </c>
      <c r="O2026" s="43" t="str">
        <f t="shared" si="252"/>
        <v>D: 7%+</v>
      </c>
      <c r="P2026" s="45">
        <f t="shared" si="253"/>
        <v>52308</v>
      </c>
      <c r="Q2026" s="45">
        <f>IF(L2026=1,F2026*INDEX(Asumsi!$B$5:$B$7,MATCH(I2026,Asumsi!$A$5:$A$7,0))-H2026,0)</f>
        <v>11624</v>
      </c>
      <c r="R2026" s="46">
        <f>MIN(G2026,INDEX(Asumsi!$C$5:$C$7,MATCH(I2026,Asumsi!$A$5:$A$7,0)))</f>
        <v>0.05</v>
      </c>
      <c r="S2026" s="43">
        <f t="shared" si="254"/>
        <v>1</v>
      </c>
      <c r="T2026" s="45">
        <f t="shared" si="255"/>
        <v>2906</v>
      </c>
      <c r="U2026" s="45">
        <f>IF(L2026=1,F2026*INDEX(Asumsi!$B$5:$B$7,MATCH(I2026,Asumsi!$A$5:$A$7,0))-F2026*R2026,0)</f>
        <v>14530</v>
      </c>
      <c r="V2026" s="45">
        <f>IF(S2026=1,U2026*(1-Asumsi!$B$10),U2026)</f>
        <v>13803.5</v>
      </c>
    </row>
    <row r="2027" spans="1:22" x14ac:dyDescent="0.35">
      <c r="A2027" s="43">
        <v>29349</v>
      </c>
      <c r="B2027" s="43" t="s">
        <v>202</v>
      </c>
      <c r="C2027" s="43" t="s">
        <v>548</v>
      </c>
      <c r="D2027" s="44">
        <v>40339</v>
      </c>
      <c r="E2027" s="43">
        <v>46</v>
      </c>
      <c r="F2027" s="43">
        <v>5053080</v>
      </c>
      <c r="G2027" s="43">
        <v>0.04</v>
      </c>
      <c r="H2027" s="43">
        <v>202123</v>
      </c>
      <c r="I2027" s="43" t="s">
        <v>77</v>
      </c>
      <c r="J2027" s="43" t="s">
        <v>137</v>
      </c>
      <c r="K2027" s="43">
        <f t="shared" si="248"/>
        <v>2010</v>
      </c>
      <c r="L2027" s="43">
        <f t="shared" si="249"/>
        <v>1</v>
      </c>
      <c r="M2027" s="43">
        <f t="shared" si="250"/>
        <v>0</v>
      </c>
      <c r="N2027" s="43">
        <f t="shared" si="251"/>
        <v>1</v>
      </c>
      <c r="O2027" s="43" t="str">
        <f t="shared" si="252"/>
        <v>C: 4-6%</v>
      </c>
      <c r="P2027" s="45">
        <f t="shared" si="253"/>
        <v>4850957</v>
      </c>
      <c r="Q2027" s="45">
        <f>IF(L2027=1,F2027*INDEX(Asumsi!$B$5:$B$7,MATCH(I2027,Asumsi!$A$5:$A$7,0))-H2027,0)</f>
        <v>1313801</v>
      </c>
      <c r="R2027" s="46">
        <f>MIN(G2027,INDEX(Asumsi!$C$5:$C$7,MATCH(I2027,Asumsi!$A$5:$A$7,0)))</f>
        <v>0.04</v>
      </c>
      <c r="S2027" s="43">
        <f t="shared" si="254"/>
        <v>0</v>
      </c>
      <c r="T2027" s="45">
        <f t="shared" si="255"/>
        <v>0</v>
      </c>
      <c r="U2027" s="45">
        <f>IF(L2027=1,F2027*INDEX(Asumsi!$B$5:$B$7,MATCH(I2027,Asumsi!$A$5:$A$7,0))-F2027*R2027,0)</f>
        <v>1313800.8</v>
      </c>
      <c r="V2027" s="45">
        <f>IF(S2027=1,U2027*(1-Asumsi!$B$10),U2027)</f>
        <v>1313800.8</v>
      </c>
    </row>
    <row r="2028" spans="1:22" x14ac:dyDescent="0.35">
      <c r="A2028" s="43">
        <v>29473</v>
      </c>
      <c r="B2028" s="43" t="s">
        <v>202</v>
      </c>
      <c r="C2028" s="43" t="s">
        <v>600</v>
      </c>
      <c r="D2028" s="44">
        <v>40954</v>
      </c>
      <c r="E2028" s="43">
        <v>31</v>
      </c>
      <c r="F2028" s="43">
        <v>412573</v>
      </c>
      <c r="G2028" s="43">
        <v>0.05</v>
      </c>
      <c r="H2028" s="43">
        <v>20629</v>
      </c>
      <c r="I2028" s="43" t="s">
        <v>77</v>
      </c>
      <c r="J2028" s="43" t="s">
        <v>137</v>
      </c>
      <c r="K2028" s="43">
        <f t="shared" si="248"/>
        <v>2012</v>
      </c>
      <c r="L2028" s="43">
        <f t="shared" si="249"/>
        <v>1</v>
      </c>
      <c r="M2028" s="43">
        <f t="shared" si="250"/>
        <v>0</v>
      </c>
      <c r="N2028" s="43">
        <f t="shared" si="251"/>
        <v>1</v>
      </c>
      <c r="O2028" s="43" t="str">
        <f t="shared" si="252"/>
        <v>C: 4-6%</v>
      </c>
      <c r="P2028" s="45">
        <f t="shared" si="253"/>
        <v>391944</v>
      </c>
      <c r="Q2028" s="45">
        <f>IF(L2028=1,F2028*INDEX(Asumsi!$B$5:$B$7,MATCH(I2028,Asumsi!$A$5:$A$7,0))-H2028,0)</f>
        <v>103142.9</v>
      </c>
      <c r="R2028" s="46">
        <f>MIN(G2028,INDEX(Asumsi!$C$5:$C$7,MATCH(I2028,Asumsi!$A$5:$A$7,0)))</f>
        <v>0.05</v>
      </c>
      <c r="S2028" s="43">
        <f t="shared" si="254"/>
        <v>0</v>
      </c>
      <c r="T2028" s="45">
        <f t="shared" si="255"/>
        <v>0</v>
      </c>
      <c r="U2028" s="45">
        <f>IF(L2028=1,F2028*INDEX(Asumsi!$B$5:$B$7,MATCH(I2028,Asumsi!$A$5:$A$7,0))-F2028*R2028,0)</f>
        <v>103143.25</v>
      </c>
      <c r="V2028" s="45">
        <f>IF(S2028=1,U2028*(1-Asumsi!$B$10),U2028)</f>
        <v>103143.25</v>
      </c>
    </row>
    <row r="2029" spans="1:22" x14ac:dyDescent="0.35">
      <c r="A2029" s="43">
        <v>29893</v>
      </c>
      <c r="B2029" s="43" t="s">
        <v>202</v>
      </c>
      <c r="C2029" s="43" t="s">
        <v>571</v>
      </c>
      <c r="D2029" s="44">
        <v>41076</v>
      </c>
      <c r="E2029" s="43">
        <v>24</v>
      </c>
      <c r="F2029" s="43">
        <v>10905800</v>
      </c>
      <c r="G2029" s="43">
        <v>7.0000000000000007E-2</v>
      </c>
      <c r="H2029" s="43">
        <v>763406</v>
      </c>
      <c r="I2029" s="43" t="s">
        <v>76</v>
      </c>
      <c r="J2029" s="43" t="s">
        <v>140</v>
      </c>
      <c r="K2029" s="43">
        <f t="shared" si="248"/>
        <v>2012</v>
      </c>
      <c r="L2029" s="43">
        <f t="shared" si="249"/>
        <v>1</v>
      </c>
      <c r="M2029" s="43">
        <f t="shared" si="250"/>
        <v>0</v>
      </c>
      <c r="N2029" s="43">
        <f t="shared" si="251"/>
        <v>1</v>
      </c>
      <c r="O2029" s="43" t="str">
        <f t="shared" si="252"/>
        <v>D: 7%+</v>
      </c>
      <c r="P2029" s="45">
        <f t="shared" si="253"/>
        <v>10142394</v>
      </c>
      <c r="Q2029" s="45">
        <f>IF(L2029=1,F2029*INDEX(Asumsi!$B$5:$B$7,MATCH(I2029,Asumsi!$A$5:$A$7,0))-H2029,0)</f>
        <v>2508334</v>
      </c>
      <c r="R2029" s="46">
        <f>MIN(G2029,INDEX(Asumsi!$C$5:$C$7,MATCH(I2029,Asumsi!$A$5:$A$7,0)))</f>
        <v>0.05</v>
      </c>
      <c r="S2029" s="43">
        <f t="shared" si="254"/>
        <v>1</v>
      </c>
      <c r="T2029" s="45">
        <f t="shared" si="255"/>
        <v>218116.00000000003</v>
      </c>
      <c r="U2029" s="45">
        <f>IF(L2029=1,F2029*INDEX(Asumsi!$B$5:$B$7,MATCH(I2029,Asumsi!$A$5:$A$7,0))-F2029*R2029,0)</f>
        <v>2726450</v>
      </c>
      <c r="V2029" s="45">
        <f>IF(S2029=1,U2029*(1-Asumsi!$B$10),U2029)</f>
        <v>2590127.5</v>
      </c>
    </row>
    <row r="2030" spans="1:22" x14ac:dyDescent="0.35">
      <c r="A2030" s="43">
        <v>30720</v>
      </c>
      <c r="B2030" s="43" t="s">
        <v>202</v>
      </c>
      <c r="C2030" s="43" t="s">
        <v>626</v>
      </c>
      <c r="D2030" s="44">
        <v>41179</v>
      </c>
      <c r="E2030" s="43">
        <v>27</v>
      </c>
      <c r="F2030" s="43">
        <v>4797800</v>
      </c>
      <c r="G2030" s="43">
        <v>0.09</v>
      </c>
      <c r="H2030" s="43">
        <v>431802</v>
      </c>
      <c r="I2030" s="43" t="s">
        <v>75</v>
      </c>
      <c r="J2030" s="43" t="s">
        <v>144</v>
      </c>
      <c r="K2030" s="43">
        <f t="shared" si="248"/>
        <v>2012</v>
      </c>
      <c r="L2030" s="43">
        <f t="shared" si="249"/>
        <v>1</v>
      </c>
      <c r="M2030" s="43">
        <f t="shared" si="250"/>
        <v>0</v>
      </c>
      <c r="N2030" s="43">
        <f t="shared" si="251"/>
        <v>1</v>
      </c>
      <c r="O2030" s="43" t="str">
        <f t="shared" si="252"/>
        <v>D: 7%+</v>
      </c>
      <c r="P2030" s="45">
        <f t="shared" si="253"/>
        <v>4365998</v>
      </c>
      <c r="Q2030" s="45">
        <f>IF(L2030=1,F2030*INDEX(Asumsi!$B$5:$B$7,MATCH(I2030,Asumsi!$A$5:$A$7,0))-H2030,0)</f>
        <v>1007538</v>
      </c>
      <c r="R2030" s="46">
        <f>MIN(G2030,INDEX(Asumsi!$C$5:$C$7,MATCH(I2030,Asumsi!$A$5:$A$7,0)))</f>
        <v>0.03</v>
      </c>
      <c r="S2030" s="43">
        <f t="shared" si="254"/>
        <v>1</v>
      </c>
      <c r="T2030" s="45">
        <f t="shared" si="255"/>
        <v>287868</v>
      </c>
      <c r="U2030" s="45">
        <f>IF(L2030=1,F2030*INDEX(Asumsi!$B$5:$B$7,MATCH(I2030,Asumsi!$A$5:$A$7,0))-F2030*R2030,0)</f>
        <v>1295406</v>
      </c>
      <c r="V2030" s="45">
        <f>IF(S2030=1,U2030*(1-Asumsi!$B$10),U2030)</f>
        <v>1230635.7</v>
      </c>
    </row>
    <row r="2031" spans="1:22" x14ac:dyDescent="0.35">
      <c r="A2031" s="43">
        <v>30884</v>
      </c>
      <c r="B2031" s="43" t="s">
        <v>202</v>
      </c>
      <c r="C2031" s="43" t="s">
        <v>539</v>
      </c>
      <c r="D2031" s="44">
        <v>40447</v>
      </c>
      <c r="E2031" s="43">
        <v>6</v>
      </c>
      <c r="F2031" s="43">
        <v>1526896</v>
      </c>
      <c r="G2031" s="43">
        <v>0.05</v>
      </c>
      <c r="H2031" s="43">
        <v>76345</v>
      </c>
      <c r="I2031" s="43" t="s">
        <v>75</v>
      </c>
      <c r="J2031" s="43" t="s">
        <v>136</v>
      </c>
      <c r="K2031" s="43">
        <f t="shared" si="248"/>
        <v>2010</v>
      </c>
      <c r="L2031" s="43">
        <f t="shared" si="249"/>
        <v>1</v>
      </c>
      <c r="M2031" s="43">
        <f t="shared" si="250"/>
        <v>0</v>
      </c>
      <c r="N2031" s="43">
        <f t="shared" si="251"/>
        <v>1</v>
      </c>
      <c r="O2031" s="43" t="str">
        <f t="shared" si="252"/>
        <v>C: 4-6%</v>
      </c>
      <c r="P2031" s="45">
        <f t="shared" si="253"/>
        <v>1450551</v>
      </c>
      <c r="Q2031" s="45">
        <f>IF(L2031=1,F2031*INDEX(Asumsi!$B$5:$B$7,MATCH(I2031,Asumsi!$A$5:$A$7,0))-H2031,0)</f>
        <v>381723.8</v>
      </c>
      <c r="R2031" s="46">
        <f>MIN(G2031,INDEX(Asumsi!$C$5:$C$7,MATCH(I2031,Asumsi!$A$5:$A$7,0)))</f>
        <v>0.03</v>
      </c>
      <c r="S2031" s="43">
        <f t="shared" si="254"/>
        <v>1</v>
      </c>
      <c r="T2031" s="45">
        <f t="shared" si="255"/>
        <v>30537.920000000006</v>
      </c>
      <c r="U2031" s="45">
        <f>IF(L2031=1,F2031*INDEX(Asumsi!$B$5:$B$7,MATCH(I2031,Asumsi!$A$5:$A$7,0))-F2031*R2031,0)</f>
        <v>412261.92</v>
      </c>
      <c r="V2031" s="45">
        <f>IF(S2031=1,U2031*(1-Asumsi!$B$10),U2031)</f>
        <v>391648.82399999996</v>
      </c>
    </row>
    <row r="2032" spans="1:22" x14ac:dyDescent="0.35">
      <c r="A2032" s="43">
        <v>31303</v>
      </c>
      <c r="B2032" s="43" t="s">
        <v>209</v>
      </c>
      <c r="C2032" s="43" t="s">
        <v>561</v>
      </c>
      <c r="D2032" s="44">
        <v>40622</v>
      </c>
      <c r="E2032" s="43">
        <v>50</v>
      </c>
      <c r="F2032" s="43">
        <v>612260</v>
      </c>
      <c r="G2032" s="43">
        <v>0.09</v>
      </c>
      <c r="H2032" s="43">
        <v>55103</v>
      </c>
      <c r="I2032" s="43" t="s">
        <v>76</v>
      </c>
      <c r="J2032" s="43" t="s">
        <v>138</v>
      </c>
      <c r="K2032" s="43">
        <f t="shared" si="248"/>
        <v>2011</v>
      </c>
      <c r="L2032" s="43">
        <f t="shared" si="249"/>
        <v>0</v>
      </c>
      <c r="M2032" s="43">
        <f t="shared" si="250"/>
        <v>1</v>
      </c>
      <c r="N2032" s="43">
        <f t="shared" si="251"/>
        <v>1</v>
      </c>
      <c r="O2032" s="43" t="str">
        <f t="shared" si="252"/>
        <v>D: 7%+</v>
      </c>
      <c r="P2032" s="45">
        <f t="shared" si="253"/>
        <v>0</v>
      </c>
      <c r="Q2032" s="45">
        <f>IF(L2032=1,F2032*INDEX(Asumsi!$B$5:$B$7,MATCH(I2032,Asumsi!$A$5:$A$7,0))-H2032,0)</f>
        <v>0</v>
      </c>
      <c r="R2032" s="46">
        <f>MIN(G2032,INDEX(Asumsi!$C$5:$C$7,MATCH(I2032,Asumsi!$A$5:$A$7,0)))</f>
        <v>0.05</v>
      </c>
      <c r="S2032" s="43">
        <f t="shared" si="254"/>
        <v>1</v>
      </c>
      <c r="T2032" s="45">
        <f t="shared" si="255"/>
        <v>0</v>
      </c>
      <c r="U2032" s="45">
        <f>IF(L2032=1,F2032*INDEX(Asumsi!$B$5:$B$7,MATCH(I2032,Asumsi!$A$5:$A$7,0))-F2032*R2032,0)</f>
        <v>0</v>
      </c>
      <c r="V2032" s="45">
        <f>IF(S2032=1,U2032*(1-Asumsi!$B$10),U2032)</f>
        <v>0</v>
      </c>
    </row>
    <row r="2033" spans="1:22" x14ac:dyDescent="0.35">
      <c r="A2033" s="43">
        <v>31392</v>
      </c>
      <c r="B2033" s="43" t="s">
        <v>202</v>
      </c>
      <c r="C2033" s="43" t="s">
        <v>555</v>
      </c>
      <c r="D2033" s="44">
        <v>40304</v>
      </c>
      <c r="E2033" s="43">
        <v>21</v>
      </c>
      <c r="F2033" s="43">
        <v>257720</v>
      </c>
      <c r="G2033" s="43">
        <v>0.1</v>
      </c>
      <c r="H2033" s="43">
        <v>25772</v>
      </c>
      <c r="I2033" s="43" t="s">
        <v>76</v>
      </c>
      <c r="J2033" s="43" t="s">
        <v>145</v>
      </c>
      <c r="K2033" s="43">
        <f t="shared" si="248"/>
        <v>2010</v>
      </c>
      <c r="L2033" s="43">
        <f t="shared" si="249"/>
        <v>1</v>
      </c>
      <c r="M2033" s="43">
        <f t="shared" si="250"/>
        <v>0</v>
      </c>
      <c r="N2033" s="43">
        <f t="shared" si="251"/>
        <v>1</v>
      </c>
      <c r="O2033" s="43" t="str">
        <f t="shared" si="252"/>
        <v>D: 7%+</v>
      </c>
      <c r="P2033" s="45">
        <f t="shared" si="253"/>
        <v>231948</v>
      </c>
      <c r="Q2033" s="45">
        <f>IF(L2033=1,F2033*INDEX(Asumsi!$B$5:$B$7,MATCH(I2033,Asumsi!$A$5:$A$7,0))-H2033,0)</f>
        <v>51544</v>
      </c>
      <c r="R2033" s="46">
        <f>MIN(G2033,INDEX(Asumsi!$C$5:$C$7,MATCH(I2033,Asumsi!$A$5:$A$7,0)))</f>
        <v>0.05</v>
      </c>
      <c r="S2033" s="43">
        <f t="shared" si="254"/>
        <v>1</v>
      </c>
      <c r="T2033" s="45">
        <f t="shared" si="255"/>
        <v>12886</v>
      </c>
      <c r="U2033" s="45">
        <f>IF(L2033=1,F2033*INDEX(Asumsi!$B$5:$B$7,MATCH(I2033,Asumsi!$A$5:$A$7,0))-F2033*R2033,0)</f>
        <v>64430</v>
      </c>
      <c r="V2033" s="45">
        <f>IF(S2033=1,U2033*(1-Asumsi!$B$10),U2033)</f>
        <v>61208.5</v>
      </c>
    </row>
    <row r="2034" spans="1:22" x14ac:dyDescent="0.35">
      <c r="A2034" s="43">
        <v>31715</v>
      </c>
      <c r="B2034" s="43" t="s">
        <v>202</v>
      </c>
      <c r="C2034" s="43" t="s">
        <v>605</v>
      </c>
      <c r="D2034" s="44">
        <v>39822</v>
      </c>
      <c r="E2034" s="43">
        <v>24</v>
      </c>
      <c r="F2034" s="43">
        <v>128220</v>
      </c>
      <c r="G2034" s="43">
        <v>0.09</v>
      </c>
      <c r="H2034" s="43">
        <v>11540</v>
      </c>
      <c r="I2034" s="43" t="s">
        <v>76</v>
      </c>
      <c r="J2034" s="43" t="s">
        <v>147</v>
      </c>
      <c r="K2034" s="43">
        <f t="shared" si="248"/>
        <v>2009</v>
      </c>
      <c r="L2034" s="43">
        <f t="shared" si="249"/>
        <v>1</v>
      </c>
      <c r="M2034" s="43">
        <f t="shared" si="250"/>
        <v>0</v>
      </c>
      <c r="N2034" s="43">
        <f t="shared" si="251"/>
        <v>1</v>
      </c>
      <c r="O2034" s="43" t="str">
        <f t="shared" si="252"/>
        <v>D: 7%+</v>
      </c>
      <c r="P2034" s="45">
        <f t="shared" si="253"/>
        <v>116680</v>
      </c>
      <c r="Q2034" s="45">
        <f>IF(L2034=1,F2034*INDEX(Asumsi!$B$5:$B$7,MATCH(I2034,Asumsi!$A$5:$A$7,0))-H2034,0)</f>
        <v>26926</v>
      </c>
      <c r="R2034" s="46">
        <f>MIN(G2034,INDEX(Asumsi!$C$5:$C$7,MATCH(I2034,Asumsi!$A$5:$A$7,0)))</f>
        <v>0.05</v>
      </c>
      <c r="S2034" s="43">
        <f t="shared" si="254"/>
        <v>1</v>
      </c>
      <c r="T2034" s="45">
        <f t="shared" si="255"/>
        <v>5128.7999999999993</v>
      </c>
      <c r="U2034" s="45">
        <f>IF(L2034=1,F2034*INDEX(Asumsi!$B$5:$B$7,MATCH(I2034,Asumsi!$A$5:$A$7,0))-F2034*R2034,0)</f>
        <v>32055</v>
      </c>
      <c r="V2034" s="45">
        <f>IF(S2034=1,U2034*(1-Asumsi!$B$10),U2034)</f>
        <v>30452.25</v>
      </c>
    </row>
    <row r="2035" spans="1:22" x14ac:dyDescent="0.35">
      <c r="A2035" s="43">
        <v>32965</v>
      </c>
      <c r="B2035" s="43" t="s">
        <v>202</v>
      </c>
      <c r="C2035" s="43" t="s">
        <v>571</v>
      </c>
      <c r="D2035" s="44">
        <v>40598</v>
      </c>
      <c r="E2035" s="43">
        <v>2</v>
      </c>
      <c r="F2035" s="43">
        <v>22300</v>
      </c>
      <c r="G2035" s="43">
        <v>0.04</v>
      </c>
      <c r="H2035" s="43">
        <v>892</v>
      </c>
      <c r="I2035" s="43" t="s">
        <v>76</v>
      </c>
      <c r="J2035" s="43" t="s">
        <v>145</v>
      </c>
      <c r="K2035" s="43">
        <f t="shared" si="248"/>
        <v>2011</v>
      </c>
      <c r="L2035" s="43">
        <f t="shared" si="249"/>
        <v>1</v>
      </c>
      <c r="M2035" s="43">
        <f t="shared" si="250"/>
        <v>0</v>
      </c>
      <c r="N2035" s="43">
        <f t="shared" si="251"/>
        <v>1</v>
      </c>
      <c r="O2035" s="43" t="str">
        <f t="shared" si="252"/>
        <v>C: 4-6%</v>
      </c>
      <c r="P2035" s="45">
        <f t="shared" si="253"/>
        <v>21408</v>
      </c>
      <c r="Q2035" s="45">
        <f>IF(L2035=1,F2035*INDEX(Asumsi!$B$5:$B$7,MATCH(I2035,Asumsi!$A$5:$A$7,0))-H2035,0)</f>
        <v>5798</v>
      </c>
      <c r="R2035" s="46">
        <f>MIN(G2035,INDEX(Asumsi!$C$5:$C$7,MATCH(I2035,Asumsi!$A$5:$A$7,0)))</f>
        <v>0.04</v>
      </c>
      <c r="S2035" s="43">
        <f t="shared" si="254"/>
        <v>0</v>
      </c>
      <c r="T2035" s="45">
        <f t="shared" si="255"/>
        <v>0</v>
      </c>
      <c r="U2035" s="45">
        <f>IF(L2035=1,F2035*INDEX(Asumsi!$B$5:$B$7,MATCH(I2035,Asumsi!$A$5:$A$7,0))-F2035*R2035,0)</f>
        <v>5798</v>
      </c>
      <c r="V2035" s="45">
        <f>IF(S2035=1,U2035*(1-Asumsi!$B$10),U2035)</f>
        <v>5798</v>
      </c>
    </row>
    <row r="2036" spans="1:22" x14ac:dyDescent="0.35">
      <c r="A2036" s="43">
        <v>33253</v>
      </c>
      <c r="B2036" s="43" t="s">
        <v>202</v>
      </c>
      <c r="C2036" s="43" t="s">
        <v>592</v>
      </c>
      <c r="D2036" s="44">
        <v>40877</v>
      </c>
      <c r="E2036" s="43">
        <v>17</v>
      </c>
      <c r="F2036" s="43">
        <v>1048424</v>
      </c>
      <c r="G2036" s="43">
        <v>0.04</v>
      </c>
      <c r="H2036" s="43">
        <v>41937</v>
      </c>
      <c r="I2036" s="43" t="s">
        <v>77</v>
      </c>
      <c r="J2036" s="43" t="s">
        <v>137</v>
      </c>
      <c r="K2036" s="43">
        <f t="shared" si="248"/>
        <v>2011</v>
      </c>
      <c r="L2036" s="43">
        <f t="shared" si="249"/>
        <v>1</v>
      </c>
      <c r="M2036" s="43">
        <f t="shared" si="250"/>
        <v>0</v>
      </c>
      <c r="N2036" s="43">
        <f t="shared" si="251"/>
        <v>1</v>
      </c>
      <c r="O2036" s="43" t="str">
        <f t="shared" si="252"/>
        <v>C: 4-6%</v>
      </c>
      <c r="P2036" s="45">
        <f t="shared" si="253"/>
        <v>1006487</v>
      </c>
      <c r="Q2036" s="45">
        <f>IF(L2036=1,F2036*INDEX(Asumsi!$B$5:$B$7,MATCH(I2036,Asumsi!$A$5:$A$7,0))-H2036,0)</f>
        <v>272590.2</v>
      </c>
      <c r="R2036" s="46">
        <f>MIN(G2036,INDEX(Asumsi!$C$5:$C$7,MATCH(I2036,Asumsi!$A$5:$A$7,0)))</f>
        <v>0.04</v>
      </c>
      <c r="S2036" s="43">
        <f t="shared" si="254"/>
        <v>0</v>
      </c>
      <c r="T2036" s="45">
        <f t="shared" si="255"/>
        <v>0</v>
      </c>
      <c r="U2036" s="45">
        <f>IF(L2036=1,F2036*INDEX(Asumsi!$B$5:$B$7,MATCH(I2036,Asumsi!$A$5:$A$7,0))-F2036*R2036,0)</f>
        <v>272590.24</v>
      </c>
      <c r="V2036" s="45">
        <f>IF(S2036=1,U2036*(1-Asumsi!$B$10),U2036)</f>
        <v>272590.24</v>
      </c>
    </row>
    <row r="2037" spans="1:22" x14ac:dyDescent="0.35">
      <c r="A2037" s="43">
        <v>33959</v>
      </c>
      <c r="B2037" s="43" t="s">
        <v>202</v>
      </c>
      <c r="C2037" s="43" t="s">
        <v>569</v>
      </c>
      <c r="D2037" s="44">
        <v>40025</v>
      </c>
      <c r="E2037" s="43">
        <v>23</v>
      </c>
      <c r="F2037" s="43">
        <v>735060</v>
      </c>
      <c r="G2037" s="43">
        <v>0.03</v>
      </c>
      <c r="H2037" s="43">
        <v>22052</v>
      </c>
      <c r="I2037" s="43" t="s">
        <v>75</v>
      </c>
      <c r="J2037" s="43" t="s">
        <v>136</v>
      </c>
      <c r="K2037" s="43">
        <f t="shared" si="248"/>
        <v>2009</v>
      </c>
      <c r="L2037" s="43">
        <f t="shared" si="249"/>
        <v>1</v>
      </c>
      <c r="M2037" s="43">
        <f t="shared" si="250"/>
        <v>0</v>
      </c>
      <c r="N2037" s="43">
        <f t="shared" si="251"/>
        <v>1</v>
      </c>
      <c r="O2037" s="43" t="str">
        <f t="shared" si="252"/>
        <v>B: 1-3%</v>
      </c>
      <c r="P2037" s="45">
        <f t="shared" si="253"/>
        <v>713008</v>
      </c>
      <c r="Q2037" s="45">
        <f>IF(L2037=1,F2037*INDEX(Asumsi!$B$5:$B$7,MATCH(I2037,Asumsi!$A$5:$A$7,0))-H2037,0)</f>
        <v>198466</v>
      </c>
      <c r="R2037" s="46">
        <f>MIN(G2037,INDEX(Asumsi!$C$5:$C$7,MATCH(I2037,Asumsi!$A$5:$A$7,0)))</f>
        <v>0.03</v>
      </c>
      <c r="S2037" s="43">
        <f t="shared" si="254"/>
        <v>0</v>
      </c>
      <c r="T2037" s="45">
        <f t="shared" si="255"/>
        <v>0</v>
      </c>
      <c r="U2037" s="45">
        <f>IF(L2037=1,F2037*INDEX(Asumsi!$B$5:$B$7,MATCH(I2037,Asumsi!$A$5:$A$7,0))-F2037*R2037,0)</f>
        <v>198466.2</v>
      </c>
      <c r="V2037" s="45">
        <f>IF(S2037=1,U2037*(1-Asumsi!$B$10),U2037)</f>
        <v>198466.2</v>
      </c>
    </row>
    <row r="2038" spans="1:22" x14ac:dyDescent="0.35">
      <c r="A2038" s="43">
        <v>35271</v>
      </c>
      <c r="B2038" s="43" t="s">
        <v>202</v>
      </c>
      <c r="C2038" s="43" t="s">
        <v>568</v>
      </c>
      <c r="D2038" s="44">
        <v>40385</v>
      </c>
      <c r="E2038" s="43">
        <v>19</v>
      </c>
      <c r="F2038" s="43">
        <v>2166803</v>
      </c>
      <c r="G2038" s="43">
        <v>0.02</v>
      </c>
      <c r="H2038" s="43">
        <v>43336</v>
      </c>
      <c r="I2038" s="43" t="s">
        <v>77</v>
      </c>
      <c r="J2038" s="43" t="s">
        <v>137</v>
      </c>
      <c r="K2038" s="43">
        <f t="shared" si="248"/>
        <v>2010</v>
      </c>
      <c r="L2038" s="43">
        <f t="shared" si="249"/>
        <v>1</v>
      </c>
      <c r="M2038" s="43">
        <f t="shared" si="250"/>
        <v>0</v>
      </c>
      <c r="N2038" s="43">
        <f t="shared" si="251"/>
        <v>1</v>
      </c>
      <c r="O2038" s="43" t="str">
        <f t="shared" si="252"/>
        <v>B: 1-3%</v>
      </c>
      <c r="P2038" s="45">
        <f t="shared" si="253"/>
        <v>2123467</v>
      </c>
      <c r="Q2038" s="45">
        <f>IF(L2038=1,F2038*INDEX(Asumsi!$B$5:$B$7,MATCH(I2038,Asumsi!$A$5:$A$7,0))-H2038,0)</f>
        <v>606704.9</v>
      </c>
      <c r="R2038" s="46">
        <f>MIN(G2038,INDEX(Asumsi!$C$5:$C$7,MATCH(I2038,Asumsi!$A$5:$A$7,0)))</f>
        <v>0.02</v>
      </c>
      <c r="S2038" s="43">
        <f t="shared" si="254"/>
        <v>0</v>
      </c>
      <c r="T2038" s="45">
        <f t="shared" si="255"/>
        <v>0</v>
      </c>
      <c r="U2038" s="45">
        <f>IF(L2038=1,F2038*INDEX(Asumsi!$B$5:$B$7,MATCH(I2038,Asumsi!$A$5:$A$7,0))-F2038*R2038,0)</f>
        <v>606704.84000000008</v>
      </c>
      <c r="V2038" s="45">
        <f>IF(S2038=1,U2038*(1-Asumsi!$B$10),U2038)</f>
        <v>606704.84000000008</v>
      </c>
    </row>
    <row r="2039" spans="1:22" x14ac:dyDescent="0.35">
      <c r="A2039" s="43">
        <v>36390</v>
      </c>
      <c r="B2039" s="43" t="s">
        <v>202</v>
      </c>
      <c r="C2039" s="43" t="s">
        <v>215</v>
      </c>
      <c r="D2039" s="44">
        <v>41194</v>
      </c>
      <c r="E2039" s="43">
        <v>3</v>
      </c>
      <c r="F2039" s="43">
        <v>659260</v>
      </c>
      <c r="G2039" s="43">
        <v>0.05</v>
      </c>
      <c r="H2039" s="43">
        <v>32963</v>
      </c>
      <c r="I2039" s="43" t="s">
        <v>77</v>
      </c>
      <c r="J2039" s="43" t="s">
        <v>137</v>
      </c>
      <c r="K2039" s="43">
        <f t="shared" si="248"/>
        <v>2012</v>
      </c>
      <c r="L2039" s="43">
        <f t="shared" si="249"/>
        <v>1</v>
      </c>
      <c r="M2039" s="43">
        <f t="shared" si="250"/>
        <v>0</v>
      </c>
      <c r="N2039" s="43">
        <f t="shared" si="251"/>
        <v>1</v>
      </c>
      <c r="O2039" s="43" t="str">
        <f t="shared" si="252"/>
        <v>C: 4-6%</v>
      </c>
      <c r="P2039" s="45">
        <f t="shared" si="253"/>
        <v>626297</v>
      </c>
      <c r="Q2039" s="45">
        <f>IF(L2039=1,F2039*INDEX(Asumsi!$B$5:$B$7,MATCH(I2039,Asumsi!$A$5:$A$7,0))-H2039,0)</f>
        <v>164815</v>
      </c>
      <c r="R2039" s="46">
        <f>MIN(G2039,INDEX(Asumsi!$C$5:$C$7,MATCH(I2039,Asumsi!$A$5:$A$7,0)))</f>
        <v>0.05</v>
      </c>
      <c r="S2039" s="43">
        <f t="shared" si="254"/>
        <v>0</v>
      </c>
      <c r="T2039" s="45">
        <f t="shared" si="255"/>
        <v>0</v>
      </c>
      <c r="U2039" s="45">
        <f>IF(L2039=1,F2039*INDEX(Asumsi!$B$5:$B$7,MATCH(I2039,Asumsi!$A$5:$A$7,0))-F2039*R2039,0)</f>
        <v>164815</v>
      </c>
      <c r="V2039" s="45">
        <f>IF(S2039=1,U2039*(1-Asumsi!$B$10),U2039)</f>
        <v>164815</v>
      </c>
    </row>
    <row r="2040" spans="1:22" x14ac:dyDescent="0.35">
      <c r="A2040" s="43">
        <v>37447</v>
      </c>
      <c r="B2040" s="43" t="s">
        <v>202</v>
      </c>
      <c r="C2040" s="43" t="s">
        <v>510</v>
      </c>
      <c r="D2040" s="44">
        <v>40002</v>
      </c>
      <c r="E2040" s="43">
        <v>23</v>
      </c>
      <c r="F2040" s="43">
        <v>278900</v>
      </c>
      <c r="G2040" s="43">
        <v>0.02</v>
      </c>
      <c r="H2040" s="43">
        <v>5578</v>
      </c>
      <c r="I2040" s="43" t="s">
        <v>76</v>
      </c>
      <c r="J2040" s="43" t="s">
        <v>138</v>
      </c>
      <c r="K2040" s="43">
        <f t="shared" si="248"/>
        <v>2009</v>
      </c>
      <c r="L2040" s="43">
        <f t="shared" si="249"/>
        <v>1</v>
      </c>
      <c r="M2040" s="43">
        <f t="shared" si="250"/>
        <v>0</v>
      </c>
      <c r="N2040" s="43">
        <f t="shared" si="251"/>
        <v>1</v>
      </c>
      <c r="O2040" s="43" t="str">
        <f t="shared" si="252"/>
        <v>B: 1-3%</v>
      </c>
      <c r="P2040" s="45">
        <f t="shared" si="253"/>
        <v>273322</v>
      </c>
      <c r="Q2040" s="45">
        <f>IF(L2040=1,F2040*INDEX(Asumsi!$B$5:$B$7,MATCH(I2040,Asumsi!$A$5:$A$7,0))-H2040,0)</f>
        <v>78092</v>
      </c>
      <c r="R2040" s="46">
        <f>MIN(G2040,INDEX(Asumsi!$C$5:$C$7,MATCH(I2040,Asumsi!$A$5:$A$7,0)))</f>
        <v>0.02</v>
      </c>
      <c r="S2040" s="43">
        <f t="shared" si="254"/>
        <v>0</v>
      </c>
      <c r="T2040" s="45">
        <f t="shared" si="255"/>
        <v>0</v>
      </c>
      <c r="U2040" s="45">
        <f>IF(L2040=1,F2040*INDEX(Asumsi!$B$5:$B$7,MATCH(I2040,Asumsi!$A$5:$A$7,0))-F2040*R2040,0)</f>
        <v>78092</v>
      </c>
      <c r="V2040" s="45">
        <f>IF(S2040=1,U2040*(1-Asumsi!$B$10),U2040)</f>
        <v>78092</v>
      </c>
    </row>
    <row r="2041" spans="1:22" x14ac:dyDescent="0.35">
      <c r="A2041" s="43">
        <v>38723</v>
      </c>
      <c r="B2041" s="43" t="s">
        <v>202</v>
      </c>
      <c r="C2041" s="43" t="s">
        <v>627</v>
      </c>
      <c r="D2041" s="44">
        <v>41172</v>
      </c>
      <c r="E2041" s="43">
        <v>39</v>
      </c>
      <c r="F2041" s="43">
        <v>5234260</v>
      </c>
      <c r="G2041" s="43">
        <v>0</v>
      </c>
      <c r="H2041" s="43">
        <v>0</v>
      </c>
      <c r="I2041" s="43" t="s">
        <v>76</v>
      </c>
      <c r="J2041" s="43" t="s">
        <v>140</v>
      </c>
      <c r="K2041" s="43">
        <f t="shared" si="248"/>
        <v>2012</v>
      </c>
      <c r="L2041" s="43">
        <f t="shared" si="249"/>
        <v>1</v>
      </c>
      <c r="M2041" s="43">
        <f t="shared" si="250"/>
        <v>0</v>
      </c>
      <c r="N2041" s="43">
        <f t="shared" si="251"/>
        <v>1</v>
      </c>
      <c r="O2041" s="43" t="str">
        <f t="shared" si="252"/>
        <v>A: 0%</v>
      </c>
      <c r="P2041" s="45">
        <f t="shared" si="253"/>
        <v>5234260</v>
      </c>
      <c r="Q2041" s="45">
        <f>IF(L2041=1,F2041*INDEX(Asumsi!$B$5:$B$7,MATCH(I2041,Asumsi!$A$5:$A$7,0))-H2041,0)</f>
        <v>1570278</v>
      </c>
      <c r="R2041" s="46">
        <f>MIN(G2041,INDEX(Asumsi!$C$5:$C$7,MATCH(I2041,Asumsi!$A$5:$A$7,0)))</f>
        <v>0</v>
      </c>
      <c r="S2041" s="43">
        <f t="shared" si="254"/>
        <v>0</v>
      </c>
      <c r="T2041" s="45">
        <f t="shared" si="255"/>
        <v>0</v>
      </c>
      <c r="U2041" s="45">
        <f>IF(L2041=1,F2041*INDEX(Asumsi!$B$5:$B$7,MATCH(I2041,Asumsi!$A$5:$A$7,0))-F2041*R2041,0)</f>
        <v>1570278</v>
      </c>
      <c r="V2041" s="45">
        <f>IF(S2041=1,U2041*(1-Asumsi!$B$10),U2041)</f>
        <v>1570278</v>
      </c>
    </row>
    <row r="2042" spans="1:22" x14ac:dyDescent="0.35">
      <c r="A2042" s="43">
        <v>38851</v>
      </c>
      <c r="B2042" s="43" t="s">
        <v>202</v>
      </c>
      <c r="C2042" s="43" t="s">
        <v>566</v>
      </c>
      <c r="D2042" s="44">
        <v>41070</v>
      </c>
      <c r="E2042" s="43">
        <v>1</v>
      </c>
      <c r="F2042" s="43">
        <v>16980</v>
      </c>
      <c r="G2042" s="43">
        <v>0.06</v>
      </c>
      <c r="H2042" s="43">
        <v>1019</v>
      </c>
      <c r="I2042" s="43" t="s">
        <v>76</v>
      </c>
      <c r="J2042" s="43" t="s">
        <v>138</v>
      </c>
      <c r="K2042" s="43">
        <f t="shared" si="248"/>
        <v>2012</v>
      </c>
      <c r="L2042" s="43">
        <f t="shared" si="249"/>
        <v>1</v>
      </c>
      <c r="M2042" s="43">
        <f t="shared" si="250"/>
        <v>0</v>
      </c>
      <c r="N2042" s="43">
        <f t="shared" si="251"/>
        <v>1</v>
      </c>
      <c r="O2042" s="43" t="str">
        <f t="shared" si="252"/>
        <v>C: 4-6%</v>
      </c>
      <c r="P2042" s="45">
        <f t="shared" si="253"/>
        <v>15961</v>
      </c>
      <c r="Q2042" s="45">
        <f>IF(L2042=1,F2042*INDEX(Asumsi!$B$5:$B$7,MATCH(I2042,Asumsi!$A$5:$A$7,0))-H2042,0)</f>
        <v>4075</v>
      </c>
      <c r="R2042" s="46">
        <f>MIN(G2042,INDEX(Asumsi!$C$5:$C$7,MATCH(I2042,Asumsi!$A$5:$A$7,0)))</f>
        <v>0.05</v>
      </c>
      <c r="S2042" s="43">
        <f t="shared" si="254"/>
        <v>1</v>
      </c>
      <c r="T2042" s="45">
        <f t="shared" si="255"/>
        <v>169.79999999999993</v>
      </c>
      <c r="U2042" s="45">
        <f>IF(L2042=1,F2042*INDEX(Asumsi!$B$5:$B$7,MATCH(I2042,Asumsi!$A$5:$A$7,0))-F2042*R2042,0)</f>
        <v>4245</v>
      </c>
      <c r="V2042" s="45">
        <f>IF(S2042=1,U2042*(1-Asumsi!$B$10),U2042)</f>
        <v>4032.75</v>
      </c>
    </row>
    <row r="2043" spans="1:22" x14ac:dyDescent="0.35">
      <c r="A2043" s="43">
        <v>39266</v>
      </c>
      <c r="B2043" s="43" t="s">
        <v>202</v>
      </c>
      <c r="C2043" s="43" t="s">
        <v>554</v>
      </c>
      <c r="D2043" s="44">
        <v>41148</v>
      </c>
      <c r="E2043" s="43">
        <v>4</v>
      </c>
      <c r="F2043" s="43">
        <v>128180</v>
      </c>
      <c r="G2043" s="43">
        <v>0.02</v>
      </c>
      <c r="H2043" s="43">
        <v>2564</v>
      </c>
      <c r="I2043" s="43" t="s">
        <v>76</v>
      </c>
      <c r="J2043" s="43" t="s">
        <v>146</v>
      </c>
      <c r="K2043" s="43">
        <f t="shared" si="248"/>
        <v>2012</v>
      </c>
      <c r="L2043" s="43">
        <f t="shared" si="249"/>
        <v>1</v>
      </c>
      <c r="M2043" s="43">
        <f t="shared" si="250"/>
        <v>0</v>
      </c>
      <c r="N2043" s="43">
        <f t="shared" si="251"/>
        <v>1</v>
      </c>
      <c r="O2043" s="43" t="str">
        <f t="shared" si="252"/>
        <v>B: 1-3%</v>
      </c>
      <c r="P2043" s="45">
        <f t="shared" si="253"/>
        <v>125616</v>
      </c>
      <c r="Q2043" s="45">
        <f>IF(L2043=1,F2043*INDEX(Asumsi!$B$5:$B$7,MATCH(I2043,Asumsi!$A$5:$A$7,0))-H2043,0)</f>
        <v>35890</v>
      </c>
      <c r="R2043" s="46">
        <f>MIN(G2043,INDEX(Asumsi!$C$5:$C$7,MATCH(I2043,Asumsi!$A$5:$A$7,0)))</f>
        <v>0.02</v>
      </c>
      <c r="S2043" s="43">
        <f t="shared" si="254"/>
        <v>0</v>
      </c>
      <c r="T2043" s="45">
        <f t="shared" si="255"/>
        <v>0</v>
      </c>
      <c r="U2043" s="45">
        <f>IF(L2043=1,F2043*INDEX(Asumsi!$B$5:$B$7,MATCH(I2043,Asumsi!$A$5:$A$7,0))-F2043*R2043,0)</f>
        <v>35890.400000000001</v>
      </c>
      <c r="V2043" s="45">
        <f>IF(S2043=1,U2043*(1-Asumsi!$B$10),U2043)</f>
        <v>35890.400000000001</v>
      </c>
    </row>
    <row r="2044" spans="1:22" x14ac:dyDescent="0.35">
      <c r="A2044" s="43">
        <v>39780</v>
      </c>
      <c r="B2044" s="43" t="s">
        <v>202</v>
      </c>
      <c r="C2044" s="43" t="s">
        <v>546</v>
      </c>
      <c r="D2044" s="44">
        <v>39971</v>
      </c>
      <c r="E2044" s="43">
        <v>48</v>
      </c>
      <c r="F2044" s="43">
        <v>4416620</v>
      </c>
      <c r="G2044" s="43">
        <v>0.04</v>
      </c>
      <c r="H2044" s="43">
        <v>176665</v>
      </c>
      <c r="I2044" s="43" t="s">
        <v>75</v>
      </c>
      <c r="J2044" s="43" t="s">
        <v>144</v>
      </c>
      <c r="K2044" s="43">
        <f t="shared" si="248"/>
        <v>2009</v>
      </c>
      <c r="L2044" s="43">
        <f t="shared" si="249"/>
        <v>1</v>
      </c>
      <c r="M2044" s="43">
        <f t="shared" si="250"/>
        <v>0</v>
      </c>
      <c r="N2044" s="43">
        <f t="shared" si="251"/>
        <v>1</v>
      </c>
      <c r="O2044" s="43" t="str">
        <f t="shared" si="252"/>
        <v>C: 4-6%</v>
      </c>
      <c r="P2044" s="45">
        <f t="shared" si="253"/>
        <v>4239955</v>
      </c>
      <c r="Q2044" s="45">
        <f>IF(L2044=1,F2044*INDEX(Asumsi!$B$5:$B$7,MATCH(I2044,Asumsi!$A$5:$A$7,0))-H2044,0)</f>
        <v>1148321</v>
      </c>
      <c r="R2044" s="46">
        <f>MIN(G2044,INDEX(Asumsi!$C$5:$C$7,MATCH(I2044,Asumsi!$A$5:$A$7,0)))</f>
        <v>0.03</v>
      </c>
      <c r="S2044" s="43">
        <f t="shared" si="254"/>
        <v>1</v>
      </c>
      <c r="T2044" s="45">
        <f t="shared" si="255"/>
        <v>44166.200000000012</v>
      </c>
      <c r="U2044" s="45">
        <f>IF(L2044=1,F2044*INDEX(Asumsi!$B$5:$B$7,MATCH(I2044,Asumsi!$A$5:$A$7,0))-F2044*R2044,0)</f>
        <v>1192487.3999999999</v>
      </c>
      <c r="V2044" s="45">
        <f>IF(S2044=1,U2044*(1-Asumsi!$B$10),U2044)</f>
        <v>1132863.0299999998</v>
      </c>
    </row>
    <row r="2045" spans="1:22" x14ac:dyDescent="0.35">
      <c r="A2045" s="43">
        <v>40005</v>
      </c>
      <c r="B2045" s="43" t="s">
        <v>202</v>
      </c>
      <c r="C2045" s="43" t="s">
        <v>598</v>
      </c>
      <c r="D2045" s="44">
        <v>40384</v>
      </c>
      <c r="E2045" s="43">
        <v>20</v>
      </c>
      <c r="F2045" s="43">
        <v>1747640</v>
      </c>
      <c r="G2045" s="43">
        <v>0.1</v>
      </c>
      <c r="H2045" s="43">
        <v>174764</v>
      </c>
      <c r="I2045" s="43" t="s">
        <v>75</v>
      </c>
      <c r="J2045" s="43" t="s">
        <v>144</v>
      </c>
      <c r="K2045" s="43">
        <f t="shared" si="248"/>
        <v>2010</v>
      </c>
      <c r="L2045" s="43">
        <f t="shared" si="249"/>
        <v>1</v>
      </c>
      <c r="M2045" s="43">
        <f t="shared" si="250"/>
        <v>0</v>
      </c>
      <c r="N2045" s="43">
        <f t="shared" si="251"/>
        <v>1</v>
      </c>
      <c r="O2045" s="43" t="str">
        <f t="shared" si="252"/>
        <v>D: 7%+</v>
      </c>
      <c r="P2045" s="45">
        <f t="shared" si="253"/>
        <v>1572876</v>
      </c>
      <c r="Q2045" s="45">
        <f>IF(L2045=1,F2045*INDEX(Asumsi!$B$5:$B$7,MATCH(I2045,Asumsi!$A$5:$A$7,0))-H2045,0)</f>
        <v>349528</v>
      </c>
      <c r="R2045" s="46">
        <f>MIN(G2045,INDEX(Asumsi!$C$5:$C$7,MATCH(I2045,Asumsi!$A$5:$A$7,0)))</f>
        <v>0.03</v>
      </c>
      <c r="S2045" s="43">
        <f t="shared" si="254"/>
        <v>1</v>
      </c>
      <c r="T2045" s="45">
        <f t="shared" si="255"/>
        <v>122334.80000000002</v>
      </c>
      <c r="U2045" s="45">
        <f>IF(L2045=1,F2045*INDEX(Asumsi!$B$5:$B$7,MATCH(I2045,Asumsi!$A$5:$A$7,0))-F2045*R2045,0)</f>
        <v>471862.8</v>
      </c>
      <c r="V2045" s="45">
        <f>IF(S2045=1,U2045*(1-Asumsi!$B$10),U2045)</f>
        <v>448269.66</v>
      </c>
    </row>
    <row r="2046" spans="1:22" x14ac:dyDescent="0.35">
      <c r="A2046" s="43">
        <v>40704</v>
      </c>
      <c r="B2046" s="43" t="s">
        <v>202</v>
      </c>
      <c r="C2046" s="43" t="s">
        <v>628</v>
      </c>
      <c r="D2046" s="44">
        <v>39820</v>
      </c>
      <c r="E2046" s="43">
        <v>6</v>
      </c>
      <c r="F2046" s="43">
        <v>23140</v>
      </c>
      <c r="G2046" s="43">
        <v>0.01</v>
      </c>
      <c r="H2046" s="43">
        <v>231</v>
      </c>
      <c r="I2046" s="43" t="s">
        <v>76</v>
      </c>
      <c r="J2046" s="43" t="s">
        <v>147</v>
      </c>
      <c r="K2046" s="43">
        <f t="shared" si="248"/>
        <v>2009</v>
      </c>
      <c r="L2046" s="43">
        <f t="shared" si="249"/>
        <v>1</v>
      </c>
      <c r="M2046" s="43">
        <f t="shared" si="250"/>
        <v>0</v>
      </c>
      <c r="N2046" s="43">
        <f t="shared" si="251"/>
        <v>1</v>
      </c>
      <c r="O2046" s="43" t="str">
        <f t="shared" si="252"/>
        <v>B: 1-3%</v>
      </c>
      <c r="P2046" s="45">
        <f t="shared" si="253"/>
        <v>22909</v>
      </c>
      <c r="Q2046" s="45">
        <f>IF(L2046=1,F2046*INDEX(Asumsi!$B$5:$B$7,MATCH(I2046,Asumsi!$A$5:$A$7,0))-H2046,0)</f>
        <v>6711</v>
      </c>
      <c r="R2046" s="46">
        <f>MIN(G2046,INDEX(Asumsi!$C$5:$C$7,MATCH(I2046,Asumsi!$A$5:$A$7,0)))</f>
        <v>0.01</v>
      </c>
      <c r="S2046" s="43">
        <f t="shared" si="254"/>
        <v>0</v>
      </c>
      <c r="T2046" s="45">
        <f t="shared" si="255"/>
        <v>0</v>
      </c>
      <c r="U2046" s="45">
        <f>IF(L2046=1,F2046*INDEX(Asumsi!$B$5:$B$7,MATCH(I2046,Asumsi!$A$5:$A$7,0))-F2046*R2046,0)</f>
        <v>6710.6</v>
      </c>
      <c r="V2046" s="45">
        <f>IF(S2046=1,U2046*(1-Asumsi!$B$10),U2046)</f>
        <v>6710.6</v>
      </c>
    </row>
    <row r="2047" spans="1:22" x14ac:dyDescent="0.35">
      <c r="A2047" s="43">
        <v>41383</v>
      </c>
      <c r="B2047" s="43" t="s">
        <v>202</v>
      </c>
      <c r="C2047" s="43" t="s">
        <v>562</v>
      </c>
      <c r="D2047" s="44">
        <v>40310</v>
      </c>
      <c r="E2047" s="43">
        <v>36</v>
      </c>
      <c r="F2047" s="43">
        <v>2898900</v>
      </c>
      <c r="G2047" s="43">
        <v>0.04</v>
      </c>
      <c r="H2047" s="43">
        <v>115956</v>
      </c>
      <c r="I2047" s="43" t="s">
        <v>76</v>
      </c>
      <c r="J2047" s="43" t="s">
        <v>138</v>
      </c>
      <c r="K2047" s="43">
        <f t="shared" si="248"/>
        <v>2010</v>
      </c>
      <c r="L2047" s="43">
        <f t="shared" si="249"/>
        <v>1</v>
      </c>
      <c r="M2047" s="43">
        <f t="shared" si="250"/>
        <v>0</v>
      </c>
      <c r="N2047" s="43">
        <f t="shared" si="251"/>
        <v>1</v>
      </c>
      <c r="O2047" s="43" t="str">
        <f t="shared" si="252"/>
        <v>C: 4-6%</v>
      </c>
      <c r="P2047" s="45">
        <f t="shared" si="253"/>
        <v>2782944</v>
      </c>
      <c r="Q2047" s="45">
        <f>IF(L2047=1,F2047*INDEX(Asumsi!$B$5:$B$7,MATCH(I2047,Asumsi!$A$5:$A$7,0))-H2047,0)</f>
        <v>753714</v>
      </c>
      <c r="R2047" s="46">
        <f>MIN(G2047,INDEX(Asumsi!$C$5:$C$7,MATCH(I2047,Asumsi!$A$5:$A$7,0)))</f>
        <v>0.04</v>
      </c>
      <c r="S2047" s="43">
        <f t="shared" si="254"/>
        <v>0</v>
      </c>
      <c r="T2047" s="45">
        <f t="shared" si="255"/>
        <v>0</v>
      </c>
      <c r="U2047" s="45">
        <f>IF(L2047=1,F2047*INDEX(Asumsi!$B$5:$B$7,MATCH(I2047,Asumsi!$A$5:$A$7,0))-F2047*R2047,0)</f>
        <v>753714</v>
      </c>
      <c r="V2047" s="45">
        <f>IF(S2047=1,U2047*(1-Asumsi!$B$10),U2047)</f>
        <v>753714</v>
      </c>
    </row>
    <row r="2048" spans="1:22" x14ac:dyDescent="0.35">
      <c r="A2048" s="43">
        <v>41415</v>
      </c>
      <c r="B2048" s="43" t="s">
        <v>202</v>
      </c>
      <c r="C2048" s="43" t="s">
        <v>623</v>
      </c>
      <c r="D2048" s="44">
        <v>40127</v>
      </c>
      <c r="E2048" s="43">
        <v>10</v>
      </c>
      <c r="F2048" s="43">
        <v>161840</v>
      </c>
      <c r="G2048" s="43">
        <v>0.09</v>
      </c>
      <c r="H2048" s="43">
        <v>14566</v>
      </c>
      <c r="I2048" s="43" t="s">
        <v>76</v>
      </c>
      <c r="J2048" s="43" t="s">
        <v>145</v>
      </c>
      <c r="K2048" s="43">
        <f t="shared" si="248"/>
        <v>2009</v>
      </c>
      <c r="L2048" s="43">
        <f t="shared" si="249"/>
        <v>1</v>
      </c>
      <c r="M2048" s="43">
        <f t="shared" si="250"/>
        <v>0</v>
      </c>
      <c r="N2048" s="43">
        <f t="shared" si="251"/>
        <v>1</v>
      </c>
      <c r="O2048" s="43" t="str">
        <f t="shared" si="252"/>
        <v>D: 7%+</v>
      </c>
      <c r="P2048" s="45">
        <f t="shared" si="253"/>
        <v>147274</v>
      </c>
      <c r="Q2048" s="45">
        <f>IF(L2048=1,F2048*INDEX(Asumsi!$B$5:$B$7,MATCH(I2048,Asumsi!$A$5:$A$7,0))-H2048,0)</f>
        <v>33986</v>
      </c>
      <c r="R2048" s="46">
        <f>MIN(G2048,INDEX(Asumsi!$C$5:$C$7,MATCH(I2048,Asumsi!$A$5:$A$7,0)))</f>
        <v>0.05</v>
      </c>
      <c r="S2048" s="43">
        <f t="shared" si="254"/>
        <v>1</v>
      </c>
      <c r="T2048" s="45">
        <f t="shared" si="255"/>
        <v>6473.5999999999995</v>
      </c>
      <c r="U2048" s="45">
        <f>IF(L2048=1,F2048*INDEX(Asumsi!$B$5:$B$7,MATCH(I2048,Asumsi!$A$5:$A$7,0))-F2048*R2048,0)</f>
        <v>40460</v>
      </c>
      <c r="V2048" s="45">
        <f>IF(S2048=1,U2048*(1-Asumsi!$B$10),U2048)</f>
        <v>38437</v>
      </c>
    </row>
    <row r="2049" spans="1:22" x14ac:dyDescent="0.35">
      <c r="A2049" s="43">
        <v>41825</v>
      </c>
      <c r="B2049" s="43" t="s">
        <v>202</v>
      </c>
      <c r="C2049" s="43" t="s">
        <v>215</v>
      </c>
      <c r="D2049" s="44">
        <v>40047</v>
      </c>
      <c r="E2049" s="43">
        <v>50</v>
      </c>
      <c r="F2049" s="43">
        <v>15634900</v>
      </c>
      <c r="G2049" s="43">
        <v>0.03</v>
      </c>
      <c r="H2049" s="43">
        <v>469047</v>
      </c>
      <c r="I2049" s="43" t="s">
        <v>75</v>
      </c>
      <c r="J2049" s="43" t="s">
        <v>135</v>
      </c>
      <c r="K2049" s="43">
        <f t="shared" si="248"/>
        <v>2009</v>
      </c>
      <c r="L2049" s="43">
        <f t="shared" si="249"/>
        <v>1</v>
      </c>
      <c r="M2049" s="43">
        <f t="shared" si="250"/>
        <v>0</v>
      </c>
      <c r="N2049" s="43">
        <f t="shared" si="251"/>
        <v>1</v>
      </c>
      <c r="O2049" s="43" t="str">
        <f t="shared" si="252"/>
        <v>B: 1-3%</v>
      </c>
      <c r="P2049" s="45">
        <f t="shared" si="253"/>
        <v>15165853</v>
      </c>
      <c r="Q2049" s="45">
        <f>IF(L2049=1,F2049*INDEX(Asumsi!$B$5:$B$7,MATCH(I2049,Asumsi!$A$5:$A$7,0))-H2049,0)</f>
        <v>4221423</v>
      </c>
      <c r="R2049" s="46">
        <f>MIN(G2049,INDEX(Asumsi!$C$5:$C$7,MATCH(I2049,Asumsi!$A$5:$A$7,0)))</f>
        <v>0.03</v>
      </c>
      <c r="S2049" s="43">
        <f t="shared" si="254"/>
        <v>0</v>
      </c>
      <c r="T2049" s="45">
        <f t="shared" si="255"/>
        <v>0</v>
      </c>
      <c r="U2049" s="45">
        <f>IF(L2049=1,F2049*INDEX(Asumsi!$B$5:$B$7,MATCH(I2049,Asumsi!$A$5:$A$7,0))-F2049*R2049,0)</f>
        <v>4221423</v>
      </c>
      <c r="V2049" s="45">
        <f>IF(S2049=1,U2049*(1-Asumsi!$B$10),U2049)</f>
        <v>4221423</v>
      </c>
    </row>
    <row r="2050" spans="1:22" x14ac:dyDescent="0.35">
      <c r="A2050" s="43">
        <v>41826</v>
      </c>
      <c r="B2050" s="43" t="s">
        <v>202</v>
      </c>
      <c r="C2050" s="43" t="s">
        <v>546</v>
      </c>
      <c r="D2050" s="44">
        <v>40467</v>
      </c>
      <c r="E2050" s="43">
        <v>4</v>
      </c>
      <c r="F2050" s="43">
        <v>127860</v>
      </c>
      <c r="G2050" s="43">
        <v>0.03</v>
      </c>
      <c r="H2050" s="43">
        <v>3836</v>
      </c>
      <c r="I2050" s="43" t="s">
        <v>75</v>
      </c>
      <c r="J2050" s="43" t="s">
        <v>144</v>
      </c>
      <c r="K2050" s="43">
        <f t="shared" ref="K2050:K2113" si="256">YEAR(D2050)</f>
        <v>2010</v>
      </c>
      <c r="L2050" s="43">
        <f t="shared" ref="L2050:L2113" si="257">IF(B2050="Order Finished",1,0)</f>
        <v>1</v>
      </c>
      <c r="M2050" s="43">
        <f t="shared" ref="M2050:M2113" si="258">IF(B2050="Order Returned",1,0)</f>
        <v>0</v>
      </c>
      <c r="N2050" s="43">
        <f t="shared" ref="N2050:N2113" si="259">IF(B2050="Order Cancelled",0,1)</f>
        <v>1</v>
      </c>
      <c r="O2050" s="43" t="str">
        <f t="shared" ref="O2050:O2113" si="260">IF(G2050=0,"A: 0%",IF(G2050&lt;=0.03,"B: 1-3%",IF(G2050&lt;=0.06,"C: 4-6%","D: 7%+")))</f>
        <v>B: 1-3%</v>
      </c>
      <c r="P2050" s="45">
        <f t="shared" ref="P2050:P2113" si="261">IF(L2050=1,F2050-H2050,0)</f>
        <v>124024</v>
      </c>
      <c r="Q2050" s="45">
        <f>IF(L2050=1,F2050*INDEX(Asumsi!$B$5:$B$7,MATCH(I2050,Asumsi!$A$5:$A$7,0))-H2050,0)</f>
        <v>34522</v>
      </c>
      <c r="R2050" s="46">
        <f>MIN(G2050,INDEX(Asumsi!$C$5:$C$7,MATCH(I2050,Asumsi!$A$5:$A$7,0)))</f>
        <v>0.03</v>
      </c>
      <c r="S2050" s="43">
        <f t="shared" ref="S2050:S2113" si="262">IF(G2050&gt;R2050,1,0)</f>
        <v>0</v>
      </c>
      <c r="T2050" s="45">
        <f t="shared" ref="T2050:T2113" si="263">IF(L2050=1,F2050*(G2050-R2050),0)</f>
        <v>0</v>
      </c>
      <c r="U2050" s="45">
        <f>IF(L2050=1,F2050*INDEX(Asumsi!$B$5:$B$7,MATCH(I2050,Asumsi!$A$5:$A$7,0))-F2050*R2050,0)</f>
        <v>34522.199999999997</v>
      </c>
      <c r="V2050" s="45">
        <f>IF(S2050=1,U2050*(1-Asumsi!$B$10),U2050)</f>
        <v>34522.199999999997</v>
      </c>
    </row>
    <row r="2051" spans="1:22" x14ac:dyDescent="0.35">
      <c r="A2051" s="43">
        <v>42213</v>
      </c>
      <c r="B2051" s="43" t="s">
        <v>202</v>
      </c>
      <c r="C2051" s="43" t="s">
        <v>461</v>
      </c>
      <c r="D2051" s="44">
        <v>40623</v>
      </c>
      <c r="E2051" s="43">
        <v>46</v>
      </c>
      <c r="F2051" s="43">
        <v>221920</v>
      </c>
      <c r="G2051" s="43">
        <v>0.08</v>
      </c>
      <c r="H2051" s="43">
        <v>17754</v>
      </c>
      <c r="I2051" s="43" t="s">
        <v>76</v>
      </c>
      <c r="J2051" s="43" t="s">
        <v>149</v>
      </c>
      <c r="K2051" s="43">
        <f t="shared" si="256"/>
        <v>2011</v>
      </c>
      <c r="L2051" s="43">
        <f t="shared" si="257"/>
        <v>1</v>
      </c>
      <c r="M2051" s="43">
        <f t="shared" si="258"/>
        <v>0</v>
      </c>
      <c r="N2051" s="43">
        <f t="shared" si="259"/>
        <v>1</v>
      </c>
      <c r="O2051" s="43" t="str">
        <f t="shared" si="260"/>
        <v>D: 7%+</v>
      </c>
      <c r="P2051" s="45">
        <f t="shared" si="261"/>
        <v>204166</v>
      </c>
      <c r="Q2051" s="45">
        <f>IF(L2051=1,F2051*INDEX(Asumsi!$B$5:$B$7,MATCH(I2051,Asumsi!$A$5:$A$7,0))-H2051,0)</f>
        <v>48822</v>
      </c>
      <c r="R2051" s="46">
        <f>MIN(G2051,INDEX(Asumsi!$C$5:$C$7,MATCH(I2051,Asumsi!$A$5:$A$7,0)))</f>
        <v>0.05</v>
      </c>
      <c r="S2051" s="43">
        <f t="shared" si="262"/>
        <v>1</v>
      </c>
      <c r="T2051" s="45">
        <f t="shared" si="263"/>
        <v>6657.5999999999995</v>
      </c>
      <c r="U2051" s="45">
        <f>IF(L2051=1,F2051*INDEX(Asumsi!$B$5:$B$7,MATCH(I2051,Asumsi!$A$5:$A$7,0))-F2051*R2051,0)</f>
        <v>55480</v>
      </c>
      <c r="V2051" s="45">
        <f>IF(S2051=1,U2051*(1-Asumsi!$B$10),U2051)</f>
        <v>52706</v>
      </c>
    </row>
    <row r="2052" spans="1:22" x14ac:dyDescent="0.35">
      <c r="A2052" s="43">
        <v>43588</v>
      </c>
      <c r="B2052" s="43" t="s">
        <v>202</v>
      </c>
      <c r="C2052" s="43" t="s">
        <v>581</v>
      </c>
      <c r="D2052" s="44">
        <v>41153</v>
      </c>
      <c r="E2052" s="43">
        <v>16</v>
      </c>
      <c r="F2052" s="43">
        <v>6151504</v>
      </c>
      <c r="G2052" s="43">
        <v>0.04</v>
      </c>
      <c r="H2052" s="43">
        <v>246060</v>
      </c>
      <c r="I2052" s="43" t="s">
        <v>75</v>
      </c>
      <c r="J2052" s="43" t="s">
        <v>136</v>
      </c>
      <c r="K2052" s="43">
        <f t="shared" si="256"/>
        <v>2012</v>
      </c>
      <c r="L2052" s="43">
        <f t="shared" si="257"/>
        <v>1</v>
      </c>
      <c r="M2052" s="43">
        <f t="shared" si="258"/>
        <v>0</v>
      </c>
      <c r="N2052" s="43">
        <f t="shared" si="259"/>
        <v>1</v>
      </c>
      <c r="O2052" s="43" t="str">
        <f t="shared" si="260"/>
        <v>C: 4-6%</v>
      </c>
      <c r="P2052" s="45">
        <f t="shared" si="261"/>
        <v>5905444</v>
      </c>
      <c r="Q2052" s="45">
        <f>IF(L2052=1,F2052*INDEX(Asumsi!$B$5:$B$7,MATCH(I2052,Asumsi!$A$5:$A$7,0))-H2052,0)</f>
        <v>1599391.2</v>
      </c>
      <c r="R2052" s="46">
        <f>MIN(G2052,INDEX(Asumsi!$C$5:$C$7,MATCH(I2052,Asumsi!$A$5:$A$7,0)))</f>
        <v>0.03</v>
      </c>
      <c r="S2052" s="43">
        <f t="shared" si="262"/>
        <v>1</v>
      </c>
      <c r="T2052" s="45">
        <f t="shared" si="263"/>
        <v>61515.040000000015</v>
      </c>
      <c r="U2052" s="45">
        <f>IF(L2052=1,F2052*INDEX(Asumsi!$B$5:$B$7,MATCH(I2052,Asumsi!$A$5:$A$7,0))-F2052*R2052,0)</f>
        <v>1660906.08</v>
      </c>
      <c r="V2052" s="45">
        <f>IF(S2052=1,U2052*(1-Asumsi!$B$10),U2052)</f>
        <v>1577860.7760000001</v>
      </c>
    </row>
    <row r="2053" spans="1:22" x14ac:dyDescent="0.35">
      <c r="A2053" s="43">
        <v>45728</v>
      </c>
      <c r="B2053" s="43" t="s">
        <v>202</v>
      </c>
      <c r="C2053" s="43" t="s">
        <v>538</v>
      </c>
      <c r="D2053" s="44">
        <v>40350</v>
      </c>
      <c r="E2053" s="43">
        <v>11</v>
      </c>
      <c r="F2053" s="43">
        <v>76480</v>
      </c>
      <c r="G2053" s="43">
        <v>0.02</v>
      </c>
      <c r="H2053" s="43">
        <v>1530</v>
      </c>
      <c r="I2053" s="43" t="s">
        <v>76</v>
      </c>
      <c r="J2053" s="43" t="s">
        <v>149</v>
      </c>
      <c r="K2053" s="43">
        <f t="shared" si="256"/>
        <v>2010</v>
      </c>
      <c r="L2053" s="43">
        <f t="shared" si="257"/>
        <v>1</v>
      </c>
      <c r="M2053" s="43">
        <f t="shared" si="258"/>
        <v>0</v>
      </c>
      <c r="N2053" s="43">
        <f t="shared" si="259"/>
        <v>1</v>
      </c>
      <c r="O2053" s="43" t="str">
        <f t="shared" si="260"/>
        <v>B: 1-3%</v>
      </c>
      <c r="P2053" s="45">
        <f t="shared" si="261"/>
        <v>74950</v>
      </c>
      <c r="Q2053" s="45">
        <f>IF(L2053=1,F2053*INDEX(Asumsi!$B$5:$B$7,MATCH(I2053,Asumsi!$A$5:$A$7,0))-H2053,0)</f>
        <v>21414</v>
      </c>
      <c r="R2053" s="46">
        <f>MIN(G2053,INDEX(Asumsi!$C$5:$C$7,MATCH(I2053,Asumsi!$A$5:$A$7,0)))</f>
        <v>0.02</v>
      </c>
      <c r="S2053" s="43">
        <f t="shared" si="262"/>
        <v>0</v>
      </c>
      <c r="T2053" s="45">
        <f t="shared" si="263"/>
        <v>0</v>
      </c>
      <c r="U2053" s="45">
        <f>IF(L2053=1,F2053*INDEX(Asumsi!$B$5:$B$7,MATCH(I2053,Asumsi!$A$5:$A$7,0))-F2053*R2053,0)</f>
        <v>21414.400000000001</v>
      </c>
      <c r="V2053" s="45">
        <f>IF(S2053=1,U2053*(1-Asumsi!$B$10),U2053)</f>
        <v>21414.400000000001</v>
      </c>
    </row>
    <row r="2054" spans="1:22" x14ac:dyDescent="0.35">
      <c r="A2054" s="43">
        <v>45984</v>
      </c>
      <c r="B2054" s="43" t="s">
        <v>202</v>
      </c>
      <c r="C2054" s="43" t="s">
        <v>515</v>
      </c>
      <c r="D2054" s="44">
        <v>40935</v>
      </c>
      <c r="E2054" s="43">
        <v>27</v>
      </c>
      <c r="F2054" s="43">
        <v>160660</v>
      </c>
      <c r="G2054" s="43">
        <v>0.01</v>
      </c>
      <c r="H2054" s="43">
        <v>1607</v>
      </c>
      <c r="I2054" s="43" t="s">
        <v>76</v>
      </c>
      <c r="J2054" s="43" t="s">
        <v>147</v>
      </c>
      <c r="K2054" s="43">
        <f t="shared" si="256"/>
        <v>2012</v>
      </c>
      <c r="L2054" s="43">
        <f t="shared" si="257"/>
        <v>1</v>
      </c>
      <c r="M2054" s="43">
        <f t="shared" si="258"/>
        <v>0</v>
      </c>
      <c r="N2054" s="43">
        <f t="shared" si="259"/>
        <v>1</v>
      </c>
      <c r="O2054" s="43" t="str">
        <f t="shared" si="260"/>
        <v>B: 1-3%</v>
      </c>
      <c r="P2054" s="45">
        <f t="shared" si="261"/>
        <v>159053</v>
      </c>
      <c r="Q2054" s="45">
        <f>IF(L2054=1,F2054*INDEX(Asumsi!$B$5:$B$7,MATCH(I2054,Asumsi!$A$5:$A$7,0))-H2054,0)</f>
        <v>46591</v>
      </c>
      <c r="R2054" s="46">
        <f>MIN(G2054,INDEX(Asumsi!$C$5:$C$7,MATCH(I2054,Asumsi!$A$5:$A$7,0)))</f>
        <v>0.01</v>
      </c>
      <c r="S2054" s="43">
        <f t="shared" si="262"/>
        <v>0</v>
      </c>
      <c r="T2054" s="45">
        <f t="shared" si="263"/>
        <v>0</v>
      </c>
      <c r="U2054" s="45">
        <f>IF(L2054=1,F2054*INDEX(Asumsi!$B$5:$B$7,MATCH(I2054,Asumsi!$A$5:$A$7,0))-F2054*R2054,0)</f>
        <v>46591.4</v>
      </c>
      <c r="V2054" s="45">
        <f>IF(S2054=1,U2054*(1-Asumsi!$B$10),U2054)</f>
        <v>46591.4</v>
      </c>
    </row>
    <row r="2055" spans="1:22" x14ac:dyDescent="0.35">
      <c r="A2055" s="43">
        <v>45988</v>
      </c>
      <c r="B2055" s="43" t="s">
        <v>202</v>
      </c>
      <c r="C2055" s="43" t="s">
        <v>629</v>
      </c>
      <c r="D2055" s="44">
        <v>40057</v>
      </c>
      <c r="E2055" s="43">
        <v>43</v>
      </c>
      <c r="F2055" s="43">
        <v>7664480</v>
      </c>
      <c r="G2055" s="43">
        <v>0.09</v>
      </c>
      <c r="H2055" s="43">
        <v>689803</v>
      </c>
      <c r="I2055" s="43" t="s">
        <v>75</v>
      </c>
      <c r="J2055" s="43" t="s">
        <v>144</v>
      </c>
      <c r="K2055" s="43">
        <f t="shared" si="256"/>
        <v>2009</v>
      </c>
      <c r="L2055" s="43">
        <f t="shared" si="257"/>
        <v>1</v>
      </c>
      <c r="M2055" s="43">
        <f t="shared" si="258"/>
        <v>0</v>
      </c>
      <c r="N2055" s="43">
        <f t="shared" si="259"/>
        <v>1</v>
      </c>
      <c r="O2055" s="43" t="str">
        <f t="shared" si="260"/>
        <v>D: 7%+</v>
      </c>
      <c r="P2055" s="45">
        <f t="shared" si="261"/>
        <v>6974677</v>
      </c>
      <c r="Q2055" s="45">
        <f>IF(L2055=1,F2055*INDEX(Asumsi!$B$5:$B$7,MATCH(I2055,Asumsi!$A$5:$A$7,0))-H2055,0)</f>
        <v>1609541</v>
      </c>
      <c r="R2055" s="46">
        <f>MIN(G2055,INDEX(Asumsi!$C$5:$C$7,MATCH(I2055,Asumsi!$A$5:$A$7,0)))</f>
        <v>0.03</v>
      </c>
      <c r="S2055" s="43">
        <f t="shared" si="262"/>
        <v>1</v>
      </c>
      <c r="T2055" s="45">
        <f t="shared" si="263"/>
        <v>459868.8</v>
      </c>
      <c r="U2055" s="45">
        <f>IF(L2055=1,F2055*INDEX(Asumsi!$B$5:$B$7,MATCH(I2055,Asumsi!$A$5:$A$7,0))-F2055*R2055,0)</f>
        <v>2069409.6</v>
      </c>
      <c r="V2055" s="45">
        <f>IF(S2055=1,U2055*(1-Asumsi!$B$10),U2055)</f>
        <v>1965939.12</v>
      </c>
    </row>
    <row r="2056" spans="1:22" x14ac:dyDescent="0.35">
      <c r="A2056" s="43">
        <v>47106</v>
      </c>
      <c r="B2056" s="43" t="s">
        <v>202</v>
      </c>
      <c r="C2056" s="43" t="s">
        <v>624</v>
      </c>
      <c r="D2056" s="44">
        <v>40841</v>
      </c>
      <c r="E2056" s="43">
        <v>40</v>
      </c>
      <c r="F2056" s="43">
        <v>13236914</v>
      </c>
      <c r="G2056" s="43">
        <v>0.1</v>
      </c>
      <c r="H2056" s="43">
        <v>1323691</v>
      </c>
      <c r="I2056" s="43" t="s">
        <v>77</v>
      </c>
      <c r="J2056" s="43" t="s">
        <v>137</v>
      </c>
      <c r="K2056" s="43">
        <f t="shared" si="256"/>
        <v>2011</v>
      </c>
      <c r="L2056" s="43">
        <f t="shared" si="257"/>
        <v>1</v>
      </c>
      <c r="M2056" s="43">
        <f t="shared" si="258"/>
        <v>0</v>
      </c>
      <c r="N2056" s="43">
        <f t="shared" si="259"/>
        <v>1</v>
      </c>
      <c r="O2056" s="43" t="str">
        <f t="shared" si="260"/>
        <v>D: 7%+</v>
      </c>
      <c r="P2056" s="45">
        <f t="shared" si="261"/>
        <v>11913223</v>
      </c>
      <c r="Q2056" s="45">
        <f>IF(L2056=1,F2056*INDEX(Asumsi!$B$5:$B$7,MATCH(I2056,Asumsi!$A$5:$A$7,0))-H2056,0)</f>
        <v>2647383.1999999997</v>
      </c>
      <c r="R2056" s="46">
        <f>MIN(G2056,INDEX(Asumsi!$C$5:$C$7,MATCH(I2056,Asumsi!$A$5:$A$7,0)))</f>
        <v>0.05</v>
      </c>
      <c r="S2056" s="43">
        <f t="shared" si="262"/>
        <v>1</v>
      </c>
      <c r="T2056" s="45">
        <f t="shared" si="263"/>
        <v>661845.70000000007</v>
      </c>
      <c r="U2056" s="45">
        <f>IF(L2056=1,F2056*INDEX(Asumsi!$B$5:$B$7,MATCH(I2056,Asumsi!$A$5:$A$7,0))-F2056*R2056,0)</f>
        <v>3309228.4999999995</v>
      </c>
      <c r="V2056" s="45">
        <f>IF(S2056=1,U2056*(1-Asumsi!$B$10),U2056)</f>
        <v>3143767.0749999993</v>
      </c>
    </row>
    <row r="2057" spans="1:22" x14ac:dyDescent="0.35">
      <c r="A2057" s="43">
        <v>47169</v>
      </c>
      <c r="B2057" s="43" t="s">
        <v>202</v>
      </c>
      <c r="C2057" s="43" t="s">
        <v>630</v>
      </c>
      <c r="D2057" s="44">
        <v>40240</v>
      </c>
      <c r="E2057" s="43">
        <v>15</v>
      </c>
      <c r="F2057" s="43">
        <v>1606534</v>
      </c>
      <c r="G2057" s="43">
        <v>0.06</v>
      </c>
      <c r="H2057" s="43">
        <v>96392</v>
      </c>
      <c r="I2057" s="43" t="s">
        <v>77</v>
      </c>
      <c r="J2057" s="43" t="s">
        <v>137</v>
      </c>
      <c r="K2057" s="43">
        <f t="shared" si="256"/>
        <v>2010</v>
      </c>
      <c r="L2057" s="43">
        <f t="shared" si="257"/>
        <v>1</v>
      </c>
      <c r="M2057" s="43">
        <f t="shared" si="258"/>
        <v>0</v>
      </c>
      <c r="N2057" s="43">
        <f t="shared" si="259"/>
        <v>1</v>
      </c>
      <c r="O2057" s="43" t="str">
        <f t="shared" si="260"/>
        <v>C: 4-6%</v>
      </c>
      <c r="P2057" s="45">
        <f t="shared" si="261"/>
        <v>1510142</v>
      </c>
      <c r="Q2057" s="45">
        <f>IF(L2057=1,F2057*INDEX(Asumsi!$B$5:$B$7,MATCH(I2057,Asumsi!$A$5:$A$7,0))-H2057,0)</f>
        <v>385568.19999999995</v>
      </c>
      <c r="R2057" s="46">
        <f>MIN(G2057,INDEX(Asumsi!$C$5:$C$7,MATCH(I2057,Asumsi!$A$5:$A$7,0)))</f>
        <v>0.05</v>
      </c>
      <c r="S2057" s="43">
        <f t="shared" si="262"/>
        <v>1</v>
      </c>
      <c r="T2057" s="45">
        <f t="shared" si="263"/>
        <v>16065.339999999993</v>
      </c>
      <c r="U2057" s="45">
        <f>IF(L2057=1,F2057*INDEX(Asumsi!$B$5:$B$7,MATCH(I2057,Asumsi!$A$5:$A$7,0))-F2057*R2057,0)</f>
        <v>401633.49999999994</v>
      </c>
      <c r="V2057" s="45">
        <f>IF(S2057=1,U2057*(1-Asumsi!$B$10),U2057)</f>
        <v>381551.82499999995</v>
      </c>
    </row>
    <row r="2058" spans="1:22" x14ac:dyDescent="0.35">
      <c r="A2058" s="43">
        <v>48071</v>
      </c>
      <c r="B2058" s="43" t="s">
        <v>202</v>
      </c>
      <c r="C2058" s="43" t="s">
        <v>607</v>
      </c>
      <c r="D2058" s="44">
        <v>40605</v>
      </c>
      <c r="E2058" s="43">
        <v>1</v>
      </c>
      <c r="F2058" s="43">
        <v>45480</v>
      </c>
      <c r="G2058" s="43">
        <v>0.03</v>
      </c>
      <c r="H2058" s="43">
        <v>1364</v>
      </c>
      <c r="I2058" s="43" t="s">
        <v>75</v>
      </c>
      <c r="J2058" s="43" t="s">
        <v>144</v>
      </c>
      <c r="K2058" s="43">
        <f t="shared" si="256"/>
        <v>2011</v>
      </c>
      <c r="L2058" s="43">
        <f t="shared" si="257"/>
        <v>1</v>
      </c>
      <c r="M2058" s="43">
        <f t="shared" si="258"/>
        <v>0</v>
      </c>
      <c r="N2058" s="43">
        <f t="shared" si="259"/>
        <v>1</v>
      </c>
      <c r="O2058" s="43" t="str">
        <f t="shared" si="260"/>
        <v>B: 1-3%</v>
      </c>
      <c r="P2058" s="45">
        <f t="shared" si="261"/>
        <v>44116</v>
      </c>
      <c r="Q2058" s="45">
        <f>IF(L2058=1,F2058*INDEX(Asumsi!$B$5:$B$7,MATCH(I2058,Asumsi!$A$5:$A$7,0))-H2058,0)</f>
        <v>12280</v>
      </c>
      <c r="R2058" s="46">
        <f>MIN(G2058,INDEX(Asumsi!$C$5:$C$7,MATCH(I2058,Asumsi!$A$5:$A$7,0)))</f>
        <v>0.03</v>
      </c>
      <c r="S2058" s="43">
        <f t="shared" si="262"/>
        <v>0</v>
      </c>
      <c r="T2058" s="45">
        <f t="shared" si="263"/>
        <v>0</v>
      </c>
      <c r="U2058" s="45">
        <f>IF(L2058=1,F2058*INDEX(Asumsi!$B$5:$B$7,MATCH(I2058,Asumsi!$A$5:$A$7,0))-F2058*R2058,0)</f>
        <v>12279.6</v>
      </c>
      <c r="V2058" s="45">
        <f>IF(S2058=1,U2058*(1-Asumsi!$B$10),U2058)</f>
        <v>12279.6</v>
      </c>
    </row>
    <row r="2059" spans="1:22" x14ac:dyDescent="0.35">
      <c r="A2059" s="43">
        <v>50276</v>
      </c>
      <c r="B2059" s="43" t="s">
        <v>202</v>
      </c>
      <c r="C2059" s="43" t="s">
        <v>617</v>
      </c>
      <c r="D2059" s="44">
        <v>40588</v>
      </c>
      <c r="E2059" s="43">
        <v>34</v>
      </c>
      <c r="F2059" s="43">
        <v>780700</v>
      </c>
      <c r="G2059" s="43">
        <v>0.05</v>
      </c>
      <c r="H2059" s="43">
        <v>39035</v>
      </c>
      <c r="I2059" s="43" t="s">
        <v>76</v>
      </c>
      <c r="J2059" s="43" t="s">
        <v>147</v>
      </c>
      <c r="K2059" s="43">
        <f t="shared" si="256"/>
        <v>2011</v>
      </c>
      <c r="L2059" s="43">
        <f t="shared" si="257"/>
        <v>1</v>
      </c>
      <c r="M2059" s="43">
        <f t="shared" si="258"/>
        <v>0</v>
      </c>
      <c r="N2059" s="43">
        <f t="shared" si="259"/>
        <v>1</v>
      </c>
      <c r="O2059" s="43" t="str">
        <f t="shared" si="260"/>
        <v>C: 4-6%</v>
      </c>
      <c r="P2059" s="45">
        <f t="shared" si="261"/>
        <v>741665</v>
      </c>
      <c r="Q2059" s="45">
        <f>IF(L2059=1,F2059*INDEX(Asumsi!$B$5:$B$7,MATCH(I2059,Asumsi!$A$5:$A$7,0))-H2059,0)</f>
        <v>195175</v>
      </c>
      <c r="R2059" s="46">
        <f>MIN(G2059,INDEX(Asumsi!$C$5:$C$7,MATCH(I2059,Asumsi!$A$5:$A$7,0)))</f>
        <v>0.05</v>
      </c>
      <c r="S2059" s="43">
        <f t="shared" si="262"/>
        <v>0</v>
      </c>
      <c r="T2059" s="45">
        <f t="shared" si="263"/>
        <v>0</v>
      </c>
      <c r="U2059" s="45">
        <f>IF(L2059=1,F2059*INDEX(Asumsi!$B$5:$B$7,MATCH(I2059,Asumsi!$A$5:$A$7,0))-F2059*R2059,0)</f>
        <v>195175</v>
      </c>
      <c r="V2059" s="45">
        <f>IF(S2059=1,U2059*(1-Asumsi!$B$10),U2059)</f>
        <v>195175</v>
      </c>
    </row>
    <row r="2060" spans="1:22" x14ac:dyDescent="0.35">
      <c r="A2060" s="43">
        <v>51107</v>
      </c>
      <c r="B2060" s="43" t="s">
        <v>202</v>
      </c>
      <c r="C2060" s="43" t="s">
        <v>631</v>
      </c>
      <c r="D2060" s="44">
        <v>41177</v>
      </c>
      <c r="E2060" s="43">
        <v>36</v>
      </c>
      <c r="F2060" s="43">
        <v>1545340</v>
      </c>
      <c r="G2060" s="43">
        <v>0</v>
      </c>
      <c r="H2060" s="43">
        <v>0</v>
      </c>
      <c r="I2060" s="43" t="s">
        <v>76</v>
      </c>
      <c r="J2060" s="43" t="s">
        <v>138</v>
      </c>
      <c r="K2060" s="43">
        <f t="shared" si="256"/>
        <v>2012</v>
      </c>
      <c r="L2060" s="43">
        <f t="shared" si="257"/>
        <v>1</v>
      </c>
      <c r="M2060" s="43">
        <f t="shared" si="258"/>
        <v>0</v>
      </c>
      <c r="N2060" s="43">
        <f t="shared" si="259"/>
        <v>1</v>
      </c>
      <c r="O2060" s="43" t="str">
        <f t="shared" si="260"/>
        <v>A: 0%</v>
      </c>
      <c r="P2060" s="45">
        <f t="shared" si="261"/>
        <v>1545340</v>
      </c>
      <c r="Q2060" s="45">
        <f>IF(L2060=1,F2060*INDEX(Asumsi!$B$5:$B$7,MATCH(I2060,Asumsi!$A$5:$A$7,0))-H2060,0)</f>
        <v>463602</v>
      </c>
      <c r="R2060" s="46">
        <f>MIN(G2060,INDEX(Asumsi!$C$5:$C$7,MATCH(I2060,Asumsi!$A$5:$A$7,0)))</f>
        <v>0</v>
      </c>
      <c r="S2060" s="43">
        <f t="shared" si="262"/>
        <v>0</v>
      </c>
      <c r="T2060" s="45">
        <f t="shared" si="263"/>
        <v>0</v>
      </c>
      <c r="U2060" s="45">
        <f>IF(L2060=1,F2060*INDEX(Asumsi!$B$5:$B$7,MATCH(I2060,Asumsi!$A$5:$A$7,0))-F2060*R2060,0)</f>
        <v>463602</v>
      </c>
      <c r="V2060" s="45">
        <f>IF(S2060=1,U2060*(1-Asumsi!$B$10),U2060)</f>
        <v>463602</v>
      </c>
    </row>
    <row r="2061" spans="1:22" x14ac:dyDescent="0.35">
      <c r="A2061" s="43">
        <v>51783</v>
      </c>
      <c r="B2061" s="43" t="s">
        <v>202</v>
      </c>
      <c r="C2061" s="43" t="s">
        <v>499</v>
      </c>
      <c r="D2061" s="44">
        <v>40858</v>
      </c>
      <c r="E2061" s="43">
        <v>10</v>
      </c>
      <c r="F2061" s="43">
        <v>3750360</v>
      </c>
      <c r="G2061" s="43">
        <v>0.01</v>
      </c>
      <c r="H2061" s="43">
        <v>37504</v>
      </c>
      <c r="I2061" s="43" t="s">
        <v>75</v>
      </c>
      <c r="J2061" s="43" t="s">
        <v>136</v>
      </c>
      <c r="K2061" s="43">
        <f t="shared" si="256"/>
        <v>2011</v>
      </c>
      <c r="L2061" s="43">
        <f t="shared" si="257"/>
        <v>1</v>
      </c>
      <c r="M2061" s="43">
        <f t="shared" si="258"/>
        <v>0</v>
      </c>
      <c r="N2061" s="43">
        <f t="shared" si="259"/>
        <v>1</v>
      </c>
      <c r="O2061" s="43" t="str">
        <f t="shared" si="260"/>
        <v>B: 1-3%</v>
      </c>
      <c r="P2061" s="45">
        <f t="shared" si="261"/>
        <v>3712856</v>
      </c>
      <c r="Q2061" s="45">
        <f>IF(L2061=1,F2061*INDEX(Asumsi!$B$5:$B$7,MATCH(I2061,Asumsi!$A$5:$A$7,0))-H2061,0)</f>
        <v>1087604</v>
      </c>
      <c r="R2061" s="46">
        <f>MIN(G2061,INDEX(Asumsi!$C$5:$C$7,MATCH(I2061,Asumsi!$A$5:$A$7,0)))</f>
        <v>0.01</v>
      </c>
      <c r="S2061" s="43">
        <f t="shared" si="262"/>
        <v>0</v>
      </c>
      <c r="T2061" s="45">
        <f t="shared" si="263"/>
        <v>0</v>
      </c>
      <c r="U2061" s="45">
        <f>IF(L2061=1,F2061*INDEX(Asumsi!$B$5:$B$7,MATCH(I2061,Asumsi!$A$5:$A$7,0))-F2061*R2061,0)</f>
        <v>1087604.3999999999</v>
      </c>
      <c r="V2061" s="45">
        <f>IF(S2061=1,U2061*(1-Asumsi!$B$10),U2061)</f>
        <v>1087604.3999999999</v>
      </c>
    </row>
    <row r="2062" spans="1:22" x14ac:dyDescent="0.35">
      <c r="A2062" s="43">
        <v>52006</v>
      </c>
      <c r="B2062" s="43" t="s">
        <v>202</v>
      </c>
      <c r="C2062" s="43" t="s">
        <v>539</v>
      </c>
      <c r="D2062" s="44">
        <v>39988</v>
      </c>
      <c r="E2062" s="43">
        <v>42</v>
      </c>
      <c r="F2062" s="43">
        <v>751520</v>
      </c>
      <c r="G2062" s="43">
        <v>0</v>
      </c>
      <c r="H2062" s="43">
        <v>0</v>
      </c>
      <c r="I2062" s="43" t="s">
        <v>75</v>
      </c>
      <c r="J2062" s="43" t="s">
        <v>144</v>
      </c>
      <c r="K2062" s="43">
        <f t="shared" si="256"/>
        <v>2009</v>
      </c>
      <c r="L2062" s="43">
        <f t="shared" si="257"/>
        <v>1</v>
      </c>
      <c r="M2062" s="43">
        <f t="shared" si="258"/>
        <v>0</v>
      </c>
      <c r="N2062" s="43">
        <f t="shared" si="259"/>
        <v>1</v>
      </c>
      <c r="O2062" s="43" t="str">
        <f t="shared" si="260"/>
        <v>A: 0%</v>
      </c>
      <c r="P2062" s="45">
        <f t="shared" si="261"/>
        <v>751520</v>
      </c>
      <c r="Q2062" s="45">
        <f>IF(L2062=1,F2062*INDEX(Asumsi!$B$5:$B$7,MATCH(I2062,Asumsi!$A$5:$A$7,0))-H2062,0)</f>
        <v>225456</v>
      </c>
      <c r="R2062" s="46">
        <f>MIN(G2062,INDEX(Asumsi!$C$5:$C$7,MATCH(I2062,Asumsi!$A$5:$A$7,0)))</f>
        <v>0</v>
      </c>
      <c r="S2062" s="43">
        <f t="shared" si="262"/>
        <v>0</v>
      </c>
      <c r="T2062" s="45">
        <f t="shared" si="263"/>
        <v>0</v>
      </c>
      <c r="U2062" s="45">
        <f>IF(L2062=1,F2062*INDEX(Asumsi!$B$5:$B$7,MATCH(I2062,Asumsi!$A$5:$A$7,0))-F2062*R2062,0)</f>
        <v>225456</v>
      </c>
      <c r="V2062" s="45">
        <f>IF(S2062=1,U2062*(1-Asumsi!$B$10),U2062)</f>
        <v>225456</v>
      </c>
    </row>
    <row r="2063" spans="1:22" x14ac:dyDescent="0.35">
      <c r="A2063" s="43">
        <v>52934</v>
      </c>
      <c r="B2063" s="43" t="s">
        <v>202</v>
      </c>
      <c r="C2063" s="43" t="s">
        <v>577</v>
      </c>
      <c r="D2063" s="44">
        <v>40751</v>
      </c>
      <c r="E2063" s="43">
        <v>20</v>
      </c>
      <c r="F2063" s="43">
        <v>184300</v>
      </c>
      <c r="G2063" s="43">
        <v>0.08</v>
      </c>
      <c r="H2063" s="43">
        <v>14744</v>
      </c>
      <c r="I2063" s="43" t="s">
        <v>76</v>
      </c>
      <c r="J2063" s="43" t="s">
        <v>149</v>
      </c>
      <c r="K2063" s="43">
        <f t="shared" si="256"/>
        <v>2011</v>
      </c>
      <c r="L2063" s="43">
        <f t="shared" si="257"/>
        <v>1</v>
      </c>
      <c r="M2063" s="43">
        <f t="shared" si="258"/>
        <v>0</v>
      </c>
      <c r="N2063" s="43">
        <f t="shared" si="259"/>
        <v>1</v>
      </c>
      <c r="O2063" s="43" t="str">
        <f t="shared" si="260"/>
        <v>D: 7%+</v>
      </c>
      <c r="P2063" s="45">
        <f t="shared" si="261"/>
        <v>169556</v>
      </c>
      <c r="Q2063" s="45">
        <f>IF(L2063=1,F2063*INDEX(Asumsi!$B$5:$B$7,MATCH(I2063,Asumsi!$A$5:$A$7,0))-H2063,0)</f>
        <v>40546</v>
      </c>
      <c r="R2063" s="46">
        <f>MIN(G2063,INDEX(Asumsi!$C$5:$C$7,MATCH(I2063,Asumsi!$A$5:$A$7,0)))</f>
        <v>0.05</v>
      </c>
      <c r="S2063" s="43">
        <f t="shared" si="262"/>
        <v>1</v>
      </c>
      <c r="T2063" s="45">
        <f t="shared" si="263"/>
        <v>5529</v>
      </c>
      <c r="U2063" s="45">
        <f>IF(L2063=1,F2063*INDEX(Asumsi!$B$5:$B$7,MATCH(I2063,Asumsi!$A$5:$A$7,0))-F2063*R2063,0)</f>
        <v>46075</v>
      </c>
      <c r="V2063" s="45">
        <f>IF(S2063=1,U2063*(1-Asumsi!$B$10),U2063)</f>
        <v>43771.25</v>
      </c>
    </row>
    <row r="2064" spans="1:22" x14ac:dyDescent="0.35">
      <c r="A2064" s="43">
        <v>54053</v>
      </c>
      <c r="B2064" s="43" t="s">
        <v>202</v>
      </c>
      <c r="C2064" s="43" t="s">
        <v>575</v>
      </c>
      <c r="D2064" s="44">
        <v>40953</v>
      </c>
      <c r="E2064" s="43">
        <v>18</v>
      </c>
      <c r="F2064" s="43">
        <v>1643577</v>
      </c>
      <c r="G2064" s="43">
        <v>0.06</v>
      </c>
      <c r="H2064" s="43">
        <v>98615</v>
      </c>
      <c r="I2064" s="43" t="s">
        <v>77</v>
      </c>
      <c r="J2064" s="43" t="s">
        <v>137</v>
      </c>
      <c r="K2064" s="43">
        <f t="shared" si="256"/>
        <v>2012</v>
      </c>
      <c r="L2064" s="43">
        <f t="shared" si="257"/>
        <v>1</v>
      </c>
      <c r="M2064" s="43">
        <f t="shared" si="258"/>
        <v>0</v>
      </c>
      <c r="N2064" s="43">
        <f t="shared" si="259"/>
        <v>1</v>
      </c>
      <c r="O2064" s="43" t="str">
        <f t="shared" si="260"/>
        <v>C: 4-6%</v>
      </c>
      <c r="P2064" s="45">
        <f t="shared" si="261"/>
        <v>1544962</v>
      </c>
      <c r="Q2064" s="45">
        <f>IF(L2064=1,F2064*INDEX(Asumsi!$B$5:$B$7,MATCH(I2064,Asumsi!$A$5:$A$7,0))-H2064,0)</f>
        <v>394458.1</v>
      </c>
      <c r="R2064" s="46">
        <f>MIN(G2064,INDEX(Asumsi!$C$5:$C$7,MATCH(I2064,Asumsi!$A$5:$A$7,0)))</f>
        <v>0.05</v>
      </c>
      <c r="S2064" s="43">
        <f t="shared" si="262"/>
        <v>1</v>
      </c>
      <c r="T2064" s="45">
        <f t="shared" si="263"/>
        <v>16435.769999999993</v>
      </c>
      <c r="U2064" s="45">
        <f>IF(L2064=1,F2064*INDEX(Asumsi!$B$5:$B$7,MATCH(I2064,Asumsi!$A$5:$A$7,0))-F2064*R2064,0)</f>
        <v>410894.25</v>
      </c>
      <c r="V2064" s="45">
        <f>IF(S2064=1,U2064*(1-Asumsi!$B$10),U2064)</f>
        <v>390349.53749999998</v>
      </c>
    </row>
    <row r="2065" spans="1:22" x14ac:dyDescent="0.35">
      <c r="A2065" s="43">
        <v>55239</v>
      </c>
      <c r="B2065" s="43" t="s">
        <v>202</v>
      </c>
      <c r="C2065" s="43" t="s">
        <v>615</v>
      </c>
      <c r="D2065" s="44">
        <v>41246</v>
      </c>
      <c r="E2065" s="43">
        <v>13</v>
      </c>
      <c r="F2065" s="43">
        <v>191360</v>
      </c>
      <c r="G2065" s="43">
        <v>7.0000000000000007E-2</v>
      </c>
      <c r="H2065" s="43">
        <v>13395</v>
      </c>
      <c r="I2065" s="43" t="s">
        <v>76</v>
      </c>
      <c r="J2065" s="43" t="s">
        <v>145</v>
      </c>
      <c r="K2065" s="43">
        <f t="shared" si="256"/>
        <v>2012</v>
      </c>
      <c r="L2065" s="43">
        <f t="shared" si="257"/>
        <v>1</v>
      </c>
      <c r="M2065" s="43">
        <f t="shared" si="258"/>
        <v>0</v>
      </c>
      <c r="N2065" s="43">
        <f t="shared" si="259"/>
        <v>1</v>
      </c>
      <c r="O2065" s="43" t="str">
        <f t="shared" si="260"/>
        <v>D: 7%+</v>
      </c>
      <c r="P2065" s="45">
        <f t="shared" si="261"/>
        <v>177965</v>
      </c>
      <c r="Q2065" s="45">
        <f>IF(L2065=1,F2065*INDEX(Asumsi!$B$5:$B$7,MATCH(I2065,Asumsi!$A$5:$A$7,0))-H2065,0)</f>
        <v>44013</v>
      </c>
      <c r="R2065" s="46">
        <f>MIN(G2065,INDEX(Asumsi!$C$5:$C$7,MATCH(I2065,Asumsi!$A$5:$A$7,0)))</f>
        <v>0.05</v>
      </c>
      <c r="S2065" s="43">
        <f t="shared" si="262"/>
        <v>1</v>
      </c>
      <c r="T2065" s="45">
        <f t="shared" si="263"/>
        <v>3827.2000000000007</v>
      </c>
      <c r="U2065" s="45">
        <f>IF(L2065=1,F2065*INDEX(Asumsi!$B$5:$B$7,MATCH(I2065,Asumsi!$A$5:$A$7,0))-F2065*R2065,0)</f>
        <v>47840</v>
      </c>
      <c r="V2065" s="45">
        <f>IF(S2065=1,U2065*(1-Asumsi!$B$10),U2065)</f>
        <v>45448</v>
      </c>
    </row>
    <row r="2066" spans="1:22" x14ac:dyDescent="0.35">
      <c r="A2066" s="43">
        <v>58599</v>
      </c>
      <c r="B2066" s="43" t="s">
        <v>202</v>
      </c>
      <c r="C2066" s="43" t="s">
        <v>632</v>
      </c>
      <c r="D2066" s="44">
        <v>40192</v>
      </c>
      <c r="E2066" s="43">
        <v>49</v>
      </c>
      <c r="F2066" s="43">
        <v>10664840</v>
      </c>
      <c r="G2066" s="43">
        <v>0.06</v>
      </c>
      <c r="H2066" s="43">
        <v>639890</v>
      </c>
      <c r="I2066" s="43" t="s">
        <v>75</v>
      </c>
      <c r="J2066" s="43" t="s">
        <v>135</v>
      </c>
      <c r="K2066" s="43">
        <f t="shared" si="256"/>
        <v>2010</v>
      </c>
      <c r="L2066" s="43">
        <f t="shared" si="257"/>
        <v>1</v>
      </c>
      <c r="M2066" s="43">
        <f t="shared" si="258"/>
        <v>0</v>
      </c>
      <c r="N2066" s="43">
        <f t="shared" si="259"/>
        <v>1</v>
      </c>
      <c r="O2066" s="43" t="str">
        <f t="shared" si="260"/>
        <v>C: 4-6%</v>
      </c>
      <c r="P2066" s="45">
        <f t="shared" si="261"/>
        <v>10024950</v>
      </c>
      <c r="Q2066" s="45">
        <f>IF(L2066=1,F2066*INDEX(Asumsi!$B$5:$B$7,MATCH(I2066,Asumsi!$A$5:$A$7,0))-H2066,0)</f>
        <v>2559562</v>
      </c>
      <c r="R2066" s="46">
        <f>MIN(G2066,INDEX(Asumsi!$C$5:$C$7,MATCH(I2066,Asumsi!$A$5:$A$7,0)))</f>
        <v>0.03</v>
      </c>
      <c r="S2066" s="43">
        <f t="shared" si="262"/>
        <v>1</v>
      </c>
      <c r="T2066" s="45">
        <f t="shared" si="263"/>
        <v>319945.2</v>
      </c>
      <c r="U2066" s="45">
        <f>IF(L2066=1,F2066*INDEX(Asumsi!$B$5:$B$7,MATCH(I2066,Asumsi!$A$5:$A$7,0))-F2066*R2066,0)</f>
        <v>2879506.8</v>
      </c>
      <c r="V2066" s="45">
        <f>IF(S2066=1,U2066*(1-Asumsi!$B$10),U2066)</f>
        <v>2735531.4599999995</v>
      </c>
    </row>
    <row r="2067" spans="1:22" x14ac:dyDescent="0.35">
      <c r="A2067" s="43">
        <v>326</v>
      </c>
      <c r="B2067" s="43" t="s">
        <v>202</v>
      </c>
      <c r="C2067" s="43" t="s">
        <v>633</v>
      </c>
      <c r="D2067" s="44">
        <v>40697</v>
      </c>
      <c r="E2067" s="43">
        <v>34</v>
      </c>
      <c r="F2067" s="43">
        <v>436540</v>
      </c>
      <c r="G2067" s="43">
        <v>0.03</v>
      </c>
      <c r="H2067" s="43">
        <v>13096</v>
      </c>
      <c r="I2067" s="43" t="s">
        <v>76</v>
      </c>
      <c r="J2067" s="43" t="s">
        <v>138</v>
      </c>
      <c r="K2067" s="43">
        <f t="shared" si="256"/>
        <v>2011</v>
      </c>
      <c r="L2067" s="43">
        <f t="shared" si="257"/>
        <v>1</v>
      </c>
      <c r="M2067" s="43">
        <f t="shared" si="258"/>
        <v>0</v>
      </c>
      <c r="N2067" s="43">
        <f t="shared" si="259"/>
        <v>1</v>
      </c>
      <c r="O2067" s="43" t="str">
        <f t="shared" si="260"/>
        <v>B: 1-3%</v>
      </c>
      <c r="P2067" s="45">
        <f t="shared" si="261"/>
        <v>423444</v>
      </c>
      <c r="Q2067" s="45">
        <f>IF(L2067=1,F2067*INDEX(Asumsi!$B$5:$B$7,MATCH(I2067,Asumsi!$A$5:$A$7,0))-H2067,0)</f>
        <v>117866</v>
      </c>
      <c r="R2067" s="46">
        <f>MIN(G2067,INDEX(Asumsi!$C$5:$C$7,MATCH(I2067,Asumsi!$A$5:$A$7,0)))</f>
        <v>0.03</v>
      </c>
      <c r="S2067" s="43">
        <f t="shared" si="262"/>
        <v>0</v>
      </c>
      <c r="T2067" s="45">
        <f t="shared" si="263"/>
        <v>0</v>
      </c>
      <c r="U2067" s="45">
        <f>IF(L2067=1,F2067*INDEX(Asumsi!$B$5:$B$7,MATCH(I2067,Asumsi!$A$5:$A$7,0))-F2067*R2067,0)</f>
        <v>117865.8</v>
      </c>
      <c r="V2067" s="45">
        <f>IF(S2067=1,U2067*(1-Asumsi!$B$10),U2067)</f>
        <v>117865.8</v>
      </c>
    </row>
    <row r="2068" spans="1:22" x14ac:dyDescent="0.35">
      <c r="A2068" s="43">
        <v>614</v>
      </c>
      <c r="B2068" s="43" t="s">
        <v>209</v>
      </c>
      <c r="C2068" s="43" t="s">
        <v>480</v>
      </c>
      <c r="D2068" s="44">
        <v>41243</v>
      </c>
      <c r="E2068" s="43">
        <v>41</v>
      </c>
      <c r="F2068" s="43">
        <v>1256440</v>
      </c>
      <c r="G2068" s="43">
        <v>0</v>
      </c>
      <c r="H2068" s="43">
        <v>0</v>
      </c>
      <c r="I2068" s="43" t="s">
        <v>75</v>
      </c>
      <c r="J2068" s="43" t="s">
        <v>144</v>
      </c>
      <c r="K2068" s="43">
        <f t="shared" si="256"/>
        <v>2012</v>
      </c>
      <c r="L2068" s="43">
        <f t="shared" si="257"/>
        <v>0</v>
      </c>
      <c r="M2068" s="43">
        <f t="shared" si="258"/>
        <v>1</v>
      </c>
      <c r="N2068" s="43">
        <f t="shared" si="259"/>
        <v>1</v>
      </c>
      <c r="O2068" s="43" t="str">
        <f t="shared" si="260"/>
        <v>A: 0%</v>
      </c>
      <c r="P2068" s="45">
        <f t="shared" si="261"/>
        <v>0</v>
      </c>
      <c r="Q2068" s="45">
        <f>IF(L2068=1,F2068*INDEX(Asumsi!$B$5:$B$7,MATCH(I2068,Asumsi!$A$5:$A$7,0))-H2068,0)</f>
        <v>0</v>
      </c>
      <c r="R2068" s="46">
        <f>MIN(G2068,INDEX(Asumsi!$C$5:$C$7,MATCH(I2068,Asumsi!$A$5:$A$7,0)))</f>
        <v>0</v>
      </c>
      <c r="S2068" s="43">
        <f t="shared" si="262"/>
        <v>0</v>
      </c>
      <c r="T2068" s="45">
        <f t="shared" si="263"/>
        <v>0</v>
      </c>
      <c r="U2068" s="45">
        <f>IF(L2068=1,F2068*INDEX(Asumsi!$B$5:$B$7,MATCH(I2068,Asumsi!$A$5:$A$7,0))-F2068*R2068,0)</f>
        <v>0</v>
      </c>
      <c r="V2068" s="45">
        <f>IF(S2068=1,U2068*(1-Asumsi!$B$10),U2068)</f>
        <v>0</v>
      </c>
    </row>
    <row r="2069" spans="1:22" x14ac:dyDescent="0.35">
      <c r="A2069" s="43">
        <v>898</v>
      </c>
      <c r="B2069" s="43" t="s">
        <v>202</v>
      </c>
      <c r="C2069" s="43" t="s">
        <v>634</v>
      </c>
      <c r="D2069" s="44">
        <v>40331</v>
      </c>
      <c r="E2069" s="43">
        <v>40</v>
      </c>
      <c r="F2069" s="43">
        <v>1352260</v>
      </c>
      <c r="G2069" s="43">
        <v>0.03</v>
      </c>
      <c r="H2069" s="43">
        <v>40568</v>
      </c>
      <c r="I2069" s="43" t="s">
        <v>77</v>
      </c>
      <c r="J2069" s="43" t="s">
        <v>142</v>
      </c>
      <c r="K2069" s="43">
        <f t="shared" si="256"/>
        <v>2010</v>
      </c>
      <c r="L2069" s="43">
        <f t="shared" si="257"/>
        <v>1</v>
      </c>
      <c r="M2069" s="43">
        <f t="shared" si="258"/>
        <v>0</v>
      </c>
      <c r="N2069" s="43">
        <f t="shared" si="259"/>
        <v>1</v>
      </c>
      <c r="O2069" s="43" t="str">
        <f t="shared" si="260"/>
        <v>B: 1-3%</v>
      </c>
      <c r="P2069" s="45">
        <f t="shared" si="261"/>
        <v>1311692</v>
      </c>
      <c r="Q2069" s="45">
        <f>IF(L2069=1,F2069*INDEX(Asumsi!$B$5:$B$7,MATCH(I2069,Asumsi!$A$5:$A$7,0))-H2069,0)</f>
        <v>365110</v>
      </c>
      <c r="R2069" s="46">
        <f>MIN(G2069,INDEX(Asumsi!$C$5:$C$7,MATCH(I2069,Asumsi!$A$5:$A$7,0)))</f>
        <v>0.03</v>
      </c>
      <c r="S2069" s="43">
        <f t="shared" si="262"/>
        <v>0</v>
      </c>
      <c r="T2069" s="45">
        <f t="shared" si="263"/>
        <v>0</v>
      </c>
      <c r="U2069" s="45">
        <f>IF(L2069=1,F2069*INDEX(Asumsi!$B$5:$B$7,MATCH(I2069,Asumsi!$A$5:$A$7,0))-F2069*R2069,0)</f>
        <v>365110.2</v>
      </c>
      <c r="V2069" s="45">
        <f>IF(S2069=1,U2069*(1-Asumsi!$B$10),U2069)</f>
        <v>365110.2</v>
      </c>
    </row>
    <row r="2070" spans="1:22" x14ac:dyDescent="0.35">
      <c r="A2070" s="43">
        <v>1031</v>
      </c>
      <c r="B2070" s="43" t="s">
        <v>202</v>
      </c>
      <c r="C2070" s="43" t="s">
        <v>634</v>
      </c>
      <c r="D2070" s="44">
        <v>40056</v>
      </c>
      <c r="E2070" s="43">
        <v>34</v>
      </c>
      <c r="F2070" s="43">
        <v>452200</v>
      </c>
      <c r="G2070" s="43">
        <v>0</v>
      </c>
      <c r="H2070" s="43">
        <v>0</v>
      </c>
      <c r="I2070" s="43" t="s">
        <v>76</v>
      </c>
      <c r="J2070" s="43" t="s">
        <v>138</v>
      </c>
      <c r="K2070" s="43">
        <f t="shared" si="256"/>
        <v>2009</v>
      </c>
      <c r="L2070" s="43">
        <f t="shared" si="257"/>
        <v>1</v>
      </c>
      <c r="M2070" s="43">
        <f t="shared" si="258"/>
        <v>0</v>
      </c>
      <c r="N2070" s="43">
        <f t="shared" si="259"/>
        <v>1</v>
      </c>
      <c r="O2070" s="43" t="str">
        <f t="shared" si="260"/>
        <v>A: 0%</v>
      </c>
      <c r="P2070" s="45">
        <f t="shared" si="261"/>
        <v>452200</v>
      </c>
      <c r="Q2070" s="45">
        <f>IF(L2070=1,F2070*INDEX(Asumsi!$B$5:$B$7,MATCH(I2070,Asumsi!$A$5:$A$7,0))-H2070,0)</f>
        <v>135660</v>
      </c>
      <c r="R2070" s="46">
        <f>MIN(G2070,INDEX(Asumsi!$C$5:$C$7,MATCH(I2070,Asumsi!$A$5:$A$7,0)))</f>
        <v>0</v>
      </c>
      <c r="S2070" s="43">
        <f t="shared" si="262"/>
        <v>0</v>
      </c>
      <c r="T2070" s="45">
        <f t="shared" si="263"/>
        <v>0</v>
      </c>
      <c r="U2070" s="45">
        <f>IF(L2070=1,F2070*INDEX(Asumsi!$B$5:$B$7,MATCH(I2070,Asumsi!$A$5:$A$7,0))-F2070*R2070,0)</f>
        <v>135660</v>
      </c>
      <c r="V2070" s="45">
        <f>IF(S2070=1,U2070*(1-Asumsi!$B$10),U2070)</f>
        <v>135660</v>
      </c>
    </row>
    <row r="2071" spans="1:22" x14ac:dyDescent="0.35">
      <c r="A2071" s="43">
        <v>1447</v>
      </c>
      <c r="B2071" s="43" t="s">
        <v>202</v>
      </c>
      <c r="C2071" s="43" t="s">
        <v>635</v>
      </c>
      <c r="D2071" s="44">
        <v>41196</v>
      </c>
      <c r="E2071" s="43">
        <v>40</v>
      </c>
      <c r="F2071" s="43">
        <v>4271947</v>
      </c>
      <c r="G2071" s="43">
        <v>7.0000000000000007E-2</v>
      </c>
      <c r="H2071" s="43">
        <v>299036</v>
      </c>
      <c r="I2071" s="43" t="s">
        <v>77</v>
      </c>
      <c r="J2071" s="43" t="s">
        <v>137</v>
      </c>
      <c r="K2071" s="43">
        <f t="shared" si="256"/>
        <v>2012</v>
      </c>
      <c r="L2071" s="43">
        <f t="shared" si="257"/>
        <v>1</v>
      </c>
      <c r="M2071" s="43">
        <f t="shared" si="258"/>
        <v>0</v>
      </c>
      <c r="N2071" s="43">
        <f t="shared" si="259"/>
        <v>1</v>
      </c>
      <c r="O2071" s="43" t="str">
        <f t="shared" si="260"/>
        <v>D: 7%+</v>
      </c>
      <c r="P2071" s="45">
        <f t="shared" si="261"/>
        <v>3972911</v>
      </c>
      <c r="Q2071" s="45">
        <f>IF(L2071=1,F2071*INDEX(Asumsi!$B$5:$B$7,MATCH(I2071,Asumsi!$A$5:$A$7,0))-H2071,0)</f>
        <v>982548.09999999986</v>
      </c>
      <c r="R2071" s="46">
        <f>MIN(G2071,INDEX(Asumsi!$C$5:$C$7,MATCH(I2071,Asumsi!$A$5:$A$7,0)))</f>
        <v>0.05</v>
      </c>
      <c r="S2071" s="43">
        <f t="shared" si="262"/>
        <v>1</v>
      </c>
      <c r="T2071" s="45">
        <f t="shared" si="263"/>
        <v>85438.940000000017</v>
      </c>
      <c r="U2071" s="45">
        <f>IF(L2071=1,F2071*INDEX(Asumsi!$B$5:$B$7,MATCH(I2071,Asumsi!$A$5:$A$7,0))-F2071*R2071,0)</f>
        <v>1067986.7499999998</v>
      </c>
      <c r="V2071" s="45">
        <f>IF(S2071=1,U2071*(1-Asumsi!$B$10),U2071)</f>
        <v>1014587.4124999997</v>
      </c>
    </row>
    <row r="2072" spans="1:22" x14ac:dyDescent="0.35">
      <c r="A2072" s="43">
        <v>2150</v>
      </c>
      <c r="B2072" s="43" t="s">
        <v>202</v>
      </c>
      <c r="C2072" s="43" t="s">
        <v>636</v>
      </c>
      <c r="D2072" s="44">
        <v>39966</v>
      </c>
      <c r="E2072" s="43">
        <v>21</v>
      </c>
      <c r="F2072" s="43">
        <v>7811500</v>
      </c>
      <c r="G2072" s="43">
        <v>0.01</v>
      </c>
      <c r="H2072" s="43">
        <v>78115</v>
      </c>
      <c r="I2072" s="43" t="s">
        <v>75</v>
      </c>
      <c r="J2072" s="43" t="s">
        <v>136</v>
      </c>
      <c r="K2072" s="43">
        <f t="shared" si="256"/>
        <v>2009</v>
      </c>
      <c r="L2072" s="43">
        <f t="shared" si="257"/>
        <v>1</v>
      </c>
      <c r="M2072" s="43">
        <f t="shared" si="258"/>
        <v>0</v>
      </c>
      <c r="N2072" s="43">
        <f t="shared" si="259"/>
        <v>1</v>
      </c>
      <c r="O2072" s="43" t="str">
        <f t="shared" si="260"/>
        <v>B: 1-3%</v>
      </c>
      <c r="P2072" s="45">
        <f t="shared" si="261"/>
        <v>7733385</v>
      </c>
      <c r="Q2072" s="45">
        <f>IF(L2072=1,F2072*INDEX(Asumsi!$B$5:$B$7,MATCH(I2072,Asumsi!$A$5:$A$7,0))-H2072,0)</f>
        <v>2265335</v>
      </c>
      <c r="R2072" s="46">
        <f>MIN(G2072,INDEX(Asumsi!$C$5:$C$7,MATCH(I2072,Asumsi!$A$5:$A$7,0)))</f>
        <v>0.01</v>
      </c>
      <c r="S2072" s="43">
        <f t="shared" si="262"/>
        <v>0</v>
      </c>
      <c r="T2072" s="45">
        <f t="shared" si="263"/>
        <v>0</v>
      </c>
      <c r="U2072" s="45">
        <f>IF(L2072=1,F2072*INDEX(Asumsi!$B$5:$B$7,MATCH(I2072,Asumsi!$A$5:$A$7,0))-F2072*R2072,0)</f>
        <v>2265335</v>
      </c>
      <c r="V2072" s="45">
        <f>IF(S2072=1,U2072*(1-Asumsi!$B$10),U2072)</f>
        <v>2265335</v>
      </c>
    </row>
    <row r="2073" spans="1:22" x14ac:dyDescent="0.35">
      <c r="A2073" s="43">
        <v>2211</v>
      </c>
      <c r="B2073" s="43" t="s">
        <v>202</v>
      </c>
      <c r="C2073" s="43" t="s">
        <v>636</v>
      </c>
      <c r="D2073" s="44">
        <v>39993</v>
      </c>
      <c r="E2073" s="43">
        <v>22</v>
      </c>
      <c r="F2073" s="43">
        <v>3302180</v>
      </c>
      <c r="G2073" s="43">
        <v>0.05</v>
      </c>
      <c r="H2073" s="43">
        <v>165109</v>
      </c>
      <c r="I2073" s="43" t="s">
        <v>77</v>
      </c>
      <c r="J2073" s="43" t="s">
        <v>142</v>
      </c>
      <c r="K2073" s="43">
        <f t="shared" si="256"/>
        <v>2009</v>
      </c>
      <c r="L2073" s="43">
        <f t="shared" si="257"/>
        <v>1</v>
      </c>
      <c r="M2073" s="43">
        <f t="shared" si="258"/>
        <v>0</v>
      </c>
      <c r="N2073" s="43">
        <f t="shared" si="259"/>
        <v>1</v>
      </c>
      <c r="O2073" s="43" t="str">
        <f t="shared" si="260"/>
        <v>C: 4-6%</v>
      </c>
      <c r="P2073" s="45">
        <f t="shared" si="261"/>
        <v>3137071</v>
      </c>
      <c r="Q2073" s="45">
        <f>IF(L2073=1,F2073*INDEX(Asumsi!$B$5:$B$7,MATCH(I2073,Asumsi!$A$5:$A$7,0))-H2073,0)</f>
        <v>825545</v>
      </c>
      <c r="R2073" s="46">
        <f>MIN(G2073,INDEX(Asumsi!$C$5:$C$7,MATCH(I2073,Asumsi!$A$5:$A$7,0)))</f>
        <v>0.05</v>
      </c>
      <c r="S2073" s="43">
        <f t="shared" si="262"/>
        <v>0</v>
      </c>
      <c r="T2073" s="45">
        <f t="shared" si="263"/>
        <v>0</v>
      </c>
      <c r="U2073" s="45">
        <f>IF(L2073=1,F2073*INDEX(Asumsi!$B$5:$B$7,MATCH(I2073,Asumsi!$A$5:$A$7,0))-F2073*R2073,0)</f>
        <v>825545</v>
      </c>
      <c r="V2073" s="45">
        <f>IF(S2073=1,U2073*(1-Asumsi!$B$10),U2073)</f>
        <v>825545</v>
      </c>
    </row>
    <row r="2074" spans="1:22" x14ac:dyDescent="0.35">
      <c r="A2074" s="43">
        <v>2307</v>
      </c>
      <c r="B2074" s="43" t="s">
        <v>202</v>
      </c>
      <c r="C2074" s="43" t="s">
        <v>637</v>
      </c>
      <c r="D2074" s="44">
        <v>40357</v>
      </c>
      <c r="E2074" s="43">
        <v>32</v>
      </c>
      <c r="F2074" s="43">
        <v>364660</v>
      </c>
      <c r="G2074" s="43">
        <v>0.1</v>
      </c>
      <c r="H2074" s="43">
        <v>36466</v>
      </c>
      <c r="I2074" s="43" t="s">
        <v>76</v>
      </c>
      <c r="J2074" s="43" t="s">
        <v>138</v>
      </c>
      <c r="K2074" s="43">
        <f t="shared" si="256"/>
        <v>2010</v>
      </c>
      <c r="L2074" s="43">
        <f t="shared" si="257"/>
        <v>1</v>
      </c>
      <c r="M2074" s="43">
        <f t="shared" si="258"/>
        <v>0</v>
      </c>
      <c r="N2074" s="43">
        <f t="shared" si="259"/>
        <v>1</v>
      </c>
      <c r="O2074" s="43" t="str">
        <f t="shared" si="260"/>
        <v>D: 7%+</v>
      </c>
      <c r="P2074" s="45">
        <f t="shared" si="261"/>
        <v>328194</v>
      </c>
      <c r="Q2074" s="45">
        <f>IF(L2074=1,F2074*INDEX(Asumsi!$B$5:$B$7,MATCH(I2074,Asumsi!$A$5:$A$7,0))-H2074,0)</f>
        <v>72932</v>
      </c>
      <c r="R2074" s="46">
        <f>MIN(G2074,INDEX(Asumsi!$C$5:$C$7,MATCH(I2074,Asumsi!$A$5:$A$7,0)))</f>
        <v>0.05</v>
      </c>
      <c r="S2074" s="43">
        <f t="shared" si="262"/>
        <v>1</v>
      </c>
      <c r="T2074" s="45">
        <f t="shared" si="263"/>
        <v>18233</v>
      </c>
      <c r="U2074" s="45">
        <f>IF(L2074=1,F2074*INDEX(Asumsi!$B$5:$B$7,MATCH(I2074,Asumsi!$A$5:$A$7,0))-F2074*R2074,0)</f>
        <v>91165</v>
      </c>
      <c r="V2074" s="45">
        <f>IF(S2074=1,U2074*(1-Asumsi!$B$10),U2074)</f>
        <v>86606.75</v>
      </c>
    </row>
    <row r="2075" spans="1:22" x14ac:dyDescent="0.35">
      <c r="A2075" s="43">
        <v>2370</v>
      </c>
      <c r="B2075" s="43" t="s">
        <v>202</v>
      </c>
      <c r="C2075" s="43" t="s">
        <v>634</v>
      </c>
      <c r="D2075" s="44">
        <v>39829</v>
      </c>
      <c r="E2075" s="43">
        <v>6</v>
      </c>
      <c r="F2075" s="43">
        <v>1359200</v>
      </c>
      <c r="G2075" s="43">
        <v>0.02</v>
      </c>
      <c r="H2075" s="43">
        <v>27184</v>
      </c>
      <c r="I2075" s="43" t="s">
        <v>75</v>
      </c>
      <c r="J2075" s="43" t="s">
        <v>144</v>
      </c>
      <c r="K2075" s="43">
        <f t="shared" si="256"/>
        <v>2009</v>
      </c>
      <c r="L2075" s="43">
        <f t="shared" si="257"/>
        <v>1</v>
      </c>
      <c r="M2075" s="43">
        <f t="shared" si="258"/>
        <v>0</v>
      </c>
      <c r="N2075" s="43">
        <f t="shared" si="259"/>
        <v>1</v>
      </c>
      <c r="O2075" s="43" t="str">
        <f t="shared" si="260"/>
        <v>B: 1-3%</v>
      </c>
      <c r="P2075" s="45">
        <f t="shared" si="261"/>
        <v>1332016</v>
      </c>
      <c r="Q2075" s="45">
        <f>IF(L2075=1,F2075*INDEX(Asumsi!$B$5:$B$7,MATCH(I2075,Asumsi!$A$5:$A$7,0))-H2075,0)</f>
        <v>380576</v>
      </c>
      <c r="R2075" s="46">
        <f>MIN(G2075,INDEX(Asumsi!$C$5:$C$7,MATCH(I2075,Asumsi!$A$5:$A$7,0)))</f>
        <v>0.02</v>
      </c>
      <c r="S2075" s="43">
        <f t="shared" si="262"/>
        <v>0</v>
      </c>
      <c r="T2075" s="45">
        <f t="shared" si="263"/>
        <v>0</v>
      </c>
      <c r="U2075" s="45">
        <f>IF(L2075=1,F2075*INDEX(Asumsi!$B$5:$B$7,MATCH(I2075,Asumsi!$A$5:$A$7,0))-F2075*R2075,0)</f>
        <v>380576</v>
      </c>
      <c r="V2075" s="45">
        <f>IF(S2075=1,U2075*(1-Asumsi!$B$10),U2075)</f>
        <v>380576</v>
      </c>
    </row>
    <row r="2076" spans="1:22" x14ac:dyDescent="0.35">
      <c r="A2076" s="43">
        <v>2374</v>
      </c>
      <c r="B2076" s="43" t="s">
        <v>202</v>
      </c>
      <c r="C2076" s="43" t="s">
        <v>638</v>
      </c>
      <c r="D2076" s="44">
        <v>40479</v>
      </c>
      <c r="E2076" s="43">
        <v>21</v>
      </c>
      <c r="F2076" s="43">
        <v>156340</v>
      </c>
      <c r="G2076" s="43">
        <v>0.01</v>
      </c>
      <c r="H2076" s="43">
        <v>1563</v>
      </c>
      <c r="I2076" s="43" t="s">
        <v>76</v>
      </c>
      <c r="J2076" s="43" t="s">
        <v>138</v>
      </c>
      <c r="K2076" s="43">
        <f t="shared" si="256"/>
        <v>2010</v>
      </c>
      <c r="L2076" s="43">
        <f t="shared" si="257"/>
        <v>1</v>
      </c>
      <c r="M2076" s="43">
        <f t="shared" si="258"/>
        <v>0</v>
      </c>
      <c r="N2076" s="43">
        <f t="shared" si="259"/>
        <v>1</v>
      </c>
      <c r="O2076" s="43" t="str">
        <f t="shared" si="260"/>
        <v>B: 1-3%</v>
      </c>
      <c r="P2076" s="45">
        <f t="shared" si="261"/>
        <v>154777</v>
      </c>
      <c r="Q2076" s="45">
        <f>IF(L2076=1,F2076*INDEX(Asumsi!$B$5:$B$7,MATCH(I2076,Asumsi!$A$5:$A$7,0))-H2076,0)</f>
        <v>45339</v>
      </c>
      <c r="R2076" s="46">
        <f>MIN(G2076,INDEX(Asumsi!$C$5:$C$7,MATCH(I2076,Asumsi!$A$5:$A$7,0)))</f>
        <v>0.01</v>
      </c>
      <c r="S2076" s="43">
        <f t="shared" si="262"/>
        <v>0</v>
      </c>
      <c r="T2076" s="45">
        <f t="shared" si="263"/>
        <v>0</v>
      </c>
      <c r="U2076" s="45">
        <f>IF(L2076=1,F2076*INDEX(Asumsi!$B$5:$B$7,MATCH(I2076,Asumsi!$A$5:$A$7,0))-F2076*R2076,0)</f>
        <v>45338.6</v>
      </c>
      <c r="V2076" s="45">
        <f>IF(S2076=1,U2076*(1-Asumsi!$B$10),U2076)</f>
        <v>45338.6</v>
      </c>
    </row>
    <row r="2077" spans="1:22" x14ac:dyDescent="0.35">
      <c r="A2077" s="43">
        <v>3138</v>
      </c>
      <c r="B2077" s="43" t="s">
        <v>202</v>
      </c>
      <c r="C2077" s="43" t="s">
        <v>639</v>
      </c>
      <c r="D2077" s="44">
        <v>39852</v>
      </c>
      <c r="E2077" s="43">
        <v>4</v>
      </c>
      <c r="F2077" s="43">
        <v>1436060</v>
      </c>
      <c r="G2077" s="43">
        <v>7.0000000000000007E-2</v>
      </c>
      <c r="H2077" s="43">
        <v>100524</v>
      </c>
      <c r="I2077" s="43" t="s">
        <v>77</v>
      </c>
      <c r="J2077" s="43" t="s">
        <v>142</v>
      </c>
      <c r="K2077" s="43">
        <f t="shared" si="256"/>
        <v>2009</v>
      </c>
      <c r="L2077" s="43">
        <f t="shared" si="257"/>
        <v>1</v>
      </c>
      <c r="M2077" s="43">
        <f t="shared" si="258"/>
        <v>0</v>
      </c>
      <c r="N2077" s="43">
        <f t="shared" si="259"/>
        <v>1</v>
      </c>
      <c r="O2077" s="43" t="str">
        <f t="shared" si="260"/>
        <v>D: 7%+</v>
      </c>
      <c r="P2077" s="45">
        <f t="shared" si="261"/>
        <v>1335536</v>
      </c>
      <c r="Q2077" s="45">
        <f>IF(L2077=1,F2077*INDEX(Asumsi!$B$5:$B$7,MATCH(I2077,Asumsi!$A$5:$A$7,0))-H2077,0)</f>
        <v>330294</v>
      </c>
      <c r="R2077" s="46">
        <f>MIN(G2077,INDEX(Asumsi!$C$5:$C$7,MATCH(I2077,Asumsi!$A$5:$A$7,0)))</f>
        <v>0.05</v>
      </c>
      <c r="S2077" s="43">
        <f t="shared" si="262"/>
        <v>1</v>
      </c>
      <c r="T2077" s="45">
        <f t="shared" si="263"/>
        <v>28721.200000000004</v>
      </c>
      <c r="U2077" s="45">
        <f>IF(L2077=1,F2077*INDEX(Asumsi!$B$5:$B$7,MATCH(I2077,Asumsi!$A$5:$A$7,0))-F2077*R2077,0)</f>
        <v>359015</v>
      </c>
      <c r="V2077" s="45">
        <f>IF(S2077=1,U2077*(1-Asumsi!$B$10),U2077)</f>
        <v>341064.25</v>
      </c>
    </row>
    <row r="2078" spans="1:22" x14ac:dyDescent="0.35">
      <c r="A2078" s="43">
        <v>3141</v>
      </c>
      <c r="B2078" s="43" t="s">
        <v>202</v>
      </c>
      <c r="C2078" s="43" t="s">
        <v>513</v>
      </c>
      <c r="D2078" s="44">
        <v>40856</v>
      </c>
      <c r="E2078" s="43">
        <v>30</v>
      </c>
      <c r="F2078" s="43">
        <v>1069920</v>
      </c>
      <c r="G2078" s="43">
        <v>0.08</v>
      </c>
      <c r="H2078" s="43">
        <v>85594</v>
      </c>
      <c r="I2078" s="43" t="s">
        <v>77</v>
      </c>
      <c r="J2078" s="43" t="s">
        <v>142</v>
      </c>
      <c r="K2078" s="43">
        <f t="shared" si="256"/>
        <v>2011</v>
      </c>
      <c r="L2078" s="43">
        <f t="shared" si="257"/>
        <v>1</v>
      </c>
      <c r="M2078" s="43">
        <f t="shared" si="258"/>
        <v>0</v>
      </c>
      <c r="N2078" s="43">
        <f t="shared" si="259"/>
        <v>1</v>
      </c>
      <c r="O2078" s="43" t="str">
        <f t="shared" si="260"/>
        <v>D: 7%+</v>
      </c>
      <c r="P2078" s="45">
        <f t="shared" si="261"/>
        <v>984326</v>
      </c>
      <c r="Q2078" s="45">
        <f>IF(L2078=1,F2078*INDEX(Asumsi!$B$5:$B$7,MATCH(I2078,Asumsi!$A$5:$A$7,0))-H2078,0)</f>
        <v>235382</v>
      </c>
      <c r="R2078" s="46">
        <f>MIN(G2078,INDEX(Asumsi!$C$5:$C$7,MATCH(I2078,Asumsi!$A$5:$A$7,0)))</f>
        <v>0.05</v>
      </c>
      <c r="S2078" s="43">
        <f t="shared" si="262"/>
        <v>1</v>
      </c>
      <c r="T2078" s="45">
        <f t="shared" si="263"/>
        <v>32097.599999999999</v>
      </c>
      <c r="U2078" s="45">
        <f>IF(L2078=1,F2078*INDEX(Asumsi!$B$5:$B$7,MATCH(I2078,Asumsi!$A$5:$A$7,0))-F2078*R2078,0)</f>
        <v>267480</v>
      </c>
      <c r="V2078" s="45">
        <f>IF(S2078=1,U2078*(1-Asumsi!$B$10),U2078)</f>
        <v>254106</v>
      </c>
    </row>
    <row r="2079" spans="1:22" x14ac:dyDescent="0.35">
      <c r="A2079" s="43">
        <v>4515</v>
      </c>
      <c r="B2079" s="43" t="s">
        <v>202</v>
      </c>
      <c r="C2079" s="43" t="s">
        <v>636</v>
      </c>
      <c r="D2079" s="44">
        <v>40984</v>
      </c>
      <c r="E2079" s="43">
        <v>7</v>
      </c>
      <c r="F2079" s="43">
        <v>1775880</v>
      </c>
      <c r="G2079" s="43">
        <v>0.02</v>
      </c>
      <c r="H2079" s="43">
        <v>35518</v>
      </c>
      <c r="I2079" s="43" t="s">
        <v>77</v>
      </c>
      <c r="J2079" s="43" t="s">
        <v>134</v>
      </c>
      <c r="K2079" s="43">
        <f t="shared" si="256"/>
        <v>2012</v>
      </c>
      <c r="L2079" s="43">
        <f t="shared" si="257"/>
        <v>1</v>
      </c>
      <c r="M2079" s="43">
        <f t="shared" si="258"/>
        <v>0</v>
      </c>
      <c r="N2079" s="43">
        <f t="shared" si="259"/>
        <v>1</v>
      </c>
      <c r="O2079" s="43" t="str">
        <f t="shared" si="260"/>
        <v>B: 1-3%</v>
      </c>
      <c r="P2079" s="45">
        <f t="shared" si="261"/>
        <v>1740362</v>
      </c>
      <c r="Q2079" s="45">
        <f>IF(L2079=1,F2079*INDEX(Asumsi!$B$5:$B$7,MATCH(I2079,Asumsi!$A$5:$A$7,0))-H2079,0)</f>
        <v>497246</v>
      </c>
      <c r="R2079" s="46">
        <f>MIN(G2079,INDEX(Asumsi!$C$5:$C$7,MATCH(I2079,Asumsi!$A$5:$A$7,0)))</f>
        <v>0.02</v>
      </c>
      <c r="S2079" s="43">
        <f t="shared" si="262"/>
        <v>0</v>
      </c>
      <c r="T2079" s="45">
        <f t="shared" si="263"/>
        <v>0</v>
      </c>
      <c r="U2079" s="45">
        <f>IF(L2079=1,F2079*INDEX(Asumsi!$B$5:$B$7,MATCH(I2079,Asumsi!$A$5:$A$7,0))-F2079*R2079,0)</f>
        <v>497246.4</v>
      </c>
      <c r="V2079" s="45">
        <f>IF(S2079=1,U2079*(1-Asumsi!$B$10),U2079)</f>
        <v>497246.4</v>
      </c>
    </row>
    <row r="2080" spans="1:22" x14ac:dyDescent="0.35">
      <c r="A2080" s="43">
        <v>4708</v>
      </c>
      <c r="B2080" s="43" t="s">
        <v>202</v>
      </c>
      <c r="C2080" s="43" t="s">
        <v>633</v>
      </c>
      <c r="D2080" s="44">
        <v>40086</v>
      </c>
      <c r="E2080" s="43">
        <v>29</v>
      </c>
      <c r="F2080" s="43">
        <v>360760</v>
      </c>
      <c r="G2080" s="43">
        <v>0.08</v>
      </c>
      <c r="H2080" s="43">
        <v>28861</v>
      </c>
      <c r="I2080" s="43" t="s">
        <v>76</v>
      </c>
      <c r="J2080" s="43" t="s">
        <v>145</v>
      </c>
      <c r="K2080" s="43">
        <f t="shared" si="256"/>
        <v>2009</v>
      </c>
      <c r="L2080" s="43">
        <f t="shared" si="257"/>
        <v>1</v>
      </c>
      <c r="M2080" s="43">
        <f t="shared" si="258"/>
        <v>0</v>
      </c>
      <c r="N2080" s="43">
        <f t="shared" si="259"/>
        <v>1</v>
      </c>
      <c r="O2080" s="43" t="str">
        <f t="shared" si="260"/>
        <v>D: 7%+</v>
      </c>
      <c r="P2080" s="45">
        <f t="shared" si="261"/>
        <v>331899</v>
      </c>
      <c r="Q2080" s="45">
        <f>IF(L2080=1,F2080*INDEX(Asumsi!$B$5:$B$7,MATCH(I2080,Asumsi!$A$5:$A$7,0))-H2080,0)</f>
        <v>79367</v>
      </c>
      <c r="R2080" s="46">
        <f>MIN(G2080,INDEX(Asumsi!$C$5:$C$7,MATCH(I2080,Asumsi!$A$5:$A$7,0)))</f>
        <v>0.05</v>
      </c>
      <c r="S2080" s="43">
        <f t="shared" si="262"/>
        <v>1</v>
      </c>
      <c r="T2080" s="45">
        <f t="shared" si="263"/>
        <v>10822.8</v>
      </c>
      <c r="U2080" s="45">
        <f>IF(L2080=1,F2080*INDEX(Asumsi!$B$5:$B$7,MATCH(I2080,Asumsi!$A$5:$A$7,0))-F2080*R2080,0)</f>
        <v>90190</v>
      </c>
      <c r="V2080" s="45">
        <f>IF(S2080=1,U2080*(1-Asumsi!$B$10),U2080)</f>
        <v>85680.5</v>
      </c>
    </row>
    <row r="2081" spans="1:22" x14ac:dyDescent="0.35">
      <c r="A2081" s="43">
        <v>5155</v>
      </c>
      <c r="B2081" s="43" t="s">
        <v>202</v>
      </c>
      <c r="C2081" s="43" t="s">
        <v>640</v>
      </c>
      <c r="D2081" s="44">
        <v>39975</v>
      </c>
      <c r="E2081" s="43">
        <v>14</v>
      </c>
      <c r="F2081" s="43">
        <v>1138420</v>
      </c>
      <c r="G2081" s="43">
        <v>0.01</v>
      </c>
      <c r="H2081" s="43">
        <v>11384</v>
      </c>
      <c r="I2081" s="43" t="s">
        <v>77</v>
      </c>
      <c r="J2081" s="43" t="s">
        <v>142</v>
      </c>
      <c r="K2081" s="43">
        <f t="shared" si="256"/>
        <v>2009</v>
      </c>
      <c r="L2081" s="43">
        <f t="shared" si="257"/>
        <v>1</v>
      </c>
      <c r="M2081" s="43">
        <f t="shared" si="258"/>
        <v>0</v>
      </c>
      <c r="N2081" s="43">
        <f t="shared" si="259"/>
        <v>1</v>
      </c>
      <c r="O2081" s="43" t="str">
        <f t="shared" si="260"/>
        <v>B: 1-3%</v>
      </c>
      <c r="P2081" s="45">
        <f t="shared" si="261"/>
        <v>1127036</v>
      </c>
      <c r="Q2081" s="45">
        <f>IF(L2081=1,F2081*INDEX(Asumsi!$B$5:$B$7,MATCH(I2081,Asumsi!$A$5:$A$7,0))-H2081,0)</f>
        <v>330142</v>
      </c>
      <c r="R2081" s="46">
        <f>MIN(G2081,INDEX(Asumsi!$C$5:$C$7,MATCH(I2081,Asumsi!$A$5:$A$7,0)))</f>
        <v>0.01</v>
      </c>
      <c r="S2081" s="43">
        <f t="shared" si="262"/>
        <v>0</v>
      </c>
      <c r="T2081" s="45">
        <f t="shared" si="263"/>
        <v>0</v>
      </c>
      <c r="U2081" s="45">
        <f>IF(L2081=1,F2081*INDEX(Asumsi!$B$5:$B$7,MATCH(I2081,Asumsi!$A$5:$A$7,0))-F2081*R2081,0)</f>
        <v>330141.8</v>
      </c>
      <c r="V2081" s="45">
        <f>IF(S2081=1,U2081*(1-Asumsi!$B$10),U2081)</f>
        <v>330141.8</v>
      </c>
    </row>
    <row r="2082" spans="1:22" x14ac:dyDescent="0.35">
      <c r="A2082" s="43">
        <v>5382</v>
      </c>
      <c r="B2082" s="43" t="s">
        <v>202</v>
      </c>
      <c r="C2082" s="43" t="s">
        <v>633</v>
      </c>
      <c r="D2082" s="44">
        <v>40920</v>
      </c>
      <c r="E2082" s="43">
        <v>30</v>
      </c>
      <c r="F2082" s="43">
        <v>520240</v>
      </c>
      <c r="G2082" s="43">
        <v>0.05</v>
      </c>
      <c r="H2082" s="43">
        <v>26012</v>
      </c>
      <c r="I2082" s="43" t="s">
        <v>75</v>
      </c>
      <c r="J2082" s="43" t="s">
        <v>144</v>
      </c>
      <c r="K2082" s="43">
        <f t="shared" si="256"/>
        <v>2012</v>
      </c>
      <c r="L2082" s="43">
        <f t="shared" si="257"/>
        <v>1</v>
      </c>
      <c r="M2082" s="43">
        <f t="shared" si="258"/>
        <v>0</v>
      </c>
      <c r="N2082" s="43">
        <f t="shared" si="259"/>
        <v>1</v>
      </c>
      <c r="O2082" s="43" t="str">
        <f t="shared" si="260"/>
        <v>C: 4-6%</v>
      </c>
      <c r="P2082" s="45">
        <f t="shared" si="261"/>
        <v>494228</v>
      </c>
      <c r="Q2082" s="45">
        <f>IF(L2082=1,F2082*INDEX(Asumsi!$B$5:$B$7,MATCH(I2082,Asumsi!$A$5:$A$7,0))-H2082,0)</f>
        <v>130060</v>
      </c>
      <c r="R2082" s="46">
        <f>MIN(G2082,INDEX(Asumsi!$C$5:$C$7,MATCH(I2082,Asumsi!$A$5:$A$7,0)))</f>
        <v>0.03</v>
      </c>
      <c r="S2082" s="43">
        <f t="shared" si="262"/>
        <v>1</v>
      </c>
      <c r="T2082" s="45">
        <f t="shared" si="263"/>
        <v>10404.800000000003</v>
      </c>
      <c r="U2082" s="45">
        <f>IF(L2082=1,F2082*INDEX(Asumsi!$B$5:$B$7,MATCH(I2082,Asumsi!$A$5:$A$7,0))-F2082*R2082,0)</f>
        <v>140464.79999999999</v>
      </c>
      <c r="V2082" s="45">
        <f>IF(S2082=1,U2082*(1-Asumsi!$B$10),U2082)</f>
        <v>133441.55999999997</v>
      </c>
    </row>
    <row r="2083" spans="1:22" x14ac:dyDescent="0.35">
      <c r="A2083" s="43">
        <v>5414</v>
      </c>
      <c r="B2083" s="43" t="s">
        <v>209</v>
      </c>
      <c r="C2083" s="43" t="s">
        <v>633</v>
      </c>
      <c r="D2083" s="44">
        <v>40261</v>
      </c>
      <c r="E2083" s="43">
        <v>14</v>
      </c>
      <c r="F2083" s="43">
        <v>569240</v>
      </c>
      <c r="G2083" s="43">
        <v>0.1</v>
      </c>
      <c r="H2083" s="43">
        <v>56924</v>
      </c>
      <c r="I2083" s="43" t="s">
        <v>76</v>
      </c>
      <c r="J2083" s="43" t="s">
        <v>140</v>
      </c>
      <c r="K2083" s="43">
        <f t="shared" si="256"/>
        <v>2010</v>
      </c>
      <c r="L2083" s="43">
        <f t="shared" si="257"/>
        <v>0</v>
      </c>
      <c r="M2083" s="43">
        <f t="shared" si="258"/>
        <v>1</v>
      </c>
      <c r="N2083" s="43">
        <f t="shared" si="259"/>
        <v>1</v>
      </c>
      <c r="O2083" s="43" t="str">
        <f t="shared" si="260"/>
        <v>D: 7%+</v>
      </c>
      <c r="P2083" s="45">
        <f t="shared" si="261"/>
        <v>0</v>
      </c>
      <c r="Q2083" s="45">
        <f>IF(L2083=1,F2083*INDEX(Asumsi!$B$5:$B$7,MATCH(I2083,Asumsi!$A$5:$A$7,0))-H2083,0)</f>
        <v>0</v>
      </c>
      <c r="R2083" s="46">
        <f>MIN(G2083,INDEX(Asumsi!$C$5:$C$7,MATCH(I2083,Asumsi!$A$5:$A$7,0)))</f>
        <v>0.05</v>
      </c>
      <c r="S2083" s="43">
        <f t="shared" si="262"/>
        <v>1</v>
      </c>
      <c r="T2083" s="45">
        <f t="shared" si="263"/>
        <v>0</v>
      </c>
      <c r="U2083" s="45">
        <f>IF(L2083=1,F2083*INDEX(Asumsi!$B$5:$B$7,MATCH(I2083,Asumsi!$A$5:$A$7,0))-F2083*R2083,0)</f>
        <v>0</v>
      </c>
      <c r="V2083" s="45">
        <f>IF(S2083=1,U2083*(1-Asumsi!$B$10),U2083)</f>
        <v>0</v>
      </c>
    </row>
    <row r="2084" spans="1:22" x14ac:dyDescent="0.35">
      <c r="A2084" s="43">
        <v>6433</v>
      </c>
      <c r="B2084" s="43" t="s">
        <v>202</v>
      </c>
      <c r="C2084" s="43" t="s">
        <v>513</v>
      </c>
      <c r="D2084" s="44">
        <v>40869</v>
      </c>
      <c r="E2084" s="43">
        <v>41</v>
      </c>
      <c r="F2084" s="43">
        <v>318520</v>
      </c>
      <c r="G2084" s="43">
        <v>0.01</v>
      </c>
      <c r="H2084" s="43">
        <v>3185</v>
      </c>
      <c r="I2084" s="43" t="s">
        <v>76</v>
      </c>
      <c r="J2084" s="43" t="s">
        <v>149</v>
      </c>
      <c r="K2084" s="43">
        <f t="shared" si="256"/>
        <v>2011</v>
      </c>
      <c r="L2084" s="43">
        <f t="shared" si="257"/>
        <v>1</v>
      </c>
      <c r="M2084" s="43">
        <f t="shared" si="258"/>
        <v>0</v>
      </c>
      <c r="N2084" s="43">
        <f t="shared" si="259"/>
        <v>1</v>
      </c>
      <c r="O2084" s="43" t="str">
        <f t="shared" si="260"/>
        <v>B: 1-3%</v>
      </c>
      <c r="P2084" s="45">
        <f t="shared" si="261"/>
        <v>315335</v>
      </c>
      <c r="Q2084" s="45">
        <f>IF(L2084=1,F2084*INDEX(Asumsi!$B$5:$B$7,MATCH(I2084,Asumsi!$A$5:$A$7,0))-H2084,0)</f>
        <v>92371</v>
      </c>
      <c r="R2084" s="46">
        <f>MIN(G2084,INDEX(Asumsi!$C$5:$C$7,MATCH(I2084,Asumsi!$A$5:$A$7,0)))</f>
        <v>0.01</v>
      </c>
      <c r="S2084" s="43">
        <f t="shared" si="262"/>
        <v>0</v>
      </c>
      <c r="T2084" s="45">
        <f t="shared" si="263"/>
        <v>0</v>
      </c>
      <c r="U2084" s="45">
        <f>IF(L2084=1,F2084*INDEX(Asumsi!$B$5:$B$7,MATCH(I2084,Asumsi!$A$5:$A$7,0))-F2084*R2084,0)</f>
        <v>92370.8</v>
      </c>
      <c r="V2084" s="45">
        <f>IF(S2084=1,U2084*(1-Asumsi!$B$10),U2084)</f>
        <v>92370.8</v>
      </c>
    </row>
    <row r="2085" spans="1:22" x14ac:dyDescent="0.35">
      <c r="A2085" s="43">
        <v>6464</v>
      </c>
      <c r="B2085" s="43" t="s">
        <v>202</v>
      </c>
      <c r="C2085" s="43" t="s">
        <v>269</v>
      </c>
      <c r="D2085" s="44">
        <v>39961</v>
      </c>
      <c r="E2085" s="43">
        <v>1</v>
      </c>
      <c r="F2085" s="43">
        <v>115680</v>
      </c>
      <c r="G2085" s="43">
        <v>7.0000000000000007E-2</v>
      </c>
      <c r="H2085" s="43">
        <v>8098</v>
      </c>
      <c r="I2085" s="43" t="s">
        <v>76</v>
      </c>
      <c r="J2085" s="43" t="s">
        <v>141</v>
      </c>
      <c r="K2085" s="43">
        <f t="shared" si="256"/>
        <v>2009</v>
      </c>
      <c r="L2085" s="43">
        <f t="shared" si="257"/>
        <v>1</v>
      </c>
      <c r="M2085" s="43">
        <f t="shared" si="258"/>
        <v>0</v>
      </c>
      <c r="N2085" s="43">
        <f t="shared" si="259"/>
        <v>1</v>
      </c>
      <c r="O2085" s="43" t="str">
        <f t="shared" si="260"/>
        <v>D: 7%+</v>
      </c>
      <c r="P2085" s="45">
        <f t="shared" si="261"/>
        <v>107582</v>
      </c>
      <c r="Q2085" s="45">
        <f>IF(L2085=1,F2085*INDEX(Asumsi!$B$5:$B$7,MATCH(I2085,Asumsi!$A$5:$A$7,0))-H2085,0)</f>
        <v>26606</v>
      </c>
      <c r="R2085" s="46">
        <f>MIN(G2085,INDEX(Asumsi!$C$5:$C$7,MATCH(I2085,Asumsi!$A$5:$A$7,0)))</f>
        <v>0.05</v>
      </c>
      <c r="S2085" s="43">
        <f t="shared" si="262"/>
        <v>1</v>
      </c>
      <c r="T2085" s="45">
        <f t="shared" si="263"/>
        <v>2313.6000000000004</v>
      </c>
      <c r="U2085" s="45">
        <f>IF(L2085=1,F2085*INDEX(Asumsi!$B$5:$B$7,MATCH(I2085,Asumsi!$A$5:$A$7,0))-F2085*R2085,0)</f>
        <v>28920</v>
      </c>
      <c r="V2085" s="45">
        <f>IF(S2085=1,U2085*(1-Asumsi!$B$10),U2085)</f>
        <v>27474</v>
      </c>
    </row>
    <row r="2086" spans="1:22" x14ac:dyDescent="0.35">
      <c r="A2086" s="43">
        <v>7846</v>
      </c>
      <c r="B2086" s="43" t="s">
        <v>202</v>
      </c>
      <c r="C2086" s="43" t="s">
        <v>480</v>
      </c>
      <c r="D2086" s="44">
        <v>40719</v>
      </c>
      <c r="E2086" s="43">
        <v>47</v>
      </c>
      <c r="F2086" s="43">
        <v>5852660</v>
      </c>
      <c r="G2086" s="43">
        <v>0.09</v>
      </c>
      <c r="H2086" s="43">
        <v>526739</v>
      </c>
      <c r="I2086" s="43" t="s">
        <v>76</v>
      </c>
      <c r="J2086" s="43" t="s">
        <v>138</v>
      </c>
      <c r="K2086" s="43">
        <f t="shared" si="256"/>
        <v>2011</v>
      </c>
      <c r="L2086" s="43">
        <f t="shared" si="257"/>
        <v>1</v>
      </c>
      <c r="M2086" s="43">
        <f t="shared" si="258"/>
        <v>0</v>
      </c>
      <c r="N2086" s="43">
        <f t="shared" si="259"/>
        <v>1</v>
      </c>
      <c r="O2086" s="43" t="str">
        <f t="shared" si="260"/>
        <v>D: 7%+</v>
      </c>
      <c r="P2086" s="45">
        <f t="shared" si="261"/>
        <v>5325921</v>
      </c>
      <c r="Q2086" s="45">
        <f>IF(L2086=1,F2086*INDEX(Asumsi!$B$5:$B$7,MATCH(I2086,Asumsi!$A$5:$A$7,0))-H2086,0)</f>
        <v>1229059</v>
      </c>
      <c r="R2086" s="46">
        <f>MIN(G2086,INDEX(Asumsi!$C$5:$C$7,MATCH(I2086,Asumsi!$A$5:$A$7,0)))</f>
        <v>0.05</v>
      </c>
      <c r="S2086" s="43">
        <f t="shared" si="262"/>
        <v>1</v>
      </c>
      <c r="T2086" s="45">
        <f t="shared" si="263"/>
        <v>234106.39999999997</v>
      </c>
      <c r="U2086" s="45">
        <f>IF(L2086=1,F2086*INDEX(Asumsi!$B$5:$B$7,MATCH(I2086,Asumsi!$A$5:$A$7,0))-F2086*R2086,0)</f>
        <v>1463165</v>
      </c>
      <c r="V2086" s="45">
        <f>IF(S2086=1,U2086*(1-Asumsi!$B$10),U2086)</f>
        <v>1390006.75</v>
      </c>
    </row>
    <row r="2087" spans="1:22" x14ac:dyDescent="0.35">
      <c r="A2087" s="43">
        <v>7936</v>
      </c>
      <c r="B2087" s="43" t="s">
        <v>202</v>
      </c>
      <c r="C2087" s="43" t="s">
        <v>640</v>
      </c>
      <c r="D2087" s="44">
        <v>40273</v>
      </c>
      <c r="E2087" s="43">
        <v>50</v>
      </c>
      <c r="F2087" s="43">
        <v>5702340</v>
      </c>
      <c r="G2087" s="43">
        <v>0.06</v>
      </c>
      <c r="H2087" s="43">
        <v>342140</v>
      </c>
      <c r="I2087" s="43" t="s">
        <v>75</v>
      </c>
      <c r="J2087" s="43" t="s">
        <v>143</v>
      </c>
      <c r="K2087" s="43">
        <f t="shared" si="256"/>
        <v>2010</v>
      </c>
      <c r="L2087" s="43">
        <f t="shared" si="257"/>
        <v>1</v>
      </c>
      <c r="M2087" s="43">
        <f t="shared" si="258"/>
        <v>0</v>
      </c>
      <c r="N2087" s="43">
        <f t="shared" si="259"/>
        <v>1</v>
      </c>
      <c r="O2087" s="43" t="str">
        <f t="shared" si="260"/>
        <v>C: 4-6%</v>
      </c>
      <c r="P2087" s="45">
        <f t="shared" si="261"/>
        <v>5360200</v>
      </c>
      <c r="Q2087" s="45">
        <f>IF(L2087=1,F2087*INDEX(Asumsi!$B$5:$B$7,MATCH(I2087,Asumsi!$A$5:$A$7,0))-H2087,0)</f>
        <v>1368562</v>
      </c>
      <c r="R2087" s="46">
        <f>MIN(G2087,INDEX(Asumsi!$C$5:$C$7,MATCH(I2087,Asumsi!$A$5:$A$7,0)))</f>
        <v>0.03</v>
      </c>
      <c r="S2087" s="43">
        <f t="shared" si="262"/>
        <v>1</v>
      </c>
      <c r="T2087" s="45">
        <f t="shared" si="263"/>
        <v>171070.19999999998</v>
      </c>
      <c r="U2087" s="45">
        <f>IF(L2087=1,F2087*INDEX(Asumsi!$B$5:$B$7,MATCH(I2087,Asumsi!$A$5:$A$7,0))-F2087*R2087,0)</f>
        <v>1539631.8</v>
      </c>
      <c r="V2087" s="45">
        <f>IF(S2087=1,U2087*(1-Asumsi!$B$10),U2087)</f>
        <v>1462650.21</v>
      </c>
    </row>
    <row r="2088" spans="1:22" x14ac:dyDescent="0.35">
      <c r="A2088" s="43">
        <v>8195</v>
      </c>
      <c r="B2088" s="43" t="s">
        <v>202</v>
      </c>
      <c r="C2088" s="43" t="s">
        <v>269</v>
      </c>
      <c r="D2088" s="44">
        <v>40549</v>
      </c>
      <c r="E2088" s="43">
        <v>5</v>
      </c>
      <c r="F2088" s="43">
        <v>102600</v>
      </c>
      <c r="G2088" s="43">
        <v>0.05</v>
      </c>
      <c r="H2088" s="43">
        <v>5130</v>
      </c>
      <c r="I2088" s="43" t="s">
        <v>76</v>
      </c>
      <c r="J2088" s="43" t="s">
        <v>145</v>
      </c>
      <c r="K2088" s="43">
        <f t="shared" si="256"/>
        <v>2011</v>
      </c>
      <c r="L2088" s="43">
        <f t="shared" si="257"/>
        <v>1</v>
      </c>
      <c r="M2088" s="43">
        <f t="shared" si="258"/>
        <v>0</v>
      </c>
      <c r="N2088" s="43">
        <f t="shared" si="259"/>
        <v>1</v>
      </c>
      <c r="O2088" s="43" t="str">
        <f t="shared" si="260"/>
        <v>C: 4-6%</v>
      </c>
      <c r="P2088" s="45">
        <f t="shared" si="261"/>
        <v>97470</v>
      </c>
      <c r="Q2088" s="45">
        <f>IF(L2088=1,F2088*INDEX(Asumsi!$B$5:$B$7,MATCH(I2088,Asumsi!$A$5:$A$7,0))-H2088,0)</f>
        <v>25650</v>
      </c>
      <c r="R2088" s="46">
        <f>MIN(G2088,INDEX(Asumsi!$C$5:$C$7,MATCH(I2088,Asumsi!$A$5:$A$7,0)))</f>
        <v>0.05</v>
      </c>
      <c r="S2088" s="43">
        <f t="shared" si="262"/>
        <v>0</v>
      </c>
      <c r="T2088" s="45">
        <f t="shared" si="263"/>
        <v>0</v>
      </c>
      <c r="U2088" s="45">
        <f>IF(L2088=1,F2088*INDEX(Asumsi!$B$5:$B$7,MATCH(I2088,Asumsi!$A$5:$A$7,0))-F2088*R2088,0)</f>
        <v>25650</v>
      </c>
      <c r="V2088" s="45">
        <f>IF(S2088=1,U2088*(1-Asumsi!$B$10),U2088)</f>
        <v>25650</v>
      </c>
    </row>
    <row r="2089" spans="1:22" x14ac:dyDescent="0.35">
      <c r="A2089" s="43">
        <v>8293</v>
      </c>
      <c r="B2089" s="43" t="s">
        <v>209</v>
      </c>
      <c r="C2089" s="43" t="s">
        <v>641</v>
      </c>
      <c r="D2089" s="44">
        <v>41131</v>
      </c>
      <c r="E2089" s="43">
        <v>50</v>
      </c>
      <c r="F2089" s="43">
        <v>2995519</v>
      </c>
      <c r="G2089" s="43">
        <v>0.04</v>
      </c>
      <c r="H2089" s="43">
        <v>119821</v>
      </c>
      <c r="I2089" s="43" t="s">
        <v>77</v>
      </c>
      <c r="J2089" s="43" t="s">
        <v>137</v>
      </c>
      <c r="K2089" s="43">
        <f t="shared" si="256"/>
        <v>2012</v>
      </c>
      <c r="L2089" s="43">
        <f t="shared" si="257"/>
        <v>0</v>
      </c>
      <c r="M2089" s="43">
        <f t="shared" si="258"/>
        <v>1</v>
      </c>
      <c r="N2089" s="43">
        <f t="shared" si="259"/>
        <v>1</v>
      </c>
      <c r="O2089" s="43" t="str">
        <f t="shared" si="260"/>
        <v>C: 4-6%</v>
      </c>
      <c r="P2089" s="45">
        <f t="shared" si="261"/>
        <v>0</v>
      </c>
      <c r="Q2089" s="45">
        <f>IF(L2089=1,F2089*INDEX(Asumsi!$B$5:$B$7,MATCH(I2089,Asumsi!$A$5:$A$7,0))-H2089,0)</f>
        <v>0</v>
      </c>
      <c r="R2089" s="46">
        <f>MIN(G2089,INDEX(Asumsi!$C$5:$C$7,MATCH(I2089,Asumsi!$A$5:$A$7,0)))</f>
        <v>0.04</v>
      </c>
      <c r="S2089" s="43">
        <f t="shared" si="262"/>
        <v>0</v>
      </c>
      <c r="T2089" s="45">
        <f t="shared" si="263"/>
        <v>0</v>
      </c>
      <c r="U2089" s="45">
        <f>IF(L2089=1,F2089*INDEX(Asumsi!$B$5:$B$7,MATCH(I2089,Asumsi!$A$5:$A$7,0))-F2089*R2089,0)</f>
        <v>0</v>
      </c>
      <c r="V2089" s="45">
        <f>IF(S2089=1,U2089*(1-Asumsi!$B$10),U2089)</f>
        <v>0</v>
      </c>
    </row>
    <row r="2090" spans="1:22" x14ac:dyDescent="0.35">
      <c r="A2090" s="43">
        <v>9248</v>
      </c>
      <c r="B2090" s="43" t="s">
        <v>202</v>
      </c>
      <c r="C2090" s="43" t="s">
        <v>633</v>
      </c>
      <c r="D2090" s="44">
        <v>40170</v>
      </c>
      <c r="E2090" s="43">
        <v>41</v>
      </c>
      <c r="F2090" s="43">
        <v>5623400</v>
      </c>
      <c r="G2090" s="43">
        <v>0.09</v>
      </c>
      <c r="H2090" s="43">
        <v>506106</v>
      </c>
      <c r="I2090" s="43" t="s">
        <v>75</v>
      </c>
      <c r="J2090" s="43" t="s">
        <v>136</v>
      </c>
      <c r="K2090" s="43">
        <f t="shared" si="256"/>
        <v>2009</v>
      </c>
      <c r="L2090" s="43">
        <f t="shared" si="257"/>
        <v>1</v>
      </c>
      <c r="M2090" s="43">
        <f t="shared" si="258"/>
        <v>0</v>
      </c>
      <c r="N2090" s="43">
        <f t="shared" si="259"/>
        <v>1</v>
      </c>
      <c r="O2090" s="43" t="str">
        <f t="shared" si="260"/>
        <v>D: 7%+</v>
      </c>
      <c r="P2090" s="45">
        <f t="shared" si="261"/>
        <v>5117294</v>
      </c>
      <c r="Q2090" s="45">
        <f>IF(L2090=1,F2090*INDEX(Asumsi!$B$5:$B$7,MATCH(I2090,Asumsi!$A$5:$A$7,0))-H2090,0)</f>
        <v>1180914</v>
      </c>
      <c r="R2090" s="46">
        <f>MIN(G2090,INDEX(Asumsi!$C$5:$C$7,MATCH(I2090,Asumsi!$A$5:$A$7,0)))</f>
        <v>0.03</v>
      </c>
      <c r="S2090" s="43">
        <f t="shared" si="262"/>
        <v>1</v>
      </c>
      <c r="T2090" s="45">
        <f t="shared" si="263"/>
        <v>337404</v>
      </c>
      <c r="U2090" s="45">
        <f>IF(L2090=1,F2090*INDEX(Asumsi!$B$5:$B$7,MATCH(I2090,Asumsi!$A$5:$A$7,0))-F2090*R2090,0)</f>
        <v>1518318</v>
      </c>
      <c r="V2090" s="45">
        <f>IF(S2090=1,U2090*(1-Asumsi!$B$10),U2090)</f>
        <v>1442402.0999999999</v>
      </c>
    </row>
    <row r="2091" spans="1:22" x14ac:dyDescent="0.35">
      <c r="A2091" s="43">
        <v>9347</v>
      </c>
      <c r="B2091" s="43" t="s">
        <v>202</v>
      </c>
      <c r="C2091" s="43" t="s">
        <v>633</v>
      </c>
      <c r="D2091" s="44">
        <v>41130</v>
      </c>
      <c r="E2091" s="43">
        <v>31</v>
      </c>
      <c r="F2091" s="43">
        <v>262400</v>
      </c>
      <c r="G2091" s="43">
        <v>0.01</v>
      </c>
      <c r="H2091" s="43">
        <v>2624</v>
      </c>
      <c r="I2091" s="43" t="s">
        <v>76</v>
      </c>
      <c r="J2091" s="43" t="s">
        <v>141</v>
      </c>
      <c r="K2091" s="43">
        <f t="shared" si="256"/>
        <v>2012</v>
      </c>
      <c r="L2091" s="43">
        <f t="shared" si="257"/>
        <v>1</v>
      </c>
      <c r="M2091" s="43">
        <f t="shared" si="258"/>
        <v>0</v>
      </c>
      <c r="N2091" s="43">
        <f t="shared" si="259"/>
        <v>1</v>
      </c>
      <c r="O2091" s="43" t="str">
        <f t="shared" si="260"/>
        <v>B: 1-3%</v>
      </c>
      <c r="P2091" s="45">
        <f t="shared" si="261"/>
        <v>259776</v>
      </c>
      <c r="Q2091" s="45">
        <f>IF(L2091=1,F2091*INDEX(Asumsi!$B$5:$B$7,MATCH(I2091,Asumsi!$A$5:$A$7,0))-H2091,0)</f>
        <v>76096</v>
      </c>
      <c r="R2091" s="46">
        <f>MIN(G2091,INDEX(Asumsi!$C$5:$C$7,MATCH(I2091,Asumsi!$A$5:$A$7,0)))</f>
        <v>0.01</v>
      </c>
      <c r="S2091" s="43">
        <f t="shared" si="262"/>
        <v>0</v>
      </c>
      <c r="T2091" s="45">
        <f t="shared" si="263"/>
        <v>0</v>
      </c>
      <c r="U2091" s="45">
        <f>IF(L2091=1,F2091*INDEX(Asumsi!$B$5:$B$7,MATCH(I2091,Asumsi!$A$5:$A$7,0))-F2091*R2091,0)</f>
        <v>76096</v>
      </c>
      <c r="V2091" s="45">
        <f>IF(S2091=1,U2091*(1-Asumsi!$B$10),U2091)</f>
        <v>76096</v>
      </c>
    </row>
    <row r="2092" spans="1:22" x14ac:dyDescent="0.35">
      <c r="A2092" s="43">
        <v>9472</v>
      </c>
      <c r="B2092" s="43" t="s">
        <v>209</v>
      </c>
      <c r="C2092" s="43" t="s">
        <v>642</v>
      </c>
      <c r="D2092" s="44">
        <v>40710</v>
      </c>
      <c r="E2092" s="43">
        <v>17</v>
      </c>
      <c r="F2092" s="43">
        <v>107820</v>
      </c>
      <c r="G2092" s="43">
        <v>0.05</v>
      </c>
      <c r="H2092" s="43">
        <v>5391</v>
      </c>
      <c r="I2092" s="43" t="s">
        <v>76</v>
      </c>
      <c r="J2092" s="43" t="s">
        <v>149</v>
      </c>
      <c r="K2092" s="43">
        <f t="shared" si="256"/>
        <v>2011</v>
      </c>
      <c r="L2092" s="43">
        <f t="shared" si="257"/>
        <v>0</v>
      </c>
      <c r="M2092" s="43">
        <f t="shared" si="258"/>
        <v>1</v>
      </c>
      <c r="N2092" s="43">
        <f t="shared" si="259"/>
        <v>1</v>
      </c>
      <c r="O2092" s="43" t="str">
        <f t="shared" si="260"/>
        <v>C: 4-6%</v>
      </c>
      <c r="P2092" s="45">
        <f t="shared" si="261"/>
        <v>0</v>
      </c>
      <c r="Q2092" s="45">
        <f>IF(L2092=1,F2092*INDEX(Asumsi!$B$5:$B$7,MATCH(I2092,Asumsi!$A$5:$A$7,0))-H2092,0)</f>
        <v>0</v>
      </c>
      <c r="R2092" s="46">
        <f>MIN(G2092,INDEX(Asumsi!$C$5:$C$7,MATCH(I2092,Asumsi!$A$5:$A$7,0)))</f>
        <v>0.05</v>
      </c>
      <c r="S2092" s="43">
        <f t="shared" si="262"/>
        <v>0</v>
      </c>
      <c r="T2092" s="45">
        <f t="shared" si="263"/>
        <v>0</v>
      </c>
      <c r="U2092" s="45">
        <f>IF(L2092=1,F2092*INDEX(Asumsi!$B$5:$B$7,MATCH(I2092,Asumsi!$A$5:$A$7,0))-F2092*R2092,0)</f>
        <v>0</v>
      </c>
      <c r="V2092" s="45">
        <f>IF(S2092=1,U2092*(1-Asumsi!$B$10),U2092)</f>
        <v>0</v>
      </c>
    </row>
    <row r="2093" spans="1:22" x14ac:dyDescent="0.35">
      <c r="A2093" s="43">
        <v>9733</v>
      </c>
      <c r="B2093" s="43" t="s">
        <v>202</v>
      </c>
      <c r="C2093" s="43" t="s">
        <v>643</v>
      </c>
      <c r="D2093" s="44">
        <v>39889</v>
      </c>
      <c r="E2093" s="43">
        <v>39</v>
      </c>
      <c r="F2093" s="43">
        <v>447280</v>
      </c>
      <c r="G2093" s="43">
        <v>0.1</v>
      </c>
      <c r="H2093" s="43">
        <v>44728</v>
      </c>
      <c r="I2093" s="43" t="s">
        <v>76</v>
      </c>
      <c r="J2093" s="43" t="s">
        <v>145</v>
      </c>
      <c r="K2093" s="43">
        <f t="shared" si="256"/>
        <v>2009</v>
      </c>
      <c r="L2093" s="43">
        <f t="shared" si="257"/>
        <v>1</v>
      </c>
      <c r="M2093" s="43">
        <f t="shared" si="258"/>
        <v>0</v>
      </c>
      <c r="N2093" s="43">
        <f t="shared" si="259"/>
        <v>1</v>
      </c>
      <c r="O2093" s="43" t="str">
        <f t="shared" si="260"/>
        <v>D: 7%+</v>
      </c>
      <c r="P2093" s="45">
        <f t="shared" si="261"/>
        <v>402552</v>
      </c>
      <c r="Q2093" s="45">
        <f>IF(L2093=1,F2093*INDEX(Asumsi!$B$5:$B$7,MATCH(I2093,Asumsi!$A$5:$A$7,0))-H2093,0)</f>
        <v>89456</v>
      </c>
      <c r="R2093" s="46">
        <f>MIN(G2093,INDEX(Asumsi!$C$5:$C$7,MATCH(I2093,Asumsi!$A$5:$A$7,0)))</f>
        <v>0.05</v>
      </c>
      <c r="S2093" s="43">
        <f t="shared" si="262"/>
        <v>1</v>
      </c>
      <c r="T2093" s="45">
        <f t="shared" si="263"/>
        <v>22364</v>
      </c>
      <c r="U2093" s="45">
        <f>IF(L2093=1,F2093*INDEX(Asumsi!$B$5:$B$7,MATCH(I2093,Asumsi!$A$5:$A$7,0))-F2093*R2093,0)</f>
        <v>111820</v>
      </c>
      <c r="V2093" s="45">
        <f>IF(S2093=1,U2093*(1-Asumsi!$B$10),U2093)</f>
        <v>106229</v>
      </c>
    </row>
    <row r="2094" spans="1:22" x14ac:dyDescent="0.35">
      <c r="A2094" s="43">
        <v>10054</v>
      </c>
      <c r="B2094" s="43" t="s">
        <v>209</v>
      </c>
      <c r="C2094" s="43" t="s">
        <v>644</v>
      </c>
      <c r="D2094" s="44">
        <v>40661</v>
      </c>
      <c r="E2094" s="43">
        <v>2</v>
      </c>
      <c r="F2094" s="43">
        <v>406600</v>
      </c>
      <c r="G2094" s="43">
        <v>0.08</v>
      </c>
      <c r="H2094" s="43">
        <v>32528</v>
      </c>
      <c r="I2094" s="43" t="s">
        <v>75</v>
      </c>
      <c r="J2094" s="43" t="s">
        <v>144</v>
      </c>
      <c r="K2094" s="43">
        <f t="shared" si="256"/>
        <v>2011</v>
      </c>
      <c r="L2094" s="43">
        <f t="shared" si="257"/>
        <v>0</v>
      </c>
      <c r="M2094" s="43">
        <f t="shared" si="258"/>
        <v>1</v>
      </c>
      <c r="N2094" s="43">
        <f t="shared" si="259"/>
        <v>1</v>
      </c>
      <c r="O2094" s="43" t="str">
        <f t="shared" si="260"/>
        <v>D: 7%+</v>
      </c>
      <c r="P2094" s="45">
        <f t="shared" si="261"/>
        <v>0</v>
      </c>
      <c r="Q2094" s="45">
        <f>IF(L2094=1,F2094*INDEX(Asumsi!$B$5:$B$7,MATCH(I2094,Asumsi!$A$5:$A$7,0))-H2094,0)</f>
        <v>0</v>
      </c>
      <c r="R2094" s="46">
        <f>MIN(G2094,INDEX(Asumsi!$C$5:$C$7,MATCH(I2094,Asumsi!$A$5:$A$7,0)))</f>
        <v>0.03</v>
      </c>
      <c r="S2094" s="43">
        <f t="shared" si="262"/>
        <v>1</v>
      </c>
      <c r="T2094" s="45">
        <f t="shared" si="263"/>
        <v>0</v>
      </c>
      <c r="U2094" s="45">
        <f>IF(L2094=1,F2094*INDEX(Asumsi!$B$5:$B$7,MATCH(I2094,Asumsi!$A$5:$A$7,0))-F2094*R2094,0)</f>
        <v>0</v>
      </c>
      <c r="V2094" s="45">
        <f>IF(S2094=1,U2094*(1-Asumsi!$B$10),U2094)</f>
        <v>0</v>
      </c>
    </row>
    <row r="2095" spans="1:22" x14ac:dyDescent="0.35">
      <c r="A2095" s="43">
        <v>10627</v>
      </c>
      <c r="B2095" s="43" t="s">
        <v>202</v>
      </c>
      <c r="C2095" s="43" t="s">
        <v>513</v>
      </c>
      <c r="D2095" s="44">
        <v>40233</v>
      </c>
      <c r="E2095" s="43">
        <v>4</v>
      </c>
      <c r="F2095" s="43">
        <v>80460</v>
      </c>
      <c r="G2095" s="43">
        <v>0.05</v>
      </c>
      <c r="H2095" s="43">
        <v>4023</v>
      </c>
      <c r="I2095" s="43" t="s">
        <v>76</v>
      </c>
      <c r="J2095" s="43" t="s">
        <v>141</v>
      </c>
      <c r="K2095" s="43">
        <f t="shared" si="256"/>
        <v>2010</v>
      </c>
      <c r="L2095" s="43">
        <f t="shared" si="257"/>
        <v>1</v>
      </c>
      <c r="M2095" s="43">
        <f t="shared" si="258"/>
        <v>0</v>
      </c>
      <c r="N2095" s="43">
        <f t="shared" si="259"/>
        <v>1</v>
      </c>
      <c r="O2095" s="43" t="str">
        <f t="shared" si="260"/>
        <v>C: 4-6%</v>
      </c>
      <c r="P2095" s="45">
        <f t="shared" si="261"/>
        <v>76437</v>
      </c>
      <c r="Q2095" s="45">
        <f>IF(L2095=1,F2095*INDEX(Asumsi!$B$5:$B$7,MATCH(I2095,Asumsi!$A$5:$A$7,0))-H2095,0)</f>
        <v>20115</v>
      </c>
      <c r="R2095" s="46">
        <f>MIN(G2095,INDEX(Asumsi!$C$5:$C$7,MATCH(I2095,Asumsi!$A$5:$A$7,0)))</f>
        <v>0.05</v>
      </c>
      <c r="S2095" s="43">
        <f t="shared" si="262"/>
        <v>0</v>
      </c>
      <c r="T2095" s="45">
        <f t="shared" si="263"/>
        <v>0</v>
      </c>
      <c r="U2095" s="45">
        <f>IF(L2095=1,F2095*INDEX(Asumsi!$B$5:$B$7,MATCH(I2095,Asumsi!$A$5:$A$7,0))-F2095*R2095,0)</f>
        <v>20115</v>
      </c>
      <c r="V2095" s="45">
        <f>IF(S2095=1,U2095*(1-Asumsi!$B$10),U2095)</f>
        <v>20115</v>
      </c>
    </row>
    <row r="2096" spans="1:22" x14ac:dyDescent="0.35">
      <c r="A2096" s="43">
        <v>10629</v>
      </c>
      <c r="B2096" s="43" t="s">
        <v>202</v>
      </c>
      <c r="C2096" s="43" t="s">
        <v>644</v>
      </c>
      <c r="D2096" s="44">
        <v>40067</v>
      </c>
      <c r="E2096" s="43">
        <v>39</v>
      </c>
      <c r="F2096" s="43">
        <v>683100</v>
      </c>
      <c r="G2096" s="43">
        <v>0.06</v>
      </c>
      <c r="H2096" s="43">
        <v>40986</v>
      </c>
      <c r="I2096" s="43" t="s">
        <v>75</v>
      </c>
      <c r="J2096" s="43" t="s">
        <v>144</v>
      </c>
      <c r="K2096" s="43">
        <f t="shared" si="256"/>
        <v>2009</v>
      </c>
      <c r="L2096" s="43">
        <f t="shared" si="257"/>
        <v>1</v>
      </c>
      <c r="M2096" s="43">
        <f t="shared" si="258"/>
        <v>0</v>
      </c>
      <c r="N2096" s="43">
        <f t="shared" si="259"/>
        <v>1</v>
      </c>
      <c r="O2096" s="43" t="str">
        <f t="shared" si="260"/>
        <v>C: 4-6%</v>
      </c>
      <c r="P2096" s="45">
        <f t="shared" si="261"/>
        <v>642114</v>
      </c>
      <c r="Q2096" s="45">
        <f>IF(L2096=1,F2096*INDEX(Asumsi!$B$5:$B$7,MATCH(I2096,Asumsi!$A$5:$A$7,0))-H2096,0)</f>
        <v>163944</v>
      </c>
      <c r="R2096" s="46">
        <f>MIN(G2096,INDEX(Asumsi!$C$5:$C$7,MATCH(I2096,Asumsi!$A$5:$A$7,0)))</f>
        <v>0.03</v>
      </c>
      <c r="S2096" s="43">
        <f t="shared" si="262"/>
        <v>1</v>
      </c>
      <c r="T2096" s="45">
        <f t="shared" si="263"/>
        <v>20493</v>
      </c>
      <c r="U2096" s="45">
        <f>IF(L2096=1,F2096*INDEX(Asumsi!$B$5:$B$7,MATCH(I2096,Asumsi!$A$5:$A$7,0))-F2096*R2096,0)</f>
        <v>184437</v>
      </c>
      <c r="V2096" s="45">
        <f>IF(S2096=1,U2096*(1-Asumsi!$B$10),U2096)</f>
        <v>175215.15</v>
      </c>
    </row>
    <row r="2097" spans="1:22" x14ac:dyDescent="0.35">
      <c r="A2097" s="43">
        <v>10784</v>
      </c>
      <c r="B2097" s="43" t="s">
        <v>202</v>
      </c>
      <c r="C2097" s="43" t="s">
        <v>636</v>
      </c>
      <c r="D2097" s="44">
        <v>40364</v>
      </c>
      <c r="E2097" s="43">
        <v>2</v>
      </c>
      <c r="F2097" s="43">
        <v>38720</v>
      </c>
      <c r="G2097" s="43">
        <v>0.1</v>
      </c>
      <c r="H2097" s="43">
        <v>3872</v>
      </c>
      <c r="I2097" s="43" t="s">
        <v>76</v>
      </c>
      <c r="J2097" s="43" t="s">
        <v>145</v>
      </c>
      <c r="K2097" s="43">
        <f t="shared" si="256"/>
        <v>2010</v>
      </c>
      <c r="L2097" s="43">
        <f t="shared" si="257"/>
        <v>1</v>
      </c>
      <c r="M2097" s="43">
        <f t="shared" si="258"/>
        <v>0</v>
      </c>
      <c r="N2097" s="43">
        <f t="shared" si="259"/>
        <v>1</v>
      </c>
      <c r="O2097" s="43" t="str">
        <f t="shared" si="260"/>
        <v>D: 7%+</v>
      </c>
      <c r="P2097" s="45">
        <f t="shared" si="261"/>
        <v>34848</v>
      </c>
      <c r="Q2097" s="45">
        <f>IF(L2097=1,F2097*INDEX(Asumsi!$B$5:$B$7,MATCH(I2097,Asumsi!$A$5:$A$7,0))-H2097,0)</f>
        <v>7744</v>
      </c>
      <c r="R2097" s="46">
        <f>MIN(G2097,INDEX(Asumsi!$C$5:$C$7,MATCH(I2097,Asumsi!$A$5:$A$7,0)))</f>
        <v>0.05</v>
      </c>
      <c r="S2097" s="43">
        <f t="shared" si="262"/>
        <v>1</v>
      </c>
      <c r="T2097" s="45">
        <f t="shared" si="263"/>
        <v>1936</v>
      </c>
      <c r="U2097" s="45">
        <f>IF(L2097=1,F2097*INDEX(Asumsi!$B$5:$B$7,MATCH(I2097,Asumsi!$A$5:$A$7,0))-F2097*R2097,0)</f>
        <v>9680</v>
      </c>
      <c r="V2097" s="45">
        <f>IF(S2097=1,U2097*(1-Asumsi!$B$10),U2097)</f>
        <v>9196</v>
      </c>
    </row>
    <row r="2098" spans="1:22" x14ac:dyDescent="0.35">
      <c r="A2098" s="43">
        <v>10823</v>
      </c>
      <c r="B2098" s="43" t="s">
        <v>202</v>
      </c>
      <c r="C2098" s="43" t="s">
        <v>644</v>
      </c>
      <c r="D2098" s="44">
        <v>41072</v>
      </c>
      <c r="E2098" s="43">
        <v>3</v>
      </c>
      <c r="F2098" s="43">
        <v>267800</v>
      </c>
      <c r="G2098" s="43">
        <v>0.03</v>
      </c>
      <c r="H2098" s="43">
        <v>8034</v>
      </c>
      <c r="I2098" s="43" t="s">
        <v>76</v>
      </c>
      <c r="J2098" s="43" t="s">
        <v>138</v>
      </c>
      <c r="K2098" s="43">
        <f t="shared" si="256"/>
        <v>2012</v>
      </c>
      <c r="L2098" s="43">
        <f t="shared" si="257"/>
        <v>1</v>
      </c>
      <c r="M2098" s="43">
        <f t="shared" si="258"/>
        <v>0</v>
      </c>
      <c r="N2098" s="43">
        <f t="shared" si="259"/>
        <v>1</v>
      </c>
      <c r="O2098" s="43" t="str">
        <f t="shared" si="260"/>
        <v>B: 1-3%</v>
      </c>
      <c r="P2098" s="45">
        <f t="shared" si="261"/>
        <v>259766</v>
      </c>
      <c r="Q2098" s="45">
        <f>IF(L2098=1,F2098*INDEX(Asumsi!$B$5:$B$7,MATCH(I2098,Asumsi!$A$5:$A$7,0))-H2098,0)</f>
        <v>72306</v>
      </c>
      <c r="R2098" s="46">
        <f>MIN(G2098,INDEX(Asumsi!$C$5:$C$7,MATCH(I2098,Asumsi!$A$5:$A$7,0)))</f>
        <v>0.03</v>
      </c>
      <c r="S2098" s="43">
        <f t="shared" si="262"/>
        <v>0</v>
      </c>
      <c r="T2098" s="45">
        <f t="shared" si="263"/>
        <v>0</v>
      </c>
      <c r="U2098" s="45">
        <f>IF(L2098=1,F2098*INDEX(Asumsi!$B$5:$B$7,MATCH(I2098,Asumsi!$A$5:$A$7,0))-F2098*R2098,0)</f>
        <v>72306</v>
      </c>
      <c r="V2098" s="45">
        <f>IF(S2098=1,U2098*(1-Asumsi!$B$10),U2098)</f>
        <v>72306</v>
      </c>
    </row>
    <row r="2099" spans="1:22" x14ac:dyDescent="0.35">
      <c r="A2099" s="43">
        <v>10919</v>
      </c>
      <c r="B2099" s="43" t="s">
        <v>202</v>
      </c>
      <c r="C2099" s="43" t="s">
        <v>645</v>
      </c>
      <c r="D2099" s="44">
        <v>40264</v>
      </c>
      <c r="E2099" s="43">
        <v>42</v>
      </c>
      <c r="F2099" s="43">
        <v>4081900</v>
      </c>
      <c r="G2099" s="43">
        <v>7.0000000000000007E-2</v>
      </c>
      <c r="H2099" s="43">
        <v>285733</v>
      </c>
      <c r="I2099" s="43" t="s">
        <v>76</v>
      </c>
      <c r="J2099" s="43" t="s">
        <v>140</v>
      </c>
      <c r="K2099" s="43">
        <f t="shared" si="256"/>
        <v>2010</v>
      </c>
      <c r="L2099" s="43">
        <f t="shared" si="257"/>
        <v>1</v>
      </c>
      <c r="M2099" s="43">
        <f t="shared" si="258"/>
        <v>0</v>
      </c>
      <c r="N2099" s="43">
        <f t="shared" si="259"/>
        <v>1</v>
      </c>
      <c r="O2099" s="43" t="str">
        <f t="shared" si="260"/>
        <v>D: 7%+</v>
      </c>
      <c r="P2099" s="45">
        <f t="shared" si="261"/>
        <v>3796167</v>
      </c>
      <c r="Q2099" s="45">
        <f>IF(L2099=1,F2099*INDEX(Asumsi!$B$5:$B$7,MATCH(I2099,Asumsi!$A$5:$A$7,0))-H2099,0)</f>
        <v>938837</v>
      </c>
      <c r="R2099" s="46">
        <f>MIN(G2099,INDEX(Asumsi!$C$5:$C$7,MATCH(I2099,Asumsi!$A$5:$A$7,0)))</f>
        <v>0.05</v>
      </c>
      <c r="S2099" s="43">
        <f t="shared" si="262"/>
        <v>1</v>
      </c>
      <c r="T2099" s="45">
        <f t="shared" si="263"/>
        <v>81638.000000000015</v>
      </c>
      <c r="U2099" s="45">
        <f>IF(L2099=1,F2099*INDEX(Asumsi!$B$5:$B$7,MATCH(I2099,Asumsi!$A$5:$A$7,0))-F2099*R2099,0)</f>
        <v>1020475</v>
      </c>
      <c r="V2099" s="45">
        <f>IF(S2099=1,U2099*(1-Asumsi!$B$10),U2099)</f>
        <v>969451.25</v>
      </c>
    </row>
    <row r="2100" spans="1:22" x14ac:dyDescent="0.35">
      <c r="A2100" s="43">
        <v>11429</v>
      </c>
      <c r="B2100" s="43" t="s">
        <v>202</v>
      </c>
      <c r="C2100" s="43" t="s">
        <v>641</v>
      </c>
      <c r="D2100" s="44">
        <v>40240</v>
      </c>
      <c r="E2100" s="43">
        <v>39</v>
      </c>
      <c r="F2100" s="43">
        <v>892080</v>
      </c>
      <c r="G2100" s="43">
        <v>0.01</v>
      </c>
      <c r="H2100" s="43">
        <v>8921</v>
      </c>
      <c r="I2100" s="43" t="s">
        <v>76</v>
      </c>
      <c r="J2100" s="43" t="s">
        <v>138</v>
      </c>
      <c r="K2100" s="43">
        <f t="shared" si="256"/>
        <v>2010</v>
      </c>
      <c r="L2100" s="43">
        <f t="shared" si="257"/>
        <v>1</v>
      </c>
      <c r="M2100" s="43">
        <f t="shared" si="258"/>
        <v>0</v>
      </c>
      <c r="N2100" s="43">
        <f t="shared" si="259"/>
        <v>1</v>
      </c>
      <c r="O2100" s="43" t="str">
        <f t="shared" si="260"/>
        <v>B: 1-3%</v>
      </c>
      <c r="P2100" s="45">
        <f t="shared" si="261"/>
        <v>883159</v>
      </c>
      <c r="Q2100" s="45">
        <f>IF(L2100=1,F2100*INDEX(Asumsi!$B$5:$B$7,MATCH(I2100,Asumsi!$A$5:$A$7,0))-H2100,0)</f>
        <v>258703</v>
      </c>
      <c r="R2100" s="46">
        <f>MIN(G2100,INDEX(Asumsi!$C$5:$C$7,MATCH(I2100,Asumsi!$A$5:$A$7,0)))</f>
        <v>0.01</v>
      </c>
      <c r="S2100" s="43">
        <f t="shared" si="262"/>
        <v>0</v>
      </c>
      <c r="T2100" s="45">
        <f t="shared" si="263"/>
        <v>0</v>
      </c>
      <c r="U2100" s="45">
        <f>IF(L2100=1,F2100*INDEX(Asumsi!$B$5:$B$7,MATCH(I2100,Asumsi!$A$5:$A$7,0))-F2100*R2100,0)</f>
        <v>258703.2</v>
      </c>
      <c r="V2100" s="45">
        <f>IF(S2100=1,U2100*(1-Asumsi!$B$10),U2100)</f>
        <v>258703.2</v>
      </c>
    </row>
    <row r="2101" spans="1:22" x14ac:dyDescent="0.35">
      <c r="A2101" s="43">
        <v>11650</v>
      </c>
      <c r="B2101" s="43" t="s">
        <v>202</v>
      </c>
      <c r="C2101" s="43" t="s">
        <v>646</v>
      </c>
      <c r="D2101" s="44">
        <v>41176</v>
      </c>
      <c r="E2101" s="43">
        <v>26</v>
      </c>
      <c r="F2101" s="43">
        <v>2180800</v>
      </c>
      <c r="G2101" s="43">
        <v>0.06</v>
      </c>
      <c r="H2101" s="43">
        <v>130848</v>
      </c>
      <c r="I2101" s="43" t="s">
        <v>76</v>
      </c>
      <c r="J2101" s="43" t="s">
        <v>147</v>
      </c>
      <c r="K2101" s="43">
        <f t="shared" si="256"/>
        <v>2012</v>
      </c>
      <c r="L2101" s="43">
        <f t="shared" si="257"/>
        <v>1</v>
      </c>
      <c r="M2101" s="43">
        <f t="shared" si="258"/>
        <v>0</v>
      </c>
      <c r="N2101" s="43">
        <f t="shared" si="259"/>
        <v>1</v>
      </c>
      <c r="O2101" s="43" t="str">
        <f t="shared" si="260"/>
        <v>C: 4-6%</v>
      </c>
      <c r="P2101" s="45">
        <f t="shared" si="261"/>
        <v>2049952</v>
      </c>
      <c r="Q2101" s="45">
        <f>IF(L2101=1,F2101*INDEX(Asumsi!$B$5:$B$7,MATCH(I2101,Asumsi!$A$5:$A$7,0))-H2101,0)</f>
        <v>523392</v>
      </c>
      <c r="R2101" s="46">
        <f>MIN(G2101,INDEX(Asumsi!$C$5:$C$7,MATCH(I2101,Asumsi!$A$5:$A$7,0)))</f>
        <v>0.05</v>
      </c>
      <c r="S2101" s="43">
        <f t="shared" si="262"/>
        <v>1</v>
      </c>
      <c r="T2101" s="45">
        <f t="shared" si="263"/>
        <v>21807.999999999989</v>
      </c>
      <c r="U2101" s="45">
        <f>IF(L2101=1,F2101*INDEX(Asumsi!$B$5:$B$7,MATCH(I2101,Asumsi!$A$5:$A$7,0))-F2101*R2101,0)</f>
        <v>545200</v>
      </c>
      <c r="V2101" s="45">
        <f>IF(S2101=1,U2101*(1-Asumsi!$B$10),U2101)</f>
        <v>517940</v>
      </c>
    </row>
    <row r="2102" spans="1:22" x14ac:dyDescent="0.35">
      <c r="A2102" s="43">
        <v>13347</v>
      </c>
      <c r="B2102" s="43" t="s">
        <v>202</v>
      </c>
      <c r="C2102" s="43" t="s">
        <v>638</v>
      </c>
      <c r="D2102" s="44">
        <v>40291</v>
      </c>
      <c r="E2102" s="43">
        <v>24</v>
      </c>
      <c r="F2102" s="43">
        <v>209780</v>
      </c>
      <c r="G2102" s="43">
        <v>7.0000000000000007E-2</v>
      </c>
      <c r="H2102" s="43">
        <v>14685</v>
      </c>
      <c r="I2102" s="43" t="s">
        <v>76</v>
      </c>
      <c r="J2102" s="43" t="s">
        <v>138</v>
      </c>
      <c r="K2102" s="43">
        <f t="shared" si="256"/>
        <v>2010</v>
      </c>
      <c r="L2102" s="43">
        <f t="shared" si="257"/>
        <v>1</v>
      </c>
      <c r="M2102" s="43">
        <f t="shared" si="258"/>
        <v>0</v>
      </c>
      <c r="N2102" s="43">
        <f t="shared" si="259"/>
        <v>1</v>
      </c>
      <c r="O2102" s="43" t="str">
        <f t="shared" si="260"/>
        <v>D: 7%+</v>
      </c>
      <c r="P2102" s="45">
        <f t="shared" si="261"/>
        <v>195095</v>
      </c>
      <c r="Q2102" s="45">
        <f>IF(L2102=1,F2102*INDEX(Asumsi!$B$5:$B$7,MATCH(I2102,Asumsi!$A$5:$A$7,0))-H2102,0)</f>
        <v>48249</v>
      </c>
      <c r="R2102" s="46">
        <f>MIN(G2102,INDEX(Asumsi!$C$5:$C$7,MATCH(I2102,Asumsi!$A$5:$A$7,0)))</f>
        <v>0.05</v>
      </c>
      <c r="S2102" s="43">
        <f t="shared" si="262"/>
        <v>1</v>
      </c>
      <c r="T2102" s="45">
        <f t="shared" si="263"/>
        <v>4195.6000000000004</v>
      </c>
      <c r="U2102" s="45">
        <f>IF(L2102=1,F2102*INDEX(Asumsi!$B$5:$B$7,MATCH(I2102,Asumsi!$A$5:$A$7,0))-F2102*R2102,0)</f>
        <v>52445</v>
      </c>
      <c r="V2102" s="45">
        <f>IF(S2102=1,U2102*(1-Asumsi!$B$10),U2102)</f>
        <v>49822.75</v>
      </c>
    </row>
    <row r="2103" spans="1:22" x14ac:dyDescent="0.35">
      <c r="A2103" s="43">
        <v>13381</v>
      </c>
      <c r="B2103" s="43" t="s">
        <v>202</v>
      </c>
      <c r="C2103" s="43" t="s">
        <v>636</v>
      </c>
      <c r="D2103" s="44">
        <v>40772</v>
      </c>
      <c r="E2103" s="43">
        <v>41</v>
      </c>
      <c r="F2103" s="43">
        <v>21429560</v>
      </c>
      <c r="G2103" s="43">
        <v>0</v>
      </c>
      <c r="H2103" s="43">
        <v>0</v>
      </c>
      <c r="I2103" s="43" t="s">
        <v>75</v>
      </c>
      <c r="J2103" s="43" t="s">
        <v>136</v>
      </c>
      <c r="K2103" s="43">
        <f t="shared" si="256"/>
        <v>2011</v>
      </c>
      <c r="L2103" s="43">
        <f t="shared" si="257"/>
        <v>1</v>
      </c>
      <c r="M2103" s="43">
        <f t="shared" si="258"/>
        <v>0</v>
      </c>
      <c r="N2103" s="43">
        <f t="shared" si="259"/>
        <v>1</v>
      </c>
      <c r="O2103" s="43" t="str">
        <f t="shared" si="260"/>
        <v>A: 0%</v>
      </c>
      <c r="P2103" s="45">
        <f t="shared" si="261"/>
        <v>21429560</v>
      </c>
      <c r="Q2103" s="45">
        <f>IF(L2103=1,F2103*INDEX(Asumsi!$B$5:$B$7,MATCH(I2103,Asumsi!$A$5:$A$7,0))-H2103,0)</f>
        <v>6428868</v>
      </c>
      <c r="R2103" s="46">
        <f>MIN(G2103,INDEX(Asumsi!$C$5:$C$7,MATCH(I2103,Asumsi!$A$5:$A$7,0)))</f>
        <v>0</v>
      </c>
      <c r="S2103" s="43">
        <f t="shared" si="262"/>
        <v>0</v>
      </c>
      <c r="T2103" s="45">
        <f t="shared" si="263"/>
        <v>0</v>
      </c>
      <c r="U2103" s="45">
        <f>IF(L2103=1,F2103*INDEX(Asumsi!$B$5:$B$7,MATCH(I2103,Asumsi!$A$5:$A$7,0))-F2103*R2103,0)</f>
        <v>6428868</v>
      </c>
      <c r="V2103" s="45">
        <f>IF(S2103=1,U2103*(1-Asumsi!$B$10),U2103)</f>
        <v>6428868</v>
      </c>
    </row>
    <row r="2104" spans="1:22" x14ac:dyDescent="0.35">
      <c r="A2104" s="43">
        <v>13634</v>
      </c>
      <c r="B2104" s="43" t="s">
        <v>202</v>
      </c>
      <c r="C2104" s="43" t="s">
        <v>639</v>
      </c>
      <c r="D2104" s="44">
        <v>40651</v>
      </c>
      <c r="E2104" s="43">
        <v>46</v>
      </c>
      <c r="F2104" s="43">
        <v>3648260</v>
      </c>
      <c r="G2104" s="43">
        <v>0.05</v>
      </c>
      <c r="H2104" s="43">
        <v>182413</v>
      </c>
      <c r="I2104" s="43" t="s">
        <v>77</v>
      </c>
      <c r="J2104" s="43" t="s">
        <v>142</v>
      </c>
      <c r="K2104" s="43">
        <f t="shared" si="256"/>
        <v>2011</v>
      </c>
      <c r="L2104" s="43">
        <f t="shared" si="257"/>
        <v>1</v>
      </c>
      <c r="M2104" s="43">
        <f t="shared" si="258"/>
        <v>0</v>
      </c>
      <c r="N2104" s="43">
        <f t="shared" si="259"/>
        <v>1</v>
      </c>
      <c r="O2104" s="43" t="str">
        <f t="shared" si="260"/>
        <v>C: 4-6%</v>
      </c>
      <c r="P2104" s="45">
        <f t="shared" si="261"/>
        <v>3465847</v>
      </c>
      <c r="Q2104" s="45">
        <f>IF(L2104=1,F2104*INDEX(Asumsi!$B$5:$B$7,MATCH(I2104,Asumsi!$A$5:$A$7,0))-H2104,0)</f>
        <v>912065</v>
      </c>
      <c r="R2104" s="46">
        <f>MIN(G2104,INDEX(Asumsi!$C$5:$C$7,MATCH(I2104,Asumsi!$A$5:$A$7,0)))</f>
        <v>0.05</v>
      </c>
      <c r="S2104" s="43">
        <f t="shared" si="262"/>
        <v>0</v>
      </c>
      <c r="T2104" s="45">
        <f t="shared" si="263"/>
        <v>0</v>
      </c>
      <c r="U2104" s="45">
        <f>IF(L2104=1,F2104*INDEX(Asumsi!$B$5:$B$7,MATCH(I2104,Asumsi!$A$5:$A$7,0))-F2104*R2104,0)</f>
        <v>912065</v>
      </c>
      <c r="V2104" s="45">
        <f>IF(S2104=1,U2104*(1-Asumsi!$B$10),U2104)</f>
        <v>912065</v>
      </c>
    </row>
    <row r="2105" spans="1:22" x14ac:dyDescent="0.35">
      <c r="A2105" s="43">
        <v>13729</v>
      </c>
      <c r="B2105" s="43" t="s">
        <v>209</v>
      </c>
      <c r="C2105" s="43" t="s">
        <v>513</v>
      </c>
      <c r="D2105" s="44">
        <v>39814</v>
      </c>
      <c r="E2105" s="43">
        <v>9</v>
      </c>
      <c r="F2105" s="43">
        <v>1744960</v>
      </c>
      <c r="G2105" s="43">
        <v>0.08</v>
      </c>
      <c r="H2105" s="43">
        <v>139597</v>
      </c>
      <c r="I2105" s="43" t="s">
        <v>76</v>
      </c>
      <c r="J2105" s="43" t="s">
        <v>140</v>
      </c>
      <c r="K2105" s="43">
        <f t="shared" si="256"/>
        <v>2009</v>
      </c>
      <c r="L2105" s="43">
        <f t="shared" si="257"/>
        <v>0</v>
      </c>
      <c r="M2105" s="43">
        <f t="shared" si="258"/>
        <v>1</v>
      </c>
      <c r="N2105" s="43">
        <f t="shared" si="259"/>
        <v>1</v>
      </c>
      <c r="O2105" s="43" t="str">
        <f t="shared" si="260"/>
        <v>D: 7%+</v>
      </c>
      <c r="P2105" s="45">
        <f t="shared" si="261"/>
        <v>0</v>
      </c>
      <c r="Q2105" s="45">
        <f>IF(L2105=1,F2105*INDEX(Asumsi!$B$5:$B$7,MATCH(I2105,Asumsi!$A$5:$A$7,0))-H2105,0)</f>
        <v>0</v>
      </c>
      <c r="R2105" s="46">
        <f>MIN(G2105,INDEX(Asumsi!$C$5:$C$7,MATCH(I2105,Asumsi!$A$5:$A$7,0)))</f>
        <v>0.05</v>
      </c>
      <c r="S2105" s="43">
        <f t="shared" si="262"/>
        <v>1</v>
      </c>
      <c r="T2105" s="45">
        <f t="shared" si="263"/>
        <v>0</v>
      </c>
      <c r="U2105" s="45">
        <f>IF(L2105=1,F2105*INDEX(Asumsi!$B$5:$B$7,MATCH(I2105,Asumsi!$A$5:$A$7,0))-F2105*R2105,0)</f>
        <v>0</v>
      </c>
      <c r="V2105" s="45">
        <f>IF(S2105=1,U2105*(1-Asumsi!$B$10),U2105)</f>
        <v>0</v>
      </c>
    </row>
    <row r="2106" spans="1:22" x14ac:dyDescent="0.35">
      <c r="A2106" s="43">
        <v>13730</v>
      </c>
      <c r="B2106" s="43" t="s">
        <v>202</v>
      </c>
      <c r="C2106" s="43" t="s">
        <v>639</v>
      </c>
      <c r="D2106" s="44">
        <v>40672</v>
      </c>
      <c r="E2106" s="43">
        <v>26</v>
      </c>
      <c r="F2106" s="43">
        <v>7235280</v>
      </c>
      <c r="G2106" s="43">
        <v>7.0000000000000007E-2</v>
      </c>
      <c r="H2106" s="43">
        <v>506470</v>
      </c>
      <c r="I2106" s="43" t="s">
        <v>75</v>
      </c>
      <c r="J2106" s="43" t="s">
        <v>136</v>
      </c>
      <c r="K2106" s="43">
        <f t="shared" si="256"/>
        <v>2011</v>
      </c>
      <c r="L2106" s="43">
        <f t="shared" si="257"/>
        <v>1</v>
      </c>
      <c r="M2106" s="43">
        <f t="shared" si="258"/>
        <v>0</v>
      </c>
      <c r="N2106" s="43">
        <f t="shared" si="259"/>
        <v>1</v>
      </c>
      <c r="O2106" s="43" t="str">
        <f t="shared" si="260"/>
        <v>D: 7%+</v>
      </c>
      <c r="P2106" s="45">
        <f t="shared" si="261"/>
        <v>6728810</v>
      </c>
      <c r="Q2106" s="45">
        <f>IF(L2106=1,F2106*INDEX(Asumsi!$B$5:$B$7,MATCH(I2106,Asumsi!$A$5:$A$7,0))-H2106,0)</f>
        <v>1664114</v>
      </c>
      <c r="R2106" s="46">
        <f>MIN(G2106,INDEX(Asumsi!$C$5:$C$7,MATCH(I2106,Asumsi!$A$5:$A$7,0)))</f>
        <v>0.03</v>
      </c>
      <c r="S2106" s="43">
        <f t="shared" si="262"/>
        <v>1</v>
      </c>
      <c r="T2106" s="45">
        <f t="shared" si="263"/>
        <v>289411.20000000007</v>
      </c>
      <c r="U2106" s="45">
        <f>IF(L2106=1,F2106*INDEX(Asumsi!$B$5:$B$7,MATCH(I2106,Asumsi!$A$5:$A$7,0))-F2106*R2106,0)</f>
        <v>1953525.6</v>
      </c>
      <c r="V2106" s="45">
        <f>IF(S2106=1,U2106*(1-Asumsi!$B$10),U2106)</f>
        <v>1855849.32</v>
      </c>
    </row>
    <row r="2107" spans="1:22" x14ac:dyDescent="0.35">
      <c r="A2107" s="43">
        <v>14113</v>
      </c>
      <c r="B2107" s="43" t="s">
        <v>202</v>
      </c>
      <c r="C2107" s="43" t="s">
        <v>644</v>
      </c>
      <c r="D2107" s="44">
        <v>40759</v>
      </c>
      <c r="E2107" s="43">
        <v>22</v>
      </c>
      <c r="F2107" s="43">
        <v>16436320</v>
      </c>
      <c r="G2107" s="43">
        <v>0.09</v>
      </c>
      <c r="H2107" s="43">
        <v>1479269</v>
      </c>
      <c r="I2107" s="43" t="s">
        <v>75</v>
      </c>
      <c r="J2107" s="43" t="s">
        <v>136</v>
      </c>
      <c r="K2107" s="43">
        <f t="shared" si="256"/>
        <v>2011</v>
      </c>
      <c r="L2107" s="43">
        <f t="shared" si="257"/>
        <v>1</v>
      </c>
      <c r="M2107" s="43">
        <f t="shared" si="258"/>
        <v>0</v>
      </c>
      <c r="N2107" s="43">
        <f t="shared" si="259"/>
        <v>1</v>
      </c>
      <c r="O2107" s="43" t="str">
        <f t="shared" si="260"/>
        <v>D: 7%+</v>
      </c>
      <c r="P2107" s="45">
        <f t="shared" si="261"/>
        <v>14957051</v>
      </c>
      <c r="Q2107" s="45">
        <f>IF(L2107=1,F2107*INDEX(Asumsi!$B$5:$B$7,MATCH(I2107,Asumsi!$A$5:$A$7,0))-H2107,0)</f>
        <v>3451627</v>
      </c>
      <c r="R2107" s="46">
        <f>MIN(G2107,INDEX(Asumsi!$C$5:$C$7,MATCH(I2107,Asumsi!$A$5:$A$7,0)))</f>
        <v>0.03</v>
      </c>
      <c r="S2107" s="43">
        <f t="shared" si="262"/>
        <v>1</v>
      </c>
      <c r="T2107" s="45">
        <f t="shared" si="263"/>
        <v>986179.2</v>
      </c>
      <c r="U2107" s="45">
        <f>IF(L2107=1,F2107*INDEX(Asumsi!$B$5:$B$7,MATCH(I2107,Asumsi!$A$5:$A$7,0))-F2107*R2107,0)</f>
        <v>4437806.4000000004</v>
      </c>
      <c r="V2107" s="45">
        <f>IF(S2107=1,U2107*(1-Asumsi!$B$10),U2107)</f>
        <v>4215916.08</v>
      </c>
    </row>
    <row r="2108" spans="1:22" x14ac:dyDescent="0.35">
      <c r="A2108" s="43">
        <v>14210</v>
      </c>
      <c r="B2108" s="43" t="s">
        <v>202</v>
      </c>
      <c r="C2108" s="43" t="s">
        <v>644</v>
      </c>
      <c r="D2108" s="44">
        <v>41086</v>
      </c>
      <c r="E2108" s="43">
        <v>19</v>
      </c>
      <c r="F2108" s="43">
        <v>1353580</v>
      </c>
      <c r="G2108" s="43">
        <v>0</v>
      </c>
      <c r="H2108" s="43">
        <v>0</v>
      </c>
      <c r="I2108" s="43" t="s">
        <v>77</v>
      </c>
      <c r="J2108" s="43" t="s">
        <v>142</v>
      </c>
      <c r="K2108" s="43">
        <f t="shared" si="256"/>
        <v>2012</v>
      </c>
      <c r="L2108" s="43">
        <f t="shared" si="257"/>
        <v>1</v>
      </c>
      <c r="M2108" s="43">
        <f t="shared" si="258"/>
        <v>0</v>
      </c>
      <c r="N2108" s="43">
        <f t="shared" si="259"/>
        <v>1</v>
      </c>
      <c r="O2108" s="43" t="str">
        <f t="shared" si="260"/>
        <v>A: 0%</v>
      </c>
      <c r="P2108" s="45">
        <f t="shared" si="261"/>
        <v>1353580</v>
      </c>
      <c r="Q2108" s="45">
        <f>IF(L2108=1,F2108*INDEX(Asumsi!$B$5:$B$7,MATCH(I2108,Asumsi!$A$5:$A$7,0))-H2108,0)</f>
        <v>406074</v>
      </c>
      <c r="R2108" s="46">
        <f>MIN(G2108,INDEX(Asumsi!$C$5:$C$7,MATCH(I2108,Asumsi!$A$5:$A$7,0)))</f>
        <v>0</v>
      </c>
      <c r="S2108" s="43">
        <f t="shared" si="262"/>
        <v>0</v>
      </c>
      <c r="T2108" s="45">
        <f t="shared" si="263"/>
        <v>0</v>
      </c>
      <c r="U2108" s="45">
        <f>IF(L2108=1,F2108*INDEX(Asumsi!$B$5:$B$7,MATCH(I2108,Asumsi!$A$5:$A$7,0))-F2108*R2108,0)</f>
        <v>406074</v>
      </c>
      <c r="V2108" s="45">
        <f>IF(S2108=1,U2108*(1-Asumsi!$B$10),U2108)</f>
        <v>406074</v>
      </c>
    </row>
    <row r="2109" spans="1:22" x14ac:dyDescent="0.35">
      <c r="A2109" s="43">
        <v>14272</v>
      </c>
      <c r="B2109" s="43" t="s">
        <v>202</v>
      </c>
      <c r="C2109" s="43" t="s">
        <v>636</v>
      </c>
      <c r="D2109" s="44">
        <v>40951</v>
      </c>
      <c r="E2109" s="43">
        <v>32</v>
      </c>
      <c r="F2109" s="43">
        <v>4819920</v>
      </c>
      <c r="G2109" s="43">
        <v>7.0000000000000007E-2</v>
      </c>
      <c r="H2109" s="43">
        <v>337394</v>
      </c>
      <c r="I2109" s="43" t="s">
        <v>76</v>
      </c>
      <c r="J2109" s="43" t="s">
        <v>141</v>
      </c>
      <c r="K2109" s="43">
        <f t="shared" si="256"/>
        <v>2012</v>
      </c>
      <c r="L2109" s="43">
        <f t="shared" si="257"/>
        <v>1</v>
      </c>
      <c r="M2109" s="43">
        <f t="shared" si="258"/>
        <v>0</v>
      </c>
      <c r="N2109" s="43">
        <f t="shared" si="259"/>
        <v>1</v>
      </c>
      <c r="O2109" s="43" t="str">
        <f t="shared" si="260"/>
        <v>D: 7%+</v>
      </c>
      <c r="P2109" s="45">
        <f t="shared" si="261"/>
        <v>4482526</v>
      </c>
      <c r="Q2109" s="45">
        <f>IF(L2109=1,F2109*INDEX(Asumsi!$B$5:$B$7,MATCH(I2109,Asumsi!$A$5:$A$7,0))-H2109,0)</f>
        <v>1108582</v>
      </c>
      <c r="R2109" s="46">
        <f>MIN(G2109,INDEX(Asumsi!$C$5:$C$7,MATCH(I2109,Asumsi!$A$5:$A$7,0)))</f>
        <v>0.05</v>
      </c>
      <c r="S2109" s="43">
        <f t="shared" si="262"/>
        <v>1</v>
      </c>
      <c r="T2109" s="45">
        <f t="shared" si="263"/>
        <v>96398.400000000023</v>
      </c>
      <c r="U2109" s="45">
        <f>IF(L2109=1,F2109*INDEX(Asumsi!$B$5:$B$7,MATCH(I2109,Asumsi!$A$5:$A$7,0))-F2109*R2109,0)</f>
        <v>1204980</v>
      </c>
      <c r="V2109" s="45">
        <f>IF(S2109=1,U2109*(1-Asumsi!$B$10),U2109)</f>
        <v>1144731</v>
      </c>
    </row>
    <row r="2110" spans="1:22" x14ac:dyDescent="0.35">
      <c r="A2110" s="43">
        <v>14401</v>
      </c>
      <c r="B2110" s="43" t="s">
        <v>202</v>
      </c>
      <c r="C2110" s="43" t="s">
        <v>641</v>
      </c>
      <c r="D2110" s="44">
        <v>40759</v>
      </c>
      <c r="E2110" s="43">
        <v>10</v>
      </c>
      <c r="F2110" s="43">
        <v>1862299</v>
      </c>
      <c r="G2110" s="43">
        <v>0.06</v>
      </c>
      <c r="H2110" s="43">
        <v>111738</v>
      </c>
      <c r="I2110" s="43" t="s">
        <v>77</v>
      </c>
      <c r="J2110" s="43" t="s">
        <v>137</v>
      </c>
      <c r="K2110" s="43">
        <f t="shared" si="256"/>
        <v>2011</v>
      </c>
      <c r="L2110" s="43">
        <f t="shared" si="257"/>
        <v>1</v>
      </c>
      <c r="M2110" s="43">
        <f t="shared" si="258"/>
        <v>0</v>
      </c>
      <c r="N2110" s="43">
        <f t="shared" si="259"/>
        <v>1</v>
      </c>
      <c r="O2110" s="43" t="str">
        <f t="shared" si="260"/>
        <v>C: 4-6%</v>
      </c>
      <c r="P2110" s="45">
        <f t="shared" si="261"/>
        <v>1750561</v>
      </c>
      <c r="Q2110" s="45">
        <f>IF(L2110=1,F2110*INDEX(Asumsi!$B$5:$B$7,MATCH(I2110,Asumsi!$A$5:$A$7,0))-H2110,0)</f>
        <v>446951.69999999995</v>
      </c>
      <c r="R2110" s="46">
        <f>MIN(G2110,INDEX(Asumsi!$C$5:$C$7,MATCH(I2110,Asumsi!$A$5:$A$7,0)))</f>
        <v>0.05</v>
      </c>
      <c r="S2110" s="43">
        <f t="shared" si="262"/>
        <v>1</v>
      </c>
      <c r="T2110" s="45">
        <f t="shared" si="263"/>
        <v>18622.989999999991</v>
      </c>
      <c r="U2110" s="45">
        <f>IF(L2110=1,F2110*INDEX(Asumsi!$B$5:$B$7,MATCH(I2110,Asumsi!$A$5:$A$7,0))-F2110*R2110,0)</f>
        <v>465574.74999999994</v>
      </c>
      <c r="V2110" s="45">
        <f>IF(S2110=1,U2110*(1-Asumsi!$B$10),U2110)</f>
        <v>442296.0124999999</v>
      </c>
    </row>
    <row r="2111" spans="1:22" x14ac:dyDescent="0.35">
      <c r="A2111" s="43">
        <v>15941</v>
      </c>
      <c r="B2111" s="43" t="s">
        <v>202</v>
      </c>
      <c r="C2111" s="43" t="s">
        <v>633</v>
      </c>
      <c r="D2111" s="44">
        <v>40887</v>
      </c>
      <c r="E2111" s="43">
        <v>15</v>
      </c>
      <c r="F2111" s="43">
        <v>1902180</v>
      </c>
      <c r="G2111" s="43">
        <v>0.02</v>
      </c>
      <c r="H2111" s="43">
        <v>38044</v>
      </c>
      <c r="I2111" s="43" t="s">
        <v>75</v>
      </c>
      <c r="J2111" s="43" t="s">
        <v>143</v>
      </c>
      <c r="K2111" s="43">
        <f t="shared" si="256"/>
        <v>2011</v>
      </c>
      <c r="L2111" s="43">
        <f t="shared" si="257"/>
        <v>1</v>
      </c>
      <c r="M2111" s="43">
        <f t="shared" si="258"/>
        <v>0</v>
      </c>
      <c r="N2111" s="43">
        <f t="shared" si="259"/>
        <v>1</v>
      </c>
      <c r="O2111" s="43" t="str">
        <f t="shared" si="260"/>
        <v>B: 1-3%</v>
      </c>
      <c r="P2111" s="45">
        <f t="shared" si="261"/>
        <v>1864136</v>
      </c>
      <c r="Q2111" s="45">
        <f>IF(L2111=1,F2111*INDEX(Asumsi!$B$5:$B$7,MATCH(I2111,Asumsi!$A$5:$A$7,0))-H2111,0)</f>
        <v>532610</v>
      </c>
      <c r="R2111" s="46">
        <f>MIN(G2111,INDEX(Asumsi!$C$5:$C$7,MATCH(I2111,Asumsi!$A$5:$A$7,0)))</f>
        <v>0.02</v>
      </c>
      <c r="S2111" s="43">
        <f t="shared" si="262"/>
        <v>0</v>
      </c>
      <c r="T2111" s="45">
        <f t="shared" si="263"/>
        <v>0</v>
      </c>
      <c r="U2111" s="45">
        <f>IF(L2111=1,F2111*INDEX(Asumsi!$B$5:$B$7,MATCH(I2111,Asumsi!$A$5:$A$7,0))-F2111*R2111,0)</f>
        <v>532610.4</v>
      </c>
      <c r="V2111" s="45">
        <f>IF(S2111=1,U2111*(1-Asumsi!$B$10),U2111)</f>
        <v>532610.4</v>
      </c>
    </row>
    <row r="2112" spans="1:22" x14ac:dyDescent="0.35">
      <c r="A2112" s="43">
        <v>18023</v>
      </c>
      <c r="B2112" s="43" t="s">
        <v>202</v>
      </c>
      <c r="C2112" s="43" t="s">
        <v>646</v>
      </c>
      <c r="D2112" s="44">
        <v>40598</v>
      </c>
      <c r="E2112" s="43">
        <v>38</v>
      </c>
      <c r="F2112" s="43">
        <v>9004520</v>
      </c>
      <c r="G2112" s="43">
        <v>0.09</v>
      </c>
      <c r="H2112" s="43">
        <v>810407</v>
      </c>
      <c r="I2112" s="43" t="s">
        <v>77</v>
      </c>
      <c r="J2112" s="43" t="s">
        <v>134</v>
      </c>
      <c r="K2112" s="43">
        <f t="shared" si="256"/>
        <v>2011</v>
      </c>
      <c r="L2112" s="43">
        <f t="shared" si="257"/>
        <v>1</v>
      </c>
      <c r="M2112" s="43">
        <f t="shared" si="258"/>
        <v>0</v>
      </c>
      <c r="N2112" s="43">
        <f t="shared" si="259"/>
        <v>1</v>
      </c>
      <c r="O2112" s="43" t="str">
        <f t="shared" si="260"/>
        <v>D: 7%+</v>
      </c>
      <c r="P2112" s="45">
        <f t="shared" si="261"/>
        <v>8194113</v>
      </c>
      <c r="Q2112" s="45">
        <f>IF(L2112=1,F2112*INDEX(Asumsi!$B$5:$B$7,MATCH(I2112,Asumsi!$A$5:$A$7,0))-H2112,0)</f>
        <v>1890949</v>
      </c>
      <c r="R2112" s="46">
        <f>MIN(G2112,INDEX(Asumsi!$C$5:$C$7,MATCH(I2112,Asumsi!$A$5:$A$7,0)))</f>
        <v>0.05</v>
      </c>
      <c r="S2112" s="43">
        <f t="shared" si="262"/>
        <v>1</v>
      </c>
      <c r="T2112" s="45">
        <f t="shared" si="263"/>
        <v>360180.79999999993</v>
      </c>
      <c r="U2112" s="45">
        <f>IF(L2112=1,F2112*INDEX(Asumsi!$B$5:$B$7,MATCH(I2112,Asumsi!$A$5:$A$7,0))-F2112*R2112,0)</f>
        <v>2251130</v>
      </c>
      <c r="V2112" s="45">
        <f>IF(S2112=1,U2112*(1-Asumsi!$B$10),U2112)</f>
        <v>2138573.5</v>
      </c>
    </row>
    <row r="2113" spans="1:22" x14ac:dyDescent="0.35">
      <c r="A2113" s="43">
        <v>18341</v>
      </c>
      <c r="B2113" s="43" t="s">
        <v>202</v>
      </c>
      <c r="C2113" s="43" t="s">
        <v>639</v>
      </c>
      <c r="D2113" s="44">
        <v>40377</v>
      </c>
      <c r="E2113" s="43">
        <v>39</v>
      </c>
      <c r="F2113" s="43">
        <v>475780</v>
      </c>
      <c r="G2113" s="43">
        <v>0</v>
      </c>
      <c r="H2113" s="43">
        <v>0</v>
      </c>
      <c r="I2113" s="43" t="s">
        <v>76</v>
      </c>
      <c r="J2113" s="43" t="s">
        <v>145</v>
      </c>
      <c r="K2113" s="43">
        <f t="shared" si="256"/>
        <v>2010</v>
      </c>
      <c r="L2113" s="43">
        <f t="shared" si="257"/>
        <v>1</v>
      </c>
      <c r="M2113" s="43">
        <f t="shared" si="258"/>
        <v>0</v>
      </c>
      <c r="N2113" s="43">
        <f t="shared" si="259"/>
        <v>1</v>
      </c>
      <c r="O2113" s="43" t="str">
        <f t="shared" si="260"/>
        <v>A: 0%</v>
      </c>
      <c r="P2113" s="45">
        <f t="shared" si="261"/>
        <v>475780</v>
      </c>
      <c r="Q2113" s="45">
        <f>IF(L2113=1,F2113*INDEX(Asumsi!$B$5:$B$7,MATCH(I2113,Asumsi!$A$5:$A$7,0))-H2113,0)</f>
        <v>142734</v>
      </c>
      <c r="R2113" s="46">
        <f>MIN(G2113,INDEX(Asumsi!$C$5:$C$7,MATCH(I2113,Asumsi!$A$5:$A$7,0)))</f>
        <v>0</v>
      </c>
      <c r="S2113" s="43">
        <f t="shared" si="262"/>
        <v>0</v>
      </c>
      <c r="T2113" s="45">
        <f t="shared" si="263"/>
        <v>0</v>
      </c>
      <c r="U2113" s="45">
        <f>IF(L2113=1,F2113*INDEX(Asumsi!$B$5:$B$7,MATCH(I2113,Asumsi!$A$5:$A$7,0))-F2113*R2113,0)</f>
        <v>142734</v>
      </c>
      <c r="V2113" s="45">
        <f>IF(S2113=1,U2113*(1-Asumsi!$B$10),U2113)</f>
        <v>142734</v>
      </c>
    </row>
    <row r="2114" spans="1:22" x14ac:dyDescent="0.35">
      <c r="A2114" s="43">
        <v>18400</v>
      </c>
      <c r="B2114" s="43" t="s">
        <v>202</v>
      </c>
      <c r="C2114" s="43" t="s">
        <v>269</v>
      </c>
      <c r="D2114" s="44">
        <v>40883</v>
      </c>
      <c r="E2114" s="43">
        <v>29</v>
      </c>
      <c r="F2114" s="43">
        <v>1196980</v>
      </c>
      <c r="G2114" s="43">
        <v>0.05</v>
      </c>
      <c r="H2114" s="43">
        <v>59849</v>
      </c>
      <c r="I2114" s="43" t="s">
        <v>77</v>
      </c>
      <c r="J2114" s="43" t="s">
        <v>142</v>
      </c>
      <c r="K2114" s="43">
        <f t="shared" ref="K2114:K2177" si="264">YEAR(D2114)</f>
        <v>2011</v>
      </c>
      <c r="L2114" s="43">
        <f t="shared" ref="L2114:L2177" si="265">IF(B2114="Order Finished",1,0)</f>
        <v>1</v>
      </c>
      <c r="M2114" s="43">
        <f t="shared" ref="M2114:M2177" si="266">IF(B2114="Order Returned",1,0)</f>
        <v>0</v>
      </c>
      <c r="N2114" s="43">
        <f t="shared" ref="N2114:N2177" si="267">IF(B2114="Order Cancelled",0,1)</f>
        <v>1</v>
      </c>
      <c r="O2114" s="43" t="str">
        <f t="shared" ref="O2114:O2177" si="268">IF(G2114=0,"A: 0%",IF(G2114&lt;=0.03,"B: 1-3%",IF(G2114&lt;=0.06,"C: 4-6%","D: 7%+")))</f>
        <v>C: 4-6%</v>
      </c>
      <c r="P2114" s="45">
        <f t="shared" ref="P2114:P2177" si="269">IF(L2114=1,F2114-H2114,0)</f>
        <v>1137131</v>
      </c>
      <c r="Q2114" s="45">
        <f>IF(L2114=1,F2114*INDEX(Asumsi!$B$5:$B$7,MATCH(I2114,Asumsi!$A$5:$A$7,0))-H2114,0)</f>
        <v>299245</v>
      </c>
      <c r="R2114" s="46">
        <f>MIN(G2114,INDEX(Asumsi!$C$5:$C$7,MATCH(I2114,Asumsi!$A$5:$A$7,0)))</f>
        <v>0.05</v>
      </c>
      <c r="S2114" s="43">
        <f t="shared" ref="S2114:S2177" si="270">IF(G2114&gt;R2114,1,0)</f>
        <v>0</v>
      </c>
      <c r="T2114" s="45">
        <f t="shared" ref="T2114:T2177" si="271">IF(L2114=1,F2114*(G2114-R2114),0)</f>
        <v>0</v>
      </c>
      <c r="U2114" s="45">
        <f>IF(L2114=1,F2114*INDEX(Asumsi!$B$5:$B$7,MATCH(I2114,Asumsi!$A$5:$A$7,0))-F2114*R2114,0)</f>
        <v>299245</v>
      </c>
      <c r="V2114" s="45">
        <f>IF(S2114=1,U2114*(1-Asumsi!$B$10),U2114)</f>
        <v>299245</v>
      </c>
    </row>
    <row r="2115" spans="1:22" x14ac:dyDescent="0.35">
      <c r="A2115" s="43">
        <v>18950</v>
      </c>
      <c r="B2115" s="43" t="s">
        <v>202</v>
      </c>
      <c r="C2115" s="43" t="s">
        <v>635</v>
      </c>
      <c r="D2115" s="44">
        <v>40966</v>
      </c>
      <c r="E2115" s="43">
        <v>33</v>
      </c>
      <c r="F2115" s="43">
        <v>6017000</v>
      </c>
      <c r="G2115" s="43">
        <v>0.05</v>
      </c>
      <c r="H2115" s="43">
        <v>300850</v>
      </c>
      <c r="I2115" s="43" t="s">
        <v>77</v>
      </c>
      <c r="J2115" s="43" t="s">
        <v>134</v>
      </c>
      <c r="K2115" s="43">
        <f t="shared" si="264"/>
        <v>2012</v>
      </c>
      <c r="L2115" s="43">
        <f t="shared" si="265"/>
        <v>1</v>
      </c>
      <c r="M2115" s="43">
        <f t="shared" si="266"/>
        <v>0</v>
      </c>
      <c r="N2115" s="43">
        <f t="shared" si="267"/>
        <v>1</v>
      </c>
      <c r="O2115" s="43" t="str">
        <f t="shared" si="268"/>
        <v>C: 4-6%</v>
      </c>
      <c r="P2115" s="45">
        <f t="shared" si="269"/>
        <v>5716150</v>
      </c>
      <c r="Q2115" s="45">
        <f>IF(L2115=1,F2115*INDEX(Asumsi!$B$5:$B$7,MATCH(I2115,Asumsi!$A$5:$A$7,0))-H2115,0)</f>
        <v>1504250</v>
      </c>
      <c r="R2115" s="46">
        <f>MIN(G2115,INDEX(Asumsi!$C$5:$C$7,MATCH(I2115,Asumsi!$A$5:$A$7,0)))</f>
        <v>0.05</v>
      </c>
      <c r="S2115" s="43">
        <f t="shared" si="270"/>
        <v>0</v>
      </c>
      <c r="T2115" s="45">
        <f t="shared" si="271"/>
        <v>0</v>
      </c>
      <c r="U2115" s="45">
        <f>IF(L2115=1,F2115*INDEX(Asumsi!$B$5:$B$7,MATCH(I2115,Asumsi!$A$5:$A$7,0))-F2115*R2115,0)</f>
        <v>1504250</v>
      </c>
      <c r="V2115" s="45">
        <f>IF(S2115=1,U2115*(1-Asumsi!$B$10),U2115)</f>
        <v>1504250</v>
      </c>
    </row>
    <row r="2116" spans="1:22" x14ac:dyDescent="0.35">
      <c r="A2116" s="43">
        <v>19111</v>
      </c>
      <c r="B2116" s="43" t="s">
        <v>202</v>
      </c>
      <c r="C2116" s="43" t="s">
        <v>647</v>
      </c>
      <c r="D2116" s="44">
        <v>40090</v>
      </c>
      <c r="E2116" s="43">
        <v>24</v>
      </c>
      <c r="F2116" s="43">
        <v>391660</v>
      </c>
      <c r="G2116" s="43">
        <v>0.04</v>
      </c>
      <c r="H2116" s="43">
        <v>15666</v>
      </c>
      <c r="I2116" s="43" t="s">
        <v>77</v>
      </c>
      <c r="J2116" s="43" t="s">
        <v>142</v>
      </c>
      <c r="K2116" s="43">
        <f t="shared" si="264"/>
        <v>2009</v>
      </c>
      <c r="L2116" s="43">
        <f t="shared" si="265"/>
        <v>1</v>
      </c>
      <c r="M2116" s="43">
        <f t="shared" si="266"/>
        <v>0</v>
      </c>
      <c r="N2116" s="43">
        <f t="shared" si="267"/>
        <v>1</v>
      </c>
      <c r="O2116" s="43" t="str">
        <f t="shared" si="268"/>
        <v>C: 4-6%</v>
      </c>
      <c r="P2116" s="45">
        <f t="shared" si="269"/>
        <v>375994</v>
      </c>
      <c r="Q2116" s="45">
        <f>IF(L2116=1,F2116*INDEX(Asumsi!$B$5:$B$7,MATCH(I2116,Asumsi!$A$5:$A$7,0))-H2116,0)</f>
        <v>101832</v>
      </c>
      <c r="R2116" s="46">
        <f>MIN(G2116,INDEX(Asumsi!$C$5:$C$7,MATCH(I2116,Asumsi!$A$5:$A$7,0)))</f>
        <v>0.04</v>
      </c>
      <c r="S2116" s="43">
        <f t="shared" si="270"/>
        <v>0</v>
      </c>
      <c r="T2116" s="45">
        <f t="shared" si="271"/>
        <v>0</v>
      </c>
      <c r="U2116" s="45">
        <f>IF(L2116=1,F2116*INDEX(Asumsi!$B$5:$B$7,MATCH(I2116,Asumsi!$A$5:$A$7,0))-F2116*R2116,0)</f>
        <v>101831.6</v>
      </c>
      <c r="V2116" s="45">
        <f>IF(S2116=1,U2116*(1-Asumsi!$B$10),U2116)</f>
        <v>101831.6</v>
      </c>
    </row>
    <row r="2117" spans="1:22" x14ac:dyDescent="0.35">
      <c r="A2117" s="43">
        <v>19139</v>
      </c>
      <c r="B2117" s="43" t="s">
        <v>202</v>
      </c>
      <c r="C2117" s="43" t="s">
        <v>644</v>
      </c>
      <c r="D2117" s="44">
        <v>40515</v>
      </c>
      <c r="E2117" s="43">
        <v>15</v>
      </c>
      <c r="F2117" s="43">
        <v>189680</v>
      </c>
      <c r="G2117" s="43">
        <v>0.01</v>
      </c>
      <c r="H2117" s="43">
        <v>1897</v>
      </c>
      <c r="I2117" s="43" t="s">
        <v>76</v>
      </c>
      <c r="J2117" s="43" t="s">
        <v>145</v>
      </c>
      <c r="K2117" s="43">
        <f t="shared" si="264"/>
        <v>2010</v>
      </c>
      <c r="L2117" s="43">
        <f t="shared" si="265"/>
        <v>1</v>
      </c>
      <c r="M2117" s="43">
        <f t="shared" si="266"/>
        <v>0</v>
      </c>
      <c r="N2117" s="43">
        <f t="shared" si="267"/>
        <v>1</v>
      </c>
      <c r="O2117" s="43" t="str">
        <f t="shared" si="268"/>
        <v>B: 1-3%</v>
      </c>
      <c r="P2117" s="45">
        <f t="shared" si="269"/>
        <v>187783</v>
      </c>
      <c r="Q2117" s="45">
        <f>IF(L2117=1,F2117*INDEX(Asumsi!$B$5:$B$7,MATCH(I2117,Asumsi!$A$5:$A$7,0))-H2117,0)</f>
        <v>55007</v>
      </c>
      <c r="R2117" s="46">
        <f>MIN(G2117,INDEX(Asumsi!$C$5:$C$7,MATCH(I2117,Asumsi!$A$5:$A$7,0)))</f>
        <v>0.01</v>
      </c>
      <c r="S2117" s="43">
        <f t="shared" si="270"/>
        <v>0</v>
      </c>
      <c r="T2117" s="45">
        <f t="shared" si="271"/>
        <v>0</v>
      </c>
      <c r="U2117" s="45">
        <f>IF(L2117=1,F2117*INDEX(Asumsi!$B$5:$B$7,MATCH(I2117,Asumsi!$A$5:$A$7,0))-F2117*R2117,0)</f>
        <v>55007.199999999997</v>
      </c>
      <c r="V2117" s="45">
        <f>IF(S2117=1,U2117*(1-Asumsi!$B$10),U2117)</f>
        <v>55007.199999999997</v>
      </c>
    </row>
    <row r="2118" spans="1:22" x14ac:dyDescent="0.35">
      <c r="A2118" s="43">
        <v>19332</v>
      </c>
      <c r="B2118" s="43" t="s">
        <v>202</v>
      </c>
      <c r="C2118" s="43" t="s">
        <v>635</v>
      </c>
      <c r="D2118" s="44">
        <v>40966</v>
      </c>
      <c r="E2118" s="43">
        <v>46</v>
      </c>
      <c r="F2118" s="43">
        <v>16493720</v>
      </c>
      <c r="G2118" s="43">
        <v>0.06</v>
      </c>
      <c r="H2118" s="43">
        <v>989623</v>
      </c>
      <c r="I2118" s="43" t="s">
        <v>75</v>
      </c>
      <c r="J2118" s="43" t="s">
        <v>136</v>
      </c>
      <c r="K2118" s="43">
        <f t="shared" si="264"/>
        <v>2012</v>
      </c>
      <c r="L2118" s="43">
        <f t="shared" si="265"/>
        <v>1</v>
      </c>
      <c r="M2118" s="43">
        <f t="shared" si="266"/>
        <v>0</v>
      </c>
      <c r="N2118" s="43">
        <f t="shared" si="267"/>
        <v>1</v>
      </c>
      <c r="O2118" s="43" t="str">
        <f t="shared" si="268"/>
        <v>C: 4-6%</v>
      </c>
      <c r="P2118" s="45">
        <f t="shared" si="269"/>
        <v>15504097</v>
      </c>
      <c r="Q2118" s="45">
        <f>IF(L2118=1,F2118*INDEX(Asumsi!$B$5:$B$7,MATCH(I2118,Asumsi!$A$5:$A$7,0))-H2118,0)</f>
        <v>3958493</v>
      </c>
      <c r="R2118" s="46">
        <f>MIN(G2118,INDEX(Asumsi!$C$5:$C$7,MATCH(I2118,Asumsi!$A$5:$A$7,0)))</f>
        <v>0.03</v>
      </c>
      <c r="S2118" s="43">
        <f t="shared" si="270"/>
        <v>1</v>
      </c>
      <c r="T2118" s="45">
        <f t="shared" si="271"/>
        <v>494811.6</v>
      </c>
      <c r="U2118" s="45">
        <f>IF(L2118=1,F2118*INDEX(Asumsi!$B$5:$B$7,MATCH(I2118,Asumsi!$A$5:$A$7,0))-F2118*R2118,0)</f>
        <v>4453304.4000000004</v>
      </c>
      <c r="V2118" s="45">
        <f>IF(S2118=1,U2118*(1-Asumsi!$B$10),U2118)</f>
        <v>4230639.18</v>
      </c>
    </row>
    <row r="2119" spans="1:22" x14ac:dyDescent="0.35">
      <c r="A2119" s="43">
        <v>20965</v>
      </c>
      <c r="B2119" s="43" t="s">
        <v>202</v>
      </c>
      <c r="C2119" s="43" t="s">
        <v>633</v>
      </c>
      <c r="D2119" s="44">
        <v>40167</v>
      </c>
      <c r="E2119" s="43">
        <v>38</v>
      </c>
      <c r="F2119" s="43">
        <v>4630220</v>
      </c>
      <c r="G2119" s="43">
        <v>0.06</v>
      </c>
      <c r="H2119" s="43">
        <v>277813</v>
      </c>
      <c r="I2119" s="43" t="s">
        <v>76</v>
      </c>
      <c r="J2119" s="43" t="s">
        <v>140</v>
      </c>
      <c r="K2119" s="43">
        <f t="shared" si="264"/>
        <v>2009</v>
      </c>
      <c r="L2119" s="43">
        <f t="shared" si="265"/>
        <v>1</v>
      </c>
      <c r="M2119" s="43">
        <f t="shared" si="266"/>
        <v>0</v>
      </c>
      <c r="N2119" s="43">
        <f t="shared" si="267"/>
        <v>1</v>
      </c>
      <c r="O2119" s="43" t="str">
        <f t="shared" si="268"/>
        <v>C: 4-6%</v>
      </c>
      <c r="P2119" s="45">
        <f t="shared" si="269"/>
        <v>4352407</v>
      </c>
      <c r="Q2119" s="45">
        <f>IF(L2119=1,F2119*INDEX(Asumsi!$B$5:$B$7,MATCH(I2119,Asumsi!$A$5:$A$7,0))-H2119,0)</f>
        <v>1111253</v>
      </c>
      <c r="R2119" s="46">
        <f>MIN(G2119,INDEX(Asumsi!$C$5:$C$7,MATCH(I2119,Asumsi!$A$5:$A$7,0)))</f>
        <v>0.05</v>
      </c>
      <c r="S2119" s="43">
        <f t="shared" si="270"/>
        <v>1</v>
      </c>
      <c r="T2119" s="45">
        <f t="shared" si="271"/>
        <v>46302.199999999975</v>
      </c>
      <c r="U2119" s="45">
        <f>IF(L2119=1,F2119*INDEX(Asumsi!$B$5:$B$7,MATCH(I2119,Asumsi!$A$5:$A$7,0))-F2119*R2119,0)</f>
        <v>1157555</v>
      </c>
      <c r="V2119" s="45">
        <f>IF(S2119=1,U2119*(1-Asumsi!$B$10),U2119)</f>
        <v>1099677.25</v>
      </c>
    </row>
    <row r="2120" spans="1:22" x14ac:dyDescent="0.35">
      <c r="A2120" s="43">
        <v>21249</v>
      </c>
      <c r="B2120" s="43" t="s">
        <v>202</v>
      </c>
      <c r="C2120" s="43" t="s">
        <v>635</v>
      </c>
      <c r="D2120" s="44">
        <v>40440</v>
      </c>
      <c r="E2120" s="43">
        <v>22</v>
      </c>
      <c r="F2120" s="43">
        <v>2165600</v>
      </c>
      <c r="G2120" s="43">
        <v>0.02</v>
      </c>
      <c r="H2120" s="43">
        <v>43312</v>
      </c>
      <c r="I2120" s="43" t="s">
        <v>76</v>
      </c>
      <c r="J2120" s="43" t="s">
        <v>141</v>
      </c>
      <c r="K2120" s="43">
        <f t="shared" si="264"/>
        <v>2010</v>
      </c>
      <c r="L2120" s="43">
        <f t="shared" si="265"/>
        <v>1</v>
      </c>
      <c r="M2120" s="43">
        <f t="shared" si="266"/>
        <v>0</v>
      </c>
      <c r="N2120" s="43">
        <f t="shared" si="267"/>
        <v>1</v>
      </c>
      <c r="O2120" s="43" t="str">
        <f t="shared" si="268"/>
        <v>B: 1-3%</v>
      </c>
      <c r="P2120" s="45">
        <f t="shared" si="269"/>
        <v>2122288</v>
      </c>
      <c r="Q2120" s="45">
        <f>IF(L2120=1,F2120*INDEX(Asumsi!$B$5:$B$7,MATCH(I2120,Asumsi!$A$5:$A$7,0))-H2120,0)</f>
        <v>606368</v>
      </c>
      <c r="R2120" s="46">
        <f>MIN(G2120,INDEX(Asumsi!$C$5:$C$7,MATCH(I2120,Asumsi!$A$5:$A$7,0)))</f>
        <v>0.02</v>
      </c>
      <c r="S2120" s="43">
        <f t="shared" si="270"/>
        <v>0</v>
      </c>
      <c r="T2120" s="45">
        <f t="shared" si="271"/>
        <v>0</v>
      </c>
      <c r="U2120" s="45">
        <f>IF(L2120=1,F2120*INDEX(Asumsi!$B$5:$B$7,MATCH(I2120,Asumsi!$A$5:$A$7,0))-F2120*R2120,0)</f>
        <v>606368</v>
      </c>
      <c r="V2120" s="45">
        <f>IF(S2120=1,U2120*(1-Asumsi!$B$10),U2120)</f>
        <v>606368</v>
      </c>
    </row>
    <row r="2121" spans="1:22" x14ac:dyDescent="0.35">
      <c r="A2121" s="43">
        <v>22529</v>
      </c>
      <c r="B2121" s="43" t="s">
        <v>202</v>
      </c>
      <c r="C2121" s="43" t="s">
        <v>636</v>
      </c>
      <c r="D2121" s="44">
        <v>40305</v>
      </c>
      <c r="E2121" s="43">
        <v>28</v>
      </c>
      <c r="F2121" s="43">
        <v>3246180</v>
      </c>
      <c r="G2121" s="43">
        <v>0.02</v>
      </c>
      <c r="H2121" s="43">
        <v>64924</v>
      </c>
      <c r="I2121" s="43" t="s">
        <v>76</v>
      </c>
      <c r="J2121" s="43" t="s">
        <v>141</v>
      </c>
      <c r="K2121" s="43">
        <f t="shared" si="264"/>
        <v>2010</v>
      </c>
      <c r="L2121" s="43">
        <f t="shared" si="265"/>
        <v>1</v>
      </c>
      <c r="M2121" s="43">
        <f t="shared" si="266"/>
        <v>0</v>
      </c>
      <c r="N2121" s="43">
        <f t="shared" si="267"/>
        <v>1</v>
      </c>
      <c r="O2121" s="43" t="str">
        <f t="shared" si="268"/>
        <v>B: 1-3%</v>
      </c>
      <c r="P2121" s="45">
        <f t="shared" si="269"/>
        <v>3181256</v>
      </c>
      <c r="Q2121" s="45">
        <f>IF(L2121=1,F2121*INDEX(Asumsi!$B$5:$B$7,MATCH(I2121,Asumsi!$A$5:$A$7,0))-H2121,0)</f>
        <v>908930</v>
      </c>
      <c r="R2121" s="46">
        <f>MIN(G2121,INDEX(Asumsi!$C$5:$C$7,MATCH(I2121,Asumsi!$A$5:$A$7,0)))</f>
        <v>0.02</v>
      </c>
      <c r="S2121" s="43">
        <f t="shared" si="270"/>
        <v>0</v>
      </c>
      <c r="T2121" s="45">
        <f t="shared" si="271"/>
        <v>0</v>
      </c>
      <c r="U2121" s="45">
        <f>IF(L2121=1,F2121*INDEX(Asumsi!$B$5:$B$7,MATCH(I2121,Asumsi!$A$5:$A$7,0))-F2121*R2121,0)</f>
        <v>908930.4</v>
      </c>
      <c r="V2121" s="45">
        <f>IF(S2121=1,U2121*(1-Asumsi!$B$10),U2121)</f>
        <v>908930.4</v>
      </c>
    </row>
    <row r="2122" spans="1:22" x14ac:dyDescent="0.35">
      <c r="A2122" s="43">
        <v>23303</v>
      </c>
      <c r="B2122" s="43" t="s">
        <v>202</v>
      </c>
      <c r="C2122" s="43" t="s">
        <v>269</v>
      </c>
      <c r="D2122" s="44">
        <v>39984</v>
      </c>
      <c r="E2122" s="43">
        <v>39</v>
      </c>
      <c r="F2122" s="43">
        <v>476980</v>
      </c>
      <c r="G2122" s="43">
        <v>0.09</v>
      </c>
      <c r="H2122" s="43">
        <v>42928</v>
      </c>
      <c r="I2122" s="43" t="s">
        <v>76</v>
      </c>
      <c r="J2122" s="43" t="s">
        <v>145</v>
      </c>
      <c r="K2122" s="43">
        <f t="shared" si="264"/>
        <v>2009</v>
      </c>
      <c r="L2122" s="43">
        <f t="shared" si="265"/>
        <v>1</v>
      </c>
      <c r="M2122" s="43">
        <f t="shared" si="266"/>
        <v>0</v>
      </c>
      <c r="N2122" s="43">
        <f t="shared" si="267"/>
        <v>1</v>
      </c>
      <c r="O2122" s="43" t="str">
        <f t="shared" si="268"/>
        <v>D: 7%+</v>
      </c>
      <c r="P2122" s="45">
        <f t="shared" si="269"/>
        <v>434052</v>
      </c>
      <c r="Q2122" s="45">
        <f>IF(L2122=1,F2122*INDEX(Asumsi!$B$5:$B$7,MATCH(I2122,Asumsi!$A$5:$A$7,0))-H2122,0)</f>
        <v>100166</v>
      </c>
      <c r="R2122" s="46">
        <f>MIN(G2122,INDEX(Asumsi!$C$5:$C$7,MATCH(I2122,Asumsi!$A$5:$A$7,0)))</f>
        <v>0.05</v>
      </c>
      <c r="S2122" s="43">
        <f t="shared" si="270"/>
        <v>1</v>
      </c>
      <c r="T2122" s="45">
        <f t="shared" si="271"/>
        <v>19079.199999999997</v>
      </c>
      <c r="U2122" s="45">
        <f>IF(L2122=1,F2122*INDEX(Asumsi!$B$5:$B$7,MATCH(I2122,Asumsi!$A$5:$A$7,0))-F2122*R2122,0)</f>
        <v>119245</v>
      </c>
      <c r="V2122" s="45">
        <f>IF(S2122=1,U2122*(1-Asumsi!$B$10),U2122)</f>
        <v>113282.75</v>
      </c>
    </row>
    <row r="2123" spans="1:22" x14ac:dyDescent="0.35">
      <c r="A2123" s="43">
        <v>23398</v>
      </c>
      <c r="B2123" s="43" t="s">
        <v>202</v>
      </c>
      <c r="C2123" s="43" t="s">
        <v>637</v>
      </c>
      <c r="D2123" s="44">
        <v>39885</v>
      </c>
      <c r="E2123" s="43">
        <v>19</v>
      </c>
      <c r="F2123" s="43">
        <v>246200</v>
      </c>
      <c r="G2123" s="43">
        <v>0.06</v>
      </c>
      <c r="H2123" s="43">
        <v>14772</v>
      </c>
      <c r="I2123" s="43" t="s">
        <v>76</v>
      </c>
      <c r="J2123" s="43" t="s">
        <v>145</v>
      </c>
      <c r="K2123" s="43">
        <f t="shared" si="264"/>
        <v>2009</v>
      </c>
      <c r="L2123" s="43">
        <f t="shared" si="265"/>
        <v>1</v>
      </c>
      <c r="M2123" s="43">
        <f t="shared" si="266"/>
        <v>0</v>
      </c>
      <c r="N2123" s="43">
        <f t="shared" si="267"/>
        <v>1</v>
      </c>
      <c r="O2123" s="43" t="str">
        <f t="shared" si="268"/>
        <v>C: 4-6%</v>
      </c>
      <c r="P2123" s="45">
        <f t="shared" si="269"/>
        <v>231428</v>
      </c>
      <c r="Q2123" s="45">
        <f>IF(L2123=1,F2123*INDEX(Asumsi!$B$5:$B$7,MATCH(I2123,Asumsi!$A$5:$A$7,0))-H2123,0)</f>
        <v>59088</v>
      </c>
      <c r="R2123" s="46">
        <f>MIN(G2123,INDEX(Asumsi!$C$5:$C$7,MATCH(I2123,Asumsi!$A$5:$A$7,0)))</f>
        <v>0.05</v>
      </c>
      <c r="S2123" s="43">
        <f t="shared" si="270"/>
        <v>1</v>
      </c>
      <c r="T2123" s="45">
        <f t="shared" si="271"/>
        <v>2461.9999999999986</v>
      </c>
      <c r="U2123" s="45">
        <f>IF(L2123=1,F2123*INDEX(Asumsi!$B$5:$B$7,MATCH(I2123,Asumsi!$A$5:$A$7,0))-F2123*R2123,0)</f>
        <v>61550</v>
      </c>
      <c r="V2123" s="45">
        <f>IF(S2123=1,U2123*(1-Asumsi!$B$10),U2123)</f>
        <v>58472.5</v>
      </c>
    </row>
    <row r="2124" spans="1:22" x14ac:dyDescent="0.35">
      <c r="A2124" s="43">
        <v>24356</v>
      </c>
      <c r="B2124" s="43" t="s">
        <v>202</v>
      </c>
      <c r="C2124" s="43" t="s">
        <v>635</v>
      </c>
      <c r="D2124" s="44">
        <v>40309</v>
      </c>
      <c r="E2124" s="43">
        <v>37</v>
      </c>
      <c r="F2124" s="43">
        <v>25225320</v>
      </c>
      <c r="G2124" s="43">
        <v>0.06</v>
      </c>
      <c r="H2124" s="43">
        <v>1513519</v>
      </c>
      <c r="I2124" s="43" t="s">
        <v>75</v>
      </c>
      <c r="J2124" s="43" t="s">
        <v>135</v>
      </c>
      <c r="K2124" s="43">
        <f t="shared" si="264"/>
        <v>2010</v>
      </c>
      <c r="L2124" s="43">
        <f t="shared" si="265"/>
        <v>1</v>
      </c>
      <c r="M2124" s="43">
        <f t="shared" si="266"/>
        <v>0</v>
      </c>
      <c r="N2124" s="43">
        <f t="shared" si="267"/>
        <v>1</v>
      </c>
      <c r="O2124" s="43" t="str">
        <f t="shared" si="268"/>
        <v>C: 4-6%</v>
      </c>
      <c r="P2124" s="45">
        <f t="shared" si="269"/>
        <v>23711801</v>
      </c>
      <c r="Q2124" s="45">
        <f>IF(L2124=1,F2124*INDEX(Asumsi!$B$5:$B$7,MATCH(I2124,Asumsi!$A$5:$A$7,0))-H2124,0)</f>
        <v>6054077</v>
      </c>
      <c r="R2124" s="46">
        <f>MIN(G2124,INDEX(Asumsi!$C$5:$C$7,MATCH(I2124,Asumsi!$A$5:$A$7,0)))</f>
        <v>0.03</v>
      </c>
      <c r="S2124" s="43">
        <f t="shared" si="270"/>
        <v>1</v>
      </c>
      <c r="T2124" s="45">
        <f t="shared" si="271"/>
        <v>756759.6</v>
      </c>
      <c r="U2124" s="45">
        <f>IF(L2124=1,F2124*INDEX(Asumsi!$B$5:$B$7,MATCH(I2124,Asumsi!$A$5:$A$7,0))-F2124*R2124,0)</f>
        <v>6810836.4000000004</v>
      </c>
      <c r="V2124" s="45">
        <f>IF(S2124=1,U2124*(1-Asumsi!$B$10),U2124)</f>
        <v>6470294.5800000001</v>
      </c>
    </row>
    <row r="2125" spans="1:22" x14ac:dyDescent="0.35">
      <c r="A2125" s="43">
        <v>25188</v>
      </c>
      <c r="B2125" s="43" t="s">
        <v>202</v>
      </c>
      <c r="C2125" s="43" t="s">
        <v>646</v>
      </c>
      <c r="D2125" s="44">
        <v>40546</v>
      </c>
      <c r="E2125" s="43">
        <v>20</v>
      </c>
      <c r="F2125" s="43">
        <v>3128323</v>
      </c>
      <c r="G2125" s="43">
        <v>0</v>
      </c>
      <c r="H2125" s="43">
        <v>0</v>
      </c>
      <c r="I2125" s="43" t="s">
        <v>77</v>
      </c>
      <c r="J2125" s="43" t="s">
        <v>137</v>
      </c>
      <c r="K2125" s="43">
        <f t="shared" si="264"/>
        <v>2011</v>
      </c>
      <c r="L2125" s="43">
        <f t="shared" si="265"/>
        <v>1</v>
      </c>
      <c r="M2125" s="43">
        <f t="shared" si="266"/>
        <v>0</v>
      </c>
      <c r="N2125" s="43">
        <f t="shared" si="267"/>
        <v>1</v>
      </c>
      <c r="O2125" s="43" t="str">
        <f t="shared" si="268"/>
        <v>A: 0%</v>
      </c>
      <c r="P2125" s="45">
        <f t="shared" si="269"/>
        <v>3128323</v>
      </c>
      <c r="Q2125" s="45">
        <f>IF(L2125=1,F2125*INDEX(Asumsi!$B$5:$B$7,MATCH(I2125,Asumsi!$A$5:$A$7,0))-H2125,0)</f>
        <v>938496.9</v>
      </c>
      <c r="R2125" s="46">
        <f>MIN(G2125,INDEX(Asumsi!$C$5:$C$7,MATCH(I2125,Asumsi!$A$5:$A$7,0)))</f>
        <v>0</v>
      </c>
      <c r="S2125" s="43">
        <f t="shared" si="270"/>
        <v>0</v>
      </c>
      <c r="T2125" s="45">
        <f t="shared" si="271"/>
        <v>0</v>
      </c>
      <c r="U2125" s="45">
        <f>IF(L2125=1,F2125*INDEX(Asumsi!$B$5:$B$7,MATCH(I2125,Asumsi!$A$5:$A$7,0))-F2125*R2125,0)</f>
        <v>938496.9</v>
      </c>
      <c r="V2125" s="45">
        <f>IF(S2125=1,U2125*(1-Asumsi!$B$10),U2125)</f>
        <v>938496.9</v>
      </c>
    </row>
    <row r="2126" spans="1:22" x14ac:dyDescent="0.35">
      <c r="A2126" s="43">
        <v>25249</v>
      </c>
      <c r="B2126" s="43" t="s">
        <v>202</v>
      </c>
      <c r="C2126" s="43" t="s">
        <v>636</v>
      </c>
      <c r="D2126" s="44">
        <v>41219</v>
      </c>
      <c r="E2126" s="43">
        <v>34</v>
      </c>
      <c r="F2126" s="43">
        <v>1853700</v>
      </c>
      <c r="G2126" s="43">
        <v>0.09</v>
      </c>
      <c r="H2126" s="43">
        <v>166833</v>
      </c>
      <c r="I2126" s="43" t="s">
        <v>76</v>
      </c>
      <c r="J2126" s="43" t="s">
        <v>138</v>
      </c>
      <c r="K2126" s="43">
        <f t="shared" si="264"/>
        <v>2012</v>
      </c>
      <c r="L2126" s="43">
        <f t="shared" si="265"/>
        <v>1</v>
      </c>
      <c r="M2126" s="43">
        <f t="shared" si="266"/>
        <v>0</v>
      </c>
      <c r="N2126" s="43">
        <f t="shared" si="267"/>
        <v>1</v>
      </c>
      <c r="O2126" s="43" t="str">
        <f t="shared" si="268"/>
        <v>D: 7%+</v>
      </c>
      <c r="P2126" s="45">
        <f t="shared" si="269"/>
        <v>1686867</v>
      </c>
      <c r="Q2126" s="45">
        <f>IF(L2126=1,F2126*INDEX(Asumsi!$B$5:$B$7,MATCH(I2126,Asumsi!$A$5:$A$7,0))-H2126,0)</f>
        <v>389277</v>
      </c>
      <c r="R2126" s="46">
        <f>MIN(G2126,INDEX(Asumsi!$C$5:$C$7,MATCH(I2126,Asumsi!$A$5:$A$7,0)))</f>
        <v>0.05</v>
      </c>
      <c r="S2126" s="43">
        <f t="shared" si="270"/>
        <v>1</v>
      </c>
      <c r="T2126" s="45">
        <f t="shared" si="271"/>
        <v>74147.999999999985</v>
      </c>
      <c r="U2126" s="45">
        <f>IF(L2126=1,F2126*INDEX(Asumsi!$B$5:$B$7,MATCH(I2126,Asumsi!$A$5:$A$7,0))-F2126*R2126,0)</f>
        <v>463425</v>
      </c>
      <c r="V2126" s="45">
        <f>IF(S2126=1,U2126*(1-Asumsi!$B$10),U2126)</f>
        <v>440253.75</v>
      </c>
    </row>
    <row r="2127" spans="1:22" x14ac:dyDescent="0.35">
      <c r="A2127" s="43">
        <v>26948</v>
      </c>
      <c r="B2127" s="43" t="s">
        <v>202</v>
      </c>
      <c r="C2127" s="43" t="s">
        <v>513</v>
      </c>
      <c r="D2127" s="44">
        <v>40869</v>
      </c>
      <c r="E2127" s="43">
        <v>21</v>
      </c>
      <c r="F2127" s="43">
        <v>407100</v>
      </c>
      <c r="G2127" s="43">
        <v>0.03</v>
      </c>
      <c r="H2127" s="43">
        <v>12213</v>
      </c>
      <c r="I2127" s="43" t="s">
        <v>76</v>
      </c>
      <c r="J2127" s="43" t="s">
        <v>147</v>
      </c>
      <c r="K2127" s="43">
        <f t="shared" si="264"/>
        <v>2011</v>
      </c>
      <c r="L2127" s="43">
        <f t="shared" si="265"/>
        <v>1</v>
      </c>
      <c r="M2127" s="43">
        <f t="shared" si="266"/>
        <v>0</v>
      </c>
      <c r="N2127" s="43">
        <f t="shared" si="267"/>
        <v>1</v>
      </c>
      <c r="O2127" s="43" t="str">
        <f t="shared" si="268"/>
        <v>B: 1-3%</v>
      </c>
      <c r="P2127" s="45">
        <f t="shared" si="269"/>
        <v>394887</v>
      </c>
      <c r="Q2127" s="45">
        <f>IF(L2127=1,F2127*INDEX(Asumsi!$B$5:$B$7,MATCH(I2127,Asumsi!$A$5:$A$7,0))-H2127,0)</f>
        <v>109917</v>
      </c>
      <c r="R2127" s="46">
        <f>MIN(G2127,INDEX(Asumsi!$C$5:$C$7,MATCH(I2127,Asumsi!$A$5:$A$7,0)))</f>
        <v>0.03</v>
      </c>
      <c r="S2127" s="43">
        <f t="shared" si="270"/>
        <v>0</v>
      </c>
      <c r="T2127" s="45">
        <f t="shared" si="271"/>
        <v>0</v>
      </c>
      <c r="U2127" s="45">
        <f>IF(L2127=1,F2127*INDEX(Asumsi!$B$5:$B$7,MATCH(I2127,Asumsi!$A$5:$A$7,0))-F2127*R2127,0)</f>
        <v>109917</v>
      </c>
      <c r="V2127" s="45">
        <f>IF(S2127=1,U2127*(1-Asumsi!$B$10),U2127)</f>
        <v>109917</v>
      </c>
    </row>
    <row r="2128" spans="1:22" x14ac:dyDescent="0.35">
      <c r="A2128" s="43">
        <v>27232</v>
      </c>
      <c r="B2128" s="43" t="s">
        <v>202</v>
      </c>
      <c r="C2128" s="43" t="s">
        <v>269</v>
      </c>
      <c r="D2128" s="44">
        <v>40408</v>
      </c>
      <c r="E2128" s="43">
        <v>19</v>
      </c>
      <c r="F2128" s="43">
        <v>1278600</v>
      </c>
      <c r="G2128" s="43">
        <v>0.05</v>
      </c>
      <c r="H2128" s="43">
        <v>63930</v>
      </c>
      <c r="I2128" s="43" t="s">
        <v>76</v>
      </c>
      <c r="J2128" s="43" t="s">
        <v>147</v>
      </c>
      <c r="K2128" s="43">
        <f t="shared" si="264"/>
        <v>2010</v>
      </c>
      <c r="L2128" s="43">
        <f t="shared" si="265"/>
        <v>1</v>
      </c>
      <c r="M2128" s="43">
        <f t="shared" si="266"/>
        <v>0</v>
      </c>
      <c r="N2128" s="43">
        <f t="shared" si="267"/>
        <v>1</v>
      </c>
      <c r="O2128" s="43" t="str">
        <f t="shared" si="268"/>
        <v>C: 4-6%</v>
      </c>
      <c r="P2128" s="45">
        <f t="shared" si="269"/>
        <v>1214670</v>
      </c>
      <c r="Q2128" s="45">
        <f>IF(L2128=1,F2128*INDEX(Asumsi!$B$5:$B$7,MATCH(I2128,Asumsi!$A$5:$A$7,0))-H2128,0)</f>
        <v>319650</v>
      </c>
      <c r="R2128" s="46">
        <f>MIN(G2128,INDEX(Asumsi!$C$5:$C$7,MATCH(I2128,Asumsi!$A$5:$A$7,0)))</f>
        <v>0.05</v>
      </c>
      <c r="S2128" s="43">
        <f t="shared" si="270"/>
        <v>0</v>
      </c>
      <c r="T2128" s="45">
        <f t="shared" si="271"/>
        <v>0</v>
      </c>
      <c r="U2128" s="45">
        <f>IF(L2128=1,F2128*INDEX(Asumsi!$B$5:$B$7,MATCH(I2128,Asumsi!$A$5:$A$7,0))-F2128*R2128,0)</f>
        <v>319650</v>
      </c>
      <c r="V2128" s="45">
        <f>IF(S2128=1,U2128*(1-Asumsi!$B$10),U2128)</f>
        <v>319650</v>
      </c>
    </row>
    <row r="2129" spans="1:22" x14ac:dyDescent="0.35">
      <c r="A2129" s="43">
        <v>27622</v>
      </c>
      <c r="B2129" s="43" t="s">
        <v>202</v>
      </c>
      <c r="C2129" s="43" t="s">
        <v>633</v>
      </c>
      <c r="D2129" s="44">
        <v>40580</v>
      </c>
      <c r="E2129" s="43">
        <v>4</v>
      </c>
      <c r="F2129" s="43">
        <v>2561460</v>
      </c>
      <c r="G2129" s="43">
        <v>0.09</v>
      </c>
      <c r="H2129" s="43">
        <v>230531</v>
      </c>
      <c r="I2129" s="43" t="s">
        <v>75</v>
      </c>
      <c r="J2129" s="43" t="s">
        <v>136</v>
      </c>
      <c r="K2129" s="43">
        <f t="shared" si="264"/>
        <v>2011</v>
      </c>
      <c r="L2129" s="43">
        <f t="shared" si="265"/>
        <v>1</v>
      </c>
      <c r="M2129" s="43">
        <f t="shared" si="266"/>
        <v>0</v>
      </c>
      <c r="N2129" s="43">
        <f t="shared" si="267"/>
        <v>1</v>
      </c>
      <c r="O2129" s="43" t="str">
        <f t="shared" si="268"/>
        <v>D: 7%+</v>
      </c>
      <c r="P2129" s="45">
        <f t="shared" si="269"/>
        <v>2330929</v>
      </c>
      <c r="Q2129" s="45">
        <f>IF(L2129=1,F2129*INDEX(Asumsi!$B$5:$B$7,MATCH(I2129,Asumsi!$A$5:$A$7,0))-H2129,0)</f>
        <v>537907</v>
      </c>
      <c r="R2129" s="46">
        <f>MIN(G2129,INDEX(Asumsi!$C$5:$C$7,MATCH(I2129,Asumsi!$A$5:$A$7,0)))</f>
        <v>0.03</v>
      </c>
      <c r="S2129" s="43">
        <f t="shared" si="270"/>
        <v>1</v>
      </c>
      <c r="T2129" s="45">
        <f t="shared" si="271"/>
        <v>153687.6</v>
      </c>
      <c r="U2129" s="45">
        <f>IF(L2129=1,F2129*INDEX(Asumsi!$B$5:$B$7,MATCH(I2129,Asumsi!$A$5:$A$7,0))-F2129*R2129,0)</f>
        <v>691594.2</v>
      </c>
      <c r="V2129" s="45">
        <f>IF(S2129=1,U2129*(1-Asumsi!$B$10),U2129)</f>
        <v>657014.48999999987</v>
      </c>
    </row>
    <row r="2130" spans="1:22" x14ac:dyDescent="0.35">
      <c r="A2130" s="43">
        <v>28002</v>
      </c>
      <c r="B2130" s="43" t="s">
        <v>202</v>
      </c>
      <c r="C2130" s="43" t="s">
        <v>641</v>
      </c>
      <c r="D2130" s="44">
        <v>40096</v>
      </c>
      <c r="E2130" s="43">
        <v>5</v>
      </c>
      <c r="F2130" s="43">
        <v>87100</v>
      </c>
      <c r="G2130" s="43">
        <v>0.1</v>
      </c>
      <c r="H2130" s="43">
        <v>8710</v>
      </c>
      <c r="I2130" s="43" t="s">
        <v>76</v>
      </c>
      <c r="J2130" s="43" t="s">
        <v>145</v>
      </c>
      <c r="K2130" s="43">
        <f t="shared" si="264"/>
        <v>2009</v>
      </c>
      <c r="L2130" s="43">
        <f t="shared" si="265"/>
        <v>1</v>
      </c>
      <c r="M2130" s="43">
        <f t="shared" si="266"/>
        <v>0</v>
      </c>
      <c r="N2130" s="43">
        <f t="shared" si="267"/>
        <v>1</v>
      </c>
      <c r="O2130" s="43" t="str">
        <f t="shared" si="268"/>
        <v>D: 7%+</v>
      </c>
      <c r="P2130" s="45">
        <f t="shared" si="269"/>
        <v>78390</v>
      </c>
      <c r="Q2130" s="45">
        <f>IF(L2130=1,F2130*INDEX(Asumsi!$B$5:$B$7,MATCH(I2130,Asumsi!$A$5:$A$7,0))-H2130,0)</f>
        <v>17420</v>
      </c>
      <c r="R2130" s="46">
        <f>MIN(G2130,INDEX(Asumsi!$C$5:$C$7,MATCH(I2130,Asumsi!$A$5:$A$7,0)))</f>
        <v>0.05</v>
      </c>
      <c r="S2130" s="43">
        <f t="shared" si="270"/>
        <v>1</v>
      </c>
      <c r="T2130" s="45">
        <f t="shared" si="271"/>
        <v>4355</v>
      </c>
      <c r="U2130" s="45">
        <f>IF(L2130=1,F2130*INDEX(Asumsi!$B$5:$B$7,MATCH(I2130,Asumsi!$A$5:$A$7,0))-F2130*R2130,0)</f>
        <v>21775</v>
      </c>
      <c r="V2130" s="45">
        <f>IF(S2130=1,U2130*(1-Asumsi!$B$10),U2130)</f>
        <v>20686.25</v>
      </c>
    </row>
    <row r="2131" spans="1:22" x14ac:dyDescent="0.35">
      <c r="A2131" s="43">
        <v>28390</v>
      </c>
      <c r="B2131" s="43" t="s">
        <v>202</v>
      </c>
      <c r="C2131" s="43" t="s">
        <v>648</v>
      </c>
      <c r="D2131" s="44">
        <v>40946</v>
      </c>
      <c r="E2131" s="43">
        <v>44</v>
      </c>
      <c r="F2131" s="43">
        <v>1619540</v>
      </c>
      <c r="G2131" s="43">
        <v>0.1</v>
      </c>
      <c r="H2131" s="43">
        <v>161954</v>
      </c>
      <c r="I2131" s="43" t="s">
        <v>75</v>
      </c>
      <c r="J2131" s="43" t="s">
        <v>144</v>
      </c>
      <c r="K2131" s="43">
        <f t="shared" si="264"/>
        <v>2012</v>
      </c>
      <c r="L2131" s="43">
        <f t="shared" si="265"/>
        <v>1</v>
      </c>
      <c r="M2131" s="43">
        <f t="shared" si="266"/>
        <v>0</v>
      </c>
      <c r="N2131" s="43">
        <f t="shared" si="267"/>
        <v>1</v>
      </c>
      <c r="O2131" s="43" t="str">
        <f t="shared" si="268"/>
        <v>D: 7%+</v>
      </c>
      <c r="P2131" s="45">
        <f t="shared" si="269"/>
        <v>1457586</v>
      </c>
      <c r="Q2131" s="45">
        <f>IF(L2131=1,F2131*INDEX(Asumsi!$B$5:$B$7,MATCH(I2131,Asumsi!$A$5:$A$7,0))-H2131,0)</f>
        <v>323908</v>
      </c>
      <c r="R2131" s="46">
        <f>MIN(G2131,INDEX(Asumsi!$C$5:$C$7,MATCH(I2131,Asumsi!$A$5:$A$7,0)))</f>
        <v>0.03</v>
      </c>
      <c r="S2131" s="43">
        <f t="shared" si="270"/>
        <v>1</v>
      </c>
      <c r="T2131" s="45">
        <f t="shared" si="271"/>
        <v>113367.80000000002</v>
      </c>
      <c r="U2131" s="45">
        <f>IF(L2131=1,F2131*INDEX(Asumsi!$B$5:$B$7,MATCH(I2131,Asumsi!$A$5:$A$7,0))-F2131*R2131,0)</f>
        <v>437275.8</v>
      </c>
      <c r="V2131" s="45">
        <f>IF(S2131=1,U2131*(1-Asumsi!$B$10),U2131)</f>
        <v>415412.00999999995</v>
      </c>
    </row>
    <row r="2132" spans="1:22" x14ac:dyDescent="0.35">
      <c r="A2132" s="43">
        <v>29223</v>
      </c>
      <c r="B2132" s="43" t="s">
        <v>202</v>
      </c>
      <c r="C2132" s="43" t="s">
        <v>642</v>
      </c>
      <c r="D2132" s="44">
        <v>40928</v>
      </c>
      <c r="E2132" s="43">
        <v>48</v>
      </c>
      <c r="F2132" s="43">
        <v>49402240</v>
      </c>
      <c r="G2132" s="43">
        <v>0.04</v>
      </c>
      <c r="H2132" s="43">
        <v>1976090</v>
      </c>
      <c r="I2132" s="43" t="s">
        <v>75</v>
      </c>
      <c r="J2132" s="43" t="s">
        <v>135</v>
      </c>
      <c r="K2132" s="43">
        <f t="shared" si="264"/>
        <v>2012</v>
      </c>
      <c r="L2132" s="43">
        <f t="shared" si="265"/>
        <v>1</v>
      </c>
      <c r="M2132" s="43">
        <f t="shared" si="266"/>
        <v>0</v>
      </c>
      <c r="N2132" s="43">
        <f t="shared" si="267"/>
        <v>1</v>
      </c>
      <c r="O2132" s="43" t="str">
        <f t="shared" si="268"/>
        <v>C: 4-6%</v>
      </c>
      <c r="P2132" s="45">
        <f t="shared" si="269"/>
        <v>47426150</v>
      </c>
      <c r="Q2132" s="45">
        <f>IF(L2132=1,F2132*INDEX(Asumsi!$B$5:$B$7,MATCH(I2132,Asumsi!$A$5:$A$7,0))-H2132,0)</f>
        <v>12844582</v>
      </c>
      <c r="R2132" s="46">
        <f>MIN(G2132,INDEX(Asumsi!$C$5:$C$7,MATCH(I2132,Asumsi!$A$5:$A$7,0)))</f>
        <v>0.03</v>
      </c>
      <c r="S2132" s="43">
        <f t="shared" si="270"/>
        <v>1</v>
      </c>
      <c r="T2132" s="45">
        <f t="shared" si="271"/>
        <v>494022.40000000008</v>
      </c>
      <c r="U2132" s="45">
        <f>IF(L2132=1,F2132*INDEX(Asumsi!$B$5:$B$7,MATCH(I2132,Asumsi!$A$5:$A$7,0))-F2132*R2132,0)</f>
        <v>13338604.800000001</v>
      </c>
      <c r="V2132" s="45">
        <f>IF(S2132=1,U2132*(1-Asumsi!$B$10),U2132)</f>
        <v>12671674.560000001</v>
      </c>
    </row>
    <row r="2133" spans="1:22" x14ac:dyDescent="0.35">
      <c r="A2133" s="43">
        <v>29351</v>
      </c>
      <c r="B2133" s="43" t="s">
        <v>202</v>
      </c>
      <c r="C2133" s="43" t="s">
        <v>634</v>
      </c>
      <c r="D2133" s="44">
        <v>40819</v>
      </c>
      <c r="E2133" s="43">
        <v>17</v>
      </c>
      <c r="F2133" s="43">
        <v>10245220</v>
      </c>
      <c r="G2133" s="43">
        <v>0.05</v>
      </c>
      <c r="H2133" s="43">
        <v>512261</v>
      </c>
      <c r="I2133" s="43" t="s">
        <v>76</v>
      </c>
      <c r="J2133" s="43" t="s">
        <v>138</v>
      </c>
      <c r="K2133" s="43">
        <f t="shared" si="264"/>
        <v>2011</v>
      </c>
      <c r="L2133" s="43">
        <f t="shared" si="265"/>
        <v>1</v>
      </c>
      <c r="M2133" s="43">
        <f t="shared" si="266"/>
        <v>0</v>
      </c>
      <c r="N2133" s="43">
        <f t="shared" si="267"/>
        <v>1</v>
      </c>
      <c r="O2133" s="43" t="str">
        <f t="shared" si="268"/>
        <v>C: 4-6%</v>
      </c>
      <c r="P2133" s="45">
        <f t="shared" si="269"/>
        <v>9732959</v>
      </c>
      <c r="Q2133" s="45">
        <f>IF(L2133=1,F2133*INDEX(Asumsi!$B$5:$B$7,MATCH(I2133,Asumsi!$A$5:$A$7,0))-H2133,0)</f>
        <v>2561305</v>
      </c>
      <c r="R2133" s="46">
        <f>MIN(G2133,INDEX(Asumsi!$C$5:$C$7,MATCH(I2133,Asumsi!$A$5:$A$7,0)))</f>
        <v>0.05</v>
      </c>
      <c r="S2133" s="43">
        <f t="shared" si="270"/>
        <v>0</v>
      </c>
      <c r="T2133" s="45">
        <f t="shared" si="271"/>
        <v>0</v>
      </c>
      <c r="U2133" s="45">
        <f>IF(L2133=1,F2133*INDEX(Asumsi!$B$5:$B$7,MATCH(I2133,Asumsi!$A$5:$A$7,0))-F2133*R2133,0)</f>
        <v>2561305</v>
      </c>
      <c r="V2133" s="45">
        <f>IF(S2133=1,U2133*(1-Asumsi!$B$10),U2133)</f>
        <v>2561305</v>
      </c>
    </row>
    <row r="2134" spans="1:22" x14ac:dyDescent="0.35">
      <c r="A2134" s="43">
        <v>29506</v>
      </c>
      <c r="B2134" s="43" t="s">
        <v>209</v>
      </c>
      <c r="C2134" s="43" t="s">
        <v>649</v>
      </c>
      <c r="D2134" s="44">
        <v>40708</v>
      </c>
      <c r="E2134" s="43">
        <v>46</v>
      </c>
      <c r="F2134" s="43">
        <v>442260</v>
      </c>
      <c r="G2134" s="43">
        <v>0.01</v>
      </c>
      <c r="H2134" s="43">
        <v>4423</v>
      </c>
      <c r="I2134" s="43" t="s">
        <v>76</v>
      </c>
      <c r="J2134" s="43" t="s">
        <v>138</v>
      </c>
      <c r="K2134" s="43">
        <f t="shared" si="264"/>
        <v>2011</v>
      </c>
      <c r="L2134" s="43">
        <f t="shared" si="265"/>
        <v>0</v>
      </c>
      <c r="M2134" s="43">
        <f t="shared" si="266"/>
        <v>1</v>
      </c>
      <c r="N2134" s="43">
        <f t="shared" si="267"/>
        <v>1</v>
      </c>
      <c r="O2134" s="43" t="str">
        <f t="shared" si="268"/>
        <v>B: 1-3%</v>
      </c>
      <c r="P2134" s="45">
        <f t="shared" si="269"/>
        <v>0</v>
      </c>
      <c r="Q2134" s="45">
        <f>IF(L2134=1,F2134*INDEX(Asumsi!$B$5:$B$7,MATCH(I2134,Asumsi!$A$5:$A$7,0))-H2134,0)</f>
        <v>0</v>
      </c>
      <c r="R2134" s="46">
        <f>MIN(G2134,INDEX(Asumsi!$C$5:$C$7,MATCH(I2134,Asumsi!$A$5:$A$7,0)))</f>
        <v>0.01</v>
      </c>
      <c r="S2134" s="43">
        <f t="shared" si="270"/>
        <v>0</v>
      </c>
      <c r="T2134" s="45">
        <f t="shared" si="271"/>
        <v>0</v>
      </c>
      <c r="U2134" s="45">
        <f>IF(L2134=1,F2134*INDEX(Asumsi!$B$5:$B$7,MATCH(I2134,Asumsi!$A$5:$A$7,0))-F2134*R2134,0)</f>
        <v>0</v>
      </c>
      <c r="V2134" s="45">
        <f>IF(S2134=1,U2134*(1-Asumsi!$B$10),U2134)</f>
        <v>0</v>
      </c>
    </row>
    <row r="2135" spans="1:22" x14ac:dyDescent="0.35">
      <c r="A2135" s="43">
        <v>29633</v>
      </c>
      <c r="B2135" s="43" t="s">
        <v>202</v>
      </c>
      <c r="C2135" s="43" t="s">
        <v>649</v>
      </c>
      <c r="D2135" s="44">
        <v>39986</v>
      </c>
      <c r="E2135" s="43">
        <v>11</v>
      </c>
      <c r="F2135" s="43">
        <v>192020</v>
      </c>
      <c r="G2135" s="43">
        <v>0.01</v>
      </c>
      <c r="H2135" s="43">
        <v>1920</v>
      </c>
      <c r="I2135" s="43" t="s">
        <v>76</v>
      </c>
      <c r="J2135" s="43" t="s">
        <v>140</v>
      </c>
      <c r="K2135" s="43">
        <f t="shared" si="264"/>
        <v>2009</v>
      </c>
      <c r="L2135" s="43">
        <f t="shared" si="265"/>
        <v>1</v>
      </c>
      <c r="M2135" s="43">
        <f t="shared" si="266"/>
        <v>0</v>
      </c>
      <c r="N2135" s="43">
        <f t="shared" si="267"/>
        <v>1</v>
      </c>
      <c r="O2135" s="43" t="str">
        <f t="shared" si="268"/>
        <v>B: 1-3%</v>
      </c>
      <c r="P2135" s="45">
        <f t="shared" si="269"/>
        <v>190100</v>
      </c>
      <c r="Q2135" s="45">
        <f>IF(L2135=1,F2135*INDEX(Asumsi!$B$5:$B$7,MATCH(I2135,Asumsi!$A$5:$A$7,0))-H2135,0)</f>
        <v>55686</v>
      </c>
      <c r="R2135" s="46">
        <f>MIN(G2135,INDEX(Asumsi!$C$5:$C$7,MATCH(I2135,Asumsi!$A$5:$A$7,0)))</f>
        <v>0.01</v>
      </c>
      <c r="S2135" s="43">
        <f t="shared" si="270"/>
        <v>0</v>
      </c>
      <c r="T2135" s="45">
        <f t="shared" si="271"/>
        <v>0</v>
      </c>
      <c r="U2135" s="45">
        <f>IF(L2135=1,F2135*INDEX(Asumsi!$B$5:$B$7,MATCH(I2135,Asumsi!$A$5:$A$7,0))-F2135*R2135,0)</f>
        <v>55685.8</v>
      </c>
      <c r="V2135" s="45">
        <f>IF(S2135=1,U2135*(1-Asumsi!$B$10),U2135)</f>
        <v>55685.8</v>
      </c>
    </row>
    <row r="2136" spans="1:22" x14ac:dyDescent="0.35">
      <c r="A2136" s="43">
        <v>29764</v>
      </c>
      <c r="B2136" s="43" t="s">
        <v>202</v>
      </c>
      <c r="C2136" s="43" t="s">
        <v>635</v>
      </c>
      <c r="D2136" s="44">
        <v>41112</v>
      </c>
      <c r="E2136" s="43">
        <v>10</v>
      </c>
      <c r="F2136" s="43">
        <v>330180</v>
      </c>
      <c r="G2136" s="43">
        <v>0</v>
      </c>
      <c r="H2136" s="43">
        <v>0</v>
      </c>
      <c r="I2136" s="43" t="s">
        <v>76</v>
      </c>
      <c r="J2136" s="43" t="s">
        <v>138</v>
      </c>
      <c r="K2136" s="43">
        <f t="shared" si="264"/>
        <v>2012</v>
      </c>
      <c r="L2136" s="43">
        <f t="shared" si="265"/>
        <v>1</v>
      </c>
      <c r="M2136" s="43">
        <f t="shared" si="266"/>
        <v>0</v>
      </c>
      <c r="N2136" s="43">
        <f t="shared" si="267"/>
        <v>1</v>
      </c>
      <c r="O2136" s="43" t="str">
        <f t="shared" si="268"/>
        <v>A: 0%</v>
      </c>
      <c r="P2136" s="45">
        <f t="shared" si="269"/>
        <v>330180</v>
      </c>
      <c r="Q2136" s="45">
        <f>IF(L2136=1,F2136*INDEX(Asumsi!$B$5:$B$7,MATCH(I2136,Asumsi!$A$5:$A$7,0))-H2136,0)</f>
        <v>99054</v>
      </c>
      <c r="R2136" s="46">
        <f>MIN(G2136,INDEX(Asumsi!$C$5:$C$7,MATCH(I2136,Asumsi!$A$5:$A$7,0)))</f>
        <v>0</v>
      </c>
      <c r="S2136" s="43">
        <f t="shared" si="270"/>
        <v>0</v>
      </c>
      <c r="T2136" s="45">
        <f t="shared" si="271"/>
        <v>0</v>
      </c>
      <c r="U2136" s="45">
        <f>IF(L2136=1,F2136*INDEX(Asumsi!$B$5:$B$7,MATCH(I2136,Asumsi!$A$5:$A$7,0))-F2136*R2136,0)</f>
        <v>99054</v>
      </c>
      <c r="V2136" s="45">
        <f>IF(S2136=1,U2136*(1-Asumsi!$B$10),U2136)</f>
        <v>99054</v>
      </c>
    </row>
    <row r="2137" spans="1:22" x14ac:dyDescent="0.35">
      <c r="A2137" s="43">
        <v>29958</v>
      </c>
      <c r="B2137" s="43" t="s">
        <v>202</v>
      </c>
      <c r="C2137" s="43" t="s">
        <v>635</v>
      </c>
      <c r="D2137" s="44">
        <v>40549</v>
      </c>
      <c r="E2137" s="43">
        <v>47</v>
      </c>
      <c r="F2137" s="43">
        <v>615140</v>
      </c>
      <c r="G2137" s="43">
        <v>0</v>
      </c>
      <c r="H2137" s="43">
        <v>0</v>
      </c>
      <c r="I2137" s="43" t="s">
        <v>76</v>
      </c>
      <c r="J2137" s="43" t="s">
        <v>138</v>
      </c>
      <c r="K2137" s="43">
        <f t="shared" si="264"/>
        <v>2011</v>
      </c>
      <c r="L2137" s="43">
        <f t="shared" si="265"/>
        <v>1</v>
      </c>
      <c r="M2137" s="43">
        <f t="shared" si="266"/>
        <v>0</v>
      </c>
      <c r="N2137" s="43">
        <f t="shared" si="267"/>
        <v>1</v>
      </c>
      <c r="O2137" s="43" t="str">
        <f t="shared" si="268"/>
        <v>A: 0%</v>
      </c>
      <c r="P2137" s="45">
        <f t="shared" si="269"/>
        <v>615140</v>
      </c>
      <c r="Q2137" s="45">
        <f>IF(L2137=1,F2137*INDEX(Asumsi!$B$5:$B$7,MATCH(I2137,Asumsi!$A$5:$A$7,0))-H2137,0)</f>
        <v>184542</v>
      </c>
      <c r="R2137" s="46">
        <f>MIN(G2137,INDEX(Asumsi!$C$5:$C$7,MATCH(I2137,Asumsi!$A$5:$A$7,0)))</f>
        <v>0</v>
      </c>
      <c r="S2137" s="43">
        <f t="shared" si="270"/>
        <v>0</v>
      </c>
      <c r="T2137" s="45">
        <f t="shared" si="271"/>
        <v>0</v>
      </c>
      <c r="U2137" s="45">
        <f>IF(L2137=1,F2137*INDEX(Asumsi!$B$5:$B$7,MATCH(I2137,Asumsi!$A$5:$A$7,0))-F2137*R2137,0)</f>
        <v>184542</v>
      </c>
      <c r="V2137" s="45">
        <f>IF(S2137=1,U2137*(1-Asumsi!$B$10),U2137)</f>
        <v>184542</v>
      </c>
    </row>
    <row r="2138" spans="1:22" x14ac:dyDescent="0.35">
      <c r="A2138" s="43">
        <v>31616</v>
      </c>
      <c r="B2138" s="43" t="s">
        <v>202</v>
      </c>
      <c r="C2138" s="43" t="s">
        <v>634</v>
      </c>
      <c r="D2138" s="44">
        <v>40418</v>
      </c>
      <c r="E2138" s="43">
        <v>45</v>
      </c>
      <c r="F2138" s="43">
        <v>365400</v>
      </c>
      <c r="G2138" s="43">
        <v>0.08</v>
      </c>
      <c r="H2138" s="43">
        <v>29232</v>
      </c>
      <c r="I2138" s="43" t="s">
        <v>76</v>
      </c>
      <c r="J2138" s="43" t="s">
        <v>138</v>
      </c>
      <c r="K2138" s="43">
        <f t="shared" si="264"/>
        <v>2010</v>
      </c>
      <c r="L2138" s="43">
        <f t="shared" si="265"/>
        <v>1</v>
      </c>
      <c r="M2138" s="43">
        <f t="shared" si="266"/>
        <v>0</v>
      </c>
      <c r="N2138" s="43">
        <f t="shared" si="267"/>
        <v>1</v>
      </c>
      <c r="O2138" s="43" t="str">
        <f t="shared" si="268"/>
        <v>D: 7%+</v>
      </c>
      <c r="P2138" s="45">
        <f t="shared" si="269"/>
        <v>336168</v>
      </c>
      <c r="Q2138" s="45">
        <f>IF(L2138=1,F2138*INDEX(Asumsi!$B$5:$B$7,MATCH(I2138,Asumsi!$A$5:$A$7,0))-H2138,0)</f>
        <v>80388</v>
      </c>
      <c r="R2138" s="46">
        <f>MIN(G2138,INDEX(Asumsi!$C$5:$C$7,MATCH(I2138,Asumsi!$A$5:$A$7,0)))</f>
        <v>0.05</v>
      </c>
      <c r="S2138" s="43">
        <f t="shared" si="270"/>
        <v>1</v>
      </c>
      <c r="T2138" s="45">
        <f t="shared" si="271"/>
        <v>10962</v>
      </c>
      <c r="U2138" s="45">
        <f>IF(L2138=1,F2138*INDEX(Asumsi!$B$5:$B$7,MATCH(I2138,Asumsi!$A$5:$A$7,0))-F2138*R2138,0)</f>
        <v>91350</v>
      </c>
      <c r="V2138" s="45">
        <f>IF(S2138=1,U2138*(1-Asumsi!$B$10),U2138)</f>
        <v>86782.5</v>
      </c>
    </row>
    <row r="2139" spans="1:22" x14ac:dyDescent="0.35">
      <c r="A2139" s="43">
        <v>31907</v>
      </c>
      <c r="B2139" s="43" t="s">
        <v>209</v>
      </c>
      <c r="C2139" s="43" t="s">
        <v>634</v>
      </c>
      <c r="D2139" s="44">
        <v>40316</v>
      </c>
      <c r="E2139" s="43">
        <v>38</v>
      </c>
      <c r="F2139" s="43">
        <v>663060</v>
      </c>
      <c r="G2139" s="43">
        <v>0</v>
      </c>
      <c r="H2139" s="43">
        <v>0</v>
      </c>
      <c r="I2139" s="43" t="s">
        <v>77</v>
      </c>
      <c r="J2139" s="43" t="s">
        <v>142</v>
      </c>
      <c r="K2139" s="43">
        <f t="shared" si="264"/>
        <v>2010</v>
      </c>
      <c r="L2139" s="43">
        <f t="shared" si="265"/>
        <v>0</v>
      </c>
      <c r="M2139" s="43">
        <f t="shared" si="266"/>
        <v>1</v>
      </c>
      <c r="N2139" s="43">
        <f t="shared" si="267"/>
        <v>1</v>
      </c>
      <c r="O2139" s="43" t="str">
        <f t="shared" si="268"/>
        <v>A: 0%</v>
      </c>
      <c r="P2139" s="45">
        <f t="shared" si="269"/>
        <v>0</v>
      </c>
      <c r="Q2139" s="45">
        <f>IF(L2139=1,F2139*INDEX(Asumsi!$B$5:$B$7,MATCH(I2139,Asumsi!$A$5:$A$7,0))-H2139,0)</f>
        <v>0</v>
      </c>
      <c r="R2139" s="46">
        <f>MIN(G2139,INDEX(Asumsi!$C$5:$C$7,MATCH(I2139,Asumsi!$A$5:$A$7,0)))</f>
        <v>0</v>
      </c>
      <c r="S2139" s="43">
        <f t="shared" si="270"/>
        <v>0</v>
      </c>
      <c r="T2139" s="45">
        <f t="shared" si="271"/>
        <v>0</v>
      </c>
      <c r="U2139" s="45">
        <f>IF(L2139=1,F2139*INDEX(Asumsi!$B$5:$B$7,MATCH(I2139,Asumsi!$A$5:$A$7,0))-F2139*R2139,0)</f>
        <v>0</v>
      </c>
      <c r="V2139" s="45">
        <f>IF(S2139=1,U2139*(1-Asumsi!$B$10),U2139)</f>
        <v>0</v>
      </c>
    </row>
    <row r="2140" spans="1:22" x14ac:dyDescent="0.35">
      <c r="A2140" s="43">
        <v>32001</v>
      </c>
      <c r="B2140" s="43" t="s">
        <v>202</v>
      </c>
      <c r="C2140" s="43" t="s">
        <v>648</v>
      </c>
      <c r="D2140" s="44">
        <v>40844</v>
      </c>
      <c r="E2140" s="43">
        <v>22</v>
      </c>
      <c r="F2140" s="43">
        <v>989680</v>
      </c>
      <c r="G2140" s="43">
        <v>7.0000000000000007E-2</v>
      </c>
      <c r="H2140" s="43">
        <v>69278</v>
      </c>
      <c r="I2140" s="43" t="s">
        <v>75</v>
      </c>
      <c r="J2140" s="43" t="s">
        <v>144</v>
      </c>
      <c r="K2140" s="43">
        <f t="shared" si="264"/>
        <v>2011</v>
      </c>
      <c r="L2140" s="43">
        <f t="shared" si="265"/>
        <v>1</v>
      </c>
      <c r="M2140" s="43">
        <f t="shared" si="266"/>
        <v>0</v>
      </c>
      <c r="N2140" s="43">
        <f t="shared" si="267"/>
        <v>1</v>
      </c>
      <c r="O2140" s="43" t="str">
        <f t="shared" si="268"/>
        <v>D: 7%+</v>
      </c>
      <c r="P2140" s="45">
        <f t="shared" si="269"/>
        <v>920402</v>
      </c>
      <c r="Q2140" s="45">
        <f>IF(L2140=1,F2140*INDEX(Asumsi!$B$5:$B$7,MATCH(I2140,Asumsi!$A$5:$A$7,0))-H2140,0)</f>
        <v>227626</v>
      </c>
      <c r="R2140" s="46">
        <f>MIN(G2140,INDEX(Asumsi!$C$5:$C$7,MATCH(I2140,Asumsi!$A$5:$A$7,0)))</f>
        <v>0.03</v>
      </c>
      <c r="S2140" s="43">
        <f t="shared" si="270"/>
        <v>1</v>
      </c>
      <c r="T2140" s="45">
        <f t="shared" si="271"/>
        <v>39587.200000000004</v>
      </c>
      <c r="U2140" s="45">
        <f>IF(L2140=1,F2140*INDEX(Asumsi!$B$5:$B$7,MATCH(I2140,Asumsi!$A$5:$A$7,0))-F2140*R2140,0)</f>
        <v>267213.59999999998</v>
      </c>
      <c r="V2140" s="45">
        <f>IF(S2140=1,U2140*(1-Asumsi!$B$10),U2140)</f>
        <v>253852.91999999995</v>
      </c>
    </row>
    <row r="2141" spans="1:22" x14ac:dyDescent="0.35">
      <c r="A2141" s="43">
        <v>32069</v>
      </c>
      <c r="B2141" s="43" t="s">
        <v>202</v>
      </c>
      <c r="C2141" s="43" t="s">
        <v>643</v>
      </c>
      <c r="D2141" s="44">
        <v>40866</v>
      </c>
      <c r="E2141" s="43">
        <v>8</v>
      </c>
      <c r="F2141" s="43">
        <v>2200000</v>
      </c>
      <c r="G2141" s="43">
        <v>7.0000000000000007E-2</v>
      </c>
      <c r="H2141" s="43">
        <v>154000</v>
      </c>
      <c r="I2141" s="43" t="s">
        <v>77</v>
      </c>
      <c r="J2141" s="43" t="s">
        <v>134</v>
      </c>
      <c r="K2141" s="43">
        <f t="shared" si="264"/>
        <v>2011</v>
      </c>
      <c r="L2141" s="43">
        <f t="shared" si="265"/>
        <v>1</v>
      </c>
      <c r="M2141" s="43">
        <f t="shared" si="266"/>
        <v>0</v>
      </c>
      <c r="N2141" s="43">
        <f t="shared" si="267"/>
        <v>1</v>
      </c>
      <c r="O2141" s="43" t="str">
        <f t="shared" si="268"/>
        <v>D: 7%+</v>
      </c>
      <c r="P2141" s="45">
        <f t="shared" si="269"/>
        <v>2046000</v>
      </c>
      <c r="Q2141" s="45">
        <f>IF(L2141=1,F2141*INDEX(Asumsi!$B$5:$B$7,MATCH(I2141,Asumsi!$A$5:$A$7,0))-H2141,0)</f>
        <v>506000</v>
      </c>
      <c r="R2141" s="46">
        <f>MIN(G2141,INDEX(Asumsi!$C$5:$C$7,MATCH(I2141,Asumsi!$A$5:$A$7,0)))</f>
        <v>0.05</v>
      </c>
      <c r="S2141" s="43">
        <f t="shared" si="270"/>
        <v>1</v>
      </c>
      <c r="T2141" s="45">
        <f t="shared" si="271"/>
        <v>44000.000000000007</v>
      </c>
      <c r="U2141" s="45">
        <f>IF(L2141=1,F2141*INDEX(Asumsi!$B$5:$B$7,MATCH(I2141,Asumsi!$A$5:$A$7,0))-F2141*R2141,0)</f>
        <v>550000</v>
      </c>
      <c r="V2141" s="45">
        <f>IF(S2141=1,U2141*(1-Asumsi!$B$10),U2141)</f>
        <v>522500</v>
      </c>
    </row>
    <row r="2142" spans="1:22" x14ac:dyDescent="0.35">
      <c r="A2142" s="43">
        <v>32102</v>
      </c>
      <c r="B2142" s="43" t="s">
        <v>202</v>
      </c>
      <c r="C2142" s="43" t="s">
        <v>650</v>
      </c>
      <c r="D2142" s="44">
        <v>41257</v>
      </c>
      <c r="E2142" s="43">
        <v>2</v>
      </c>
      <c r="F2142" s="43">
        <v>39620</v>
      </c>
      <c r="G2142" s="43">
        <v>0.02</v>
      </c>
      <c r="H2142" s="43">
        <v>792</v>
      </c>
      <c r="I2142" s="43" t="s">
        <v>76</v>
      </c>
      <c r="J2142" s="43" t="s">
        <v>145</v>
      </c>
      <c r="K2142" s="43">
        <f t="shared" si="264"/>
        <v>2012</v>
      </c>
      <c r="L2142" s="43">
        <f t="shared" si="265"/>
        <v>1</v>
      </c>
      <c r="M2142" s="43">
        <f t="shared" si="266"/>
        <v>0</v>
      </c>
      <c r="N2142" s="43">
        <f t="shared" si="267"/>
        <v>1</v>
      </c>
      <c r="O2142" s="43" t="str">
        <f t="shared" si="268"/>
        <v>B: 1-3%</v>
      </c>
      <c r="P2142" s="45">
        <f t="shared" si="269"/>
        <v>38828</v>
      </c>
      <c r="Q2142" s="45">
        <f>IF(L2142=1,F2142*INDEX(Asumsi!$B$5:$B$7,MATCH(I2142,Asumsi!$A$5:$A$7,0))-H2142,0)</f>
        <v>11094</v>
      </c>
      <c r="R2142" s="46">
        <f>MIN(G2142,INDEX(Asumsi!$C$5:$C$7,MATCH(I2142,Asumsi!$A$5:$A$7,0)))</f>
        <v>0.02</v>
      </c>
      <c r="S2142" s="43">
        <f t="shared" si="270"/>
        <v>0</v>
      </c>
      <c r="T2142" s="45">
        <f t="shared" si="271"/>
        <v>0</v>
      </c>
      <c r="U2142" s="45">
        <f>IF(L2142=1,F2142*INDEX(Asumsi!$B$5:$B$7,MATCH(I2142,Asumsi!$A$5:$A$7,0))-F2142*R2142,0)</f>
        <v>11093.6</v>
      </c>
      <c r="V2142" s="45">
        <f>IF(S2142=1,U2142*(1-Asumsi!$B$10),U2142)</f>
        <v>11093.6</v>
      </c>
    </row>
    <row r="2143" spans="1:22" x14ac:dyDescent="0.35">
      <c r="A2143" s="43">
        <v>32450</v>
      </c>
      <c r="B2143" s="43" t="s">
        <v>202</v>
      </c>
      <c r="C2143" s="43" t="s">
        <v>635</v>
      </c>
      <c r="D2143" s="44">
        <v>40896</v>
      </c>
      <c r="E2143" s="43">
        <v>37</v>
      </c>
      <c r="F2143" s="43">
        <v>5277580</v>
      </c>
      <c r="G2143" s="43">
        <v>0.1</v>
      </c>
      <c r="H2143" s="43">
        <v>527758</v>
      </c>
      <c r="I2143" s="43" t="s">
        <v>75</v>
      </c>
      <c r="J2143" s="43" t="s">
        <v>136</v>
      </c>
      <c r="K2143" s="43">
        <f t="shared" si="264"/>
        <v>2011</v>
      </c>
      <c r="L2143" s="43">
        <f t="shared" si="265"/>
        <v>1</v>
      </c>
      <c r="M2143" s="43">
        <f t="shared" si="266"/>
        <v>0</v>
      </c>
      <c r="N2143" s="43">
        <f t="shared" si="267"/>
        <v>1</v>
      </c>
      <c r="O2143" s="43" t="str">
        <f t="shared" si="268"/>
        <v>D: 7%+</v>
      </c>
      <c r="P2143" s="45">
        <f t="shared" si="269"/>
        <v>4749822</v>
      </c>
      <c r="Q2143" s="45">
        <f>IF(L2143=1,F2143*INDEX(Asumsi!$B$5:$B$7,MATCH(I2143,Asumsi!$A$5:$A$7,0))-H2143,0)</f>
        <v>1055516</v>
      </c>
      <c r="R2143" s="46">
        <f>MIN(G2143,INDEX(Asumsi!$C$5:$C$7,MATCH(I2143,Asumsi!$A$5:$A$7,0)))</f>
        <v>0.03</v>
      </c>
      <c r="S2143" s="43">
        <f t="shared" si="270"/>
        <v>1</v>
      </c>
      <c r="T2143" s="45">
        <f t="shared" si="271"/>
        <v>369430.60000000003</v>
      </c>
      <c r="U2143" s="45">
        <f>IF(L2143=1,F2143*INDEX(Asumsi!$B$5:$B$7,MATCH(I2143,Asumsi!$A$5:$A$7,0))-F2143*R2143,0)</f>
        <v>1424946.6</v>
      </c>
      <c r="V2143" s="45">
        <f>IF(S2143=1,U2143*(1-Asumsi!$B$10),U2143)</f>
        <v>1353699.27</v>
      </c>
    </row>
    <row r="2144" spans="1:22" x14ac:dyDescent="0.35">
      <c r="A2144" s="43">
        <v>32546</v>
      </c>
      <c r="B2144" s="43" t="s">
        <v>202</v>
      </c>
      <c r="C2144" s="43" t="s">
        <v>642</v>
      </c>
      <c r="D2144" s="44">
        <v>40620</v>
      </c>
      <c r="E2144" s="43">
        <v>6</v>
      </c>
      <c r="F2144" s="43">
        <v>312180</v>
      </c>
      <c r="G2144" s="43">
        <v>0</v>
      </c>
      <c r="H2144" s="43">
        <v>0</v>
      </c>
      <c r="I2144" s="43" t="s">
        <v>76</v>
      </c>
      <c r="J2144" s="43" t="s">
        <v>138</v>
      </c>
      <c r="K2144" s="43">
        <f t="shared" si="264"/>
        <v>2011</v>
      </c>
      <c r="L2144" s="43">
        <f t="shared" si="265"/>
        <v>1</v>
      </c>
      <c r="M2144" s="43">
        <f t="shared" si="266"/>
        <v>0</v>
      </c>
      <c r="N2144" s="43">
        <f t="shared" si="267"/>
        <v>1</v>
      </c>
      <c r="O2144" s="43" t="str">
        <f t="shared" si="268"/>
        <v>A: 0%</v>
      </c>
      <c r="P2144" s="45">
        <f t="shared" si="269"/>
        <v>312180</v>
      </c>
      <c r="Q2144" s="45">
        <f>IF(L2144=1,F2144*INDEX(Asumsi!$B$5:$B$7,MATCH(I2144,Asumsi!$A$5:$A$7,0))-H2144,0)</f>
        <v>93654</v>
      </c>
      <c r="R2144" s="46">
        <f>MIN(G2144,INDEX(Asumsi!$C$5:$C$7,MATCH(I2144,Asumsi!$A$5:$A$7,0)))</f>
        <v>0</v>
      </c>
      <c r="S2144" s="43">
        <f t="shared" si="270"/>
        <v>0</v>
      </c>
      <c r="T2144" s="45">
        <f t="shared" si="271"/>
        <v>0</v>
      </c>
      <c r="U2144" s="45">
        <f>IF(L2144=1,F2144*INDEX(Asumsi!$B$5:$B$7,MATCH(I2144,Asumsi!$A$5:$A$7,0))-F2144*R2144,0)</f>
        <v>93654</v>
      </c>
      <c r="V2144" s="45">
        <f>IF(S2144=1,U2144*(1-Asumsi!$B$10),U2144)</f>
        <v>93654</v>
      </c>
    </row>
    <row r="2145" spans="1:22" x14ac:dyDescent="0.35">
      <c r="A2145" s="43">
        <v>33029</v>
      </c>
      <c r="B2145" s="43" t="s">
        <v>202</v>
      </c>
      <c r="C2145" s="43" t="s">
        <v>649</v>
      </c>
      <c r="D2145" s="44">
        <v>41060</v>
      </c>
      <c r="E2145" s="43">
        <v>39</v>
      </c>
      <c r="F2145" s="43">
        <v>32056520</v>
      </c>
      <c r="G2145" s="43">
        <v>0.02</v>
      </c>
      <c r="H2145" s="43">
        <v>641130</v>
      </c>
      <c r="I2145" s="43" t="s">
        <v>75</v>
      </c>
      <c r="J2145" s="43" t="s">
        <v>136</v>
      </c>
      <c r="K2145" s="43">
        <f t="shared" si="264"/>
        <v>2012</v>
      </c>
      <c r="L2145" s="43">
        <f t="shared" si="265"/>
        <v>1</v>
      </c>
      <c r="M2145" s="43">
        <f t="shared" si="266"/>
        <v>0</v>
      </c>
      <c r="N2145" s="43">
        <f t="shared" si="267"/>
        <v>1</v>
      </c>
      <c r="O2145" s="43" t="str">
        <f t="shared" si="268"/>
        <v>B: 1-3%</v>
      </c>
      <c r="P2145" s="45">
        <f t="shared" si="269"/>
        <v>31415390</v>
      </c>
      <c r="Q2145" s="45">
        <f>IF(L2145=1,F2145*INDEX(Asumsi!$B$5:$B$7,MATCH(I2145,Asumsi!$A$5:$A$7,0))-H2145,0)</f>
        <v>8975826</v>
      </c>
      <c r="R2145" s="46">
        <f>MIN(G2145,INDEX(Asumsi!$C$5:$C$7,MATCH(I2145,Asumsi!$A$5:$A$7,0)))</f>
        <v>0.02</v>
      </c>
      <c r="S2145" s="43">
        <f t="shared" si="270"/>
        <v>0</v>
      </c>
      <c r="T2145" s="45">
        <f t="shared" si="271"/>
        <v>0</v>
      </c>
      <c r="U2145" s="45">
        <f>IF(L2145=1,F2145*INDEX(Asumsi!$B$5:$B$7,MATCH(I2145,Asumsi!$A$5:$A$7,0))-F2145*R2145,0)</f>
        <v>8975825.5999999996</v>
      </c>
      <c r="V2145" s="45">
        <f>IF(S2145=1,U2145*(1-Asumsi!$B$10),U2145)</f>
        <v>8975825.5999999996</v>
      </c>
    </row>
    <row r="2146" spans="1:22" x14ac:dyDescent="0.35">
      <c r="A2146" s="43">
        <v>33061</v>
      </c>
      <c r="B2146" s="43" t="s">
        <v>202</v>
      </c>
      <c r="C2146" s="43" t="s">
        <v>646</v>
      </c>
      <c r="D2146" s="44">
        <v>40739</v>
      </c>
      <c r="E2146" s="43">
        <v>48</v>
      </c>
      <c r="F2146" s="43">
        <v>10637780</v>
      </c>
      <c r="G2146" s="43">
        <v>0.06</v>
      </c>
      <c r="H2146" s="43">
        <v>638267</v>
      </c>
      <c r="I2146" s="43" t="s">
        <v>76</v>
      </c>
      <c r="J2146" s="43" t="s">
        <v>140</v>
      </c>
      <c r="K2146" s="43">
        <f t="shared" si="264"/>
        <v>2011</v>
      </c>
      <c r="L2146" s="43">
        <f t="shared" si="265"/>
        <v>1</v>
      </c>
      <c r="M2146" s="43">
        <f t="shared" si="266"/>
        <v>0</v>
      </c>
      <c r="N2146" s="43">
        <f t="shared" si="267"/>
        <v>1</v>
      </c>
      <c r="O2146" s="43" t="str">
        <f t="shared" si="268"/>
        <v>C: 4-6%</v>
      </c>
      <c r="P2146" s="45">
        <f t="shared" si="269"/>
        <v>9999513</v>
      </c>
      <c r="Q2146" s="45">
        <f>IF(L2146=1,F2146*INDEX(Asumsi!$B$5:$B$7,MATCH(I2146,Asumsi!$A$5:$A$7,0))-H2146,0)</f>
        <v>2553067</v>
      </c>
      <c r="R2146" s="46">
        <f>MIN(G2146,INDEX(Asumsi!$C$5:$C$7,MATCH(I2146,Asumsi!$A$5:$A$7,0)))</f>
        <v>0.05</v>
      </c>
      <c r="S2146" s="43">
        <f t="shared" si="270"/>
        <v>1</v>
      </c>
      <c r="T2146" s="45">
        <f t="shared" si="271"/>
        <v>106377.79999999994</v>
      </c>
      <c r="U2146" s="45">
        <f>IF(L2146=1,F2146*INDEX(Asumsi!$B$5:$B$7,MATCH(I2146,Asumsi!$A$5:$A$7,0))-F2146*R2146,0)</f>
        <v>2659445</v>
      </c>
      <c r="V2146" s="45">
        <f>IF(S2146=1,U2146*(1-Asumsi!$B$10),U2146)</f>
        <v>2526472.75</v>
      </c>
    </row>
    <row r="2147" spans="1:22" x14ac:dyDescent="0.35">
      <c r="A2147" s="43">
        <v>33478</v>
      </c>
      <c r="B2147" s="43" t="s">
        <v>202</v>
      </c>
      <c r="C2147" s="43" t="s">
        <v>651</v>
      </c>
      <c r="D2147" s="44">
        <v>40343</v>
      </c>
      <c r="E2147" s="43">
        <v>21</v>
      </c>
      <c r="F2147" s="43">
        <v>251800</v>
      </c>
      <c r="G2147" s="43">
        <v>0.04</v>
      </c>
      <c r="H2147" s="43">
        <v>10072</v>
      </c>
      <c r="I2147" s="43" t="s">
        <v>76</v>
      </c>
      <c r="J2147" s="43" t="s">
        <v>145</v>
      </c>
      <c r="K2147" s="43">
        <f t="shared" si="264"/>
        <v>2010</v>
      </c>
      <c r="L2147" s="43">
        <f t="shared" si="265"/>
        <v>1</v>
      </c>
      <c r="M2147" s="43">
        <f t="shared" si="266"/>
        <v>0</v>
      </c>
      <c r="N2147" s="43">
        <f t="shared" si="267"/>
        <v>1</v>
      </c>
      <c r="O2147" s="43" t="str">
        <f t="shared" si="268"/>
        <v>C: 4-6%</v>
      </c>
      <c r="P2147" s="45">
        <f t="shared" si="269"/>
        <v>241728</v>
      </c>
      <c r="Q2147" s="45">
        <f>IF(L2147=1,F2147*INDEX(Asumsi!$B$5:$B$7,MATCH(I2147,Asumsi!$A$5:$A$7,0))-H2147,0)</f>
        <v>65468</v>
      </c>
      <c r="R2147" s="46">
        <f>MIN(G2147,INDEX(Asumsi!$C$5:$C$7,MATCH(I2147,Asumsi!$A$5:$A$7,0)))</f>
        <v>0.04</v>
      </c>
      <c r="S2147" s="43">
        <f t="shared" si="270"/>
        <v>0</v>
      </c>
      <c r="T2147" s="45">
        <f t="shared" si="271"/>
        <v>0</v>
      </c>
      <c r="U2147" s="45">
        <f>IF(L2147=1,F2147*INDEX(Asumsi!$B$5:$B$7,MATCH(I2147,Asumsi!$A$5:$A$7,0))-F2147*R2147,0)</f>
        <v>65468</v>
      </c>
      <c r="V2147" s="45">
        <f>IF(S2147=1,U2147*(1-Asumsi!$B$10),U2147)</f>
        <v>65468</v>
      </c>
    </row>
    <row r="2148" spans="1:22" x14ac:dyDescent="0.35">
      <c r="A2148" s="43">
        <v>33540</v>
      </c>
      <c r="B2148" s="43" t="s">
        <v>202</v>
      </c>
      <c r="C2148" s="43" t="s">
        <v>635</v>
      </c>
      <c r="D2148" s="44">
        <v>40700</v>
      </c>
      <c r="E2148" s="43">
        <v>21</v>
      </c>
      <c r="F2148" s="43">
        <v>381980</v>
      </c>
      <c r="G2148" s="43">
        <v>0.1</v>
      </c>
      <c r="H2148" s="43">
        <v>38198</v>
      </c>
      <c r="I2148" s="43" t="s">
        <v>76</v>
      </c>
      <c r="J2148" s="43" t="s">
        <v>147</v>
      </c>
      <c r="K2148" s="43">
        <f t="shared" si="264"/>
        <v>2011</v>
      </c>
      <c r="L2148" s="43">
        <f t="shared" si="265"/>
        <v>1</v>
      </c>
      <c r="M2148" s="43">
        <f t="shared" si="266"/>
        <v>0</v>
      </c>
      <c r="N2148" s="43">
        <f t="shared" si="267"/>
        <v>1</v>
      </c>
      <c r="O2148" s="43" t="str">
        <f t="shared" si="268"/>
        <v>D: 7%+</v>
      </c>
      <c r="P2148" s="45">
        <f t="shared" si="269"/>
        <v>343782</v>
      </c>
      <c r="Q2148" s="45">
        <f>IF(L2148=1,F2148*INDEX(Asumsi!$B$5:$B$7,MATCH(I2148,Asumsi!$A$5:$A$7,0))-H2148,0)</f>
        <v>76396</v>
      </c>
      <c r="R2148" s="46">
        <f>MIN(G2148,INDEX(Asumsi!$C$5:$C$7,MATCH(I2148,Asumsi!$A$5:$A$7,0)))</f>
        <v>0.05</v>
      </c>
      <c r="S2148" s="43">
        <f t="shared" si="270"/>
        <v>1</v>
      </c>
      <c r="T2148" s="45">
        <f t="shared" si="271"/>
        <v>19099</v>
      </c>
      <c r="U2148" s="45">
        <f>IF(L2148=1,F2148*INDEX(Asumsi!$B$5:$B$7,MATCH(I2148,Asumsi!$A$5:$A$7,0))-F2148*R2148,0)</f>
        <v>95495</v>
      </c>
      <c r="V2148" s="45">
        <f>IF(S2148=1,U2148*(1-Asumsi!$B$10),U2148)</f>
        <v>90720.25</v>
      </c>
    </row>
    <row r="2149" spans="1:22" x14ac:dyDescent="0.35">
      <c r="A2149" s="43">
        <v>33862</v>
      </c>
      <c r="B2149" s="43" t="s">
        <v>202</v>
      </c>
      <c r="C2149" s="43" t="s">
        <v>638</v>
      </c>
      <c r="D2149" s="44">
        <v>40351</v>
      </c>
      <c r="E2149" s="43">
        <v>22</v>
      </c>
      <c r="F2149" s="43">
        <v>251140</v>
      </c>
      <c r="G2149" s="43">
        <v>0.03</v>
      </c>
      <c r="H2149" s="43">
        <v>7534</v>
      </c>
      <c r="I2149" s="43" t="s">
        <v>76</v>
      </c>
      <c r="J2149" s="43" t="s">
        <v>146</v>
      </c>
      <c r="K2149" s="43">
        <f t="shared" si="264"/>
        <v>2010</v>
      </c>
      <c r="L2149" s="43">
        <f t="shared" si="265"/>
        <v>1</v>
      </c>
      <c r="M2149" s="43">
        <f t="shared" si="266"/>
        <v>0</v>
      </c>
      <c r="N2149" s="43">
        <f t="shared" si="267"/>
        <v>1</v>
      </c>
      <c r="O2149" s="43" t="str">
        <f t="shared" si="268"/>
        <v>B: 1-3%</v>
      </c>
      <c r="P2149" s="45">
        <f t="shared" si="269"/>
        <v>243606</v>
      </c>
      <c r="Q2149" s="45">
        <f>IF(L2149=1,F2149*INDEX(Asumsi!$B$5:$B$7,MATCH(I2149,Asumsi!$A$5:$A$7,0))-H2149,0)</f>
        <v>67808</v>
      </c>
      <c r="R2149" s="46">
        <f>MIN(G2149,INDEX(Asumsi!$C$5:$C$7,MATCH(I2149,Asumsi!$A$5:$A$7,0)))</f>
        <v>0.03</v>
      </c>
      <c r="S2149" s="43">
        <f t="shared" si="270"/>
        <v>0</v>
      </c>
      <c r="T2149" s="45">
        <f t="shared" si="271"/>
        <v>0</v>
      </c>
      <c r="U2149" s="45">
        <f>IF(L2149=1,F2149*INDEX(Asumsi!$B$5:$B$7,MATCH(I2149,Asumsi!$A$5:$A$7,0))-F2149*R2149,0)</f>
        <v>67807.8</v>
      </c>
      <c r="V2149" s="45">
        <f>IF(S2149=1,U2149*(1-Asumsi!$B$10),U2149)</f>
        <v>67807.8</v>
      </c>
    </row>
    <row r="2150" spans="1:22" x14ac:dyDescent="0.35">
      <c r="A2150" s="43">
        <v>34470</v>
      </c>
      <c r="B2150" s="43" t="s">
        <v>202</v>
      </c>
      <c r="C2150" s="43" t="s">
        <v>650</v>
      </c>
      <c r="D2150" s="44">
        <v>40940</v>
      </c>
      <c r="E2150" s="43">
        <v>31</v>
      </c>
      <c r="F2150" s="43">
        <v>5932260</v>
      </c>
      <c r="G2150" s="43">
        <v>0.08</v>
      </c>
      <c r="H2150" s="43">
        <v>474581</v>
      </c>
      <c r="I2150" s="43" t="s">
        <v>75</v>
      </c>
      <c r="J2150" s="43" t="s">
        <v>143</v>
      </c>
      <c r="K2150" s="43">
        <f t="shared" si="264"/>
        <v>2012</v>
      </c>
      <c r="L2150" s="43">
        <f t="shared" si="265"/>
        <v>1</v>
      </c>
      <c r="M2150" s="43">
        <f t="shared" si="266"/>
        <v>0</v>
      </c>
      <c r="N2150" s="43">
        <f t="shared" si="267"/>
        <v>1</v>
      </c>
      <c r="O2150" s="43" t="str">
        <f t="shared" si="268"/>
        <v>D: 7%+</v>
      </c>
      <c r="P2150" s="45">
        <f t="shared" si="269"/>
        <v>5457679</v>
      </c>
      <c r="Q2150" s="45">
        <f>IF(L2150=1,F2150*INDEX(Asumsi!$B$5:$B$7,MATCH(I2150,Asumsi!$A$5:$A$7,0))-H2150,0)</f>
        <v>1305097</v>
      </c>
      <c r="R2150" s="46">
        <f>MIN(G2150,INDEX(Asumsi!$C$5:$C$7,MATCH(I2150,Asumsi!$A$5:$A$7,0)))</f>
        <v>0.03</v>
      </c>
      <c r="S2150" s="43">
        <f t="shared" si="270"/>
        <v>1</v>
      </c>
      <c r="T2150" s="45">
        <f t="shared" si="271"/>
        <v>296613</v>
      </c>
      <c r="U2150" s="45">
        <f>IF(L2150=1,F2150*INDEX(Asumsi!$B$5:$B$7,MATCH(I2150,Asumsi!$A$5:$A$7,0))-F2150*R2150,0)</f>
        <v>1601710.2</v>
      </c>
      <c r="V2150" s="45">
        <f>IF(S2150=1,U2150*(1-Asumsi!$B$10),U2150)</f>
        <v>1521624.69</v>
      </c>
    </row>
    <row r="2151" spans="1:22" x14ac:dyDescent="0.35">
      <c r="A2151" s="43">
        <v>36161</v>
      </c>
      <c r="B2151" s="43" t="s">
        <v>202</v>
      </c>
      <c r="C2151" s="43" t="s">
        <v>648</v>
      </c>
      <c r="D2151" s="44">
        <v>40194</v>
      </c>
      <c r="E2151" s="43">
        <v>6</v>
      </c>
      <c r="F2151" s="43">
        <v>58380</v>
      </c>
      <c r="G2151" s="43">
        <v>0.03</v>
      </c>
      <c r="H2151" s="43">
        <v>1751</v>
      </c>
      <c r="I2151" s="43" t="s">
        <v>76</v>
      </c>
      <c r="J2151" s="43" t="s">
        <v>138</v>
      </c>
      <c r="K2151" s="43">
        <f t="shared" si="264"/>
        <v>2010</v>
      </c>
      <c r="L2151" s="43">
        <f t="shared" si="265"/>
        <v>1</v>
      </c>
      <c r="M2151" s="43">
        <f t="shared" si="266"/>
        <v>0</v>
      </c>
      <c r="N2151" s="43">
        <f t="shared" si="267"/>
        <v>1</v>
      </c>
      <c r="O2151" s="43" t="str">
        <f t="shared" si="268"/>
        <v>B: 1-3%</v>
      </c>
      <c r="P2151" s="45">
        <f t="shared" si="269"/>
        <v>56629</v>
      </c>
      <c r="Q2151" s="45">
        <f>IF(L2151=1,F2151*INDEX(Asumsi!$B$5:$B$7,MATCH(I2151,Asumsi!$A$5:$A$7,0))-H2151,0)</f>
        <v>15763</v>
      </c>
      <c r="R2151" s="46">
        <f>MIN(G2151,INDEX(Asumsi!$C$5:$C$7,MATCH(I2151,Asumsi!$A$5:$A$7,0)))</f>
        <v>0.03</v>
      </c>
      <c r="S2151" s="43">
        <f t="shared" si="270"/>
        <v>0</v>
      </c>
      <c r="T2151" s="45">
        <f t="shared" si="271"/>
        <v>0</v>
      </c>
      <c r="U2151" s="45">
        <f>IF(L2151=1,F2151*INDEX(Asumsi!$B$5:$B$7,MATCH(I2151,Asumsi!$A$5:$A$7,0))-F2151*R2151,0)</f>
        <v>15762.6</v>
      </c>
      <c r="V2151" s="45">
        <f>IF(S2151=1,U2151*(1-Asumsi!$B$10),U2151)</f>
        <v>15762.6</v>
      </c>
    </row>
    <row r="2152" spans="1:22" x14ac:dyDescent="0.35">
      <c r="A2152" s="43">
        <v>37760</v>
      </c>
      <c r="B2152" s="43" t="s">
        <v>209</v>
      </c>
      <c r="C2152" s="43" t="s">
        <v>635</v>
      </c>
      <c r="D2152" s="44">
        <v>40039</v>
      </c>
      <c r="E2152" s="43">
        <v>18</v>
      </c>
      <c r="F2152" s="43">
        <v>315700</v>
      </c>
      <c r="G2152" s="43">
        <v>0.01</v>
      </c>
      <c r="H2152" s="43">
        <v>3157</v>
      </c>
      <c r="I2152" s="43" t="s">
        <v>77</v>
      </c>
      <c r="J2152" s="43" t="s">
        <v>142</v>
      </c>
      <c r="K2152" s="43">
        <f t="shared" si="264"/>
        <v>2009</v>
      </c>
      <c r="L2152" s="43">
        <f t="shared" si="265"/>
        <v>0</v>
      </c>
      <c r="M2152" s="43">
        <f t="shared" si="266"/>
        <v>1</v>
      </c>
      <c r="N2152" s="43">
        <f t="shared" si="267"/>
        <v>1</v>
      </c>
      <c r="O2152" s="43" t="str">
        <f t="shared" si="268"/>
        <v>B: 1-3%</v>
      </c>
      <c r="P2152" s="45">
        <f t="shared" si="269"/>
        <v>0</v>
      </c>
      <c r="Q2152" s="45">
        <f>IF(L2152=1,F2152*INDEX(Asumsi!$B$5:$B$7,MATCH(I2152,Asumsi!$A$5:$A$7,0))-H2152,0)</f>
        <v>0</v>
      </c>
      <c r="R2152" s="46">
        <f>MIN(G2152,INDEX(Asumsi!$C$5:$C$7,MATCH(I2152,Asumsi!$A$5:$A$7,0)))</f>
        <v>0.01</v>
      </c>
      <c r="S2152" s="43">
        <f t="shared" si="270"/>
        <v>0</v>
      </c>
      <c r="T2152" s="45">
        <f t="shared" si="271"/>
        <v>0</v>
      </c>
      <c r="U2152" s="45">
        <f>IF(L2152=1,F2152*INDEX(Asumsi!$B$5:$B$7,MATCH(I2152,Asumsi!$A$5:$A$7,0))-F2152*R2152,0)</f>
        <v>0</v>
      </c>
      <c r="V2152" s="45">
        <f>IF(S2152=1,U2152*(1-Asumsi!$B$10),U2152)</f>
        <v>0</v>
      </c>
    </row>
    <row r="2153" spans="1:22" x14ac:dyDescent="0.35">
      <c r="A2153" s="43">
        <v>37895</v>
      </c>
      <c r="B2153" s="43" t="s">
        <v>202</v>
      </c>
      <c r="C2153" s="43" t="s">
        <v>635</v>
      </c>
      <c r="D2153" s="44">
        <v>40998</v>
      </c>
      <c r="E2153" s="43">
        <v>14</v>
      </c>
      <c r="F2153" s="43">
        <v>609300</v>
      </c>
      <c r="G2153" s="43">
        <v>0.1</v>
      </c>
      <c r="H2153" s="43">
        <v>60930</v>
      </c>
      <c r="I2153" s="43" t="s">
        <v>76</v>
      </c>
      <c r="J2153" s="43" t="s">
        <v>145</v>
      </c>
      <c r="K2153" s="43">
        <f t="shared" si="264"/>
        <v>2012</v>
      </c>
      <c r="L2153" s="43">
        <f t="shared" si="265"/>
        <v>1</v>
      </c>
      <c r="M2153" s="43">
        <f t="shared" si="266"/>
        <v>0</v>
      </c>
      <c r="N2153" s="43">
        <f t="shared" si="267"/>
        <v>1</v>
      </c>
      <c r="O2153" s="43" t="str">
        <f t="shared" si="268"/>
        <v>D: 7%+</v>
      </c>
      <c r="P2153" s="45">
        <f t="shared" si="269"/>
        <v>548370</v>
      </c>
      <c r="Q2153" s="45">
        <f>IF(L2153=1,F2153*INDEX(Asumsi!$B$5:$B$7,MATCH(I2153,Asumsi!$A$5:$A$7,0))-H2153,0)</f>
        <v>121860</v>
      </c>
      <c r="R2153" s="46">
        <f>MIN(G2153,INDEX(Asumsi!$C$5:$C$7,MATCH(I2153,Asumsi!$A$5:$A$7,0)))</f>
        <v>0.05</v>
      </c>
      <c r="S2153" s="43">
        <f t="shared" si="270"/>
        <v>1</v>
      </c>
      <c r="T2153" s="45">
        <f t="shared" si="271"/>
        <v>30465</v>
      </c>
      <c r="U2153" s="45">
        <f>IF(L2153=1,F2153*INDEX(Asumsi!$B$5:$B$7,MATCH(I2153,Asumsi!$A$5:$A$7,0))-F2153*R2153,0)</f>
        <v>152325</v>
      </c>
      <c r="V2153" s="45">
        <f>IF(S2153=1,U2153*(1-Asumsi!$B$10),U2153)</f>
        <v>144708.75</v>
      </c>
    </row>
    <row r="2154" spans="1:22" x14ac:dyDescent="0.35">
      <c r="A2154" s="43">
        <v>38403</v>
      </c>
      <c r="B2154" s="43" t="s">
        <v>202</v>
      </c>
      <c r="C2154" s="43" t="s">
        <v>502</v>
      </c>
      <c r="D2154" s="44">
        <v>40684</v>
      </c>
      <c r="E2154" s="43">
        <v>49</v>
      </c>
      <c r="F2154" s="43">
        <v>284200</v>
      </c>
      <c r="G2154" s="43">
        <v>0.01</v>
      </c>
      <c r="H2154" s="43">
        <v>2842</v>
      </c>
      <c r="I2154" s="43" t="s">
        <v>76</v>
      </c>
      <c r="J2154" s="43" t="s">
        <v>149</v>
      </c>
      <c r="K2154" s="43">
        <f t="shared" si="264"/>
        <v>2011</v>
      </c>
      <c r="L2154" s="43">
        <f t="shared" si="265"/>
        <v>1</v>
      </c>
      <c r="M2154" s="43">
        <f t="shared" si="266"/>
        <v>0</v>
      </c>
      <c r="N2154" s="43">
        <f t="shared" si="267"/>
        <v>1</v>
      </c>
      <c r="O2154" s="43" t="str">
        <f t="shared" si="268"/>
        <v>B: 1-3%</v>
      </c>
      <c r="P2154" s="45">
        <f t="shared" si="269"/>
        <v>281358</v>
      </c>
      <c r="Q2154" s="45">
        <f>IF(L2154=1,F2154*INDEX(Asumsi!$B$5:$B$7,MATCH(I2154,Asumsi!$A$5:$A$7,0))-H2154,0)</f>
        <v>82418</v>
      </c>
      <c r="R2154" s="46">
        <f>MIN(G2154,INDEX(Asumsi!$C$5:$C$7,MATCH(I2154,Asumsi!$A$5:$A$7,0)))</f>
        <v>0.01</v>
      </c>
      <c r="S2154" s="43">
        <f t="shared" si="270"/>
        <v>0</v>
      </c>
      <c r="T2154" s="45">
        <f t="shared" si="271"/>
        <v>0</v>
      </c>
      <c r="U2154" s="45">
        <f>IF(L2154=1,F2154*INDEX(Asumsi!$B$5:$B$7,MATCH(I2154,Asumsi!$A$5:$A$7,0))-F2154*R2154,0)</f>
        <v>82418</v>
      </c>
      <c r="V2154" s="45">
        <f>IF(S2154=1,U2154*(1-Asumsi!$B$10),U2154)</f>
        <v>82418</v>
      </c>
    </row>
    <row r="2155" spans="1:22" x14ac:dyDescent="0.35">
      <c r="A2155" s="43">
        <v>38630</v>
      </c>
      <c r="B2155" s="43" t="s">
        <v>202</v>
      </c>
      <c r="C2155" s="43" t="s">
        <v>650</v>
      </c>
      <c r="D2155" s="44">
        <v>40285</v>
      </c>
      <c r="E2155" s="43">
        <v>13</v>
      </c>
      <c r="F2155" s="43">
        <v>4350436</v>
      </c>
      <c r="G2155" s="43">
        <v>7.0000000000000007E-2</v>
      </c>
      <c r="H2155" s="43">
        <v>304531</v>
      </c>
      <c r="I2155" s="43" t="s">
        <v>77</v>
      </c>
      <c r="J2155" s="43" t="s">
        <v>137</v>
      </c>
      <c r="K2155" s="43">
        <f t="shared" si="264"/>
        <v>2010</v>
      </c>
      <c r="L2155" s="43">
        <f t="shared" si="265"/>
        <v>1</v>
      </c>
      <c r="M2155" s="43">
        <f t="shared" si="266"/>
        <v>0</v>
      </c>
      <c r="N2155" s="43">
        <f t="shared" si="267"/>
        <v>1</v>
      </c>
      <c r="O2155" s="43" t="str">
        <f t="shared" si="268"/>
        <v>D: 7%+</v>
      </c>
      <c r="P2155" s="45">
        <f t="shared" si="269"/>
        <v>4045905</v>
      </c>
      <c r="Q2155" s="45">
        <f>IF(L2155=1,F2155*INDEX(Asumsi!$B$5:$B$7,MATCH(I2155,Asumsi!$A$5:$A$7,0))-H2155,0)</f>
        <v>1000599.8</v>
      </c>
      <c r="R2155" s="46">
        <f>MIN(G2155,INDEX(Asumsi!$C$5:$C$7,MATCH(I2155,Asumsi!$A$5:$A$7,0)))</f>
        <v>0.05</v>
      </c>
      <c r="S2155" s="43">
        <f t="shared" si="270"/>
        <v>1</v>
      </c>
      <c r="T2155" s="45">
        <f t="shared" si="271"/>
        <v>87008.720000000016</v>
      </c>
      <c r="U2155" s="45">
        <f>IF(L2155=1,F2155*INDEX(Asumsi!$B$5:$B$7,MATCH(I2155,Asumsi!$A$5:$A$7,0))-F2155*R2155,0)</f>
        <v>1087609</v>
      </c>
      <c r="V2155" s="45">
        <f>IF(S2155=1,U2155*(1-Asumsi!$B$10),U2155)</f>
        <v>1033228.5499999999</v>
      </c>
    </row>
    <row r="2156" spans="1:22" x14ac:dyDescent="0.35">
      <c r="A2156" s="43">
        <v>40165</v>
      </c>
      <c r="B2156" s="43" t="s">
        <v>202</v>
      </c>
      <c r="C2156" s="43" t="s">
        <v>639</v>
      </c>
      <c r="D2156" s="44">
        <v>40604</v>
      </c>
      <c r="E2156" s="43">
        <v>50</v>
      </c>
      <c r="F2156" s="43">
        <v>842720</v>
      </c>
      <c r="G2156" s="43">
        <v>7.0000000000000007E-2</v>
      </c>
      <c r="H2156" s="43">
        <v>58990</v>
      </c>
      <c r="I2156" s="43" t="s">
        <v>76</v>
      </c>
      <c r="J2156" s="43" t="s">
        <v>141</v>
      </c>
      <c r="K2156" s="43">
        <f t="shared" si="264"/>
        <v>2011</v>
      </c>
      <c r="L2156" s="43">
        <f t="shared" si="265"/>
        <v>1</v>
      </c>
      <c r="M2156" s="43">
        <f t="shared" si="266"/>
        <v>0</v>
      </c>
      <c r="N2156" s="43">
        <f t="shared" si="267"/>
        <v>1</v>
      </c>
      <c r="O2156" s="43" t="str">
        <f t="shared" si="268"/>
        <v>D: 7%+</v>
      </c>
      <c r="P2156" s="45">
        <f t="shared" si="269"/>
        <v>783730</v>
      </c>
      <c r="Q2156" s="45">
        <f>IF(L2156=1,F2156*INDEX(Asumsi!$B$5:$B$7,MATCH(I2156,Asumsi!$A$5:$A$7,0))-H2156,0)</f>
        <v>193826</v>
      </c>
      <c r="R2156" s="46">
        <f>MIN(G2156,INDEX(Asumsi!$C$5:$C$7,MATCH(I2156,Asumsi!$A$5:$A$7,0)))</f>
        <v>0.05</v>
      </c>
      <c r="S2156" s="43">
        <f t="shared" si="270"/>
        <v>1</v>
      </c>
      <c r="T2156" s="45">
        <f t="shared" si="271"/>
        <v>16854.400000000001</v>
      </c>
      <c r="U2156" s="45">
        <f>IF(L2156=1,F2156*INDEX(Asumsi!$B$5:$B$7,MATCH(I2156,Asumsi!$A$5:$A$7,0))-F2156*R2156,0)</f>
        <v>210680</v>
      </c>
      <c r="V2156" s="45">
        <f>IF(S2156=1,U2156*(1-Asumsi!$B$10),U2156)</f>
        <v>200146</v>
      </c>
    </row>
    <row r="2157" spans="1:22" x14ac:dyDescent="0.35">
      <c r="A2157" s="43">
        <v>40194</v>
      </c>
      <c r="B2157" s="43" t="s">
        <v>202</v>
      </c>
      <c r="C2157" s="43" t="s">
        <v>635</v>
      </c>
      <c r="D2157" s="44">
        <v>40457</v>
      </c>
      <c r="E2157" s="43">
        <v>30</v>
      </c>
      <c r="F2157" s="43">
        <v>9013700</v>
      </c>
      <c r="G2157" s="43">
        <v>0.1</v>
      </c>
      <c r="H2157" s="43">
        <v>901370</v>
      </c>
      <c r="I2157" s="43" t="s">
        <v>75</v>
      </c>
      <c r="J2157" s="43" t="s">
        <v>135</v>
      </c>
      <c r="K2157" s="43">
        <f t="shared" si="264"/>
        <v>2010</v>
      </c>
      <c r="L2157" s="43">
        <f t="shared" si="265"/>
        <v>1</v>
      </c>
      <c r="M2157" s="43">
        <f t="shared" si="266"/>
        <v>0</v>
      </c>
      <c r="N2157" s="43">
        <f t="shared" si="267"/>
        <v>1</v>
      </c>
      <c r="O2157" s="43" t="str">
        <f t="shared" si="268"/>
        <v>D: 7%+</v>
      </c>
      <c r="P2157" s="45">
        <f t="shared" si="269"/>
        <v>8112330</v>
      </c>
      <c r="Q2157" s="45">
        <f>IF(L2157=1,F2157*INDEX(Asumsi!$B$5:$B$7,MATCH(I2157,Asumsi!$A$5:$A$7,0))-H2157,0)</f>
        <v>1802740</v>
      </c>
      <c r="R2157" s="46">
        <f>MIN(G2157,INDEX(Asumsi!$C$5:$C$7,MATCH(I2157,Asumsi!$A$5:$A$7,0)))</f>
        <v>0.03</v>
      </c>
      <c r="S2157" s="43">
        <f t="shared" si="270"/>
        <v>1</v>
      </c>
      <c r="T2157" s="45">
        <f t="shared" si="271"/>
        <v>630959.00000000012</v>
      </c>
      <c r="U2157" s="45">
        <f>IF(L2157=1,F2157*INDEX(Asumsi!$B$5:$B$7,MATCH(I2157,Asumsi!$A$5:$A$7,0))-F2157*R2157,0)</f>
        <v>2433699</v>
      </c>
      <c r="V2157" s="45">
        <f>IF(S2157=1,U2157*(1-Asumsi!$B$10),U2157)</f>
        <v>2312014.0499999998</v>
      </c>
    </row>
    <row r="2158" spans="1:22" x14ac:dyDescent="0.35">
      <c r="A2158" s="43">
        <v>40454</v>
      </c>
      <c r="B2158" s="43" t="s">
        <v>202</v>
      </c>
      <c r="C2158" s="43" t="s">
        <v>652</v>
      </c>
      <c r="D2158" s="44">
        <v>40654</v>
      </c>
      <c r="E2158" s="43">
        <v>43</v>
      </c>
      <c r="F2158" s="43">
        <v>2487760</v>
      </c>
      <c r="G2158" s="43">
        <v>0.1</v>
      </c>
      <c r="H2158" s="43">
        <v>248776</v>
      </c>
      <c r="I2158" s="43" t="s">
        <v>76</v>
      </c>
      <c r="J2158" s="43" t="s">
        <v>147</v>
      </c>
      <c r="K2158" s="43">
        <f t="shared" si="264"/>
        <v>2011</v>
      </c>
      <c r="L2158" s="43">
        <f t="shared" si="265"/>
        <v>1</v>
      </c>
      <c r="M2158" s="43">
        <f t="shared" si="266"/>
        <v>0</v>
      </c>
      <c r="N2158" s="43">
        <f t="shared" si="267"/>
        <v>1</v>
      </c>
      <c r="O2158" s="43" t="str">
        <f t="shared" si="268"/>
        <v>D: 7%+</v>
      </c>
      <c r="P2158" s="45">
        <f t="shared" si="269"/>
        <v>2238984</v>
      </c>
      <c r="Q2158" s="45">
        <f>IF(L2158=1,F2158*INDEX(Asumsi!$B$5:$B$7,MATCH(I2158,Asumsi!$A$5:$A$7,0))-H2158,0)</f>
        <v>497552</v>
      </c>
      <c r="R2158" s="46">
        <f>MIN(G2158,INDEX(Asumsi!$C$5:$C$7,MATCH(I2158,Asumsi!$A$5:$A$7,0)))</f>
        <v>0.05</v>
      </c>
      <c r="S2158" s="43">
        <f t="shared" si="270"/>
        <v>1</v>
      </c>
      <c r="T2158" s="45">
        <f t="shared" si="271"/>
        <v>124388</v>
      </c>
      <c r="U2158" s="45">
        <f>IF(L2158=1,F2158*INDEX(Asumsi!$B$5:$B$7,MATCH(I2158,Asumsi!$A$5:$A$7,0))-F2158*R2158,0)</f>
        <v>621940</v>
      </c>
      <c r="V2158" s="45">
        <f>IF(S2158=1,U2158*(1-Asumsi!$B$10),U2158)</f>
        <v>590843</v>
      </c>
    </row>
    <row r="2159" spans="1:22" x14ac:dyDescent="0.35">
      <c r="A2159" s="43">
        <v>40672</v>
      </c>
      <c r="B2159" s="43" t="s">
        <v>202</v>
      </c>
      <c r="C2159" s="43" t="s">
        <v>635</v>
      </c>
      <c r="D2159" s="44">
        <v>41211</v>
      </c>
      <c r="E2159" s="43">
        <v>16</v>
      </c>
      <c r="F2159" s="43">
        <v>3235820</v>
      </c>
      <c r="G2159" s="43">
        <v>0.04</v>
      </c>
      <c r="H2159" s="43">
        <v>129433</v>
      </c>
      <c r="I2159" s="43" t="s">
        <v>75</v>
      </c>
      <c r="J2159" s="43" t="s">
        <v>143</v>
      </c>
      <c r="K2159" s="43">
        <f t="shared" si="264"/>
        <v>2012</v>
      </c>
      <c r="L2159" s="43">
        <f t="shared" si="265"/>
        <v>1</v>
      </c>
      <c r="M2159" s="43">
        <f t="shared" si="266"/>
        <v>0</v>
      </c>
      <c r="N2159" s="43">
        <f t="shared" si="267"/>
        <v>1</v>
      </c>
      <c r="O2159" s="43" t="str">
        <f t="shared" si="268"/>
        <v>C: 4-6%</v>
      </c>
      <c r="P2159" s="45">
        <f t="shared" si="269"/>
        <v>3106387</v>
      </c>
      <c r="Q2159" s="45">
        <f>IF(L2159=1,F2159*INDEX(Asumsi!$B$5:$B$7,MATCH(I2159,Asumsi!$A$5:$A$7,0))-H2159,0)</f>
        <v>841313</v>
      </c>
      <c r="R2159" s="46">
        <f>MIN(G2159,INDEX(Asumsi!$C$5:$C$7,MATCH(I2159,Asumsi!$A$5:$A$7,0)))</f>
        <v>0.03</v>
      </c>
      <c r="S2159" s="43">
        <f t="shared" si="270"/>
        <v>1</v>
      </c>
      <c r="T2159" s="45">
        <f t="shared" si="271"/>
        <v>32358.200000000008</v>
      </c>
      <c r="U2159" s="45">
        <f>IF(L2159=1,F2159*INDEX(Asumsi!$B$5:$B$7,MATCH(I2159,Asumsi!$A$5:$A$7,0))-F2159*R2159,0)</f>
        <v>873671.4</v>
      </c>
      <c r="V2159" s="45">
        <f>IF(S2159=1,U2159*(1-Asumsi!$B$10),U2159)</f>
        <v>829987.83</v>
      </c>
    </row>
    <row r="2160" spans="1:22" x14ac:dyDescent="0.35">
      <c r="A2160" s="43">
        <v>40833</v>
      </c>
      <c r="B2160" s="43" t="s">
        <v>202</v>
      </c>
      <c r="C2160" s="43" t="s">
        <v>502</v>
      </c>
      <c r="D2160" s="44">
        <v>40374</v>
      </c>
      <c r="E2160" s="43">
        <v>48</v>
      </c>
      <c r="F2160" s="43">
        <v>5376165</v>
      </c>
      <c r="G2160" s="43">
        <v>0.04</v>
      </c>
      <c r="H2160" s="43">
        <v>215047</v>
      </c>
      <c r="I2160" s="43" t="s">
        <v>77</v>
      </c>
      <c r="J2160" s="43" t="s">
        <v>137</v>
      </c>
      <c r="K2160" s="43">
        <f t="shared" si="264"/>
        <v>2010</v>
      </c>
      <c r="L2160" s="43">
        <f t="shared" si="265"/>
        <v>1</v>
      </c>
      <c r="M2160" s="43">
        <f t="shared" si="266"/>
        <v>0</v>
      </c>
      <c r="N2160" s="43">
        <f t="shared" si="267"/>
        <v>1</v>
      </c>
      <c r="O2160" s="43" t="str">
        <f t="shared" si="268"/>
        <v>C: 4-6%</v>
      </c>
      <c r="P2160" s="45">
        <f t="shared" si="269"/>
        <v>5161118</v>
      </c>
      <c r="Q2160" s="45">
        <f>IF(L2160=1,F2160*INDEX(Asumsi!$B$5:$B$7,MATCH(I2160,Asumsi!$A$5:$A$7,0))-H2160,0)</f>
        <v>1397802.5</v>
      </c>
      <c r="R2160" s="46">
        <f>MIN(G2160,INDEX(Asumsi!$C$5:$C$7,MATCH(I2160,Asumsi!$A$5:$A$7,0)))</f>
        <v>0.04</v>
      </c>
      <c r="S2160" s="43">
        <f t="shared" si="270"/>
        <v>0</v>
      </c>
      <c r="T2160" s="45">
        <f t="shared" si="271"/>
        <v>0</v>
      </c>
      <c r="U2160" s="45">
        <f>IF(L2160=1,F2160*INDEX(Asumsi!$B$5:$B$7,MATCH(I2160,Asumsi!$A$5:$A$7,0))-F2160*R2160,0)</f>
        <v>1397802.9</v>
      </c>
      <c r="V2160" s="45">
        <f>IF(S2160=1,U2160*(1-Asumsi!$B$10),U2160)</f>
        <v>1397802.9</v>
      </c>
    </row>
    <row r="2161" spans="1:22" x14ac:dyDescent="0.35">
      <c r="A2161" s="43">
        <v>41441</v>
      </c>
      <c r="B2161" s="43" t="s">
        <v>202</v>
      </c>
      <c r="C2161" s="43" t="s">
        <v>653</v>
      </c>
      <c r="D2161" s="44">
        <v>40931</v>
      </c>
      <c r="E2161" s="43">
        <v>41</v>
      </c>
      <c r="F2161" s="43">
        <v>442160</v>
      </c>
      <c r="G2161" s="43">
        <v>0</v>
      </c>
      <c r="H2161" s="43">
        <v>0</v>
      </c>
      <c r="I2161" s="43" t="s">
        <v>76</v>
      </c>
      <c r="J2161" s="43" t="s">
        <v>138</v>
      </c>
      <c r="K2161" s="43">
        <f t="shared" si="264"/>
        <v>2012</v>
      </c>
      <c r="L2161" s="43">
        <f t="shared" si="265"/>
        <v>1</v>
      </c>
      <c r="M2161" s="43">
        <f t="shared" si="266"/>
        <v>0</v>
      </c>
      <c r="N2161" s="43">
        <f t="shared" si="267"/>
        <v>1</v>
      </c>
      <c r="O2161" s="43" t="str">
        <f t="shared" si="268"/>
        <v>A: 0%</v>
      </c>
      <c r="P2161" s="45">
        <f t="shared" si="269"/>
        <v>442160</v>
      </c>
      <c r="Q2161" s="45">
        <f>IF(L2161=1,F2161*INDEX(Asumsi!$B$5:$B$7,MATCH(I2161,Asumsi!$A$5:$A$7,0))-H2161,0)</f>
        <v>132648</v>
      </c>
      <c r="R2161" s="46">
        <f>MIN(G2161,INDEX(Asumsi!$C$5:$C$7,MATCH(I2161,Asumsi!$A$5:$A$7,0)))</f>
        <v>0</v>
      </c>
      <c r="S2161" s="43">
        <f t="shared" si="270"/>
        <v>0</v>
      </c>
      <c r="T2161" s="45">
        <f t="shared" si="271"/>
        <v>0</v>
      </c>
      <c r="U2161" s="45">
        <f>IF(L2161=1,F2161*INDEX(Asumsi!$B$5:$B$7,MATCH(I2161,Asumsi!$A$5:$A$7,0))-F2161*R2161,0)</f>
        <v>132648</v>
      </c>
      <c r="V2161" s="45">
        <f>IF(S2161=1,U2161*(1-Asumsi!$B$10),U2161)</f>
        <v>132648</v>
      </c>
    </row>
    <row r="2162" spans="1:22" x14ac:dyDescent="0.35">
      <c r="A2162" s="43">
        <v>43076</v>
      </c>
      <c r="B2162" s="43" t="s">
        <v>202</v>
      </c>
      <c r="C2162" s="43" t="s">
        <v>650</v>
      </c>
      <c r="D2162" s="44">
        <v>40345</v>
      </c>
      <c r="E2162" s="43">
        <v>33</v>
      </c>
      <c r="F2162" s="43">
        <v>7272740</v>
      </c>
      <c r="G2162" s="43">
        <v>0.06</v>
      </c>
      <c r="H2162" s="43">
        <v>436364</v>
      </c>
      <c r="I2162" s="43" t="s">
        <v>75</v>
      </c>
      <c r="J2162" s="43" t="s">
        <v>135</v>
      </c>
      <c r="K2162" s="43">
        <f t="shared" si="264"/>
        <v>2010</v>
      </c>
      <c r="L2162" s="43">
        <f t="shared" si="265"/>
        <v>1</v>
      </c>
      <c r="M2162" s="43">
        <f t="shared" si="266"/>
        <v>0</v>
      </c>
      <c r="N2162" s="43">
        <f t="shared" si="267"/>
        <v>1</v>
      </c>
      <c r="O2162" s="43" t="str">
        <f t="shared" si="268"/>
        <v>C: 4-6%</v>
      </c>
      <c r="P2162" s="45">
        <f t="shared" si="269"/>
        <v>6836376</v>
      </c>
      <c r="Q2162" s="45">
        <f>IF(L2162=1,F2162*INDEX(Asumsi!$B$5:$B$7,MATCH(I2162,Asumsi!$A$5:$A$7,0))-H2162,0)</f>
        <v>1745458</v>
      </c>
      <c r="R2162" s="46">
        <f>MIN(G2162,INDEX(Asumsi!$C$5:$C$7,MATCH(I2162,Asumsi!$A$5:$A$7,0)))</f>
        <v>0.03</v>
      </c>
      <c r="S2162" s="43">
        <f t="shared" si="270"/>
        <v>1</v>
      </c>
      <c r="T2162" s="45">
        <f t="shared" si="271"/>
        <v>218182.19999999998</v>
      </c>
      <c r="U2162" s="45">
        <f>IF(L2162=1,F2162*INDEX(Asumsi!$B$5:$B$7,MATCH(I2162,Asumsi!$A$5:$A$7,0))-F2162*R2162,0)</f>
        <v>1963639.8</v>
      </c>
      <c r="V2162" s="45">
        <f>IF(S2162=1,U2162*(1-Asumsi!$B$10),U2162)</f>
        <v>1865457.81</v>
      </c>
    </row>
    <row r="2163" spans="1:22" x14ac:dyDescent="0.35">
      <c r="A2163" s="43">
        <v>43233</v>
      </c>
      <c r="B2163" s="43" t="s">
        <v>202</v>
      </c>
      <c r="C2163" s="43" t="s">
        <v>636</v>
      </c>
      <c r="D2163" s="44">
        <v>40348</v>
      </c>
      <c r="E2163" s="43">
        <v>30</v>
      </c>
      <c r="F2163" s="43">
        <v>406960</v>
      </c>
      <c r="G2163" s="43">
        <v>0.04</v>
      </c>
      <c r="H2163" s="43">
        <v>16278</v>
      </c>
      <c r="I2163" s="43" t="s">
        <v>76</v>
      </c>
      <c r="J2163" s="43" t="s">
        <v>145</v>
      </c>
      <c r="K2163" s="43">
        <f t="shared" si="264"/>
        <v>2010</v>
      </c>
      <c r="L2163" s="43">
        <f t="shared" si="265"/>
        <v>1</v>
      </c>
      <c r="M2163" s="43">
        <f t="shared" si="266"/>
        <v>0</v>
      </c>
      <c r="N2163" s="43">
        <f t="shared" si="267"/>
        <v>1</v>
      </c>
      <c r="O2163" s="43" t="str">
        <f t="shared" si="268"/>
        <v>C: 4-6%</v>
      </c>
      <c r="P2163" s="45">
        <f t="shared" si="269"/>
        <v>390682</v>
      </c>
      <c r="Q2163" s="45">
        <f>IF(L2163=1,F2163*INDEX(Asumsi!$B$5:$B$7,MATCH(I2163,Asumsi!$A$5:$A$7,0))-H2163,0)</f>
        <v>105810</v>
      </c>
      <c r="R2163" s="46">
        <f>MIN(G2163,INDEX(Asumsi!$C$5:$C$7,MATCH(I2163,Asumsi!$A$5:$A$7,0)))</f>
        <v>0.04</v>
      </c>
      <c r="S2163" s="43">
        <f t="shared" si="270"/>
        <v>0</v>
      </c>
      <c r="T2163" s="45">
        <f t="shared" si="271"/>
        <v>0</v>
      </c>
      <c r="U2163" s="45">
        <f>IF(L2163=1,F2163*INDEX(Asumsi!$B$5:$B$7,MATCH(I2163,Asumsi!$A$5:$A$7,0))-F2163*R2163,0)</f>
        <v>105809.60000000001</v>
      </c>
      <c r="V2163" s="45">
        <f>IF(S2163=1,U2163*(1-Asumsi!$B$10),U2163)</f>
        <v>105809.60000000001</v>
      </c>
    </row>
    <row r="2164" spans="1:22" x14ac:dyDescent="0.35">
      <c r="A2164" s="43">
        <v>43332</v>
      </c>
      <c r="B2164" s="43" t="s">
        <v>202</v>
      </c>
      <c r="C2164" s="43" t="s">
        <v>642</v>
      </c>
      <c r="D2164" s="44">
        <v>41162</v>
      </c>
      <c r="E2164" s="43">
        <v>31</v>
      </c>
      <c r="F2164" s="43">
        <v>3500000</v>
      </c>
      <c r="G2164" s="43">
        <v>0.03</v>
      </c>
      <c r="H2164" s="43">
        <v>105000</v>
      </c>
      <c r="I2164" s="43" t="s">
        <v>76</v>
      </c>
      <c r="J2164" s="43" t="s">
        <v>145</v>
      </c>
      <c r="K2164" s="43">
        <f t="shared" si="264"/>
        <v>2012</v>
      </c>
      <c r="L2164" s="43">
        <f t="shared" si="265"/>
        <v>1</v>
      </c>
      <c r="M2164" s="43">
        <f t="shared" si="266"/>
        <v>0</v>
      </c>
      <c r="N2164" s="43">
        <f t="shared" si="267"/>
        <v>1</v>
      </c>
      <c r="O2164" s="43" t="str">
        <f t="shared" si="268"/>
        <v>B: 1-3%</v>
      </c>
      <c r="P2164" s="45">
        <f t="shared" si="269"/>
        <v>3395000</v>
      </c>
      <c r="Q2164" s="45">
        <f>IF(L2164=1,F2164*INDEX(Asumsi!$B$5:$B$7,MATCH(I2164,Asumsi!$A$5:$A$7,0))-H2164,0)</f>
        <v>945000</v>
      </c>
      <c r="R2164" s="46">
        <f>MIN(G2164,INDEX(Asumsi!$C$5:$C$7,MATCH(I2164,Asumsi!$A$5:$A$7,0)))</f>
        <v>0.03</v>
      </c>
      <c r="S2164" s="43">
        <f t="shared" si="270"/>
        <v>0</v>
      </c>
      <c r="T2164" s="45">
        <f t="shared" si="271"/>
        <v>0</v>
      </c>
      <c r="U2164" s="45">
        <f>IF(L2164=1,F2164*INDEX(Asumsi!$B$5:$B$7,MATCH(I2164,Asumsi!$A$5:$A$7,0))-F2164*R2164,0)</f>
        <v>945000</v>
      </c>
      <c r="V2164" s="45">
        <f>IF(S2164=1,U2164*(1-Asumsi!$B$10),U2164)</f>
        <v>945000</v>
      </c>
    </row>
    <row r="2165" spans="1:22" x14ac:dyDescent="0.35">
      <c r="A2165" s="43">
        <v>43362</v>
      </c>
      <c r="B2165" s="43" t="s">
        <v>202</v>
      </c>
      <c r="C2165" s="43" t="s">
        <v>254</v>
      </c>
      <c r="D2165" s="44">
        <v>39825</v>
      </c>
      <c r="E2165" s="43">
        <v>45</v>
      </c>
      <c r="F2165" s="43">
        <v>31926180</v>
      </c>
      <c r="G2165" s="43">
        <v>0.03</v>
      </c>
      <c r="H2165" s="43">
        <v>957785</v>
      </c>
      <c r="I2165" s="43" t="s">
        <v>75</v>
      </c>
      <c r="J2165" s="43" t="s">
        <v>135</v>
      </c>
      <c r="K2165" s="43">
        <f t="shared" si="264"/>
        <v>2009</v>
      </c>
      <c r="L2165" s="43">
        <f t="shared" si="265"/>
        <v>1</v>
      </c>
      <c r="M2165" s="43">
        <f t="shared" si="266"/>
        <v>0</v>
      </c>
      <c r="N2165" s="43">
        <f t="shared" si="267"/>
        <v>1</v>
      </c>
      <c r="O2165" s="43" t="str">
        <f t="shared" si="268"/>
        <v>B: 1-3%</v>
      </c>
      <c r="P2165" s="45">
        <f t="shared" si="269"/>
        <v>30968395</v>
      </c>
      <c r="Q2165" s="45">
        <f>IF(L2165=1,F2165*INDEX(Asumsi!$B$5:$B$7,MATCH(I2165,Asumsi!$A$5:$A$7,0))-H2165,0)</f>
        <v>8620069</v>
      </c>
      <c r="R2165" s="46">
        <f>MIN(G2165,INDEX(Asumsi!$C$5:$C$7,MATCH(I2165,Asumsi!$A$5:$A$7,0)))</f>
        <v>0.03</v>
      </c>
      <c r="S2165" s="43">
        <f t="shared" si="270"/>
        <v>0</v>
      </c>
      <c r="T2165" s="45">
        <f t="shared" si="271"/>
        <v>0</v>
      </c>
      <c r="U2165" s="45">
        <f>IF(L2165=1,F2165*INDEX(Asumsi!$B$5:$B$7,MATCH(I2165,Asumsi!$A$5:$A$7,0))-F2165*R2165,0)</f>
        <v>8620068.5999999996</v>
      </c>
      <c r="V2165" s="45">
        <f>IF(S2165=1,U2165*(1-Asumsi!$B$10),U2165)</f>
        <v>8620068.5999999996</v>
      </c>
    </row>
    <row r="2166" spans="1:22" x14ac:dyDescent="0.35">
      <c r="A2166" s="43">
        <v>43488</v>
      </c>
      <c r="B2166" s="43" t="s">
        <v>209</v>
      </c>
      <c r="C2166" s="43" t="s">
        <v>502</v>
      </c>
      <c r="D2166" s="44">
        <v>41078</v>
      </c>
      <c r="E2166" s="43">
        <v>46</v>
      </c>
      <c r="F2166" s="43">
        <v>4232400</v>
      </c>
      <c r="G2166" s="43">
        <v>0.08</v>
      </c>
      <c r="H2166" s="43">
        <v>338592</v>
      </c>
      <c r="I2166" s="43" t="s">
        <v>76</v>
      </c>
      <c r="J2166" s="43" t="s">
        <v>141</v>
      </c>
      <c r="K2166" s="43">
        <f t="shared" si="264"/>
        <v>2012</v>
      </c>
      <c r="L2166" s="43">
        <f t="shared" si="265"/>
        <v>0</v>
      </c>
      <c r="M2166" s="43">
        <f t="shared" si="266"/>
        <v>1</v>
      </c>
      <c r="N2166" s="43">
        <f t="shared" si="267"/>
        <v>1</v>
      </c>
      <c r="O2166" s="43" t="str">
        <f t="shared" si="268"/>
        <v>D: 7%+</v>
      </c>
      <c r="P2166" s="45">
        <f t="shared" si="269"/>
        <v>0</v>
      </c>
      <c r="Q2166" s="45">
        <f>IF(L2166=1,F2166*INDEX(Asumsi!$B$5:$B$7,MATCH(I2166,Asumsi!$A$5:$A$7,0))-H2166,0)</f>
        <v>0</v>
      </c>
      <c r="R2166" s="46">
        <f>MIN(G2166,INDEX(Asumsi!$C$5:$C$7,MATCH(I2166,Asumsi!$A$5:$A$7,0)))</f>
        <v>0.05</v>
      </c>
      <c r="S2166" s="43">
        <f t="shared" si="270"/>
        <v>1</v>
      </c>
      <c r="T2166" s="45">
        <f t="shared" si="271"/>
        <v>0</v>
      </c>
      <c r="U2166" s="45">
        <f>IF(L2166=1,F2166*INDEX(Asumsi!$B$5:$B$7,MATCH(I2166,Asumsi!$A$5:$A$7,0))-F2166*R2166,0)</f>
        <v>0</v>
      </c>
      <c r="V2166" s="45">
        <f>IF(S2166=1,U2166*(1-Asumsi!$B$10),U2166)</f>
        <v>0</v>
      </c>
    </row>
    <row r="2167" spans="1:22" x14ac:dyDescent="0.35">
      <c r="A2167" s="43">
        <v>43526</v>
      </c>
      <c r="B2167" s="43" t="s">
        <v>202</v>
      </c>
      <c r="C2167" s="43" t="s">
        <v>635</v>
      </c>
      <c r="D2167" s="44">
        <v>40324</v>
      </c>
      <c r="E2167" s="43">
        <v>49</v>
      </c>
      <c r="F2167" s="43">
        <v>1122120</v>
      </c>
      <c r="G2167" s="43">
        <v>7.0000000000000007E-2</v>
      </c>
      <c r="H2167" s="43">
        <v>78548</v>
      </c>
      <c r="I2167" s="43" t="s">
        <v>76</v>
      </c>
      <c r="J2167" s="43" t="s">
        <v>146</v>
      </c>
      <c r="K2167" s="43">
        <f t="shared" si="264"/>
        <v>2010</v>
      </c>
      <c r="L2167" s="43">
        <f t="shared" si="265"/>
        <v>1</v>
      </c>
      <c r="M2167" s="43">
        <f t="shared" si="266"/>
        <v>0</v>
      </c>
      <c r="N2167" s="43">
        <f t="shared" si="267"/>
        <v>1</v>
      </c>
      <c r="O2167" s="43" t="str">
        <f t="shared" si="268"/>
        <v>D: 7%+</v>
      </c>
      <c r="P2167" s="45">
        <f t="shared" si="269"/>
        <v>1043572</v>
      </c>
      <c r="Q2167" s="45">
        <f>IF(L2167=1,F2167*INDEX(Asumsi!$B$5:$B$7,MATCH(I2167,Asumsi!$A$5:$A$7,0))-H2167,0)</f>
        <v>258088</v>
      </c>
      <c r="R2167" s="46">
        <f>MIN(G2167,INDEX(Asumsi!$C$5:$C$7,MATCH(I2167,Asumsi!$A$5:$A$7,0)))</f>
        <v>0.05</v>
      </c>
      <c r="S2167" s="43">
        <f t="shared" si="270"/>
        <v>1</v>
      </c>
      <c r="T2167" s="45">
        <f t="shared" si="271"/>
        <v>22442.400000000005</v>
      </c>
      <c r="U2167" s="45">
        <f>IF(L2167=1,F2167*INDEX(Asumsi!$B$5:$B$7,MATCH(I2167,Asumsi!$A$5:$A$7,0))-F2167*R2167,0)</f>
        <v>280530</v>
      </c>
      <c r="V2167" s="45">
        <f>IF(S2167=1,U2167*(1-Asumsi!$B$10),U2167)</f>
        <v>266503.5</v>
      </c>
    </row>
    <row r="2168" spans="1:22" x14ac:dyDescent="0.35">
      <c r="A2168" s="43">
        <v>44134</v>
      </c>
      <c r="B2168" s="43" t="s">
        <v>202</v>
      </c>
      <c r="C2168" s="43" t="s">
        <v>654</v>
      </c>
      <c r="D2168" s="44">
        <v>40116</v>
      </c>
      <c r="E2168" s="43">
        <v>35</v>
      </c>
      <c r="F2168" s="43">
        <v>1240040</v>
      </c>
      <c r="G2168" s="43">
        <v>0.05</v>
      </c>
      <c r="H2168" s="43">
        <v>62002</v>
      </c>
      <c r="I2168" s="43" t="s">
        <v>75</v>
      </c>
      <c r="J2168" s="43" t="s">
        <v>144</v>
      </c>
      <c r="K2168" s="43">
        <f t="shared" si="264"/>
        <v>2009</v>
      </c>
      <c r="L2168" s="43">
        <f t="shared" si="265"/>
        <v>1</v>
      </c>
      <c r="M2168" s="43">
        <f t="shared" si="266"/>
        <v>0</v>
      </c>
      <c r="N2168" s="43">
        <f t="shared" si="267"/>
        <v>1</v>
      </c>
      <c r="O2168" s="43" t="str">
        <f t="shared" si="268"/>
        <v>C: 4-6%</v>
      </c>
      <c r="P2168" s="45">
        <f t="shared" si="269"/>
        <v>1178038</v>
      </c>
      <c r="Q2168" s="45">
        <f>IF(L2168=1,F2168*INDEX(Asumsi!$B$5:$B$7,MATCH(I2168,Asumsi!$A$5:$A$7,0))-H2168,0)</f>
        <v>310010</v>
      </c>
      <c r="R2168" s="46">
        <f>MIN(G2168,INDEX(Asumsi!$C$5:$C$7,MATCH(I2168,Asumsi!$A$5:$A$7,0)))</f>
        <v>0.03</v>
      </c>
      <c r="S2168" s="43">
        <f t="shared" si="270"/>
        <v>1</v>
      </c>
      <c r="T2168" s="45">
        <f t="shared" si="271"/>
        <v>24800.800000000007</v>
      </c>
      <c r="U2168" s="45">
        <f>IF(L2168=1,F2168*INDEX(Asumsi!$B$5:$B$7,MATCH(I2168,Asumsi!$A$5:$A$7,0))-F2168*R2168,0)</f>
        <v>334810.8</v>
      </c>
      <c r="V2168" s="45">
        <f>IF(S2168=1,U2168*(1-Asumsi!$B$10),U2168)</f>
        <v>318070.25999999995</v>
      </c>
    </row>
    <row r="2169" spans="1:22" x14ac:dyDescent="0.35">
      <c r="A2169" s="43">
        <v>44196</v>
      </c>
      <c r="B2169" s="43" t="s">
        <v>202</v>
      </c>
      <c r="C2169" s="43" t="s">
        <v>652</v>
      </c>
      <c r="D2169" s="44">
        <v>40047</v>
      </c>
      <c r="E2169" s="43">
        <v>12</v>
      </c>
      <c r="F2169" s="43">
        <v>1307572</v>
      </c>
      <c r="G2169" s="43">
        <v>0.09</v>
      </c>
      <c r="H2169" s="43">
        <v>117681</v>
      </c>
      <c r="I2169" s="43" t="s">
        <v>77</v>
      </c>
      <c r="J2169" s="43" t="s">
        <v>137</v>
      </c>
      <c r="K2169" s="43">
        <f t="shared" si="264"/>
        <v>2009</v>
      </c>
      <c r="L2169" s="43">
        <f t="shared" si="265"/>
        <v>1</v>
      </c>
      <c r="M2169" s="43">
        <f t="shared" si="266"/>
        <v>0</v>
      </c>
      <c r="N2169" s="43">
        <f t="shared" si="267"/>
        <v>1</v>
      </c>
      <c r="O2169" s="43" t="str">
        <f t="shared" si="268"/>
        <v>D: 7%+</v>
      </c>
      <c r="P2169" s="45">
        <f t="shared" si="269"/>
        <v>1189891</v>
      </c>
      <c r="Q2169" s="45">
        <f>IF(L2169=1,F2169*INDEX(Asumsi!$B$5:$B$7,MATCH(I2169,Asumsi!$A$5:$A$7,0))-H2169,0)</f>
        <v>274590.59999999998</v>
      </c>
      <c r="R2169" s="46">
        <f>MIN(G2169,INDEX(Asumsi!$C$5:$C$7,MATCH(I2169,Asumsi!$A$5:$A$7,0)))</f>
        <v>0.05</v>
      </c>
      <c r="S2169" s="43">
        <f t="shared" si="270"/>
        <v>1</v>
      </c>
      <c r="T2169" s="45">
        <f t="shared" si="271"/>
        <v>52302.87999999999</v>
      </c>
      <c r="U2169" s="45">
        <f>IF(L2169=1,F2169*INDEX(Asumsi!$B$5:$B$7,MATCH(I2169,Asumsi!$A$5:$A$7,0))-F2169*R2169,0)</f>
        <v>326893</v>
      </c>
      <c r="V2169" s="45">
        <f>IF(S2169=1,U2169*(1-Asumsi!$B$10),U2169)</f>
        <v>310548.34999999998</v>
      </c>
    </row>
    <row r="2170" spans="1:22" x14ac:dyDescent="0.35">
      <c r="A2170" s="43">
        <v>44358</v>
      </c>
      <c r="B2170" s="43" t="s">
        <v>202</v>
      </c>
      <c r="C2170" s="43" t="s">
        <v>652</v>
      </c>
      <c r="D2170" s="44">
        <v>40269</v>
      </c>
      <c r="E2170" s="43">
        <v>22</v>
      </c>
      <c r="F2170" s="43">
        <v>10577780</v>
      </c>
      <c r="G2170" s="43">
        <v>0</v>
      </c>
      <c r="H2170" s="43">
        <v>0</v>
      </c>
      <c r="I2170" s="43" t="s">
        <v>75</v>
      </c>
      <c r="J2170" s="43" t="s">
        <v>136</v>
      </c>
      <c r="K2170" s="43">
        <f t="shared" si="264"/>
        <v>2010</v>
      </c>
      <c r="L2170" s="43">
        <f t="shared" si="265"/>
        <v>1</v>
      </c>
      <c r="M2170" s="43">
        <f t="shared" si="266"/>
        <v>0</v>
      </c>
      <c r="N2170" s="43">
        <f t="shared" si="267"/>
        <v>1</v>
      </c>
      <c r="O2170" s="43" t="str">
        <f t="shared" si="268"/>
        <v>A: 0%</v>
      </c>
      <c r="P2170" s="45">
        <f t="shared" si="269"/>
        <v>10577780</v>
      </c>
      <c r="Q2170" s="45">
        <f>IF(L2170=1,F2170*INDEX(Asumsi!$B$5:$B$7,MATCH(I2170,Asumsi!$A$5:$A$7,0))-H2170,0)</f>
        <v>3173334</v>
      </c>
      <c r="R2170" s="46">
        <f>MIN(G2170,INDEX(Asumsi!$C$5:$C$7,MATCH(I2170,Asumsi!$A$5:$A$7,0)))</f>
        <v>0</v>
      </c>
      <c r="S2170" s="43">
        <f t="shared" si="270"/>
        <v>0</v>
      </c>
      <c r="T2170" s="45">
        <f t="shared" si="271"/>
        <v>0</v>
      </c>
      <c r="U2170" s="45">
        <f>IF(L2170=1,F2170*INDEX(Asumsi!$B$5:$B$7,MATCH(I2170,Asumsi!$A$5:$A$7,0))-F2170*R2170,0)</f>
        <v>3173334</v>
      </c>
      <c r="V2170" s="45">
        <f>IF(S2170=1,U2170*(1-Asumsi!$B$10),U2170)</f>
        <v>3173334</v>
      </c>
    </row>
    <row r="2171" spans="1:22" x14ac:dyDescent="0.35">
      <c r="A2171" s="43">
        <v>44480</v>
      </c>
      <c r="B2171" s="43" t="s">
        <v>202</v>
      </c>
      <c r="C2171" s="43" t="s">
        <v>650</v>
      </c>
      <c r="D2171" s="44">
        <v>40310</v>
      </c>
      <c r="E2171" s="43">
        <v>25</v>
      </c>
      <c r="F2171" s="43">
        <v>2643100</v>
      </c>
      <c r="G2171" s="43">
        <v>0.1</v>
      </c>
      <c r="H2171" s="43">
        <v>264310</v>
      </c>
      <c r="I2171" s="43" t="s">
        <v>76</v>
      </c>
      <c r="J2171" s="43" t="s">
        <v>145</v>
      </c>
      <c r="K2171" s="43">
        <f t="shared" si="264"/>
        <v>2010</v>
      </c>
      <c r="L2171" s="43">
        <f t="shared" si="265"/>
        <v>1</v>
      </c>
      <c r="M2171" s="43">
        <f t="shared" si="266"/>
        <v>0</v>
      </c>
      <c r="N2171" s="43">
        <f t="shared" si="267"/>
        <v>1</v>
      </c>
      <c r="O2171" s="43" t="str">
        <f t="shared" si="268"/>
        <v>D: 7%+</v>
      </c>
      <c r="P2171" s="45">
        <f t="shared" si="269"/>
        <v>2378790</v>
      </c>
      <c r="Q2171" s="45">
        <f>IF(L2171=1,F2171*INDEX(Asumsi!$B$5:$B$7,MATCH(I2171,Asumsi!$A$5:$A$7,0))-H2171,0)</f>
        <v>528620</v>
      </c>
      <c r="R2171" s="46">
        <f>MIN(G2171,INDEX(Asumsi!$C$5:$C$7,MATCH(I2171,Asumsi!$A$5:$A$7,0)))</f>
        <v>0.05</v>
      </c>
      <c r="S2171" s="43">
        <f t="shared" si="270"/>
        <v>1</v>
      </c>
      <c r="T2171" s="45">
        <f t="shared" si="271"/>
        <v>132155</v>
      </c>
      <c r="U2171" s="45">
        <f>IF(L2171=1,F2171*INDEX(Asumsi!$B$5:$B$7,MATCH(I2171,Asumsi!$A$5:$A$7,0))-F2171*R2171,0)</f>
        <v>660775</v>
      </c>
      <c r="V2171" s="45">
        <f>IF(S2171=1,U2171*(1-Asumsi!$B$10),U2171)</f>
        <v>627736.25</v>
      </c>
    </row>
    <row r="2172" spans="1:22" x14ac:dyDescent="0.35">
      <c r="A2172" s="43">
        <v>44546</v>
      </c>
      <c r="B2172" s="43" t="s">
        <v>202</v>
      </c>
      <c r="C2172" s="43" t="s">
        <v>650</v>
      </c>
      <c r="D2172" s="44">
        <v>40261</v>
      </c>
      <c r="E2172" s="43">
        <v>15</v>
      </c>
      <c r="F2172" s="43">
        <v>110400</v>
      </c>
      <c r="G2172" s="43">
        <v>0.05</v>
      </c>
      <c r="H2172" s="43">
        <v>5520</v>
      </c>
      <c r="I2172" s="43" t="s">
        <v>76</v>
      </c>
      <c r="J2172" s="43" t="s">
        <v>150</v>
      </c>
      <c r="K2172" s="43">
        <f t="shared" si="264"/>
        <v>2010</v>
      </c>
      <c r="L2172" s="43">
        <f t="shared" si="265"/>
        <v>1</v>
      </c>
      <c r="M2172" s="43">
        <f t="shared" si="266"/>
        <v>0</v>
      </c>
      <c r="N2172" s="43">
        <f t="shared" si="267"/>
        <v>1</v>
      </c>
      <c r="O2172" s="43" t="str">
        <f t="shared" si="268"/>
        <v>C: 4-6%</v>
      </c>
      <c r="P2172" s="45">
        <f t="shared" si="269"/>
        <v>104880</v>
      </c>
      <c r="Q2172" s="45">
        <f>IF(L2172=1,F2172*INDEX(Asumsi!$B$5:$B$7,MATCH(I2172,Asumsi!$A$5:$A$7,0))-H2172,0)</f>
        <v>27600</v>
      </c>
      <c r="R2172" s="46">
        <f>MIN(G2172,INDEX(Asumsi!$C$5:$C$7,MATCH(I2172,Asumsi!$A$5:$A$7,0)))</f>
        <v>0.05</v>
      </c>
      <c r="S2172" s="43">
        <f t="shared" si="270"/>
        <v>0</v>
      </c>
      <c r="T2172" s="45">
        <f t="shared" si="271"/>
        <v>0</v>
      </c>
      <c r="U2172" s="45">
        <f>IF(L2172=1,F2172*INDEX(Asumsi!$B$5:$B$7,MATCH(I2172,Asumsi!$A$5:$A$7,0))-F2172*R2172,0)</f>
        <v>27600</v>
      </c>
      <c r="V2172" s="45">
        <f>IF(S2172=1,U2172*(1-Asumsi!$B$10),U2172)</f>
        <v>27600</v>
      </c>
    </row>
    <row r="2173" spans="1:22" x14ac:dyDescent="0.35">
      <c r="A2173" s="43">
        <v>44647</v>
      </c>
      <c r="B2173" s="43" t="s">
        <v>202</v>
      </c>
      <c r="C2173" s="43" t="s">
        <v>645</v>
      </c>
      <c r="D2173" s="44">
        <v>40932</v>
      </c>
      <c r="E2173" s="43">
        <v>47</v>
      </c>
      <c r="F2173" s="43">
        <v>46479920</v>
      </c>
      <c r="G2173" s="43">
        <v>0.06</v>
      </c>
      <c r="H2173" s="43">
        <v>2788795</v>
      </c>
      <c r="I2173" s="43" t="s">
        <v>75</v>
      </c>
      <c r="J2173" s="43" t="s">
        <v>135</v>
      </c>
      <c r="K2173" s="43">
        <f t="shared" si="264"/>
        <v>2012</v>
      </c>
      <c r="L2173" s="43">
        <f t="shared" si="265"/>
        <v>1</v>
      </c>
      <c r="M2173" s="43">
        <f t="shared" si="266"/>
        <v>0</v>
      </c>
      <c r="N2173" s="43">
        <f t="shared" si="267"/>
        <v>1</v>
      </c>
      <c r="O2173" s="43" t="str">
        <f t="shared" si="268"/>
        <v>C: 4-6%</v>
      </c>
      <c r="P2173" s="45">
        <f t="shared" si="269"/>
        <v>43691125</v>
      </c>
      <c r="Q2173" s="45">
        <f>IF(L2173=1,F2173*INDEX(Asumsi!$B$5:$B$7,MATCH(I2173,Asumsi!$A$5:$A$7,0))-H2173,0)</f>
        <v>11155181</v>
      </c>
      <c r="R2173" s="46">
        <f>MIN(G2173,INDEX(Asumsi!$C$5:$C$7,MATCH(I2173,Asumsi!$A$5:$A$7,0)))</f>
        <v>0.03</v>
      </c>
      <c r="S2173" s="43">
        <f t="shared" si="270"/>
        <v>1</v>
      </c>
      <c r="T2173" s="45">
        <f t="shared" si="271"/>
        <v>1394397.5999999999</v>
      </c>
      <c r="U2173" s="45">
        <f>IF(L2173=1,F2173*INDEX(Asumsi!$B$5:$B$7,MATCH(I2173,Asumsi!$A$5:$A$7,0))-F2173*R2173,0)</f>
        <v>12549578.4</v>
      </c>
      <c r="V2173" s="45">
        <f>IF(S2173=1,U2173*(1-Asumsi!$B$10),U2173)</f>
        <v>11922099.48</v>
      </c>
    </row>
    <row r="2174" spans="1:22" x14ac:dyDescent="0.35">
      <c r="A2174" s="43">
        <v>45376</v>
      </c>
      <c r="B2174" s="43" t="s">
        <v>202</v>
      </c>
      <c r="C2174" s="43" t="s">
        <v>638</v>
      </c>
      <c r="D2174" s="44">
        <v>40879</v>
      </c>
      <c r="E2174" s="43">
        <v>19</v>
      </c>
      <c r="F2174" s="43">
        <v>13297160</v>
      </c>
      <c r="G2174" s="43">
        <v>0.08</v>
      </c>
      <c r="H2174" s="43">
        <v>1063773</v>
      </c>
      <c r="I2174" s="43" t="s">
        <v>76</v>
      </c>
      <c r="J2174" s="43" t="s">
        <v>140</v>
      </c>
      <c r="K2174" s="43">
        <f t="shared" si="264"/>
        <v>2011</v>
      </c>
      <c r="L2174" s="43">
        <f t="shared" si="265"/>
        <v>1</v>
      </c>
      <c r="M2174" s="43">
        <f t="shared" si="266"/>
        <v>0</v>
      </c>
      <c r="N2174" s="43">
        <f t="shared" si="267"/>
        <v>1</v>
      </c>
      <c r="O2174" s="43" t="str">
        <f t="shared" si="268"/>
        <v>D: 7%+</v>
      </c>
      <c r="P2174" s="45">
        <f t="shared" si="269"/>
        <v>12233387</v>
      </c>
      <c r="Q2174" s="45">
        <f>IF(L2174=1,F2174*INDEX(Asumsi!$B$5:$B$7,MATCH(I2174,Asumsi!$A$5:$A$7,0))-H2174,0)</f>
        <v>2925375</v>
      </c>
      <c r="R2174" s="46">
        <f>MIN(G2174,INDEX(Asumsi!$C$5:$C$7,MATCH(I2174,Asumsi!$A$5:$A$7,0)))</f>
        <v>0.05</v>
      </c>
      <c r="S2174" s="43">
        <f t="shared" si="270"/>
        <v>1</v>
      </c>
      <c r="T2174" s="45">
        <f t="shared" si="271"/>
        <v>398914.8</v>
      </c>
      <c r="U2174" s="45">
        <f>IF(L2174=1,F2174*INDEX(Asumsi!$B$5:$B$7,MATCH(I2174,Asumsi!$A$5:$A$7,0))-F2174*R2174,0)</f>
        <v>3324290</v>
      </c>
      <c r="V2174" s="45">
        <f>IF(S2174=1,U2174*(1-Asumsi!$B$10),U2174)</f>
        <v>3158075.5</v>
      </c>
    </row>
    <row r="2175" spans="1:22" x14ac:dyDescent="0.35">
      <c r="A2175" s="43">
        <v>46115</v>
      </c>
      <c r="B2175" s="43" t="s">
        <v>202</v>
      </c>
      <c r="C2175" s="43" t="s">
        <v>653</v>
      </c>
      <c r="D2175" s="44">
        <v>40604</v>
      </c>
      <c r="E2175" s="43">
        <v>35</v>
      </c>
      <c r="F2175" s="43">
        <v>1354860</v>
      </c>
      <c r="G2175" s="43">
        <v>0.1</v>
      </c>
      <c r="H2175" s="43">
        <v>135486</v>
      </c>
      <c r="I2175" s="43" t="s">
        <v>77</v>
      </c>
      <c r="J2175" s="43" t="s">
        <v>142</v>
      </c>
      <c r="K2175" s="43">
        <f t="shared" si="264"/>
        <v>2011</v>
      </c>
      <c r="L2175" s="43">
        <f t="shared" si="265"/>
        <v>1</v>
      </c>
      <c r="M2175" s="43">
        <f t="shared" si="266"/>
        <v>0</v>
      </c>
      <c r="N2175" s="43">
        <f t="shared" si="267"/>
        <v>1</v>
      </c>
      <c r="O2175" s="43" t="str">
        <f t="shared" si="268"/>
        <v>D: 7%+</v>
      </c>
      <c r="P2175" s="45">
        <f t="shared" si="269"/>
        <v>1219374</v>
      </c>
      <c r="Q2175" s="45">
        <f>IF(L2175=1,F2175*INDEX(Asumsi!$B$5:$B$7,MATCH(I2175,Asumsi!$A$5:$A$7,0))-H2175,0)</f>
        <v>270972</v>
      </c>
      <c r="R2175" s="46">
        <f>MIN(G2175,INDEX(Asumsi!$C$5:$C$7,MATCH(I2175,Asumsi!$A$5:$A$7,0)))</f>
        <v>0.05</v>
      </c>
      <c r="S2175" s="43">
        <f t="shared" si="270"/>
        <v>1</v>
      </c>
      <c r="T2175" s="45">
        <f t="shared" si="271"/>
        <v>67743</v>
      </c>
      <c r="U2175" s="45">
        <f>IF(L2175=1,F2175*INDEX(Asumsi!$B$5:$B$7,MATCH(I2175,Asumsi!$A$5:$A$7,0))-F2175*R2175,0)</f>
        <v>338715</v>
      </c>
      <c r="V2175" s="45">
        <f>IF(S2175=1,U2175*(1-Asumsi!$B$10),U2175)</f>
        <v>321779.25</v>
      </c>
    </row>
    <row r="2176" spans="1:22" x14ac:dyDescent="0.35">
      <c r="A2176" s="43">
        <v>47109</v>
      </c>
      <c r="B2176" s="43" t="s">
        <v>209</v>
      </c>
      <c r="C2176" s="43" t="s">
        <v>653</v>
      </c>
      <c r="D2176" s="44">
        <v>40797</v>
      </c>
      <c r="E2176" s="43">
        <v>47</v>
      </c>
      <c r="F2176" s="43">
        <v>12263080</v>
      </c>
      <c r="G2176" s="43">
        <v>0.06</v>
      </c>
      <c r="H2176" s="43">
        <v>735785</v>
      </c>
      <c r="I2176" s="43" t="s">
        <v>75</v>
      </c>
      <c r="J2176" s="43" t="s">
        <v>135</v>
      </c>
      <c r="K2176" s="43">
        <f t="shared" si="264"/>
        <v>2011</v>
      </c>
      <c r="L2176" s="43">
        <f t="shared" si="265"/>
        <v>0</v>
      </c>
      <c r="M2176" s="43">
        <f t="shared" si="266"/>
        <v>1</v>
      </c>
      <c r="N2176" s="43">
        <f t="shared" si="267"/>
        <v>1</v>
      </c>
      <c r="O2176" s="43" t="str">
        <f t="shared" si="268"/>
        <v>C: 4-6%</v>
      </c>
      <c r="P2176" s="45">
        <f t="shared" si="269"/>
        <v>0</v>
      </c>
      <c r="Q2176" s="45">
        <f>IF(L2176=1,F2176*INDEX(Asumsi!$B$5:$B$7,MATCH(I2176,Asumsi!$A$5:$A$7,0))-H2176,0)</f>
        <v>0</v>
      </c>
      <c r="R2176" s="46">
        <f>MIN(G2176,INDEX(Asumsi!$C$5:$C$7,MATCH(I2176,Asumsi!$A$5:$A$7,0)))</f>
        <v>0.03</v>
      </c>
      <c r="S2176" s="43">
        <f t="shared" si="270"/>
        <v>1</v>
      </c>
      <c r="T2176" s="45">
        <f t="shared" si="271"/>
        <v>0</v>
      </c>
      <c r="U2176" s="45">
        <f>IF(L2176=1,F2176*INDEX(Asumsi!$B$5:$B$7,MATCH(I2176,Asumsi!$A$5:$A$7,0))-F2176*R2176,0)</f>
        <v>0</v>
      </c>
      <c r="V2176" s="45">
        <f>IF(S2176=1,U2176*(1-Asumsi!$B$10),U2176)</f>
        <v>0</v>
      </c>
    </row>
    <row r="2177" spans="1:22" x14ac:dyDescent="0.35">
      <c r="A2177" s="43">
        <v>47556</v>
      </c>
      <c r="B2177" s="43" t="s">
        <v>202</v>
      </c>
      <c r="C2177" s="43" t="s">
        <v>650</v>
      </c>
      <c r="D2177" s="44">
        <v>40384</v>
      </c>
      <c r="E2177" s="43">
        <v>29</v>
      </c>
      <c r="F2177" s="43">
        <v>951160</v>
      </c>
      <c r="G2177" s="43">
        <v>0.04</v>
      </c>
      <c r="H2177" s="43">
        <v>38046</v>
      </c>
      <c r="I2177" s="43" t="s">
        <v>77</v>
      </c>
      <c r="J2177" s="43" t="s">
        <v>142</v>
      </c>
      <c r="K2177" s="43">
        <f t="shared" si="264"/>
        <v>2010</v>
      </c>
      <c r="L2177" s="43">
        <f t="shared" si="265"/>
        <v>1</v>
      </c>
      <c r="M2177" s="43">
        <f t="shared" si="266"/>
        <v>0</v>
      </c>
      <c r="N2177" s="43">
        <f t="shared" si="267"/>
        <v>1</v>
      </c>
      <c r="O2177" s="43" t="str">
        <f t="shared" si="268"/>
        <v>C: 4-6%</v>
      </c>
      <c r="P2177" s="45">
        <f t="shared" si="269"/>
        <v>913114</v>
      </c>
      <c r="Q2177" s="45">
        <f>IF(L2177=1,F2177*INDEX(Asumsi!$B$5:$B$7,MATCH(I2177,Asumsi!$A$5:$A$7,0))-H2177,0)</f>
        <v>247302</v>
      </c>
      <c r="R2177" s="46">
        <f>MIN(G2177,INDEX(Asumsi!$C$5:$C$7,MATCH(I2177,Asumsi!$A$5:$A$7,0)))</f>
        <v>0.04</v>
      </c>
      <c r="S2177" s="43">
        <f t="shared" si="270"/>
        <v>0</v>
      </c>
      <c r="T2177" s="45">
        <f t="shared" si="271"/>
        <v>0</v>
      </c>
      <c r="U2177" s="45">
        <f>IF(L2177=1,F2177*INDEX(Asumsi!$B$5:$B$7,MATCH(I2177,Asumsi!$A$5:$A$7,0))-F2177*R2177,0)</f>
        <v>247301.6</v>
      </c>
      <c r="V2177" s="45">
        <f>IF(S2177=1,U2177*(1-Asumsi!$B$10),U2177)</f>
        <v>247301.6</v>
      </c>
    </row>
    <row r="2178" spans="1:22" x14ac:dyDescent="0.35">
      <c r="A2178" s="43">
        <v>47712</v>
      </c>
      <c r="B2178" s="43" t="s">
        <v>202</v>
      </c>
      <c r="C2178" s="43" t="s">
        <v>654</v>
      </c>
      <c r="D2178" s="44">
        <v>40372</v>
      </c>
      <c r="E2178" s="43">
        <v>50</v>
      </c>
      <c r="F2178" s="43">
        <v>548080</v>
      </c>
      <c r="G2178" s="43">
        <v>0.1</v>
      </c>
      <c r="H2178" s="43">
        <v>54808</v>
      </c>
      <c r="I2178" s="43" t="s">
        <v>76</v>
      </c>
      <c r="J2178" s="43" t="s">
        <v>138</v>
      </c>
      <c r="K2178" s="43">
        <f t="shared" ref="K2178:K2241" si="272">YEAR(D2178)</f>
        <v>2010</v>
      </c>
      <c r="L2178" s="43">
        <f t="shared" ref="L2178:L2241" si="273">IF(B2178="Order Finished",1,0)</f>
        <v>1</v>
      </c>
      <c r="M2178" s="43">
        <f t="shared" ref="M2178:M2241" si="274">IF(B2178="Order Returned",1,0)</f>
        <v>0</v>
      </c>
      <c r="N2178" s="43">
        <f t="shared" ref="N2178:N2241" si="275">IF(B2178="Order Cancelled",0,1)</f>
        <v>1</v>
      </c>
      <c r="O2178" s="43" t="str">
        <f t="shared" ref="O2178:O2241" si="276">IF(G2178=0,"A: 0%",IF(G2178&lt;=0.03,"B: 1-3%",IF(G2178&lt;=0.06,"C: 4-6%","D: 7%+")))</f>
        <v>D: 7%+</v>
      </c>
      <c r="P2178" s="45">
        <f t="shared" ref="P2178:P2241" si="277">IF(L2178=1,F2178-H2178,0)</f>
        <v>493272</v>
      </c>
      <c r="Q2178" s="45">
        <f>IF(L2178=1,F2178*INDEX(Asumsi!$B$5:$B$7,MATCH(I2178,Asumsi!$A$5:$A$7,0))-H2178,0)</f>
        <v>109616</v>
      </c>
      <c r="R2178" s="46">
        <f>MIN(G2178,INDEX(Asumsi!$C$5:$C$7,MATCH(I2178,Asumsi!$A$5:$A$7,0)))</f>
        <v>0.05</v>
      </c>
      <c r="S2178" s="43">
        <f t="shared" ref="S2178:S2241" si="278">IF(G2178&gt;R2178,1,0)</f>
        <v>1</v>
      </c>
      <c r="T2178" s="45">
        <f t="shared" ref="T2178:T2241" si="279">IF(L2178=1,F2178*(G2178-R2178),0)</f>
        <v>27404</v>
      </c>
      <c r="U2178" s="45">
        <f>IF(L2178=1,F2178*INDEX(Asumsi!$B$5:$B$7,MATCH(I2178,Asumsi!$A$5:$A$7,0))-F2178*R2178,0)</f>
        <v>137020</v>
      </c>
      <c r="V2178" s="45">
        <f>IF(S2178=1,U2178*(1-Asumsi!$B$10),U2178)</f>
        <v>130169</v>
      </c>
    </row>
    <row r="2179" spans="1:22" x14ac:dyDescent="0.35">
      <c r="A2179" s="43">
        <v>48135</v>
      </c>
      <c r="B2179" s="43" t="s">
        <v>202</v>
      </c>
      <c r="C2179" s="43" t="s">
        <v>513</v>
      </c>
      <c r="D2179" s="44">
        <v>39922</v>
      </c>
      <c r="E2179" s="43">
        <v>20</v>
      </c>
      <c r="F2179" s="43">
        <v>7921980</v>
      </c>
      <c r="G2179" s="43">
        <v>0.09</v>
      </c>
      <c r="H2179" s="43">
        <v>712978</v>
      </c>
      <c r="I2179" s="43" t="s">
        <v>77</v>
      </c>
      <c r="J2179" s="43" t="s">
        <v>139</v>
      </c>
      <c r="K2179" s="43">
        <f t="shared" si="272"/>
        <v>2009</v>
      </c>
      <c r="L2179" s="43">
        <f t="shared" si="273"/>
        <v>1</v>
      </c>
      <c r="M2179" s="43">
        <f t="shared" si="274"/>
        <v>0</v>
      </c>
      <c r="N2179" s="43">
        <f t="shared" si="275"/>
        <v>1</v>
      </c>
      <c r="O2179" s="43" t="str">
        <f t="shared" si="276"/>
        <v>D: 7%+</v>
      </c>
      <c r="P2179" s="45">
        <f t="shared" si="277"/>
        <v>7209002</v>
      </c>
      <c r="Q2179" s="45">
        <f>IF(L2179=1,F2179*INDEX(Asumsi!$B$5:$B$7,MATCH(I2179,Asumsi!$A$5:$A$7,0))-H2179,0)</f>
        <v>1663616</v>
      </c>
      <c r="R2179" s="46">
        <f>MIN(G2179,INDEX(Asumsi!$C$5:$C$7,MATCH(I2179,Asumsi!$A$5:$A$7,0)))</f>
        <v>0.05</v>
      </c>
      <c r="S2179" s="43">
        <f t="shared" si="278"/>
        <v>1</v>
      </c>
      <c r="T2179" s="45">
        <f t="shared" si="279"/>
        <v>316879.19999999995</v>
      </c>
      <c r="U2179" s="45">
        <f>IF(L2179=1,F2179*INDEX(Asumsi!$B$5:$B$7,MATCH(I2179,Asumsi!$A$5:$A$7,0))-F2179*R2179,0)</f>
        <v>1980495</v>
      </c>
      <c r="V2179" s="45">
        <f>IF(S2179=1,U2179*(1-Asumsi!$B$10),U2179)</f>
        <v>1881470.25</v>
      </c>
    </row>
    <row r="2180" spans="1:22" x14ac:dyDescent="0.35">
      <c r="A2180" s="43">
        <v>48161</v>
      </c>
      <c r="B2180" s="43" t="s">
        <v>202</v>
      </c>
      <c r="C2180" s="43" t="s">
        <v>636</v>
      </c>
      <c r="D2180" s="44">
        <v>40686</v>
      </c>
      <c r="E2180" s="43">
        <v>16</v>
      </c>
      <c r="F2180" s="43">
        <v>279380</v>
      </c>
      <c r="G2180" s="43">
        <v>0.01</v>
      </c>
      <c r="H2180" s="43">
        <v>2794</v>
      </c>
      <c r="I2180" s="43" t="s">
        <v>76</v>
      </c>
      <c r="J2180" s="43" t="s">
        <v>141</v>
      </c>
      <c r="K2180" s="43">
        <f t="shared" si="272"/>
        <v>2011</v>
      </c>
      <c r="L2180" s="43">
        <f t="shared" si="273"/>
        <v>1</v>
      </c>
      <c r="M2180" s="43">
        <f t="shared" si="274"/>
        <v>0</v>
      </c>
      <c r="N2180" s="43">
        <f t="shared" si="275"/>
        <v>1</v>
      </c>
      <c r="O2180" s="43" t="str">
        <f t="shared" si="276"/>
        <v>B: 1-3%</v>
      </c>
      <c r="P2180" s="45">
        <f t="shared" si="277"/>
        <v>276586</v>
      </c>
      <c r="Q2180" s="45">
        <f>IF(L2180=1,F2180*INDEX(Asumsi!$B$5:$B$7,MATCH(I2180,Asumsi!$A$5:$A$7,0))-H2180,0)</f>
        <v>81020</v>
      </c>
      <c r="R2180" s="46">
        <f>MIN(G2180,INDEX(Asumsi!$C$5:$C$7,MATCH(I2180,Asumsi!$A$5:$A$7,0)))</f>
        <v>0.01</v>
      </c>
      <c r="S2180" s="43">
        <f t="shared" si="278"/>
        <v>0</v>
      </c>
      <c r="T2180" s="45">
        <f t="shared" si="279"/>
        <v>0</v>
      </c>
      <c r="U2180" s="45">
        <f>IF(L2180=1,F2180*INDEX(Asumsi!$B$5:$B$7,MATCH(I2180,Asumsi!$A$5:$A$7,0))-F2180*R2180,0)</f>
        <v>81020.2</v>
      </c>
      <c r="V2180" s="45">
        <f>IF(S2180=1,U2180*(1-Asumsi!$B$10),U2180)</f>
        <v>81020.2</v>
      </c>
    </row>
    <row r="2181" spans="1:22" x14ac:dyDescent="0.35">
      <c r="A2181" s="43">
        <v>48515</v>
      </c>
      <c r="B2181" s="43" t="s">
        <v>202</v>
      </c>
      <c r="C2181" s="43" t="s">
        <v>635</v>
      </c>
      <c r="D2181" s="44">
        <v>40897</v>
      </c>
      <c r="E2181" s="43">
        <v>47</v>
      </c>
      <c r="F2181" s="43">
        <v>1451600</v>
      </c>
      <c r="G2181" s="43">
        <v>0.01</v>
      </c>
      <c r="H2181" s="43">
        <v>14516</v>
      </c>
      <c r="I2181" s="43" t="s">
        <v>76</v>
      </c>
      <c r="J2181" s="43" t="s">
        <v>145</v>
      </c>
      <c r="K2181" s="43">
        <f t="shared" si="272"/>
        <v>2011</v>
      </c>
      <c r="L2181" s="43">
        <f t="shared" si="273"/>
        <v>1</v>
      </c>
      <c r="M2181" s="43">
        <f t="shared" si="274"/>
        <v>0</v>
      </c>
      <c r="N2181" s="43">
        <f t="shared" si="275"/>
        <v>1</v>
      </c>
      <c r="O2181" s="43" t="str">
        <f t="shared" si="276"/>
        <v>B: 1-3%</v>
      </c>
      <c r="P2181" s="45">
        <f t="shared" si="277"/>
        <v>1437084</v>
      </c>
      <c r="Q2181" s="45">
        <f>IF(L2181=1,F2181*INDEX(Asumsi!$B$5:$B$7,MATCH(I2181,Asumsi!$A$5:$A$7,0))-H2181,0)</f>
        <v>420964</v>
      </c>
      <c r="R2181" s="46">
        <f>MIN(G2181,INDEX(Asumsi!$C$5:$C$7,MATCH(I2181,Asumsi!$A$5:$A$7,0)))</f>
        <v>0.01</v>
      </c>
      <c r="S2181" s="43">
        <f t="shared" si="278"/>
        <v>0</v>
      </c>
      <c r="T2181" s="45">
        <f t="shared" si="279"/>
        <v>0</v>
      </c>
      <c r="U2181" s="45">
        <f>IF(L2181=1,F2181*INDEX(Asumsi!$B$5:$B$7,MATCH(I2181,Asumsi!$A$5:$A$7,0))-F2181*R2181,0)</f>
        <v>420964</v>
      </c>
      <c r="V2181" s="45">
        <f>IF(S2181=1,U2181*(1-Asumsi!$B$10),U2181)</f>
        <v>420964</v>
      </c>
    </row>
    <row r="2182" spans="1:22" x14ac:dyDescent="0.35">
      <c r="A2182" s="43">
        <v>50567</v>
      </c>
      <c r="B2182" s="43" t="s">
        <v>202</v>
      </c>
      <c r="C2182" s="43" t="s">
        <v>650</v>
      </c>
      <c r="D2182" s="44">
        <v>40944</v>
      </c>
      <c r="E2182" s="43">
        <v>22</v>
      </c>
      <c r="F2182" s="43">
        <v>3011340</v>
      </c>
      <c r="G2182" s="43">
        <v>0.1</v>
      </c>
      <c r="H2182" s="43">
        <v>301134</v>
      </c>
      <c r="I2182" s="43" t="s">
        <v>75</v>
      </c>
      <c r="J2182" s="43" t="s">
        <v>135</v>
      </c>
      <c r="K2182" s="43">
        <f t="shared" si="272"/>
        <v>2012</v>
      </c>
      <c r="L2182" s="43">
        <f t="shared" si="273"/>
        <v>1</v>
      </c>
      <c r="M2182" s="43">
        <f t="shared" si="274"/>
        <v>0</v>
      </c>
      <c r="N2182" s="43">
        <f t="shared" si="275"/>
        <v>1</v>
      </c>
      <c r="O2182" s="43" t="str">
        <f t="shared" si="276"/>
        <v>D: 7%+</v>
      </c>
      <c r="P2182" s="45">
        <f t="shared" si="277"/>
        <v>2710206</v>
      </c>
      <c r="Q2182" s="45">
        <f>IF(L2182=1,F2182*INDEX(Asumsi!$B$5:$B$7,MATCH(I2182,Asumsi!$A$5:$A$7,0))-H2182,0)</f>
        <v>602268</v>
      </c>
      <c r="R2182" s="46">
        <f>MIN(G2182,INDEX(Asumsi!$C$5:$C$7,MATCH(I2182,Asumsi!$A$5:$A$7,0)))</f>
        <v>0.03</v>
      </c>
      <c r="S2182" s="43">
        <f t="shared" si="278"/>
        <v>1</v>
      </c>
      <c r="T2182" s="45">
        <f t="shared" si="279"/>
        <v>210793.80000000002</v>
      </c>
      <c r="U2182" s="45">
        <f>IF(L2182=1,F2182*INDEX(Asumsi!$B$5:$B$7,MATCH(I2182,Asumsi!$A$5:$A$7,0))-F2182*R2182,0)</f>
        <v>813061.8</v>
      </c>
      <c r="V2182" s="45">
        <f>IF(S2182=1,U2182*(1-Asumsi!$B$10),U2182)</f>
        <v>772408.71</v>
      </c>
    </row>
    <row r="2183" spans="1:22" x14ac:dyDescent="0.35">
      <c r="A2183" s="43">
        <v>51623</v>
      </c>
      <c r="B2183" s="43" t="s">
        <v>202</v>
      </c>
      <c r="C2183" s="43" t="s">
        <v>502</v>
      </c>
      <c r="D2183" s="44">
        <v>39826</v>
      </c>
      <c r="E2183" s="43">
        <v>17</v>
      </c>
      <c r="F2183" s="43">
        <v>78460</v>
      </c>
      <c r="G2183" s="43">
        <v>0.06</v>
      </c>
      <c r="H2183" s="43">
        <v>4708</v>
      </c>
      <c r="I2183" s="43" t="s">
        <v>75</v>
      </c>
      <c r="J2183" s="43" t="s">
        <v>144</v>
      </c>
      <c r="K2183" s="43">
        <f t="shared" si="272"/>
        <v>2009</v>
      </c>
      <c r="L2183" s="43">
        <f t="shared" si="273"/>
        <v>1</v>
      </c>
      <c r="M2183" s="43">
        <f t="shared" si="274"/>
        <v>0</v>
      </c>
      <c r="N2183" s="43">
        <f t="shared" si="275"/>
        <v>1</v>
      </c>
      <c r="O2183" s="43" t="str">
        <f t="shared" si="276"/>
        <v>C: 4-6%</v>
      </c>
      <c r="P2183" s="45">
        <f t="shared" si="277"/>
        <v>73752</v>
      </c>
      <c r="Q2183" s="45">
        <f>IF(L2183=1,F2183*INDEX(Asumsi!$B$5:$B$7,MATCH(I2183,Asumsi!$A$5:$A$7,0))-H2183,0)</f>
        <v>18830</v>
      </c>
      <c r="R2183" s="46">
        <f>MIN(G2183,INDEX(Asumsi!$C$5:$C$7,MATCH(I2183,Asumsi!$A$5:$A$7,0)))</f>
        <v>0.03</v>
      </c>
      <c r="S2183" s="43">
        <f t="shared" si="278"/>
        <v>1</v>
      </c>
      <c r="T2183" s="45">
        <f t="shared" si="279"/>
        <v>2353.7999999999997</v>
      </c>
      <c r="U2183" s="45">
        <f>IF(L2183=1,F2183*INDEX(Asumsi!$B$5:$B$7,MATCH(I2183,Asumsi!$A$5:$A$7,0))-F2183*R2183,0)</f>
        <v>21184.2</v>
      </c>
      <c r="V2183" s="45">
        <f>IF(S2183=1,U2183*(1-Asumsi!$B$10),U2183)</f>
        <v>20124.989999999998</v>
      </c>
    </row>
    <row r="2184" spans="1:22" x14ac:dyDescent="0.35">
      <c r="A2184" s="43">
        <v>52194</v>
      </c>
      <c r="B2184" s="43" t="s">
        <v>202</v>
      </c>
      <c r="C2184" s="43" t="s">
        <v>642</v>
      </c>
      <c r="D2184" s="44">
        <v>40523</v>
      </c>
      <c r="E2184" s="43">
        <v>25</v>
      </c>
      <c r="F2184" s="43">
        <v>1225860</v>
      </c>
      <c r="G2184" s="43">
        <v>0.1</v>
      </c>
      <c r="H2184" s="43">
        <v>122586</v>
      </c>
      <c r="I2184" s="43" t="s">
        <v>76</v>
      </c>
      <c r="J2184" s="43" t="s">
        <v>138</v>
      </c>
      <c r="K2184" s="43">
        <f t="shared" si="272"/>
        <v>2010</v>
      </c>
      <c r="L2184" s="43">
        <f t="shared" si="273"/>
        <v>1</v>
      </c>
      <c r="M2184" s="43">
        <f t="shared" si="274"/>
        <v>0</v>
      </c>
      <c r="N2184" s="43">
        <f t="shared" si="275"/>
        <v>1</v>
      </c>
      <c r="O2184" s="43" t="str">
        <f t="shared" si="276"/>
        <v>D: 7%+</v>
      </c>
      <c r="P2184" s="45">
        <f t="shared" si="277"/>
        <v>1103274</v>
      </c>
      <c r="Q2184" s="45">
        <f>IF(L2184=1,F2184*INDEX(Asumsi!$B$5:$B$7,MATCH(I2184,Asumsi!$A$5:$A$7,0))-H2184,0)</f>
        <v>245172</v>
      </c>
      <c r="R2184" s="46">
        <f>MIN(G2184,INDEX(Asumsi!$C$5:$C$7,MATCH(I2184,Asumsi!$A$5:$A$7,0)))</f>
        <v>0.05</v>
      </c>
      <c r="S2184" s="43">
        <f t="shared" si="278"/>
        <v>1</v>
      </c>
      <c r="T2184" s="45">
        <f t="shared" si="279"/>
        <v>61293</v>
      </c>
      <c r="U2184" s="45">
        <f>IF(L2184=1,F2184*INDEX(Asumsi!$B$5:$B$7,MATCH(I2184,Asumsi!$A$5:$A$7,0))-F2184*R2184,0)</f>
        <v>306465</v>
      </c>
      <c r="V2184" s="45">
        <f>IF(S2184=1,U2184*(1-Asumsi!$B$10),U2184)</f>
        <v>291141.75</v>
      </c>
    </row>
    <row r="2185" spans="1:22" x14ac:dyDescent="0.35">
      <c r="A2185" s="43">
        <v>52291</v>
      </c>
      <c r="B2185" s="43" t="s">
        <v>202</v>
      </c>
      <c r="C2185" s="43" t="s">
        <v>633</v>
      </c>
      <c r="D2185" s="44">
        <v>40115</v>
      </c>
      <c r="E2185" s="43">
        <v>48</v>
      </c>
      <c r="F2185" s="43">
        <v>575080</v>
      </c>
      <c r="G2185" s="43">
        <v>0.04</v>
      </c>
      <c r="H2185" s="43">
        <v>23003</v>
      </c>
      <c r="I2185" s="43" t="s">
        <v>76</v>
      </c>
      <c r="J2185" s="43" t="s">
        <v>147</v>
      </c>
      <c r="K2185" s="43">
        <f t="shared" si="272"/>
        <v>2009</v>
      </c>
      <c r="L2185" s="43">
        <f t="shared" si="273"/>
        <v>1</v>
      </c>
      <c r="M2185" s="43">
        <f t="shared" si="274"/>
        <v>0</v>
      </c>
      <c r="N2185" s="43">
        <f t="shared" si="275"/>
        <v>1</v>
      </c>
      <c r="O2185" s="43" t="str">
        <f t="shared" si="276"/>
        <v>C: 4-6%</v>
      </c>
      <c r="P2185" s="45">
        <f t="shared" si="277"/>
        <v>552077</v>
      </c>
      <c r="Q2185" s="45">
        <f>IF(L2185=1,F2185*INDEX(Asumsi!$B$5:$B$7,MATCH(I2185,Asumsi!$A$5:$A$7,0))-H2185,0)</f>
        <v>149521</v>
      </c>
      <c r="R2185" s="46">
        <f>MIN(G2185,INDEX(Asumsi!$C$5:$C$7,MATCH(I2185,Asumsi!$A$5:$A$7,0)))</f>
        <v>0.04</v>
      </c>
      <c r="S2185" s="43">
        <f t="shared" si="278"/>
        <v>0</v>
      </c>
      <c r="T2185" s="45">
        <f t="shared" si="279"/>
        <v>0</v>
      </c>
      <c r="U2185" s="45">
        <f>IF(L2185=1,F2185*INDEX(Asumsi!$B$5:$B$7,MATCH(I2185,Asumsi!$A$5:$A$7,0))-F2185*R2185,0)</f>
        <v>149520.79999999999</v>
      </c>
      <c r="V2185" s="45">
        <f>IF(S2185=1,U2185*(1-Asumsi!$B$10),U2185)</f>
        <v>149520.79999999999</v>
      </c>
    </row>
    <row r="2186" spans="1:22" x14ac:dyDescent="0.35">
      <c r="A2186" s="43">
        <v>54370</v>
      </c>
      <c r="B2186" s="43" t="s">
        <v>202</v>
      </c>
      <c r="C2186" s="43" t="s">
        <v>637</v>
      </c>
      <c r="D2186" s="44">
        <v>41007</v>
      </c>
      <c r="E2186" s="43">
        <v>49</v>
      </c>
      <c r="F2186" s="43">
        <v>9937000</v>
      </c>
      <c r="G2186" s="43">
        <v>0</v>
      </c>
      <c r="H2186" s="43">
        <v>0</v>
      </c>
      <c r="I2186" s="43" t="s">
        <v>77</v>
      </c>
      <c r="J2186" s="43" t="s">
        <v>142</v>
      </c>
      <c r="K2186" s="43">
        <f t="shared" si="272"/>
        <v>2012</v>
      </c>
      <c r="L2186" s="43">
        <f t="shared" si="273"/>
        <v>1</v>
      </c>
      <c r="M2186" s="43">
        <f t="shared" si="274"/>
        <v>0</v>
      </c>
      <c r="N2186" s="43">
        <f t="shared" si="275"/>
        <v>1</v>
      </c>
      <c r="O2186" s="43" t="str">
        <f t="shared" si="276"/>
        <v>A: 0%</v>
      </c>
      <c r="P2186" s="45">
        <f t="shared" si="277"/>
        <v>9937000</v>
      </c>
      <c r="Q2186" s="45">
        <f>IF(L2186=1,F2186*INDEX(Asumsi!$B$5:$B$7,MATCH(I2186,Asumsi!$A$5:$A$7,0))-H2186,0)</f>
        <v>2981100</v>
      </c>
      <c r="R2186" s="46">
        <f>MIN(G2186,INDEX(Asumsi!$C$5:$C$7,MATCH(I2186,Asumsi!$A$5:$A$7,0)))</f>
        <v>0</v>
      </c>
      <c r="S2186" s="43">
        <f t="shared" si="278"/>
        <v>0</v>
      </c>
      <c r="T2186" s="45">
        <f t="shared" si="279"/>
        <v>0</v>
      </c>
      <c r="U2186" s="45">
        <f>IF(L2186=1,F2186*INDEX(Asumsi!$B$5:$B$7,MATCH(I2186,Asumsi!$A$5:$A$7,0))-F2186*R2186,0)</f>
        <v>2981100</v>
      </c>
      <c r="V2186" s="45">
        <f>IF(S2186=1,U2186*(1-Asumsi!$B$10),U2186)</f>
        <v>2981100</v>
      </c>
    </row>
    <row r="2187" spans="1:22" x14ac:dyDescent="0.35">
      <c r="A2187" s="43">
        <v>54659</v>
      </c>
      <c r="B2187" s="43" t="s">
        <v>202</v>
      </c>
      <c r="C2187" s="43" t="s">
        <v>637</v>
      </c>
      <c r="D2187" s="44">
        <v>40770</v>
      </c>
      <c r="E2187" s="43">
        <v>38</v>
      </c>
      <c r="F2187" s="43">
        <v>525800</v>
      </c>
      <c r="G2187" s="43">
        <v>0.06</v>
      </c>
      <c r="H2187" s="43">
        <v>31548</v>
      </c>
      <c r="I2187" s="43" t="s">
        <v>76</v>
      </c>
      <c r="J2187" s="43" t="s">
        <v>145</v>
      </c>
      <c r="K2187" s="43">
        <f t="shared" si="272"/>
        <v>2011</v>
      </c>
      <c r="L2187" s="43">
        <f t="shared" si="273"/>
        <v>1</v>
      </c>
      <c r="M2187" s="43">
        <f t="shared" si="274"/>
        <v>0</v>
      </c>
      <c r="N2187" s="43">
        <f t="shared" si="275"/>
        <v>1</v>
      </c>
      <c r="O2187" s="43" t="str">
        <f t="shared" si="276"/>
        <v>C: 4-6%</v>
      </c>
      <c r="P2187" s="45">
        <f t="shared" si="277"/>
        <v>494252</v>
      </c>
      <c r="Q2187" s="45">
        <f>IF(L2187=1,F2187*INDEX(Asumsi!$B$5:$B$7,MATCH(I2187,Asumsi!$A$5:$A$7,0))-H2187,0)</f>
        <v>126192</v>
      </c>
      <c r="R2187" s="46">
        <f>MIN(G2187,INDEX(Asumsi!$C$5:$C$7,MATCH(I2187,Asumsi!$A$5:$A$7,0)))</f>
        <v>0.05</v>
      </c>
      <c r="S2187" s="43">
        <f t="shared" si="278"/>
        <v>1</v>
      </c>
      <c r="T2187" s="45">
        <f t="shared" si="279"/>
        <v>5257.9999999999973</v>
      </c>
      <c r="U2187" s="45">
        <f>IF(L2187=1,F2187*INDEX(Asumsi!$B$5:$B$7,MATCH(I2187,Asumsi!$A$5:$A$7,0))-F2187*R2187,0)</f>
        <v>131450</v>
      </c>
      <c r="V2187" s="45">
        <f>IF(S2187=1,U2187*(1-Asumsi!$B$10),U2187)</f>
        <v>124877.5</v>
      </c>
    </row>
    <row r="2188" spans="1:22" x14ac:dyDescent="0.35">
      <c r="A2188" s="43">
        <v>54981</v>
      </c>
      <c r="B2188" s="43" t="s">
        <v>202</v>
      </c>
      <c r="C2188" s="43" t="s">
        <v>647</v>
      </c>
      <c r="D2188" s="44">
        <v>40950</v>
      </c>
      <c r="E2188" s="43">
        <v>31</v>
      </c>
      <c r="F2188" s="43">
        <v>2048620</v>
      </c>
      <c r="G2188" s="43">
        <v>0.03</v>
      </c>
      <c r="H2188" s="43">
        <v>61459</v>
      </c>
      <c r="I2188" s="43" t="s">
        <v>76</v>
      </c>
      <c r="J2188" s="43" t="s">
        <v>138</v>
      </c>
      <c r="K2188" s="43">
        <f t="shared" si="272"/>
        <v>2012</v>
      </c>
      <c r="L2188" s="43">
        <f t="shared" si="273"/>
        <v>1</v>
      </c>
      <c r="M2188" s="43">
        <f t="shared" si="274"/>
        <v>0</v>
      </c>
      <c r="N2188" s="43">
        <f t="shared" si="275"/>
        <v>1</v>
      </c>
      <c r="O2188" s="43" t="str">
        <f t="shared" si="276"/>
        <v>B: 1-3%</v>
      </c>
      <c r="P2188" s="45">
        <f t="shared" si="277"/>
        <v>1987161</v>
      </c>
      <c r="Q2188" s="45">
        <f>IF(L2188=1,F2188*INDEX(Asumsi!$B$5:$B$7,MATCH(I2188,Asumsi!$A$5:$A$7,0))-H2188,0)</f>
        <v>553127</v>
      </c>
      <c r="R2188" s="46">
        <f>MIN(G2188,INDEX(Asumsi!$C$5:$C$7,MATCH(I2188,Asumsi!$A$5:$A$7,0)))</f>
        <v>0.03</v>
      </c>
      <c r="S2188" s="43">
        <f t="shared" si="278"/>
        <v>0</v>
      </c>
      <c r="T2188" s="45">
        <f t="shared" si="279"/>
        <v>0</v>
      </c>
      <c r="U2188" s="45">
        <f>IF(L2188=1,F2188*INDEX(Asumsi!$B$5:$B$7,MATCH(I2188,Asumsi!$A$5:$A$7,0))-F2188*R2188,0)</f>
        <v>553127.4</v>
      </c>
      <c r="V2188" s="45">
        <f>IF(S2188=1,U2188*(1-Asumsi!$B$10),U2188)</f>
        <v>553127.4</v>
      </c>
    </row>
    <row r="2189" spans="1:22" x14ac:dyDescent="0.35">
      <c r="A2189" s="43">
        <v>55361</v>
      </c>
      <c r="B2189" s="43" t="s">
        <v>202</v>
      </c>
      <c r="C2189" s="43" t="s">
        <v>648</v>
      </c>
      <c r="D2189" s="44">
        <v>40625</v>
      </c>
      <c r="E2189" s="43">
        <v>22</v>
      </c>
      <c r="F2189" s="43">
        <v>102780</v>
      </c>
      <c r="G2189" s="43">
        <v>0.06</v>
      </c>
      <c r="H2189" s="43">
        <v>6167</v>
      </c>
      <c r="I2189" s="43" t="s">
        <v>75</v>
      </c>
      <c r="J2189" s="43" t="s">
        <v>144</v>
      </c>
      <c r="K2189" s="43">
        <f t="shared" si="272"/>
        <v>2011</v>
      </c>
      <c r="L2189" s="43">
        <f t="shared" si="273"/>
        <v>1</v>
      </c>
      <c r="M2189" s="43">
        <f t="shared" si="274"/>
        <v>0</v>
      </c>
      <c r="N2189" s="43">
        <f t="shared" si="275"/>
        <v>1</v>
      </c>
      <c r="O2189" s="43" t="str">
        <f t="shared" si="276"/>
        <v>C: 4-6%</v>
      </c>
      <c r="P2189" s="45">
        <f t="shared" si="277"/>
        <v>96613</v>
      </c>
      <c r="Q2189" s="45">
        <f>IF(L2189=1,F2189*INDEX(Asumsi!$B$5:$B$7,MATCH(I2189,Asumsi!$A$5:$A$7,0))-H2189,0)</f>
        <v>24667</v>
      </c>
      <c r="R2189" s="46">
        <f>MIN(G2189,INDEX(Asumsi!$C$5:$C$7,MATCH(I2189,Asumsi!$A$5:$A$7,0)))</f>
        <v>0.03</v>
      </c>
      <c r="S2189" s="43">
        <f t="shared" si="278"/>
        <v>1</v>
      </c>
      <c r="T2189" s="45">
        <f t="shared" si="279"/>
        <v>3083.4</v>
      </c>
      <c r="U2189" s="45">
        <f>IF(L2189=1,F2189*INDEX(Asumsi!$B$5:$B$7,MATCH(I2189,Asumsi!$A$5:$A$7,0))-F2189*R2189,0)</f>
        <v>27750.6</v>
      </c>
      <c r="V2189" s="45">
        <f>IF(S2189=1,U2189*(1-Asumsi!$B$10),U2189)</f>
        <v>26363.069999999996</v>
      </c>
    </row>
    <row r="2190" spans="1:22" x14ac:dyDescent="0.35">
      <c r="A2190" s="43">
        <v>55908</v>
      </c>
      <c r="B2190" s="43" t="s">
        <v>202</v>
      </c>
      <c r="C2190" s="43" t="s">
        <v>653</v>
      </c>
      <c r="D2190" s="44">
        <v>39956</v>
      </c>
      <c r="E2190" s="43">
        <v>44</v>
      </c>
      <c r="F2190" s="43">
        <v>3689940</v>
      </c>
      <c r="G2190" s="43">
        <v>0.03</v>
      </c>
      <c r="H2190" s="43">
        <v>110698</v>
      </c>
      <c r="I2190" s="43" t="s">
        <v>76</v>
      </c>
      <c r="J2190" s="43" t="s">
        <v>138</v>
      </c>
      <c r="K2190" s="43">
        <f t="shared" si="272"/>
        <v>2009</v>
      </c>
      <c r="L2190" s="43">
        <f t="shared" si="273"/>
        <v>1</v>
      </c>
      <c r="M2190" s="43">
        <f t="shared" si="274"/>
        <v>0</v>
      </c>
      <c r="N2190" s="43">
        <f t="shared" si="275"/>
        <v>1</v>
      </c>
      <c r="O2190" s="43" t="str">
        <f t="shared" si="276"/>
        <v>B: 1-3%</v>
      </c>
      <c r="P2190" s="45">
        <f t="shared" si="277"/>
        <v>3579242</v>
      </c>
      <c r="Q2190" s="45">
        <f>IF(L2190=1,F2190*INDEX(Asumsi!$B$5:$B$7,MATCH(I2190,Asumsi!$A$5:$A$7,0))-H2190,0)</f>
        <v>996284</v>
      </c>
      <c r="R2190" s="46">
        <f>MIN(G2190,INDEX(Asumsi!$C$5:$C$7,MATCH(I2190,Asumsi!$A$5:$A$7,0)))</f>
        <v>0.03</v>
      </c>
      <c r="S2190" s="43">
        <f t="shared" si="278"/>
        <v>0</v>
      </c>
      <c r="T2190" s="45">
        <f t="shared" si="279"/>
        <v>0</v>
      </c>
      <c r="U2190" s="45">
        <f>IF(L2190=1,F2190*INDEX(Asumsi!$B$5:$B$7,MATCH(I2190,Asumsi!$A$5:$A$7,0))-F2190*R2190,0)</f>
        <v>996283.8</v>
      </c>
      <c r="V2190" s="45">
        <f>IF(S2190=1,U2190*(1-Asumsi!$B$10),U2190)</f>
        <v>996283.8</v>
      </c>
    </row>
    <row r="2191" spans="1:22" x14ac:dyDescent="0.35">
      <c r="A2191" s="43">
        <v>56257</v>
      </c>
      <c r="B2191" s="43" t="s">
        <v>209</v>
      </c>
      <c r="C2191" s="43" t="s">
        <v>654</v>
      </c>
      <c r="D2191" s="44">
        <v>40795</v>
      </c>
      <c r="E2191" s="43">
        <v>49</v>
      </c>
      <c r="F2191" s="43">
        <v>532600</v>
      </c>
      <c r="G2191" s="43">
        <v>0.03</v>
      </c>
      <c r="H2191" s="43">
        <v>15978</v>
      </c>
      <c r="I2191" s="43" t="s">
        <v>75</v>
      </c>
      <c r="J2191" s="43" t="s">
        <v>144</v>
      </c>
      <c r="K2191" s="43">
        <f t="shared" si="272"/>
        <v>2011</v>
      </c>
      <c r="L2191" s="43">
        <f t="shared" si="273"/>
        <v>0</v>
      </c>
      <c r="M2191" s="43">
        <f t="shared" si="274"/>
        <v>1</v>
      </c>
      <c r="N2191" s="43">
        <f t="shared" si="275"/>
        <v>1</v>
      </c>
      <c r="O2191" s="43" t="str">
        <f t="shared" si="276"/>
        <v>B: 1-3%</v>
      </c>
      <c r="P2191" s="45">
        <f t="shared" si="277"/>
        <v>0</v>
      </c>
      <c r="Q2191" s="45">
        <f>IF(L2191=1,F2191*INDEX(Asumsi!$B$5:$B$7,MATCH(I2191,Asumsi!$A$5:$A$7,0))-H2191,0)</f>
        <v>0</v>
      </c>
      <c r="R2191" s="46">
        <f>MIN(G2191,INDEX(Asumsi!$C$5:$C$7,MATCH(I2191,Asumsi!$A$5:$A$7,0)))</f>
        <v>0.03</v>
      </c>
      <c r="S2191" s="43">
        <f t="shared" si="278"/>
        <v>0</v>
      </c>
      <c r="T2191" s="45">
        <f t="shared" si="279"/>
        <v>0</v>
      </c>
      <c r="U2191" s="45">
        <f>IF(L2191=1,F2191*INDEX(Asumsi!$B$5:$B$7,MATCH(I2191,Asumsi!$A$5:$A$7,0))-F2191*R2191,0)</f>
        <v>0</v>
      </c>
      <c r="V2191" s="45">
        <f>IF(S2191=1,U2191*(1-Asumsi!$B$10),U2191)</f>
        <v>0</v>
      </c>
    </row>
    <row r="2192" spans="1:22" x14ac:dyDescent="0.35">
      <c r="A2192" s="43">
        <v>57029</v>
      </c>
      <c r="B2192" s="43" t="s">
        <v>202</v>
      </c>
      <c r="C2192" s="43" t="s">
        <v>638</v>
      </c>
      <c r="D2192" s="44">
        <v>40610</v>
      </c>
      <c r="E2192" s="43">
        <v>17</v>
      </c>
      <c r="F2192" s="43">
        <v>148500</v>
      </c>
      <c r="G2192" s="43">
        <v>0.01</v>
      </c>
      <c r="H2192" s="43">
        <v>1485</v>
      </c>
      <c r="I2192" s="43" t="s">
        <v>76</v>
      </c>
      <c r="J2192" s="43" t="s">
        <v>138</v>
      </c>
      <c r="K2192" s="43">
        <f t="shared" si="272"/>
        <v>2011</v>
      </c>
      <c r="L2192" s="43">
        <f t="shared" si="273"/>
        <v>1</v>
      </c>
      <c r="M2192" s="43">
        <f t="shared" si="274"/>
        <v>0</v>
      </c>
      <c r="N2192" s="43">
        <f t="shared" si="275"/>
        <v>1</v>
      </c>
      <c r="O2192" s="43" t="str">
        <f t="shared" si="276"/>
        <v>B: 1-3%</v>
      </c>
      <c r="P2192" s="45">
        <f t="shared" si="277"/>
        <v>147015</v>
      </c>
      <c r="Q2192" s="45">
        <f>IF(L2192=1,F2192*INDEX(Asumsi!$B$5:$B$7,MATCH(I2192,Asumsi!$A$5:$A$7,0))-H2192,0)</f>
        <v>43065</v>
      </c>
      <c r="R2192" s="46">
        <f>MIN(G2192,INDEX(Asumsi!$C$5:$C$7,MATCH(I2192,Asumsi!$A$5:$A$7,0)))</f>
        <v>0.01</v>
      </c>
      <c r="S2192" s="43">
        <f t="shared" si="278"/>
        <v>0</v>
      </c>
      <c r="T2192" s="45">
        <f t="shared" si="279"/>
        <v>0</v>
      </c>
      <c r="U2192" s="45">
        <f>IF(L2192=1,F2192*INDEX(Asumsi!$B$5:$B$7,MATCH(I2192,Asumsi!$A$5:$A$7,0))-F2192*R2192,0)</f>
        <v>43065</v>
      </c>
      <c r="V2192" s="45">
        <f>IF(S2192=1,U2192*(1-Asumsi!$B$10),U2192)</f>
        <v>43065</v>
      </c>
    </row>
    <row r="2193" spans="1:22" x14ac:dyDescent="0.35">
      <c r="A2193" s="43">
        <v>58145</v>
      </c>
      <c r="B2193" s="43" t="s">
        <v>202</v>
      </c>
      <c r="C2193" s="43" t="s">
        <v>469</v>
      </c>
      <c r="D2193" s="44">
        <v>41045</v>
      </c>
      <c r="E2193" s="43">
        <v>33</v>
      </c>
      <c r="F2193" s="43">
        <v>406980</v>
      </c>
      <c r="G2193" s="43">
        <v>0</v>
      </c>
      <c r="H2193" s="43">
        <v>0</v>
      </c>
      <c r="I2193" s="43" t="s">
        <v>75</v>
      </c>
      <c r="J2193" s="43" t="s">
        <v>144</v>
      </c>
      <c r="K2193" s="43">
        <f t="shared" si="272"/>
        <v>2012</v>
      </c>
      <c r="L2193" s="43">
        <f t="shared" si="273"/>
        <v>1</v>
      </c>
      <c r="M2193" s="43">
        <f t="shared" si="274"/>
        <v>0</v>
      </c>
      <c r="N2193" s="43">
        <f t="shared" si="275"/>
        <v>1</v>
      </c>
      <c r="O2193" s="43" t="str">
        <f t="shared" si="276"/>
        <v>A: 0%</v>
      </c>
      <c r="P2193" s="45">
        <f t="shared" si="277"/>
        <v>406980</v>
      </c>
      <c r="Q2193" s="45">
        <f>IF(L2193=1,F2193*INDEX(Asumsi!$B$5:$B$7,MATCH(I2193,Asumsi!$A$5:$A$7,0))-H2193,0)</f>
        <v>122094</v>
      </c>
      <c r="R2193" s="46">
        <f>MIN(G2193,INDEX(Asumsi!$C$5:$C$7,MATCH(I2193,Asumsi!$A$5:$A$7,0)))</f>
        <v>0</v>
      </c>
      <c r="S2193" s="43">
        <f t="shared" si="278"/>
        <v>0</v>
      </c>
      <c r="T2193" s="45">
        <f t="shared" si="279"/>
        <v>0</v>
      </c>
      <c r="U2193" s="45">
        <f>IF(L2193=1,F2193*INDEX(Asumsi!$B$5:$B$7,MATCH(I2193,Asumsi!$A$5:$A$7,0))-F2193*R2193,0)</f>
        <v>122094</v>
      </c>
      <c r="V2193" s="45">
        <f>IF(S2193=1,U2193*(1-Asumsi!$B$10),U2193)</f>
        <v>122094</v>
      </c>
    </row>
    <row r="2194" spans="1:22" x14ac:dyDescent="0.35">
      <c r="A2194" s="43">
        <v>58151</v>
      </c>
      <c r="B2194" s="43" t="s">
        <v>202</v>
      </c>
      <c r="C2194" s="43" t="s">
        <v>502</v>
      </c>
      <c r="D2194" s="44">
        <v>40085</v>
      </c>
      <c r="E2194" s="43">
        <v>33</v>
      </c>
      <c r="F2194" s="43">
        <v>422960</v>
      </c>
      <c r="G2194" s="43">
        <v>0.1</v>
      </c>
      <c r="H2194" s="43">
        <v>42296</v>
      </c>
      <c r="I2194" s="43" t="s">
        <v>76</v>
      </c>
      <c r="J2194" s="43" t="s">
        <v>138</v>
      </c>
      <c r="K2194" s="43">
        <f t="shared" si="272"/>
        <v>2009</v>
      </c>
      <c r="L2194" s="43">
        <f t="shared" si="273"/>
        <v>1</v>
      </c>
      <c r="M2194" s="43">
        <f t="shared" si="274"/>
        <v>0</v>
      </c>
      <c r="N2194" s="43">
        <f t="shared" si="275"/>
        <v>1</v>
      </c>
      <c r="O2194" s="43" t="str">
        <f t="shared" si="276"/>
        <v>D: 7%+</v>
      </c>
      <c r="P2194" s="45">
        <f t="shared" si="277"/>
        <v>380664</v>
      </c>
      <c r="Q2194" s="45">
        <f>IF(L2194=1,F2194*INDEX(Asumsi!$B$5:$B$7,MATCH(I2194,Asumsi!$A$5:$A$7,0))-H2194,0)</f>
        <v>84592</v>
      </c>
      <c r="R2194" s="46">
        <f>MIN(G2194,INDEX(Asumsi!$C$5:$C$7,MATCH(I2194,Asumsi!$A$5:$A$7,0)))</f>
        <v>0.05</v>
      </c>
      <c r="S2194" s="43">
        <f t="shared" si="278"/>
        <v>1</v>
      </c>
      <c r="T2194" s="45">
        <f t="shared" si="279"/>
        <v>21148</v>
      </c>
      <c r="U2194" s="45">
        <f>IF(L2194=1,F2194*INDEX(Asumsi!$B$5:$B$7,MATCH(I2194,Asumsi!$A$5:$A$7,0))-F2194*R2194,0)</f>
        <v>105740</v>
      </c>
      <c r="V2194" s="45">
        <f>IF(S2194=1,U2194*(1-Asumsi!$B$10),U2194)</f>
        <v>100453</v>
      </c>
    </row>
    <row r="2195" spans="1:22" x14ac:dyDescent="0.35">
      <c r="A2195" s="43">
        <v>58659</v>
      </c>
      <c r="B2195" s="43" t="s">
        <v>202</v>
      </c>
      <c r="C2195" s="43" t="s">
        <v>653</v>
      </c>
      <c r="D2195" s="44">
        <v>40475</v>
      </c>
      <c r="E2195" s="43">
        <v>2</v>
      </c>
      <c r="F2195" s="43">
        <v>42020</v>
      </c>
      <c r="G2195" s="43">
        <v>0.03</v>
      </c>
      <c r="H2195" s="43">
        <v>1261</v>
      </c>
      <c r="I2195" s="43" t="s">
        <v>76</v>
      </c>
      <c r="J2195" s="43" t="s">
        <v>145</v>
      </c>
      <c r="K2195" s="43">
        <f t="shared" si="272"/>
        <v>2010</v>
      </c>
      <c r="L2195" s="43">
        <f t="shared" si="273"/>
        <v>1</v>
      </c>
      <c r="M2195" s="43">
        <f t="shared" si="274"/>
        <v>0</v>
      </c>
      <c r="N2195" s="43">
        <f t="shared" si="275"/>
        <v>1</v>
      </c>
      <c r="O2195" s="43" t="str">
        <f t="shared" si="276"/>
        <v>B: 1-3%</v>
      </c>
      <c r="P2195" s="45">
        <f t="shared" si="277"/>
        <v>40759</v>
      </c>
      <c r="Q2195" s="45">
        <f>IF(L2195=1,F2195*INDEX(Asumsi!$B$5:$B$7,MATCH(I2195,Asumsi!$A$5:$A$7,0))-H2195,0)</f>
        <v>11345</v>
      </c>
      <c r="R2195" s="46">
        <f>MIN(G2195,INDEX(Asumsi!$C$5:$C$7,MATCH(I2195,Asumsi!$A$5:$A$7,0)))</f>
        <v>0.03</v>
      </c>
      <c r="S2195" s="43">
        <f t="shared" si="278"/>
        <v>0</v>
      </c>
      <c r="T2195" s="45">
        <f t="shared" si="279"/>
        <v>0</v>
      </c>
      <c r="U2195" s="45">
        <f>IF(L2195=1,F2195*INDEX(Asumsi!$B$5:$B$7,MATCH(I2195,Asumsi!$A$5:$A$7,0))-F2195*R2195,0)</f>
        <v>11345.4</v>
      </c>
      <c r="V2195" s="45">
        <f>IF(S2195=1,U2195*(1-Asumsi!$B$10),U2195)</f>
        <v>11345.4</v>
      </c>
    </row>
    <row r="2196" spans="1:22" x14ac:dyDescent="0.35">
      <c r="A2196" s="43">
        <v>58727</v>
      </c>
      <c r="B2196" s="43" t="s">
        <v>202</v>
      </c>
      <c r="C2196" s="43" t="s">
        <v>636</v>
      </c>
      <c r="D2196" s="44">
        <v>40000</v>
      </c>
      <c r="E2196" s="43">
        <v>20</v>
      </c>
      <c r="F2196" s="43">
        <v>1051560</v>
      </c>
      <c r="G2196" s="43">
        <v>0.03</v>
      </c>
      <c r="H2196" s="43">
        <v>31547</v>
      </c>
      <c r="I2196" s="43" t="s">
        <v>75</v>
      </c>
      <c r="J2196" s="43" t="s">
        <v>144</v>
      </c>
      <c r="K2196" s="43">
        <f t="shared" si="272"/>
        <v>2009</v>
      </c>
      <c r="L2196" s="43">
        <f t="shared" si="273"/>
        <v>1</v>
      </c>
      <c r="M2196" s="43">
        <f t="shared" si="274"/>
        <v>0</v>
      </c>
      <c r="N2196" s="43">
        <f t="shared" si="275"/>
        <v>1</v>
      </c>
      <c r="O2196" s="43" t="str">
        <f t="shared" si="276"/>
        <v>B: 1-3%</v>
      </c>
      <c r="P2196" s="45">
        <f t="shared" si="277"/>
        <v>1020013</v>
      </c>
      <c r="Q2196" s="45">
        <f>IF(L2196=1,F2196*INDEX(Asumsi!$B$5:$B$7,MATCH(I2196,Asumsi!$A$5:$A$7,0))-H2196,0)</f>
        <v>283921</v>
      </c>
      <c r="R2196" s="46">
        <f>MIN(G2196,INDEX(Asumsi!$C$5:$C$7,MATCH(I2196,Asumsi!$A$5:$A$7,0)))</f>
        <v>0.03</v>
      </c>
      <c r="S2196" s="43">
        <f t="shared" si="278"/>
        <v>0</v>
      </c>
      <c r="T2196" s="45">
        <f t="shared" si="279"/>
        <v>0</v>
      </c>
      <c r="U2196" s="45">
        <f>IF(L2196=1,F2196*INDEX(Asumsi!$B$5:$B$7,MATCH(I2196,Asumsi!$A$5:$A$7,0))-F2196*R2196,0)</f>
        <v>283921.2</v>
      </c>
      <c r="V2196" s="45">
        <f>IF(S2196=1,U2196*(1-Asumsi!$B$10),U2196)</f>
        <v>283921.2</v>
      </c>
    </row>
    <row r="2197" spans="1:22" x14ac:dyDescent="0.35">
      <c r="A2197" s="43">
        <v>1537</v>
      </c>
      <c r="B2197" s="43" t="s">
        <v>202</v>
      </c>
      <c r="C2197" s="43" t="s">
        <v>655</v>
      </c>
      <c r="D2197" s="44">
        <v>40953</v>
      </c>
      <c r="E2197" s="43">
        <v>5</v>
      </c>
      <c r="F2197" s="43">
        <v>33200</v>
      </c>
      <c r="G2197" s="43">
        <v>7.0000000000000007E-2</v>
      </c>
      <c r="H2197" s="43">
        <v>2324</v>
      </c>
      <c r="I2197" s="43" t="s">
        <v>76</v>
      </c>
      <c r="J2197" s="43" t="s">
        <v>138</v>
      </c>
      <c r="K2197" s="43">
        <f t="shared" si="272"/>
        <v>2012</v>
      </c>
      <c r="L2197" s="43">
        <f t="shared" si="273"/>
        <v>1</v>
      </c>
      <c r="M2197" s="43">
        <f t="shared" si="274"/>
        <v>0</v>
      </c>
      <c r="N2197" s="43">
        <f t="shared" si="275"/>
        <v>1</v>
      </c>
      <c r="O2197" s="43" t="str">
        <f t="shared" si="276"/>
        <v>D: 7%+</v>
      </c>
      <c r="P2197" s="45">
        <f t="shared" si="277"/>
        <v>30876</v>
      </c>
      <c r="Q2197" s="45">
        <f>IF(L2197=1,F2197*INDEX(Asumsi!$B$5:$B$7,MATCH(I2197,Asumsi!$A$5:$A$7,0))-H2197,0)</f>
        <v>7636</v>
      </c>
      <c r="R2197" s="46">
        <f>MIN(G2197,INDEX(Asumsi!$C$5:$C$7,MATCH(I2197,Asumsi!$A$5:$A$7,0)))</f>
        <v>0.05</v>
      </c>
      <c r="S2197" s="43">
        <f t="shared" si="278"/>
        <v>1</v>
      </c>
      <c r="T2197" s="45">
        <f t="shared" si="279"/>
        <v>664.00000000000011</v>
      </c>
      <c r="U2197" s="45">
        <f>IF(L2197=1,F2197*INDEX(Asumsi!$B$5:$B$7,MATCH(I2197,Asumsi!$A$5:$A$7,0))-F2197*R2197,0)</f>
        <v>8300</v>
      </c>
      <c r="V2197" s="45">
        <f>IF(S2197=1,U2197*(1-Asumsi!$B$10),U2197)</f>
        <v>7885</v>
      </c>
    </row>
    <row r="2198" spans="1:22" x14ac:dyDescent="0.35">
      <c r="A2198" s="43">
        <v>4580</v>
      </c>
      <c r="B2198" s="43" t="s">
        <v>202</v>
      </c>
      <c r="C2198" s="43" t="s">
        <v>539</v>
      </c>
      <c r="D2198" s="44">
        <v>40496</v>
      </c>
      <c r="E2198" s="43">
        <v>28</v>
      </c>
      <c r="F2198" s="43">
        <v>14769080</v>
      </c>
      <c r="G2198" s="43">
        <v>0.09</v>
      </c>
      <c r="H2198" s="43">
        <v>1329217</v>
      </c>
      <c r="I2198" s="43" t="s">
        <v>75</v>
      </c>
      <c r="J2198" s="43" t="s">
        <v>136</v>
      </c>
      <c r="K2198" s="43">
        <f t="shared" si="272"/>
        <v>2010</v>
      </c>
      <c r="L2198" s="43">
        <f t="shared" si="273"/>
        <v>1</v>
      </c>
      <c r="M2198" s="43">
        <f t="shared" si="274"/>
        <v>0</v>
      </c>
      <c r="N2198" s="43">
        <f t="shared" si="275"/>
        <v>1</v>
      </c>
      <c r="O2198" s="43" t="str">
        <f t="shared" si="276"/>
        <v>D: 7%+</v>
      </c>
      <c r="P2198" s="45">
        <f t="shared" si="277"/>
        <v>13439863</v>
      </c>
      <c r="Q2198" s="45">
        <f>IF(L2198=1,F2198*INDEX(Asumsi!$B$5:$B$7,MATCH(I2198,Asumsi!$A$5:$A$7,0))-H2198,0)</f>
        <v>3101507</v>
      </c>
      <c r="R2198" s="46">
        <f>MIN(G2198,INDEX(Asumsi!$C$5:$C$7,MATCH(I2198,Asumsi!$A$5:$A$7,0)))</f>
        <v>0.03</v>
      </c>
      <c r="S2198" s="43">
        <f t="shared" si="278"/>
        <v>1</v>
      </c>
      <c r="T2198" s="45">
        <f t="shared" si="279"/>
        <v>886144.79999999993</v>
      </c>
      <c r="U2198" s="45">
        <f>IF(L2198=1,F2198*INDEX(Asumsi!$B$5:$B$7,MATCH(I2198,Asumsi!$A$5:$A$7,0))-F2198*R2198,0)</f>
        <v>3987651.6</v>
      </c>
      <c r="V2198" s="45">
        <f>IF(S2198=1,U2198*(1-Asumsi!$B$10),U2198)</f>
        <v>3788269.02</v>
      </c>
    </row>
    <row r="2199" spans="1:22" x14ac:dyDescent="0.35">
      <c r="A2199" s="43">
        <v>8097</v>
      </c>
      <c r="B2199" s="43" t="s">
        <v>202</v>
      </c>
      <c r="C2199" s="43" t="s">
        <v>630</v>
      </c>
      <c r="D2199" s="44">
        <v>40521</v>
      </c>
      <c r="E2199" s="43">
        <v>48</v>
      </c>
      <c r="F2199" s="43">
        <v>15045600</v>
      </c>
      <c r="G2199" s="43">
        <v>0.04</v>
      </c>
      <c r="H2199" s="43">
        <v>601824</v>
      </c>
      <c r="I2199" s="43" t="s">
        <v>76</v>
      </c>
      <c r="J2199" s="43" t="s">
        <v>146</v>
      </c>
      <c r="K2199" s="43">
        <f t="shared" si="272"/>
        <v>2010</v>
      </c>
      <c r="L2199" s="43">
        <f t="shared" si="273"/>
        <v>1</v>
      </c>
      <c r="M2199" s="43">
        <f t="shared" si="274"/>
        <v>0</v>
      </c>
      <c r="N2199" s="43">
        <f t="shared" si="275"/>
        <v>1</v>
      </c>
      <c r="O2199" s="43" t="str">
        <f t="shared" si="276"/>
        <v>C: 4-6%</v>
      </c>
      <c r="P2199" s="45">
        <f t="shared" si="277"/>
        <v>14443776</v>
      </c>
      <c r="Q2199" s="45">
        <f>IF(L2199=1,F2199*INDEX(Asumsi!$B$5:$B$7,MATCH(I2199,Asumsi!$A$5:$A$7,0))-H2199,0)</f>
        <v>3911856</v>
      </c>
      <c r="R2199" s="46">
        <f>MIN(G2199,INDEX(Asumsi!$C$5:$C$7,MATCH(I2199,Asumsi!$A$5:$A$7,0)))</f>
        <v>0.04</v>
      </c>
      <c r="S2199" s="43">
        <f t="shared" si="278"/>
        <v>0</v>
      </c>
      <c r="T2199" s="45">
        <f t="shared" si="279"/>
        <v>0</v>
      </c>
      <c r="U2199" s="45">
        <f>IF(L2199=1,F2199*INDEX(Asumsi!$B$5:$B$7,MATCH(I2199,Asumsi!$A$5:$A$7,0))-F2199*R2199,0)</f>
        <v>3911856</v>
      </c>
      <c r="V2199" s="45">
        <f>IF(S2199=1,U2199*(1-Asumsi!$B$10),U2199)</f>
        <v>3911856</v>
      </c>
    </row>
    <row r="2200" spans="1:22" x14ac:dyDescent="0.35">
      <c r="A2200" s="43">
        <v>8677</v>
      </c>
      <c r="B2200" s="43" t="s">
        <v>202</v>
      </c>
      <c r="C2200" s="43" t="s">
        <v>656</v>
      </c>
      <c r="D2200" s="44">
        <v>41189</v>
      </c>
      <c r="E2200" s="43">
        <v>38</v>
      </c>
      <c r="F2200" s="43">
        <v>3221520</v>
      </c>
      <c r="G2200" s="43">
        <v>0.1</v>
      </c>
      <c r="H2200" s="43">
        <v>322152</v>
      </c>
      <c r="I2200" s="43" t="s">
        <v>76</v>
      </c>
      <c r="J2200" s="43" t="s">
        <v>140</v>
      </c>
      <c r="K2200" s="43">
        <f t="shared" si="272"/>
        <v>2012</v>
      </c>
      <c r="L2200" s="43">
        <f t="shared" si="273"/>
        <v>1</v>
      </c>
      <c r="M2200" s="43">
        <f t="shared" si="274"/>
        <v>0</v>
      </c>
      <c r="N2200" s="43">
        <f t="shared" si="275"/>
        <v>1</v>
      </c>
      <c r="O2200" s="43" t="str">
        <f t="shared" si="276"/>
        <v>D: 7%+</v>
      </c>
      <c r="P2200" s="45">
        <f t="shared" si="277"/>
        <v>2899368</v>
      </c>
      <c r="Q2200" s="45">
        <f>IF(L2200=1,F2200*INDEX(Asumsi!$B$5:$B$7,MATCH(I2200,Asumsi!$A$5:$A$7,0))-H2200,0)</f>
        <v>644304</v>
      </c>
      <c r="R2200" s="46">
        <f>MIN(G2200,INDEX(Asumsi!$C$5:$C$7,MATCH(I2200,Asumsi!$A$5:$A$7,0)))</f>
        <v>0.05</v>
      </c>
      <c r="S2200" s="43">
        <f t="shared" si="278"/>
        <v>1</v>
      </c>
      <c r="T2200" s="45">
        <f t="shared" si="279"/>
        <v>161076</v>
      </c>
      <c r="U2200" s="45">
        <f>IF(L2200=1,F2200*INDEX(Asumsi!$B$5:$B$7,MATCH(I2200,Asumsi!$A$5:$A$7,0))-F2200*R2200,0)</f>
        <v>805380</v>
      </c>
      <c r="V2200" s="45">
        <f>IF(S2200=1,U2200*(1-Asumsi!$B$10),U2200)</f>
        <v>765111</v>
      </c>
    </row>
    <row r="2201" spans="1:22" x14ac:dyDescent="0.35">
      <c r="A2201" s="43">
        <v>10114</v>
      </c>
      <c r="B2201" s="43" t="s">
        <v>202</v>
      </c>
      <c r="C2201" s="43" t="s">
        <v>571</v>
      </c>
      <c r="D2201" s="44">
        <v>40217</v>
      </c>
      <c r="E2201" s="43">
        <v>39</v>
      </c>
      <c r="F2201" s="43">
        <v>295760</v>
      </c>
      <c r="G2201" s="43">
        <v>0</v>
      </c>
      <c r="H2201" s="43">
        <v>0</v>
      </c>
      <c r="I2201" s="43" t="s">
        <v>76</v>
      </c>
      <c r="J2201" s="43" t="s">
        <v>138</v>
      </c>
      <c r="K2201" s="43">
        <f t="shared" si="272"/>
        <v>2010</v>
      </c>
      <c r="L2201" s="43">
        <f t="shared" si="273"/>
        <v>1</v>
      </c>
      <c r="M2201" s="43">
        <f t="shared" si="274"/>
        <v>0</v>
      </c>
      <c r="N2201" s="43">
        <f t="shared" si="275"/>
        <v>1</v>
      </c>
      <c r="O2201" s="43" t="str">
        <f t="shared" si="276"/>
        <v>A: 0%</v>
      </c>
      <c r="P2201" s="45">
        <f t="shared" si="277"/>
        <v>295760</v>
      </c>
      <c r="Q2201" s="45">
        <f>IF(L2201=1,F2201*INDEX(Asumsi!$B$5:$B$7,MATCH(I2201,Asumsi!$A$5:$A$7,0))-H2201,0)</f>
        <v>88728</v>
      </c>
      <c r="R2201" s="46">
        <f>MIN(G2201,INDEX(Asumsi!$C$5:$C$7,MATCH(I2201,Asumsi!$A$5:$A$7,0)))</f>
        <v>0</v>
      </c>
      <c r="S2201" s="43">
        <f t="shared" si="278"/>
        <v>0</v>
      </c>
      <c r="T2201" s="45">
        <f t="shared" si="279"/>
        <v>0</v>
      </c>
      <c r="U2201" s="45">
        <f>IF(L2201=1,F2201*INDEX(Asumsi!$B$5:$B$7,MATCH(I2201,Asumsi!$A$5:$A$7,0))-F2201*R2201,0)</f>
        <v>88728</v>
      </c>
      <c r="V2201" s="45">
        <f>IF(S2201=1,U2201*(1-Asumsi!$B$10),U2201)</f>
        <v>88728</v>
      </c>
    </row>
    <row r="2202" spans="1:22" x14ac:dyDescent="0.35">
      <c r="A2202" s="43">
        <v>11236</v>
      </c>
      <c r="B2202" s="43" t="s">
        <v>202</v>
      </c>
      <c r="C2202" s="43" t="s">
        <v>610</v>
      </c>
      <c r="D2202" s="44">
        <v>40481</v>
      </c>
      <c r="E2202" s="43">
        <v>4</v>
      </c>
      <c r="F2202" s="43">
        <v>3259500</v>
      </c>
      <c r="G2202" s="43">
        <v>0.03</v>
      </c>
      <c r="H2202" s="43">
        <v>97785</v>
      </c>
      <c r="I2202" s="43" t="s">
        <v>76</v>
      </c>
      <c r="J2202" s="43" t="s">
        <v>140</v>
      </c>
      <c r="K2202" s="43">
        <f t="shared" si="272"/>
        <v>2010</v>
      </c>
      <c r="L2202" s="43">
        <f t="shared" si="273"/>
        <v>1</v>
      </c>
      <c r="M2202" s="43">
        <f t="shared" si="274"/>
        <v>0</v>
      </c>
      <c r="N2202" s="43">
        <f t="shared" si="275"/>
        <v>1</v>
      </c>
      <c r="O2202" s="43" t="str">
        <f t="shared" si="276"/>
        <v>B: 1-3%</v>
      </c>
      <c r="P2202" s="45">
        <f t="shared" si="277"/>
        <v>3161715</v>
      </c>
      <c r="Q2202" s="45">
        <f>IF(L2202=1,F2202*INDEX(Asumsi!$B$5:$B$7,MATCH(I2202,Asumsi!$A$5:$A$7,0))-H2202,0)</f>
        <v>880065</v>
      </c>
      <c r="R2202" s="46">
        <f>MIN(G2202,INDEX(Asumsi!$C$5:$C$7,MATCH(I2202,Asumsi!$A$5:$A$7,0)))</f>
        <v>0.03</v>
      </c>
      <c r="S2202" s="43">
        <f t="shared" si="278"/>
        <v>0</v>
      </c>
      <c r="T2202" s="45">
        <f t="shared" si="279"/>
        <v>0</v>
      </c>
      <c r="U2202" s="45">
        <f>IF(L2202=1,F2202*INDEX(Asumsi!$B$5:$B$7,MATCH(I2202,Asumsi!$A$5:$A$7,0))-F2202*R2202,0)</f>
        <v>880065</v>
      </c>
      <c r="V2202" s="45">
        <f>IF(S2202=1,U2202*(1-Asumsi!$B$10),U2202)</f>
        <v>880065</v>
      </c>
    </row>
    <row r="2203" spans="1:22" x14ac:dyDescent="0.35">
      <c r="A2203" s="43">
        <v>11687</v>
      </c>
      <c r="B2203" s="43" t="s">
        <v>202</v>
      </c>
      <c r="C2203" s="43" t="s">
        <v>568</v>
      </c>
      <c r="D2203" s="44">
        <v>40902</v>
      </c>
      <c r="E2203" s="43">
        <v>26</v>
      </c>
      <c r="F2203" s="43">
        <v>377860</v>
      </c>
      <c r="G2203" s="43">
        <v>0.04</v>
      </c>
      <c r="H2203" s="43">
        <v>15114</v>
      </c>
      <c r="I2203" s="43" t="s">
        <v>76</v>
      </c>
      <c r="J2203" s="43" t="s">
        <v>145</v>
      </c>
      <c r="K2203" s="43">
        <f t="shared" si="272"/>
        <v>2011</v>
      </c>
      <c r="L2203" s="43">
        <f t="shared" si="273"/>
        <v>1</v>
      </c>
      <c r="M2203" s="43">
        <f t="shared" si="274"/>
        <v>0</v>
      </c>
      <c r="N2203" s="43">
        <f t="shared" si="275"/>
        <v>1</v>
      </c>
      <c r="O2203" s="43" t="str">
        <f t="shared" si="276"/>
        <v>C: 4-6%</v>
      </c>
      <c r="P2203" s="45">
        <f t="shared" si="277"/>
        <v>362746</v>
      </c>
      <c r="Q2203" s="45">
        <f>IF(L2203=1,F2203*INDEX(Asumsi!$B$5:$B$7,MATCH(I2203,Asumsi!$A$5:$A$7,0))-H2203,0)</f>
        <v>98244</v>
      </c>
      <c r="R2203" s="46">
        <f>MIN(G2203,INDEX(Asumsi!$C$5:$C$7,MATCH(I2203,Asumsi!$A$5:$A$7,0)))</f>
        <v>0.04</v>
      </c>
      <c r="S2203" s="43">
        <f t="shared" si="278"/>
        <v>0</v>
      </c>
      <c r="T2203" s="45">
        <f t="shared" si="279"/>
        <v>0</v>
      </c>
      <c r="U2203" s="45">
        <f>IF(L2203=1,F2203*INDEX(Asumsi!$B$5:$B$7,MATCH(I2203,Asumsi!$A$5:$A$7,0))-F2203*R2203,0)</f>
        <v>98243.6</v>
      </c>
      <c r="V2203" s="45">
        <f>IF(S2203=1,U2203*(1-Asumsi!$B$10),U2203)</f>
        <v>98243.6</v>
      </c>
    </row>
    <row r="2204" spans="1:22" x14ac:dyDescent="0.35">
      <c r="A2204" s="43">
        <v>12643</v>
      </c>
      <c r="B2204" s="43" t="s">
        <v>202</v>
      </c>
      <c r="C2204" s="43" t="s">
        <v>461</v>
      </c>
      <c r="D2204" s="44">
        <v>40256</v>
      </c>
      <c r="E2204" s="43">
        <v>22</v>
      </c>
      <c r="F2204" s="43">
        <v>691380</v>
      </c>
      <c r="G2204" s="43">
        <v>0.02</v>
      </c>
      <c r="H2204" s="43">
        <v>13828</v>
      </c>
      <c r="I2204" s="43" t="s">
        <v>76</v>
      </c>
      <c r="J2204" s="43" t="s">
        <v>145</v>
      </c>
      <c r="K2204" s="43">
        <f t="shared" si="272"/>
        <v>2010</v>
      </c>
      <c r="L2204" s="43">
        <f t="shared" si="273"/>
        <v>1</v>
      </c>
      <c r="M2204" s="43">
        <f t="shared" si="274"/>
        <v>0</v>
      </c>
      <c r="N2204" s="43">
        <f t="shared" si="275"/>
        <v>1</v>
      </c>
      <c r="O2204" s="43" t="str">
        <f t="shared" si="276"/>
        <v>B: 1-3%</v>
      </c>
      <c r="P2204" s="45">
        <f t="shared" si="277"/>
        <v>677552</v>
      </c>
      <c r="Q2204" s="45">
        <f>IF(L2204=1,F2204*INDEX(Asumsi!$B$5:$B$7,MATCH(I2204,Asumsi!$A$5:$A$7,0))-H2204,0)</f>
        <v>193586</v>
      </c>
      <c r="R2204" s="46">
        <f>MIN(G2204,INDEX(Asumsi!$C$5:$C$7,MATCH(I2204,Asumsi!$A$5:$A$7,0)))</f>
        <v>0.02</v>
      </c>
      <c r="S2204" s="43">
        <f t="shared" si="278"/>
        <v>0</v>
      </c>
      <c r="T2204" s="45">
        <f t="shared" si="279"/>
        <v>0</v>
      </c>
      <c r="U2204" s="45">
        <f>IF(L2204=1,F2204*INDEX(Asumsi!$B$5:$B$7,MATCH(I2204,Asumsi!$A$5:$A$7,0))-F2204*R2204,0)</f>
        <v>193586.4</v>
      </c>
      <c r="V2204" s="45">
        <f>IF(S2204=1,U2204*(1-Asumsi!$B$10),U2204)</f>
        <v>193586.4</v>
      </c>
    </row>
    <row r="2205" spans="1:22" x14ac:dyDescent="0.35">
      <c r="A2205" s="43">
        <v>13089</v>
      </c>
      <c r="B2205" s="43" t="s">
        <v>202</v>
      </c>
      <c r="C2205" s="43" t="s">
        <v>560</v>
      </c>
      <c r="D2205" s="44">
        <v>40891</v>
      </c>
      <c r="E2205" s="43">
        <v>34</v>
      </c>
      <c r="F2205" s="43">
        <v>7154220</v>
      </c>
      <c r="G2205" s="43">
        <v>0.1</v>
      </c>
      <c r="H2205" s="43">
        <v>715422</v>
      </c>
      <c r="I2205" s="43" t="s">
        <v>75</v>
      </c>
      <c r="J2205" s="43" t="s">
        <v>143</v>
      </c>
      <c r="K2205" s="43">
        <f t="shared" si="272"/>
        <v>2011</v>
      </c>
      <c r="L2205" s="43">
        <f t="shared" si="273"/>
        <v>1</v>
      </c>
      <c r="M2205" s="43">
        <f t="shared" si="274"/>
        <v>0</v>
      </c>
      <c r="N2205" s="43">
        <f t="shared" si="275"/>
        <v>1</v>
      </c>
      <c r="O2205" s="43" t="str">
        <f t="shared" si="276"/>
        <v>D: 7%+</v>
      </c>
      <c r="P2205" s="45">
        <f t="shared" si="277"/>
        <v>6438798</v>
      </c>
      <c r="Q2205" s="45">
        <f>IF(L2205=1,F2205*INDEX(Asumsi!$B$5:$B$7,MATCH(I2205,Asumsi!$A$5:$A$7,0))-H2205,0)</f>
        <v>1430844</v>
      </c>
      <c r="R2205" s="46">
        <f>MIN(G2205,INDEX(Asumsi!$C$5:$C$7,MATCH(I2205,Asumsi!$A$5:$A$7,0)))</f>
        <v>0.03</v>
      </c>
      <c r="S2205" s="43">
        <f t="shared" si="278"/>
        <v>1</v>
      </c>
      <c r="T2205" s="45">
        <f t="shared" si="279"/>
        <v>500795.4</v>
      </c>
      <c r="U2205" s="45">
        <f>IF(L2205=1,F2205*INDEX(Asumsi!$B$5:$B$7,MATCH(I2205,Asumsi!$A$5:$A$7,0))-F2205*R2205,0)</f>
        <v>1931639.4</v>
      </c>
      <c r="V2205" s="45">
        <f>IF(S2205=1,U2205*(1-Asumsi!$B$10),U2205)</f>
        <v>1835057.43</v>
      </c>
    </row>
    <row r="2206" spans="1:22" x14ac:dyDescent="0.35">
      <c r="A2206" s="43">
        <v>13378</v>
      </c>
      <c r="B2206" s="43" t="s">
        <v>202</v>
      </c>
      <c r="C2206" s="43" t="s">
        <v>579</v>
      </c>
      <c r="D2206" s="44">
        <v>40077</v>
      </c>
      <c r="E2206" s="43">
        <v>16</v>
      </c>
      <c r="F2206" s="43">
        <v>192080</v>
      </c>
      <c r="G2206" s="43">
        <v>0.05</v>
      </c>
      <c r="H2206" s="43">
        <v>9604</v>
      </c>
      <c r="I2206" s="43" t="s">
        <v>76</v>
      </c>
      <c r="J2206" s="43" t="s">
        <v>148</v>
      </c>
      <c r="K2206" s="43">
        <f t="shared" si="272"/>
        <v>2009</v>
      </c>
      <c r="L2206" s="43">
        <f t="shared" si="273"/>
        <v>1</v>
      </c>
      <c r="M2206" s="43">
        <f t="shared" si="274"/>
        <v>0</v>
      </c>
      <c r="N2206" s="43">
        <f t="shared" si="275"/>
        <v>1</v>
      </c>
      <c r="O2206" s="43" t="str">
        <f t="shared" si="276"/>
        <v>C: 4-6%</v>
      </c>
      <c r="P2206" s="45">
        <f t="shared" si="277"/>
        <v>182476</v>
      </c>
      <c r="Q2206" s="45">
        <f>IF(L2206=1,F2206*INDEX(Asumsi!$B$5:$B$7,MATCH(I2206,Asumsi!$A$5:$A$7,0))-H2206,0)</f>
        <v>48020</v>
      </c>
      <c r="R2206" s="46">
        <f>MIN(G2206,INDEX(Asumsi!$C$5:$C$7,MATCH(I2206,Asumsi!$A$5:$A$7,0)))</f>
        <v>0.05</v>
      </c>
      <c r="S2206" s="43">
        <f t="shared" si="278"/>
        <v>0</v>
      </c>
      <c r="T2206" s="45">
        <f t="shared" si="279"/>
        <v>0</v>
      </c>
      <c r="U2206" s="45">
        <f>IF(L2206=1,F2206*INDEX(Asumsi!$B$5:$B$7,MATCH(I2206,Asumsi!$A$5:$A$7,0))-F2206*R2206,0)</f>
        <v>48020</v>
      </c>
      <c r="V2206" s="45">
        <f>IF(S2206=1,U2206*(1-Asumsi!$B$10),U2206)</f>
        <v>48020</v>
      </c>
    </row>
    <row r="2207" spans="1:22" x14ac:dyDescent="0.35">
      <c r="A2207" s="43">
        <v>13824</v>
      </c>
      <c r="B2207" s="43" t="s">
        <v>202</v>
      </c>
      <c r="C2207" s="43" t="s">
        <v>555</v>
      </c>
      <c r="D2207" s="44">
        <v>40174</v>
      </c>
      <c r="E2207" s="43">
        <v>19</v>
      </c>
      <c r="F2207" s="43">
        <v>110540</v>
      </c>
      <c r="G2207" s="43">
        <v>0.05</v>
      </c>
      <c r="H2207" s="43">
        <v>5527</v>
      </c>
      <c r="I2207" s="43" t="s">
        <v>76</v>
      </c>
      <c r="J2207" s="43" t="s">
        <v>149</v>
      </c>
      <c r="K2207" s="43">
        <f t="shared" si="272"/>
        <v>2009</v>
      </c>
      <c r="L2207" s="43">
        <f t="shared" si="273"/>
        <v>1</v>
      </c>
      <c r="M2207" s="43">
        <f t="shared" si="274"/>
        <v>0</v>
      </c>
      <c r="N2207" s="43">
        <f t="shared" si="275"/>
        <v>1</v>
      </c>
      <c r="O2207" s="43" t="str">
        <f t="shared" si="276"/>
        <v>C: 4-6%</v>
      </c>
      <c r="P2207" s="45">
        <f t="shared" si="277"/>
        <v>105013</v>
      </c>
      <c r="Q2207" s="45">
        <f>IF(L2207=1,F2207*INDEX(Asumsi!$B$5:$B$7,MATCH(I2207,Asumsi!$A$5:$A$7,0))-H2207,0)</f>
        <v>27635</v>
      </c>
      <c r="R2207" s="46">
        <f>MIN(G2207,INDEX(Asumsi!$C$5:$C$7,MATCH(I2207,Asumsi!$A$5:$A$7,0)))</f>
        <v>0.05</v>
      </c>
      <c r="S2207" s="43">
        <f t="shared" si="278"/>
        <v>0</v>
      </c>
      <c r="T2207" s="45">
        <f t="shared" si="279"/>
        <v>0</v>
      </c>
      <c r="U2207" s="45">
        <f>IF(L2207=1,F2207*INDEX(Asumsi!$B$5:$B$7,MATCH(I2207,Asumsi!$A$5:$A$7,0))-F2207*R2207,0)</f>
        <v>27635</v>
      </c>
      <c r="V2207" s="45">
        <f>IF(S2207=1,U2207*(1-Asumsi!$B$10),U2207)</f>
        <v>27635</v>
      </c>
    </row>
    <row r="2208" spans="1:22" x14ac:dyDescent="0.35">
      <c r="A2208" s="43">
        <v>18562</v>
      </c>
      <c r="B2208" s="43" t="s">
        <v>202</v>
      </c>
      <c r="C2208" s="43" t="s">
        <v>510</v>
      </c>
      <c r="D2208" s="44">
        <v>40897</v>
      </c>
      <c r="E2208" s="43">
        <v>41</v>
      </c>
      <c r="F2208" s="43">
        <v>320220</v>
      </c>
      <c r="G2208" s="43">
        <v>0.1</v>
      </c>
      <c r="H2208" s="43">
        <v>32022</v>
      </c>
      <c r="I2208" s="43" t="s">
        <v>76</v>
      </c>
      <c r="J2208" s="43" t="s">
        <v>145</v>
      </c>
      <c r="K2208" s="43">
        <f t="shared" si="272"/>
        <v>2011</v>
      </c>
      <c r="L2208" s="43">
        <f t="shared" si="273"/>
        <v>1</v>
      </c>
      <c r="M2208" s="43">
        <f t="shared" si="274"/>
        <v>0</v>
      </c>
      <c r="N2208" s="43">
        <f t="shared" si="275"/>
        <v>1</v>
      </c>
      <c r="O2208" s="43" t="str">
        <f t="shared" si="276"/>
        <v>D: 7%+</v>
      </c>
      <c r="P2208" s="45">
        <f t="shared" si="277"/>
        <v>288198</v>
      </c>
      <c r="Q2208" s="45">
        <f>IF(L2208=1,F2208*INDEX(Asumsi!$B$5:$B$7,MATCH(I2208,Asumsi!$A$5:$A$7,0))-H2208,0)</f>
        <v>64044</v>
      </c>
      <c r="R2208" s="46">
        <f>MIN(G2208,INDEX(Asumsi!$C$5:$C$7,MATCH(I2208,Asumsi!$A$5:$A$7,0)))</f>
        <v>0.05</v>
      </c>
      <c r="S2208" s="43">
        <f t="shared" si="278"/>
        <v>1</v>
      </c>
      <c r="T2208" s="45">
        <f t="shared" si="279"/>
        <v>16011</v>
      </c>
      <c r="U2208" s="45">
        <f>IF(L2208=1,F2208*INDEX(Asumsi!$B$5:$B$7,MATCH(I2208,Asumsi!$A$5:$A$7,0))-F2208*R2208,0)</f>
        <v>80055</v>
      </c>
      <c r="V2208" s="45">
        <f>IF(S2208=1,U2208*(1-Asumsi!$B$10),U2208)</f>
        <v>76052.25</v>
      </c>
    </row>
    <row r="2209" spans="1:22" x14ac:dyDescent="0.35">
      <c r="A2209" s="43">
        <v>20737</v>
      </c>
      <c r="B2209" s="43" t="s">
        <v>202</v>
      </c>
      <c r="C2209" s="43" t="s">
        <v>602</v>
      </c>
      <c r="D2209" s="44">
        <v>40902</v>
      </c>
      <c r="E2209" s="43">
        <v>10</v>
      </c>
      <c r="F2209" s="43">
        <v>2821860</v>
      </c>
      <c r="G2209" s="43">
        <v>0.08</v>
      </c>
      <c r="H2209" s="43">
        <v>225749</v>
      </c>
      <c r="I2209" s="43" t="s">
        <v>75</v>
      </c>
      <c r="J2209" s="43" t="s">
        <v>143</v>
      </c>
      <c r="K2209" s="43">
        <f t="shared" si="272"/>
        <v>2011</v>
      </c>
      <c r="L2209" s="43">
        <f t="shared" si="273"/>
        <v>1</v>
      </c>
      <c r="M2209" s="43">
        <f t="shared" si="274"/>
        <v>0</v>
      </c>
      <c r="N2209" s="43">
        <f t="shared" si="275"/>
        <v>1</v>
      </c>
      <c r="O2209" s="43" t="str">
        <f t="shared" si="276"/>
        <v>D: 7%+</v>
      </c>
      <c r="P2209" s="45">
        <f t="shared" si="277"/>
        <v>2596111</v>
      </c>
      <c r="Q2209" s="45">
        <f>IF(L2209=1,F2209*INDEX(Asumsi!$B$5:$B$7,MATCH(I2209,Asumsi!$A$5:$A$7,0))-H2209,0)</f>
        <v>620809</v>
      </c>
      <c r="R2209" s="46">
        <f>MIN(G2209,INDEX(Asumsi!$C$5:$C$7,MATCH(I2209,Asumsi!$A$5:$A$7,0)))</f>
        <v>0.03</v>
      </c>
      <c r="S2209" s="43">
        <f t="shared" si="278"/>
        <v>1</v>
      </c>
      <c r="T2209" s="45">
        <f t="shared" si="279"/>
        <v>141093</v>
      </c>
      <c r="U2209" s="45">
        <f>IF(L2209=1,F2209*INDEX(Asumsi!$B$5:$B$7,MATCH(I2209,Asumsi!$A$5:$A$7,0))-F2209*R2209,0)</f>
        <v>761902.2</v>
      </c>
      <c r="V2209" s="45">
        <f>IF(S2209=1,U2209*(1-Asumsi!$B$10),U2209)</f>
        <v>723807.09</v>
      </c>
    </row>
    <row r="2210" spans="1:22" x14ac:dyDescent="0.35">
      <c r="A2210" s="43">
        <v>20900</v>
      </c>
      <c r="B2210" s="43" t="s">
        <v>202</v>
      </c>
      <c r="C2210" s="43" t="s">
        <v>657</v>
      </c>
      <c r="D2210" s="44">
        <v>40506</v>
      </c>
      <c r="E2210" s="43">
        <v>50</v>
      </c>
      <c r="F2210" s="43">
        <v>3956733</v>
      </c>
      <c r="G2210" s="43">
        <v>0</v>
      </c>
      <c r="H2210" s="43">
        <v>0</v>
      </c>
      <c r="I2210" s="43" t="s">
        <v>77</v>
      </c>
      <c r="J2210" s="43" t="s">
        <v>137</v>
      </c>
      <c r="K2210" s="43">
        <f t="shared" si="272"/>
        <v>2010</v>
      </c>
      <c r="L2210" s="43">
        <f t="shared" si="273"/>
        <v>1</v>
      </c>
      <c r="M2210" s="43">
        <f t="shared" si="274"/>
        <v>0</v>
      </c>
      <c r="N2210" s="43">
        <f t="shared" si="275"/>
        <v>1</v>
      </c>
      <c r="O2210" s="43" t="str">
        <f t="shared" si="276"/>
        <v>A: 0%</v>
      </c>
      <c r="P2210" s="45">
        <f t="shared" si="277"/>
        <v>3956733</v>
      </c>
      <c r="Q2210" s="45">
        <f>IF(L2210=1,F2210*INDEX(Asumsi!$B$5:$B$7,MATCH(I2210,Asumsi!$A$5:$A$7,0))-H2210,0)</f>
        <v>1187019.8999999999</v>
      </c>
      <c r="R2210" s="46">
        <f>MIN(G2210,INDEX(Asumsi!$C$5:$C$7,MATCH(I2210,Asumsi!$A$5:$A$7,0)))</f>
        <v>0</v>
      </c>
      <c r="S2210" s="43">
        <f t="shared" si="278"/>
        <v>0</v>
      </c>
      <c r="T2210" s="45">
        <f t="shared" si="279"/>
        <v>0</v>
      </c>
      <c r="U2210" s="45">
        <f>IF(L2210=1,F2210*INDEX(Asumsi!$B$5:$B$7,MATCH(I2210,Asumsi!$A$5:$A$7,0))-F2210*R2210,0)</f>
        <v>1187019.8999999999</v>
      </c>
      <c r="V2210" s="45">
        <f>IF(S2210=1,U2210*(1-Asumsi!$B$10),U2210)</f>
        <v>1187019.8999999999</v>
      </c>
    </row>
    <row r="2211" spans="1:22" x14ac:dyDescent="0.35">
      <c r="A2211" s="43">
        <v>26658</v>
      </c>
      <c r="B2211" s="43" t="s">
        <v>202</v>
      </c>
      <c r="C2211" s="43" t="s">
        <v>564</v>
      </c>
      <c r="D2211" s="44">
        <v>40899</v>
      </c>
      <c r="E2211" s="43">
        <v>17</v>
      </c>
      <c r="F2211" s="43">
        <v>145500</v>
      </c>
      <c r="G2211" s="43">
        <v>0.05</v>
      </c>
      <c r="H2211" s="43">
        <v>7275</v>
      </c>
      <c r="I2211" s="43" t="s">
        <v>76</v>
      </c>
      <c r="J2211" s="43" t="s">
        <v>138</v>
      </c>
      <c r="K2211" s="43">
        <f t="shared" si="272"/>
        <v>2011</v>
      </c>
      <c r="L2211" s="43">
        <f t="shared" si="273"/>
        <v>1</v>
      </c>
      <c r="M2211" s="43">
        <f t="shared" si="274"/>
        <v>0</v>
      </c>
      <c r="N2211" s="43">
        <f t="shared" si="275"/>
        <v>1</v>
      </c>
      <c r="O2211" s="43" t="str">
        <f t="shared" si="276"/>
        <v>C: 4-6%</v>
      </c>
      <c r="P2211" s="45">
        <f t="shared" si="277"/>
        <v>138225</v>
      </c>
      <c r="Q2211" s="45">
        <f>IF(L2211=1,F2211*INDEX(Asumsi!$B$5:$B$7,MATCH(I2211,Asumsi!$A$5:$A$7,0))-H2211,0)</f>
        <v>36375</v>
      </c>
      <c r="R2211" s="46">
        <f>MIN(G2211,INDEX(Asumsi!$C$5:$C$7,MATCH(I2211,Asumsi!$A$5:$A$7,0)))</f>
        <v>0.05</v>
      </c>
      <c r="S2211" s="43">
        <f t="shared" si="278"/>
        <v>0</v>
      </c>
      <c r="T2211" s="45">
        <f t="shared" si="279"/>
        <v>0</v>
      </c>
      <c r="U2211" s="45">
        <f>IF(L2211=1,F2211*INDEX(Asumsi!$B$5:$B$7,MATCH(I2211,Asumsi!$A$5:$A$7,0))-F2211*R2211,0)</f>
        <v>36375</v>
      </c>
      <c r="V2211" s="45">
        <f>IF(S2211=1,U2211*(1-Asumsi!$B$10),U2211)</f>
        <v>36375</v>
      </c>
    </row>
    <row r="2212" spans="1:22" x14ac:dyDescent="0.35">
      <c r="A2212" s="43">
        <v>27271</v>
      </c>
      <c r="B2212" s="43" t="s">
        <v>202</v>
      </c>
      <c r="C2212" s="43" t="s">
        <v>656</v>
      </c>
      <c r="D2212" s="44">
        <v>40800</v>
      </c>
      <c r="E2212" s="43">
        <v>8</v>
      </c>
      <c r="F2212" s="43">
        <v>603140</v>
      </c>
      <c r="G2212" s="43">
        <v>0</v>
      </c>
      <c r="H2212" s="43">
        <v>0</v>
      </c>
      <c r="I2212" s="43" t="s">
        <v>75</v>
      </c>
      <c r="J2212" s="43" t="s">
        <v>135</v>
      </c>
      <c r="K2212" s="43">
        <f t="shared" si="272"/>
        <v>2011</v>
      </c>
      <c r="L2212" s="43">
        <f t="shared" si="273"/>
        <v>1</v>
      </c>
      <c r="M2212" s="43">
        <f t="shared" si="274"/>
        <v>0</v>
      </c>
      <c r="N2212" s="43">
        <f t="shared" si="275"/>
        <v>1</v>
      </c>
      <c r="O2212" s="43" t="str">
        <f t="shared" si="276"/>
        <v>A: 0%</v>
      </c>
      <c r="P2212" s="45">
        <f t="shared" si="277"/>
        <v>603140</v>
      </c>
      <c r="Q2212" s="45">
        <f>IF(L2212=1,F2212*INDEX(Asumsi!$B$5:$B$7,MATCH(I2212,Asumsi!$A$5:$A$7,0))-H2212,0)</f>
        <v>180942</v>
      </c>
      <c r="R2212" s="46">
        <f>MIN(G2212,INDEX(Asumsi!$C$5:$C$7,MATCH(I2212,Asumsi!$A$5:$A$7,0)))</f>
        <v>0</v>
      </c>
      <c r="S2212" s="43">
        <f t="shared" si="278"/>
        <v>0</v>
      </c>
      <c r="T2212" s="45">
        <f t="shared" si="279"/>
        <v>0</v>
      </c>
      <c r="U2212" s="45">
        <f>IF(L2212=1,F2212*INDEX(Asumsi!$B$5:$B$7,MATCH(I2212,Asumsi!$A$5:$A$7,0))-F2212*R2212,0)</f>
        <v>180942</v>
      </c>
      <c r="V2212" s="45">
        <f>IF(S2212=1,U2212*(1-Asumsi!$B$10),U2212)</f>
        <v>180942</v>
      </c>
    </row>
    <row r="2213" spans="1:22" x14ac:dyDescent="0.35">
      <c r="A2213" s="43">
        <v>28001</v>
      </c>
      <c r="B2213" s="43" t="s">
        <v>202</v>
      </c>
      <c r="C2213" s="43" t="s">
        <v>561</v>
      </c>
      <c r="D2213" s="44">
        <v>39978</v>
      </c>
      <c r="E2213" s="43">
        <v>21</v>
      </c>
      <c r="F2213" s="43">
        <v>8402160</v>
      </c>
      <c r="G2213" s="43">
        <v>0.01</v>
      </c>
      <c r="H2213" s="43">
        <v>84022</v>
      </c>
      <c r="I2213" s="43" t="s">
        <v>75</v>
      </c>
      <c r="J2213" s="43" t="s">
        <v>144</v>
      </c>
      <c r="K2213" s="43">
        <f t="shared" si="272"/>
        <v>2009</v>
      </c>
      <c r="L2213" s="43">
        <f t="shared" si="273"/>
        <v>1</v>
      </c>
      <c r="M2213" s="43">
        <f t="shared" si="274"/>
        <v>0</v>
      </c>
      <c r="N2213" s="43">
        <f t="shared" si="275"/>
        <v>1</v>
      </c>
      <c r="O2213" s="43" t="str">
        <f t="shared" si="276"/>
        <v>B: 1-3%</v>
      </c>
      <c r="P2213" s="45">
        <f t="shared" si="277"/>
        <v>8318138</v>
      </c>
      <c r="Q2213" s="45">
        <f>IF(L2213=1,F2213*INDEX(Asumsi!$B$5:$B$7,MATCH(I2213,Asumsi!$A$5:$A$7,0))-H2213,0)</f>
        <v>2436626</v>
      </c>
      <c r="R2213" s="46">
        <f>MIN(G2213,INDEX(Asumsi!$C$5:$C$7,MATCH(I2213,Asumsi!$A$5:$A$7,0)))</f>
        <v>0.01</v>
      </c>
      <c r="S2213" s="43">
        <f t="shared" si="278"/>
        <v>0</v>
      </c>
      <c r="T2213" s="45">
        <f t="shared" si="279"/>
        <v>0</v>
      </c>
      <c r="U2213" s="45">
        <f>IF(L2213=1,F2213*INDEX(Asumsi!$B$5:$B$7,MATCH(I2213,Asumsi!$A$5:$A$7,0))-F2213*R2213,0)</f>
        <v>2436626.4</v>
      </c>
      <c r="V2213" s="45">
        <f>IF(S2213=1,U2213*(1-Asumsi!$B$10),U2213)</f>
        <v>2436626.4</v>
      </c>
    </row>
    <row r="2214" spans="1:22" x14ac:dyDescent="0.35">
      <c r="A2214" s="43">
        <v>28161</v>
      </c>
      <c r="B2214" s="43" t="s">
        <v>202</v>
      </c>
      <c r="C2214" s="43" t="s">
        <v>546</v>
      </c>
      <c r="D2214" s="44">
        <v>39979</v>
      </c>
      <c r="E2214" s="43">
        <v>15</v>
      </c>
      <c r="F2214" s="43">
        <v>10056620</v>
      </c>
      <c r="G2214" s="43">
        <v>0.06</v>
      </c>
      <c r="H2214" s="43">
        <v>603397</v>
      </c>
      <c r="I2214" s="43" t="s">
        <v>75</v>
      </c>
      <c r="J2214" s="43" t="s">
        <v>135</v>
      </c>
      <c r="K2214" s="43">
        <f t="shared" si="272"/>
        <v>2009</v>
      </c>
      <c r="L2214" s="43">
        <f t="shared" si="273"/>
        <v>1</v>
      </c>
      <c r="M2214" s="43">
        <f t="shared" si="274"/>
        <v>0</v>
      </c>
      <c r="N2214" s="43">
        <f t="shared" si="275"/>
        <v>1</v>
      </c>
      <c r="O2214" s="43" t="str">
        <f t="shared" si="276"/>
        <v>C: 4-6%</v>
      </c>
      <c r="P2214" s="45">
        <f t="shared" si="277"/>
        <v>9453223</v>
      </c>
      <c r="Q2214" s="45">
        <f>IF(L2214=1,F2214*INDEX(Asumsi!$B$5:$B$7,MATCH(I2214,Asumsi!$A$5:$A$7,0))-H2214,0)</f>
        <v>2413589</v>
      </c>
      <c r="R2214" s="46">
        <f>MIN(G2214,INDEX(Asumsi!$C$5:$C$7,MATCH(I2214,Asumsi!$A$5:$A$7,0)))</f>
        <v>0.03</v>
      </c>
      <c r="S2214" s="43">
        <f t="shared" si="278"/>
        <v>1</v>
      </c>
      <c r="T2214" s="45">
        <f t="shared" si="279"/>
        <v>301698.59999999998</v>
      </c>
      <c r="U2214" s="45">
        <f>IF(L2214=1,F2214*INDEX(Asumsi!$B$5:$B$7,MATCH(I2214,Asumsi!$A$5:$A$7,0))-F2214*R2214,0)</f>
        <v>2715287.4</v>
      </c>
      <c r="V2214" s="45">
        <f>IF(S2214=1,U2214*(1-Asumsi!$B$10),U2214)</f>
        <v>2579523.0299999998</v>
      </c>
    </row>
    <row r="2215" spans="1:22" x14ac:dyDescent="0.35">
      <c r="A2215" s="43">
        <v>29350</v>
      </c>
      <c r="B2215" s="43" t="s">
        <v>202</v>
      </c>
      <c r="C2215" s="43" t="s">
        <v>543</v>
      </c>
      <c r="D2215" s="44">
        <v>40050</v>
      </c>
      <c r="E2215" s="43">
        <v>10</v>
      </c>
      <c r="F2215" s="43">
        <v>300660</v>
      </c>
      <c r="G2215" s="43">
        <v>0.1</v>
      </c>
      <c r="H2215" s="43">
        <v>30066</v>
      </c>
      <c r="I2215" s="43" t="s">
        <v>76</v>
      </c>
      <c r="J2215" s="43" t="s">
        <v>140</v>
      </c>
      <c r="K2215" s="43">
        <f t="shared" si="272"/>
        <v>2009</v>
      </c>
      <c r="L2215" s="43">
        <f t="shared" si="273"/>
        <v>1</v>
      </c>
      <c r="M2215" s="43">
        <f t="shared" si="274"/>
        <v>0</v>
      </c>
      <c r="N2215" s="43">
        <f t="shared" si="275"/>
        <v>1</v>
      </c>
      <c r="O2215" s="43" t="str">
        <f t="shared" si="276"/>
        <v>D: 7%+</v>
      </c>
      <c r="P2215" s="45">
        <f t="shared" si="277"/>
        <v>270594</v>
      </c>
      <c r="Q2215" s="45">
        <f>IF(L2215=1,F2215*INDEX(Asumsi!$B$5:$B$7,MATCH(I2215,Asumsi!$A$5:$A$7,0))-H2215,0)</f>
        <v>60132</v>
      </c>
      <c r="R2215" s="46">
        <f>MIN(G2215,INDEX(Asumsi!$C$5:$C$7,MATCH(I2215,Asumsi!$A$5:$A$7,0)))</f>
        <v>0.05</v>
      </c>
      <c r="S2215" s="43">
        <f t="shared" si="278"/>
        <v>1</v>
      </c>
      <c r="T2215" s="45">
        <f t="shared" si="279"/>
        <v>15033</v>
      </c>
      <c r="U2215" s="45">
        <f>IF(L2215=1,F2215*INDEX(Asumsi!$B$5:$B$7,MATCH(I2215,Asumsi!$A$5:$A$7,0))-F2215*R2215,0)</f>
        <v>75165</v>
      </c>
      <c r="V2215" s="45">
        <f>IF(S2215=1,U2215*(1-Asumsi!$B$10),U2215)</f>
        <v>71406.75</v>
      </c>
    </row>
    <row r="2216" spans="1:22" x14ac:dyDescent="0.35">
      <c r="A2216" s="43">
        <v>29666</v>
      </c>
      <c r="B2216" s="43" t="s">
        <v>202</v>
      </c>
      <c r="C2216" s="43" t="s">
        <v>603</v>
      </c>
      <c r="D2216" s="44">
        <v>40907</v>
      </c>
      <c r="E2216" s="43">
        <v>29</v>
      </c>
      <c r="F2216" s="43">
        <v>311720</v>
      </c>
      <c r="G2216" s="43">
        <v>0.09</v>
      </c>
      <c r="H2216" s="43">
        <v>28055</v>
      </c>
      <c r="I2216" s="43" t="s">
        <v>76</v>
      </c>
      <c r="J2216" s="43" t="s">
        <v>145</v>
      </c>
      <c r="K2216" s="43">
        <f t="shared" si="272"/>
        <v>2011</v>
      </c>
      <c r="L2216" s="43">
        <f t="shared" si="273"/>
        <v>1</v>
      </c>
      <c r="M2216" s="43">
        <f t="shared" si="274"/>
        <v>0</v>
      </c>
      <c r="N2216" s="43">
        <f t="shared" si="275"/>
        <v>1</v>
      </c>
      <c r="O2216" s="43" t="str">
        <f t="shared" si="276"/>
        <v>D: 7%+</v>
      </c>
      <c r="P2216" s="45">
        <f t="shared" si="277"/>
        <v>283665</v>
      </c>
      <c r="Q2216" s="45">
        <f>IF(L2216=1,F2216*INDEX(Asumsi!$B$5:$B$7,MATCH(I2216,Asumsi!$A$5:$A$7,0))-H2216,0)</f>
        <v>65461</v>
      </c>
      <c r="R2216" s="46">
        <f>MIN(G2216,INDEX(Asumsi!$C$5:$C$7,MATCH(I2216,Asumsi!$A$5:$A$7,0)))</f>
        <v>0.05</v>
      </c>
      <c r="S2216" s="43">
        <f t="shared" si="278"/>
        <v>1</v>
      </c>
      <c r="T2216" s="45">
        <f t="shared" si="279"/>
        <v>12468.799999999997</v>
      </c>
      <c r="U2216" s="45">
        <f>IF(L2216=1,F2216*INDEX(Asumsi!$B$5:$B$7,MATCH(I2216,Asumsi!$A$5:$A$7,0))-F2216*R2216,0)</f>
        <v>77930</v>
      </c>
      <c r="V2216" s="45">
        <f>IF(S2216=1,U2216*(1-Asumsi!$B$10),U2216)</f>
        <v>74033.5</v>
      </c>
    </row>
    <row r="2217" spans="1:22" x14ac:dyDescent="0.35">
      <c r="A2217" s="43">
        <v>29700</v>
      </c>
      <c r="B2217" s="43" t="s">
        <v>202</v>
      </c>
      <c r="C2217" s="43" t="s">
        <v>543</v>
      </c>
      <c r="D2217" s="44">
        <v>40274</v>
      </c>
      <c r="E2217" s="43">
        <v>9</v>
      </c>
      <c r="F2217" s="43">
        <v>60700</v>
      </c>
      <c r="G2217" s="43">
        <v>0.01</v>
      </c>
      <c r="H2217" s="43">
        <v>607</v>
      </c>
      <c r="I2217" s="43" t="s">
        <v>76</v>
      </c>
      <c r="J2217" s="43" t="s">
        <v>149</v>
      </c>
      <c r="K2217" s="43">
        <f t="shared" si="272"/>
        <v>2010</v>
      </c>
      <c r="L2217" s="43">
        <f t="shared" si="273"/>
        <v>1</v>
      </c>
      <c r="M2217" s="43">
        <f t="shared" si="274"/>
        <v>0</v>
      </c>
      <c r="N2217" s="43">
        <f t="shared" si="275"/>
        <v>1</v>
      </c>
      <c r="O2217" s="43" t="str">
        <f t="shared" si="276"/>
        <v>B: 1-3%</v>
      </c>
      <c r="P2217" s="45">
        <f t="shared" si="277"/>
        <v>60093</v>
      </c>
      <c r="Q2217" s="45">
        <f>IF(L2217=1,F2217*INDEX(Asumsi!$B$5:$B$7,MATCH(I2217,Asumsi!$A$5:$A$7,0))-H2217,0)</f>
        <v>17603</v>
      </c>
      <c r="R2217" s="46">
        <f>MIN(G2217,INDEX(Asumsi!$C$5:$C$7,MATCH(I2217,Asumsi!$A$5:$A$7,0)))</f>
        <v>0.01</v>
      </c>
      <c r="S2217" s="43">
        <f t="shared" si="278"/>
        <v>0</v>
      </c>
      <c r="T2217" s="45">
        <f t="shared" si="279"/>
        <v>0</v>
      </c>
      <c r="U2217" s="45">
        <f>IF(L2217=1,F2217*INDEX(Asumsi!$B$5:$B$7,MATCH(I2217,Asumsi!$A$5:$A$7,0))-F2217*R2217,0)</f>
        <v>17603</v>
      </c>
      <c r="V2217" s="45">
        <f>IF(S2217=1,U2217*(1-Asumsi!$B$10),U2217)</f>
        <v>17603</v>
      </c>
    </row>
    <row r="2218" spans="1:22" x14ac:dyDescent="0.35">
      <c r="A2218" s="43">
        <v>30754</v>
      </c>
      <c r="B2218" s="43" t="s">
        <v>202</v>
      </c>
      <c r="C2218" s="43" t="s">
        <v>549</v>
      </c>
      <c r="D2218" s="44">
        <v>40507</v>
      </c>
      <c r="E2218" s="43">
        <v>20</v>
      </c>
      <c r="F2218" s="43">
        <v>8216340</v>
      </c>
      <c r="G2218" s="43">
        <v>0.09</v>
      </c>
      <c r="H2218" s="43">
        <v>739471</v>
      </c>
      <c r="I2218" s="43" t="s">
        <v>75</v>
      </c>
      <c r="J2218" s="43" t="s">
        <v>136</v>
      </c>
      <c r="K2218" s="43">
        <f t="shared" si="272"/>
        <v>2010</v>
      </c>
      <c r="L2218" s="43">
        <f t="shared" si="273"/>
        <v>1</v>
      </c>
      <c r="M2218" s="43">
        <f t="shared" si="274"/>
        <v>0</v>
      </c>
      <c r="N2218" s="43">
        <f t="shared" si="275"/>
        <v>1</v>
      </c>
      <c r="O2218" s="43" t="str">
        <f t="shared" si="276"/>
        <v>D: 7%+</v>
      </c>
      <c r="P2218" s="45">
        <f t="shared" si="277"/>
        <v>7476869</v>
      </c>
      <c r="Q2218" s="45">
        <f>IF(L2218=1,F2218*INDEX(Asumsi!$B$5:$B$7,MATCH(I2218,Asumsi!$A$5:$A$7,0))-H2218,0)</f>
        <v>1725431</v>
      </c>
      <c r="R2218" s="46">
        <f>MIN(G2218,INDEX(Asumsi!$C$5:$C$7,MATCH(I2218,Asumsi!$A$5:$A$7,0)))</f>
        <v>0.03</v>
      </c>
      <c r="S2218" s="43">
        <f t="shared" si="278"/>
        <v>1</v>
      </c>
      <c r="T2218" s="45">
        <f t="shared" si="279"/>
        <v>492980.39999999997</v>
      </c>
      <c r="U2218" s="45">
        <f>IF(L2218=1,F2218*INDEX(Asumsi!$B$5:$B$7,MATCH(I2218,Asumsi!$A$5:$A$7,0))-F2218*R2218,0)</f>
        <v>2218411.7999999998</v>
      </c>
      <c r="V2218" s="45">
        <f>IF(S2218=1,U2218*(1-Asumsi!$B$10),U2218)</f>
        <v>2107491.2099999995</v>
      </c>
    </row>
    <row r="2219" spans="1:22" x14ac:dyDescent="0.35">
      <c r="A2219" s="43">
        <v>31650</v>
      </c>
      <c r="B2219" s="43" t="s">
        <v>202</v>
      </c>
      <c r="C2219" s="43" t="s">
        <v>596</v>
      </c>
      <c r="D2219" s="44">
        <v>40401</v>
      </c>
      <c r="E2219" s="43">
        <v>19</v>
      </c>
      <c r="F2219" s="43">
        <v>3009940</v>
      </c>
      <c r="G2219" s="43">
        <v>0.02</v>
      </c>
      <c r="H2219" s="43">
        <v>60199</v>
      </c>
      <c r="I2219" s="43" t="s">
        <v>77</v>
      </c>
      <c r="J2219" s="43" t="s">
        <v>142</v>
      </c>
      <c r="K2219" s="43">
        <f t="shared" si="272"/>
        <v>2010</v>
      </c>
      <c r="L2219" s="43">
        <f t="shared" si="273"/>
        <v>1</v>
      </c>
      <c r="M2219" s="43">
        <f t="shared" si="274"/>
        <v>0</v>
      </c>
      <c r="N2219" s="43">
        <f t="shared" si="275"/>
        <v>1</v>
      </c>
      <c r="O2219" s="43" t="str">
        <f t="shared" si="276"/>
        <v>B: 1-3%</v>
      </c>
      <c r="P2219" s="45">
        <f t="shared" si="277"/>
        <v>2949741</v>
      </c>
      <c r="Q2219" s="45">
        <f>IF(L2219=1,F2219*INDEX(Asumsi!$B$5:$B$7,MATCH(I2219,Asumsi!$A$5:$A$7,0))-H2219,0)</f>
        <v>842783</v>
      </c>
      <c r="R2219" s="46">
        <f>MIN(G2219,INDEX(Asumsi!$C$5:$C$7,MATCH(I2219,Asumsi!$A$5:$A$7,0)))</f>
        <v>0.02</v>
      </c>
      <c r="S2219" s="43">
        <f t="shared" si="278"/>
        <v>0</v>
      </c>
      <c r="T2219" s="45">
        <f t="shared" si="279"/>
        <v>0</v>
      </c>
      <c r="U2219" s="45">
        <f>IF(L2219=1,F2219*INDEX(Asumsi!$B$5:$B$7,MATCH(I2219,Asumsi!$A$5:$A$7,0))-F2219*R2219,0)</f>
        <v>842783.2</v>
      </c>
      <c r="V2219" s="45">
        <f>IF(S2219=1,U2219*(1-Asumsi!$B$10),U2219)</f>
        <v>842783.2</v>
      </c>
    </row>
    <row r="2220" spans="1:22" x14ac:dyDescent="0.35">
      <c r="A2220" s="43">
        <v>32292</v>
      </c>
      <c r="B2220" s="43" t="s">
        <v>202</v>
      </c>
      <c r="C2220" s="43" t="s">
        <v>569</v>
      </c>
      <c r="D2220" s="44">
        <v>40954</v>
      </c>
      <c r="E2220" s="43">
        <v>49</v>
      </c>
      <c r="F2220" s="43">
        <v>10017522</v>
      </c>
      <c r="G2220" s="43">
        <v>0.04</v>
      </c>
      <c r="H2220" s="43">
        <v>400701</v>
      </c>
      <c r="I2220" s="43" t="s">
        <v>77</v>
      </c>
      <c r="J2220" s="43" t="s">
        <v>137</v>
      </c>
      <c r="K2220" s="43">
        <f t="shared" si="272"/>
        <v>2012</v>
      </c>
      <c r="L2220" s="43">
        <f t="shared" si="273"/>
        <v>1</v>
      </c>
      <c r="M2220" s="43">
        <f t="shared" si="274"/>
        <v>0</v>
      </c>
      <c r="N2220" s="43">
        <f t="shared" si="275"/>
        <v>1</v>
      </c>
      <c r="O2220" s="43" t="str">
        <f t="shared" si="276"/>
        <v>C: 4-6%</v>
      </c>
      <c r="P2220" s="45">
        <f t="shared" si="277"/>
        <v>9616821</v>
      </c>
      <c r="Q2220" s="45">
        <f>IF(L2220=1,F2220*INDEX(Asumsi!$B$5:$B$7,MATCH(I2220,Asumsi!$A$5:$A$7,0))-H2220,0)</f>
        <v>2604555.6</v>
      </c>
      <c r="R2220" s="46">
        <f>MIN(G2220,INDEX(Asumsi!$C$5:$C$7,MATCH(I2220,Asumsi!$A$5:$A$7,0)))</f>
        <v>0.04</v>
      </c>
      <c r="S2220" s="43">
        <f t="shared" si="278"/>
        <v>0</v>
      </c>
      <c r="T2220" s="45">
        <f t="shared" si="279"/>
        <v>0</v>
      </c>
      <c r="U2220" s="45">
        <f>IF(L2220=1,F2220*INDEX(Asumsi!$B$5:$B$7,MATCH(I2220,Asumsi!$A$5:$A$7,0))-F2220*R2220,0)</f>
        <v>2604555.7200000002</v>
      </c>
      <c r="V2220" s="45">
        <f>IF(S2220=1,U2220*(1-Asumsi!$B$10),U2220)</f>
        <v>2604555.7200000002</v>
      </c>
    </row>
    <row r="2221" spans="1:22" x14ac:dyDescent="0.35">
      <c r="A2221" s="43">
        <v>35201</v>
      </c>
      <c r="B2221" s="43" t="s">
        <v>202</v>
      </c>
      <c r="C2221" s="43" t="s">
        <v>566</v>
      </c>
      <c r="D2221" s="44">
        <v>40333</v>
      </c>
      <c r="E2221" s="43">
        <v>18</v>
      </c>
      <c r="F2221" s="43">
        <v>422880</v>
      </c>
      <c r="G2221" s="43">
        <v>0.03</v>
      </c>
      <c r="H2221" s="43">
        <v>12686</v>
      </c>
      <c r="I2221" s="43" t="s">
        <v>77</v>
      </c>
      <c r="J2221" s="43" t="s">
        <v>142</v>
      </c>
      <c r="K2221" s="43">
        <f t="shared" si="272"/>
        <v>2010</v>
      </c>
      <c r="L2221" s="43">
        <f t="shared" si="273"/>
        <v>1</v>
      </c>
      <c r="M2221" s="43">
        <f t="shared" si="274"/>
        <v>0</v>
      </c>
      <c r="N2221" s="43">
        <f t="shared" si="275"/>
        <v>1</v>
      </c>
      <c r="O2221" s="43" t="str">
        <f t="shared" si="276"/>
        <v>B: 1-3%</v>
      </c>
      <c r="P2221" s="45">
        <f t="shared" si="277"/>
        <v>410194</v>
      </c>
      <c r="Q2221" s="45">
        <f>IF(L2221=1,F2221*INDEX(Asumsi!$B$5:$B$7,MATCH(I2221,Asumsi!$A$5:$A$7,0))-H2221,0)</f>
        <v>114178</v>
      </c>
      <c r="R2221" s="46">
        <f>MIN(G2221,INDEX(Asumsi!$C$5:$C$7,MATCH(I2221,Asumsi!$A$5:$A$7,0)))</f>
        <v>0.03</v>
      </c>
      <c r="S2221" s="43">
        <f t="shared" si="278"/>
        <v>0</v>
      </c>
      <c r="T2221" s="45">
        <f t="shared" si="279"/>
        <v>0</v>
      </c>
      <c r="U2221" s="45">
        <f>IF(L2221=1,F2221*INDEX(Asumsi!$B$5:$B$7,MATCH(I2221,Asumsi!$A$5:$A$7,0))-F2221*R2221,0)</f>
        <v>114177.60000000001</v>
      </c>
      <c r="V2221" s="45">
        <f>IF(S2221=1,U2221*(1-Asumsi!$B$10),U2221)</f>
        <v>114177.60000000001</v>
      </c>
    </row>
    <row r="2222" spans="1:22" x14ac:dyDescent="0.35">
      <c r="A2222" s="43">
        <v>35360</v>
      </c>
      <c r="B2222" s="43" t="s">
        <v>202</v>
      </c>
      <c r="C2222" s="43" t="s">
        <v>565</v>
      </c>
      <c r="D2222" s="44">
        <v>40651</v>
      </c>
      <c r="E2222" s="43">
        <v>4</v>
      </c>
      <c r="F2222" s="43">
        <v>82120</v>
      </c>
      <c r="G2222" s="43">
        <v>0.04</v>
      </c>
      <c r="H2222" s="43">
        <v>3285</v>
      </c>
      <c r="I2222" s="43" t="s">
        <v>76</v>
      </c>
      <c r="J2222" s="43" t="s">
        <v>138</v>
      </c>
      <c r="K2222" s="43">
        <f t="shared" si="272"/>
        <v>2011</v>
      </c>
      <c r="L2222" s="43">
        <f t="shared" si="273"/>
        <v>1</v>
      </c>
      <c r="M2222" s="43">
        <f t="shared" si="274"/>
        <v>0</v>
      </c>
      <c r="N2222" s="43">
        <f t="shared" si="275"/>
        <v>1</v>
      </c>
      <c r="O2222" s="43" t="str">
        <f t="shared" si="276"/>
        <v>C: 4-6%</v>
      </c>
      <c r="P2222" s="45">
        <f t="shared" si="277"/>
        <v>78835</v>
      </c>
      <c r="Q2222" s="45">
        <f>IF(L2222=1,F2222*INDEX(Asumsi!$B$5:$B$7,MATCH(I2222,Asumsi!$A$5:$A$7,0))-H2222,0)</f>
        <v>21351</v>
      </c>
      <c r="R2222" s="46">
        <f>MIN(G2222,INDEX(Asumsi!$C$5:$C$7,MATCH(I2222,Asumsi!$A$5:$A$7,0)))</f>
        <v>0.04</v>
      </c>
      <c r="S2222" s="43">
        <f t="shared" si="278"/>
        <v>0</v>
      </c>
      <c r="T2222" s="45">
        <f t="shared" si="279"/>
        <v>0</v>
      </c>
      <c r="U2222" s="45">
        <f>IF(L2222=1,F2222*INDEX(Asumsi!$B$5:$B$7,MATCH(I2222,Asumsi!$A$5:$A$7,0))-F2222*R2222,0)</f>
        <v>21351.200000000001</v>
      </c>
      <c r="V2222" s="45">
        <f>IF(S2222=1,U2222*(1-Asumsi!$B$10),U2222)</f>
        <v>21351.200000000001</v>
      </c>
    </row>
    <row r="2223" spans="1:22" x14ac:dyDescent="0.35">
      <c r="A2223" s="43">
        <v>35492</v>
      </c>
      <c r="B2223" s="43" t="s">
        <v>209</v>
      </c>
      <c r="C2223" s="43" t="s">
        <v>515</v>
      </c>
      <c r="D2223" s="44">
        <v>40949</v>
      </c>
      <c r="E2223" s="43">
        <v>36</v>
      </c>
      <c r="F2223" s="43">
        <v>911860</v>
      </c>
      <c r="G2223" s="43">
        <v>0.02</v>
      </c>
      <c r="H2223" s="43">
        <v>18237</v>
      </c>
      <c r="I2223" s="43" t="s">
        <v>75</v>
      </c>
      <c r="J2223" s="43" t="s">
        <v>144</v>
      </c>
      <c r="K2223" s="43">
        <f t="shared" si="272"/>
        <v>2012</v>
      </c>
      <c r="L2223" s="43">
        <f t="shared" si="273"/>
        <v>0</v>
      </c>
      <c r="M2223" s="43">
        <f t="shared" si="274"/>
        <v>1</v>
      </c>
      <c r="N2223" s="43">
        <f t="shared" si="275"/>
        <v>1</v>
      </c>
      <c r="O2223" s="43" t="str">
        <f t="shared" si="276"/>
        <v>B: 1-3%</v>
      </c>
      <c r="P2223" s="45">
        <f t="shared" si="277"/>
        <v>0</v>
      </c>
      <c r="Q2223" s="45">
        <f>IF(L2223=1,F2223*INDEX(Asumsi!$B$5:$B$7,MATCH(I2223,Asumsi!$A$5:$A$7,0))-H2223,0)</f>
        <v>0</v>
      </c>
      <c r="R2223" s="46">
        <f>MIN(G2223,INDEX(Asumsi!$C$5:$C$7,MATCH(I2223,Asumsi!$A$5:$A$7,0)))</f>
        <v>0.02</v>
      </c>
      <c r="S2223" s="43">
        <f t="shared" si="278"/>
        <v>0</v>
      </c>
      <c r="T2223" s="45">
        <f t="shared" si="279"/>
        <v>0</v>
      </c>
      <c r="U2223" s="45">
        <f>IF(L2223=1,F2223*INDEX(Asumsi!$B$5:$B$7,MATCH(I2223,Asumsi!$A$5:$A$7,0))-F2223*R2223,0)</f>
        <v>0</v>
      </c>
      <c r="V2223" s="45">
        <f>IF(S2223=1,U2223*(1-Asumsi!$B$10),U2223)</f>
        <v>0</v>
      </c>
    </row>
    <row r="2224" spans="1:22" x14ac:dyDescent="0.35">
      <c r="A2224" s="43">
        <v>37473</v>
      </c>
      <c r="B2224" s="43" t="s">
        <v>202</v>
      </c>
      <c r="C2224" s="43" t="s">
        <v>564</v>
      </c>
      <c r="D2224" s="44">
        <v>40087</v>
      </c>
      <c r="E2224" s="43">
        <v>8</v>
      </c>
      <c r="F2224" s="43">
        <v>87440</v>
      </c>
      <c r="G2224" s="43">
        <v>0.06</v>
      </c>
      <c r="H2224" s="43">
        <v>5246</v>
      </c>
      <c r="I2224" s="43" t="s">
        <v>76</v>
      </c>
      <c r="J2224" s="43" t="s">
        <v>145</v>
      </c>
      <c r="K2224" s="43">
        <f t="shared" si="272"/>
        <v>2009</v>
      </c>
      <c r="L2224" s="43">
        <f t="shared" si="273"/>
        <v>1</v>
      </c>
      <c r="M2224" s="43">
        <f t="shared" si="274"/>
        <v>0</v>
      </c>
      <c r="N2224" s="43">
        <f t="shared" si="275"/>
        <v>1</v>
      </c>
      <c r="O2224" s="43" t="str">
        <f t="shared" si="276"/>
        <v>C: 4-6%</v>
      </c>
      <c r="P2224" s="45">
        <f t="shared" si="277"/>
        <v>82194</v>
      </c>
      <c r="Q2224" s="45">
        <f>IF(L2224=1,F2224*INDEX(Asumsi!$B$5:$B$7,MATCH(I2224,Asumsi!$A$5:$A$7,0))-H2224,0)</f>
        <v>20986</v>
      </c>
      <c r="R2224" s="46">
        <f>MIN(G2224,INDEX(Asumsi!$C$5:$C$7,MATCH(I2224,Asumsi!$A$5:$A$7,0)))</f>
        <v>0.05</v>
      </c>
      <c r="S2224" s="43">
        <f t="shared" si="278"/>
        <v>1</v>
      </c>
      <c r="T2224" s="45">
        <f t="shared" si="279"/>
        <v>874.39999999999952</v>
      </c>
      <c r="U2224" s="45">
        <f>IF(L2224=1,F2224*INDEX(Asumsi!$B$5:$B$7,MATCH(I2224,Asumsi!$A$5:$A$7,0))-F2224*R2224,0)</f>
        <v>21860</v>
      </c>
      <c r="V2224" s="45">
        <f>IF(S2224=1,U2224*(1-Asumsi!$B$10),U2224)</f>
        <v>20767</v>
      </c>
    </row>
    <row r="2225" spans="1:22" x14ac:dyDescent="0.35">
      <c r="A2225" s="43">
        <v>39079</v>
      </c>
      <c r="B2225" s="43" t="s">
        <v>202</v>
      </c>
      <c r="C2225" s="43" t="s">
        <v>623</v>
      </c>
      <c r="D2225" s="44">
        <v>40793</v>
      </c>
      <c r="E2225" s="43">
        <v>46</v>
      </c>
      <c r="F2225" s="43">
        <v>151200</v>
      </c>
      <c r="G2225" s="43">
        <v>0.09</v>
      </c>
      <c r="H2225" s="43">
        <v>13608</v>
      </c>
      <c r="I2225" s="43" t="s">
        <v>76</v>
      </c>
      <c r="J2225" s="43" t="s">
        <v>138</v>
      </c>
      <c r="K2225" s="43">
        <f t="shared" si="272"/>
        <v>2011</v>
      </c>
      <c r="L2225" s="43">
        <f t="shared" si="273"/>
        <v>1</v>
      </c>
      <c r="M2225" s="43">
        <f t="shared" si="274"/>
        <v>0</v>
      </c>
      <c r="N2225" s="43">
        <f t="shared" si="275"/>
        <v>1</v>
      </c>
      <c r="O2225" s="43" t="str">
        <f t="shared" si="276"/>
        <v>D: 7%+</v>
      </c>
      <c r="P2225" s="45">
        <f t="shared" si="277"/>
        <v>137592</v>
      </c>
      <c r="Q2225" s="45">
        <f>IF(L2225=1,F2225*INDEX(Asumsi!$B$5:$B$7,MATCH(I2225,Asumsi!$A$5:$A$7,0))-H2225,0)</f>
        <v>31752</v>
      </c>
      <c r="R2225" s="46">
        <f>MIN(G2225,INDEX(Asumsi!$C$5:$C$7,MATCH(I2225,Asumsi!$A$5:$A$7,0)))</f>
        <v>0.05</v>
      </c>
      <c r="S2225" s="43">
        <f t="shared" si="278"/>
        <v>1</v>
      </c>
      <c r="T2225" s="45">
        <f t="shared" si="279"/>
        <v>6047.9999999999991</v>
      </c>
      <c r="U2225" s="45">
        <f>IF(L2225=1,F2225*INDEX(Asumsi!$B$5:$B$7,MATCH(I2225,Asumsi!$A$5:$A$7,0))-F2225*R2225,0)</f>
        <v>37800</v>
      </c>
      <c r="V2225" s="45">
        <f>IF(S2225=1,U2225*(1-Asumsi!$B$10),U2225)</f>
        <v>35910</v>
      </c>
    </row>
    <row r="2226" spans="1:22" x14ac:dyDescent="0.35">
      <c r="A2226" s="43">
        <v>40356</v>
      </c>
      <c r="B2226" s="43" t="s">
        <v>202</v>
      </c>
      <c r="C2226" s="43" t="s">
        <v>215</v>
      </c>
      <c r="D2226" s="44">
        <v>40166</v>
      </c>
      <c r="E2226" s="43">
        <v>48</v>
      </c>
      <c r="F2226" s="43">
        <v>403960</v>
      </c>
      <c r="G2226" s="43">
        <v>0.05</v>
      </c>
      <c r="H2226" s="43">
        <v>20198</v>
      </c>
      <c r="I2226" s="43" t="s">
        <v>76</v>
      </c>
      <c r="J2226" s="43" t="s">
        <v>141</v>
      </c>
      <c r="K2226" s="43">
        <f t="shared" si="272"/>
        <v>2009</v>
      </c>
      <c r="L2226" s="43">
        <f t="shared" si="273"/>
        <v>1</v>
      </c>
      <c r="M2226" s="43">
        <f t="shared" si="274"/>
        <v>0</v>
      </c>
      <c r="N2226" s="43">
        <f t="shared" si="275"/>
        <v>1</v>
      </c>
      <c r="O2226" s="43" t="str">
        <f t="shared" si="276"/>
        <v>C: 4-6%</v>
      </c>
      <c r="P2226" s="45">
        <f t="shared" si="277"/>
        <v>383762</v>
      </c>
      <c r="Q2226" s="45">
        <f>IF(L2226=1,F2226*INDEX(Asumsi!$B$5:$B$7,MATCH(I2226,Asumsi!$A$5:$A$7,0))-H2226,0)</f>
        <v>100990</v>
      </c>
      <c r="R2226" s="46">
        <f>MIN(G2226,INDEX(Asumsi!$C$5:$C$7,MATCH(I2226,Asumsi!$A$5:$A$7,0)))</f>
        <v>0.05</v>
      </c>
      <c r="S2226" s="43">
        <f t="shared" si="278"/>
        <v>0</v>
      </c>
      <c r="T2226" s="45">
        <f t="shared" si="279"/>
        <v>0</v>
      </c>
      <c r="U2226" s="45">
        <f>IF(L2226=1,F2226*INDEX(Asumsi!$B$5:$B$7,MATCH(I2226,Asumsi!$A$5:$A$7,0))-F2226*R2226,0)</f>
        <v>100990</v>
      </c>
      <c r="V2226" s="45">
        <f>IF(S2226=1,U2226*(1-Asumsi!$B$10),U2226)</f>
        <v>100990</v>
      </c>
    </row>
    <row r="2227" spans="1:22" x14ac:dyDescent="0.35">
      <c r="A2227" s="43">
        <v>42599</v>
      </c>
      <c r="B2227" s="43" t="s">
        <v>202</v>
      </c>
      <c r="C2227" s="43" t="s">
        <v>575</v>
      </c>
      <c r="D2227" s="44">
        <v>39909</v>
      </c>
      <c r="E2227" s="43">
        <v>31</v>
      </c>
      <c r="F2227" s="43">
        <v>18919880</v>
      </c>
      <c r="G2227" s="43">
        <v>0.04</v>
      </c>
      <c r="H2227" s="43">
        <v>756795</v>
      </c>
      <c r="I2227" s="43" t="s">
        <v>75</v>
      </c>
      <c r="J2227" s="43" t="s">
        <v>143</v>
      </c>
      <c r="K2227" s="43">
        <f t="shared" si="272"/>
        <v>2009</v>
      </c>
      <c r="L2227" s="43">
        <f t="shared" si="273"/>
        <v>1</v>
      </c>
      <c r="M2227" s="43">
        <f t="shared" si="274"/>
        <v>0</v>
      </c>
      <c r="N2227" s="43">
        <f t="shared" si="275"/>
        <v>1</v>
      </c>
      <c r="O2227" s="43" t="str">
        <f t="shared" si="276"/>
        <v>C: 4-6%</v>
      </c>
      <c r="P2227" s="45">
        <f t="shared" si="277"/>
        <v>18163085</v>
      </c>
      <c r="Q2227" s="45">
        <f>IF(L2227=1,F2227*INDEX(Asumsi!$B$5:$B$7,MATCH(I2227,Asumsi!$A$5:$A$7,0))-H2227,0)</f>
        <v>4919169</v>
      </c>
      <c r="R2227" s="46">
        <f>MIN(G2227,INDEX(Asumsi!$C$5:$C$7,MATCH(I2227,Asumsi!$A$5:$A$7,0)))</f>
        <v>0.03</v>
      </c>
      <c r="S2227" s="43">
        <f t="shared" si="278"/>
        <v>1</v>
      </c>
      <c r="T2227" s="45">
        <f t="shared" si="279"/>
        <v>189198.80000000005</v>
      </c>
      <c r="U2227" s="45">
        <f>IF(L2227=1,F2227*INDEX(Asumsi!$B$5:$B$7,MATCH(I2227,Asumsi!$A$5:$A$7,0))-F2227*R2227,0)</f>
        <v>5108367.5999999996</v>
      </c>
      <c r="V2227" s="45">
        <f>IF(S2227=1,U2227*(1-Asumsi!$B$10),U2227)</f>
        <v>4852949.22</v>
      </c>
    </row>
    <row r="2228" spans="1:22" x14ac:dyDescent="0.35">
      <c r="A2228" s="43">
        <v>45670</v>
      </c>
      <c r="B2228" s="43" t="s">
        <v>202</v>
      </c>
      <c r="C2228" s="43" t="s">
        <v>544</v>
      </c>
      <c r="D2228" s="44">
        <v>41128</v>
      </c>
      <c r="E2228" s="43">
        <v>2</v>
      </c>
      <c r="F2228" s="43">
        <v>40320</v>
      </c>
      <c r="G2228" s="43">
        <v>0.06</v>
      </c>
      <c r="H2228" s="43">
        <v>2419</v>
      </c>
      <c r="I2228" s="43" t="s">
        <v>76</v>
      </c>
      <c r="J2228" s="43" t="s">
        <v>145</v>
      </c>
      <c r="K2228" s="43">
        <f t="shared" si="272"/>
        <v>2012</v>
      </c>
      <c r="L2228" s="43">
        <f t="shared" si="273"/>
        <v>1</v>
      </c>
      <c r="M2228" s="43">
        <f t="shared" si="274"/>
        <v>0</v>
      </c>
      <c r="N2228" s="43">
        <f t="shared" si="275"/>
        <v>1</v>
      </c>
      <c r="O2228" s="43" t="str">
        <f t="shared" si="276"/>
        <v>C: 4-6%</v>
      </c>
      <c r="P2228" s="45">
        <f t="shared" si="277"/>
        <v>37901</v>
      </c>
      <c r="Q2228" s="45">
        <f>IF(L2228=1,F2228*INDEX(Asumsi!$B$5:$B$7,MATCH(I2228,Asumsi!$A$5:$A$7,0))-H2228,0)</f>
        <v>9677</v>
      </c>
      <c r="R2228" s="46">
        <f>MIN(G2228,INDEX(Asumsi!$C$5:$C$7,MATCH(I2228,Asumsi!$A$5:$A$7,0)))</f>
        <v>0.05</v>
      </c>
      <c r="S2228" s="43">
        <f t="shared" si="278"/>
        <v>1</v>
      </c>
      <c r="T2228" s="45">
        <f t="shared" si="279"/>
        <v>403.19999999999982</v>
      </c>
      <c r="U2228" s="45">
        <f>IF(L2228=1,F2228*INDEX(Asumsi!$B$5:$B$7,MATCH(I2228,Asumsi!$A$5:$A$7,0))-F2228*R2228,0)</f>
        <v>10080</v>
      </c>
      <c r="V2228" s="45">
        <f>IF(S2228=1,U2228*(1-Asumsi!$B$10),U2228)</f>
        <v>9576</v>
      </c>
    </row>
    <row r="2229" spans="1:22" x14ac:dyDescent="0.35">
      <c r="A2229" s="43">
        <v>47617</v>
      </c>
      <c r="B2229" s="43" t="s">
        <v>202</v>
      </c>
      <c r="C2229" s="43" t="s">
        <v>215</v>
      </c>
      <c r="D2229" s="44">
        <v>40155</v>
      </c>
      <c r="E2229" s="43">
        <v>17</v>
      </c>
      <c r="F2229" s="43">
        <v>10002580</v>
      </c>
      <c r="G2229" s="43">
        <v>0.09</v>
      </c>
      <c r="H2229" s="43">
        <v>900232</v>
      </c>
      <c r="I2229" s="43" t="s">
        <v>76</v>
      </c>
      <c r="J2229" s="43" t="s">
        <v>138</v>
      </c>
      <c r="K2229" s="43">
        <f t="shared" si="272"/>
        <v>2009</v>
      </c>
      <c r="L2229" s="43">
        <f t="shared" si="273"/>
        <v>1</v>
      </c>
      <c r="M2229" s="43">
        <f t="shared" si="274"/>
        <v>0</v>
      </c>
      <c r="N2229" s="43">
        <f t="shared" si="275"/>
        <v>1</v>
      </c>
      <c r="O2229" s="43" t="str">
        <f t="shared" si="276"/>
        <v>D: 7%+</v>
      </c>
      <c r="P2229" s="45">
        <f t="shared" si="277"/>
        <v>9102348</v>
      </c>
      <c r="Q2229" s="45">
        <f>IF(L2229=1,F2229*INDEX(Asumsi!$B$5:$B$7,MATCH(I2229,Asumsi!$A$5:$A$7,0))-H2229,0)</f>
        <v>2100542</v>
      </c>
      <c r="R2229" s="46">
        <f>MIN(G2229,INDEX(Asumsi!$C$5:$C$7,MATCH(I2229,Asumsi!$A$5:$A$7,0)))</f>
        <v>0.05</v>
      </c>
      <c r="S2229" s="43">
        <f t="shared" si="278"/>
        <v>1</v>
      </c>
      <c r="T2229" s="45">
        <f t="shared" si="279"/>
        <v>400103.19999999995</v>
      </c>
      <c r="U2229" s="45">
        <f>IF(L2229=1,F2229*INDEX(Asumsi!$B$5:$B$7,MATCH(I2229,Asumsi!$A$5:$A$7,0))-F2229*R2229,0)</f>
        <v>2500645</v>
      </c>
      <c r="V2229" s="45">
        <f>IF(S2229=1,U2229*(1-Asumsi!$B$10),U2229)</f>
        <v>2375612.75</v>
      </c>
    </row>
    <row r="2230" spans="1:22" x14ac:dyDescent="0.35">
      <c r="A2230" s="43">
        <v>47842</v>
      </c>
      <c r="B2230" s="43" t="s">
        <v>202</v>
      </c>
      <c r="C2230" s="43" t="s">
        <v>601</v>
      </c>
      <c r="D2230" s="44">
        <v>40310</v>
      </c>
      <c r="E2230" s="43">
        <v>50</v>
      </c>
      <c r="F2230" s="43">
        <v>460460</v>
      </c>
      <c r="G2230" s="43">
        <v>0.06</v>
      </c>
      <c r="H2230" s="43">
        <v>27628</v>
      </c>
      <c r="I2230" s="43" t="s">
        <v>76</v>
      </c>
      <c r="J2230" s="43" t="s">
        <v>145</v>
      </c>
      <c r="K2230" s="43">
        <f t="shared" si="272"/>
        <v>2010</v>
      </c>
      <c r="L2230" s="43">
        <f t="shared" si="273"/>
        <v>1</v>
      </c>
      <c r="M2230" s="43">
        <f t="shared" si="274"/>
        <v>0</v>
      </c>
      <c r="N2230" s="43">
        <f t="shared" si="275"/>
        <v>1</v>
      </c>
      <c r="O2230" s="43" t="str">
        <f t="shared" si="276"/>
        <v>C: 4-6%</v>
      </c>
      <c r="P2230" s="45">
        <f t="shared" si="277"/>
        <v>432832</v>
      </c>
      <c r="Q2230" s="45">
        <f>IF(L2230=1,F2230*INDEX(Asumsi!$B$5:$B$7,MATCH(I2230,Asumsi!$A$5:$A$7,0))-H2230,0)</f>
        <v>110510</v>
      </c>
      <c r="R2230" s="46">
        <f>MIN(G2230,INDEX(Asumsi!$C$5:$C$7,MATCH(I2230,Asumsi!$A$5:$A$7,0)))</f>
        <v>0.05</v>
      </c>
      <c r="S2230" s="43">
        <f t="shared" si="278"/>
        <v>1</v>
      </c>
      <c r="T2230" s="45">
        <f t="shared" si="279"/>
        <v>4604.5999999999976</v>
      </c>
      <c r="U2230" s="45">
        <f>IF(L2230=1,F2230*INDEX(Asumsi!$B$5:$B$7,MATCH(I2230,Asumsi!$A$5:$A$7,0))-F2230*R2230,0)</f>
        <v>115115</v>
      </c>
      <c r="V2230" s="45">
        <f>IF(S2230=1,U2230*(1-Asumsi!$B$10),U2230)</f>
        <v>109359.25</v>
      </c>
    </row>
    <row r="2231" spans="1:22" x14ac:dyDescent="0.35">
      <c r="A2231" s="43">
        <v>48548</v>
      </c>
      <c r="B2231" s="43" t="s">
        <v>202</v>
      </c>
      <c r="C2231" s="43" t="s">
        <v>557</v>
      </c>
      <c r="D2231" s="44">
        <v>40628</v>
      </c>
      <c r="E2231" s="43">
        <v>3</v>
      </c>
      <c r="F2231" s="43">
        <v>27420</v>
      </c>
      <c r="G2231" s="43">
        <v>0.03</v>
      </c>
      <c r="H2231" s="43">
        <v>823</v>
      </c>
      <c r="I2231" s="43" t="s">
        <v>76</v>
      </c>
      <c r="J2231" s="43" t="s">
        <v>147</v>
      </c>
      <c r="K2231" s="43">
        <f t="shared" si="272"/>
        <v>2011</v>
      </c>
      <c r="L2231" s="43">
        <f t="shared" si="273"/>
        <v>1</v>
      </c>
      <c r="M2231" s="43">
        <f t="shared" si="274"/>
        <v>0</v>
      </c>
      <c r="N2231" s="43">
        <f t="shared" si="275"/>
        <v>1</v>
      </c>
      <c r="O2231" s="43" t="str">
        <f t="shared" si="276"/>
        <v>B: 1-3%</v>
      </c>
      <c r="P2231" s="45">
        <f t="shared" si="277"/>
        <v>26597</v>
      </c>
      <c r="Q2231" s="45">
        <f>IF(L2231=1,F2231*INDEX(Asumsi!$B$5:$B$7,MATCH(I2231,Asumsi!$A$5:$A$7,0))-H2231,0)</f>
        <v>7403</v>
      </c>
      <c r="R2231" s="46">
        <f>MIN(G2231,INDEX(Asumsi!$C$5:$C$7,MATCH(I2231,Asumsi!$A$5:$A$7,0)))</f>
        <v>0.03</v>
      </c>
      <c r="S2231" s="43">
        <f t="shared" si="278"/>
        <v>0</v>
      </c>
      <c r="T2231" s="45">
        <f t="shared" si="279"/>
        <v>0</v>
      </c>
      <c r="U2231" s="45">
        <f>IF(L2231=1,F2231*INDEX(Asumsi!$B$5:$B$7,MATCH(I2231,Asumsi!$A$5:$A$7,0))-F2231*R2231,0)</f>
        <v>7403.4</v>
      </c>
      <c r="V2231" s="45">
        <f>IF(S2231=1,U2231*(1-Asumsi!$B$10),U2231)</f>
        <v>7403.4</v>
      </c>
    </row>
    <row r="2232" spans="1:22" x14ac:dyDescent="0.35">
      <c r="A2232" s="43">
        <v>49056</v>
      </c>
      <c r="B2232" s="43" t="s">
        <v>202</v>
      </c>
      <c r="C2232" s="43" t="s">
        <v>559</v>
      </c>
      <c r="D2232" s="44">
        <v>40087</v>
      </c>
      <c r="E2232" s="43">
        <v>46</v>
      </c>
      <c r="F2232" s="43">
        <v>600140</v>
      </c>
      <c r="G2232" s="43">
        <v>0.05</v>
      </c>
      <c r="H2232" s="43">
        <v>30007</v>
      </c>
      <c r="I2232" s="43" t="s">
        <v>76</v>
      </c>
      <c r="J2232" s="43" t="s">
        <v>145</v>
      </c>
      <c r="K2232" s="43">
        <f t="shared" si="272"/>
        <v>2009</v>
      </c>
      <c r="L2232" s="43">
        <f t="shared" si="273"/>
        <v>1</v>
      </c>
      <c r="M2232" s="43">
        <f t="shared" si="274"/>
        <v>0</v>
      </c>
      <c r="N2232" s="43">
        <f t="shared" si="275"/>
        <v>1</v>
      </c>
      <c r="O2232" s="43" t="str">
        <f t="shared" si="276"/>
        <v>C: 4-6%</v>
      </c>
      <c r="P2232" s="45">
        <f t="shared" si="277"/>
        <v>570133</v>
      </c>
      <c r="Q2232" s="45">
        <f>IF(L2232=1,F2232*INDEX(Asumsi!$B$5:$B$7,MATCH(I2232,Asumsi!$A$5:$A$7,0))-H2232,0)</f>
        <v>150035</v>
      </c>
      <c r="R2232" s="46">
        <f>MIN(G2232,INDEX(Asumsi!$C$5:$C$7,MATCH(I2232,Asumsi!$A$5:$A$7,0)))</f>
        <v>0.05</v>
      </c>
      <c r="S2232" s="43">
        <f t="shared" si="278"/>
        <v>0</v>
      </c>
      <c r="T2232" s="45">
        <f t="shared" si="279"/>
        <v>0</v>
      </c>
      <c r="U2232" s="45">
        <f>IF(L2232=1,F2232*INDEX(Asumsi!$B$5:$B$7,MATCH(I2232,Asumsi!$A$5:$A$7,0))-F2232*R2232,0)</f>
        <v>150035</v>
      </c>
      <c r="V2232" s="45">
        <f>IF(S2232=1,U2232*(1-Asumsi!$B$10),U2232)</f>
        <v>150035</v>
      </c>
    </row>
    <row r="2233" spans="1:22" x14ac:dyDescent="0.35">
      <c r="A2233" s="43">
        <v>50759</v>
      </c>
      <c r="B2233" s="43" t="s">
        <v>202</v>
      </c>
      <c r="C2233" s="43" t="s">
        <v>609</v>
      </c>
      <c r="D2233" s="44">
        <v>40256</v>
      </c>
      <c r="E2233" s="43">
        <v>46</v>
      </c>
      <c r="F2233" s="43">
        <v>4845442</v>
      </c>
      <c r="G2233" s="43">
        <v>0.1</v>
      </c>
      <c r="H2233" s="43">
        <v>484544</v>
      </c>
      <c r="I2233" s="43" t="s">
        <v>77</v>
      </c>
      <c r="J2233" s="43" t="s">
        <v>137</v>
      </c>
      <c r="K2233" s="43">
        <f t="shared" si="272"/>
        <v>2010</v>
      </c>
      <c r="L2233" s="43">
        <f t="shared" si="273"/>
        <v>1</v>
      </c>
      <c r="M2233" s="43">
        <f t="shared" si="274"/>
        <v>0</v>
      </c>
      <c r="N2233" s="43">
        <f t="shared" si="275"/>
        <v>1</v>
      </c>
      <c r="O2233" s="43" t="str">
        <f t="shared" si="276"/>
        <v>D: 7%+</v>
      </c>
      <c r="P2233" s="45">
        <f t="shared" si="277"/>
        <v>4360898</v>
      </c>
      <c r="Q2233" s="45">
        <f>IF(L2233=1,F2233*INDEX(Asumsi!$B$5:$B$7,MATCH(I2233,Asumsi!$A$5:$A$7,0))-H2233,0)</f>
        <v>969088.59999999986</v>
      </c>
      <c r="R2233" s="46">
        <f>MIN(G2233,INDEX(Asumsi!$C$5:$C$7,MATCH(I2233,Asumsi!$A$5:$A$7,0)))</f>
        <v>0.05</v>
      </c>
      <c r="S2233" s="43">
        <f t="shared" si="278"/>
        <v>1</v>
      </c>
      <c r="T2233" s="45">
        <f t="shared" si="279"/>
        <v>242272.1</v>
      </c>
      <c r="U2233" s="45">
        <f>IF(L2233=1,F2233*INDEX(Asumsi!$B$5:$B$7,MATCH(I2233,Asumsi!$A$5:$A$7,0))-F2233*R2233,0)</f>
        <v>1211360.4999999998</v>
      </c>
      <c r="V2233" s="45">
        <f>IF(S2233=1,U2233*(1-Asumsi!$B$10),U2233)</f>
        <v>1150792.4749999996</v>
      </c>
    </row>
    <row r="2234" spans="1:22" x14ac:dyDescent="0.35">
      <c r="A2234" s="43">
        <v>51556</v>
      </c>
      <c r="B2234" s="43" t="s">
        <v>202</v>
      </c>
      <c r="C2234" s="43" t="s">
        <v>287</v>
      </c>
      <c r="D2234" s="44">
        <v>41209</v>
      </c>
      <c r="E2234" s="43">
        <v>10</v>
      </c>
      <c r="F2234" s="43">
        <v>91380</v>
      </c>
      <c r="G2234" s="43">
        <v>0.01</v>
      </c>
      <c r="H2234" s="43">
        <v>914</v>
      </c>
      <c r="I2234" s="43" t="s">
        <v>76</v>
      </c>
      <c r="J2234" s="43" t="s">
        <v>147</v>
      </c>
      <c r="K2234" s="43">
        <f t="shared" si="272"/>
        <v>2012</v>
      </c>
      <c r="L2234" s="43">
        <f t="shared" si="273"/>
        <v>1</v>
      </c>
      <c r="M2234" s="43">
        <f t="shared" si="274"/>
        <v>0</v>
      </c>
      <c r="N2234" s="43">
        <f t="shared" si="275"/>
        <v>1</v>
      </c>
      <c r="O2234" s="43" t="str">
        <f t="shared" si="276"/>
        <v>B: 1-3%</v>
      </c>
      <c r="P2234" s="45">
        <f t="shared" si="277"/>
        <v>90466</v>
      </c>
      <c r="Q2234" s="45">
        <f>IF(L2234=1,F2234*INDEX(Asumsi!$B$5:$B$7,MATCH(I2234,Asumsi!$A$5:$A$7,0))-H2234,0)</f>
        <v>26500</v>
      </c>
      <c r="R2234" s="46">
        <f>MIN(G2234,INDEX(Asumsi!$C$5:$C$7,MATCH(I2234,Asumsi!$A$5:$A$7,0)))</f>
        <v>0.01</v>
      </c>
      <c r="S2234" s="43">
        <f t="shared" si="278"/>
        <v>0</v>
      </c>
      <c r="T2234" s="45">
        <f t="shared" si="279"/>
        <v>0</v>
      </c>
      <c r="U2234" s="45">
        <f>IF(L2234=1,F2234*INDEX(Asumsi!$B$5:$B$7,MATCH(I2234,Asumsi!$A$5:$A$7,0))-F2234*R2234,0)</f>
        <v>26500.2</v>
      </c>
      <c r="V2234" s="45">
        <f>IF(S2234=1,U2234*(1-Asumsi!$B$10),U2234)</f>
        <v>26500.2</v>
      </c>
    </row>
    <row r="2235" spans="1:22" x14ac:dyDescent="0.35">
      <c r="A2235" s="43">
        <v>51620</v>
      </c>
      <c r="B2235" s="43" t="s">
        <v>202</v>
      </c>
      <c r="C2235" s="43" t="s">
        <v>569</v>
      </c>
      <c r="D2235" s="44">
        <v>40976</v>
      </c>
      <c r="E2235" s="43">
        <v>12</v>
      </c>
      <c r="F2235" s="43">
        <v>347940</v>
      </c>
      <c r="G2235" s="43">
        <v>0.03</v>
      </c>
      <c r="H2235" s="43">
        <v>10438</v>
      </c>
      <c r="I2235" s="43" t="s">
        <v>76</v>
      </c>
      <c r="J2235" s="43" t="s">
        <v>140</v>
      </c>
      <c r="K2235" s="43">
        <f t="shared" si="272"/>
        <v>2012</v>
      </c>
      <c r="L2235" s="43">
        <f t="shared" si="273"/>
        <v>1</v>
      </c>
      <c r="M2235" s="43">
        <f t="shared" si="274"/>
        <v>0</v>
      </c>
      <c r="N2235" s="43">
        <f t="shared" si="275"/>
        <v>1</v>
      </c>
      <c r="O2235" s="43" t="str">
        <f t="shared" si="276"/>
        <v>B: 1-3%</v>
      </c>
      <c r="P2235" s="45">
        <f t="shared" si="277"/>
        <v>337502</v>
      </c>
      <c r="Q2235" s="45">
        <f>IF(L2235=1,F2235*INDEX(Asumsi!$B$5:$B$7,MATCH(I2235,Asumsi!$A$5:$A$7,0))-H2235,0)</f>
        <v>93944</v>
      </c>
      <c r="R2235" s="46">
        <f>MIN(G2235,INDEX(Asumsi!$C$5:$C$7,MATCH(I2235,Asumsi!$A$5:$A$7,0)))</f>
        <v>0.03</v>
      </c>
      <c r="S2235" s="43">
        <f t="shared" si="278"/>
        <v>0</v>
      </c>
      <c r="T2235" s="45">
        <f t="shared" si="279"/>
        <v>0</v>
      </c>
      <c r="U2235" s="45">
        <f>IF(L2235=1,F2235*INDEX(Asumsi!$B$5:$B$7,MATCH(I2235,Asumsi!$A$5:$A$7,0))-F2235*R2235,0)</f>
        <v>93943.8</v>
      </c>
      <c r="V2235" s="45">
        <f>IF(S2235=1,U2235*(1-Asumsi!$B$10),U2235)</f>
        <v>93943.8</v>
      </c>
    </row>
    <row r="2236" spans="1:22" x14ac:dyDescent="0.35">
      <c r="A2236" s="43">
        <v>52837</v>
      </c>
      <c r="B2236" s="43" t="s">
        <v>202</v>
      </c>
      <c r="C2236" s="43" t="s">
        <v>628</v>
      </c>
      <c r="D2236" s="44">
        <v>40926</v>
      </c>
      <c r="E2236" s="43">
        <v>32</v>
      </c>
      <c r="F2236" s="43">
        <v>11868780</v>
      </c>
      <c r="G2236" s="43">
        <v>0.08</v>
      </c>
      <c r="H2236" s="43">
        <v>949502</v>
      </c>
      <c r="I2236" s="43" t="s">
        <v>76</v>
      </c>
      <c r="J2236" s="43" t="s">
        <v>140</v>
      </c>
      <c r="K2236" s="43">
        <f t="shared" si="272"/>
        <v>2012</v>
      </c>
      <c r="L2236" s="43">
        <f t="shared" si="273"/>
        <v>1</v>
      </c>
      <c r="M2236" s="43">
        <f t="shared" si="274"/>
        <v>0</v>
      </c>
      <c r="N2236" s="43">
        <f t="shared" si="275"/>
        <v>1</v>
      </c>
      <c r="O2236" s="43" t="str">
        <f t="shared" si="276"/>
        <v>D: 7%+</v>
      </c>
      <c r="P2236" s="45">
        <f t="shared" si="277"/>
        <v>10919278</v>
      </c>
      <c r="Q2236" s="45">
        <f>IF(L2236=1,F2236*INDEX(Asumsi!$B$5:$B$7,MATCH(I2236,Asumsi!$A$5:$A$7,0))-H2236,0)</f>
        <v>2611132</v>
      </c>
      <c r="R2236" s="46">
        <f>MIN(G2236,INDEX(Asumsi!$C$5:$C$7,MATCH(I2236,Asumsi!$A$5:$A$7,0)))</f>
        <v>0.05</v>
      </c>
      <c r="S2236" s="43">
        <f t="shared" si="278"/>
        <v>1</v>
      </c>
      <c r="T2236" s="45">
        <f t="shared" si="279"/>
        <v>356063.39999999997</v>
      </c>
      <c r="U2236" s="45">
        <f>IF(L2236=1,F2236*INDEX(Asumsi!$B$5:$B$7,MATCH(I2236,Asumsi!$A$5:$A$7,0))-F2236*R2236,0)</f>
        <v>2967195</v>
      </c>
      <c r="V2236" s="45">
        <f>IF(S2236=1,U2236*(1-Asumsi!$B$10),U2236)</f>
        <v>2818835.25</v>
      </c>
    </row>
    <row r="2237" spans="1:22" x14ac:dyDescent="0.35">
      <c r="A2237" s="43">
        <v>54592</v>
      </c>
      <c r="B2237" s="43" t="s">
        <v>202</v>
      </c>
      <c r="C2237" s="43" t="s">
        <v>594</v>
      </c>
      <c r="D2237" s="44">
        <v>40706</v>
      </c>
      <c r="E2237" s="43">
        <v>28</v>
      </c>
      <c r="F2237" s="43">
        <v>3943120</v>
      </c>
      <c r="G2237" s="43">
        <v>0.05</v>
      </c>
      <c r="H2237" s="43">
        <v>197156</v>
      </c>
      <c r="I2237" s="43" t="s">
        <v>75</v>
      </c>
      <c r="J2237" s="43" t="s">
        <v>143</v>
      </c>
      <c r="K2237" s="43">
        <f t="shared" si="272"/>
        <v>2011</v>
      </c>
      <c r="L2237" s="43">
        <f t="shared" si="273"/>
        <v>1</v>
      </c>
      <c r="M2237" s="43">
        <f t="shared" si="274"/>
        <v>0</v>
      </c>
      <c r="N2237" s="43">
        <f t="shared" si="275"/>
        <v>1</v>
      </c>
      <c r="O2237" s="43" t="str">
        <f t="shared" si="276"/>
        <v>C: 4-6%</v>
      </c>
      <c r="P2237" s="45">
        <f t="shared" si="277"/>
        <v>3745964</v>
      </c>
      <c r="Q2237" s="45">
        <f>IF(L2237=1,F2237*INDEX(Asumsi!$B$5:$B$7,MATCH(I2237,Asumsi!$A$5:$A$7,0))-H2237,0)</f>
        <v>985780</v>
      </c>
      <c r="R2237" s="46">
        <f>MIN(G2237,INDEX(Asumsi!$C$5:$C$7,MATCH(I2237,Asumsi!$A$5:$A$7,0)))</f>
        <v>0.03</v>
      </c>
      <c r="S2237" s="43">
        <f t="shared" si="278"/>
        <v>1</v>
      </c>
      <c r="T2237" s="45">
        <f t="shared" si="279"/>
        <v>78862.400000000009</v>
      </c>
      <c r="U2237" s="45">
        <f>IF(L2237=1,F2237*INDEX(Asumsi!$B$5:$B$7,MATCH(I2237,Asumsi!$A$5:$A$7,0))-F2237*R2237,0)</f>
        <v>1064642.3999999999</v>
      </c>
      <c r="V2237" s="45">
        <f>IF(S2237=1,U2237*(1-Asumsi!$B$10),U2237)</f>
        <v>1011410.2799999999</v>
      </c>
    </row>
    <row r="2238" spans="1:22" x14ac:dyDescent="0.35">
      <c r="A2238" s="43">
        <v>55202</v>
      </c>
      <c r="B2238" s="43" t="s">
        <v>202</v>
      </c>
      <c r="C2238" s="43" t="s">
        <v>614</v>
      </c>
      <c r="D2238" s="44">
        <v>40779</v>
      </c>
      <c r="E2238" s="43">
        <v>33</v>
      </c>
      <c r="F2238" s="43">
        <v>6187520</v>
      </c>
      <c r="G2238" s="43">
        <v>7.0000000000000007E-2</v>
      </c>
      <c r="H2238" s="43">
        <v>433126</v>
      </c>
      <c r="I2238" s="43" t="s">
        <v>76</v>
      </c>
      <c r="J2238" s="43" t="s">
        <v>140</v>
      </c>
      <c r="K2238" s="43">
        <f t="shared" si="272"/>
        <v>2011</v>
      </c>
      <c r="L2238" s="43">
        <f t="shared" si="273"/>
        <v>1</v>
      </c>
      <c r="M2238" s="43">
        <f t="shared" si="274"/>
        <v>0</v>
      </c>
      <c r="N2238" s="43">
        <f t="shared" si="275"/>
        <v>1</v>
      </c>
      <c r="O2238" s="43" t="str">
        <f t="shared" si="276"/>
        <v>D: 7%+</v>
      </c>
      <c r="P2238" s="45">
        <f t="shared" si="277"/>
        <v>5754394</v>
      </c>
      <c r="Q2238" s="45">
        <f>IF(L2238=1,F2238*INDEX(Asumsi!$B$5:$B$7,MATCH(I2238,Asumsi!$A$5:$A$7,0))-H2238,0)</f>
        <v>1423130</v>
      </c>
      <c r="R2238" s="46">
        <f>MIN(G2238,INDEX(Asumsi!$C$5:$C$7,MATCH(I2238,Asumsi!$A$5:$A$7,0)))</f>
        <v>0.05</v>
      </c>
      <c r="S2238" s="43">
        <f t="shared" si="278"/>
        <v>1</v>
      </c>
      <c r="T2238" s="45">
        <f t="shared" si="279"/>
        <v>123750.40000000002</v>
      </c>
      <c r="U2238" s="45">
        <f>IF(L2238=1,F2238*INDEX(Asumsi!$B$5:$B$7,MATCH(I2238,Asumsi!$A$5:$A$7,0))-F2238*R2238,0)</f>
        <v>1546880</v>
      </c>
      <c r="V2238" s="45">
        <f>IF(S2238=1,U2238*(1-Asumsi!$B$10),U2238)</f>
        <v>1469536</v>
      </c>
    </row>
    <row r="2239" spans="1:22" x14ac:dyDescent="0.35">
      <c r="A2239" s="43">
        <v>57894</v>
      </c>
      <c r="B2239" s="43" t="s">
        <v>202</v>
      </c>
      <c r="C2239" s="43" t="s">
        <v>581</v>
      </c>
      <c r="D2239" s="44">
        <v>41002</v>
      </c>
      <c r="E2239" s="43">
        <v>47</v>
      </c>
      <c r="F2239" s="43">
        <v>26764020</v>
      </c>
      <c r="G2239" s="43">
        <v>0.09</v>
      </c>
      <c r="H2239" s="43">
        <v>2408762</v>
      </c>
      <c r="I2239" s="43" t="s">
        <v>77</v>
      </c>
      <c r="J2239" s="43" t="s">
        <v>134</v>
      </c>
      <c r="K2239" s="43">
        <f t="shared" si="272"/>
        <v>2012</v>
      </c>
      <c r="L2239" s="43">
        <f t="shared" si="273"/>
        <v>1</v>
      </c>
      <c r="M2239" s="43">
        <f t="shared" si="274"/>
        <v>0</v>
      </c>
      <c r="N2239" s="43">
        <f t="shared" si="275"/>
        <v>1</v>
      </c>
      <c r="O2239" s="43" t="str">
        <f t="shared" si="276"/>
        <v>D: 7%+</v>
      </c>
      <c r="P2239" s="45">
        <f t="shared" si="277"/>
        <v>24355258</v>
      </c>
      <c r="Q2239" s="45">
        <f>IF(L2239=1,F2239*INDEX(Asumsi!$B$5:$B$7,MATCH(I2239,Asumsi!$A$5:$A$7,0))-H2239,0)</f>
        <v>5620444</v>
      </c>
      <c r="R2239" s="46">
        <f>MIN(G2239,INDEX(Asumsi!$C$5:$C$7,MATCH(I2239,Asumsi!$A$5:$A$7,0)))</f>
        <v>0.05</v>
      </c>
      <c r="S2239" s="43">
        <f t="shared" si="278"/>
        <v>1</v>
      </c>
      <c r="T2239" s="45">
        <f t="shared" si="279"/>
        <v>1070560.7999999998</v>
      </c>
      <c r="U2239" s="45">
        <f>IF(L2239=1,F2239*INDEX(Asumsi!$B$5:$B$7,MATCH(I2239,Asumsi!$A$5:$A$7,0))-F2239*R2239,0)</f>
        <v>6691005</v>
      </c>
      <c r="V2239" s="45">
        <f>IF(S2239=1,U2239*(1-Asumsi!$B$10),U2239)</f>
        <v>6356454.75</v>
      </c>
    </row>
    <row r="2240" spans="1:22" x14ac:dyDescent="0.35">
      <c r="A2240" s="43">
        <v>1191</v>
      </c>
      <c r="B2240" s="43" t="s">
        <v>202</v>
      </c>
      <c r="C2240" s="43" t="s">
        <v>541</v>
      </c>
      <c r="D2240" s="44">
        <v>40853</v>
      </c>
      <c r="E2240" s="43">
        <v>35</v>
      </c>
      <c r="F2240" s="43">
        <v>7065920</v>
      </c>
      <c r="G2240" s="43">
        <v>0.08</v>
      </c>
      <c r="H2240" s="43">
        <v>565274</v>
      </c>
      <c r="I2240" s="43" t="s">
        <v>75</v>
      </c>
      <c r="J2240" s="43" t="s">
        <v>136</v>
      </c>
      <c r="K2240" s="43">
        <f t="shared" si="272"/>
        <v>2011</v>
      </c>
      <c r="L2240" s="43">
        <f t="shared" si="273"/>
        <v>1</v>
      </c>
      <c r="M2240" s="43">
        <f t="shared" si="274"/>
        <v>0</v>
      </c>
      <c r="N2240" s="43">
        <f t="shared" si="275"/>
        <v>1</v>
      </c>
      <c r="O2240" s="43" t="str">
        <f t="shared" si="276"/>
        <v>D: 7%+</v>
      </c>
      <c r="P2240" s="45">
        <f t="shared" si="277"/>
        <v>6500646</v>
      </c>
      <c r="Q2240" s="45">
        <f>IF(L2240=1,F2240*INDEX(Asumsi!$B$5:$B$7,MATCH(I2240,Asumsi!$A$5:$A$7,0))-H2240,0)</f>
        <v>1554502</v>
      </c>
      <c r="R2240" s="46">
        <f>MIN(G2240,INDEX(Asumsi!$C$5:$C$7,MATCH(I2240,Asumsi!$A$5:$A$7,0)))</f>
        <v>0.03</v>
      </c>
      <c r="S2240" s="43">
        <f t="shared" si="278"/>
        <v>1</v>
      </c>
      <c r="T2240" s="45">
        <f t="shared" si="279"/>
        <v>353296</v>
      </c>
      <c r="U2240" s="45">
        <f>IF(L2240=1,F2240*INDEX(Asumsi!$B$5:$B$7,MATCH(I2240,Asumsi!$A$5:$A$7,0))-F2240*R2240,0)</f>
        <v>1907798.4</v>
      </c>
      <c r="V2240" s="45">
        <f>IF(S2240=1,U2240*(1-Asumsi!$B$10),U2240)</f>
        <v>1812408.4799999997</v>
      </c>
    </row>
    <row r="2241" spans="1:22" x14ac:dyDescent="0.35">
      <c r="A2241" s="43">
        <v>1985</v>
      </c>
      <c r="B2241" s="43" t="s">
        <v>202</v>
      </c>
      <c r="C2241" s="43" t="s">
        <v>592</v>
      </c>
      <c r="D2241" s="44">
        <v>40057</v>
      </c>
      <c r="E2241" s="43">
        <v>1</v>
      </c>
      <c r="F2241" s="43">
        <v>22700</v>
      </c>
      <c r="G2241" s="43">
        <v>0.09</v>
      </c>
      <c r="H2241" s="43">
        <v>2043</v>
      </c>
      <c r="I2241" s="43" t="s">
        <v>76</v>
      </c>
      <c r="J2241" s="43" t="s">
        <v>145</v>
      </c>
      <c r="K2241" s="43">
        <f t="shared" si="272"/>
        <v>2009</v>
      </c>
      <c r="L2241" s="43">
        <f t="shared" si="273"/>
        <v>1</v>
      </c>
      <c r="M2241" s="43">
        <f t="shared" si="274"/>
        <v>0</v>
      </c>
      <c r="N2241" s="43">
        <f t="shared" si="275"/>
        <v>1</v>
      </c>
      <c r="O2241" s="43" t="str">
        <f t="shared" si="276"/>
        <v>D: 7%+</v>
      </c>
      <c r="P2241" s="45">
        <f t="shared" si="277"/>
        <v>20657</v>
      </c>
      <c r="Q2241" s="45">
        <f>IF(L2241=1,F2241*INDEX(Asumsi!$B$5:$B$7,MATCH(I2241,Asumsi!$A$5:$A$7,0))-H2241,0)</f>
        <v>4767</v>
      </c>
      <c r="R2241" s="46">
        <f>MIN(G2241,INDEX(Asumsi!$C$5:$C$7,MATCH(I2241,Asumsi!$A$5:$A$7,0)))</f>
        <v>0.05</v>
      </c>
      <c r="S2241" s="43">
        <f t="shared" si="278"/>
        <v>1</v>
      </c>
      <c r="T2241" s="45">
        <f t="shared" si="279"/>
        <v>907.99999999999989</v>
      </c>
      <c r="U2241" s="45">
        <f>IF(L2241=1,F2241*INDEX(Asumsi!$B$5:$B$7,MATCH(I2241,Asumsi!$A$5:$A$7,0))-F2241*R2241,0)</f>
        <v>5675</v>
      </c>
      <c r="V2241" s="45">
        <f>IF(S2241=1,U2241*(1-Asumsi!$B$10),U2241)</f>
        <v>5391.25</v>
      </c>
    </row>
    <row r="2242" spans="1:22" x14ac:dyDescent="0.35">
      <c r="A2242" s="43">
        <v>1988</v>
      </c>
      <c r="B2242" s="43" t="s">
        <v>202</v>
      </c>
      <c r="C2242" s="43" t="s">
        <v>579</v>
      </c>
      <c r="D2242" s="44">
        <v>40821</v>
      </c>
      <c r="E2242" s="43">
        <v>9</v>
      </c>
      <c r="F2242" s="43">
        <v>244280</v>
      </c>
      <c r="G2242" s="43">
        <v>0.04</v>
      </c>
      <c r="H2242" s="43">
        <v>9771</v>
      </c>
      <c r="I2242" s="43" t="s">
        <v>76</v>
      </c>
      <c r="J2242" s="43" t="s">
        <v>140</v>
      </c>
      <c r="K2242" s="43">
        <f t="shared" ref="K2242:K2305" si="280">YEAR(D2242)</f>
        <v>2011</v>
      </c>
      <c r="L2242" s="43">
        <f t="shared" ref="L2242:L2305" si="281">IF(B2242="Order Finished",1,0)</f>
        <v>1</v>
      </c>
      <c r="M2242" s="43">
        <f t="shared" ref="M2242:M2305" si="282">IF(B2242="Order Returned",1,0)</f>
        <v>0</v>
      </c>
      <c r="N2242" s="43">
        <f t="shared" ref="N2242:N2305" si="283">IF(B2242="Order Cancelled",0,1)</f>
        <v>1</v>
      </c>
      <c r="O2242" s="43" t="str">
        <f t="shared" ref="O2242:O2305" si="284">IF(G2242=0,"A: 0%",IF(G2242&lt;=0.03,"B: 1-3%",IF(G2242&lt;=0.06,"C: 4-6%","D: 7%+")))</f>
        <v>C: 4-6%</v>
      </c>
      <c r="P2242" s="45">
        <f t="shared" ref="P2242:P2305" si="285">IF(L2242=1,F2242-H2242,0)</f>
        <v>234509</v>
      </c>
      <c r="Q2242" s="45">
        <f>IF(L2242=1,F2242*INDEX(Asumsi!$B$5:$B$7,MATCH(I2242,Asumsi!$A$5:$A$7,0))-H2242,0)</f>
        <v>63513</v>
      </c>
      <c r="R2242" s="46">
        <f>MIN(G2242,INDEX(Asumsi!$C$5:$C$7,MATCH(I2242,Asumsi!$A$5:$A$7,0)))</f>
        <v>0.04</v>
      </c>
      <c r="S2242" s="43">
        <f t="shared" ref="S2242:S2305" si="286">IF(G2242&gt;R2242,1,0)</f>
        <v>0</v>
      </c>
      <c r="T2242" s="45">
        <f t="shared" ref="T2242:T2305" si="287">IF(L2242=1,F2242*(G2242-R2242),0)</f>
        <v>0</v>
      </c>
      <c r="U2242" s="45">
        <f>IF(L2242=1,F2242*INDEX(Asumsi!$B$5:$B$7,MATCH(I2242,Asumsi!$A$5:$A$7,0))-F2242*R2242,0)</f>
        <v>63512.800000000003</v>
      </c>
      <c r="V2242" s="45">
        <f>IF(S2242=1,U2242*(1-Asumsi!$B$10),U2242)</f>
        <v>63512.800000000003</v>
      </c>
    </row>
    <row r="2243" spans="1:22" x14ac:dyDescent="0.35">
      <c r="A2243" s="43">
        <v>2305</v>
      </c>
      <c r="B2243" s="43" t="s">
        <v>202</v>
      </c>
      <c r="C2243" s="43" t="s">
        <v>658</v>
      </c>
      <c r="D2243" s="44">
        <v>40203</v>
      </c>
      <c r="E2243" s="43">
        <v>11</v>
      </c>
      <c r="F2243" s="43">
        <v>2765600</v>
      </c>
      <c r="G2243" s="43">
        <v>0.01</v>
      </c>
      <c r="H2243" s="43">
        <v>27656</v>
      </c>
      <c r="I2243" s="43" t="s">
        <v>76</v>
      </c>
      <c r="J2243" s="43" t="s">
        <v>140</v>
      </c>
      <c r="K2243" s="43">
        <f t="shared" si="280"/>
        <v>2010</v>
      </c>
      <c r="L2243" s="43">
        <f t="shared" si="281"/>
        <v>1</v>
      </c>
      <c r="M2243" s="43">
        <f t="shared" si="282"/>
        <v>0</v>
      </c>
      <c r="N2243" s="43">
        <f t="shared" si="283"/>
        <v>1</v>
      </c>
      <c r="O2243" s="43" t="str">
        <f t="shared" si="284"/>
        <v>B: 1-3%</v>
      </c>
      <c r="P2243" s="45">
        <f t="shared" si="285"/>
        <v>2737944</v>
      </c>
      <c r="Q2243" s="45">
        <f>IF(L2243=1,F2243*INDEX(Asumsi!$B$5:$B$7,MATCH(I2243,Asumsi!$A$5:$A$7,0))-H2243,0)</f>
        <v>802024</v>
      </c>
      <c r="R2243" s="46">
        <f>MIN(G2243,INDEX(Asumsi!$C$5:$C$7,MATCH(I2243,Asumsi!$A$5:$A$7,0)))</f>
        <v>0.01</v>
      </c>
      <c r="S2243" s="43">
        <f t="shared" si="286"/>
        <v>0</v>
      </c>
      <c r="T2243" s="45">
        <f t="shared" si="287"/>
        <v>0</v>
      </c>
      <c r="U2243" s="45">
        <f>IF(L2243=1,F2243*INDEX(Asumsi!$B$5:$B$7,MATCH(I2243,Asumsi!$A$5:$A$7,0))-F2243*R2243,0)</f>
        <v>802024</v>
      </c>
      <c r="V2243" s="45">
        <f>IF(S2243=1,U2243*(1-Asumsi!$B$10),U2243)</f>
        <v>802024</v>
      </c>
    </row>
    <row r="2244" spans="1:22" x14ac:dyDescent="0.35">
      <c r="A2244" s="43">
        <v>3877</v>
      </c>
      <c r="B2244" s="43" t="s">
        <v>202</v>
      </c>
      <c r="C2244" s="43" t="s">
        <v>579</v>
      </c>
      <c r="D2244" s="44">
        <v>40318</v>
      </c>
      <c r="E2244" s="43">
        <v>14</v>
      </c>
      <c r="F2244" s="43">
        <v>1400920</v>
      </c>
      <c r="G2244" s="43">
        <v>0.02</v>
      </c>
      <c r="H2244" s="43">
        <v>28018</v>
      </c>
      <c r="I2244" s="43" t="s">
        <v>76</v>
      </c>
      <c r="J2244" s="43" t="s">
        <v>145</v>
      </c>
      <c r="K2244" s="43">
        <f t="shared" si="280"/>
        <v>2010</v>
      </c>
      <c r="L2244" s="43">
        <f t="shared" si="281"/>
        <v>1</v>
      </c>
      <c r="M2244" s="43">
        <f t="shared" si="282"/>
        <v>0</v>
      </c>
      <c r="N2244" s="43">
        <f t="shared" si="283"/>
        <v>1</v>
      </c>
      <c r="O2244" s="43" t="str">
        <f t="shared" si="284"/>
        <v>B: 1-3%</v>
      </c>
      <c r="P2244" s="45">
        <f t="shared" si="285"/>
        <v>1372902</v>
      </c>
      <c r="Q2244" s="45">
        <f>IF(L2244=1,F2244*INDEX(Asumsi!$B$5:$B$7,MATCH(I2244,Asumsi!$A$5:$A$7,0))-H2244,0)</f>
        <v>392258</v>
      </c>
      <c r="R2244" s="46">
        <f>MIN(G2244,INDEX(Asumsi!$C$5:$C$7,MATCH(I2244,Asumsi!$A$5:$A$7,0)))</f>
        <v>0.02</v>
      </c>
      <c r="S2244" s="43">
        <f t="shared" si="286"/>
        <v>0</v>
      </c>
      <c r="T2244" s="45">
        <f t="shared" si="287"/>
        <v>0</v>
      </c>
      <c r="U2244" s="45">
        <f>IF(L2244=1,F2244*INDEX(Asumsi!$B$5:$B$7,MATCH(I2244,Asumsi!$A$5:$A$7,0))-F2244*R2244,0)</f>
        <v>392257.6</v>
      </c>
      <c r="V2244" s="45">
        <f>IF(S2244=1,U2244*(1-Asumsi!$B$10),U2244)</f>
        <v>392257.6</v>
      </c>
    </row>
    <row r="2245" spans="1:22" x14ac:dyDescent="0.35">
      <c r="A2245" s="43">
        <v>4103</v>
      </c>
      <c r="B2245" s="43" t="s">
        <v>202</v>
      </c>
      <c r="C2245" s="43" t="s">
        <v>621</v>
      </c>
      <c r="D2245" s="44">
        <v>41092</v>
      </c>
      <c r="E2245" s="43">
        <v>3</v>
      </c>
      <c r="F2245" s="43">
        <v>85000</v>
      </c>
      <c r="G2245" s="43">
        <v>7.0000000000000007E-2</v>
      </c>
      <c r="H2245" s="43">
        <v>5950</v>
      </c>
      <c r="I2245" s="43" t="s">
        <v>76</v>
      </c>
      <c r="J2245" s="43" t="s">
        <v>147</v>
      </c>
      <c r="K2245" s="43">
        <f t="shared" si="280"/>
        <v>2012</v>
      </c>
      <c r="L2245" s="43">
        <f t="shared" si="281"/>
        <v>1</v>
      </c>
      <c r="M2245" s="43">
        <f t="shared" si="282"/>
        <v>0</v>
      </c>
      <c r="N2245" s="43">
        <f t="shared" si="283"/>
        <v>1</v>
      </c>
      <c r="O2245" s="43" t="str">
        <f t="shared" si="284"/>
        <v>D: 7%+</v>
      </c>
      <c r="P2245" s="45">
        <f t="shared" si="285"/>
        <v>79050</v>
      </c>
      <c r="Q2245" s="45">
        <f>IF(L2245=1,F2245*INDEX(Asumsi!$B$5:$B$7,MATCH(I2245,Asumsi!$A$5:$A$7,0))-H2245,0)</f>
        <v>19550</v>
      </c>
      <c r="R2245" s="46">
        <f>MIN(G2245,INDEX(Asumsi!$C$5:$C$7,MATCH(I2245,Asumsi!$A$5:$A$7,0)))</f>
        <v>0.05</v>
      </c>
      <c r="S2245" s="43">
        <f t="shared" si="286"/>
        <v>1</v>
      </c>
      <c r="T2245" s="45">
        <f t="shared" si="287"/>
        <v>1700.0000000000002</v>
      </c>
      <c r="U2245" s="45">
        <f>IF(L2245=1,F2245*INDEX(Asumsi!$B$5:$B$7,MATCH(I2245,Asumsi!$A$5:$A$7,0))-F2245*R2245,0)</f>
        <v>21250</v>
      </c>
      <c r="V2245" s="45">
        <f>IF(S2245=1,U2245*(1-Asumsi!$B$10),U2245)</f>
        <v>20187.5</v>
      </c>
    </row>
    <row r="2246" spans="1:22" x14ac:dyDescent="0.35">
      <c r="A2246" s="43">
        <v>4455</v>
      </c>
      <c r="B2246" s="43" t="s">
        <v>202</v>
      </c>
      <c r="C2246" s="43" t="s">
        <v>571</v>
      </c>
      <c r="D2246" s="44">
        <v>40461</v>
      </c>
      <c r="E2246" s="43">
        <v>39</v>
      </c>
      <c r="F2246" s="43">
        <v>558580</v>
      </c>
      <c r="G2246" s="43">
        <v>7.0000000000000007E-2</v>
      </c>
      <c r="H2246" s="43">
        <v>39101</v>
      </c>
      <c r="I2246" s="43" t="s">
        <v>75</v>
      </c>
      <c r="J2246" s="43" t="s">
        <v>144</v>
      </c>
      <c r="K2246" s="43">
        <f t="shared" si="280"/>
        <v>2010</v>
      </c>
      <c r="L2246" s="43">
        <f t="shared" si="281"/>
        <v>1</v>
      </c>
      <c r="M2246" s="43">
        <f t="shared" si="282"/>
        <v>0</v>
      </c>
      <c r="N2246" s="43">
        <f t="shared" si="283"/>
        <v>1</v>
      </c>
      <c r="O2246" s="43" t="str">
        <f t="shared" si="284"/>
        <v>D: 7%+</v>
      </c>
      <c r="P2246" s="45">
        <f t="shared" si="285"/>
        <v>519479</v>
      </c>
      <c r="Q2246" s="45">
        <f>IF(L2246=1,F2246*INDEX(Asumsi!$B$5:$B$7,MATCH(I2246,Asumsi!$A$5:$A$7,0))-H2246,0)</f>
        <v>128473</v>
      </c>
      <c r="R2246" s="46">
        <f>MIN(G2246,INDEX(Asumsi!$C$5:$C$7,MATCH(I2246,Asumsi!$A$5:$A$7,0)))</f>
        <v>0.03</v>
      </c>
      <c r="S2246" s="43">
        <f t="shared" si="286"/>
        <v>1</v>
      </c>
      <c r="T2246" s="45">
        <f t="shared" si="287"/>
        <v>22343.200000000004</v>
      </c>
      <c r="U2246" s="45">
        <f>IF(L2246=1,F2246*INDEX(Asumsi!$B$5:$B$7,MATCH(I2246,Asumsi!$A$5:$A$7,0))-F2246*R2246,0)</f>
        <v>150816.6</v>
      </c>
      <c r="V2246" s="45">
        <f>IF(S2246=1,U2246*(1-Asumsi!$B$10),U2246)</f>
        <v>143275.76999999999</v>
      </c>
    </row>
    <row r="2247" spans="1:22" x14ac:dyDescent="0.35">
      <c r="A2247" s="43">
        <v>6086</v>
      </c>
      <c r="B2247" s="43" t="s">
        <v>202</v>
      </c>
      <c r="C2247" s="43" t="s">
        <v>612</v>
      </c>
      <c r="D2247" s="44">
        <v>40808</v>
      </c>
      <c r="E2247" s="43">
        <v>48</v>
      </c>
      <c r="F2247" s="43">
        <v>3469440</v>
      </c>
      <c r="G2247" s="43">
        <v>0.04</v>
      </c>
      <c r="H2247" s="43">
        <v>138778</v>
      </c>
      <c r="I2247" s="43" t="s">
        <v>76</v>
      </c>
      <c r="J2247" s="43" t="s">
        <v>145</v>
      </c>
      <c r="K2247" s="43">
        <f t="shared" si="280"/>
        <v>2011</v>
      </c>
      <c r="L2247" s="43">
        <f t="shared" si="281"/>
        <v>1</v>
      </c>
      <c r="M2247" s="43">
        <f t="shared" si="282"/>
        <v>0</v>
      </c>
      <c r="N2247" s="43">
        <f t="shared" si="283"/>
        <v>1</v>
      </c>
      <c r="O2247" s="43" t="str">
        <f t="shared" si="284"/>
        <v>C: 4-6%</v>
      </c>
      <c r="P2247" s="45">
        <f t="shared" si="285"/>
        <v>3330662</v>
      </c>
      <c r="Q2247" s="45">
        <f>IF(L2247=1,F2247*INDEX(Asumsi!$B$5:$B$7,MATCH(I2247,Asumsi!$A$5:$A$7,0))-H2247,0)</f>
        <v>902054</v>
      </c>
      <c r="R2247" s="46">
        <f>MIN(G2247,INDEX(Asumsi!$C$5:$C$7,MATCH(I2247,Asumsi!$A$5:$A$7,0)))</f>
        <v>0.04</v>
      </c>
      <c r="S2247" s="43">
        <f t="shared" si="286"/>
        <v>0</v>
      </c>
      <c r="T2247" s="45">
        <f t="shared" si="287"/>
        <v>0</v>
      </c>
      <c r="U2247" s="45">
        <f>IF(L2247=1,F2247*INDEX(Asumsi!$B$5:$B$7,MATCH(I2247,Asumsi!$A$5:$A$7,0))-F2247*R2247,0)</f>
        <v>902054.40000000002</v>
      </c>
      <c r="V2247" s="45">
        <f>IF(S2247=1,U2247*(1-Asumsi!$B$10),U2247)</f>
        <v>902054.40000000002</v>
      </c>
    </row>
    <row r="2248" spans="1:22" x14ac:dyDescent="0.35">
      <c r="A2248" s="43">
        <v>6912</v>
      </c>
      <c r="B2248" s="43" t="s">
        <v>202</v>
      </c>
      <c r="C2248" s="43" t="s">
        <v>599</v>
      </c>
      <c r="D2248" s="44">
        <v>40887</v>
      </c>
      <c r="E2248" s="43">
        <v>14</v>
      </c>
      <c r="F2248" s="43">
        <v>589040</v>
      </c>
      <c r="G2248" s="43">
        <v>0.09</v>
      </c>
      <c r="H2248" s="43">
        <v>53014</v>
      </c>
      <c r="I2248" s="43" t="s">
        <v>76</v>
      </c>
      <c r="J2248" s="43" t="s">
        <v>141</v>
      </c>
      <c r="K2248" s="43">
        <f t="shared" si="280"/>
        <v>2011</v>
      </c>
      <c r="L2248" s="43">
        <f t="shared" si="281"/>
        <v>1</v>
      </c>
      <c r="M2248" s="43">
        <f t="shared" si="282"/>
        <v>0</v>
      </c>
      <c r="N2248" s="43">
        <f t="shared" si="283"/>
        <v>1</v>
      </c>
      <c r="O2248" s="43" t="str">
        <f t="shared" si="284"/>
        <v>D: 7%+</v>
      </c>
      <c r="P2248" s="45">
        <f t="shared" si="285"/>
        <v>536026</v>
      </c>
      <c r="Q2248" s="45">
        <f>IF(L2248=1,F2248*INDEX(Asumsi!$B$5:$B$7,MATCH(I2248,Asumsi!$A$5:$A$7,0))-H2248,0)</f>
        <v>123698</v>
      </c>
      <c r="R2248" s="46">
        <f>MIN(G2248,INDEX(Asumsi!$C$5:$C$7,MATCH(I2248,Asumsi!$A$5:$A$7,0)))</f>
        <v>0.05</v>
      </c>
      <c r="S2248" s="43">
        <f t="shared" si="286"/>
        <v>1</v>
      </c>
      <c r="T2248" s="45">
        <f t="shared" si="287"/>
        <v>23561.599999999995</v>
      </c>
      <c r="U2248" s="45">
        <f>IF(L2248=1,F2248*INDEX(Asumsi!$B$5:$B$7,MATCH(I2248,Asumsi!$A$5:$A$7,0))-F2248*R2248,0)</f>
        <v>147260</v>
      </c>
      <c r="V2248" s="45">
        <f>IF(S2248=1,U2248*(1-Asumsi!$B$10),U2248)</f>
        <v>139897</v>
      </c>
    </row>
    <row r="2249" spans="1:22" x14ac:dyDescent="0.35">
      <c r="A2249" s="43">
        <v>6950</v>
      </c>
      <c r="B2249" s="43" t="s">
        <v>202</v>
      </c>
      <c r="C2249" s="43" t="s">
        <v>561</v>
      </c>
      <c r="D2249" s="44">
        <v>40994</v>
      </c>
      <c r="E2249" s="43">
        <v>4</v>
      </c>
      <c r="F2249" s="43">
        <v>374799</v>
      </c>
      <c r="G2249" s="43">
        <v>0.08</v>
      </c>
      <c r="H2249" s="43">
        <v>29984</v>
      </c>
      <c r="I2249" s="43" t="s">
        <v>77</v>
      </c>
      <c r="J2249" s="43" t="s">
        <v>137</v>
      </c>
      <c r="K2249" s="43">
        <f t="shared" si="280"/>
        <v>2012</v>
      </c>
      <c r="L2249" s="43">
        <f t="shared" si="281"/>
        <v>1</v>
      </c>
      <c r="M2249" s="43">
        <f t="shared" si="282"/>
        <v>0</v>
      </c>
      <c r="N2249" s="43">
        <f t="shared" si="283"/>
        <v>1</v>
      </c>
      <c r="O2249" s="43" t="str">
        <f t="shared" si="284"/>
        <v>D: 7%+</v>
      </c>
      <c r="P2249" s="45">
        <f t="shared" si="285"/>
        <v>344815</v>
      </c>
      <c r="Q2249" s="45">
        <f>IF(L2249=1,F2249*INDEX(Asumsi!$B$5:$B$7,MATCH(I2249,Asumsi!$A$5:$A$7,0))-H2249,0)</f>
        <v>82455.7</v>
      </c>
      <c r="R2249" s="46">
        <f>MIN(G2249,INDEX(Asumsi!$C$5:$C$7,MATCH(I2249,Asumsi!$A$5:$A$7,0)))</f>
        <v>0.05</v>
      </c>
      <c r="S2249" s="43">
        <f t="shared" si="286"/>
        <v>1</v>
      </c>
      <c r="T2249" s="45">
        <f t="shared" si="287"/>
        <v>11243.97</v>
      </c>
      <c r="U2249" s="45">
        <f>IF(L2249=1,F2249*INDEX(Asumsi!$B$5:$B$7,MATCH(I2249,Asumsi!$A$5:$A$7,0))-F2249*R2249,0)</f>
        <v>93699.75</v>
      </c>
      <c r="V2249" s="45">
        <f>IF(S2249=1,U2249*(1-Asumsi!$B$10),U2249)</f>
        <v>89014.762499999997</v>
      </c>
    </row>
    <row r="2250" spans="1:22" x14ac:dyDescent="0.35">
      <c r="A2250" s="43">
        <v>7075</v>
      </c>
      <c r="B2250" s="43" t="s">
        <v>202</v>
      </c>
      <c r="C2250" s="43" t="s">
        <v>591</v>
      </c>
      <c r="D2250" s="44">
        <v>40826</v>
      </c>
      <c r="E2250" s="43">
        <v>15</v>
      </c>
      <c r="F2250" s="43">
        <v>483780</v>
      </c>
      <c r="G2250" s="43">
        <v>0.02</v>
      </c>
      <c r="H2250" s="43">
        <v>9676</v>
      </c>
      <c r="I2250" s="43" t="s">
        <v>76</v>
      </c>
      <c r="J2250" s="43" t="s">
        <v>140</v>
      </c>
      <c r="K2250" s="43">
        <f t="shared" si="280"/>
        <v>2011</v>
      </c>
      <c r="L2250" s="43">
        <f t="shared" si="281"/>
        <v>1</v>
      </c>
      <c r="M2250" s="43">
        <f t="shared" si="282"/>
        <v>0</v>
      </c>
      <c r="N2250" s="43">
        <f t="shared" si="283"/>
        <v>1</v>
      </c>
      <c r="O2250" s="43" t="str">
        <f t="shared" si="284"/>
        <v>B: 1-3%</v>
      </c>
      <c r="P2250" s="45">
        <f t="shared" si="285"/>
        <v>474104</v>
      </c>
      <c r="Q2250" s="45">
        <f>IF(L2250=1,F2250*INDEX(Asumsi!$B$5:$B$7,MATCH(I2250,Asumsi!$A$5:$A$7,0))-H2250,0)</f>
        <v>135458</v>
      </c>
      <c r="R2250" s="46">
        <f>MIN(G2250,INDEX(Asumsi!$C$5:$C$7,MATCH(I2250,Asumsi!$A$5:$A$7,0)))</f>
        <v>0.02</v>
      </c>
      <c r="S2250" s="43">
        <f t="shared" si="286"/>
        <v>0</v>
      </c>
      <c r="T2250" s="45">
        <f t="shared" si="287"/>
        <v>0</v>
      </c>
      <c r="U2250" s="45">
        <f>IF(L2250=1,F2250*INDEX(Asumsi!$B$5:$B$7,MATCH(I2250,Asumsi!$A$5:$A$7,0))-F2250*R2250,0)</f>
        <v>135458.4</v>
      </c>
      <c r="V2250" s="45">
        <f>IF(S2250=1,U2250*(1-Asumsi!$B$10),U2250)</f>
        <v>135458.4</v>
      </c>
    </row>
    <row r="2251" spans="1:22" x14ac:dyDescent="0.35">
      <c r="A2251" s="43">
        <v>8065</v>
      </c>
      <c r="B2251" s="43" t="s">
        <v>202</v>
      </c>
      <c r="C2251" s="43" t="s">
        <v>623</v>
      </c>
      <c r="D2251" s="44">
        <v>41203</v>
      </c>
      <c r="E2251" s="43">
        <v>17</v>
      </c>
      <c r="F2251" s="43">
        <v>2251520</v>
      </c>
      <c r="G2251" s="43">
        <v>0</v>
      </c>
      <c r="H2251" s="43">
        <v>0</v>
      </c>
      <c r="I2251" s="43" t="s">
        <v>75</v>
      </c>
      <c r="J2251" s="43" t="s">
        <v>144</v>
      </c>
      <c r="K2251" s="43">
        <f t="shared" si="280"/>
        <v>2012</v>
      </c>
      <c r="L2251" s="43">
        <f t="shared" si="281"/>
        <v>1</v>
      </c>
      <c r="M2251" s="43">
        <f t="shared" si="282"/>
        <v>0</v>
      </c>
      <c r="N2251" s="43">
        <f t="shared" si="283"/>
        <v>1</v>
      </c>
      <c r="O2251" s="43" t="str">
        <f t="shared" si="284"/>
        <v>A: 0%</v>
      </c>
      <c r="P2251" s="45">
        <f t="shared" si="285"/>
        <v>2251520</v>
      </c>
      <c r="Q2251" s="45">
        <f>IF(L2251=1,F2251*INDEX(Asumsi!$B$5:$B$7,MATCH(I2251,Asumsi!$A$5:$A$7,0))-H2251,0)</f>
        <v>675456</v>
      </c>
      <c r="R2251" s="46">
        <f>MIN(G2251,INDEX(Asumsi!$C$5:$C$7,MATCH(I2251,Asumsi!$A$5:$A$7,0)))</f>
        <v>0</v>
      </c>
      <c r="S2251" s="43">
        <f t="shared" si="286"/>
        <v>0</v>
      </c>
      <c r="T2251" s="45">
        <f t="shared" si="287"/>
        <v>0</v>
      </c>
      <c r="U2251" s="45">
        <f>IF(L2251=1,F2251*INDEX(Asumsi!$B$5:$B$7,MATCH(I2251,Asumsi!$A$5:$A$7,0))-F2251*R2251,0)</f>
        <v>675456</v>
      </c>
      <c r="V2251" s="45">
        <f>IF(S2251=1,U2251*(1-Asumsi!$B$10),U2251)</f>
        <v>675456</v>
      </c>
    </row>
    <row r="2252" spans="1:22" x14ac:dyDescent="0.35">
      <c r="A2252" s="43">
        <v>8292</v>
      </c>
      <c r="B2252" s="43" t="s">
        <v>209</v>
      </c>
      <c r="C2252" s="43" t="s">
        <v>657</v>
      </c>
      <c r="D2252" s="44">
        <v>40210</v>
      </c>
      <c r="E2252" s="43">
        <v>18</v>
      </c>
      <c r="F2252" s="43">
        <v>599740</v>
      </c>
      <c r="G2252" s="43">
        <v>0.02</v>
      </c>
      <c r="H2252" s="43">
        <v>11995</v>
      </c>
      <c r="I2252" s="43" t="s">
        <v>76</v>
      </c>
      <c r="J2252" s="43" t="s">
        <v>146</v>
      </c>
      <c r="K2252" s="43">
        <f t="shared" si="280"/>
        <v>2010</v>
      </c>
      <c r="L2252" s="43">
        <f t="shared" si="281"/>
        <v>0</v>
      </c>
      <c r="M2252" s="43">
        <f t="shared" si="282"/>
        <v>1</v>
      </c>
      <c r="N2252" s="43">
        <f t="shared" si="283"/>
        <v>1</v>
      </c>
      <c r="O2252" s="43" t="str">
        <f t="shared" si="284"/>
        <v>B: 1-3%</v>
      </c>
      <c r="P2252" s="45">
        <f t="shared" si="285"/>
        <v>0</v>
      </c>
      <c r="Q2252" s="45">
        <f>IF(L2252=1,F2252*INDEX(Asumsi!$B$5:$B$7,MATCH(I2252,Asumsi!$A$5:$A$7,0))-H2252,0)</f>
        <v>0</v>
      </c>
      <c r="R2252" s="46">
        <f>MIN(G2252,INDEX(Asumsi!$C$5:$C$7,MATCH(I2252,Asumsi!$A$5:$A$7,0)))</f>
        <v>0.02</v>
      </c>
      <c r="S2252" s="43">
        <f t="shared" si="286"/>
        <v>0</v>
      </c>
      <c r="T2252" s="45">
        <f t="shared" si="287"/>
        <v>0</v>
      </c>
      <c r="U2252" s="45">
        <f>IF(L2252=1,F2252*INDEX(Asumsi!$B$5:$B$7,MATCH(I2252,Asumsi!$A$5:$A$7,0))-F2252*R2252,0)</f>
        <v>0</v>
      </c>
      <c r="V2252" s="45">
        <f>IF(S2252=1,U2252*(1-Asumsi!$B$10),U2252)</f>
        <v>0</v>
      </c>
    </row>
    <row r="2253" spans="1:22" x14ac:dyDescent="0.35">
      <c r="A2253" s="43">
        <v>8513</v>
      </c>
      <c r="B2253" s="43" t="s">
        <v>202</v>
      </c>
      <c r="C2253" s="43" t="s">
        <v>562</v>
      </c>
      <c r="D2253" s="44">
        <v>40739</v>
      </c>
      <c r="E2253" s="43">
        <v>8</v>
      </c>
      <c r="F2253" s="43">
        <v>169280</v>
      </c>
      <c r="G2253" s="43">
        <v>0</v>
      </c>
      <c r="H2253" s="43">
        <v>0</v>
      </c>
      <c r="I2253" s="43" t="s">
        <v>76</v>
      </c>
      <c r="J2253" s="43" t="s">
        <v>141</v>
      </c>
      <c r="K2253" s="43">
        <f t="shared" si="280"/>
        <v>2011</v>
      </c>
      <c r="L2253" s="43">
        <f t="shared" si="281"/>
        <v>1</v>
      </c>
      <c r="M2253" s="43">
        <f t="shared" si="282"/>
        <v>0</v>
      </c>
      <c r="N2253" s="43">
        <f t="shared" si="283"/>
        <v>1</v>
      </c>
      <c r="O2253" s="43" t="str">
        <f t="shared" si="284"/>
        <v>A: 0%</v>
      </c>
      <c r="P2253" s="45">
        <f t="shared" si="285"/>
        <v>169280</v>
      </c>
      <c r="Q2253" s="45">
        <f>IF(L2253=1,F2253*INDEX(Asumsi!$B$5:$B$7,MATCH(I2253,Asumsi!$A$5:$A$7,0))-H2253,0)</f>
        <v>50784</v>
      </c>
      <c r="R2253" s="46">
        <f>MIN(G2253,INDEX(Asumsi!$C$5:$C$7,MATCH(I2253,Asumsi!$A$5:$A$7,0)))</f>
        <v>0</v>
      </c>
      <c r="S2253" s="43">
        <f t="shared" si="286"/>
        <v>0</v>
      </c>
      <c r="T2253" s="45">
        <f t="shared" si="287"/>
        <v>0</v>
      </c>
      <c r="U2253" s="45">
        <f>IF(L2253=1,F2253*INDEX(Asumsi!$B$5:$B$7,MATCH(I2253,Asumsi!$A$5:$A$7,0))-F2253*R2253,0)</f>
        <v>50784</v>
      </c>
      <c r="V2253" s="45">
        <f>IF(S2253=1,U2253*(1-Asumsi!$B$10),U2253)</f>
        <v>50784</v>
      </c>
    </row>
    <row r="2254" spans="1:22" x14ac:dyDescent="0.35">
      <c r="A2254" s="43">
        <v>9635</v>
      </c>
      <c r="B2254" s="43" t="s">
        <v>202</v>
      </c>
      <c r="C2254" s="43" t="s">
        <v>496</v>
      </c>
      <c r="D2254" s="44">
        <v>39916</v>
      </c>
      <c r="E2254" s="43">
        <v>1</v>
      </c>
      <c r="F2254" s="43">
        <v>6840</v>
      </c>
      <c r="G2254" s="43">
        <v>0.05</v>
      </c>
      <c r="H2254" s="43">
        <v>342</v>
      </c>
      <c r="I2254" s="43" t="s">
        <v>76</v>
      </c>
      <c r="J2254" s="43" t="s">
        <v>138</v>
      </c>
      <c r="K2254" s="43">
        <f t="shared" si="280"/>
        <v>2009</v>
      </c>
      <c r="L2254" s="43">
        <f t="shared" si="281"/>
        <v>1</v>
      </c>
      <c r="M2254" s="43">
        <f t="shared" si="282"/>
        <v>0</v>
      </c>
      <c r="N2254" s="43">
        <f t="shared" si="283"/>
        <v>1</v>
      </c>
      <c r="O2254" s="43" t="str">
        <f t="shared" si="284"/>
        <v>C: 4-6%</v>
      </c>
      <c r="P2254" s="45">
        <f t="shared" si="285"/>
        <v>6498</v>
      </c>
      <c r="Q2254" s="45">
        <f>IF(L2254=1,F2254*INDEX(Asumsi!$B$5:$B$7,MATCH(I2254,Asumsi!$A$5:$A$7,0))-H2254,0)</f>
        <v>1710</v>
      </c>
      <c r="R2254" s="46">
        <f>MIN(G2254,INDEX(Asumsi!$C$5:$C$7,MATCH(I2254,Asumsi!$A$5:$A$7,0)))</f>
        <v>0.05</v>
      </c>
      <c r="S2254" s="43">
        <f t="shared" si="286"/>
        <v>0</v>
      </c>
      <c r="T2254" s="45">
        <f t="shared" si="287"/>
        <v>0</v>
      </c>
      <c r="U2254" s="45">
        <f>IF(L2254=1,F2254*INDEX(Asumsi!$B$5:$B$7,MATCH(I2254,Asumsi!$A$5:$A$7,0))-F2254*R2254,0)</f>
        <v>1710</v>
      </c>
      <c r="V2254" s="45">
        <f>IF(S2254=1,U2254*(1-Asumsi!$B$10),U2254)</f>
        <v>1710</v>
      </c>
    </row>
    <row r="2255" spans="1:22" x14ac:dyDescent="0.35">
      <c r="A2255" s="43">
        <v>10436</v>
      </c>
      <c r="B2255" s="43" t="s">
        <v>202</v>
      </c>
      <c r="C2255" s="43" t="s">
        <v>541</v>
      </c>
      <c r="D2255" s="44">
        <v>40545</v>
      </c>
      <c r="E2255" s="43">
        <v>24</v>
      </c>
      <c r="F2255" s="43">
        <v>277500</v>
      </c>
      <c r="G2255" s="43">
        <v>0.09</v>
      </c>
      <c r="H2255" s="43">
        <v>24975</v>
      </c>
      <c r="I2255" s="43" t="s">
        <v>76</v>
      </c>
      <c r="J2255" s="43" t="s">
        <v>147</v>
      </c>
      <c r="K2255" s="43">
        <f t="shared" si="280"/>
        <v>2011</v>
      </c>
      <c r="L2255" s="43">
        <f t="shared" si="281"/>
        <v>1</v>
      </c>
      <c r="M2255" s="43">
        <f t="shared" si="282"/>
        <v>0</v>
      </c>
      <c r="N2255" s="43">
        <f t="shared" si="283"/>
        <v>1</v>
      </c>
      <c r="O2255" s="43" t="str">
        <f t="shared" si="284"/>
        <v>D: 7%+</v>
      </c>
      <c r="P2255" s="45">
        <f t="shared" si="285"/>
        <v>252525</v>
      </c>
      <c r="Q2255" s="45">
        <f>IF(L2255=1,F2255*INDEX(Asumsi!$B$5:$B$7,MATCH(I2255,Asumsi!$A$5:$A$7,0))-H2255,0)</f>
        <v>58275</v>
      </c>
      <c r="R2255" s="46">
        <f>MIN(G2255,INDEX(Asumsi!$C$5:$C$7,MATCH(I2255,Asumsi!$A$5:$A$7,0)))</f>
        <v>0.05</v>
      </c>
      <c r="S2255" s="43">
        <f t="shared" si="286"/>
        <v>1</v>
      </c>
      <c r="T2255" s="45">
        <f t="shared" si="287"/>
        <v>11099.999999999998</v>
      </c>
      <c r="U2255" s="45">
        <f>IF(L2255=1,F2255*INDEX(Asumsi!$B$5:$B$7,MATCH(I2255,Asumsi!$A$5:$A$7,0))-F2255*R2255,0)</f>
        <v>69375</v>
      </c>
      <c r="V2255" s="45">
        <f>IF(S2255=1,U2255*(1-Asumsi!$B$10),U2255)</f>
        <v>65906.25</v>
      </c>
    </row>
    <row r="2256" spans="1:22" x14ac:dyDescent="0.35">
      <c r="A2256" s="43">
        <v>10752</v>
      </c>
      <c r="B2256" s="43" t="s">
        <v>202</v>
      </c>
      <c r="C2256" s="43" t="s">
        <v>632</v>
      </c>
      <c r="D2256" s="44">
        <v>40796</v>
      </c>
      <c r="E2256" s="43">
        <v>5</v>
      </c>
      <c r="F2256" s="43">
        <v>190760</v>
      </c>
      <c r="G2256" s="43">
        <v>0.03</v>
      </c>
      <c r="H2256" s="43">
        <v>5723</v>
      </c>
      <c r="I2256" s="43" t="s">
        <v>76</v>
      </c>
      <c r="J2256" s="43" t="s">
        <v>138</v>
      </c>
      <c r="K2256" s="43">
        <f t="shared" si="280"/>
        <v>2011</v>
      </c>
      <c r="L2256" s="43">
        <f t="shared" si="281"/>
        <v>1</v>
      </c>
      <c r="M2256" s="43">
        <f t="shared" si="282"/>
        <v>0</v>
      </c>
      <c r="N2256" s="43">
        <f t="shared" si="283"/>
        <v>1</v>
      </c>
      <c r="O2256" s="43" t="str">
        <f t="shared" si="284"/>
        <v>B: 1-3%</v>
      </c>
      <c r="P2256" s="45">
        <f t="shared" si="285"/>
        <v>185037</v>
      </c>
      <c r="Q2256" s="45">
        <f>IF(L2256=1,F2256*INDEX(Asumsi!$B$5:$B$7,MATCH(I2256,Asumsi!$A$5:$A$7,0))-H2256,0)</f>
        <v>51505</v>
      </c>
      <c r="R2256" s="46">
        <f>MIN(G2256,INDEX(Asumsi!$C$5:$C$7,MATCH(I2256,Asumsi!$A$5:$A$7,0)))</f>
        <v>0.03</v>
      </c>
      <c r="S2256" s="43">
        <f t="shared" si="286"/>
        <v>0</v>
      </c>
      <c r="T2256" s="45">
        <f t="shared" si="287"/>
        <v>0</v>
      </c>
      <c r="U2256" s="45">
        <f>IF(L2256=1,F2256*INDEX(Asumsi!$B$5:$B$7,MATCH(I2256,Asumsi!$A$5:$A$7,0))-F2256*R2256,0)</f>
        <v>51505.2</v>
      </c>
      <c r="V2256" s="45">
        <f>IF(S2256=1,U2256*(1-Asumsi!$B$10),U2256)</f>
        <v>51505.2</v>
      </c>
    </row>
    <row r="2257" spans="1:22" x14ac:dyDescent="0.35">
      <c r="A2257" s="43">
        <v>11779</v>
      </c>
      <c r="B2257" s="43" t="s">
        <v>202</v>
      </c>
      <c r="C2257" s="43" t="s">
        <v>575</v>
      </c>
      <c r="D2257" s="44">
        <v>40358</v>
      </c>
      <c r="E2257" s="43">
        <v>45</v>
      </c>
      <c r="F2257" s="43">
        <v>622200</v>
      </c>
      <c r="G2257" s="43">
        <v>0.04</v>
      </c>
      <c r="H2257" s="43">
        <v>24888</v>
      </c>
      <c r="I2257" s="43" t="s">
        <v>76</v>
      </c>
      <c r="J2257" s="43" t="s">
        <v>145</v>
      </c>
      <c r="K2257" s="43">
        <f t="shared" si="280"/>
        <v>2010</v>
      </c>
      <c r="L2257" s="43">
        <f t="shared" si="281"/>
        <v>1</v>
      </c>
      <c r="M2257" s="43">
        <f t="shared" si="282"/>
        <v>0</v>
      </c>
      <c r="N2257" s="43">
        <f t="shared" si="283"/>
        <v>1</v>
      </c>
      <c r="O2257" s="43" t="str">
        <f t="shared" si="284"/>
        <v>C: 4-6%</v>
      </c>
      <c r="P2257" s="45">
        <f t="shared" si="285"/>
        <v>597312</v>
      </c>
      <c r="Q2257" s="45">
        <f>IF(L2257=1,F2257*INDEX(Asumsi!$B$5:$B$7,MATCH(I2257,Asumsi!$A$5:$A$7,0))-H2257,0)</f>
        <v>161772</v>
      </c>
      <c r="R2257" s="46">
        <f>MIN(G2257,INDEX(Asumsi!$C$5:$C$7,MATCH(I2257,Asumsi!$A$5:$A$7,0)))</f>
        <v>0.04</v>
      </c>
      <c r="S2257" s="43">
        <f t="shared" si="286"/>
        <v>0</v>
      </c>
      <c r="T2257" s="45">
        <f t="shared" si="287"/>
        <v>0</v>
      </c>
      <c r="U2257" s="45">
        <f>IF(L2257=1,F2257*INDEX(Asumsi!$B$5:$B$7,MATCH(I2257,Asumsi!$A$5:$A$7,0))-F2257*R2257,0)</f>
        <v>161772</v>
      </c>
      <c r="V2257" s="45">
        <f>IF(S2257=1,U2257*(1-Asumsi!$B$10),U2257)</f>
        <v>161772</v>
      </c>
    </row>
    <row r="2258" spans="1:22" x14ac:dyDescent="0.35">
      <c r="A2258" s="43">
        <v>12515</v>
      </c>
      <c r="B2258" s="43" t="s">
        <v>202</v>
      </c>
      <c r="C2258" s="43" t="s">
        <v>590</v>
      </c>
      <c r="D2258" s="44">
        <v>40311</v>
      </c>
      <c r="E2258" s="43">
        <v>16</v>
      </c>
      <c r="F2258" s="43">
        <v>3404998</v>
      </c>
      <c r="G2258" s="43">
        <v>0.08</v>
      </c>
      <c r="H2258" s="43">
        <v>272400</v>
      </c>
      <c r="I2258" s="43" t="s">
        <v>77</v>
      </c>
      <c r="J2258" s="43" t="s">
        <v>137</v>
      </c>
      <c r="K2258" s="43">
        <f t="shared" si="280"/>
        <v>2010</v>
      </c>
      <c r="L2258" s="43">
        <f t="shared" si="281"/>
        <v>1</v>
      </c>
      <c r="M2258" s="43">
        <f t="shared" si="282"/>
        <v>0</v>
      </c>
      <c r="N2258" s="43">
        <f t="shared" si="283"/>
        <v>1</v>
      </c>
      <c r="O2258" s="43" t="str">
        <f t="shared" si="284"/>
        <v>D: 7%+</v>
      </c>
      <c r="P2258" s="45">
        <f t="shared" si="285"/>
        <v>3132598</v>
      </c>
      <c r="Q2258" s="45">
        <f>IF(L2258=1,F2258*INDEX(Asumsi!$B$5:$B$7,MATCH(I2258,Asumsi!$A$5:$A$7,0))-H2258,0)</f>
        <v>749099.39999999991</v>
      </c>
      <c r="R2258" s="46">
        <f>MIN(G2258,INDEX(Asumsi!$C$5:$C$7,MATCH(I2258,Asumsi!$A$5:$A$7,0)))</f>
        <v>0.05</v>
      </c>
      <c r="S2258" s="43">
        <f t="shared" si="286"/>
        <v>1</v>
      </c>
      <c r="T2258" s="45">
        <f t="shared" si="287"/>
        <v>102149.94</v>
      </c>
      <c r="U2258" s="45">
        <f>IF(L2258=1,F2258*INDEX(Asumsi!$B$5:$B$7,MATCH(I2258,Asumsi!$A$5:$A$7,0))-F2258*R2258,0)</f>
        <v>851249.49999999988</v>
      </c>
      <c r="V2258" s="45">
        <f>IF(S2258=1,U2258*(1-Asumsi!$B$10),U2258)</f>
        <v>808687.02499999991</v>
      </c>
    </row>
    <row r="2259" spans="1:22" x14ac:dyDescent="0.35">
      <c r="A2259" s="43">
        <v>12580</v>
      </c>
      <c r="B2259" s="43" t="s">
        <v>209</v>
      </c>
      <c r="C2259" s="43" t="s">
        <v>603</v>
      </c>
      <c r="D2259" s="44">
        <v>40191</v>
      </c>
      <c r="E2259" s="43">
        <v>43</v>
      </c>
      <c r="F2259" s="43">
        <v>281440</v>
      </c>
      <c r="G2259" s="43">
        <v>0.04</v>
      </c>
      <c r="H2259" s="43">
        <v>11258</v>
      </c>
      <c r="I2259" s="43" t="s">
        <v>76</v>
      </c>
      <c r="J2259" s="43" t="s">
        <v>147</v>
      </c>
      <c r="K2259" s="43">
        <f t="shared" si="280"/>
        <v>2010</v>
      </c>
      <c r="L2259" s="43">
        <f t="shared" si="281"/>
        <v>0</v>
      </c>
      <c r="M2259" s="43">
        <f t="shared" si="282"/>
        <v>1</v>
      </c>
      <c r="N2259" s="43">
        <f t="shared" si="283"/>
        <v>1</v>
      </c>
      <c r="O2259" s="43" t="str">
        <f t="shared" si="284"/>
        <v>C: 4-6%</v>
      </c>
      <c r="P2259" s="45">
        <f t="shared" si="285"/>
        <v>0</v>
      </c>
      <c r="Q2259" s="45">
        <f>IF(L2259=1,F2259*INDEX(Asumsi!$B$5:$B$7,MATCH(I2259,Asumsi!$A$5:$A$7,0))-H2259,0)</f>
        <v>0</v>
      </c>
      <c r="R2259" s="46">
        <f>MIN(G2259,INDEX(Asumsi!$C$5:$C$7,MATCH(I2259,Asumsi!$A$5:$A$7,0)))</f>
        <v>0.04</v>
      </c>
      <c r="S2259" s="43">
        <f t="shared" si="286"/>
        <v>0</v>
      </c>
      <c r="T2259" s="45">
        <f t="shared" si="287"/>
        <v>0</v>
      </c>
      <c r="U2259" s="45">
        <f>IF(L2259=1,F2259*INDEX(Asumsi!$B$5:$B$7,MATCH(I2259,Asumsi!$A$5:$A$7,0))-F2259*R2259,0)</f>
        <v>0</v>
      </c>
      <c r="V2259" s="45">
        <f>IF(S2259=1,U2259*(1-Asumsi!$B$10),U2259)</f>
        <v>0</v>
      </c>
    </row>
    <row r="2260" spans="1:22" x14ac:dyDescent="0.35">
      <c r="A2260" s="43">
        <v>12931</v>
      </c>
      <c r="B2260" s="43" t="s">
        <v>202</v>
      </c>
      <c r="C2260" s="43" t="s">
        <v>630</v>
      </c>
      <c r="D2260" s="44">
        <v>41023</v>
      </c>
      <c r="E2260" s="43">
        <v>11</v>
      </c>
      <c r="F2260" s="43">
        <v>1307840</v>
      </c>
      <c r="G2260" s="43">
        <v>0.02</v>
      </c>
      <c r="H2260" s="43">
        <v>26157</v>
      </c>
      <c r="I2260" s="43" t="s">
        <v>76</v>
      </c>
      <c r="J2260" s="43" t="s">
        <v>140</v>
      </c>
      <c r="K2260" s="43">
        <f t="shared" si="280"/>
        <v>2012</v>
      </c>
      <c r="L2260" s="43">
        <f t="shared" si="281"/>
        <v>1</v>
      </c>
      <c r="M2260" s="43">
        <f t="shared" si="282"/>
        <v>0</v>
      </c>
      <c r="N2260" s="43">
        <f t="shared" si="283"/>
        <v>1</v>
      </c>
      <c r="O2260" s="43" t="str">
        <f t="shared" si="284"/>
        <v>B: 1-3%</v>
      </c>
      <c r="P2260" s="45">
        <f t="shared" si="285"/>
        <v>1281683</v>
      </c>
      <c r="Q2260" s="45">
        <f>IF(L2260=1,F2260*INDEX(Asumsi!$B$5:$B$7,MATCH(I2260,Asumsi!$A$5:$A$7,0))-H2260,0)</f>
        <v>366195</v>
      </c>
      <c r="R2260" s="46">
        <f>MIN(G2260,INDEX(Asumsi!$C$5:$C$7,MATCH(I2260,Asumsi!$A$5:$A$7,0)))</f>
        <v>0.02</v>
      </c>
      <c r="S2260" s="43">
        <f t="shared" si="286"/>
        <v>0</v>
      </c>
      <c r="T2260" s="45">
        <f t="shared" si="287"/>
        <v>0</v>
      </c>
      <c r="U2260" s="45">
        <f>IF(L2260=1,F2260*INDEX(Asumsi!$B$5:$B$7,MATCH(I2260,Asumsi!$A$5:$A$7,0))-F2260*R2260,0)</f>
        <v>366195.20000000001</v>
      </c>
      <c r="V2260" s="45">
        <f>IF(S2260=1,U2260*(1-Asumsi!$B$10),U2260)</f>
        <v>366195.20000000001</v>
      </c>
    </row>
    <row r="2261" spans="1:22" x14ac:dyDescent="0.35">
      <c r="A2261" s="43">
        <v>13027</v>
      </c>
      <c r="B2261" s="43" t="s">
        <v>202</v>
      </c>
      <c r="C2261" s="43" t="s">
        <v>562</v>
      </c>
      <c r="D2261" s="44">
        <v>40923</v>
      </c>
      <c r="E2261" s="43">
        <v>42</v>
      </c>
      <c r="F2261" s="43">
        <v>581360</v>
      </c>
      <c r="G2261" s="43">
        <v>0.03</v>
      </c>
      <c r="H2261" s="43">
        <v>17441</v>
      </c>
      <c r="I2261" s="43" t="s">
        <v>76</v>
      </c>
      <c r="J2261" s="43" t="s">
        <v>145</v>
      </c>
      <c r="K2261" s="43">
        <f t="shared" si="280"/>
        <v>2012</v>
      </c>
      <c r="L2261" s="43">
        <f t="shared" si="281"/>
        <v>1</v>
      </c>
      <c r="M2261" s="43">
        <f t="shared" si="282"/>
        <v>0</v>
      </c>
      <c r="N2261" s="43">
        <f t="shared" si="283"/>
        <v>1</v>
      </c>
      <c r="O2261" s="43" t="str">
        <f t="shared" si="284"/>
        <v>B: 1-3%</v>
      </c>
      <c r="P2261" s="45">
        <f t="shared" si="285"/>
        <v>563919</v>
      </c>
      <c r="Q2261" s="45">
        <f>IF(L2261=1,F2261*INDEX(Asumsi!$B$5:$B$7,MATCH(I2261,Asumsi!$A$5:$A$7,0))-H2261,0)</f>
        <v>156967</v>
      </c>
      <c r="R2261" s="46">
        <f>MIN(G2261,INDEX(Asumsi!$C$5:$C$7,MATCH(I2261,Asumsi!$A$5:$A$7,0)))</f>
        <v>0.03</v>
      </c>
      <c r="S2261" s="43">
        <f t="shared" si="286"/>
        <v>0</v>
      </c>
      <c r="T2261" s="45">
        <f t="shared" si="287"/>
        <v>0</v>
      </c>
      <c r="U2261" s="45">
        <f>IF(L2261=1,F2261*INDEX(Asumsi!$B$5:$B$7,MATCH(I2261,Asumsi!$A$5:$A$7,0))-F2261*R2261,0)</f>
        <v>156967.20000000001</v>
      </c>
      <c r="V2261" s="45">
        <f>IF(S2261=1,U2261*(1-Asumsi!$B$10),U2261)</f>
        <v>156967.20000000001</v>
      </c>
    </row>
    <row r="2262" spans="1:22" x14ac:dyDescent="0.35">
      <c r="A2262" s="43">
        <v>13572</v>
      </c>
      <c r="B2262" s="43" t="s">
        <v>202</v>
      </c>
      <c r="C2262" s="43" t="s">
        <v>627</v>
      </c>
      <c r="D2262" s="44">
        <v>41046</v>
      </c>
      <c r="E2262" s="43">
        <v>7</v>
      </c>
      <c r="F2262" s="43">
        <v>80220</v>
      </c>
      <c r="G2262" s="43">
        <v>7.0000000000000007E-2</v>
      </c>
      <c r="H2262" s="43">
        <v>5615</v>
      </c>
      <c r="I2262" s="43" t="s">
        <v>77</v>
      </c>
      <c r="J2262" s="43" t="s">
        <v>142</v>
      </c>
      <c r="K2262" s="43">
        <f t="shared" si="280"/>
        <v>2012</v>
      </c>
      <c r="L2262" s="43">
        <f t="shared" si="281"/>
        <v>1</v>
      </c>
      <c r="M2262" s="43">
        <f t="shared" si="282"/>
        <v>0</v>
      </c>
      <c r="N2262" s="43">
        <f t="shared" si="283"/>
        <v>1</v>
      </c>
      <c r="O2262" s="43" t="str">
        <f t="shared" si="284"/>
        <v>D: 7%+</v>
      </c>
      <c r="P2262" s="45">
        <f t="shared" si="285"/>
        <v>74605</v>
      </c>
      <c r="Q2262" s="45">
        <f>IF(L2262=1,F2262*INDEX(Asumsi!$B$5:$B$7,MATCH(I2262,Asumsi!$A$5:$A$7,0))-H2262,0)</f>
        <v>18451</v>
      </c>
      <c r="R2262" s="46">
        <f>MIN(G2262,INDEX(Asumsi!$C$5:$C$7,MATCH(I2262,Asumsi!$A$5:$A$7,0)))</f>
        <v>0.05</v>
      </c>
      <c r="S2262" s="43">
        <f t="shared" si="286"/>
        <v>1</v>
      </c>
      <c r="T2262" s="45">
        <f t="shared" si="287"/>
        <v>1604.4000000000003</v>
      </c>
      <c r="U2262" s="45">
        <f>IF(L2262=1,F2262*INDEX(Asumsi!$B$5:$B$7,MATCH(I2262,Asumsi!$A$5:$A$7,0))-F2262*R2262,0)</f>
        <v>20055</v>
      </c>
      <c r="V2262" s="45">
        <f>IF(S2262=1,U2262*(1-Asumsi!$B$10),U2262)</f>
        <v>19052.25</v>
      </c>
    </row>
    <row r="2263" spans="1:22" x14ac:dyDescent="0.35">
      <c r="A2263" s="43">
        <v>13731</v>
      </c>
      <c r="B2263" s="43" t="s">
        <v>202</v>
      </c>
      <c r="C2263" s="43" t="s">
        <v>564</v>
      </c>
      <c r="D2263" s="44">
        <v>40307</v>
      </c>
      <c r="E2263" s="43">
        <v>10</v>
      </c>
      <c r="F2263" s="43">
        <v>88160</v>
      </c>
      <c r="G2263" s="43">
        <v>0.08</v>
      </c>
      <c r="H2263" s="43">
        <v>7053</v>
      </c>
      <c r="I2263" s="43" t="s">
        <v>76</v>
      </c>
      <c r="J2263" s="43" t="s">
        <v>145</v>
      </c>
      <c r="K2263" s="43">
        <f t="shared" si="280"/>
        <v>2010</v>
      </c>
      <c r="L2263" s="43">
        <f t="shared" si="281"/>
        <v>1</v>
      </c>
      <c r="M2263" s="43">
        <f t="shared" si="282"/>
        <v>0</v>
      </c>
      <c r="N2263" s="43">
        <f t="shared" si="283"/>
        <v>1</v>
      </c>
      <c r="O2263" s="43" t="str">
        <f t="shared" si="284"/>
        <v>D: 7%+</v>
      </c>
      <c r="P2263" s="45">
        <f t="shared" si="285"/>
        <v>81107</v>
      </c>
      <c r="Q2263" s="45">
        <f>IF(L2263=1,F2263*INDEX(Asumsi!$B$5:$B$7,MATCH(I2263,Asumsi!$A$5:$A$7,0))-H2263,0)</f>
        <v>19395</v>
      </c>
      <c r="R2263" s="46">
        <f>MIN(G2263,INDEX(Asumsi!$C$5:$C$7,MATCH(I2263,Asumsi!$A$5:$A$7,0)))</f>
        <v>0.05</v>
      </c>
      <c r="S2263" s="43">
        <f t="shared" si="286"/>
        <v>1</v>
      </c>
      <c r="T2263" s="45">
        <f t="shared" si="287"/>
        <v>2644.7999999999997</v>
      </c>
      <c r="U2263" s="45">
        <f>IF(L2263=1,F2263*INDEX(Asumsi!$B$5:$B$7,MATCH(I2263,Asumsi!$A$5:$A$7,0))-F2263*R2263,0)</f>
        <v>22040</v>
      </c>
      <c r="V2263" s="45">
        <f>IF(S2263=1,U2263*(1-Asumsi!$B$10),U2263)</f>
        <v>20938</v>
      </c>
    </row>
    <row r="2264" spans="1:22" x14ac:dyDescent="0.35">
      <c r="A2264" s="43">
        <v>14112</v>
      </c>
      <c r="B2264" s="43" t="s">
        <v>202</v>
      </c>
      <c r="C2264" s="43" t="s">
        <v>587</v>
      </c>
      <c r="D2264" s="44">
        <v>40018</v>
      </c>
      <c r="E2264" s="43">
        <v>1</v>
      </c>
      <c r="F2264" s="43">
        <v>136900</v>
      </c>
      <c r="G2264" s="43">
        <v>0.02</v>
      </c>
      <c r="H2264" s="43">
        <v>2738</v>
      </c>
      <c r="I2264" s="43" t="s">
        <v>76</v>
      </c>
      <c r="J2264" s="43" t="s">
        <v>141</v>
      </c>
      <c r="K2264" s="43">
        <f t="shared" si="280"/>
        <v>2009</v>
      </c>
      <c r="L2264" s="43">
        <f t="shared" si="281"/>
        <v>1</v>
      </c>
      <c r="M2264" s="43">
        <f t="shared" si="282"/>
        <v>0</v>
      </c>
      <c r="N2264" s="43">
        <f t="shared" si="283"/>
        <v>1</v>
      </c>
      <c r="O2264" s="43" t="str">
        <f t="shared" si="284"/>
        <v>B: 1-3%</v>
      </c>
      <c r="P2264" s="45">
        <f t="shared" si="285"/>
        <v>134162</v>
      </c>
      <c r="Q2264" s="45">
        <f>IF(L2264=1,F2264*INDEX(Asumsi!$B$5:$B$7,MATCH(I2264,Asumsi!$A$5:$A$7,0))-H2264,0)</f>
        <v>38332</v>
      </c>
      <c r="R2264" s="46">
        <f>MIN(G2264,INDEX(Asumsi!$C$5:$C$7,MATCH(I2264,Asumsi!$A$5:$A$7,0)))</f>
        <v>0.02</v>
      </c>
      <c r="S2264" s="43">
        <f t="shared" si="286"/>
        <v>0</v>
      </c>
      <c r="T2264" s="45">
        <f t="shared" si="287"/>
        <v>0</v>
      </c>
      <c r="U2264" s="45">
        <f>IF(L2264=1,F2264*INDEX(Asumsi!$B$5:$B$7,MATCH(I2264,Asumsi!$A$5:$A$7,0))-F2264*R2264,0)</f>
        <v>38332</v>
      </c>
      <c r="V2264" s="45">
        <f>IF(S2264=1,U2264*(1-Asumsi!$B$10),U2264)</f>
        <v>38332</v>
      </c>
    </row>
    <row r="2265" spans="1:22" x14ac:dyDescent="0.35">
      <c r="A2265" s="43">
        <v>17216</v>
      </c>
      <c r="B2265" s="43" t="s">
        <v>202</v>
      </c>
      <c r="C2265" s="43" t="s">
        <v>543</v>
      </c>
      <c r="D2265" s="44">
        <v>41056</v>
      </c>
      <c r="E2265" s="43">
        <v>7</v>
      </c>
      <c r="F2265" s="43">
        <v>4472320</v>
      </c>
      <c r="G2265" s="43">
        <v>0.05</v>
      </c>
      <c r="H2265" s="43">
        <v>223616</v>
      </c>
      <c r="I2265" s="43" t="s">
        <v>75</v>
      </c>
      <c r="J2265" s="43" t="s">
        <v>135</v>
      </c>
      <c r="K2265" s="43">
        <f t="shared" si="280"/>
        <v>2012</v>
      </c>
      <c r="L2265" s="43">
        <f t="shared" si="281"/>
        <v>1</v>
      </c>
      <c r="M2265" s="43">
        <f t="shared" si="282"/>
        <v>0</v>
      </c>
      <c r="N2265" s="43">
        <f t="shared" si="283"/>
        <v>1</v>
      </c>
      <c r="O2265" s="43" t="str">
        <f t="shared" si="284"/>
        <v>C: 4-6%</v>
      </c>
      <c r="P2265" s="45">
        <f t="shared" si="285"/>
        <v>4248704</v>
      </c>
      <c r="Q2265" s="45">
        <f>IF(L2265=1,F2265*INDEX(Asumsi!$B$5:$B$7,MATCH(I2265,Asumsi!$A$5:$A$7,0))-H2265,0)</f>
        <v>1118080</v>
      </c>
      <c r="R2265" s="46">
        <f>MIN(G2265,INDEX(Asumsi!$C$5:$C$7,MATCH(I2265,Asumsi!$A$5:$A$7,0)))</f>
        <v>0.03</v>
      </c>
      <c r="S2265" s="43">
        <f t="shared" si="286"/>
        <v>1</v>
      </c>
      <c r="T2265" s="45">
        <f t="shared" si="287"/>
        <v>89446.400000000023</v>
      </c>
      <c r="U2265" s="45">
        <f>IF(L2265=1,F2265*INDEX(Asumsi!$B$5:$B$7,MATCH(I2265,Asumsi!$A$5:$A$7,0))-F2265*R2265,0)</f>
        <v>1207526.3999999999</v>
      </c>
      <c r="V2265" s="45">
        <f>IF(S2265=1,U2265*(1-Asumsi!$B$10),U2265)</f>
        <v>1147150.0799999998</v>
      </c>
    </row>
    <row r="2266" spans="1:22" x14ac:dyDescent="0.35">
      <c r="A2266" s="43">
        <v>17953</v>
      </c>
      <c r="B2266" s="43" t="s">
        <v>202</v>
      </c>
      <c r="C2266" s="43" t="s">
        <v>550</v>
      </c>
      <c r="D2266" s="44">
        <v>41141</v>
      </c>
      <c r="E2266" s="43">
        <v>21</v>
      </c>
      <c r="F2266" s="43">
        <v>2981120</v>
      </c>
      <c r="G2266" s="43">
        <v>0.01</v>
      </c>
      <c r="H2266" s="43">
        <v>29811</v>
      </c>
      <c r="I2266" s="43" t="s">
        <v>76</v>
      </c>
      <c r="J2266" s="43" t="s">
        <v>141</v>
      </c>
      <c r="K2266" s="43">
        <f t="shared" si="280"/>
        <v>2012</v>
      </c>
      <c r="L2266" s="43">
        <f t="shared" si="281"/>
        <v>1</v>
      </c>
      <c r="M2266" s="43">
        <f t="shared" si="282"/>
        <v>0</v>
      </c>
      <c r="N2266" s="43">
        <f t="shared" si="283"/>
        <v>1</v>
      </c>
      <c r="O2266" s="43" t="str">
        <f t="shared" si="284"/>
        <v>B: 1-3%</v>
      </c>
      <c r="P2266" s="45">
        <f t="shared" si="285"/>
        <v>2951309</v>
      </c>
      <c r="Q2266" s="45">
        <f>IF(L2266=1,F2266*INDEX(Asumsi!$B$5:$B$7,MATCH(I2266,Asumsi!$A$5:$A$7,0))-H2266,0)</f>
        <v>864525</v>
      </c>
      <c r="R2266" s="46">
        <f>MIN(G2266,INDEX(Asumsi!$C$5:$C$7,MATCH(I2266,Asumsi!$A$5:$A$7,0)))</f>
        <v>0.01</v>
      </c>
      <c r="S2266" s="43">
        <f t="shared" si="286"/>
        <v>0</v>
      </c>
      <c r="T2266" s="45">
        <f t="shared" si="287"/>
        <v>0</v>
      </c>
      <c r="U2266" s="45">
        <f>IF(L2266=1,F2266*INDEX(Asumsi!$B$5:$B$7,MATCH(I2266,Asumsi!$A$5:$A$7,0))-F2266*R2266,0)</f>
        <v>864524.80000000005</v>
      </c>
      <c r="V2266" s="45">
        <f>IF(S2266=1,U2266*(1-Asumsi!$B$10),U2266)</f>
        <v>864524.80000000005</v>
      </c>
    </row>
    <row r="2267" spans="1:22" x14ac:dyDescent="0.35">
      <c r="A2267" s="43">
        <v>17959</v>
      </c>
      <c r="B2267" s="43" t="s">
        <v>202</v>
      </c>
      <c r="C2267" s="43" t="s">
        <v>630</v>
      </c>
      <c r="D2267" s="44">
        <v>41161</v>
      </c>
      <c r="E2267" s="43">
        <v>28</v>
      </c>
      <c r="F2267" s="43">
        <v>2403360</v>
      </c>
      <c r="G2267" s="43">
        <v>0.01</v>
      </c>
      <c r="H2267" s="43">
        <v>24034</v>
      </c>
      <c r="I2267" s="43" t="s">
        <v>76</v>
      </c>
      <c r="J2267" s="43" t="s">
        <v>145</v>
      </c>
      <c r="K2267" s="43">
        <f t="shared" si="280"/>
        <v>2012</v>
      </c>
      <c r="L2267" s="43">
        <f t="shared" si="281"/>
        <v>1</v>
      </c>
      <c r="M2267" s="43">
        <f t="shared" si="282"/>
        <v>0</v>
      </c>
      <c r="N2267" s="43">
        <f t="shared" si="283"/>
        <v>1</v>
      </c>
      <c r="O2267" s="43" t="str">
        <f t="shared" si="284"/>
        <v>B: 1-3%</v>
      </c>
      <c r="P2267" s="45">
        <f t="shared" si="285"/>
        <v>2379326</v>
      </c>
      <c r="Q2267" s="45">
        <f>IF(L2267=1,F2267*INDEX(Asumsi!$B$5:$B$7,MATCH(I2267,Asumsi!$A$5:$A$7,0))-H2267,0)</f>
        <v>696974</v>
      </c>
      <c r="R2267" s="46">
        <f>MIN(G2267,INDEX(Asumsi!$C$5:$C$7,MATCH(I2267,Asumsi!$A$5:$A$7,0)))</f>
        <v>0.01</v>
      </c>
      <c r="S2267" s="43">
        <f t="shared" si="286"/>
        <v>0</v>
      </c>
      <c r="T2267" s="45">
        <f t="shared" si="287"/>
        <v>0</v>
      </c>
      <c r="U2267" s="45">
        <f>IF(L2267=1,F2267*INDEX(Asumsi!$B$5:$B$7,MATCH(I2267,Asumsi!$A$5:$A$7,0))-F2267*R2267,0)</f>
        <v>696974.4</v>
      </c>
      <c r="V2267" s="45">
        <f>IF(S2267=1,U2267*(1-Asumsi!$B$10),U2267)</f>
        <v>696974.4</v>
      </c>
    </row>
    <row r="2268" spans="1:22" x14ac:dyDescent="0.35">
      <c r="A2268" s="43">
        <v>18017</v>
      </c>
      <c r="B2268" s="43" t="s">
        <v>202</v>
      </c>
      <c r="C2268" s="43" t="s">
        <v>625</v>
      </c>
      <c r="D2268" s="44">
        <v>40262</v>
      </c>
      <c r="E2268" s="43">
        <v>22</v>
      </c>
      <c r="F2268" s="43">
        <v>10405792</v>
      </c>
      <c r="G2268" s="43">
        <v>0.02</v>
      </c>
      <c r="H2268" s="43">
        <v>208116</v>
      </c>
      <c r="I2268" s="43" t="s">
        <v>75</v>
      </c>
      <c r="J2268" s="43" t="s">
        <v>136</v>
      </c>
      <c r="K2268" s="43">
        <f t="shared" si="280"/>
        <v>2010</v>
      </c>
      <c r="L2268" s="43">
        <f t="shared" si="281"/>
        <v>1</v>
      </c>
      <c r="M2268" s="43">
        <f t="shared" si="282"/>
        <v>0</v>
      </c>
      <c r="N2268" s="43">
        <f t="shared" si="283"/>
        <v>1</v>
      </c>
      <c r="O2268" s="43" t="str">
        <f t="shared" si="284"/>
        <v>B: 1-3%</v>
      </c>
      <c r="P2268" s="45">
        <f t="shared" si="285"/>
        <v>10197676</v>
      </c>
      <c r="Q2268" s="45">
        <f>IF(L2268=1,F2268*INDEX(Asumsi!$B$5:$B$7,MATCH(I2268,Asumsi!$A$5:$A$7,0))-H2268,0)</f>
        <v>2913621.6</v>
      </c>
      <c r="R2268" s="46">
        <f>MIN(G2268,INDEX(Asumsi!$C$5:$C$7,MATCH(I2268,Asumsi!$A$5:$A$7,0)))</f>
        <v>0.02</v>
      </c>
      <c r="S2268" s="43">
        <f t="shared" si="286"/>
        <v>0</v>
      </c>
      <c r="T2268" s="45">
        <f t="shared" si="287"/>
        <v>0</v>
      </c>
      <c r="U2268" s="45">
        <f>IF(L2268=1,F2268*INDEX(Asumsi!$B$5:$B$7,MATCH(I2268,Asumsi!$A$5:$A$7,0))-F2268*R2268,0)</f>
        <v>2913621.7600000002</v>
      </c>
      <c r="V2268" s="45">
        <f>IF(S2268=1,U2268*(1-Asumsi!$B$10),U2268)</f>
        <v>2913621.7600000002</v>
      </c>
    </row>
    <row r="2269" spans="1:22" x14ac:dyDescent="0.35">
      <c r="A2269" s="43">
        <v>18373</v>
      </c>
      <c r="B2269" s="43" t="s">
        <v>202</v>
      </c>
      <c r="C2269" s="43" t="s">
        <v>570</v>
      </c>
      <c r="D2269" s="44">
        <v>41011</v>
      </c>
      <c r="E2269" s="43">
        <v>35</v>
      </c>
      <c r="F2269" s="43">
        <v>13216480</v>
      </c>
      <c r="G2269" s="43">
        <v>0.09</v>
      </c>
      <c r="H2269" s="43">
        <v>1189483</v>
      </c>
      <c r="I2269" s="43" t="s">
        <v>76</v>
      </c>
      <c r="J2269" s="43" t="s">
        <v>141</v>
      </c>
      <c r="K2269" s="43">
        <f t="shared" si="280"/>
        <v>2012</v>
      </c>
      <c r="L2269" s="43">
        <f t="shared" si="281"/>
        <v>1</v>
      </c>
      <c r="M2269" s="43">
        <f t="shared" si="282"/>
        <v>0</v>
      </c>
      <c r="N2269" s="43">
        <f t="shared" si="283"/>
        <v>1</v>
      </c>
      <c r="O2269" s="43" t="str">
        <f t="shared" si="284"/>
        <v>D: 7%+</v>
      </c>
      <c r="P2269" s="45">
        <f t="shared" si="285"/>
        <v>12026997</v>
      </c>
      <c r="Q2269" s="45">
        <f>IF(L2269=1,F2269*INDEX(Asumsi!$B$5:$B$7,MATCH(I2269,Asumsi!$A$5:$A$7,0))-H2269,0)</f>
        <v>2775461</v>
      </c>
      <c r="R2269" s="46">
        <f>MIN(G2269,INDEX(Asumsi!$C$5:$C$7,MATCH(I2269,Asumsi!$A$5:$A$7,0)))</f>
        <v>0.05</v>
      </c>
      <c r="S2269" s="43">
        <f t="shared" si="286"/>
        <v>1</v>
      </c>
      <c r="T2269" s="45">
        <f t="shared" si="287"/>
        <v>528659.19999999995</v>
      </c>
      <c r="U2269" s="45">
        <f>IF(L2269=1,F2269*INDEX(Asumsi!$B$5:$B$7,MATCH(I2269,Asumsi!$A$5:$A$7,0))-F2269*R2269,0)</f>
        <v>3304120</v>
      </c>
      <c r="V2269" s="45">
        <f>IF(S2269=1,U2269*(1-Asumsi!$B$10),U2269)</f>
        <v>3138914</v>
      </c>
    </row>
    <row r="2270" spans="1:22" x14ac:dyDescent="0.35">
      <c r="A2270" s="43">
        <v>19558</v>
      </c>
      <c r="B2270" s="43" t="s">
        <v>202</v>
      </c>
      <c r="C2270" s="43" t="s">
        <v>657</v>
      </c>
      <c r="D2270" s="44">
        <v>40599</v>
      </c>
      <c r="E2270" s="43">
        <v>2</v>
      </c>
      <c r="F2270" s="43">
        <v>15960</v>
      </c>
      <c r="G2270" s="43">
        <v>0.04</v>
      </c>
      <c r="H2270" s="43">
        <v>638</v>
      </c>
      <c r="I2270" s="43" t="s">
        <v>76</v>
      </c>
      <c r="J2270" s="43" t="s">
        <v>150</v>
      </c>
      <c r="K2270" s="43">
        <f t="shared" si="280"/>
        <v>2011</v>
      </c>
      <c r="L2270" s="43">
        <f t="shared" si="281"/>
        <v>1</v>
      </c>
      <c r="M2270" s="43">
        <f t="shared" si="282"/>
        <v>0</v>
      </c>
      <c r="N2270" s="43">
        <f t="shared" si="283"/>
        <v>1</v>
      </c>
      <c r="O2270" s="43" t="str">
        <f t="shared" si="284"/>
        <v>C: 4-6%</v>
      </c>
      <c r="P2270" s="45">
        <f t="shared" si="285"/>
        <v>15322</v>
      </c>
      <c r="Q2270" s="45">
        <f>IF(L2270=1,F2270*INDEX(Asumsi!$B$5:$B$7,MATCH(I2270,Asumsi!$A$5:$A$7,0))-H2270,0)</f>
        <v>4150</v>
      </c>
      <c r="R2270" s="46">
        <f>MIN(G2270,INDEX(Asumsi!$C$5:$C$7,MATCH(I2270,Asumsi!$A$5:$A$7,0)))</f>
        <v>0.04</v>
      </c>
      <c r="S2270" s="43">
        <f t="shared" si="286"/>
        <v>0</v>
      </c>
      <c r="T2270" s="45">
        <f t="shared" si="287"/>
        <v>0</v>
      </c>
      <c r="U2270" s="45">
        <f>IF(L2270=1,F2270*INDEX(Asumsi!$B$5:$B$7,MATCH(I2270,Asumsi!$A$5:$A$7,0))-F2270*R2270,0)</f>
        <v>4149.6000000000004</v>
      </c>
      <c r="V2270" s="45">
        <f>IF(S2270=1,U2270*(1-Asumsi!$B$10),U2270)</f>
        <v>4149.6000000000004</v>
      </c>
    </row>
    <row r="2271" spans="1:22" x14ac:dyDescent="0.35">
      <c r="A2271" s="43">
        <v>20518</v>
      </c>
      <c r="B2271" s="43" t="s">
        <v>202</v>
      </c>
      <c r="C2271" s="43" t="s">
        <v>579</v>
      </c>
      <c r="D2271" s="44">
        <v>40091</v>
      </c>
      <c r="E2271" s="43">
        <v>49</v>
      </c>
      <c r="F2271" s="43">
        <v>16504722</v>
      </c>
      <c r="G2271" s="43">
        <v>7.0000000000000007E-2</v>
      </c>
      <c r="H2271" s="43">
        <v>1155331</v>
      </c>
      <c r="I2271" s="43" t="s">
        <v>77</v>
      </c>
      <c r="J2271" s="43" t="s">
        <v>137</v>
      </c>
      <c r="K2271" s="43">
        <f t="shared" si="280"/>
        <v>2009</v>
      </c>
      <c r="L2271" s="43">
        <f t="shared" si="281"/>
        <v>1</v>
      </c>
      <c r="M2271" s="43">
        <f t="shared" si="282"/>
        <v>0</v>
      </c>
      <c r="N2271" s="43">
        <f t="shared" si="283"/>
        <v>1</v>
      </c>
      <c r="O2271" s="43" t="str">
        <f t="shared" si="284"/>
        <v>D: 7%+</v>
      </c>
      <c r="P2271" s="45">
        <f t="shared" si="285"/>
        <v>15349391</v>
      </c>
      <c r="Q2271" s="45">
        <f>IF(L2271=1,F2271*INDEX(Asumsi!$B$5:$B$7,MATCH(I2271,Asumsi!$A$5:$A$7,0))-H2271,0)</f>
        <v>3796085.5999999996</v>
      </c>
      <c r="R2271" s="46">
        <f>MIN(G2271,INDEX(Asumsi!$C$5:$C$7,MATCH(I2271,Asumsi!$A$5:$A$7,0)))</f>
        <v>0.05</v>
      </c>
      <c r="S2271" s="43">
        <f t="shared" si="286"/>
        <v>1</v>
      </c>
      <c r="T2271" s="45">
        <f t="shared" si="287"/>
        <v>330094.44000000006</v>
      </c>
      <c r="U2271" s="45">
        <f>IF(L2271=1,F2271*INDEX(Asumsi!$B$5:$B$7,MATCH(I2271,Asumsi!$A$5:$A$7,0))-F2271*R2271,0)</f>
        <v>4126180.4999999995</v>
      </c>
      <c r="V2271" s="45">
        <f>IF(S2271=1,U2271*(1-Asumsi!$B$10),U2271)</f>
        <v>3919871.4749999992</v>
      </c>
    </row>
    <row r="2272" spans="1:22" x14ac:dyDescent="0.35">
      <c r="A2272" s="43">
        <v>20903</v>
      </c>
      <c r="B2272" s="43" t="s">
        <v>202</v>
      </c>
      <c r="C2272" s="43" t="s">
        <v>596</v>
      </c>
      <c r="D2272" s="44">
        <v>39953</v>
      </c>
      <c r="E2272" s="43">
        <v>4</v>
      </c>
      <c r="F2272" s="43">
        <v>885980</v>
      </c>
      <c r="G2272" s="43">
        <v>0.04</v>
      </c>
      <c r="H2272" s="43">
        <v>35439</v>
      </c>
      <c r="I2272" s="43" t="s">
        <v>75</v>
      </c>
      <c r="J2272" s="43" t="s">
        <v>143</v>
      </c>
      <c r="K2272" s="43">
        <f t="shared" si="280"/>
        <v>2009</v>
      </c>
      <c r="L2272" s="43">
        <f t="shared" si="281"/>
        <v>1</v>
      </c>
      <c r="M2272" s="43">
        <f t="shared" si="282"/>
        <v>0</v>
      </c>
      <c r="N2272" s="43">
        <f t="shared" si="283"/>
        <v>1</v>
      </c>
      <c r="O2272" s="43" t="str">
        <f t="shared" si="284"/>
        <v>C: 4-6%</v>
      </c>
      <c r="P2272" s="45">
        <f t="shared" si="285"/>
        <v>850541</v>
      </c>
      <c r="Q2272" s="45">
        <f>IF(L2272=1,F2272*INDEX(Asumsi!$B$5:$B$7,MATCH(I2272,Asumsi!$A$5:$A$7,0))-H2272,0)</f>
        <v>230355</v>
      </c>
      <c r="R2272" s="46">
        <f>MIN(G2272,INDEX(Asumsi!$C$5:$C$7,MATCH(I2272,Asumsi!$A$5:$A$7,0)))</f>
        <v>0.03</v>
      </c>
      <c r="S2272" s="43">
        <f t="shared" si="286"/>
        <v>1</v>
      </c>
      <c r="T2272" s="45">
        <f t="shared" si="287"/>
        <v>8859.8000000000011</v>
      </c>
      <c r="U2272" s="45">
        <f>IF(L2272=1,F2272*INDEX(Asumsi!$B$5:$B$7,MATCH(I2272,Asumsi!$A$5:$A$7,0))-F2272*R2272,0)</f>
        <v>239214.6</v>
      </c>
      <c r="V2272" s="45">
        <f>IF(S2272=1,U2272*(1-Asumsi!$B$10),U2272)</f>
        <v>227253.87</v>
      </c>
    </row>
    <row r="2273" spans="1:22" x14ac:dyDescent="0.35">
      <c r="A2273" s="43">
        <v>21606</v>
      </c>
      <c r="B2273" s="43" t="s">
        <v>202</v>
      </c>
      <c r="C2273" s="43" t="s">
        <v>550</v>
      </c>
      <c r="D2273" s="44">
        <v>40565</v>
      </c>
      <c r="E2273" s="43">
        <v>29</v>
      </c>
      <c r="F2273" s="43">
        <v>1033240</v>
      </c>
      <c r="G2273" s="43">
        <v>0.06</v>
      </c>
      <c r="H2273" s="43">
        <v>61994</v>
      </c>
      <c r="I2273" s="43" t="s">
        <v>77</v>
      </c>
      <c r="J2273" s="43" t="s">
        <v>142</v>
      </c>
      <c r="K2273" s="43">
        <f t="shared" si="280"/>
        <v>2011</v>
      </c>
      <c r="L2273" s="43">
        <f t="shared" si="281"/>
        <v>1</v>
      </c>
      <c r="M2273" s="43">
        <f t="shared" si="282"/>
        <v>0</v>
      </c>
      <c r="N2273" s="43">
        <f t="shared" si="283"/>
        <v>1</v>
      </c>
      <c r="O2273" s="43" t="str">
        <f t="shared" si="284"/>
        <v>C: 4-6%</v>
      </c>
      <c r="P2273" s="45">
        <f t="shared" si="285"/>
        <v>971246</v>
      </c>
      <c r="Q2273" s="45">
        <f>IF(L2273=1,F2273*INDEX(Asumsi!$B$5:$B$7,MATCH(I2273,Asumsi!$A$5:$A$7,0))-H2273,0)</f>
        <v>247978</v>
      </c>
      <c r="R2273" s="46">
        <f>MIN(G2273,INDEX(Asumsi!$C$5:$C$7,MATCH(I2273,Asumsi!$A$5:$A$7,0)))</f>
        <v>0.05</v>
      </c>
      <c r="S2273" s="43">
        <f t="shared" si="286"/>
        <v>1</v>
      </c>
      <c r="T2273" s="45">
        <f t="shared" si="287"/>
        <v>10332.399999999994</v>
      </c>
      <c r="U2273" s="45">
        <f>IF(L2273=1,F2273*INDEX(Asumsi!$B$5:$B$7,MATCH(I2273,Asumsi!$A$5:$A$7,0))-F2273*R2273,0)</f>
        <v>258310</v>
      </c>
      <c r="V2273" s="45">
        <f>IF(S2273=1,U2273*(1-Asumsi!$B$10),U2273)</f>
        <v>245394.5</v>
      </c>
    </row>
    <row r="2274" spans="1:22" x14ac:dyDescent="0.35">
      <c r="A2274" s="43">
        <v>22183</v>
      </c>
      <c r="B2274" s="43" t="s">
        <v>202</v>
      </c>
      <c r="C2274" s="43" t="s">
        <v>656</v>
      </c>
      <c r="D2274" s="44">
        <v>41022</v>
      </c>
      <c r="E2274" s="43">
        <v>30</v>
      </c>
      <c r="F2274" s="43">
        <v>354440</v>
      </c>
      <c r="G2274" s="43">
        <v>0.06</v>
      </c>
      <c r="H2274" s="43">
        <v>21266</v>
      </c>
      <c r="I2274" s="43" t="s">
        <v>76</v>
      </c>
      <c r="J2274" s="43" t="s">
        <v>147</v>
      </c>
      <c r="K2274" s="43">
        <f t="shared" si="280"/>
        <v>2012</v>
      </c>
      <c r="L2274" s="43">
        <f t="shared" si="281"/>
        <v>1</v>
      </c>
      <c r="M2274" s="43">
        <f t="shared" si="282"/>
        <v>0</v>
      </c>
      <c r="N2274" s="43">
        <f t="shared" si="283"/>
        <v>1</v>
      </c>
      <c r="O2274" s="43" t="str">
        <f t="shared" si="284"/>
        <v>C: 4-6%</v>
      </c>
      <c r="P2274" s="45">
        <f t="shared" si="285"/>
        <v>333174</v>
      </c>
      <c r="Q2274" s="45">
        <f>IF(L2274=1,F2274*INDEX(Asumsi!$B$5:$B$7,MATCH(I2274,Asumsi!$A$5:$A$7,0))-H2274,0)</f>
        <v>85066</v>
      </c>
      <c r="R2274" s="46">
        <f>MIN(G2274,INDEX(Asumsi!$C$5:$C$7,MATCH(I2274,Asumsi!$A$5:$A$7,0)))</f>
        <v>0.05</v>
      </c>
      <c r="S2274" s="43">
        <f t="shared" si="286"/>
        <v>1</v>
      </c>
      <c r="T2274" s="45">
        <f t="shared" si="287"/>
        <v>3544.3999999999983</v>
      </c>
      <c r="U2274" s="45">
        <f>IF(L2274=1,F2274*INDEX(Asumsi!$B$5:$B$7,MATCH(I2274,Asumsi!$A$5:$A$7,0))-F2274*R2274,0)</f>
        <v>88610</v>
      </c>
      <c r="V2274" s="45">
        <f>IF(S2274=1,U2274*(1-Asumsi!$B$10),U2274)</f>
        <v>84179.5</v>
      </c>
    </row>
    <row r="2275" spans="1:22" x14ac:dyDescent="0.35">
      <c r="A2275" s="43">
        <v>23522</v>
      </c>
      <c r="B2275" s="43" t="s">
        <v>202</v>
      </c>
      <c r="C2275" s="43" t="s">
        <v>599</v>
      </c>
      <c r="D2275" s="44">
        <v>40644</v>
      </c>
      <c r="E2275" s="43">
        <v>20</v>
      </c>
      <c r="F2275" s="43">
        <v>2155617</v>
      </c>
      <c r="G2275" s="43">
        <v>0.06</v>
      </c>
      <c r="H2275" s="43">
        <v>129337</v>
      </c>
      <c r="I2275" s="43" t="s">
        <v>77</v>
      </c>
      <c r="J2275" s="43" t="s">
        <v>137</v>
      </c>
      <c r="K2275" s="43">
        <f t="shared" si="280"/>
        <v>2011</v>
      </c>
      <c r="L2275" s="43">
        <f t="shared" si="281"/>
        <v>1</v>
      </c>
      <c r="M2275" s="43">
        <f t="shared" si="282"/>
        <v>0</v>
      </c>
      <c r="N2275" s="43">
        <f t="shared" si="283"/>
        <v>1</v>
      </c>
      <c r="O2275" s="43" t="str">
        <f t="shared" si="284"/>
        <v>C: 4-6%</v>
      </c>
      <c r="P2275" s="45">
        <f t="shared" si="285"/>
        <v>2026280</v>
      </c>
      <c r="Q2275" s="45">
        <f>IF(L2275=1,F2275*INDEX(Asumsi!$B$5:$B$7,MATCH(I2275,Asumsi!$A$5:$A$7,0))-H2275,0)</f>
        <v>517348.1</v>
      </c>
      <c r="R2275" s="46">
        <f>MIN(G2275,INDEX(Asumsi!$C$5:$C$7,MATCH(I2275,Asumsi!$A$5:$A$7,0)))</f>
        <v>0.05</v>
      </c>
      <c r="S2275" s="43">
        <f t="shared" si="286"/>
        <v>1</v>
      </c>
      <c r="T2275" s="45">
        <f t="shared" si="287"/>
        <v>21556.169999999991</v>
      </c>
      <c r="U2275" s="45">
        <f>IF(L2275=1,F2275*INDEX(Asumsi!$B$5:$B$7,MATCH(I2275,Asumsi!$A$5:$A$7,0))-F2275*R2275,0)</f>
        <v>538904.25</v>
      </c>
      <c r="V2275" s="45">
        <f>IF(S2275=1,U2275*(1-Asumsi!$B$10),U2275)</f>
        <v>511959.03749999998</v>
      </c>
    </row>
    <row r="2276" spans="1:22" x14ac:dyDescent="0.35">
      <c r="A2276" s="43">
        <v>23968</v>
      </c>
      <c r="B2276" s="43" t="s">
        <v>202</v>
      </c>
      <c r="C2276" s="43" t="s">
        <v>570</v>
      </c>
      <c r="D2276" s="44">
        <v>40606</v>
      </c>
      <c r="E2276" s="43">
        <v>19</v>
      </c>
      <c r="F2276" s="43">
        <v>254960</v>
      </c>
      <c r="G2276" s="43">
        <v>0.05</v>
      </c>
      <c r="H2276" s="43">
        <v>12748</v>
      </c>
      <c r="I2276" s="43" t="s">
        <v>76</v>
      </c>
      <c r="J2276" s="43" t="s">
        <v>145</v>
      </c>
      <c r="K2276" s="43">
        <f t="shared" si="280"/>
        <v>2011</v>
      </c>
      <c r="L2276" s="43">
        <f t="shared" si="281"/>
        <v>1</v>
      </c>
      <c r="M2276" s="43">
        <f t="shared" si="282"/>
        <v>0</v>
      </c>
      <c r="N2276" s="43">
        <f t="shared" si="283"/>
        <v>1</v>
      </c>
      <c r="O2276" s="43" t="str">
        <f t="shared" si="284"/>
        <v>C: 4-6%</v>
      </c>
      <c r="P2276" s="45">
        <f t="shared" si="285"/>
        <v>242212</v>
      </c>
      <c r="Q2276" s="45">
        <f>IF(L2276=1,F2276*INDEX(Asumsi!$B$5:$B$7,MATCH(I2276,Asumsi!$A$5:$A$7,0))-H2276,0)</f>
        <v>63740</v>
      </c>
      <c r="R2276" s="46">
        <f>MIN(G2276,INDEX(Asumsi!$C$5:$C$7,MATCH(I2276,Asumsi!$A$5:$A$7,0)))</f>
        <v>0.05</v>
      </c>
      <c r="S2276" s="43">
        <f t="shared" si="286"/>
        <v>0</v>
      </c>
      <c r="T2276" s="45">
        <f t="shared" si="287"/>
        <v>0</v>
      </c>
      <c r="U2276" s="45">
        <f>IF(L2276=1,F2276*INDEX(Asumsi!$B$5:$B$7,MATCH(I2276,Asumsi!$A$5:$A$7,0))-F2276*R2276,0)</f>
        <v>63740</v>
      </c>
      <c r="V2276" s="45">
        <f>IF(S2276=1,U2276*(1-Asumsi!$B$10),U2276)</f>
        <v>63740</v>
      </c>
    </row>
    <row r="2277" spans="1:22" x14ac:dyDescent="0.35">
      <c r="A2277" s="43">
        <v>25472</v>
      </c>
      <c r="B2277" s="43" t="s">
        <v>202</v>
      </c>
      <c r="C2277" s="43" t="s">
        <v>626</v>
      </c>
      <c r="D2277" s="44">
        <v>39954</v>
      </c>
      <c r="E2277" s="43">
        <v>40</v>
      </c>
      <c r="F2277" s="43">
        <v>388040</v>
      </c>
      <c r="G2277" s="43">
        <v>0.03</v>
      </c>
      <c r="H2277" s="43">
        <v>11641</v>
      </c>
      <c r="I2277" s="43" t="s">
        <v>76</v>
      </c>
      <c r="J2277" s="43" t="s">
        <v>145</v>
      </c>
      <c r="K2277" s="43">
        <f t="shared" si="280"/>
        <v>2009</v>
      </c>
      <c r="L2277" s="43">
        <f t="shared" si="281"/>
        <v>1</v>
      </c>
      <c r="M2277" s="43">
        <f t="shared" si="282"/>
        <v>0</v>
      </c>
      <c r="N2277" s="43">
        <f t="shared" si="283"/>
        <v>1</v>
      </c>
      <c r="O2277" s="43" t="str">
        <f t="shared" si="284"/>
        <v>B: 1-3%</v>
      </c>
      <c r="P2277" s="45">
        <f t="shared" si="285"/>
        <v>376399</v>
      </c>
      <c r="Q2277" s="45">
        <f>IF(L2277=1,F2277*INDEX(Asumsi!$B$5:$B$7,MATCH(I2277,Asumsi!$A$5:$A$7,0))-H2277,0)</f>
        <v>104771</v>
      </c>
      <c r="R2277" s="46">
        <f>MIN(G2277,INDEX(Asumsi!$C$5:$C$7,MATCH(I2277,Asumsi!$A$5:$A$7,0)))</f>
        <v>0.03</v>
      </c>
      <c r="S2277" s="43">
        <f t="shared" si="286"/>
        <v>0</v>
      </c>
      <c r="T2277" s="45">
        <f t="shared" si="287"/>
        <v>0</v>
      </c>
      <c r="U2277" s="45">
        <f>IF(L2277=1,F2277*INDEX(Asumsi!$B$5:$B$7,MATCH(I2277,Asumsi!$A$5:$A$7,0))-F2277*R2277,0)</f>
        <v>104770.8</v>
      </c>
      <c r="V2277" s="45">
        <f>IF(S2277=1,U2277*(1-Asumsi!$B$10),U2277)</f>
        <v>104770.8</v>
      </c>
    </row>
    <row r="2278" spans="1:22" x14ac:dyDescent="0.35">
      <c r="A2278" s="43">
        <v>25955</v>
      </c>
      <c r="B2278" s="43" t="s">
        <v>202</v>
      </c>
      <c r="C2278" s="43" t="s">
        <v>515</v>
      </c>
      <c r="D2278" s="44">
        <v>40667</v>
      </c>
      <c r="E2278" s="43">
        <v>10</v>
      </c>
      <c r="F2278" s="43">
        <v>340700</v>
      </c>
      <c r="G2278" s="43">
        <v>0.03</v>
      </c>
      <c r="H2278" s="43">
        <v>10221</v>
      </c>
      <c r="I2278" s="43" t="s">
        <v>76</v>
      </c>
      <c r="J2278" s="43" t="s">
        <v>140</v>
      </c>
      <c r="K2278" s="43">
        <f t="shared" si="280"/>
        <v>2011</v>
      </c>
      <c r="L2278" s="43">
        <f t="shared" si="281"/>
        <v>1</v>
      </c>
      <c r="M2278" s="43">
        <f t="shared" si="282"/>
        <v>0</v>
      </c>
      <c r="N2278" s="43">
        <f t="shared" si="283"/>
        <v>1</v>
      </c>
      <c r="O2278" s="43" t="str">
        <f t="shared" si="284"/>
        <v>B: 1-3%</v>
      </c>
      <c r="P2278" s="45">
        <f t="shared" si="285"/>
        <v>330479</v>
      </c>
      <c r="Q2278" s="45">
        <f>IF(L2278=1,F2278*INDEX(Asumsi!$B$5:$B$7,MATCH(I2278,Asumsi!$A$5:$A$7,0))-H2278,0)</f>
        <v>91989</v>
      </c>
      <c r="R2278" s="46">
        <f>MIN(G2278,INDEX(Asumsi!$C$5:$C$7,MATCH(I2278,Asumsi!$A$5:$A$7,0)))</f>
        <v>0.03</v>
      </c>
      <c r="S2278" s="43">
        <f t="shared" si="286"/>
        <v>0</v>
      </c>
      <c r="T2278" s="45">
        <f t="shared" si="287"/>
        <v>0</v>
      </c>
      <c r="U2278" s="45">
        <f>IF(L2278=1,F2278*INDEX(Asumsi!$B$5:$B$7,MATCH(I2278,Asumsi!$A$5:$A$7,0))-F2278*R2278,0)</f>
        <v>91989</v>
      </c>
      <c r="V2278" s="45">
        <f>IF(S2278=1,U2278*(1-Asumsi!$B$10),U2278)</f>
        <v>91989</v>
      </c>
    </row>
    <row r="2279" spans="1:22" x14ac:dyDescent="0.35">
      <c r="A2279" s="43">
        <v>26306</v>
      </c>
      <c r="B2279" s="43" t="s">
        <v>202</v>
      </c>
      <c r="C2279" s="43" t="s">
        <v>606</v>
      </c>
      <c r="D2279" s="44">
        <v>41212</v>
      </c>
      <c r="E2279" s="43">
        <v>15</v>
      </c>
      <c r="F2279" s="43">
        <v>5135280</v>
      </c>
      <c r="G2279" s="43">
        <v>0</v>
      </c>
      <c r="H2279" s="43">
        <v>0</v>
      </c>
      <c r="I2279" s="43" t="s">
        <v>75</v>
      </c>
      <c r="J2279" s="43" t="s">
        <v>136</v>
      </c>
      <c r="K2279" s="43">
        <f t="shared" si="280"/>
        <v>2012</v>
      </c>
      <c r="L2279" s="43">
        <f t="shared" si="281"/>
        <v>1</v>
      </c>
      <c r="M2279" s="43">
        <f t="shared" si="282"/>
        <v>0</v>
      </c>
      <c r="N2279" s="43">
        <f t="shared" si="283"/>
        <v>1</v>
      </c>
      <c r="O2279" s="43" t="str">
        <f t="shared" si="284"/>
        <v>A: 0%</v>
      </c>
      <c r="P2279" s="45">
        <f t="shared" si="285"/>
        <v>5135280</v>
      </c>
      <c r="Q2279" s="45">
        <f>IF(L2279=1,F2279*INDEX(Asumsi!$B$5:$B$7,MATCH(I2279,Asumsi!$A$5:$A$7,0))-H2279,0)</f>
        <v>1540584</v>
      </c>
      <c r="R2279" s="46">
        <f>MIN(G2279,INDEX(Asumsi!$C$5:$C$7,MATCH(I2279,Asumsi!$A$5:$A$7,0)))</f>
        <v>0</v>
      </c>
      <c r="S2279" s="43">
        <f t="shared" si="286"/>
        <v>0</v>
      </c>
      <c r="T2279" s="45">
        <f t="shared" si="287"/>
        <v>0</v>
      </c>
      <c r="U2279" s="45">
        <f>IF(L2279=1,F2279*INDEX(Asumsi!$B$5:$B$7,MATCH(I2279,Asumsi!$A$5:$A$7,0))-F2279*R2279,0)</f>
        <v>1540584</v>
      </c>
      <c r="V2279" s="45">
        <f>IF(S2279=1,U2279*(1-Asumsi!$B$10),U2279)</f>
        <v>1540584</v>
      </c>
    </row>
    <row r="2280" spans="1:22" x14ac:dyDescent="0.35">
      <c r="A2280" s="43">
        <v>26724</v>
      </c>
      <c r="B2280" s="43" t="s">
        <v>202</v>
      </c>
      <c r="C2280" s="43" t="s">
        <v>614</v>
      </c>
      <c r="D2280" s="44">
        <v>39850</v>
      </c>
      <c r="E2280" s="43">
        <v>2</v>
      </c>
      <c r="F2280" s="43">
        <v>3676360</v>
      </c>
      <c r="G2280" s="43">
        <v>0.09</v>
      </c>
      <c r="H2280" s="43">
        <v>330872</v>
      </c>
      <c r="I2280" s="43" t="s">
        <v>77</v>
      </c>
      <c r="J2280" s="43" t="s">
        <v>134</v>
      </c>
      <c r="K2280" s="43">
        <f t="shared" si="280"/>
        <v>2009</v>
      </c>
      <c r="L2280" s="43">
        <f t="shared" si="281"/>
        <v>1</v>
      </c>
      <c r="M2280" s="43">
        <f t="shared" si="282"/>
        <v>0</v>
      </c>
      <c r="N2280" s="43">
        <f t="shared" si="283"/>
        <v>1</v>
      </c>
      <c r="O2280" s="43" t="str">
        <f t="shared" si="284"/>
        <v>D: 7%+</v>
      </c>
      <c r="P2280" s="45">
        <f t="shared" si="285"/>
        <v>3345488</v>
      </c>
      <c r="Q2280" s="45">
        <f>IF(L2280=1,F2280*INDEX(Asumsi!$B$5:$B$7,MATCH(I2280,Asumsi!$A$5:$A$7,0))-H2280,0)</f>
        <v>772036</v>
      </c>
      <c r="R2280" s="46">
        <f>MIN(G2280,INDEX(Asumsi!$C$5:$C$7,MATCH(I2280,Asumsi!$A$5:$A$7,0)))</f>
        <v>0.05</v>
      </c>
      <c r="S2280" s="43">
        <f t="shared" si="286"/>
        <v>1</v>
      </c>
      <c r="T2280" s="45">
        <f t="shared" si="287"/>
        <v>147054.39999999997</v>
      </c>
      <c r="U2280" s="45">
        <f>IF(L2280=1,F2280*INDEX(Asumsi!$B$5:$B$7,MATCH(I2280,Asumsi!$A$5:$A$7,0))-F2280*R2280,0)</f>
        <v>919090</v>
      </c>
      <c r="V2280" s="45">
        <f>IF(S2280=1,U2280*(1-Asumsi!$B$10),U2280)</f>
        <v>873135.5</v>
      </c>
    </row>
    <row r="2281" spans="1:22" x14ac:dyDescent="0.35">
      <c r="A2281" s="43">
        <v>26784</v>
      </c>
      <c r="B2281" s="43" t="s">
        <v>209</v>
      </c>
      <c r="C2281" s="43" t="s">
        <v>563</v>
      </c>
      <c r="D2281" s="44">
        <v>40382</v>
      </c>
      <c r="E2281" s="43">
        <v>12</v>
      </c>
      <c r="F2281" s="43">
        <v>2933900</v>
      </c>
      <c r="G2281" s="43">
        <v>0.02</v>
      </c>
      <c r="H2281" s="43">
        <v>58678</v>
      </c>
      <c r="I2281" s="43" t="s">
        <v>75</v>
      </c>
      <c r="J2281" s="43" t="s">
        <v>135</v>
      </c>
      <c r="K2281" s="43">
        <f t="shared" si="280"/>
        <v>2010</v>
      </c>
      <c r="L2281" s="43">
        <f t="shared" si="281"/>
        <v>0</v>
      </c>
      <c r="M2281" s="43">
        <f t="shared" si="282"/>
        <v>1</v>
      </c>
      <c r="N2281" s="43">
        <f t="shared" si="283"/>
        <v>1</v>
      </c>
      <c r="O2281" s="43" t="str">
        <f t="shared" si="284"/>
        <v>B: 1-3%</v>
      </c>
      <c r="P2281" s="45">
        <f t="shared" si="285"/>
        <v>0</v>
      </c>
      <c r="Q2281" s="45">
        <f>IF(L2281=1,F2281*INDEX(Asumsi!$B$5:$B$7,MATCH(I2281,Asumsi!$A$5:$A$7,0))-H2281,0)</f>
        <v>0</v>
      </c>
      <c r="R2281" s="46">
        <f>MIN(G2281,INDEX(Asumsi!$C$5:$C$7,MATCH(I2281,Asumsi!$A$5:$A$7,0)))</f>
        <v>0.02</v>
      </c>
      <c r="S2281" s="43">
        <f t="shared" si="286"/>
        <v>0</v>
      </c>
      <c r="T2281" s="45">
        <f t="shared" si="287"/>
        <v>0</v>
      </c>
      <c r="U2281" s="45">
        <f>IF(L2281=1,F2281*INDEX(Asumsi!$B$5:$B$7,MATCH(I2281,Asumsi!$A$5:$A$7,0))-F2281*R2281,0)</f>
        <v>0</v>
      </c>
      <c r="V2281" s="45">
        <f>IF(S2281=1,U2281*(1-Asumsi!$B$10),U2281)</f>
        <v>0</v>
      </c>
    </row>
    <row r="2282" spans="1:22" x14ac:dyDescent="0.35">
      <c r="A2282" s="43">
        <v>26949</v>
      </c>
      <c r="B2282" s="43" t="s">
        <v>202</v>
      </c>
      <c r="C2282" s="43" t="s">
        <v>602</v>
      </c>
      <c r="D2282" s="44">
        <v>40040</v>
      </c>
      <c r="E2282" s="43">
        <v>48</v>
      </c>
      <c r="F2282" s="43">
        <v>921380</v>
      </c>
      <c r="G2282" s="43">
        <v>0.06</v>
      </c>
      <c r="H2282" s="43">
        <v>55283</v>
      </c>
      <c r="I2282" s="43" t="s">
        <v>75</v>
      </c>
      <c r="J2282" s="43" t="s">
        <v>144</v>
      </c>
      <c r="K2282" s="43">
        <f t="shared" si="280"/>
        <v>2009</v>
      </c>
      <c r="L2282" s="43">
        <f t="shared" si="281"/>
        <v>1</v>
      </c>
      <c r="M2282" s="43">
        <f t="shared" si="282"/>
        <v>0</v>
      </c>
      <c r="N2282" s="43">
        <f t="shared" si="283"/>
        <v>1</v>
      </c>
      <c r="O2282" s="43" t="str">
        <f t="shared" si="284"/>
        <v>C: 4-6%</v>
      </c>
      <c r="P2282" s="45">
        <f t="shared" si="285"/>
        <v>866097</v>
      </c>
      <c r="Q2282" s="45">
        <f>IF(L2282=1,F2282*INDEX(Asumsi!$B$5:$B$7,MATCH(I2282,Asumsi!$A$5:$A$7,0))-H2282,0)</f>
        <v>221131</v>
      </c>
      <c r="R2282" s="46">
        <f>MIN(G2282,INDEX(Asumsi!$C$5:$C$7,MATCH(I2282,Asumsi!$A$5:$A$7,0)))</f>
        <v>0.03</v>
      </c>
      <c r="S2282" s="43">
        <f t="shared" si="286"/>
        <v>1</v>
      </c>
      <c r="T2282" s="45">
        <f t="shared" si="287"/>
        <v>27641.399999999998</v>
      </c>
      <c r="U2282" s="45">
        <f>IF(L2282=1,F2282*INDEX(Asumsi!$B$5:$B$7,MATCH(I2282,Asumsi!$A$5:$A$7,0))-F2282*R2282,0)</f>
        <v>248772.6</v>
      </c>
      <c r="V2282" s="45">
        <f>IF(S2282=1,U2282*(1-Asumsi!$B$10),U2282)</f>
        <v>236333.97</v>
      </c>
    </row>
    <row r="2283" spans="1:22" x14ac:dyDescent="0.35">
      <c r="A2283" s="43">
        <v>28992</v>
      </c>
      <c r="B2283" s="43" t="s">
        <v>202</v>
      </c>
      <c r="C2283" s="43" t="s">
        <v>545</v>
      </c>
      <c r="D2283" s="44">
        <v>40805</v>
      </c>
      <c r="E2283" s="43">
        <v>41</v>
      </c>
      <c r="F2283" s="43">
        <v>13727900</v>
      </c>
      <c r="G2283" s="43">
        <v>0.1</v>
      </c>
      <c r="H2283" s="43">
        <v>1372790</v>
      </c>
      <c r="I2283" s="43" t="s">
        <v>76</v>
      </c>
      <c r="J2283" s="43" t="s">
        <v>140</v>
      </c>
      <c r="K2283" s="43">
        <f t="shared" si="280"/>
        <v>2011</v>
      </c>
      <c r="L2283" s="43">
        <f t="shared" si="281"/>
        <v>1</v>
      </c>
      <c r="M2283" s="43">
        <f t="shared" si="282"/>
        <v>0</v>
      </c>
      <c r="N2283" s="43">
        <f t="shared" si="283"/>
        <v>1</v>
      </c>
      <c r="O2283" s="43" t="str">
        <f t="shared" si="284"/>
        <v>D: 7%+</v>
      </c>
      <c r="P2283" s="45">
        <f t="shared" si="285"/>
        <v>12355110</v>
      </c>
      <c r="Q2283" s="45">
        <f>IF(L2283=1,F2283*INDEX(Asumsi!$B$5:$B$7,MATCH(I2283,Asumsi!$A$5:$A$7,0))-H2283,0)</f>
        <v>2745580</v>
      </c>
      <c r="R2283" s="46">
        <f>MIN(G2283,INDEX(Asumsi!$C$5:$C$7,MATCH(I2283,Asumsi!$A$5:$A$7,0)))</f>
        <v>0.05</v>
      </c>
      <c r="S2283" s="43">
        <f t="shared" si="286"/>
        <v>1</v>
      </c>
      <c r="T2283" s="45">
        <f t="shared" si="287"/>
        <v>686395</v>
      </c>
      <c r="U2283" s="45">
        <f>IF(L2283=1,F2283*INDEX(Asumsi!$B$5:$B$7,MATCH(I2283,Asumsi!$A$5:$A$7,0))-F2283*R2283,0)</f>
        <v>3431975</v>
      </c>
      <c r="V2283" s="45">
        <f>IF(S2283=1,U2283*(1-Asumsi!$B$10),U2283)</f>
        <v>3260376.25</v>
      </c>
    </row>
    <row r="2284" spans="1:22" x14ac:dyDescent="0.35">
      <c r="A2284" s="43">
        <v>30150</v>
      </c>
      <c r="B2284" s="43" t="s">
        <v>202</v>
      </c>
      <c r="C2284" s="43" t="s">
        <v>602</v>
      </c>
      <c r="D2284" s="44">
        <v>40455</v>
      </c>
      <c r="E2284" s="43">
        <v>30</v>
      </c>
      <c r="F2284" s="43">
        <v>886920</v>
      </c>
      <c r="G2284" s="43">
        <v>0.06</v>
      </c>
      <c r="H2284" s="43">
        <v>53215</v>
      </c>
      <c r="I2284" s="43" t="s">
        <v>76</v>
      </c>
      <c r="J2284" s="43" t="s">
        <v>146</v>
      </c>
      <c r="K2284" s="43">
        <f t="shared" si="280"/>
        <v>2010</v>
      </c>
      <c r="L2284" s="43">
        <f t="shared" si="281"/>
        <v>1</v>
      </c>
      <c r="M2284" s="43">
        <f t="shared" si="282"/>
        <v>0</v>
      </c>
      <c r="N2284" s="43">
        <f t="shared" si="283"/>
        <v>1</v>
      </c>
      <c r="O2284" s="43" t="str">
        <f t="shared" si="284"/>
        <v>C: 4-6%</v>
      </c>
      <c r="P2284" s="45">
        <f t="shared" si="285"/>
        <v>833705</v>
      </c>
      <c r="Q2284" s="45">
        <f>IF(L2284=1,F2284*INDEX(Asumsi!$B$5:$B$7,MATCH(I2284,Asumsi!$A$5:$A$7,0))-H2284,0)</f>
        <v>212861</v>
      </c>
      <c r="R2284" s="46">
        <f>MIN(G2284,INDEX(Asumsi!$C$5:$C$7,MATCH(I2284,Asumsi!$A$5:$A$7,0)))</f>
        <v>0.05</v>
      </c>
      <c r="S2284" s="43">
        <f t="shared" si="286"/>
        <v>1</v>
      </c>
      <c r="T2284" s="45">
        <f t="shared" si="287"/>
        <v>8869.1999999999953</v>
      </c>
      <c r="U2284" s="45">
        <f>IF(L2284=1,F2284*INDEX(Asumsi!$B$5:$B$7,MATCH(I2284,Asumsi!$A$5:$A$7,0))-F2284*R2284,0)</f>
        <v>221730</v>
      </c>
      <c r="V2284" s="45">
        <f>IF(S2284=1,U2284*(1-Asumsi!$B$10),U2284)</f>
        <v>210643.5</v>
      </c>
    </row>
    <row r="2285" spans="1:22" x14ac:dyDescent="0.35">
      <c r="A2285" s="43">
        <v>30151</v>
      </c>
      <c r="B2285" s="43" t="s">
        <v>202</v>
      </c>
      <c r="C2285" s="43" t="s">
        <v>541</v>
      </c>
      <c r="D2285" s="44">
        <v>40572</v>
      </c>
      <c r="E2285" s="43">
        <v>31</v>
      </c>
      <c r="F2285" s="43">
        <v>1585520</v>
      </c>
      <c r="G2285" s="43">
        <v>0.02</v>
      </c>
      <c r="H2285" s="43">
        <v>31710</v>
      </c>
      <c r="I2285" s="43" t="s">
        <v>76</v>
      </c>
      <c r="J2285" s="43" t="s">
        <v>138</v>
      </c>
      <c r="K2285" s="43">
        <f t="shared" si="280"/>
        <v>2011</v>
      </c>
      <c r="L2285" s="43">
        <f t="shared" si="281"/>
        <v>1</v>
      </c>
      <c r="M2285" s="43">
        <f t="shared" si="282"/>
        <v>0</v>
      </c>
      <c r="N2285" s="43">
        <f t="shared" si="283"/>
        <v>1</v>
      </c>
      <c r="O2285" s="43" t="str">
        <f t="shared" si="284"/>
        <v>B: 1-3%</v>
      </c>
      <c r="P2285" s="45">
        <f t="shared" si="285"/>
        <v>1553810</v>
      </c>
      <c r="Q2285" s="45">
        <f>IF(L2285=1,F2285*INDEX(Asumsi!$B$5:$B$7,MATCH(I2285,Asumsi!$A$5:$A$7,0))-H2285,0)</f>
        <v>443946</v>
      </c>
      <c r="R2285" s="46">
        <f>MIN(G2285,INDEX(Asumsi!$C$5:$C$7,MATCH(I2285,Asumsi!$A$5:$A$7,0)))</f>
        <v>0.02</v>
      </c>
      <c r="S2285" s="43">
        <f t="shared" si="286"/>
        <v>0</v>
      </c>
      <c r="T2285" s="45">
        <f t="shared" si="287"/>
        <v>0</v>
      </c>
      <c r="U2285" s="45">
        <f>IF(L2285=1,F2285*INDEX(Asumsi!$B$5:$B$7,MATCH(I2285,Asumsi!$A$5:$A$7,0))-F2285*R2285,0)</f>
        <v>443945.6</v>
      </c>
      <c r="V2285" s="45">
        <f>IF(S2285=1,U2285*(1-Asumsi!$B$10),U2285)</f>
        <v>443945.6</v>
      </c>
    </row>
    <row r="2286" spans="1:22" x14ac:dyDescent="0.35">
      <c r="A2286" s="43">
        <v>30276</v>
      </c>
      <c r="B2286" s="43" t="s">
        <v>202</v>
      </c>
      <c r="C2286" s="43" t="s">
        <v>539</v>
      </c>
      <c r="D2286" s="44">
        <v>40781</v>
      </c>
      <c r="E2286" s="43">
        <v>44</v>
      </c>
      <c r="F2286" s="43">
        <v>2907408</v>
      </c>
      <c r="G2286" s="43">
        <v>0</v>
      </c>
      <c r="H2286" s="43">
        <v>0</v>
      </c>
      <c r="I2286" s="43" t="s">
        <v>77</v>
      </c>
      <c r="J2286" s="43" t="s">
        <v>137</v>
      </c>
      <c r="K2286" s="43">
        <f t="shared" si="280"/>
        <v>2011</v>
      </c>
      <c r="L2286" s="43">
        <f t="shared" si="281"/>
        <v>1</v>
      </c>
      <c r="M2286" s="43">
        <f t="shared" si="282"/>
        <v>0</v>
      </c>
      <c r="N2286" s="43">
        <f t="shared" si="283"/>
        <v>1</v>
      </c>
      <c r="O2286" s="43" t="str">
        <f t="shared" si="284"/>
        <v>A: 0%</v>
      </c>
      <c r="P2286" s="45">
        <f t="shared" si="285"/>
        <v>2907408</v>
      </c>
      <c r="Q2286" s="45">
        <f>IF(L2286=1,F2286*INDEX(Asumsi!$B$5:$B$7,MATCH(I2286,Asumsi!$A$5:$A$7,0))-H2286,0)</f>
        <v>872222.4</v>
      </c>
      <c r="R2286" s="46">
        <f>MIN(G2286,INDEX(Asumsi!$C$5:$C$7,MATCH(I2286,Asumsi!$A$5:$A$7,0)))</f>
        <v>0</v>
      </c>
      <c r="S2286" s="43">
        <f t="shared" si="286"/>
        <v>0</v>
      </c>
      <c r="T2286" s="45">
        <f t="shared" si="287"/>
        <v>0</v>
      </c>
      <c r="U2286" s="45">
        <f>IF(L2286=1,F2286*INDEX(Asumsi!$B$5:$B$7,MATCH(I2286,Asumsi!$A$5:$A$7,0))-F2286*R2286,0)</f>
        <v>872222.4</v>
      </c>
      <c r="V2286" s="45">
        <f>IF(S2286=1,U2286*(1-Asumsi!$B$10),U2286)</f>
        <v>872222.4</v>
      </c>
    </row>
    <row r="2287" spans="1:22" x14ac:dyDescent="0.35">
      <c r="A2287" s="43">
        <v>30279</v>
      </c>
      <c r="B2287" s="43" t="s">
        <v>202</v>
      </c>
      <c r="C2287" s="43" t="s">
        <v>657</v>
      </c>
      <c r="D2287" s="44">
        <v>40884</v>
      </c>
      <c r="E2287" s="43">
        <v>25</v>
      </c>
      <c r="F2287" s="43">
        <v>2825960</v>
      </c>
      <c r="G2287" s="43">
        <v>0.1</v>
      </c>
      <c r="H2287" s="43">
        <v>282596</v>
      </c>
      <c r="I2287" s="43" t="s">
        <v>76</v>
      </c>
      <c r="J2287" s="43" t="s">
        <v>141</v>
      </c>
      <c r="K2287" s="43">
        <f t="shared" si="280"/>
        <v>2011</v>
      </c>
      <c r="L2287" s="43">
        <f t="shared" si="281"/>
        <v>1</v>
      </c>
      <c r="M2287" s="43">
        <f t="shared" si="282"/>
        <v>0</v>
      </c>
      <c r="N2287" s="43">
        <f t="shared" si="283"/>
        <v>1</v>
      </c>
      <c r="O2287" s="43" t="str">
        <f t="shared" si="284"/>
        <v>D: 7%+</v>
      </c>
      <c r="P2287" s="45">
        <f t="shared" si="285"/>
        <v>2543364</v>
      </c>
      <c r="Q2287" s="45">
        <f>IF(L2287=1,F2287*INDEX(Asumsi!$B$5:$B$7,MATCH(I2287,Asumsi!$A$5:$A$7,0))-H2287,0)</f>
        <v>565192</v>
      </c>
      <c r="R2287" s="46">
        <f>MIN(G2287,INDEX(Asumsi!$C$5:$C$7,MATCH(I2287,Asumsi!$A$5:$A$7,0)))</f>
        <v>0.05</v>
      </c>
      <c r="S2287" s="43">
        <f t="shared" si="286"/>
        <v>1</v>
      </c>
      <c r="T2287" s="45">
        <f t="shared" si="287"/>
        <v>141298</v>
      </c>
      <c r="U2287" s="45">
        <f>IF(L2287=1,F2287*INDEX(Asumsi!$B$5:$B$7,MATCH(I2287,Asumsi!$A$5:$A$7,0))-F2287*R2287,0)</f>
        <v>706490</v>
      </c>
      <c r="V2287" s="45">
        <f>IF(S2287=1,U2287*(1-Asumsi!$B$10),U2287)</f>
        <v>671165.5</v>
      </c>
    </row>
    <row r="2288" spans="1:22" x14ac:dyDescent="0.35">
      <c r="A2288" s="43">
        <v>32640</v>
      </c>
      <c r="B2288" s="43" t="s">
        <v>202</v>
      </c>
      <c r="C2288" s="43" t="s">
        <v>584</v>
      </c>
      <c r="D2288" s="44">
        <v>41167</v>
      </c>
      <c r="E2288" s="43">
        <v>18</v>
      </c>
      <c r="F2288" s="43">
        <v>253380</v>
      </c>
      <c r="G2288" s="43">
        <v>0.04</v>
      </c>
      <c r="H2288" s="43">
        <v>10135</v>
      </c>
      <c r="I2288" s="43" t="s">
        <v>76</v>
      </c>
      <c r="J2288" s="43" t="s">
        <v>138</v>
      </c>
      <c r="K2288" s="43">
        <f t="shared" si="280"/>
        <v>2012</v>
      </c>
      <c r="L2288" s="43">
        <f t="shared" si="281"/>
        <v>1</v>
      </c>
      <c r="M2288" s="43">
        <f t="shared" si="282"/>
        <v>0</v>
      </c>
      <c r="N2288" s="43">
        <f t="shared" si="283"/>
        <v>1</v>
      </c>
      <c r="O2288" s="43" t="str">
        <f t="shared" si="284"/>
        <v>C: 4-6%</v>
      </c>
      <c r="P2288" s="45">
        <f t="shared" si="285"/>
        <v>243245</v>
      </c>
      <c r="Q2288" s="45">
        <f>IF(L2288=1,F2288*INDEX(Asumsi!$B$5:$B$7,MATCH(I2288,Asumsi!$A$5:$A$7,0))-H2288,0)</f>
        <v>65879</v>
      </c>
      <c r="R2288" s="46">
        <f>MIN(G2288,INDEX(Asumsi!$C$5:$C$7,MATCH(I2288,Asumsi!$A$5:$A$7,0)))</f>
        <v>0.04</v>
      </c>
      <c r="S2288" s="43">
        <f t="shared" si="286"/>
        <v>0</v>
      </c>
      <c r="T2288" s="45">
        <f t="shared" si="287"/>
        <v>0</v>
      </c>
      <c r="U2288" s="45">
        <f>IF(L2288=1,F2288*INDEX(Asumsi!$B$5:$B$7,MATCH(I2288,Asumsi!$A$5:$A$7,0))-F2288*R2288,0)</f>
        <v>65878.8</v>
      </c>
      <c r="V2288" s="45">
        <f>IF(S2288=1,U2288*(1-Asumsi!$B$10),U2288)</f>
        <v>65878.8</v>
      </c>
    </row>
    <row r="2289" spans="1:22" x14ac:dyDescent="0.35">
      <c r="A2289" s="43">
        <v>32902</v>
      </c>
      <c r="B2289" s="43" t="s">
        <v>202</v>
      </c>
      <c r="C2289" s="43" t="s">
        <v>659</v>
      </c>
      <c r="D2289" s="44">
        <v>40971</v>
      </c>
      <c r="E2289" s="43">
        <v>34</v>
      </c>
      <c r="F2289" s="43">
        <v>290960</v>
      </c>
      <c r="G2289" s="43">
        <v>0.03</v>
      </c>
      <c r="H2289" s="43">
        <v>8729</v>
      </c>
      <c r="I2289" s="43" t="s">
        <v>76</v>
      </c>
      <c r="J2289" s="43" t="s">
        <v>147</v>
      </c>
      <c r="K2289" s="43">
        <f t="shared" si="280"/>
        <v>2012</v>
      </c>
      <c r="L2289" s="43">
        <f t="shared" si="281"/>
        <v>1</v>
      </c>
      <c r="M2289" s="43">
        <f t="shared" si="282"/>
        <v>0</v>
      </c>
      <c r="N2289" s="43">
        <f t="shared" si="283"/>
        <v>1</v>
      </c>
      <c r="O2289" s="43" t="str">
        <f t="shared" si="284"/>
        <v>B: 1-3%</v>
      </c>
      <c r="P2289" s="45">
        <f t="shared" si="285"/>
        <v>282231</v>
      </c>
      <c r="Q2289" s="45">
        <f>IF(L2289=1,F2289*INDEX(Asumsi!$B$5:$B$7,MATCH(I2289,Asumsi!$A$5:$A$7,0))-H2289,0)</f>
        <v>78559</v>
      </c>
      <c r="R2289" s="46">
        <f>MIN(G2289,INDEX(Asumsi!$C$5:$C$7,MATCH(I2289,Asumsi!$A$5:$A$7,0)))</f>
        <v>0.03</v>
      </c>
      <c r="S2289" s="43">
        <f t="shared" si="286"/>
        <v>0</v>
      </c>
      <c r="T2289" s="45">
        <f t="shared" si="287"/>
        <v>0</v>
      </c>
      <c r="U2289" s="45">
        <f>IF(L2289=1,F2289*INDEX(Asumsi!$B$5:$B$7,MATCH(I2289,Asumsi!$A$5:$A$7,0))-F2289*R2289,0)</f>
        <v>78559.199999999997</v>
      </c>
      <c r="V2289" s="45">
        <f>IF(S2289=1,U2289*(1-Asumsi!$B$10),U2289)</f>
        <v>78559.199999999997</v>
      </c>
    </row>
    <row r="2290" spans="1:22" x14ac:dyDescent="0.35">
      <c r="A2290" s="43">
        <v>33025</v>
      </c>
      <c r="B2290" s="43" t="s">
        <v>202</v>
      </c>
      <c r="C2290" s="43" t="s">
        <v>623</v>
      </c>
      <c r="D2290" s="44">
        <v>39837</v>
      </c>
      <c r="E2290" s="43">
        <v>5</v>
      </c>
      <c r="F2290" s="43">
        <v>636620</v>
      </c>
      <c r="G2290" s="43">
        <v>0.08</v>
      </c>
      <c r="H2290" s="43">
        <v>50930</v>
      </c>
      <c r="I2290" s="43" t="s">
        <v>76</v>
      </c>
      <c r="J2290" s="43" t="s">
        <v>141</v>
      </c>
      <c r="K2290" s="43">
        <f t="shared" si="280"/>
        <v>2009</v>
      </c>
      <c r="L2290" s="43">
        <f t="shared" si="281"/>
        <v>1</v>
      </c>
      <c r="M2290" s="43">
        <f t="shared" si="282"/>
        <v>0</v>
      </c>
      <c r="N2290" s="43">
        <f t="shared" si="283"/>
        <v>1</v>
      </c>
      <c r="O2290" s="43" t="str">
        <f t="shared" si="284"/>
        <v>D: 7%+</v>
      </c>
      <c r="P2290" s="45">
        <f t="shared" si="285"/>
        <v>585690</v>
      </c>
      <c r="Q2290" s="45">
        <f>IF(L2290=1,F2290*INDEX(Asumsi!$B$5:$B$7,MATCH(I2290,Asumsi!$A$5:$A$7,0))-H2290,0)</f>
        <v>140056</v>
      </c>
      <c r="R2290" s="46">
        <f>MIN(G2290,INDEX(Asumsi!$C$5:$C$7,MATCH(I2290,Asumsi!$A$5:$A$7,0)))</f>
        <v>0.05</v>
      </c>
      <c r="S2290" s="43">
        <f t="shared" si="286"/>
        <v>1</v>
      </c>
      <c r="T2290" s="45">
        <f t="shared" si="287"/>
        <v>19098.599999999999</v>
      </c>
      <c r="U2290" s="45">
        <f>IF(L2290=1,F2290*INDEX(Asumsi!$B$5:$B$7,MATCH(I2290,Asumsi!$A$5:$A$7,0))-F2290*R2290,0)</f>
        <v>159155</v>
      </c>
      <c r="V2290" s="45">
        <f>IF(S2290=1,U2290*(1-Asumsi!$B$10),U2290)</f>
        <v>151197.25</v>
      </c>
    </row>
    <row r="2291" spans="1:22" x14ac:dyDescent="0.35">
      <c r="A2291" s="43">
        <v>33154</v>
      </c>
      <c r="B2291" s="43" t="s">
        <v>202</v>
      </c>
      <c r="C2291" s="43" t="s">
        <v>552</v>
      </c>
      <c r="D2291" s="44">
        <v>40393</v>
      </c>
      <c r="E2291" s="43">
        <v>7</v>
      </c>
      <c r="F2291" s="43">
        <v>736049</v>
      </c>
      <c r="G2291" s="43">
        <v>0.09</v>
      </c>
      <c r="H2291" s="43">
        <v>66244</v>
      </c>
      <c r="I2291" s="43" t="s">
        <v>77</v>
      </c>
      <c r="J2291" s="43" t="s">
        <v>137</v>
      </c>
      <c r="K2291" s="43">
        <f t="shared" si="280"/>
        <v>2010</v>
      </c>
      <c r="L2291" s="43">
        <f t="shared" si="281"/>
        <v>1</v>
      </c>
      <c r="M2291" s="43">
        <f t="shared" si="282"/>
        <v>0</v>
      </c>
      <c r="N2291" s="43">
        <f t="shared" si="283"/>
        <v>1</v>
      </c>
      <c r="O2291" s="43" t="str">
        <f t="shared" si="284"/>
        <v>D: 7%+</v>
      </c>
      <c r="P2291" s="45">
        <f t="shared" si="285"/>
        <v>669805</v>
      </c>
      <c r="Q2291" s="45">
        <f>IF(L2291=1,F2291*INDEX(Asumsi!$B$5:$B$7,MATCH(I2291,Asumsi!$A$5:$A$7,0))-H2291,0)</f>
        <v>154570.69999999998</v>
      </c>
      <c r="R2291" s="46">
        <f>MIN(G2291,INDEX(Asumsi!$C$5:$C$7,MATCH(I2291,Asumsi!$A$5:$A$7,0)))</f>
        <v>0.05</v>
      </c>
      <c r="S2291" s="43">
        <f t="shared" si="286"/>
        <v>1</v>
      </c>
      <c r="T2291" s="45">
        <f t="shared" si="287"/>
        <v>29441.959999999995</v>
      </c>
      <c r="U2291" s="45">
        <f>IF(L2291=1,F2291*INDEX(Asumsi!$B$5:$B$7,MATCH(I2291,Asumsi!$A$5:$A$7,0))-F2291*R2291,0)</f>
        <v>184012.24999999997</v>
      </c>
      <c r="V2291" s="45">
        <f>IF(S2291=1,U2291*(1-Asumsi!$B$10),U2291)</f>
        <v>174811.63749999995</v>
      </c>
    </row>
    <row r="2292" spans="1:22" x14ac:dyDescent="0.35">
      <c r="A2292" s="43">
        <v>33761</v>
      </c>
      <c r="B2292" s="43" t="s">
        <v>202</v>
      </c>
      <c r="C2292" s="43" t="s">
        <v>627</v>
      </c>
      <c r="D2292" s="44">
        <v>41125</v>
      </c>
      <c r="E2292" s="43">
        <v>45</v>
      </c>
      <c r="F2292" s="43">
        <v>927860</v>
      </c>
      <c r="G2292" s="43">
        <v>0.06</v>
      </c>
      <c r="H2292" s="43">
        <v>55672</v>
      </c>
      <c r="I2292" s="43" t="s">
        <v>76</v>
      </c>
      <c r="J2292" s="43" t="s">
        <v>147</v>
      </c>
      <c r="K2292" s="43">
        <f t="shared" si="280"/>
        <v>2012</v>
      </c>
      <c r="L2292" s="43">
        <f t="shared" si="281"/>
        <v>1</v>
      </c>
      <c r="M2292" s="43">
        <f t="shared" si="282"/>
        <v>0</v>
      </c>
      <c r="N2292" s="43">
        <f t="shared" si="283"/>
        <v>1</v>
      </c>
      <c r="O2292" s="43" t="str">
        <f t="shared" si="284"/>
        <v>C: 4-6%</v>
      </c>
      <c r="P2292" s="45">
        <f t="shared" si="285"/>
        <v>872188</v>
      </c>
      <c r="Q2292" s="45">
        <f>IF(L2292=1,F2292*INDEX(Asumsi!$B$5:$B$7,MATCH(I2292,Asumsi!$A$5:$A$7,0))-H2292,0)</f>
        <v>222686</v>
      </c>
      <c r="R2292" s="46">
        <f>MIN(G2292,INDEX(Asumsi!$C$5:$C$7,MATCH(I2292,Asumsi!$A$5:$A$7,0)))</f>
        <v>0.05</v>
      </c>
      <c r="S2292" s="43">
        <f t="shared" si="286"/>
        <v>1</v>
      </c>
      <c r="T2292" s="45">
        <f t="shared" si="287"/>
        <v>9278.5999999999949</v>
      </c>
      <c r="U2292" s="45">
        <f>IF(L2292=1,F2292*INDEX(Asumsi!$B$5:$B$7,MATCH(I2292,Asumsi!$A$5:$A$7,0))-F2292*R2292,0)</f>
        <v>231965</v>
      </c>
      <c r="V2292" s="45">
        <f>IF(S2292=1,U2292*(1-Asumsi!$B$10),U2292)</f>
        <v>220366.75</v>
      </c>
    </row>
    <row r="2293" spans="1:22" x14ac:dyDescent="0.35">
      <c r="A2293" s="43">
        <v>34309</v>
      </c>
      <c r="B2293" s="43" t="s">
        <v>202</v>
      </c>
      <c r="C2293" s="43" t="s">
        <v>562</v>
      </c>
      <c r="D2293" s="44">
        <v>41158</v>
      </c>
      <c r="E2293" s="43">
        <v>16</v>
      </c>
      <c r="F2293" s="43">
        <v>151540</v>
      </c>
      <c r="G2293" s="43">
        <v>0</v>
      </c>
      <c r="H2293" s="43">
        <v>0</v>
      </c>
      <c r="I2293" s="43" t="s">
        <v>76</v>
      </c>
      <c r="J2293" s="43" t="s">
        <v>141</v>
      </c>
      <c r="K2293" s="43">
        <f t="shared" si="280"/>
        <v>2012</v>
      </c>
      <c r="L2293" s="43">
        <f t="shared" si="281"/>
        <v>1</v>
      </c>
      <c r="M2293" s="43">
        <f t="shared" si="282"/>
        <v>0</v>
      </c>
      <c r="N2293" s="43">
        <f t="shared" si="283"/>
        <v>1</v>
      </c>
      <c r="O2293" s="43" t="str">
        <f t="shared" si="284"/>
        <v>A: 0%</v>
      </c>
      <c r="P2293" s="45">
        <f t="shared" si="285"/>
        <v>151540</v>
      </c>
      <c r="Q2293" s="45">
        <f>IF(L2293=1,F2293*INDEX(Asumsi!$B$5:$B$7,MATCH(I2293,Asumsi!$A$5:$A$7,0))-H2293,0)</f>
        <v>45462</v>
      </c>
      <c r="R2293" s="46">
        <f>MIN(G2293,INDEX(Asumsi!$C$5:$C$7,MATCH(I2293,Asumsi!$A$5:$A$7,0)))</f>
        <v>0</v>
      </c>
      <c r="S2293" s="43">
        <f t="shared" si="286"/>
        <v>0</v>
      </c>
      <c r="T2293" s="45">
        <f t="shared" si="287"/>
        <v>0</v>
      </c>
      <c r="U2293" s="45">
        <f>IF(L2293=1,F2293*INDEX(Asumsi!$B$5:$B$7,MATCH(I2293,Asumsi!$A$5:$A$7,0))-F2293*R2293,0)</f>
        <v>45462</v>
      </c>
      <c r="V2293" s="45">
        <f>IF(S2293=1,U2293*(1-Asumsi!$B$10),U2293)</f>
        <v>45462</v>
      </c>
    </row>
    <row r="2294" spans="1:22" x14ac:dyDescent="0.35">
      <c r="A2294" s="43">
        <v>34595</v>
      </c>
      <c r="B2294" s="43" t="s">
        <v>202</v>
      </c>
      <c r="C2294" s="43" t="s">
        <v>603</v>
      </c>
      <c r="D2294" s="44">
        <v>41109</v>
      </c>
      <c r="E2294" s="43">
        <v>12</v>
      </c>
      <c r="F2294" s="43">
        <v>977300</v>
      </c>
      <c r="G2294" s="43">
        <v>7.0000000000000007E-2</v>
      </c>
      <c r="H2294" s="43">
        <v>68411</v>
      </c>
      <c r="I2294" s="43" t="s">
        <v>76</v>
      </c>
      <c r="J2294" s="43" t="s">
        <v>145</v>
      </c>
      <c r="K2294" s="43">
        <f t="shared" si="280"/>
        <v>2012</v>
      </c>
      <c r="L2294" s="43">
        <f t="shared" si="281"/>
        <v>1</v>
      </c>
      <c r="M2294" s="43">
        <f t="shared" si="282"/>
        <v>0</v>
      </c>
      <c r="N2294" s="43">
        <f t="shared" si="283"/>
        <v>1</v>
      </c>
      <c r="O2294" s="43" t="str">
        <f t="shared" si="284"/>
        <v>D: 7%+</v>
      </c>
      <c r="P2294" s="45">
        <f t="shared" si="285"/>
        <v>908889</v>
      </c>
      <c r="Q2294" s="45">
        <f>IF(L2294=1,F2294*INDEX(Asumsi!$B$5:$B$7,MATCH(I2294,Asumsi!$A$5:$A$7,0))-H2294,0)</f>
        <v>224779</v>
      </c>
      <c r="R2294" s="46">
        <f>MIN(G2294,INDEX(Asumsi!$C$5:$C$7,MATCH(I2294,Asumsi!$A$5:$A$7,0)))</f>
        <v>0.05</v>
      </c>
      <c r="S2294" s="43">
        <f t="shared" si="286"/>
        <v>1</v>
      </c>
      <c r="T2294" s="45">
        <f t="shared" si="287"/>
        <v>19546.000000000004</v>
      </c>
      <c r="U2294" s="45">
        <f>IF(L2294=1,F2294*INDEX(Asumsi!$B$5:$B$7,MATCH(I2294,Asumsi!$A$5:$A$7,0))-F2294*R2294,0)</f>
        <v>244325</v>
      </c>
      <c r="V2294" s="45">
        <f>IF(S2294=1,U2294*(1-Asumsi!$B$10),U2294)</f>
        <v>232108.75</v>
      </c>
    </row>
    <row r="2295" spans="1:22" x14ac:dyDescent="0.35">
      <c r="A2295" s="43">
        <v>34662</v>
      </c>
      <c r="B2295" s="43" t="s">
        <v>202</v>
      </c>
      <c r="C2295" s="43" t="s">
        <v>611</v>
      </c>
      <c r="D2295" s="44">
        <v>40918</v>
      </c>
      <c r="E2295" s="43">
        <v>35</v>
      </c>
      <c r="F2295" s="43">
        <v>25483620</v>
      </c>
      <c r="G2295" s="43">
        <v>0.09</v>
      </c>
      <c r="H2295" s="43">
        <v>2293526</v>
      </c>
      <c r="I2295" s="43" t="s">
        <v>76</v>
      </c>
      <c r="J2295" s="43" t="s">
        <v>140</v>
      </c>
      <c r="K2295" s="43">
        <f t="shared" si="280"/>
        <v>2012</v>
      </c>
      <c r="L2295" s="43">
        <f t="shared" si="281"/>
        <v>1</v>
      </c>
      <c r="M2295" s="43">
        <f t="shared" si="282"/>
        <v>0</v>
      </c>
      <c r="N2295" s="43">
        <f t="shared" si="283"/>
        <v>1</v>
      </c>
      <c r="O2295" s="43" t="str">
        <f t="shared" si="284"/>
        <v>D: 7%+</v>
      </c>
      <c r="P2295" s="45">
        <f t="shared" si="285"/>
        <v>23190094</v>
      </c>
      <c r="Q2295" s="45">
        <f>IF(L2295=1,F2295*INDEX(Asumsi!$B$5:$B$7,MATCH(I2295,Asumsi!$A$5:$A$7,0))-H2295,0)</f>
        <v>5351560</v>
      </c>
      <c r="R2295" s="46">
        <f>MIN(G2295,INDEX(Asumsi!$C$5:$C$7,MATCH(I2295,Asumsi!$A$5:$A$7,0)))</f>
        <v>0.05</v>
      </c>
      <c r="S2295" s="43">
        <f t="shared" si="286"/>
        <v>1</v>
      </c>
      <c r="T2295" s="45">
        <f t="shared" si="287"/>
        <v>1019344.7999999998</v>
      </c>
      <c r="U2295" s="45">
        <f>IF(L2295=1,F2295*INDEX(Asumsi!$B$5:$B$7,MATCH(I2295,Asumsi!$A$5:$A$7,0))-F2295*R2295,0)</f>
        <v>6370905</v>
      </c>
      <c r="V2295" s="45">
        <f>IF(S2295=1,U2295*(1-Asumsi!$B$10),U2295)</f>
        <v>6052359.75</v>
      </c>
    </row>
    <row r="2296" spans="1:22" x14ac:dyDescent="0.35">
      <c r="A2296" s="43">
        <v>34689</v>
      </c>
      <c r="B2296" s="43" t="s">
        <v>209</v>
      </c>
      <c r="C2296" s="43" t="s">
        <v>566</v>
      </c>
      <c r="D2296" s="44">
        <v>40140</v>
      </c>
      <c r="E2296" s="43">
        <v>36</v>
      </c>
      <c r="F2296" s="43">
        <v>1144800</v>
      </c>
      <c r="G2296" s="43">
        <v>7.0000000000000007E-2</v>
      </c>
      <c r="H2296" s="43">
        <v>80136</v>
      </c>
      <c r="I2296" s="43" t="s">
        <v>76</v>
      </c>
      <c r="J2296" s="43" t="s">
        <v>140</v>
      </c>
      <c r="K2296" s="43">
        <f t="shared" si="280"/>
        <v>2009</v>
      </c>
      <c r="L2296" s="43">
        <f t="shared" si="281"/>
        <v>0</v>
      </c>
      <c r="M2296" s="43">
        <f t="shared" si="282"/>
        <v>1</v>
      </c>
      <c r="N2296" s="43">
        <f t="shared" si="283"/>
        <v>1</v>
      </c>
      <c r="O2296" s="43" t="str">
        <f t="shared" si="284"/>
        <v>D: 7%+</v>
      </c>
      <c r="P2296" s="45">
        <f t="shared" si="285"/>
        <v>0</v>
      </c>
      <c r="Q2296" s="45">
        <f>IF(L2296=1,F2296*INDEX(Asumsi!$B$5:$B$7,MATCH(I2296,Asumsi!$A$5:$A$7,0))-H2296,0)</f>
        <v>0</v>
      </c>
      <c r="R2296" s="46">
        <f>MIN(G2296,INDEX(Asumsi!$C$5:$C$7,MATCH(I2296,Asumsi!$A$5:$A$7,0)))</f>
        <v>0.05</v>
      </c>
      <c r="S2296" s="43">
        <f t="shared" si="286"/>
        <v>1</v>
      </c>
      <c r="T2296" s="45">
        <f t="shared" si="287"/>
        <v>0</v>
      </c>
      <c r="U2296" s="45">
        <f>IF(L2296=1,F2296*INDEX(Asumsi!$B$5:$B$7,MATCH(I2296,Asumsi!$A$5:$A$7,0))-F2296*R2296,0)</f>
        <v>0</v>
      </c>
      <c r="V2296" s="45">
        <f>IF(S2296=1,U2296*(1-Asumsi!$B$10),U2296)</f>
        <v>0</v>
      </c>
    </row>
    <row r="2297" spans="1:22" x14ac:dyDescent="0.35">
      <c r="A2297" s="43">
        <v>34694</v>
      </c>
      <c r="B2297" s="43" t="s">
        <v>202</v>
      </c>
      <c r="C2297" s="43" t="s">
        <v>596</v>
      </c>
      <c r="D2297" s="44">
        <v>40661</v>
      </c>
      <c r="E2297" s="43">
        <v>11</v>
      </c>
      <c r="F2297" s="43">
        <v>110980</v>
      </c>
      <c r="G2297" s="43">
        <v>0.04</v>
      </c>
      <c r="H2297" s="43">
        <v>4439</v>
      </c>
      <c r="I2297" s="43" t="s">
        <v>75</v>
      </c>
      <c r="J2297" s="43" t="s">
        <v>144</v>
      </c>
      <c r="K2297" s="43">
        <f t="shared" si="280"/>
        <v>2011</v>
      </c>
      <c r="L2297" s="43">
        <f t="shared" si="281"/>
        <v>1</v>
      </c>
      <c r="M2297" s="43">
        <f t="shared" si="282"/>
        <v>0</v>
      </c>
      <c r="N2297" s="43">
        <f t="shared" si="283"/>
        <v>1</v>
      </c>
      <c r="O2297" s="43" t="str">
        <f t="shared" si="284"/>
        <v>C: 4-6%</v>
      </c>
      <c r="P2297" s="45">
        <f t="shared" si="285"/>
        <v>106541</v>
      </c>
      <c r="Q2297" s="45">
        <f>IF(L2297=1,F2297*INDEX(Asumsi!$B$5:$B$7,MATCH(I2297,Asumsi!$A$5:$A$7,0))-H2297,0)</f>
        <v>28855</v>
      </c>
      <c r="R2297" s="46">
        <f>MIN(G2297,INDEX(Asumsi!$C$5:$C$7,MATCH(I2297,Asumsi!$A$5:$A$7,0)))</f>
        <v>0.03</v>
      </c>
      <c r="S2297" s="43">
        <f t="shared" si="286"/>
        <v>1</v>
      </c>
      <c r="T2297" s="45">
        <f t="shared" si="287"/>
        <v>1109.8000000000002</v>
      </c>
      <c r="U2297" s="45">
        <f>IF(L2297=1,F2297*INDEX(Asumsi!$B$5:$B$7,MATCH(I2297,Asumsi!$A$5:$A$7,0))-F2297*R2297,0)</f>
        <v>29964.6</v>
      </c>
      <c r="V2297" s="45">
        <f>IF(S2297=1,U2297*(1-Asumsi!$B$10),U2297)</f>
        <v>28466.37</v>
      </c>
    </row>
    <row r="2298" spans="1:22" x14ac:dyDescent="0.35">
      <c r="A2298" s="43">
        <v>34725</v>
      </c>
      <c r="B2298" s="43" t="s">
        <v>202</v>
      </c>
      <c r="C2298" s="43" t="s">
        <v>562</v>
      </c>
      <c r="D2298" s="44">
        <v>40751</v>
      </c>
      <c r="E2298" s="43">
        <v>14</v>
      </c>
      <c r="F2298" s="43">
        <v>3770820</v>
      </c>
      <c r="G2298" s="43">
        <v>0.08</v>
      </c>
      <c r="H2298" s="43">
        <v>301666</v>
      </c>
      <c r="I2298" s="43" t="s">
        <v>76</v>
      </c>
      <c r="J2298" s="43" t="s">
        <v>140</v>
      </c>
      <c r="K2298" s="43">
        <f t="shared" si="280"/>
        <v>2011</v>
      </c>
      <c r="L2298" s="43">
        <f t="shared" si="281"/>
        <v>1</v>
      </c>
      <c r="M2298" s="43">
        <f t="shared" si="282"/>
        <v>0</v>
      </c>
      <c r="N2298" s="43">
        <f t="shared" si="283"/>
        <v>1</v>
      </c>
      <c r="O2298" s="43" t="str">
        <f t="shared" si="284"/>
        <v>D: 7%+</v>
      </c>
      <c r="P2298" s="45">
        <f t="shared" si="285"/>
        <v>3469154</v>
      </c>
      <c r="Q2298" s="45">
        <f>IF(L2298=1,F2298*INDEX(Asumsi!$B$5:$B$7,MATCH(I2298,Asumsi!$A$5:$A$7,0))-H2298,0)</f>
        <v>829580</v>
      </c>
      <c r="R2298" s="46">
        <f>MIN(G2298,INDEX(Asumsi!$C$5:$C$7,MATCH(I2298,Asumsi!$A$5:$A$7,0)))</f>
        <v>0.05</v>
      </c>
      <c r="S2298" s="43">
        <f t="shared" si="286"/>
        <v>1</v>
      </c>
      <c r="T2298" s="45">
        <f t="shared" si="287"/>
        <v>113124.59999999999</v>
      </c>
      <c r="U2298" s="45">
        <f>IF(L2298=1,F2298*INDEX(Asumsi!$B$5:$B$7,MATCH(I2298,Asumsi!$A$5:$A$7,0))-F2298*R2298,0)</f>
        <v>942705</v>
      </c>
      <c r="V2298" s="45">
        <f>IF(S2298=1,U2298*(1-Asumsi!$B$10),U2298)</f>
        <v>895569.75</v>
      </c>
    </row>
    <row r="2299" spans="1:22" x14ac:dyDescent="0.35">
      <c r="A2299" s="43">
        <v>35296</v>
      </c>
      <c r="B2299" s="43" t="s">
        <v>202</v>
      </c>
      <c r="C2299" s="43" t="s">
        <v>588</v>
      </c>
      <c r="D2299" s="44">
        <v>40623</v>
      </c>
      <c r="E2299" s="43">
        <v>7</v>
      </c>
      <c r="F2299" s="43">
        <v>815745</v>
      </c>
      <c r="G2299" s="43">
        <v>0.02</v>
      </c>
      <c r="H2299" s="43">
        <v>16315</v>
      </c>
      <c r="I2299" s="43" t="s">
        <v>77</v>
      </c>
      <c r="J2299" s="43" t="s">
        <v>137</v>
      </c>
      <c r="K2299" s="43">
        <f t="shared" si="280"/>
        <v>2011</v>
      </c>
      <c r="L2299" s="43">
        <f t="shared" si="281"/>
        <v>1</v>
      </c>
      <c r="M2299" s="43">
        <f t="shared" si="282"/>
        <v>0</v>
      </c>
      <c r="N2299" s="43">
        <f t="shared" si="283"/>
        <v>1</v>
      </c>
      <c r="O2299" s="43" t="str">
        <f t="shared" si="284"/>
        <v>B: 1-3%</v>
      </c>
      <c r="P2299" s="45">
        <f t="shared" si="285"/>
        <v>799430</v>
      </c>
      <c r="Q2299" s="45">
        <f>IF(L2299=1,F2299*INDEX(Asumsi!$B$5:$B$7,MATCH(I2299,Asumsi!$A$5:$A$7,0))-H2299,0)</f>
        <v>228408.5</v>
      </c>
      <c r="R2299" s="46">
        <f>MIN(G2299,INDEX(Asumsi!$C$5:$C$7,MATCH(I2299,Asumsi!$A$5:$A$7,0)))</f>
        <v>0.02</v>
      </c>
      <c r="S2299" s="43">
        <f t="shared" si="286"/>
        <v>0</v>
      </c>
      <c r="T2299" s="45">
        <f t="shared" si="287"/>
        <v>0</v>
      </c>
      <c r="U2299" s="45">
        <f>IF(L2299=1,F2299*INDEX(Asumsi!$B$5:$B$7,MATCH(I2299,Asumsi!$A$5:$A$7,0))-F2299*R2299,0)</f>
        <v>228408.6</v>
      </c>
      <c r="V2299" s="45">
        <f>IF(S2299=1,U2299*(1-Asumsi!$B$10),U2299)</f>
        <v>228408.6</v>
      </c>
    </row>
    <row r="2300" spans="1:22" x14ac:dyDescent="0.35">
      <c r="A2300" s="43">
        <v>35494</v>
      </c>
      <c r="B2300" s="43" t="s">
        <v>202</v>
      </c>
      <c r="C2300" s="43" t="s">
        <v>615</v>
      </c>
      <c r="D2300" s="44">
        <v>40588</v>
      </c>
      <c r="E2300" s="43">
        <v>18</v>
      </c>
      <c r="F2300" s="43">
        <v>3462208</v>
      </c>
      <c r="G2300" s="43">
        <v>0.01</v>
      </c>
      <c r="H2300" s="43">
        <v>34622</v>
      </c>
      <c r="I2300" s="43" t="s">
        <v>75</v>
      </c>
      <c r="J2300" s="43" t="s">
        <v>136</v>
      </c>
      <c r="K2300" s="43">
        <f t="shared" si="280"/>
        <v>2011</v>
      </c>
      <c r="L2300" s="43">
        <f t="shared" si="281"/>
        <v>1</v>
      </c>
      <c r="M2300" s="43">
        <f t="shared" si="282"/>
        <v>0</v>
      </c>
      <c r="N2300" s="43">
        <f t="shared" si="283"/>
        <v>1</v>
      </c>
      <c r="O2300" s="43" t="str">
        <f t="shared" si="284"/>
        <v>B: 1-3%</v>
      </c>
      <c r="P2300" s="45">
        <f t="shared" si="285"/>
        <v>3427586</v>
      </c>
      <c r="Q2300" s="45">
        <f>IF(L2300=1,F2300*INDEX(Asumsi!$B$5:$B$7,MATCH(I2300,Asumsi!$A$5:$A$7,0))-H2300,0)</f>
        <v>1004040.3999999999</v>
      </c>
      <c r="R2300" s="46">
        <f>MIN(G2300,INDEX(Asumsi!$C$5:$C$7,MATCH(I2300,Asumsi!$A$5:$A$7,0)))</f>
        <v>0.01</v>
      </c>
      <c r="S2300" s="43">
        <f t="shared" si="286"/>
        <v>0</v>
      </c>
      <c r="T2300" s="45">
        <f t="shared" si="287"/>
        <v>0</v>
      </c>
      <c r="U2300" s="45">
        <f>IF(L2300=1,F2300*INDEX(Asumsi!$B$5:$B$7,MATCH(I2300,Asumsi!$A$5:$A$7,0))-F2300*R2300,0)</f>
        <v>1004040.32</v>
      </c>
      <c r="V2300" s="45">
        <f>IF(S2300=1,U2300*(1-Asumsi!$B$10),U2300)</f>
        <v>1004040.32</v>
      </c>
    </row>
    <row r="2301" spans="1:22" x14ac:dyDescent="0.35">
      <c r="A2301" s="43">
        <v>35845</v>
      </c>
      <c r="B2301" s="43" t="s">
        <v>202</v>
      </c>
      <c r="C2301" s="43" t="s">
        <v>597</v>
      </c>
      <c r="D2301" s="44">
        <v>40549</v>
      </c>
      <c r="E2301" s="43">
        <v>15</v>
      </c>
      <c r="F2301" s="43">
        <v>11426960</v>
      </c>
      <c r="G2301" s="43">
        <v>0.05</v>
      </c>
      <c r="H2301" s="43">
        <v>571348</v>
      </c>
      <c r="I2301" s="43" t="s">
        <v>75</v>
      </c>
      <c r="J2301" s="43" t="s">
        <v>136</v>
      </c>
      <c r="K2301" s="43">
        <f t="shared" si="280"/>
        <v>2011</v>
      </c>
      <c r="L2301" s="43">
        <f t="shared" si="281"/>
        <v>1</v>
      </c>
      <c r="M2301" s="43">
        <f t="shared" si="282"/>
        <v>0</v>
      </c>
      <c r="N2301" s="43">
        <f t="shared" si="283"/>
        <v>1</v>
      </c>
      <c r="O2301" s="43" t="str">
        <f t="shared" si="284"/>
        <v>C: 4-6%</v>
      </c>
      <c r="P2301" s="45">
        <f t="shared" si="285"/>
        <v>10855612</v>
      </c>
      <c r="Q2301" s="45">
        <f>IF(L2301=1,F2301*INDEX(Asumsi!$B$5:$B$7,MATCH(I2301,Asumsi!$A$5:$A$7,0))-H2301,0)</f>
        <v>2856740</v>
      </c>
      <c r="R2301" s="46">
        <f>MIN(G2301,INDEX(Asumsi!$C$5:$C$7,MATCH(I2301,Asumsi!$A$5:$A$7,0)))</f>
        <v>0.03</v>
      </c>
      <c r="S2301" s="43">
        <f t="shared" si="286"/>
        <v>1</v>
      </c>
      <c r="T2301" s="45">
        <f t="shared" si="287"/>
        <v>228539.20000000004</v>
      </c>
      <c r="U2301" s="45">
        <f>IF(L2301=1,F2301*INDEX(Asumsi!$B$5:$B$7,MATCH(I2301,Asumsi!$A$5:$A$7,0))-F2301*R2301,0)</f>
        <v>3085279.2</v>
      </c>
      <c r="V2301" s="45">
        <f>IF(S2301=1,U2301*(1-Asumsi!$B$10),U2301)</f>
        <v>2931015.24</v>
      </c>
    </row>
    <row r="2302" spans="1:22" x14ac:dyDescent="0.35">
      <c r="A2302" s="43">
        <v>35905</v>
      </c>
      <c r="B2302" s="43" t="s">
        <v>202</v>
      </c>
      <c r="C2302" s="43" t="s">
        <v>597</v>
      </c>
      <c r="D2302" s="44">
        <v>40958</v>
      </c>
      <c r="E2302" s="43">
        <v>20</v>
      </c>
      <c r="F2302" s="43">
        <v>74800</v>
      </c>
      <c r="G2302" s="43">
        <v>0.09</v>
      </c>
      <c r="H2302" s="43">
        <v>6732</v>
      </c>
      <c r="I2302" s="43" t="s">
        <v>76</v>
      </c>
      <c r="J2302" s="43" t="s">
        <v>147</v>
      </c>
      <c r="K2302" s="43">
        <f t="shared" si="280"/>
        <v>2012</v>
      </c>
      <c r="L2302" s="43">
        <f t="shared" si="281"/>
        <v>1</v>
      </c>
      <c r="M2302" s="43">
        <f t="shared" si="282"/>
        <v>0</v>
      </c>
      <c r="N2302" s="43">
        <f t="shared" si="283"/>
        <v>1</v>
      </c>
      <c r="O2302" s="43" t="str">
        <f t="shared" si="284"/>
        <v>D: 7%+</v>
      </c>
      <c r="P2302" s="45">
        <f t="shared" si="285"/>
        <v>68068</v>
      </c>
      <c r="Q2302" s="45">
        <f>IF(L2302=1,F2302*INDEX(Asumsi!$B$5:$B$7,MATCH(I2302,Asumsi!$A$5:$A$7,0))-H2302,0)</f>
        <v>15708</v>
      </c>
      <c r="R2302" s="46">
        <f>MIN(G2302,INDEX(Asumsi!$C$5:$C$7,MATCH(I2302,Asumsi!$A$5:$A$7,0)))</f>
        <v>0.05</v>
      </c>
      <c r="S2302" s="43">
        <f t="shared" si="286"/>
        <v>1</v>
      </c>
      <c r="T2302" s="45">
        <f t="shared" si="287"/>
        <v>2991.9999999999995</v>
      </c>
      <c r="U2302" s="45">
        <f>IF(L2302=1,F2302*INDEX(Asumsi!$B$5:$B$7,MATCH(I2302,Asumsi!$A$5:$A$7,0))-F2302*R2302,0)</f>
        <v>18700</v>
      </c>
      <c r="V2302" s="45">
        <f>IF(S2302=1,U2302*(1-Asumsi!$B$10),U2302)</f>
        <v>17765</v>
      </c>
    </row>
    <row r="2303" spans="1:22" x14ac:dyDescent="0.35">
      <c r="A2303" s="43">
        <v>37731</v>
      </c>
      <c r="B2303" s="43" t="s">
        <v>202</v>
      </c>
      <c r="C2303" s="43" t="s">
        <v>627</v>
      </c>
      <c r="D2303" s="44">
        <v>40121</v>
      </c>
      <c r="E2303" s="43">
        <v>25</v>
      </c>
      <c r="F2303" s="43">
        <v>176740</v>
      </c>
      <c r="G2303" s="43">
        <v>0.09</v>
      </c>
      <c r="H2303" s="43">
        <v>15907</v>
      </c>
      <c r="I2303" s="43" t="s">
        <v>76</v>
      </c>
      <c r="J2303" s="43" t="s">
        <v>149</v>
      </c>
      <c r="K2303" s="43">
        <f t="shared" si="280"/>
        <v>2009</v>
      </c>
      <c r="L2303" s="43">
        <f t="shared" si="281"/>
        <v>1</v>
      </c>
      <c r="M2303" s="43">
        <f t="shared" si="282"/>
        <v>0</v>
      </c>
      <c r="N2303" s="43">
        <f t="shared" si="283"/>
        <v>1</v>
      </c>
      <c r="O2303" s="43" t="str">
        <f t="shared" si="284"/>
        <v>D: 7%+</v>
      </c>
      <c r="P2303" s="45">
        <f t="shared" si="285"/>
        <v>160833</v>
      </c>
      <c r="Q2303" s="45">
        <f>IF(L2303=1,F2303*INDEX(Asumsi!$B$5:$B$7,MATCH(I2303,Asumsi!$A$5:$A$7,0))-H2303,0)</f>
        <v>37115</v>
      </c>
      <c r="R2303" s="46">
        <f>MIN(G2303,INDEX(Asumsi!$C$5:$C$7,MATCH(I2303,Asumsi!$A$5:$A$7,0)))</f>
        <v>0.05</v>
      </c>
      <c r="S2303" s="43">
        <f t="shared" si="286"/>
        <v>1</v>
      </c>
      <c r="T2303" s="45">
        <f t="shared" si="287"/>
        <v>7069.5999999999985</v>
      </c>
      <c r="U2303" s="45">
        <f>IF(L2303=1,F2303*INDEX(Asumsi!$B$5:$B$7,MATCH(I2303,Asumsi!$A$5:$A$7,0))-F2303*R2303,0)</f>
        <v>44185</v>
      </c>
      <c r="V2303" s="45">
        <f>IF(S2303=1,U2303*(1-Asumsi!$B$10),U2303)</f>
        <v>41975.75</v>
      </c>
    </row>
    <row r="2304" spans="1:22" x14ac:dyDescent="0.35">
      <c r="A2304" s="43">
        <v>37893</v>
      </c>
      <c r="B2304" s="43" t="s">
        <v>202</v>
      </c>
      <c r="C2304" s="43" t="s">
        <v>660</v>
      </c>
      <c r="D2304" s="44">
        <v>40871</v>
      </c>
      <c r="E2304" s="43">
        <v>14</v>
      </c>
      <c r="F2304" s="43">
        <v>873560</v>
      </c>
      <c r="G2304" s="43">
        <v>0.04</v>
      </c>
      <c r="H2304" s="43">
        <v>34942</v>
      </c>
      <c r="I2304" s="43" t="s">
        <v>77</v>
      </c>
      <c r="J2304" s="43" t="s">
        <v>142</v>
      </c>
      <c r="K2304" s="43">
        <f t="shared" si="280"/>
        <v>2011</v>
      </c>
      <c r="L2304" s="43">
        <f t="shared" si="281"/>
        <v>1</v>
      </c>
      <c r="M2304" s="43">
        <f t="shared" si="282"/>
        <v>0</v>
      </c>
      <c r="N2304" s="43">
        <f t="shared" si="283"/>
        <v>1</v>
      </c>
      <c r="O2304" s="43" t="str">
        <f t="shared" si="284"/>
        <v>C: 4-6%</v>
      </c>
      <c r="P2304" s="45">
        <f t="shared" si="285"/>
        <v>838618</v>
      </c>
      <c r="Q2304" s="45">
        <f>IF(L2304=1,F2304*INDEX(Asumsi!$B$5:$B$7,MATCH(I2304,Asumsi!$A$5:$A$7,0))-H2304,0)</f>
        <v>227126</v>
      </c>
      <c r="R2304" s="46">
        <f>MIN(G2304,INDEX(Asumsi!$C$5:$C$7,MATCH(I2304,Asumsi!$A$5:$A$7,0)))</f>
        <v>0.04</v>
      </c>
      <c r="S2304" s="43">
        <f t="shared" si="286"/>
        <v>0</v>
      </c>
      <c r="T2304" s="45">
        <f t="shared" si="287"/>
        <v>0</v>
      </c>
      <c r="U2304" s="45">
        <f>IF(L2304=1,F2304*INDEX(Asumsi!$B$5:$B$7,MATCH(I2304,Asumsi!$A$5:$A$7,0))-F2304*R2304,0)</f>
        <v>227125.6</v>
      </c>
      <c r="V2304" s="45">
        <f>IF(S2304=1,U2304*(1-Asumsi!$B$10),U2304)</f>
        <v>227125.6</v>
      </c>
    </row>
    <row r="2305" spans="1:22" x14ac:dyDescent="0.35">
      <c r="A2305" s="43">
        <v>38564</v>
      </c>
      <c r="B2305" s="43" t="s">
        <v>202</v>
      </c>
      <c r="C2305" s="43" t="s">
        <v>215</v>
      </c>
      <c r="D2305" s="44">
        <v>40119</v>
      </c>
      <c r="E2305" s="43">
        <v>37</v>
      </c>
      <c r="F2305" s="43">
        <v>19035200</v>
      </c>
      <c r="G2305" s="43">
        <v>0.09</v>
      </c>
      <c r="H2305" s="43">
        <v>1713168</v>
      </c>
      <c r="I2305" s="43" t="s">
        <v>75</v>
      </c>
      <c r="J2305" s="43" t="s">
        <v>135</v>
      </c>
      <c r="K2305" s="43">
        <f t="shared" si="280"/>
        <v>2009</v>
      </c>
      <c r="L2305" s="43">
        <f t="shared" si="281"/>
        <v>1</v>
      </c>
      <c r="M2305" s="43">
        <f t="shared" si="282"/>
        <v>0</v>
      </c>
      <c r="N2305" s="43">
        <f t="shared" si="283"/>
        <v>1</v>
      </c>
      <c r="O2305" s="43" t="str">
        <f t="shared" si="284"/>
        <v>D: 7%+</v>
      </c>
      <c r="P2305" s="45">
        <f t="shared" si="285"/>
        <v>17322032</v>
      </c>
      <c r="Q2305" s="45">
        <f>IF(L2305=1,F2305*INDEX(Asumsi!$B$5:$B$7,MATCH(I2305,Asumsi!$A$5:$A$7,0))-H2305,0)</f>
        <v>3997392</v>
      </c>
      <c r="R2305" s="46">
        <f>MIN(G2305,INDEX(Asumsi!$C$5:$C$7,MATCH(I2305,Asumsi!$A$5:$A$7,0)))</f>
        <v>0.03</v>
      </c>
      <c r="S2305" s="43">
        <f t="shared" si="286"/>
        <v>1</v>
      </c>
      <c r="T2305" s="45">
        <f t="shared" si="287"/>
        <v>1142112</v>
      </c>
      <c r="U2305" s="45">
        <f>IF(L2305=1,F2305*INDEX(Asumsi!$B$5:$B$7,MATCH(I2305,Asumsi!$A$5:$A$7,0))-F2305*R2305,0)</f>
        <v>5139504</v>
      </c>
      <c r="V2305" s="45">
        <f>IF(S2305=1,U2305*(1-Asumsi!$B$10),U2305)</f>
        <v>4882528.8</v>
      </c>
    </row>
    <row r="2306" spans="1:22" x14ac:dyDescent="0.35">
      <c r="A2306" s="43">
        <v>39169</v>
      </c>
      <c r="B2306" s="43" t="s">
        <v>209</v>
      </c>
      <c r="C2306" s="43" t="s">
        <v>510</v>
      </c>
      <c r="D2306" s="44">
        <v>40781</v>
      </c>
      <c r="E2306" s="43">
        <v>5</v>
      </c>
      <c r="F2306" s="43">
        <v>49820</v>
      </c>
      <c r="G2306" s="43">
        <v>0</v>
      </c>
      <c r="H2306" s="43">
        <v>0</v>
      </c>
      <c r="I2306" s="43" t="s">
        <v>76</v>
      </c>
      <c r="J2306" s="43" t="s">
        <v>147</v>
      </c>
      <c r="K2306" s="43">
        <f t="shared" ref="K2306:K2369" si="288">YEAR(D2306)</f>
        <v>2011</v>
      </c>
      <c r="L2306" s="43">
        <f t="shared" ref="L2306:L2369" si="289">IF(B2306="Order Finished",1,0)</f>
        <v>0</v>
      </c>
      <c r="M2306" s="43">
        <f t="shared" ref="M2306:M2369" si="290">IF(B2306="Order Returned",1,0)</f>
        <v>1</v>
      </c>
      <c r="N2306" s="43">
        <f t="shared" ref="N2306:N2369" si="291">IF(B2306="Order Cancelled",0,1)</f>
        <v>1</v>
      </c>
      <c r="O2306" s="43" t="str">
        <f t="shared" ref="O2306:O2369" si="292">IF(G2306=0,"A: 0%",IF(G2306&lt;=0.03,"B: 1-3%",IF(G2306&lt;=0.06,"C: 4-6%","D: 7%+")))</f>
        <v>A: 0%</v>
      </c>
      <c r="P2306" s="45">
        <f t="shared" ref="P2306:P2369" si="293">IF(L2306=1,F2306-H2306,0)</f>
        <v>0</v>
      </c>
      <c r="Q2306" s="45">
        <f>IF(L2306=1,F2306*INDEX(Asumsi!$B$5:$B$7,MATCH(I2306,Asumsi!$A$5:$A$7,0))-H2306,0)</f>
        <v>0</v>
      </c>
      <c r="R2306" s="46">
        <f>MIN(G2306,INDEX(Asumsi!$C$5:$C$7,MATCH(I2306,Asumsi!$A$5:$A$7,0)))</f>
        <v>0</v>
      </c>
      <c r="S2306" s="43">
        <f t="shared" ref="S2306:S2369" si="294">IF(G2306&gt;R2306,1,0)</f>
        <v>0</v>
      </c>
      <c r="T2306" s="45">
        <f t="shared" ref="T2306:T2369" si="295">IF(L2306=1,F2306*(G2306-R2306),0)</f>
        <v>0</v>
      </c>
      <c r="U2306" s="45">
        <f>IF(L2306=1,F2306*INDEX(Asumsi!$B$5:$B$7,MATCH(I2306,Asumsi!$A$5:$A$7,0))-F2306*R2306,0)</f>
        <v>0</v>
      </c>
      <c r="V2306" s="45">
        <f>IF(S2306=1,U2306*(1-Asumsi!$B$10),U2306)</f>
        <v>0</v>
      </c>
    </row>
    <row r="2307" spans="1:22" x14ac:dyDescent="0.35">
      <c r="A2307" s="43">
        <v>39238</v>
      </c>
      <c r="B2307" s="43" t="s">
        <v>202</v>
      </c>
      <c r="C2307" s="43" t="s">
        <v>570</v>
      </c>
      <c r="D2307" s="44">
        <v>40447</v>
      </c>
      <c r="E2307" s="43">
        <v>9</v>
      </c>
      <c r="F2307" s="43">
        <v>746960</v>
      </c>
      <c r="G2307" s="43">
        <v>0.1</v>
      </c>
      <c r="H2307" s="43">
        <v>74696</v>
      </c>
      <c r="I2307" s="43" t="s">
        <v>76</v>
      </c>
      <c r="J2307" s="43" t="s">
        <v>138</v>
      </c>
      <c r="K2307" s="43">
        <f t="shared" si="288"/>
        <v>2010</v>
      </c>
      <c r="L2307" s="43">
        <f t="shared" si="289"/>
        <v>1</v>
      </c>
      <c r="M2307" s="43">
        <f t="shared" si="290"/>
        <v>0</v>
      </c>
      <c r="N2307" s="43">
        <f t="shared" si="291"/>
        <v>1</v>
      </c>
      <c r="O2307" s="43" t="str">
        <f t="shared" si="292"/>
        <v>D: 7%+</v>
      </c>
      <c r="P2307" s="45">
        <f t="shared" si="293"/>
        <v>672264</v>
      </c>
      <c r="Q2307" s="45">
        <f>IF(L2307=1,F2307*INDEX(Asumsi!$B$5:$B$7,MATCH(I2307,Asumsi!$A$5:$A$7,0))-H2307,0)</f>
        <v>149392</v>
      </c>
      <c r="R2307" s="46">
        <f>MIN(G2307,INDEX(Asumsi!$C$5:$C$7,MATCH(I2307,Asumsi!$A$5:$A$7,0)))</f>
        <v>0.05</v>
      </c>
      <c r="S2307" s="43">
        <f t="shared" si="294"/>
        <v>1</v>
      </c>
      <c r="T2307" s="45">
        <f t="shared" si="295"/>
        <v>37348</v>
      </c>
      <c r="U2307" s="45">
        <f>IF(L2307=1,F2307*INDEX(Asumsi!$B$5:$B$7,MATCH(I2307,Asumsi!$A$5:$A$7,0))-F2307*R2307,0)</f>
        <v>186740</v>
      </c>
      <c r="V2307" s="45">
        <f>IF(S2307=1,U2307*(1-Asumsi!$B$10),U2307)</f>
        <v>177403</v>
      </c>
    </row>
    <row r="2308" spans="1:22" x14ac:dyDescent="0.35">
      <c r="A2308" s="43">
        <v>39426</v>
      </c>
      <c r="B2308" s="43" t="s">
        <v>202</v>
      </c>
      <c r="C2308" s="43" t="s">
        <v>577</v>
      </c>
      <c r="D2308" s="44">
        <v>39959</v>
      </c>
      <c r="E2308" s="43">
        <v>21</v>
      </c>
      <c r="F2308" s="43">
        <v>112420</v>
      </c>
      <c r="G2308" s="43">
        <v>0.05</v>
      </c>
      <c r="H2308" s="43">
        <v>5621</v>
      </c>
      <c r="I2308" s="43" t="s">
        <v>76</v>
      </c>
      <c r="J2308" s="43" t="s">
        <v>150</v>
      </c>
      <c r="K2308" s="43">
        <f t="shared" si="288"/>
        <v>2009</v>
      </c>
      <c r="L2308" s="43">
        <f t="shared" si="289"/>
        <v>1</v>
      </c>
      <c r="M2308" s="43">
        <f t="shared" si="290"/>
        <v>0</v>
      </c>
      <c r="N2308" s="43">
        <f t="shared" si="291"/>
        <v>1</v>
      </c>
      <c r="O2308" s="43" t="str">
        <f t="shared" si="292"/>
        <v>C: 4-6%</v>
      </c>
      <c r="P2308" s="45">
        <f t="shared" si="293"/>
        <v>106799</v>
      </c>
      <c r="Q2308" s="45">
        <f>IF(L2308=1,F2308*INDEX(Asumsi!$B$5:$B$7,MATCH(I2308,Asumsi!$A$5:$A$7,0))-H2308,0)</f>
        <v>28105</v>
      </c>
      <c r="R2308" s="46">
        <f>MIN(G2308,INDEX(Asumsi!$C$5:$C$7,MATCH(I2308,Asumsi!$A$5:$A$7,0)))</f>
        <v>0.05</v>
      </c>
      <c r="S2308" s="43">
        <f t="shared" si="294"/>
        <v>0</v>
      </c>
      <c r="T2308" s="45">
        <f t="shared" si="295"/>
        <v>0</v>
      </c>
      <c r="U2308" s="45">
        <f>IF(L2308=1,F2308*INDEX(Asumsi!$B$5:$B$7,MATCH(I2308,Asumsi!$A$5:$A$7,0))-F2308*R2308,0)</f>
        <v>28105</v>
      </c>
      <c r="V2308" s="45">
        <f>IF(S2308=1,U2308*(1-Asumsi!$B$10),U2308)</f>
        <v>28105</v>
      </c>
    </row>
    <row r="2309" spans="1:22" x14ac:dyDescent="0.35">
      <c r="A2309" s="43">
        <v>41350</v>
      </c>
      <c r="B2309" s="43" t="s">
        <v>202</v>
      </c>
      <c r="C2309" s="43" t="s">
        <v>594</v>
      </c>
      <c r="D2309" s="44">
        <v>40306</v>
      </c>
      <c r="E2309" s="43">
        <v>1</v>
      </c>
      <c r="F2309" s="43">
        <v>846600</v>
      </c>
      <c r="G2309" s="43">
        <v>0.01</v>
      </c>
      <c r="H2309" s="43">
        <v>8466</v>
      </c>
      <c r="I2309" s="43" t="s">
        <v>76</v>
      </c>
      <c r="J2309" s="43" t="s">
        <v>140</v>
      </c>
      <c r="K2309" s="43">
        <f t="shared" si="288"/>
        <v>2010</v>
      </c>
      <c r="L2309" s="43">
        <f t="shared" si="289"/>
        <v>1</v>
      </c>
      <c r="M2309" s="43">
        <f t="shared" si="290"/>
        <v>0</v>
      </c>
      <c r="N2309" s="43">
        <f t="shared" si="291"/>
        <v>1</v>
      </c>
      <c r="O2309" s="43" t="str">
        <f t="shared" si="292"/>
        <v>B: 1-3%</v>
      </c>
      <c r="P2309" s="45">
        <f t="shared" si="293"/>
        <v>838134</v>
      </c>
      <c r="Q2309" s="45">
        <f>IF(L2309=1,F2309*INDEX(Asumsi!$B$5:$B$7,MATCH(I2309,Asumsi!$A$5:$A$7,0))-H2309,0)</f>
        <v>245514</v>
      </c>
      <c r="R2309" s="46">
        <f>MIN(G2309,INDEX(Asumsi!$C$5:$C$7,MATCH(I2309,Asumsi!$A$5:$A$7,0)))</f>
        <v>0.01</v>
      </c>
      <c r="S2309" s="43">
        <f t="shared" si="294"/>
        <v>0</v>
      </c>
      <c r="T2309" s="45">
        <f t="shared" si="295"/>
        <v>0</v>
      </c>
      <c r="U2309" s="45">
        <f>IF(L2309=1,F2309*INDEX(Asumsi!$B$5:$B$7,MATCH(I2309,Asumsi!$A$5:$A$7,0))-F2309*R2309,0)</f>
        <v>245514</v>
      </c>
      <c r="V2309" s="45">
        <f>IF(S2309=1,U2309*(1-Asumsi!$B$10),U2309)</f>
        <v>245514</v>
      </c>
    </row>
    <row r="2310" spans="1:22" x14ac:dyDescent="0.35">
      <c r="A2310" s="43">
        <v>42471</v>
      </c>
      <c r="B2310" s="43" t="s">
        <v>202</v>
      </c>
      <c r="C2310" s="43" t="s">
        <v>611</v>
      </c>
      <c r="D2310" s="44">
        <v>40977</v>
      </c>
      <c r="E2310" s="43">
        <v>23</v>
      </c>
      <c r="F2310" s="43">
        <v>89780</v>
      </c>
      <c r="G2310" s="43">
        <v>0.09</v>
      </c>
      <c r="H2310" s="43">
        <v>8080</v>
      </c>
      <c r="I2310" s="43" t="s">
        <v>76</v>
      </c>
      <c r="J2310" s="43" t="s">
        <v>147</v>
      </c>
      <c r="K2310" s="43">
        <f t="shared" si="288"/>
        <v>2012</v>
      </c>
      <c r="L2310" s="43">
        <f t="shared" si="289"/>
        <v>1</v>
      </c>
      <c r="M2310" s="43">
        <f t="shared" si="290"/>
        <v>0</v>
      </c>
      <c r="N2310" s="43">
        <f t="shared" si="291"/>
        <v>1</v>
      </c>
      <c r="O2310" s="43" t="str">
        <f t="shared" si="292"/>
        <v>D: 7%+</v>
      </c>
      <c r="P2310" s="45">
        <f t="shared" si="293"/>
        <v>81700</v>
      </c>
      <c r="Q2310" s="45">
        <f>IF(L2310=1,F2310*INDEX(Asumsi!$B$5:$B$7,MATCH(I2310,Asumsi!$A$5:$A$7,0))-H2310,0)</f>
        <v>18854</v>
      </c>
      <c r="R2310" s="46">
        <f>MIN(G2310,INDEX(Asumsi!$C$5:$C$7,MATCH(I2310,Asumsi!$A$5:$A$7,0)))</f>
        <v>0.05</v>
      </c>
      <c r="S2310" s="43">
        <f t="shared" si="294"/>
        <v>1</v>
      </c>
      <c r="T2310" s="45">
        <f t="shared" si="295"/>
        <v>3591.1999999999994</v>
      </c>
      <c r="U2310" s="45">
        <f>IF(L2310=1,F2310*INDEX(Asumsi!$B$5:$B$7,MATCH(I2310,Asumsi!$A$5:$A$7,0))-F2310*R2310,0)</f>
        <v>22445</v>
      </c>
      <c r="V2310" s="45">
        <f>IF(S2310=1,U2310*(1-Asumsi!$B$10),U2310)</f>
        <v>21322.75</v>
      </c>
    </row>
    <row r="2311" spans="1:22" x14ac:dyDescent="0.35">
      <c r="A2311" s="43">
        <v>42529</v>
      </c>
      <c r="B2311" s="43" t="s">
        <v>202</v>
      </c>
      <c r="C2311" s="43" t="s">
        <v>614</v>
      </c>
      <c r="D2311" s="44">
        <v>40461</v>
      </c>
      <c r="E2311" s="43">
        <v>2</v>
      </c>
      <c r="F2311" s="43">
        <v>12680</v>
      </c>
      <c r="G2311" s="43">
        <v>0.08</v>
      </c>
      <c r="H2311" s="43">
        <v>1014</v>
      </c>
      <c r="I2311" s="43" t="s">
        <v>76</v>
      </c>
      <c r="J2311" s="43" t="s">
        <v>147</v>
      </c>
      <c r="K2311" s="43">
        <f t="shared" si="288"/>
        <v>2010</v>
      </c>
      <c r="L2311" s="43">
        <f t="shared" si="289"/>
        <v>1</v>
      </c>
      <c r="M2311" s="43">
        <f t="shared" si="290"/>
        <v>0</v>
      </c>
      <c r="N2311" s="43">
        <f t="shared" si="291"/>
        <v>1</v>
      </c>
      <c r="O2311" s="43" t="str">
        <f t="shared" si="292"/>
        <v>D: 7%+</v>
      </c>
      <c r="P2311" s="45">
        <f t="shared" si="293"/>
        <v>11666</v>
      </c>
      <c r="Q2311" s="45">
        <f>IF(L2311=1,F2311*INDEX(Asumsi!$B$5:$B$7,MATCH(I2311,Asumsi!$A$5:$A$7,0))-H2311,0)</f>
        <v>2790</v>
      </c>
      <c r="R2311" s="46">
        <f>MIN(G2311,INDEX(Asumsi!$C$5:$C$7,MATCH(I2311,Asumsi!$A$5:$A$7,0)))</f>
        <v>0.05</v>
      </c>
      <c r="S2311" s="43">
        <f t="shared" si="294"/>
        <v>1</v>
      </c>
      <c r="T2311" s="45">
        <f t="shared" si="295"/>
        <v>380.4</v>
      </c>
      <c r="U2311" s="45">
        <f>IF(L2311=1,F2311*INDEX(Asumsi!$B$5:$B$7,MATCH(I2311,Asumsi!$A$5:$A$7,0))-F2311*R2311,0)</f>
        <v>3170</v>
      </c>
      <c r="V2311" s="45">
        <f>IF(S2311=1,U2311*(1-Asumsi!$B$10),U2311)</f>
        <v>3011.5</v>
      </c>
    </row>
    <row r="2312" spans="1:22" x14ac:dyDescent="0.35">
      <c r="A2312" s="43">
        <v>43200</v>
      </c>
      <c r="B2312" s="43" t="s">
        <v>202</v>
      </c>
      <c r="C2312" s="43" t="s">
        <v>577</v>
      </c>
      <c r="D2312" s="44">
        <v>40390</v>
      </c>
      <c r="E2312" s="43">
        <v>3</v>
      </c>
      <c r="F2312" s="43">
        <v>1108640</v>
      </c>
      <c r="G2312" s="43">
        <v>0.01</v>
      </c>
      <c r="H2312" s="43">
        <v>11086</v>
      </c>
      <c r="I2312" s="43" t="s">
        <v>76</v>
      </c>
      <c r="J2312" s="43" t="s">
        <v>138</v>
      </c>
      <c r="K2312" s="43">
        <f t="shared" si="288"/>
        <v>2010</v>
      </c>
      <c r="L2312" s="43">
        <f t="shared" si="289"/>
        <v>1</v>
      </c>
      <c r="M2312" s="43">
        <f t="shared" si="290"/>
        <v>0</v>
      </c>
      <c r="N2312" s="43">
        <f t="shared" si="291"/>
        <v>1</v>
      </c>
      <c r="O2312" s="43" t="str">
        <f t="shared" si="292"/>
        <v>B: 1-3%</v>
      </c>
      <c r="P2312" s="45">
        <f t="shared" si="293"/>
        <v>1097554</v>
      </c>
      <c r="Q2312" s="45">
        <f>IF(L2312=1,F2312*INDEX(Asumsi!$B$5:$B$7,MATCH(I2312,Asumsi!$A$5:$A$7,0))-H2312,0)</f>
        <v>321506</v>
      </c>
      <c r="R2312" s="46">
        <f>MIN(G2312,INDEX(Asumsi!$C$5:$C$7,MATCH(I2312,Asumsi!$A$5:$A$7,0)))</f>
        <v>0.01</v>
      </c>
      <c r="S2312" s="43">
        <f t="shared" si="294"/>
        <v>0</v>
      </c>
      <c r="T2312" s="45">
        <f t="shared" si="295"/>
        <v>0</v>
      </c>
      <c r="U2312" s="45">
        <f>IF(L2312=1,F2312*INDEX(Asumsi!$B$5:$B$7,MATCH(I2312,Asumsi!$A$5:$A$7,0))-F2312*R2312,0)</f>
        <v>321505.59999999998</v>
      </c>
      <c r="V2312" s="45">
        <f>IF(S2312=1,U2312*(1-Asumsi!$B$10),U2312)</f>
        <v>321505.59999999998</v>
      </c>
    </row>
    <row r="2313" spans="1:22" x14ac:dyDescent="0.35">
      <c r="A2313" s="43">
        <v>43553</v>
      </c>
      <c r="B2313" s="43" t="s">
        <v>202</v>
      </c>
      <c r="C2313" s="43" t="s">
        <v>660</v>
      </c>
      <c r="D2313" s="44">
        <v>39947</v>
      </c>
      <c r="E2313" s="43">
        <v>29</v>
      </c>
      <c r="F2313" s="43">
        <v>286580</v>
      </c>
      <c r="G2313" s="43">
        <v>0.05</v>
      </c>
      <c r="H2313" s="43">
        <v>14329</v>
      </c>
      <c r="I2313" s="43" t="s">
        <v>76</v>
      </c>
      <c r="J2313" s="43" t="s">
        <v>145</v>
      </c>
      <c r="K2313" s="43">
        <f t="shared" si="288"/>
        <v>2009</v>
      </c>
      <c r="L2313" s="43">
        <f t="shared" si="289"/>
        <v>1</v>
      </c>
      <c r="M2313" s="43">
        <f t="shared" si="290"/>
        <v>0</v>
      </c>
      <c r="N2313" s="43">
        <f t="shared" si="291"/>
        <v>1</v>
      </c>
      <c r="O2313" s="43" t="str">
        <f t="shared" si="292"/>
        <v>C: 4-6%</v>
      </c>
      <c r="P2313" s="45">
        <f t="shared" si="293"/>
        <v>272251</v>
      </c>
      <c r="Q2313" s="45">
        <f>IF(L2313=1,F2313*INDEX(Asumsi!$B$5:$B$7,MATCH(I2313,Asumsi!$A$5:$A$7,0))-H2313,0)</f>
        <v>71645</v>
      </c>
      <c r="R2313" s="46">
        <f>MIN(G2313,INDEX(Asumsi!$C$5:$C$7,MATCH(I2313,Asumsi!$A$5:$A$7,0)))</f>
        <v>0.05</v>
      </c>
      <c r="S2313" s="43">
        <f t="shared" si="294"/>
        <v>0</v>
      </c>
      <c r="T2313" s="45">
        <f t="shared" si="295"/>
        <v>0</v>
      </c>
      <c r="U2313" s="45">
        <f>IF(L2313=1,F2313*INDEX(Asumsi!$B$5:$B$7,MATCH(I2313,Asumsi!$A$5:$A$7,0))-F2313*R2313,0)</f>
        <v>71645</v>
      </c>
      <c r="V2313" s="45">
        <f>IF(S2313=1,U2313*(1-Asumsi!$B$10),U2313)</f>
        <v>71645</v>
      </c>
    </row>
    <row r="2314" spans="1:22" x14ac:dyDescent="0.35">
      <c r="A2314" s="43">
        <v>44033</v>
      </c>
      <c r="B2314" s="43" t="s">
        <v>202</v>
      </c>
      <c r="C2314" s="43" t="s">
        <v>538</v>
      </c>
      <c r="D2314" s="44">
        <v>40918</v>
      </c>
      <c r="E2314" s="43">
        <v>45</v>
      </c>
      <c r="F2314" s="43">
        <v>11623940</v>
      </c>
      <c r="G2314" s="43">
        <v>0.03</v>
      </c>
      <c r="H2314" s="43">
        <v>348718</v>
      </c>
      <c r="I2314" s="43" t="s">
        <v>75</v>
      </c>
      <c r="J2314" s="43" t="s">
        <v>136</v>
      </c>
      <c r="K2314" s="43">
        <f t="shared" si="288"/>
        <v>2012</v>
      </c>
      <c r="L2314" s="43">
        <f t="shared" si="289"/>
        <v>1</v>
      </c>
      <c r="M2314" s="43">
        <f t="shared" si="290"/>
        <v>0</v>
      </c>
      <c r="N2314" s="43">
        <f t="shared" si="291"/>
        <v>1</v>
      </c>
      <c r="O2314" s="43" t="str">
        <f t="shared" si="292"/>
        <v>B: 1-3%</v>
      </c>
      <c r="P2314" s="45">
        <f t="shared" si="293"/>
        <v>11275222</v>
      </c>
      <c r="Q2314" s="45">
        <f>IF(L2314=1,F2314*INDEX(Asumsi!$B$5:$B$7,MATCH(I2314,Asumsi!$A$5:$A$7,0))-H2314,0)</f>
        <v>3138464</v>
      </c>
      <c r="R2314" s="46">
        <f>MIN(G2314,INDEX(Asumsi!$C$5:$C$7,MATCH(I2314,Asumsi!$A$5:$A$7,0)))</f>
        <v>0.03</v>
      </c>
      <c r="S2314" s="43">
        <f t="shared" si="294"/>
        <v>0</v>
      </c>
      <c r="T2314" s="45">
        <f t="shared" si="295"/>
        <v>0</v>
      </c>
      <c r="U2314" s="45">
        <f>IF(L2314=1,F2314*INDEX(Asumsi!$B$5:$B$7,MATCH(I2314,Asumsi!$A$5:$A$7,0))-F2314*R2314,0)</f>
        <v>3138463.8</v>
      </c>
      <c r="V2314" s="45">
        <f>IF(S2314=1,U2314*(1-Asumsi!$B$10),U2314)</f>
        <v>3138463.8</v>
      </c>
    </row>
    <row r="2315" spans="1:22" x14ac:dyDescent="0.35">
      <c r="A2315" s="43">
        <v>44065</v>
      </c>
      <c r="B2315" s="43" t="s">
        <v>202</v>
      </c>
      <c r="C2315" s="43" t="s">
        <v>538</v>
      </c>
      <c r="D2315" s="44">
        <v>40362</v>
      </c>
      <c r="E2315" s="43">
        <v>23</v>
      </c>
      <c r="F2315" s="43">
        <v>3828320</v>
      </c>
      <c r="G2315" s="43">
        <v>0.01</v>
      </c>
      <c r="H2315" s="43">
        <v>38283</v>
      </c>
      <c r="I2315" s="43" t="s">
        <v>77</v>
      </c>
      <c r="J2315" s="43" t="s">
        <v>134</v>
      </c>
      <c r="K2315" s="43">
        <f t="shared" si="288"/>
        <v>2010</v>
      </c>
      <c r="L2315" s="43">
        <f t="shared" si="289"/>
        <v>1</v>
      </c>
      <c r="M2315" s="43">
        <f t="shared" si="290"/>
        <v>0</v>
      </c>
      <c r="N2315" s="43">
        <f t="shared" si="291"/>
        <v>1</v>
      </c>
      <c r="O2315" s="43" t="str">
        <f t="shared" si="292"/>
        <v>B: 1-3%</v>
      </c>
      <c r="P2315" s="45">
        <f t="shared" si="293"/>
        <v>3790037</v>
      </c>
      <c r="Q2315" s="45">
        <f>IF(L2315=1,F2315*INDEX(Asumsi!$B$5:$B$7,MATCH(I2315,Asumsi!$A$5:$A$7,0))-H2315,0)</f>
        <v>1110213</v>
      </c>
      <c r="R2315" s="46">
        <f>MIN(G2315,INDEX(Asumsi!$C$5:$C$7,MATCH(I2315,Asumsi!$A$5:$A$7,0)))</f>
        <v>0.01</v>
      </c>
      <c r="S2315" s="43">
        <f t="shared" si="294"/>
        <v>0</v>
      </c>
      <c r="T2315" s="45">
        <f t="shared" si="295"/>
        <v>0</v>
      </c>
      <c r="U2315" s="45">
        <f>IF(L2315=1,F2315*INDEX(Asumsi!$B$5:$B$7,MATCH(I2315,Asumsi!$A$5:$A$7,0))-F2315*R2315,0)</f>
        <v>1110212.8</v>
      </c>
      <c r="V2315" s="45">
        <f>IF(S2315=1,U2315*(1-Asumsi!$B$10),U2315)</f>
        <v>1110212.8</v>
      </c>
    </row>
    <row r="2316" spans="1:22" x14ac:dyDescent="0.35">
      <c r="A2316" s="43">
        <v>45030</v>
      </c>
      <c r="B2316" s="43" t="s">
        <v>202</v>
      </c>
      <c r="C2316" s="43" t="s">
        <v>558</v>
      </c>
      <c r="D2316" s="44">
        <v>40383</v>
      </c>
      <c r="E2316" s="43">
        <v>1</v>
      </c>
      <c r="F2316" s="43">
        <v>36320</v>
      </c>
      <c r="G2316" s="43">
        <v>0.03</v>
      </c>
      <c r="H2316" s="43">
        <v>1090</v>
      </c>
      <c r="I2316" s="43" t="s">
        <v>76</v>
      </c>
      <c r="J2316" s="43" t="s">
        <v>140</v>
      </c>
      <c r="K2316" s="43">
        <f t="shared" si="288"/>
        <v>2010</v>
      </c>
      <c r="L2316" s="43">
        <f t="shared" si="289"/>
        <v>1</v>
      </c>
      <c r="M2316" s="43">
        <f t="shared" si="290"/>
        <v>0</v>
      </c>
      <c r="N2316" s="43">
        <f t="shared" si="291"/>
        <v>1</v>
      </c>
      <c r="O2316" s="43" t="str">
        <f t="shared" si="292"/>
        <v>B: 1-3%</v>
      </c>
      <c r="P2316" s="45">
        <f t="shared" si="293"/>
        <v>35230</v>
      </c>
      <c r="Q2316" s="45">
        <f>IF(L2316=1,F2316*INDEX(Asumsi!$B$5:$B$7,MATCH(I2316,Asumsi!$A$5:$A$7,0))-H2316,0)</f>
        <v>9806</v>
      </c>
      <c r="R2316" s="46">
        <f>MIN(G2316,INDEX(Asumsi!$C$5:$C$7,MATCH(I2316,Asumsi!$A$5:$A$7,0)))</f>
        <v>0.03</v>
      </c>
      <c r="S2316" s="43">
        <f t="shared" si="294"/>
        <v>0</v>
      </c>
      <c r="T2316" s="45">
        <f t="shared" si="295"/>
        <v>0</v>
      </c>
      <c r="U2316" s="45">
        <f>IF(L2316=1,F2316*INDEX(Asumsi!$B$5:$B$7,MATCH(I2316,Asumsi!$A$5:$A$7,0))-F2316*R2316,0)</f>
        <v>9806.4</v>
      </c>
      <c r="V2316" s="45">
        <f>IF(S2316=1,U2316*(1-Asumsi!$B$10),U2316)</f>
        <v>9806.4</v>
      </c>
    </row>
    <row r="2317" spans="1:22" x14ac:dyDescent="0.35">
      <c r="A2317" s="43">
        <v>46341</v>
      </c>
      <c r="B2317" s="43" t="s">
        <v>209</v>
      </c>
      <c r="C2317" s="43" t="s">
        <v>557</v>
      </c>
      <c r="D2317" s="44">
        <v>40164</v>
      </c>
      <c r="E2317" s="43">
        <v>23</v>
      </c>
      <c r="F2317" s="43">
        <v>78260</v>
      </c>
      <c r="G2317" s="43">
        <v>0.1</v>
      </c>
      <c r="H2317" s="43">
        <v>7826</v>
      </c>
      <c r="I2317" s="43" t="s">
        <v>76</v>
      </c>
      <c r="J2317" s="43" t="s">
        <v>147</v>
      </c>
      <c r="K2317" s="43">
        <f t="shared" si="288"/>
        <v>2009</v>
      </c>
      <c r="L2317" s="43">
        <f t="shared" si="289"/>
        <v>0</v>
      </c>
      <c r="M2317" s="43">
        <f t="shared" si="290"/>
        <v>1</v>
      </c>
      <c r="N2317" s="43">
        <f t="shared" si="291"/>
        <v>1</v>
      </c>
      <c r="O2317" s="43" t="str">
        <f t="shared" si="292"/>
        <v>D: 7%+</v>
      </c>
      <c r="P2317" s="45">
        <f t="shared" si="293"/>
        <v>0</v>
      </c>
      <c r="Q2317" s="45">
        <f>IF(L2317=1,F2317*INDEX(Asumsi!$B$5:$B$7,MATCH(I2317,Asumsi!$A$5:$A$7,0))-H2317,0)</f>
        <v>0</v>
      </c>
      <c r="R2317" s="46">
        <f>MIN(G2317,INDEX(Asumsi!$C$5:$C$7,MATCH(I2317,Asumsi!$A$5:$A$7,0)))</f>
        <v>0.05</v>
      </c>
      <c r="S2317" s="43">
        <f t="shared" si="294"/>
        <v>1</v>
      </c>
      <c r="T2317" s="45">
        <f t="shared" si="295"/>
        <v>0</v>
      </c>
      <c r="U2317" s="45">
        <f>IF(L2317=1,F2317*INDEX(Asumsi!$B$5:$B$7,MATCH(I2317,Asumsi!$A$5:$A$7,0))-F2317*R2317,0)</f>
        <v>0</v>
      </c>
      <c r="V2317" s="45">
        <f>IF(S2317=1,U2317*(1-Asumsi!$B$10),U2317)</f>
        <v>0</v>
      </c>
    </row>
    <row r="2318" spans="1:22" x14ac:dyDescent="0.35">
      <c r="A2318" s="43">
        <v>46368</v>
      </c>
      <c r="B2318" s="43" t="s">
        <v>202</v>
      </c>
      <c r="C2318" s="43" t="s">
        <v>567</v>
      </c>
      <c r="D2318" s="44">
        <v>41023</v>
      </c>
      <c r="E2318" s="43">
        <v>48</v>
      </c>
      <c r="F2318" s="43">
        <v>332260</v>
      </c>
      <c r="G2318" s="43">
        <v>0</v>
      </c>
      <c r="H2318" s="43">
        <v>0</v>
      </c>
      <c r="I2318" s="43" t="s">
        <v>76</v>
      </c>
      <c r="J2318" s="43" t="s">
        <v>147</v>
      </c>
      <c r="K2318" s="43">
        <f t="shared" si="288"/>
        <v>2012</v>
      </c>
      <c r="L2318" s="43">
        <f t="shared" si="289"/>
        <v>1</v>
      </c>
      <c r="M2318" s="43">
        <f t="shared" si="290"/>
        <v>0</v>
      </c>
      <c r="N2318" s="43">
        <f t="shared" si="291"/>
        <v>1</v>
      </c>
      <c r="O2318" s="43" t="str">
        <f t="shared" si="292"/>
        <v>A: 0%</v>
      </c>
      <c r="P2318" s="45">
        <f t="shared" si="293"/>
        <v>332260</v>
      </c>
      <c r="Q2318" s="45">
        <f>IF(L2318=1,F2318*INDEX(Asumsi!$B$5:$B$7,MATCH(I2318,Asumsi!$A$5:$A$7,0))-H2318,0)</f>
        <v>99678</v>
      </c>
      <c r="R2318" s="46">
        <f>MIN(G2318,INDEX(Asumsi!$C$5:$C$7,MATCH(I2318,Asumsi!$A$5:$A$7,0)))</f>
        <v>0</v>
      </c>
      <c r="S2318" s="43">
        <f t="shared" si="294"/>
        <v>0</v>
      </c>
      <c r="T2318" s="45">
        <f t="shared" si="295"/>
        <v>0</v>
      </c>
      <c r="U2318" s="45">
        <f>IF(L2318=1,F2318*INDEX(Asumsi!$B$5:$B$7,MATCH(I2318,Asumsi!$A$5:$A$7,0))-F2318*R2318,0)</f>
        <v>99678</v>
      </c>
      <c r="V2318" s="45">
        <f>IF(S2318=1,U2318*(1-Asumsi!$B$10),U2318)</f>
        <v>99678</v>
      </c>
    </row>
    <row r="2319" spans="1:22" x14ac:dyDescent="0.35">
      <c r="A2319" s="43">
        <v>47012</v>
      </c>
      <c r="B2319" s="43" t="s">
        <v>202</v>
      </c>
      <c r="C2319" s="43" t="s">
        <v>608</v>
      </c>
      <c r="D2319" s="44">
        <v>40311</v>
      </c>
      <c r="E2319" s="43">
        <v>35</v>
      </c>
      <c r="F2319" s="43">
        <v>1168840</v>
      </c>
      <c r="G2319" s="43">
        <v>0.08</v>
      </c>
      <c r="H2319" s="43">
        <v>93507</v>
      </c>
      <c r="I2319" s="43" t="s">
        <v>76</v>
      </c>
      <c r="J2319" s="43" t="s">
        <v>147</v>
      </c>
      <c r="K2319" s="43">
        <f t="shared" si="288"/>
        <v>2010</v>
      </c>
      <c r="L2319" s="43">
        <f t="shared" si="289"/>
        <v>1</v>
      </c>
      <c r="M2319" s="43">
        <f t="shared" si="290"/>
        <v>0</v>
      </c>
      <c r="N2319" s="43">
        <f t="shared" si="291"/>
        <v>1</v>
      </c>
      <c r="O2319" s="43" t="str">
        <f t="shared" si="292"/>
        <v>D: 7%+</v>
      </c>
      <c r="P2319" s="45">
        <f t="shared" si="293"/>
        <v>1075333</v>
      </c>
      <c r="Q2319" s="45">
        <f>IF(L2319=1,F2319*INDEX(Asumsi!$B$5:$B$7,MATCH(I2319,Asumsi!$A$5:$A$7,0))-H2319,0)</f>
        <v>257145</v>
      </c>
      <c r="R2319" s="46">
        <f>MIN(G2319,INDEX(Asumsi!$C$5:$C$7,MATCH(I2319,Asumsi!$A$5:$A$7,0)))</f>
        <v>0.05</v>
      </c>
      <c r="S2319" s="43">
        <f t="shared" si="294"/>
        <v>1</v>
      </c>
      <c r="T2319" s="45">
        <f t="shared" si="295"/>
        <v>35065.199999999997</v>
      </c>
      <c r="U2319" s="45">
        <f>IF(L2319=1,F2319*INDEX(Asumsi!$B$5:$B$7,MATCH(I2319,Asumsi!$A$5:$A$7,0))-F2319*R2319,0)</f>
        <v>292210</v>
      </c>
      <c r="V2319" s="45">
        <f>IF(S2319=1,U2319*(1-Asumsi!$B$10),U2319)</f>
        <v>277599.5</v>
      </c>
    </row>
    <row r="2320" spans="1:22" x14ac:dyDescent="0.35">
      <c r="A2320" s="43">
        <v>47621</v>
      </c>
      <c r="B2320" s="43" t="s">
        <v>209</v>
      </c>
      <c r="C2320" s="43" t="s">
        <v>629</v>
      </c>
      <c r="D2320" s="44">
        <v>40005</v>
      </c>
      <c r="E2320" s="43">
        <v>16</v>
      </c>
      <c r="F2320" s="43">
        <v>461480</v>
      </c>
      <c r="G2320" s="43">
        <v>0.08</v>
      </c>
      <c r="H2320" s="43">
        <v>36918</v>
      </c>
      <c r="I2320" s="43" t="s">
        <v>75</v>
      </c>
      <c r="J2320" s="43" t="s">
        <v>144</v>
      </c>
      <c r="K2320" s="43">
        <f t="shared" si="288"/>
        <v>2009</v>
      </c>
      <c r="L2320" s="43">
        <f t="shared" si="289"/>
        <v>0</v>
      </c>
      <c r="M2320" s="43">
        <f t="shared" si="290"/>
        <v>1</v>
      </c>
      <c r="N2320" s="43">
        <f t="shared" si="291"/>
        <v>1</v>
      </c>
      <c r="O2320" s="43" t="str">
        <f t="shared" si="292"/>
        <v>D: 7%+</v>
      </c>
      <c r="P2320" s="45">
        <f t="shared" si="293"/>
        <v>0</v>
      </c>
      <c r="Q2320" s="45">
        <f>IF(L2320=1,F2320*INDEX(Asumsi!$B$5:$B$7,MATCH(I2320,Asumsi!$A$5:$A$7,0))-H2320,0)</f>
        <v>0</v>
      </c>
      <c r="R2320" s="46">
        <f>MIN(G2320,INDEX(Asumsi!$C$5:$C$7,MATCH(I2320,Asumsi!$A$5:$A$7,0)))</f>
        <v>0.03</v>
      </c>
      <c r="S2320" s="43">
        <f t="shared" si="294"/>
        <v>1</v>
      </c>
      <c r="T2320" s="45">
        <f t="shared" si="295"/>
        <v>0</v>
      </c>
      <c r="U2320" s="45">
        <f>IF(L2320=1,F2320*INDEX(Asumsi!$B$5:$B$7,MATCH(I2320,Asumsi!$A$5:$A$7,0))-F2320*R2320,0)</f>
        <v>0</v>
      </c>
      <c r="V2320" s="45">
        <f>IF(S2320=1,U2320*(1-Asumsi!$B$10),U2320)</f>
        <v>0</v>
      </c>
    </row>
    <row r="2321" spans="1:22" x14ac:dyDescent="0.35">
      <c r="A2321" s="43">
        <v>49443</v>
      </c>
      <c r="B2321" s="43" t="s">
        <v>202</v>
      </c>
      <c r="C2321" s="43" t="s">
        <v>580</v>
      </c>
      <c r="D2321" s="44">
        <v>40566</v>
      </c>
      <c r="E2321" s="43">
        <v>41</v>
      </c>
      <c r="F2321" s="43">
        <v>792300</v>
      </c>
      <c r="G2321" s="43">
        <v>0.05</v>
      </c>
      <c r="H2321" s="43">
        <v>39615</v>
      </c>
      <c r="I2321" s="43" t="s">
        <v>76</v>
      </c>
      <c r="J2321" s="43" t="s">
        <v>147</v>
      </c>
      <c r="K2321" s="43">
        <f t="shared" si="288"/>
        <v>2011</v>
      </c>
      <c r="L2321" s="43">
        <f t="shared" si="289"/>
        <v>1</v>
      </c>
      <c r="M2321" s="43">
        <f t="shared" si="290"/>
        <v>0</v>
      </c>
      <c r="N2321" s="43">
        <f t="shared" si="291"/>
        <v>1</v>
      </c>
      <c r="O2321" s="43" t="str">
        <f t="shared" si="292"/>
        <v>C: 4-6%</v>
      </c>
      <c r="P2321" s="45">
        <f t="shared" si="293"/>
        <v>752685</v>
      </c>
      <c r="Q2321" s="45">
        <f>IF(L2321=1,F2321*INDEX(Asumsi!$B$5:$B$7,MATCH(I2321,Asumsi!$A$5:$A$7,0))-H2321,0)</f>
        <v>198075</v>
      </c>
      <c r="R2321" s="46">
        <f>MIN(G2321,INDEX(Asumsi!$C$5:$C$7,MATCH(I2321,Asumsi!$A$5:$A$7,0)))</f>
        <v>0.05</v>
      </c>
      <c r="S2321" s="43">
        <f t="shared" si="294"/>
        <v>0</v>
      </c>
      <c r="T2321" s="45">
        <f t="shared" si="295"/>
        <v>0</v>
      </c>
      <c r="U2321" s="45">
        <f>IF(L2321=1,F2321*INDEX(Asumsi!$B$5:$B$7,MATCH(I2321,Asumsi!$A$5:$A$7,0))-F2321*R2321,0)</f>
        <v>198075</v>
      </c>
      <c r="V2321" s="45">
        <f>IF(S2321=1,U2321*(1-Asumsi!$B$10),U2321)</f>
        <v>198075</v>
      </c>
    </row>
    <row r="2322" spans="1:22" x14ac:dyDescent="0.35">
      <c r="A2322" s="43">
        <v>49824</v>
      </c>
      <c r="B2322" s="43" t="s">
        <v>202</v>
      </c>
      <c r="C2322" s="43" t="s">
        <v>594</v>
      </c>
      <c r="D2322" s="44">
        <v>40624</v>
      </c>
      <c r="E2322" s="43">
        <v>33</v>
      </c>
      <c r="F2322" s="43">
        <v>3800452</v>
      </c>
      <c r="G2322" s="43">
        <v>0.01</v>
      </c>
      <c r="H2322" s="43">
        <v>38005</v>
      </c>
      <c r="I2322" s="43" t="s">
        <v>77</v>
      </c>
      <c r="J2322" s="43" t="s">
        <v>137</v>
      </c>
      <c r="K2322" s="43">
        <f t="shared" si="288"/>
        <v>2011</v>
      </c>
      <c r="L2322" s="43">
        <f t="shared" si="289"/>
        <v>1</v>
      </c>
      <c r="M2322" s="43">
        <f t="shared" si="290"/>
        <v>0</v>
      </c>
      <c r="N2322" s="43">
        <f t="shared" si="291"/>
        <v>1</v>
      </c>
      <c r="O2322" s="43" t="str">
        <f t="shared" si="292"/>
        <v>B: 1-3%</v>
      </c>
      <c r="P2322" s="45">
        <f t="shared" si="293"/>
        <v>3762447</v>
      </c>
      <c r="Q2322" s="45">
        <f>IF(L2322=1,F2322*INDEX(Asumsi!$B$5:$B$7,MATCH(I2322,Asumsi!$A$5:$A$7,0))-H2322,0)</f>
        <v>1102130.5999999999</v>
      </c>
      <c r="R2322" s="46">
        <f>MIN(G2322,INDEX(Asumsi!$C$5:$C$7,MATCH(I2322,Asumsi!$A$5:$A$7,0)))</f>
        <v>0.01</v>
      </c>
      <c r="S2322" s="43">
        <f t="shared" si="294"/>
        <v>0</v>
      </c>
      <c r="T2322" s="45">
        <f t="shared" si="295"/>
        <v>0</v>
      </c>
      <c r="U2322" s="45">
        <f>IF(L2322=1,F2322*INDEX(Asumsi!$B$5:$B$7,MATCH(I2322,Asumsi!$A$5:$A$7,0))-F2322*R2322,0)</f>
        <v>1102131.0799999998</v>
      </c>
      <c r="V2322" s="45">
        <f>IF(S2322=1,U2322*(1-Asumsi!$B$10),U2322)</f>
        <v>1102131.0799999998</v>
      </c>
    </row>
    <row r="2323" spans="1:22" x14ac:dyDescent="0.35">
      <c r="A2323" s="43">
        <v>51047</v>
      </c>
      <c r="B2323" s="43" t="s">
        <v>202</v>
      </c>
      <c r="C2323" s="43" t="s">
        <v>657</v>
      </c>
      <c r="D2323" s="44">
        <v>39913</v>
      </c>
      <c r="E2323" s="43">
        <v>28</v>
      </c>
      <c r="F2323" s="43">
        <v>131400</v>
      </c>
      <c r="G2323" s="43">
        <v>0.02</v>
      </c>
      <c r="H2323" s="43">
        <v>2628</v>
      </c>
      <c r="I2323" s="43" t="s">
        <v>75</v>
      </c>
      <c r="J2323" s="43" t="s">
        <v>144</v>
      </c>
      <c r="K2323" s="43">
        <f t="shared" si="288"/>
        <v>2009</v>
      </c>
      <c r="L2323" s="43">
        <f t="shared" si="289"/>
        <v>1</v>
      </c>
      <c r="M2323" s="43">
        <f t="shared" si="290"/>
        <v>0</v>
      </c>
      <c r="N2323" s="43">
        <f t="shared" si="291"/>
        <v>1</v>
      </c>
      <c r="O2323" s="43" t="str">
        <f t="shared" si="292"/>
        <v>B: 1-3%</v>
      </c>
      <c r="P2323" s="45">
        <f t="shared" si="293"/>
        <v>128772</v>
      </c>
      <c r="Q2323" s="45">
        <f>IF(L2323=1,F2323*INDEX(Asumsi!$B$5:$B$7,MATCH(I2323,Asumsi!$A$5:$A$7,0))-H2323,0)</f>
        <v>36792</v>
      </c>
      <c r="R2323" s="46">
        <f>MIN(G2323,INDEX(Asumsi!$C$5:$C$7,MATCH(I2323,Asumsi!$A$5:$A$7,0)))</f>
        <v>0.02</v>
      </c>
      <c r="S2323" s="43">
        <f t="shared" si="294"/>
        <v>0</v>
      </c>
      <c r="T2323" s="45">
        <f t="shared" si="295"/>
        <v>0</v>
      </c>
      <c r="U2323" s="45">
        <f>IF(L2323=1,F2323*INDEX(Asumsi!$B$5:$B$7,MATCH(I2323,Asumsi!$A$5:$A$7,0))-F2323*R2323,0)</f>
        <v>36792</v>
      </c>
      <c r="V2323" s="45">
        <f>IF(S2323=1,U2323*(1-Asumsi!$B$10),U2323)</f>
        <v>36792</v>
      </c>
    </row>
    <row r="2324" spans="1:22" x14ac:dyDescent="0.35">
      <c r="A2324" s="43">
        <v>56260</v>
      </c>
      <c r="B2324" s="43" t="s">
        <v>202</v>
      </c>
      <c r="C2324" s="43" t="s">
        <v>628</v>
      </c>
      <c r="D2324" s="44">
        <v>40040</v>
      </c>
      <c r="E2324" s="43">
        <v>34</v>
      </c>
      <c r="F2324" s="43">
        <v>447520</v>
      </c>
      <c r="G2324" s="43">
        <v>0.03</v>
      </c>
      <c r="H2324" s="43">
        <v>13426</v>
      </c>
      <c r="I2324" s="43" t="s">
        <v>76</v>
      </c>
      <c r="J2324" s="43" t="s">
        <v>145</v>
      </c>
      <c r="K2324" s="43">
        <f t="shared" si="288"/>
        <v>2009</v>
      </c>
      <c r="L2324" s="43">
        <f t="shared" si="289"/>
        <v>1</v>
      </c>
      <c r="M2324" s="43">
        <f t="shared" si="290"/>
        <v>0</v>
      </c>
      <c r="N2324" s="43">
        <f t="shared" si="291"/>
        <v>1</v>
      </c>
      <c r="O2324" s="43" t="str">
        <f t="shared" si="292"/>
        <v>B: 1-3%</v>
      </c>
      <c r="P2324" s="45">
        <f t="shared" si="293"/>
        <v>434094</v>
      </c>
      <c r="Q2324" s="45">
        <f>IF(L2324=1,F2324*INDEX(Asumsi!$B$5:$B$7,MATCH(I2324,Asumsi!$A$5:$A$7,0))-H2324,0)</f>
        <v>120830</v>
      </c>
      <c r="R2324" s="46">
        <f>MIN(G2324,INDEX(Asumsi!$C$5:$C$7,MATCH(I2324,Asumsi!$A$5:$A$7,0)))</f>
        <v>0.03</v>
      </c>
      <c r="S2324" s="43">
        <f t="shared" si="294"/>
        <v>0</v>
      </c>
      <c r="T2324" s="45">
        <f t="shared" si="295"/>
        <v>0</v>
      </c>
      <c r="U2324" s="45">
        <f>IF(L2324=1,F2324*INDEX(Asumsi!$B$5:$B$7,MATCH(I2324,Asumsi!$A$5:$A$7,0))-F2324*R2324,0)</f>
        <v>120830.39999999999</v>
      </c>
      <c r="V2324" s="45">
        <f>IF(S2324=1,U2324*(1-Asumsi!$B$10),U2324)</f>
        <v>120830.39999999999</v>
      </c>
    </row>
    <row r="2325" spans="1:22" x14ac:dyDescent="0.35">
      <c r="A2325" s="43">
        <v>58337</v>
      </c>
      <c r="B2325" s="43" t="s">
        <v>202</v>
      </c>
      <c r="C2325" s="43" t="s">
        <v>316</v>
      </c>
      <c r="D2325" s="44">
        <v>39961</v>
      </c>
      <c r="E2325" s="43">
        <v>18</v>
      </c>
      <c r="F2325" s="43">
        <v>212900</v>
      </c>
      <c r="G2325" s="43">
        <v>0.03</v>
      </c>
      <c r="H2325" s="43">
        <v>6387</v>
      </c>
      <c r="I2325" s="43" t="s">
        <v>76</v>
      </c>
      <c r="J2325" s="43" t="s">
        <v>147</v>
      </c>
      <c r="K2325" s="43">
        <f t="shared" si="288"/>
        <v>2009</v>
      </c>
      <c r="L2325" s="43">
        <f t="shared" si="289"/>
        <v>1</v>
      </c>
      <c r="M2325" s="43">
        <f t="shared" si="290"/>
        <v>0</v>
      </c>
      <c r="N2325" s="43">
        <f t="shared" si="291"/>
        <v>1</v>
      </c>
      <c r="O2325" s="43" t="str">
        <f t="shared" si="292"/>
        <v>B: 1-3%</v>
      </c>
      <c r="P2325" s="45">
        <f t="shared" si="293"/>
        <v>206513</v>
      </c>
      <c r="Q2325" s="45">
        <f>IF(L2325=1,F2325*INDEX(Asumsi!$B$5:$B$7,MATCH(I2325,Asumsi!$A$5:$A$7,0))-H2325,0)</f>
        <v>57483</v>
      </c>
      <c r="R2325" s="46">
        <f>MIN(G2325,INDEX(Asumsi!$C$5:$C$7,MATCH(I2325,Asumsi!$A$5:$A$7,0)))</f>
        <v>0.03</v>
      </c>
      <c r="S2325" s="43">
        <f t="shared" si="294"/>
        <v>0</v>
      </c>
      <c r="T2325" s="45">
        <f t="shared" si="295"/>
        <v>0</v>
      </c>
      <c r="U2325" s="45">
        <f>IF(L2325=1,F2325*INDEX(Asumsi!$B$5:$B$7,MATCH(I2325,Asumsi!$A$5:$A$7,0))-F2325*R2325,0)</f>
        <v>57483</v>
      </c>
      <c r="V2325" s="45">
        <f>IF(S2325=1,U2325*(1-Asumsi!$B$10),U2325)</f>
        <v>57483</v>
      </c>
    </row>
    <row r="2326" spans="1:22" x14ac:dyDescent="0.35">
      <c r="A2326" s="43">
        <v>58343</v>
      </c>
      <c r="B2326" s="43" t="s">
        <v>202</v>
      </c>
      <c r="C2326" s="43" t="s">
        <v>565</v>
      </c>
      <c r="D2326" s="44">
        <v>39822</v>
      </c>
      <c r="E2326" s="43">
        <v>39</v>
      </c>
      <c r="F2326" s="43">
        <v>243740</v>
      </c>
      <c r="G2326" s="43">
        <v>7.0000000000000007E-2</v>
      </c>
      <c r="H2326" s="43">
        <v>17062</v>
      </c>
      <c r="I2326" s="43" t="s">
        <v>76</v>
      </c>
      <c r="J2326" s="43" t="s">
        <v>150</v>
      </c>
      <c r="K2326" s="43">
        <f t="shared" si="288"/>
        <v>2009</v>
      </c>
      <c r="L2326" s="43">
        <f t="shared" si="289"/>
        <v>1</v>
      </c>
      <c r="M2326" s="43">
        <f t="shared" si="290"/>
        <v>0</v>
      </c>
      <c r="N2326" s="43">
        <f t="shared" si="291"/>
        <v>1</v>
      </c>
      <c r="O2326" s="43" t="str">
        <f t="shared" si="292"/>
        <v>D: 7%+</v>
      </c>
      <c r="P2326" s="45">
        <f t="shared" si="293"/>
        <v>226678</v>
      </c>
      <c r="Q2326" s="45">
        <f>IF(L2326=1,F2326*INDEX(Asumsi!$B$5:$B$7,MATCH(I2326,Asumsi!$A$5:$A$7,0))-H2326,0)</f>
        <v>56060</v>
      </c>
      <c r="R2326" s="46">
        <f>MIN(G2326,INDEX(Asumsi!$C$5:$C$7,MATCH(I2326,Asumsi!$A$5:$A$7,0)))</f>
        <v>0.05</v>
      </c>
      <c r="S2326" s="43">
        <f t="shared" si="294"/>
        <v>1</v>
      </c>
      <c r="T2326" s="45">
        <f t="shared" si="295"/>
        <v>4874.8000000000011</v>
      </c>
      <c r="U2326" s="45">
        <f>IF(L2326=1,F2326*INDEX(Asumsi!$B$5:$B$7,MATCH(I2326,Asumsi!$A$5:$A$7,0))-F2326*R2326,0)</f>
        <v>60935</v>
      </c>
      <c r="V2326" s="45">
        <f>IF(S2326=1,U2326*(1-Asumsi!$B$10),U2326)</f>
        <v>57888.25</v>
      </c>
    </row>
    <row r="2327" spans="1:22" x14ac:dyDescent="0.35">
      <c r="A2327" s="43">
        <v>59714</v>
      </c>
      <c r="B2327" s="43" t="s">
        <v>202</v>
      </c>
      <c r="C2327" s="43" t="s">
        <v>618</v>
      </c>
      <c r="D2327" s="44">
        <v>40525</v>
      </c>
      <c r="E2327" s="43">
        <v>26</v>
      </c>
      <c r="F2327" s="43">
        <v>18451300</v>
      </c>
      <c r="G2327" s="43">
        <v>0.03</v>
      </c>
      <c r="H2327" s="43">
        <v>553539</v>
      </c>
      <c r="I2327" s="43" t="s">
        <v>75</v>
      </c>
      <c r="J2327" s="43" t="s">
        <v>136</v>
      </c>
      <c r="K2327" s="43">
        <f t="shared" si="288"/>
        <v>2010</v>
      </c>
      <c r="L2327" s="43">
        <f t="shared" si="289"/>
        <v>1</v>
      </c>
      <c r="M2327" s="43">
        <f t="shared" si="290"/>
        <v>0</v>
      </c>
      <c r="N2327" s="43">
        <f t="shared" si="291"/>
        <v>1</v>
      </c>
      <c r="O2327" s="43" t="str">
        <f t="shared" si="292"/>
        <v>B: 1-3%</v>
      </c>
      <c r="P2327" s="45">
        <f t="shared" si="293"/>
        <v>17897761</v>
      </c>
      <c r="Q2327" s="45">
        <f>IF(L2327=1,F2327*INDEX(Asumsi!$B$5:$B$7,MATCH(I2327,Asumsi!$A$5:$A$7,0))-H2327,0)</f>
        <v>4981851</v>
      </c>
      <c r="R2327" s="46">
        <f>MIN(G2327,INDEX(Asumsi!$C$5:$C$7,MATCH(I2327,Asumsi!$A$5:$A$7,0)))</f>
        <v>0.03</v>
      </c>
      <c r="S2327" s="43">
        <f t="shared" si="294"/>
        <v>0</v>
      </c>
      <c r="T2327" s="45">
        <f t="shared" si="295"/>
        <v>0</v>
      </c>
      <c r="U2327" s="45">
        <f>IF(L2327=1,F2327*INDEX(Asumsi!$B$5:$B$7,MATCH(I2327,Asumsi!$A$5:$A$7,0))-F2327*R2327,0)</f>
        <v>4981851</v>
      </c>
      <c r="V2327" s="45">
        <f>IF(S2327=1,U2327*(1-Asumsi!$B$10),U2327)</f>
        <v>4981851</v>
      </c>
    </row>
    <row r="2328" spans="1:22" x14ac:dyDescent="0.35">
      <c r="A2328" s="43">
        <v>70</v>
      </c>
      <c r="B2328" s="43" t="s">
        <v>202</v>
      </c>
      <c r="C2328" s="43" t="s">
        <v>644</v>
      </c>
      <c r="D2328" s="44">
        <v>40529</v>
      </c>
      <c r="E2328" s="43">
        <v>48</v>
      </c>
      <c r="F2328" s="43">
        <v>180100</v>
      </c>
      <c r="G2328" s="43">
        <v>0.03</v>
      </c>
      <c r="H2328" s="43">
        <v>5403</v>
      </c>
      <c r="I2328" s="43" t="s">
        <v>76</v>
      </c>
      <c r="J2328" s="43" t="s">
        <v>150</v>
      </c>
      <c r="K2328" s="43">
        <f t="shared" si="288"/>
        <v>2010</v>
      </c>
      <c r="L2328" s="43">
        <f t="shared" si="289"/>
        <v>1</v>
      </c>
      <c r="M2328" s="43">
        <f t="shared" si="290"/>
        <v>0</v>
      </c>
      <c r="N2328" s="43">
        <f t="shared" si="291"/>
        <v>1</v>
      </c>
      <c r="O2328" s="43" t="str">
        <f t="shared" si="292"/>
        <v>B: 1-3%</v>
      </c>
      <c r="P2328" s="45">
        <f t="shared" si="293"/>
        <v>174697</v>
      </c>
      <c r="Q2328" s="45">
        <f>IF(L2328=1,F2328*INDEX(Asumsi!$B$5:$B$7,MATCH(I2328,Asumsi!$A$5:$A$7,0))-H2328,0)</f>
        <v>48627</v>
      </c>
      <c r="R2328" s="46">
        <f>MIN(G2328,INDEX(Asumsi!$C$5:$C$7,MATCH(I2328,Asumsi!$A$5:$A$7,0)))</f>
        <v>0.03</v>
      </c>
      <c r="S2328" s="43">
        <f t="shared" si="294"/>
        <v>0</v>
      </c>
      <c r="T2328" s="45">
        <f t="shared" si="295"/>
        <v>0</v>
      </c>
      <c r="U2328" s="45">
        <f>IF(L2328=1,F2328*INDEX(Asumsi!$B$5:$B$7,MATCH(I2328,Asumsi!$A$5:$A$7,0))-F2328*R2328,0)</f>
        <v>48627</v>
      </c>
      <c r="V2328" s="45">
        <f>IF(S2328=1,U2328*(1-Asumsi!$B$10),U2328)</f>
        <v>48627</v>
      </c>
    </row>
    <row r="2329" spans="1:22" x14ac:dyDescent="0.35">
      <c r="A2329" s="43">
        <v>135</v>
      </c>
      <c r="B2329" s="43" t="s">
        <v>209</v>
      </c>
      <c r="C2329" s="43" t="s">
        <v>661</v>
      </c>
      <c r="D2329" s="44">
        <v>40836</v>
      </c>
      <c r="E2329" s="43">
        <v>25</v>
      </c>
      <c r="F2329" s="43">
        <v>251700</v>
      </c>
      <c r="G2329" s="43">
        <v>0.09</v>
      </c>
      <c r="H2329" s="43">
        <v>22653</v>
      </c>
      <c r="I2329" s="43" t="s">
        <v>77</v>
      </c>
      <c r="J2329" s="43" t="s">
        <v>142</v>
      </c>
      <c r="K2329" s="43">
        <f t="shared" si="288"/>
        <v>2011</v>
      </c>
      <c r="L2329" s="43">
        <f t="shared" si="289"/>
        <v>0</v>
      </c>
      <c r="M2329" s="43">
        <f t="shared" si="290"/>
        <v>1</v>
      </c>
      <c r="N2329" s="43">
        <f t="shared" si="291"/>
        <v>1</v>
      </c>
      <c r="O2329" s="43" t="str">
        <f t="shared" si="292"/>
        <v>D: 7%+</v>
      </c>
      <c r="P2329" s="45">
        <f t="shared" si="293"/>
        <v>0</v>
      </c>
      <c r="Q2329" s="45">
        <f>IF(L2329=1,F2329*INDEX(Asumsi!$B$5:$B$7,MATCH(I2329,Asumsi!$A$5:$A$7,0))-H2329,0)</f>
        <v>0</v>
      </c>
      <c r="R2329" s="46">
        <f>MIN(G2329,INDEX(Asumsi!$C$5:$C$7,MATCH(I2329,Asumsi!$A$5:$A$7,0)))</f>
        <v>0.05</v>
      </c>
      <c r="S2329" s="43">
        <f t="shared" si="294"/>
        <v>1</v>
      </c>
      <c r="T2329" s="45">
        <f t="shared" si="295"/>
        <v>0</v>
      </c>
      <c r="U2329" s="45">
        <f>IF(L2329=1,F2329*INDEX(Asumsi!$B$5:$B$7,MATCH(I2329,Asumsi!$A$5:$A$7,0))-F2329*R2329,0)</f>
        <v>0</v>
      </c>
      <c r="V2329" s="45">
        <f>IF(S2329=1,U2329*(1-Asumsi!$B$10),U2329)</f>
        <v>0</v>
      </c>
    </row>
    <row r="2330" spans="1:22" x14ac:dyDescent="0.35">
      <c r="A2330" s="43">
        <v>193</v>
      </c>
      <c r="B2330" s="43" t="s">
        <v>202</v>
      </c>
      <c r="C2330" s="43" t="s">
        <v>349</v>
      </c>
      <c r="D2330" s="44">
        <v>40397</v>
      </c>
      <c r="E2330" s="43">
        <v>14</v>
      </c>
      <c r="F2330" s="43">
        <v>349780</v>
      </c>
      <c r="G2330" s="43">
        <v>0.06</v>
      </c>
      <c r="H2330" s="43">
        <v>20987</v>
      </c>
      <c r="I2330" s="43" t="s">
        <v>76</v>
      </c>
      <c r="J2330" s="43" t="s">
        <v>140</v>
      </c>
      <c r="K2330" s="43">
        <f t="shared" si="288"/>
        <v>2010</v>
      </c>
      <c r="L2330" s="43">
        <f t="shared" si="289"/>
        <v>1</v>
      </c>
      <c r="M2330" s="43">
        <f t="shared" si="290"/>
        <v>0</v>
      </c>
      <c r="N2330" s="43">
        <f t="shared" si="291"/>
        <v>1</v>
      </c>
      <c r="O2330" s="43" t="str">
        <f t="shared" si="292"/>
        <v>C: 4-6%</v>
      </c>
      <c r="P2330" s="45">
        <f t="shared" si="293"/>
        <v>328793</v>
      </c>
      <c r="Q2330" s="45">
        <f>IF(L2330=1,F2330*INDEX(Asumsi!$B$5:$B$7,MATCH(I2330,Asumsi!$A$5:$A$7,0))-H2330,0)</f>
        <v>83947</v>
      </c>
      <c r="R2330" s="46">
        <f>MIN(G2330,INDEX(Asumsi!$C$5:$C$7,MATCH(I2330,Asumsi!$A$5:$A$7,0)))</f>
        <v>0.05</v>
      </c>
      <c r="S2330" s="43">
        <f t="shared" si="294"/>
        <v>1</v>
      </c>
      <c r="T2330" s="45">
        <f t="shared" si="295"/>
        <v>3497.7999999999984</v>
      </c>
      <c r="U2330" s="45">
        <f>IF(L2330=1,F2330*INDEX(Asumsi!$B$5:$B$7,MATCH(I2330,Asumsi!$A$5:$A$7,0))-F2330*R2330,0)</f>
        <v>87445</v>
      </c>
      <c r="V2330" s="45">
        <f>IF(S2330=1,U2330*(1-Asumsi!$B$10),U2330)</f>
        <v>83072.75</v>
      </c>
    </row>
    <row r="2331" spans="1:22" x14ac:dyDescent="0.35">
      <c r="A2331" s="43">
        <v>225</v>
      </c>
      <c r="B2331" s="43" t="s">
        <v>202</v>
      </c>
      <c r="C2331" s="43" t="s">
        <v>616</v>
      </c>
      <c r="D2331" s="44">
        <v>40687</v>
      </c>
      <c r="E2331" s="43">
        <v>24</v>
      </c>
      <c r="F2331" s="43">
        <v>253160</v>
      </c>
      <c r="G2331" s="43">
        <v>0.06</v>
      </c>
      <c r="H2331" s="43">
        <v>15190</v>
      </c>
      <c r="I2331" s="43" t="s">
        <v>76</v>
      </c>
      <c r="J2331" s="43" t="s">
        <v>147</v>
      </c>
      <c r="K2331" s="43">
        <f t="shared" si="288"/>
        <v>2011</v>
      </c>
      <c r="L2331" s="43">
        <f t="shared" si="289"/>
        <v>1</v>
      </c>
      <c r="M2331" s="43">
        <f t="shared" si="290"/>
        <v>0</v>
      </c>
      <c r="N2331" s="43">
        <f t="shared" si="291"/>
        <v>1</v>
      </c>
      <c r="O2331" s="43" t="str">
        <f t="shared" si="292"/>
        <v>C: 4-6%</v>
      </c>
      <c r="P2331" s="45">
        <f t="shared" si="293"/>
        <v>237970</v>
      </c>
      <c r="Q2331" s="45">
        <f>IF(L2331=1,F2331*INDEX(Asumsi!$B$5:$B$7,MATCH(I2331,Asumsi!$A$5:$A$7,0))-H2331,0)</f>
        <v>60758</v>
      </c>
      <c r="R2331" s="46">
        <f>MIN(G2331,INDEX(Asumsi!$C$5:$C$7,MATCH(I2331,Asumsi!$A$5:$A$7,0)))</f>
        <v>0.05</v>
      </c>
      <c r="S2331" s="43">
        <f t="shared" si="294"/>
        <v>1</v>
      </c>
      <c r="T2331" s="45">
        <f t="shared" si="295"/>
        <v>2531.5999999999985</v>
      </c>
      <c r="U2331" s="45">
        <f>IF(L2331=1,F2331*INDEX(Asumsi!$B$5:$B$7,MATCH(I2331,Asumsi!$A$5:$A$7,0))-F2331*R2331,0)</f>
        <v>63290</v>
      </c>
      <c r="V2331" s="45">
        <f>IF(S2331=1,U2331*(1-Asumsi!$B$10),U2331)</f>
        <v>60125.5</v>
      </c>
    </row>
    <row r="2332" spans="1:22" x14ac:dyDescent="0.35">
      <c r="A2332" s="43">
        <v>290</v>
      </c>
      <c r="B2332" s="43" t="s">
        <v>202</v>
      </c>
      <c r="C2332" s="43" t="s">
        <v>662</v>
      </c>
      <c r="D2332" s="44">
        <v>39818</v>
      </c>
      <c r="E2332" s="43">
        <v>24</v>
      </c>
      <c r="F2332" s="43">
        <v>377460</v>
      </c>
      <c r="G2332" s="43">
        <v>0.05</v>
      </c>
      <c r="H2332" s="43">
        <v>18873</v>
      </c>
      <c r="I2332" s="43" t="s">
        <v>76</v>
      </c>
      <c r="J2332" s="43" t="s">
        <v>145</v>
      </c>
      <c r="K2332" s="43">
        <f t="shared" si="288"/>
        <v>2009</v>
      </c>
      <c r="L2332" s="43">
        <f t="shared" si="289"/>
        <v>1</v>
      </c>
      <c r="M2332" s="43">
        <f t="shared" si="290"/>
        <v>0</v>
      </c>
      <c r="N2332" s="43">
        <f t="shared" si="291"/>
        <v>1</v>
      </c>
      <c r="O2332" s="43" t="str">
        <f t="shared" si="292"/>
        <v>C: 4-6%</v>
      </c>
      <c r="P2332" s="45">
        <f t="shared" si="293"/>
        <v>358587</v>
      </c>
      <c r="Q2332" s="45">
        <f>IF(L2332=1,F2332*INDEX(Asumsi!$B$5:$B$7,MATCH(I2332,Asumsi!$A$5:$A$7,0))-H2332,0)</f>
        <v>94365</v>
      </c>
      <c r="R2332" s="46">
        <f>MIN(G2332,INDEX(Asumsi!$C$5:$C$7,MATCH(I2332,Asumsi!$A$5:$A$7,0)))</f>
        <v>0.05</v>
      </c>
      <c r="S2332" s="43">
        <f t="shared" si="294"/>
        <v>0</v>
      </c>
      <c r="T2332" s="45">
        <f t="shared" si="295"/>
        <v>0</v>
      </c>
      <c r="U2332" s="45">
        <f>IF(L2332=1,F2332*INDEX(Asumsi!$B$5:$B$7,MATCH(I2332,Asumsi!$A$5:$A$7,0))-F2332*R2332,0)</f>
        <v>94365</v>
      </c>
      <c r="V2332" s="45">
        <f>IF(S2332=1,U2332*(1-Asumsi!$B$10),U2332)</f>
        <v>94365</v>
      </c>
    </row>
    <row r="2333" spans="1:22" x14ac:dyDescent="0.35">
      <c r="A2333" s="43">
        <v>644</v>
      </c>
      <c r="B2333" s="43" t="s">
        <v>202</v>
      </c>
      <c r="C2333" s="43" t="s">
        <v>355</v>
      </c>
      <c r="D2333" s="44">
        <v>41029</v>
      </c>
      <c r="E2333" s="43">
        <v>5</v>
      </c>
      <c r="F2333" s="43">
        <v>3359160</v>
      </c>
      <c r="G2333" s="43">
        <v>0.01</v>
      </c>
      <c r="H2333" s="43">
        <v>33592</v>
      </c>
      <c r="I2333" s="43" t="s">
        <v>75</v>
      </c>
      <c r="J2333" s="43" t="s">
        <v>135</v>
      </c>
      <c r="K2333" s="43">
        <f t="shared" si="288"/>
        <v>2012</v>
      </c>
      <c r="L2333" s="43">
        <f t="shared" si="289"/>
        <v>1</v>
      </c>
      <c r="M2333" s="43">
        <f t="shared" si="290"/>
        <v>0</v>
      </c>
      <c r="N2333" s="43">
        <f t="shared" si="291"/>
        <v>1</v>
      </c>
      <c r="O2333" s="43" t="str">
        <f t="shared" si="292"/>
        <v>B: 1-3%</v>
      </c>
      <c r="P2333" s="45">
        <f t="shared" si="293"/>
        <v>3325568</v>
      </c>
      <c r="Q2333" s="45">
        <f>IF(L2333=1,F2333*INDEX(Asumsi!$B$5:$B$7,MATCH(I2333,Asumsi!$A$5:$A$7,0))-H2333,0)</f>
        <v>974156</v>
      </c>
      <c r="R2333" s="46">
        <f>MIN(G2333,INDEX(Asumsi!$C$5:$C$7,MATCH(I2333,Asumsi!$A$5:$A$7,0)))</f>
        <v>0.01</v>
      </c>
      <c r="S2333" s="43">
        <f t="shared" si="294"/>
        <v>0</v>
      </c>
      <c r="T2333" s="45">
        <f t="shared" si="295"/>
        <v>0</v>
      </c>
      <c r="U2333" s="45">
        <f>IF(L2333=1,F2333*INDEX(Asumsi!$B$5:$B$7,MATCH(I2333,Asumsi!$A$5:$A$7,0))-F2333*R2333,0)</f>
        <v>974156.4</v>
      </c>
      <c r="V2333" s="45">
        <f>IF(S2333=1,U2333*(1-Asumsi!$B$10),U2333)</f>
        <v>974156.4</v>
      </c>
    </row>
    <row r="2334" spans="1:22" x14ac:dyDescent="0.35">
      <c r="A2334" s="43">
        <v>738</v>
      </c>
      <c r="B2334" s="43" t="s">
        <v>202</v>
      </c>
      <c r="C2334" s="43" t="s">
        <v>663</v>
      </c>
      <c r="D2334" s="44">
        <v>40238</v>
      </c>
      <c r="E2334" s="43">
        <v>7</v>
      </c>
      <c r="F2334" s="43">
        <v>1121020</v>
      </c>
      <c r="G2334" s="43">
        <v>0.04</v>
      </c>
      <c r="H2334" s="43">
        <v>44841</v>
      </c>
      <c r="I2334" s="43" t="s">
        <v>76</v>
      </c>
      <c r="J2334" s="43" t="s">
        <v>141</v>
      </c>
      <c r="K2334" s="43">
        <f t="shared" si="288"/>
        <v>2010</v>
      </c>
      <c r="L2334" s="43">
        <f t="shared" si="289"/>
        <v>1</v>
      </c>
      <c r="M2334" s="43">
        <f t="shared" si="290"/>
        <v>0</v>
      </c>
      <c r="N2334" s="43">
        <f t="shared" si="291"/>
        <v>1</v>
      </c>
      <c r="O2334" s="43" t="str">
        <f t="shared" si="292"/>
        <v>C: 4-6%</v>
      </c>
      <c r="P2334" s="45">
        <f t="shared" si="293"/>
        <v>1076179</v>
      </c>
      <c r="Q2334" s="45">
        <f>IF(L2334=1,F2334*INDEX(Asumsi!$B$5:$B$7,MATCH(I2334,Asumsi!$A$5:$A$7,0))-H2334,0)</f>
        <v>291465</v>
      </c>
      <c r="R2334" s="46">
        <f>MIN(G2334,INDEX(Asumsi!$C$5:$C$7,MATCH(I2334,Asumsi!$A$5:$A$7,0)))</f>
        <v>0.04</v>
      </c>
      <c r="S2334" s="43">
        <f t="shared" si="294"/>
        <v>0</v>
      </c>
      <c r="T2334" s="45">
        <f t="shared" si="295"/>
        <v>0</v>
      </c>
      <c r="U2334" s="45">
        <f>IF(L2334=1,F2334*INDEX(Asumsi!$B$5:$B$7,MATCH(I2334,Asumsi!$A$5:$A$7,0))-F2334*R2334,0)</f>
        <v>291465.2</v>
      </c>
      <c r="V2334" s="45">
        <f>IF(S2334=1,U2334*(1-Asumsi!$B$10),U2334)</f>
        <v>291465.2</v>
      </c>
    </row>
    <row r="2335" spans="1:22" x14ac:dyDescent="0.35">
      <c r="A2335" s="43">
        <v>772</v>
      </c>
      <c r="B2335" s="43" t="s">
        <v>202</v>
      </c>
      <c r="C2335" s="43" t="s">
        <v>664</v>
      </c>
      <c r="D2335" s="44">
        <v>40284</v>
      </c>
      <c r="E2335" s="43">
        <v>35</v>
      </c>
      <c r="F2335" s="43">
        <v>1178480</v>
      </c>
      <c r="G2335" s="43">
        <v>0.08</v>
      </c>
      <c r="H2335" s="43">
        <v>94278</v>
      </c>
      <c r="I2335" s="43" t="s">
        <v>76</v>
      </c>
      <c r="J2335" s="43" t="s">
        <v>141</v>
      </c>
      <c r="K2335" s="43">
        <f t="shared" si="288"/>
        <v>2010</v>
      </c>
      <c r="L2335" s="43">
        <f t="shared" si="289"/>
        <v>1</v>
      </c>
      <c r="M2335" s="43">
        <f t="shared" si="290"/>
        <v>0</v>
      </c>
      <c r="N2335" s="43">
        <f t="shared" si="291"/>
        <v>1</v>
      </c>
      <c r="O2335" s="43" t="str">
        <f t="shared" si="292"/>
        <v>D: 7%+</v>
      </c>
      <c r="P2335" s="45">
        <f t="shared" si="293"/>
        <v>1084202</v>
      </c>
      <c r="Q2335" s="45">
        <f>IF(L2335=1,F2335*INDEX(Asumsi!$B$5:$B$7,MATCH(I2335,Asumsi!$A$5:$A$7,0))-H2335,0)</f>
        <v>259266</v>
      </c>
      <c r="R2335" s="46">
        <f>MIN(G2335,INDEX(Asumsi!$C$5:$C$7,MATCH(I2335,Asumsi!$A$5:$A$7,0)))</f>
        <v>0.05</v>
      </c>
      <c r="S2335" s="43">
        <f t="shared" si="294"/>
        <v>1</v>
      </c>
      <c r="T2335" s="45">
        <f t="shared" si="295"/>
        <v>35354.400000000001</v>
      </c>
      <c r="U2335" s="45">
        <f>IF(L2335=1,F2335*INDEX(Asumsi!$B$5:$B$7,MATCH(I2335,Asumsi!$A$5:$A$7,0))-F2335*R2335,0)</f>
        <v>294620</v>
      </c>
      <c r="V2335" s="45">
        <f>IF(S2335=1,U2335*(1-Asumsi!$B$10),U2335)</f>
        <v>279889</v>
      </c>
    </row>
    <row r="2336" spans="1:22" x14ac:dyDescent="0.35">
      <c r="A2336" s="43">
        <v>1189</v>
      </c>
      <c r="B2336" s="43" t="s">
        <v>202</v>
      </c>
      <c r="C2336" s="43" t="s">
        <v>390</v>
      </c>
      <c r="D2336" s="44">
        <v>39911</v>
      </c>
      <c r="E2336" s="43">
        <v>27</v>
      </c>
      <c r="F2336" s="43">
        <v>258200</v>
      </c>
      <c r="G2336" s="43">
        <v>0</v>
      </c>
      <c r="H2336" s="43">
        <v>0</v>
      </c>
      <c r="I2336" s="43" t="s">
        <v>76</v>
      </c>
      <c r="J2336" s="43" t="s">
        <v>146</v>
      </c>
      <c r="K2336" s="43">
        <f t="shared" si="288"/>
        <v>2009</v>
      </c>
      <c r="L2336" s="43">
        <f t="shared" si="289"/>
        <v>1</v>
      </c>
      <c r="M2336" s="43">
        <f t="shared" si="290"/>
        <v>0</v>
      </c>
      <c r="N2336" s="43">
        <f t="shared" si="291"/>
        <v>1</v>
      </c>
      <c r="O2336" s="43" t="str">
        <f t="shared" si="292"/>
        <v>A: 0%</v>
      </c>
      <c r="P2336" s="45">
        <f t="shared" si="293"/>
        <v>258200</v>
      </c>
      <c r="Q2336" s="45">
        <f>IF(L2336=1,F2336*INDEX(Asumsi!$B$5:$B$7,MATCH(I2336,Asumsi!$A$5:$A$7,0))-H2336,0)</f>
        <v>77460</v>
      </c>
      <c r="R2336" s="46">
        <f>MIN(G2336,INDEX(Asumsi!$C$5:$C$7,MATCH(I2336,Asumsi!$A$5:$A$7,0)))</f>
        <v>0</v>
      </c>
      <c r="S2336" s="43">
        <f t="shared" si="294"/>
        <v>0</v>
      </c>
      <c r="T2336" s="45">
        <f t="shared" si="295"/>
        <v>0</v>
      </c>
      <c r="U2336" s="45">
        <f>IF(L2336=1,F2336*INDEX(Asumsi!$B$5:$B$7,MATCH(I2336,Asumsi!$A$5:$A$7,0))-F2336*R2336,0)</f>
        <v>77460</v>
      </c>
      <c r="V2336" s="45">
        <f>IF(S2336=1,U2336*(1-Asumsi!$B$10),U2336)</f>
        <v>77460</v>
      </c>
    </row>
    <row r="2337" spans="1:22" x14ac:dyDescent="0.35">
      <c r="A2337" s="43">
        <v>1825</v>
      </c>
      <c r="B2337" s="43" t="s">
        <v>202</v>
      </c>
      <c r="C2337" s="43" t="s">
        <v>390</v>
      </c>
      <c r="D2337" s="44">
        <v>40516</v>
      </c>
      <c r="E2337" s="43">
        <v>22</v>
      </c>
      <c r="F2337" s="43">
        <v>76520</v>
      </c>
      <c r="G2337" s="43">
        <v>0.03</v>
      </c>
      <c r="H2337" s="43">
        <v>2296</v>
      </c>
      <c r="I2337" s="43" t="s">
        <v>76</v>
      </c>
      <c r="J2337" s="43" t="s">
        <v>147</v>
      </c>
      <c r="K2337" s="43">
        <f t="shared" si="288"/>
        <v>2010</v>
      </c>
      <c r="L2337" s="43">
        <f t="shared" si="289"/>
        <v>1</v>
      </c>
      <c r="M2337" s="43">
        <f t="shared" si="290"/>
        <v>0</v>
      </c>
      <c r="N2337" s="43">
        <f t="shared" si="291"/>
        <v>1</v>
      </c>
      <c r="O2337" s="43" t="str">
        <f t="shared" si="292"/>
        <v>B: 1-3%</v>
      </c>
      <c r="P2337" s="45">
        <f t="shared" si="293"/>
        <v>74224</v>
      </c>
      <c r="Q2337" s="45">
        <f>IF(L2337=1,F2337*INDEX(Asumsi!$B$5:$B$7,MATCH(I2337,Asumsi!$A$5:$A$7,0))-H2337,0)</f>
        <v>20660</v>
      </c>
      <c r="R2337" s="46">
        <f>MIN(G2337,INDEX(Asumsi!$C$5:$C$7,MATCH(I2337,Asumsi!$A$5:$A$7,0)))</f>
        <v>0.03</v>
      </c>
      <c r="S2337" s="43">
        <f t="shared" si="294"/>
        <v>0</v>
      </c>
      <c r="T2337" s="45">
        <f t="shared" si="295"/>
        <v>0</v>
      </c>
      <c r="U2337" s="45">
        <f>IF(L2337=1,F2337*INDEX(Asumsi!$B$5:$B$7,MATCH(I2337,Asumsi!$A$5:$A$7,0))-F2337*R2337,0)</f>
        <v>20660.400000000001</v>
      </c>
      <c r="V2337" s="45">
        <f>IF(S2337=1,U2337*(1-Asumsi!$B$10),U2337)</f>
        <v>20660.400000000001</v>
      </c>
    </row>
    <row r="2338" spans="1:22" x14ac:dyDescent="0.35">
      <c r="A2338" s="43">
        <v>2467</v>
      </c>
      <c r="B2338" s="43" t="s">
        <v>202</v>
      </c>
      <c r="C2338" s="43" t="s">
        <v>663</v>
      </c>
      <c r="D2338" s="44">
        <v>40739</v>
      </c>
      <c r="E2338" s="43">
        <v>30</v>
      </c>
      <c r="F2338" s="43">
        <v>8294940</v>
      </c>
      <c r="G2338" s="43">
        <v>0.09</v>
      </c>
      <c r="H2338" s="43">
        <v>746545</v>
      </c>
      <c r="I2338" s="43" t="s">
        <v>77</v>
      </c>
      <c r="J2338" s="43" t="s">
        <v>134</v>
      </c>
      <c r="K2338" s="43">
        <f t="shared" si="288"/>
        <v>2011</v>
      </c>
      <c r="L2338" s="43">
        <f t="shared" si="289"/>
        <v>1</v>
      </c>
      <c r="M2338" s="43">
        <f t="shared" si="290"/>
        <v>0</v>
      </c>
      <c r="N2338" s="43">
        <f t="shared" si="291"/>
        <v>1</v>
      </c>
      <c r="O2338" s="43" t="str">
        <f t="shared" si="292"/>
        <v>D: 7%+</v>
      </c>
      <c r="P2338" s="45">
        <f t="shared" si="293"/>
        <v>7548395</v>
      </c>
      <c r="Q2338" s="45">
        <f>IF(L2338=1,F2338*INDEX(Asumsi!$B$5:$B$7,MATCH(I2338,Asumsi!$A$5:$A$7,0))-H2338,0)</f>
        <v>1741937</v>
      </c>
      <c r="R2338" s="46">
        <f>MIN(G2338,INDEX(Asumsi!$C$5:$C$7,MATCH(I2338,Asumsi!$A$5:$A$7,0)))</f>
        <v>0.05</v>
      </c>
      <c r="S2338" s="43">
        <f t="shared" si="294"/>
        <v>1</v>
      </c>
      <c r="T2338" s="45">
        <f t="shared" si="295"/>
        <v>331797.59999999998</v>
      </c>
      <c r="U2338" s="45">
        <f>IF(L2338=1,F2338*INDEX(Asumsi!$B$5:$B$7,MATCH(I2338,Asumsi!$A$5:$A$7,0))-F2338*R2338,0)</f>
        <v>2073735</v>
      </c>
      <c r="V2338" s="45">
        <f>IF(S2338=1,U2338*(1-Asumsi!$B$10),U2338)</f>
        <v>1970048.25</v>
      </c>
    </row>
    <row r="2339" spans="1:22" x14ac:dyDescent="0.35">
      <c r="A2339" s="43">
        <v>3014</v>
      </c>
      <c r="B2339" s="43" t="s">
        <v>202</v>
      </c>
      <c r="C2339" s="43" t="s">
        <v>664</v>
      </c>
      <c r="D2339" s="44">
        <v>41211</v>
      </c>
      <c r="E2339" s="43">
        <v>13</v>
      </c>
      <c r="F2339" s="43">
        <v>8004280</v>
      </c>
      <c r="G2339" s="43">
        <v>0.02</v>
      </c>
      <c r="H2339" s="43">
        <v>160086</v>
      </c>
      <c r="I2339" s="43" t="s">
        <v>76</v>
      </c>
      <c r="J2339" s="43" t="s">
        <v>138</v>
      </c>
      <c r="K2339" s="43">
        <f t="shared" si="288"/>
        <v>2012</v>
      </c>
      <c r="L2339" s="43">
        <f t="shared" si="289"/>
        <v>1</v>
      </c>
      <c r="M2339" s="43">
        <f t="shared" si="290"/>
        <v>0</v>
      </c>
      <c r="N2339" s="43">
        <f t="shared" si="291"/>
        <v>1</v>
      </c>
      <c r="O2339" s="43" t="str">
        <f t="shared" si="292"/>
        <v>B: 1-3%</v>
      </c>
      <c r="P2339" s="45">
        <f t="shared" si="293"/>
        <v>7844194</v>
      </c>
      <c r="Q2339" s="45">
        <f>IF(L2339=1,F2339*INDEX(Asumsi!$B$5:$B$7,MATCH(I2339,Asumsi!$A$5:$A$7,0))-H2339,0)</f>
        <v>2241198</v>
      </c>
      <c r="R2339" s="46">
        <f>MIN(G2339,INDEX(Asumsi!$C$5:$C$7,MATCH(I2339,Asumsi!$A$5:$A$7,0)))</f>
        <v>0.02</v>
      </c>
      <c r="S2339" s="43">
        <f t="shared" si="294"/>
        <v>0</v>
      </c>
      <c r="T2339" s="45">
        <f t="shared" si="295"/>
        <v>0</v>
      </c>
      <c r="U2339" s="45">
        <f>IF(L2339=1,F2339*INDEX(Asumsi!$B$5:$B$7,MATCH(I2339,Asumsi!$A$5:$A$7,0))-F2339*R2339,0)</f>
        <v>2241198.4</v>
      </c>
      <c r="V2339" s="45">
        <f>IF(S2339=1,U2339*(1-Asumsi!$B$10),U2339)</f>
        <v>2241198.4</v>
      </c>
    </row>
    <row r="2340" spans="1:22" x14ac:dyDescent="0.35">
      <c r="A2340" s="43">
        <v>3073</v>
      </c>
      <c r="B2340" s="43" t="s">
        <v>202</v>
      </c>
      <c r="C2340" s="43" t="s">
        <v>665</v>
      </c>
      <c r="D2340" s="44">
        <v>39820</v>
      </c>
      <c r="E2340" s="43">
        <v>3</v>
      </c>
      <c r="F2340" s="43">
        <v>21160</v>
      </c>
      <c r="G2340" s="43">
        <v>0.05</v>
      </c>
      <c r="H2340" s="43">
        <v>1058</v>
      </c>
      <c r="I2340" s="43" t="s">
        <v>76</v>
      </c>
      <c r="J2340" s="43" t="s">
        <v>138</v>
      </c>
      <c r="K2340" s="43">
        <f t="shared" si="288"/>
        <v>2009</v>
      </c>
      <c r="L2340" s="43">
        <f t="shared" si="289"/>
        <v>1</v>
      </c>
      <c r="M2340" s="43">
        <f t="shared" si="290"/>
        <v>0</v>
      </c>
      <c r="N2340" s="43">
        <f t="shared" si="291"/>
        <v>1</v>
      </c>
      <c r="O2340" s="43" t="str">
        <f t="shared" si="292"/>
        <v>C: 4-6%</v>
      </c>
      <c r="P2340" s="45">
        <f t="shared" si="293"/>
        <v>20102</v>
      </c>
      <c r="Q2340" s="45">
        <f>IF(L2340=1,F2340*INDEX(Asumsi!$B$5:$B$7,MATCH(I2340,Asumsi!$A$5:$A$7,0))-H2340,0)</f>
        <v>5290</v>
      </c>
      <c r="R2340" s="46">
        <f>MIN(G2340,INDEX(Asumsi!$C$5:$C$7,MATCH(I2340,Asumsi!$A$5:$A$7,0)))</f>
        <v>0.05</v>
      </c>
      <c r="S2340" s="43">
        <f t="shared" si="294"/>
        <v>0</v>
      </c>
      <c r="T2340" s="45">
        <f t="shared" si="295"/>
        <v>0</v>
      </c>
      <c r="U2340" s="45">
        <f>IF(L2340=1,F2340*INDEX(Asumsi!$B$5:$B$7,MATCH(I2340,Asumsi!$A$5:$A$7,0))-F2340*R2340,0)</f>
        <v>5290</v>
      </c>
      <c r="V2340" s="45">
        <f>IF(S2340=1,U2340*(1-Asumsi!$B$10),U2340)</f>
        <v>5290</v>
      </c>
    </row>
    <row r="2341" spans="1:22" x14ac:dyDescent="0.35">
      <c r="A2341" s="43">
        <v>3168</v>
      </c>
      <c r="B2341" s="43" t="s">
        <v>202</v>
      </c>
      <c r="C2341" s="43" t="s">
        <v>665</v>
      </c>
      <c r="D2341" s="44">
        <v>40937</v>
      </c>
      <c r="E2341" s="43">
        <v>14</v>
      </c>
      <c r="F2341" s="43">
        <v>161200</v>
      </c>
      <c r="G2341" s="43">
        <v>0.04</v>
      </c>
      <c r="H2341" s="43">
        <v>6448</v>
      </c>
      <c r="I2341" s="43" t="s">
        <v>75</v>
      </c>
      <c r="J2341" s="43" t="s">
        <v>144</v>
      </c>
      <c r="K2341" s="43">
        <f t="shared" si="288"/>
        <v>2012</v>
      </c>
      <c r="L2341" s="43">
        <f t="shared" si="289"/>
        <v>1</v>
      </c>
      <c r="M2341" s="43">
        <f t="shared" si="290"/>
        <v>0</v>
      </c>
      <c r="N2341" s="43">
        <f t="shared" si="291"/>
        <v>1</v>
      </c>
      <c r="O2341" s="43" t="str">
        <f t="shared" si="292"/>
        <v>C: 4-6%</v>
      </c>
      <c r="P2341" s="45">
        <f t="shared" si="293"/>
        <v>154752</v>
      </c>
      <c r="Q2341" s="45">
        <f>IF(L2341=1,F2341*INDEX(Asumsi!$B$5:$B$7,MATCH(I2341,Asumsi!$A$5:$A$7,0))-H2341,0)</f>
        <v>41912</v>
      </c>
      <c r="R2341" s="46">
        <f>MIN(G2341,INDEX(Asumsi!$C$5:$C$7,MATCH(I2341,Asumsi!$A$5:$A$7,0)))</f>
        <v>0.03</v>
      </c>
      <c r="S2341" s="43">
        <f t="shared" si="294"/>
        <v>1</v>
      </c>
      <c r="T2341" s="45">
        <f t="shared" si="295"/>
        <v>1612.0000000000002</v>
      </c>
      <c r="U2341" s="45">
        <f>IF(L2341=1,F2341*INDEX(Asumsi!$B$5:$B$7,MATCH(I2341,Asumsi!$A$5:$A$7,0))-F2341*R2341,0)</f>
        <v>43524</v>
      </c>
      <c r="V2341" s="45">
        <f>IF(S2341=1,U2341*(1-Asumsi!$B$10),U2341)</f>
        <v>41347.799999999996</v>
      </c>
    </row>
    <row r="2342" spans="1:22" x14ac:dyDescent="0.35">
      <c r="A2342" s="43">
        <v>3205</v>
      </c>
      <c r="B2342" s="43" t="s">
        <v>202</v>
      </c>
      <c r="C2342" s="43" t="s">
        <v>666</v>
      </c>
      <c r="D2342" s="44">
        <v>41009</v>
      </c>
      <c r="E2342" s="43">
        <v>8</v>
      </c>
      <c r="F2342" s="43">
        <v>273220</v>
      </c>
      <c r="G2342" s="43">
        <v>0.01</v>
      </c>
      <c r="H2342" s="43">
        <v>2732</v>
      </c>
      <c r="I2342" s="43" t="s">
        <v>75</v>
      </c>
      <c r="J2342" s="43" t="s">
        <v>144</v>
      </c>
      <c r="K2342" s="43">
        <f t="shared" si="288"/>
        <v>2012</v>
      </c>
      <c r="L2342" s="43">
        <f t="shared" si="289"/>
        <v>1</v>
      </c>
      <c r="M2342" s="43">
        <f t="shared" si="290"/>
        <v>0</v>
      </c>
      <c r="N2342" s="43">
        <f t="shared" si="291"/>
        <v>1</v>
      </c>
      <c r="O2342" s="43" t="str">
        <f t="shared" si="292"/>
        <v>B: 1-3%</v>
      </c>
      <c r="P2342" s="45">
        <f t="shared" si="293"/>
        <v>270488</v>
      </c>
      <c r="Q2342" s="45">
        <f>IF(L2342=1,F2342*INDEX(Asumsi!$B$5:$B$7,MATCH(I2342,Asumsi!$A$5:$A$7,0))-H2342,0)</f>
        <v>79234</v>
      </c>
      <c r="R2342" s="46">
        <f>MIN(G2342,INDEX(Asumsi!$C$5:$C$7,MATCH(I2342,Asumsi!$A$5:$A$7,0)))</f>
        <v>0.01</v>
      </c>
      <c r="S2342" s="43">
        <f t="shared" si="294"/>
        <v>0</v>
      </c>
      <c r="T2342" s="45">
        <f t="shared" si="295"/>
        <v>0</v>
      </c>
      <c r="U2342" s="45">
        <f>IF(L2342=1,F2342*INDEX(Asumsi!$B$5:$B$7,MATCH(I2342,Asumsi!$A$5:$A$7,0))-F2342*R2342,0)</f>
        <v>79233.8</v>
      </c>
      <c r="V2342" s="45">
        <f>IF(S2342=1,U2342*(1-Asumsi!$B$10),U2342)</f>
        <v>79233.8</v>
      </c>
    </row>
    <row r="2343" spans="1:22" x14ac:dyDescent="0.35">
      <c r="A2343" s="43">
        <v>3559</v>
      </c>
      <c r="B2343" s="43" t="s">
        <v>202</v>
      </c>
      <c r="C2343" s="43" t="s">
        <v>290</v>
      </c>
      <c r="D2343" s="44">
        <v>41205</v>
      </c>
      <c r="E2343" s="43">
        <v>34</v>
      </c>
      <c r="F2343" s="43">
        <v>273340</v>
      </c>
      <c r="G2343" s="43">
        <v>7.0000000000000007E-2</v>
      </c>
      <c r="H2343" s="43">
        <v>19134</v>
      </c>
      <c r="I2343" s="43" t="s">
        <v>76</v>
      </c>
      <c r="J2343" s="43" t="s">
        <v>138</v>
      </c>
      <c r="K2343" s="43">
        <f t="shared" si="288"/>
        <v>2012</v>
      </c>
      <c r="L2343" s="43">
        <f t="shared" si="289"/>
        <v>1</v>
      </c>
      <c r="M2343" s="43">
        <f t="shared" si="290"/>
        <v>0</v>
      </c>
      <c r="N2343" s="43">
        <f t="shared" si="291"/>
        <v>1</v>
      </c>
      <c r="O2343" s="43" t="str">
        <f t="shared" si="292"/>
        <v>D: 7%+</v>
      </c>
      <c r="P2343" s="45">
        <f t="shared" si="293"/>
        <v>254206</v>
      </c>
      <c r="Q2343" s="45">
        <f>IF(L2343=1,F2343*INDEX(Asumsi!$B$5:$B$7,MATCH(I2343,Asumsi!$A$5:$A$7,0))-H2343,0)</f>
        <v>62868</v>
      </c>
      <c r="R2343" s="46">
        <f>MIN(G2343,INDEX(Asumsi!$C$5:$C$7,MATCH(I2343,Asumsi!$A$5:$A$7,0)))</f>
        <v>0.05</v>
      </c>
      <c r="S2343" s="43">
        <f t="shared" si="294"/>
        <v>1</v>
      </c>
      <c r="T2343" s="45">
        <f t="shared" si="295"/>
        <v>5466.8000000000011</v>
      </c>
      <c r="U2343" s="45">
        <f>IF(L2343=1,F2343*INDEX(Asumsi!$B$5:$B$7,MATCH(I2343,Asumsi!$A$5:$A$7,0))-F2343*R2343,0)</f>
        <v>68335</v>
      </c>
      <c r="V2343" s="45">
        <f>IF(S2343=1,U2343*(1-Asumsi!$B$10),U2343)</f>
        <v>64918.25</v>
      </c>
    </row>
    <row r="2344" spans="1:22" x14ac:dyDescent="0.35">
      <c r="A2344" s="43">
        <v>3586</v>
      </c>
      <c r="B2344" s="43" t="s">
        <v>202</v>
      </c>
      <c r="C2344" s="43" t="s">
        <v>299</v>
      </c>
      <c r="D2344" s="44">
        <v>40516</v>
      </c>
      <c r="E2344" s="43">
        <v>32</v>
      </c>
      <c r="F2344" s="43">
        <v>767140</v>
      </c>
      <c r="G2344" s="43">
        <v>0.06</v>
      </c>
      <c r="H2344" s="43">
        <v>46028</v>
      </c>
      <c r="I2344" s="43" t="s">
        <v>75</v>
      </c>
      <c r="J2344" s="43" t="s">
        <v>144</v>
      </c>
      <c r="K2344" s="43">
        <f t="shared" si="288"/>
        <v>2010</v>
      </c>
      <c r="L2344" s="43">
        <f t="shared" si="289"/>
        <v>1</v>
      </c>
      <c r="M2344" s="43">
        <f t="shared" si="290"/>
        <v>0</v>
      </c>
      <c r="N2344" s="43">
        <f t="shared" si="291"/>
        <v>1</v>
      </c>
      <c r="O2344" s="43" t="str">
        <f t="shared" si="292"/>
        <v>C: 4-6%</v>
      </c>
      <c r="P2344" s="45">
        <f t="shared" si="293"/>
        <v>721112</v>
      </c>
      <c r="Q2344" s="45">
        <f>IF(L2344=1,F2344*INDEX(Asumsi!$B$5:$B$7,MATCH(I2344,Asumsi!$A$5:$A$7,0))-H2344,0)</f>
        <v>184114</v>
      </c>
      <c r="R2344" s="46">
        <f>MIN(G2344,INDEX(Asumsi!$C$5:$C$7,MATCH(I2344,Asumsi!$A$5:$A$7,0)))</f>
        <v>0.03</v>
      </c>
      <c r="S2344" s="43">
        <f t="shared" si="294"/>
        <v>1</v>
      </c>
      <c r="T2344" s="45">
        <f t="shared" si="295"/>
        <v>23014.2</v>
      </c>
      <c r="U2344" s="45">
        <f>IF(L2344=1,F2344*INDEX(Asumsi!$B$5:$B$7,MATCH(I2344,Asumsi!$A$5:$A$7,0))-F2344*R2344,0)</f>
        <v>207127.8</v>
      </c>
      <c r="V2344" s="45">
        <f>IF(S2344=1,U2344*(1-Asumsi!$B$10),U2344)</f>
        <v>196771.40999999997</v>
      </c>
    </row>
    <row r="2345" spans="1:22" x14ac:dyDescent="0.35">
      <c r="A2345" s="43">
        <v>3750</v>
      </c>
      <c r="B2345" s="43" t="s">
        <v>202</v>
      </c>
      <c r="C2345" s="43" t="s">
        <v>390</v>
      </c>
      <c r="D2345" s="44">
        <v>40662</v>
      </c>
      <c r="E2345" s="43">
        <v>12</v>
      </c>
      <c r="F2345" s="43">
        <v>152320</v>
      </c>
      <c r="G2345" s="43">
        <v>0.04</v>
      </c>
      <c r="H2345" s="43">
        <v>6093</v>
      </c>
      <c r="I2345" s="43" t="s">
        <v>76</v>
      </c>
      <c r="J2345" s="43" t="s">
        <v>145</v>
      </c>
      <c r="K2345" s="43">
        <f t="shared" si="288"/>
        <v>2011</v>
      </c>
      <c r="L2345" s="43">
        <f t="shared" si="289"/>
        <v>1</v>
      </c>
      <c r="M2345" s="43">
        <f t="shared" si="290"/>
        <v>0</v>
      </c>
      <c r="N2345" s="43">
        <f t="shared" si="291"/>
        <v>1</v>
      </c>
      <c r="O2345" s="43" t="str">
        <f t="shared" si="292"/>
        <v>C: 4-6%</v>
      </c>
      <c r="P2345" s="45">
        <f t="shared" si="293"/>
        <v>146227</v>
      </c>
      <c r="Q2345" s="45">
        <f>IF(L2345=1,F2345*INDEX(Asumsi!$B$5:$B$7,MATCH(I2345,Asumsi!$A$5:$A$7,0))-H2345,0)</f>
        <v>39603</v>
      </c>
      <c r="R2345" s="46">
        <f>MIN(G2345,INDEX(Asumsi!$C$5:$C$7,MATCH(I2345,Asumsi!$A$5:$A$7,0)))</f>
        <v>0.04</v>
      </c>
      <c r="S2345" s="43">
        <f t="shared" si="294"/>
        <v>0</v>
      </c>
      <c r="T2345" s="45">
        <f t="shared" si="295"/>
        <v>0</v>
      </c>
      <c r="U2345" s="45">
        <f>IF(L2345=1,F2345*INDEX(Asumsi!$B$5:$B$7,MATCH(I2345,Asumsi!$A$5:$A$7,0))-F2345*R2345,0)</f>
        <v>39603.199999999997</v>
      </c>
      <c r="V2345" s="45">
        <f>IF(S2345=1,U2345*(1-Asumsi!$B$10),U2345)</f>
        <v>39603.199999999997</v>
      </c>
    </row>
    <row r="2346" spans="1:22" x14ac:dyDescent="0.35">
      <c r="A2346" s="43">
        <v>3778</v>
      </c>
      <c r="B2346" s="43" t="s">
        <v>202</v>
      </c>
      <c r="C2346" s="43" t="s">
        <v>667</v>
      </c>
      <c r="D2346" s="44">
        <v>40323</v>
      </c>
      <c r="E2346" s="43">
        <v>34</v>
      </c>
      <c r="F2346" s="43">
        <v>536180</v>
      </c>
      <c r="G2346" s="43">
        <v>7.0000000000000007E-2</v>
      </c>
      <c r="H2346" s="43">
        <v>37533</v>
      </c>
      <c r="I2346" s="43" t="s">
        <v>77</v>
      </c>
      <c r="J2346" s="43" t="s">
        <v>142</v>
      </c>
      <c r="K2346" s="43">
        <f t="shared" si="288"/>
        <v>2010</v>
      </c>
      <c r="L2346" s="43">
        <f t="shared" si="289"/>
        <v>1</v>
      </c>
      <c r="M2346" s="43">
        <f t="shared" si="290"/>
        <v>0</v>
      </c>
      <c r="N2346" s="43">
        <f t="shared" si="291"/>
        <v>1</v>
      </c>
      <c r="O2346" s="43" t="str">
        <f t="shared" si="292"/>
        <v>D: 7%+</v>
      </c>
      <c r="P2346" s="45">
        <f t="shared" si="293"/>
        <v>498647</v>
      </c>
      <c r="Q2346" s="45">
        <f>IF(L2346=1,F2346*INDEX(Asumsi!$B$5:$B$7,MATCH(I2346,Asumsi!$A$5:$A$7,0))-H2346,0)</f>
        <v>123321</v>
      </c>
      <c r="R2346" s="46">
        <f>MIN(G2346,INDEX(Asumsi!$C$5:$C$7,MATCH(I2346,Asumsi!$A$5:$A$7,0)))</f>
        <v>0.05</v>
      </c>
      <c r="S2346" s="43">
        <f t="shared" si="294"/>
        <v>1</v>
      </c>
      <c r="T2346" s="45">
        <f t="shared" si="295"/>
        <v>10723.600000000002</v>
      </c>
      <c r="U2346" s="45">
        <f>IF(L2346=1,F2346*INDEX(Asumsi!$B$5:$B$7,MATCH(I2346,Asumsi!$A$5:$A$7,0))-F2346*R2346,0)</f>
        <v>134045</v>
      </c>
      <c r="V2346" s="45">
        <f>IF(S2346=1,U2346*(1-Asumsi!$B$10),U2346)</f>
        <v>127342.75</v>
      </c>
    </row>
    <row r="2347" spans="1:22" x14ac:dyDescent="0.35">
      <c r="A2347" s="43">
        <v>3841</v>
      </c>
      <c r="B2347" s="43" t="s">
        <v>202</v>
      </c>
      <c r="C2347" s="43" t="s">
        <v>668</v>
      </c>
      <c r="D2347" s="44">
        <v>40090</v>
      </c>
      <c r="E2347" s="43">
        <v>19</v>
      </c>
      <c r="F2347" s="43">
        <v>2368900</v>
      </c>
      <c r="G2347" s="43">
        <v>0.02</v>
      </c>
      <c r="H2347" s="43">
        <v>47378</v>
      </c>
      <c r="I2347" s="43" t="s">
        <v>76</v>
      </c>
      <c r="J2347" s="43" t="s">
        <v>141</v>
      </c>
      <c r="K2347" s="43">
        <f t="shared" si="288"/>
        <v>2009</v>
      </c>
      <c r="L2347" s="43">
        <f t="shared" si="289"/>
        <v>1</v>
      </c>
      <c r="M2347" s="43">
        <f t="shared" si="290"/>
        <v>0</v>
      </c>
      <c r="N2347" s="43">
        <f t="shared" si="291"/>
        <v>1</v>
      </c>
      <c r="O2347" s="43" t="str">
        <f t="shared" si="292"/>
        <v>B: 1-3%</v>
      </c>
      <c r="P2347" s="45">
        <f t="shared" si="293"/>
        <v>2321522</v>
      </c>
      <c r="Q2347" s="45">
        <f>IF(L2347=1,F2347*INDEX(Asumsi!$B$5:$B$7,MATCH(I2347,Asumsi!$A$5:$A$7,0))-H2347,0)</f>
        <v>663292</v>
      </c>
      <c r="R2347" s="46">
        <f>MIN(G2347,INDEX(Asumsi!$C$5:$C$7,MATCH(I2347,Asumsi!$A$5:$A$7,0)))</f>
        <v>0.02</v>
      </c>
      <c r="S2347" s="43">
        <f t="shared" si="294"/>
        <v>0</v>
      </c>
      <c r="T2347" s="45">
        <f t="shared" si="295"/>
        <v>0</v>
      </c>
      <c r="U2347" s="45">
        <f>IF(L2347=1,F2347*INDEX(Asumsi!$B$5:$B$7,MATCH(I2347,Asumsi!$A$5:$A$7,0))-F2347*R2347,0)</f>
        <v>663292</v>
      </c>
      <c r="V2347" s="45">
        <f>IF(S2347=1,U2347*(1-Asumsi!$B$10),U2347)</f>
        <v>663292</v>
      </c>
    </row>
    <row r="2348" spans="1:22" x14ac:dyDescent="0.35">
      <c r="A2348" s="43">
        <v>4004</v>
      </c>
      <c r="B2348" s="43" t="s">
        <v>202</v>
      </c>
      <c r="C2348" s="43" t="s">
        <v>669</v>
      </c>
      <c r="D2348" s="44">
        <v>40304</v>
      </c>
      <c r="E2348" s="43">
        <v>14</v>
      </c>
      <c r="F2348" s="43">
        <v>127040</v>
      </c>
      <c r="G2348" s="43">
        <v>0.1</v>
      </c>
      <c r="H2348" s="43">
        <v>12704</v>
      </c>
      <c r="I2348" s="43" t="s">
        <v>76</v>
      </c>
      <c r="J2348" s="43" t="s">
        <v>147</v>
      </c>
      <c r="K2348" s="43">
        <f t="shared" si="288"/>
        <v>2010</v>
      </c>
      <c r="L2348" s="43">
        <f t="shared" si="289"/>
        <v>1</v>
      </c>
      <c r="M2348" s="43">
        <f t="shared" si="290"/>
        <v>0</v>
      </c>
      <c r="N2348" s="43">
        <f t="shared" si="291"/>
        <v>1</v>
      </c>
      <c r="O2348" s="43" t="str">
        <f t="shared" si="292"/>
        <v>D: 7%+</v>
      </c>
      <c r="P2348" s="45">
        <f t="shared" si="293"/>
        <v>114336</v>
      </c>
      <c r="Q2348" s="45">
        <f>IF(L2348=1,F2348*INDEX(Asumsi!$B$5:$B$7,MATCH(I2348,Asumsi!$A$5:$A$7,0))-H2348,0)</f>
        <v>25408</v>
      </c>
      <c r="R2348" s="46">
        <f>MIN(G2348,INDEX(Asumsi!$C$5:$C$7,MATCH(I2348,Asumsi!$A$5:$A$7,0)))</f>
        <v>0.05</v>
      </c>
      <c r="S2348" s="43">
        <f t="shared" si="294"/>
        <v>1</v>
      </c>
      <c r="T2348" s="45">
        <f t="shared" si="295"/>
        <v>6352</v>
      </c>
      <c r="U2348" s="45">
        <f>IF(L2348=1,F2348*INDEX(Asumsi!$B$5:$B$7,MATCH(I2348,Asumsi!$A$5:$A$7,0))-F2348*R2348,0)</f>
        <v>31760</v>
      </c>
      <c r="V2348" s="45">
        <f>IF(S2348=1,U2348*(1-Asumsi!$B$10),U2348)</f>
        <v>30172</v>
      </c>
    </row>
    <row r="2349" spans="1:22" x14ac:dyDescent="0.35">
      <c r="A2349" s="43">
        <v>4096</v>
      </c>
      <c r="B2349" s="43" t="s">
        <v>202</v>
      </c>
      <c r="C2349" s="43" t="s">
        <v>355</v>
      </c>
      <c r="D2349" s="44">
        <v>41092</v>
      </c>
      <c r="E2349" s="43">
        <v>21</v>
      </c>
      <c r="F2349" s="43">
        <v>256560</v>
      </c>
      <c r="G2349" s="43">
        <v>0.04</v>
      </c>
      <c r="H2349" s="43">
        <v>10262</v>
      </c>
      <c r="I2349" s="43" t="s">
        <v>76</v>
      </c>
      <c r="J2349" s="43" t="s">
        <v>149</v>
      </c>
      <c r="K2349" s="43">
        <f t="shared" si="288"/>
        <v>2012</v>
      </c>
      <c r="L2349" s="43">
        <f t="shared" si="289"/>
        <v>1</v>
      </c>
      <c r="M2349" s="43">
        <f t="shared" si="290"/>
        <v>0</v>
      </c>
      <c r="N2349" s="43">
        <f t="shared" si="291"/>
        <v>1</v>
      </c>
      <c r="O2349" s="43" t="str">
        <f t="shared" si="292"/>
        <v>C: 4-6%</v>
      </c>
      <c r="P2349" s="45">
        <f t="shared" si="293"/>
        <v>246298</v>
      </c>
      <c r="Q2349" s="45">
        <f>IF(L2349=1,F2349*INDEX(Asumsi!$B$5:$B$7,MATCH(I2349,Asumsi!$A$5:$A$7,0))-H2349,0)</f>
        <v>66706</v>
      </c>
      <c r="R2349" s="46">
        <f>MIN(G2349,INDEX(Asumsi!$C$5:$C$7,MATCH(I2349,Asumsi!$A$5:$A$7,0)))</f>
        <v>0.04</v>
      </c>
      <c r="S2349" s="43">
        <f t="shared" si="294"/>
        <v>0</v>
      </c>
      <c r="T2349" s="45">
        <f t="shared" si="295"/>
        <v>0</v>
      </c>
      <c r="U2349" s="45">
        <f>IF(L2349=1,F2349*INDEX(Asumsi!$B$5:$B$7,MATCH(I2349,Asumsi!$A$5:$A$7,0))-F2349*R2349,0)</f>
        <v>66705.600000000006</v>
      </c>
      <c r="V2349" s="45">
        <f>IF(S2349=1,U2349*(1-Asumsi!$B$10),U2349)</f>
        <v>66705.600000000006</v>
      </c>
    </row>
    <row r="2350" spans="1:22" x14ac:dyDescent="0.35">
      <c r="A2350" s="43">
        <v>4769</v>
      </c>
      <c r="B2350" s="43" t="s">
        <v>202</v>
      </c>
      <c r="C2350" s="43" t="s">
        <v>670</v>
      </c>
      <c r="D2350" s="44">
        <v>40646</v>
      </c>
      <c r="E2350" s="43">
        <v>41</v>
      </c>
      <c r="F2350" s="43">
        <v>234800</v>
      </c>
      <c r="G2350" s="43">
        <v>0.01</v>
      </c>
      <c r="H2350" s="43">
        <v>2348</v>
      </c>
      <c r="I2350" s="43" t="s">
        <v>76</v>
      </c>
      <c r="J2350" s="43" t="s">
        <v>149</v>
      </c>
      <c r="K2350" s="43">
        <f t="shared" si="288"/>
        <v>2011</v>
      </c>
      <c r="L2350" s="43">
        <f t="shared" si="289"/>
        <v>1</v>
      </c>
      <c r="M2350" s="43">
        <f t="shared" si="290"/>
        <v>0</v>
      </c>
      <c r="N2350" s="43">
        <f t="shared" si="291"/>
        <v>1</v>
      </c>
      <c r="O2350" s="43" t="str">
        <f t="shared" si="292"/>
        <v>B: 1-3%</v>
      </c>
      <c r="P2350" s="45">
        <f t="shared" si="293"/>
        <v>232452</v>
      </c>
      <c r="Q2350" s="45">
        <f>IF(L2350=1,F2350*INDEX(Asumsi!$B$5:$B$7,MATCH(I2350,Asumsi!$A$5:$A$7,0))-H2350,0)</f>
        <v>68092</v>
      </c>
      <c r="R2350" s="46">
        <f>MIN(G2350,INDEX(Asumsi!$C$5:$C$7,MATCH(I2350,Asumsi!$A$5:$A$7,0)))</f>
        <v>0.01</v>
      </c>
      <c r="S2350" s="43">
        <f t="shared" si="294"/>
        <v>0</v>
      </c>
      <c r="T2350" s="45">
        <f t="shared" si="295"/>
        <v>0</v>
      </c>
      <c r="U2350" s="45">
        <f>IF(L2350=1,F2350*INDEX(Asumsi!$B$5:$B$7,MATCH(I2350,Asumsi!$A$5:$A$7,0))-F2350*R2350,0)</f>
        <v>68092</v>
      </c>
      <c r="V2350" s="45">
        <f>IF(S2350=1,U2350*(1-Asumsi!$B$10),U2350)</f>
        <v>68092</v>
      </c>
    </row>
    <row r="2351" spans="1:22" x14ac:dyDescent="0.35">
      <c r="A2351" s="43">
        <v>4800</v>
      </c>
      <c r="B2351" s="43" t="s">
        <v>202</v>
      </c>
      <c r="C2351" s="43" t="s">
        <v>671</v>
      </c>
      <c r="D2351" s="44">
        <v>40913</v>
      </c>
      <c r="E2351" s="43">
        <v>4</v>
      </c>
      <c r="F2351" s="43">
        <v>83880</v>
      </c>
      <c r="G2351" s="43">
        <v>0.05</v>
      </c>
      <c r="H2351" s="43">
        <v>4194</v>
      </c>
      <c r="I2351" s="43" t="s">
        <v>76</v>
      </c>
      <c r="J2351" s="43" t="s">
        <v>138</v>
      </c>
      <c r="K2351" s="43">
        <f t="shared" si="288"/>
        <v>2012</v>
      </c>
      <c r="L2351" s="43">
        <f t="shared" si="289"/>
        <v>1</v>
      </c>
      <c r="M2351" s="43">
        <f t="shared" si="290"/>
        <v>0</v>
      </c>
      <c r="N2351" s="43">
        <f t="shared" si="291"/>
        <v>1</v>
      </c>
      <c r="O2351" s="43" t="str">
        <f t="shared" si="292"/>
        <v>C: 4-6%</v>
      </c>
      <c r="P2351" s="45">
        <f t="shared" si="293"/>
        <v>79686</v>
      </c>
      <c r="Q2351" s="45">
        <f>IF(L2351=1,F2351*INDEX(Asumsi!$B$5:$B$7,MATCH(I2351,Asumsi!$A$5:$A$7,0))-H2351,0)</f>
        <v>20970</v>
      </c>
      <c r="R2351" s="46">
        <f>MIN(G2351,INDEX(Asumsi!$C$5:$C$7,MATCH(I2351,Asumsi!$A$5:$A$7,0)))</f>
        <v>0.05</v>
      </c>
      <c r="S2351" s="43">
        <f t="shared" si="294"/>
        <v>0</v>
      </c>
      <c r="T2351" s="45">
        <f t="shared" si="295"/>
        <v>0</v>
      </c>
      <c r="U2351" s="45">
        <f>IF(L2351=1,F2351*INDEX(Asumsi!$B$5:$B$7,MATCH(I2351,Asumsi!$A$5:$A$7,0))-F2351*R2351,0)</f>
        <v>20970</v>
      </c>
      <c r="V2351" s="45">
        <f>IF(S2351=1,U2351*(1-Asumsi!$B$10),U2351)</f>
        <v>20970</v>
      </c>
    </row>
    <row r="2352" spans="1:22" x14ac:dyDescent="0.35">
      <c r="A2352" s="43">
        <v>5543</v>
      </c>
      <c r="B2352" s="43" t="s">
        <v>202</v>
      </c>
      <c r="C2352" s="43" t="s">
        <v>672</v>
      </c>
      <c r="D2352" s="44">
        <v>40445</v>
      </c>
      <c r="E2352" s="43">
        <v>15</v>
      </c>
      <c r="F2352" s="43">
        <v>1407080</v>
      </c>
      <c r="G2352" s="43">
        <v>0.04</v>
      </c>
      <c r="H2352" s="43">
        <v>56283</v>
      </c>
      <c r="I2352" s="43" t="s">
        <v>76</v>
      </c>
      <c r="J2352" s="43" t="s">
        <v>141</v>
      </c>
      <c r="K2352" s="43">
        <f t="shared" si="288"/>
        <v>2010</v>
      </c>
      <c r="L2352" s="43">
        <f t="shared" si="289"/>
        <v>1</v>
      </c>
      <c r="M2352" s="43">
        <f t="shared" si="290"/>
        <v>0</v>
      </c>
      <c r="N2352" s="43">
        <f t="shared" si="291"/>
        <v>1</v>
      </c>
      <c r="O2352" s="43" t="str">
        <f t="shared" si="292"/>
        <v>C: 4-6%</v>
      </c>
      <c r="P2352" s="45">
        <f t="shared" si="293"/>
        <v>1350797</v>
      </c>
      <c r="Q2352" s="45">
        <f>IF(L2352=1,F2352*INDEX(Asumsi!$B$5:$B$7,MATCH(I2352,Asumsi!$A$5:$A$7,0))-H2352,0)</f>
        <v>365841</v>
      </c>
      <c r="R2352" s="46">
        <f>MIN(G2352,INDEX(Asumsi!$C$5:$C$7,MATCH(I2352,Asumsi!$A$5:$A$7,0)))</f>
        <v>0.04</v>
      </c>
      <c r="S2352" s="43">
        <f t="shared" si="294"/>
        <v>0</v>
      </c>
      <c r="T2352" s="45">
        <f t="shared" si="295"/>
        <v>0</v>
      </c>
      <c r="U2352" s="45">
        <f>IF(L2352=1,F2352*INDEX(Asumsi!$B$5:$B$7,MATCH(I2352,Asumsi!$A$5:$A$7,0))-F2352*R2352,0)</f>
        <v>365840.8</v>
      </c>
      <c r="V2352" s="45">
        <f>IF(S2352=1,U2352*(1-Asumsi!$B$10),U2352)</f>
        <v>365840.8</v>
      </c>
    </row>
    <row r="2353" spans="1:22" x14ac:dyDescent="0.35">
      <c r="A2353" s="43">
        <v>5636</v>
      </c>
      <c r="B2353" s="43" t="s">
        <v>202</v>
      </c>
      <c r="C2353" s="43" t="s">
        <v>673</v>
      </c>
      <c r="D2353" s="44">
        <v>40589</v>
      </c>
      <c r="E2353" s="43">
        <v>23</v>
      </c>
      <c r="F2353" s="43">
        <v>276340</v>
      </c>
      <c r="G2353" s="43">
        <v>0</v>
      </c>
      <c r="H2353" s="43">
        <v>0</v>
      </c>
      <c r="I2353" s="43" t="s">
        <v>76</v>
      </c>
      <c r="J2353" s="43" t="s">
        <v>147</v>
      </c>
      <c r="K2353" s="43">
        <f t="shared" si="288"/>
        <v>2011</v>
      </c>
      <c r="L2353" s="43">
        <f t="shared" si="289"/>
        <v>1</v>
      </c>
      <c r="M2353" s="43">
        <f t="shared" si="290"/>
        <v>0</v>
      </c>
      <c r="N2353" s="43">
        <f t="shared" si="291"/>
        <v>1</v>
      </c>
      <c r="O2353" s="43" t="str">
        <f t="shared" si="292"/>
        <v>A: 0%</v>
      </c>
      <c r="P2353" s="45">
        <f t="shared" si="293"/>
        <v>276340</v>
      </c>
      <c r="Q2353" s="45">
        <f>IF(L2353=1,F2353*INDEX(Asumsi!$B$5:$B$7,MATCH(I2353,Asumsi!$A$5:$A$7,0))-H2353,0)</f>
        <v>82902</v>
      </c>
      <c r="R2353" s="46">
        <f>MIN(G2353,INDEX(Asumsi!$C$5:$C$7,MATCH(I2353,Asumsi!$A$5:$A$7,0)))</f>
        <v>0</v>
      </c>
      <c r="S2353" s="43">
        <f t="shared" si="294"/>
        <v>0</v>
      </c>
      <c r="T2353" s="45">
        <f t="shared" si="295"/>
        <v>0</v>
      </c>
      <c r="U2353" s="45">
        <f>IF(L2353=1,F2353*INDEX(Asumsi!$B$5:$B$7,MATCH(I2353,Asumsi!$A$5:$A$7,0))-F2353*R2353,0)</f>
        <v>82902</v>
      </c>
      <c r="V2353" s="45">
        <f>IF(S2353=1,U2353*(1-Asumsi!$B$10),U2353)</f>
        <v>82902</v>
      </c>
    </row>
    <row r="2354" spans="1:22" x14ac:dyDescent="0.35">
      <c r="A2354" s="43">
        <v>6050</v>
      </c>
      <c r="B2354" s="43" t="s">
        <v>202</v>
      </c>
      <c r="C2354" s="43" t="s">
        <v>674</v>
      </c>
      <c r="D2354" s="44">
        <v>40265</v>
      </c>
      <c r="E2354" s="43">
        <v>3</v>
      </c>
      <c r="F2354" s="43">
        <v>523880</v>
      </c>
      <c r="G2354" s="43">
        <v>0.06</v>
      </c>
      <c r="H2354" s="43">
        <v>31433</v>
      </c>
      <c r="I2354" s="43" t="s">
        <v>77</v>
      </c>
      <c r="J2354" s="43" t="s">
        <v>134</v>
      </c>
      <c r="K2354" s="43">
        <f t="shared" si="288"/>
        <v>2010</v>
      </c>
      <c r="L2354" s="43">
        <f t="shared" si="289"/>
        <v>1</v>
      </c>
      <c r="M2354" s="43">
        <f t="shared" si="290"/>
        <v>0</v>
      </c>
      <c r="N2354" s="43">
        <f t="shared" si="291"/>
        <v>1</v>
      </c>
      <c r="O2354" s="43" t="str">
        <f t="shared" si="292"/>
        <v>C: 4-6%</v>
      </c>
      <c r="P2354" s="45">
        <f t="shared" si="293"/>
        <v>492447</v>
      </c>
      <c r="Q2354" s="45">
        <f>IF(L2354=1,F2354*INDEX(Asumsi!$B$5:$B$7,MATCH(I2354,Asumsi!$A$5:$A$7,0))-H2354,0)</f>
        <v>125731</v>
      </c>
      <c r="R2354" s="46">
        <f>MIN(G2354,INDEX(Asumsi!$C$5:$C$7,MATCH(I2354,Asumsi!$A$5:$A$7,0)))</f>
        <v>0.05</v>
      </c>
      <c r="S2354" s="43">
        <f t="shared" si="294"/>
        <v>1</v>
      </c>
      <c r="T2354" s="45">
        <f t="shared" si="295"/>
        <v>5238.7999999999975</v>
      </c>
      <c r="U2354" s="45">
        <f>IF(L2354=1,F2354*INDEX(Asumsi!$B$5:$B$7,MATCH(I2354,Asumsi!$A$5:$A$7,0))-F2354*R2354,0)</f>
        <v>130970</v>
      </c>
      <c r="V2354" s="45">
        <f>IF(S2354=1,U2354*(1-Asumsi!$B$10),U2354)</f>
        <v>124421.5</v>
      </c>
    </row>
    <row r="2355" spans="1:22" x14ac:dyDescent="0.35">
      <c r="A2355" s="43">
        <v>6148</v>
      </c>
      <c r="B2355" s="43" t="s">
        <v>202</v>
      </c>
      <c r="C2355" s="43" t="s">
        <v>675</v>
      </c>
      <c r="D2355" s="44">
        <v>40901</v>
      </c>
      <c r="E2355" s="43">
        <v>50</v>
      </c>
      <c r="F2355" s="43">
        <v>1021120</v>
      </c>
      <c r="G2355" s="43">
        <v>0.05</v>
      </c>
      <c r="H2355" s="43">
        <v>51056</v>
      </c>
      <c r="I2355" s="43" t="s">
        <v>75</v>
      </c>
      <c r="J2355" s="43" t="s">
        <v>144</v>
      </c>
      <c r="K2355" s="43">
        <f t="shared" si="288"/>
        <v>2011</v>
      </c>
      <c r="L2355" s="43">
        <f t="shared" si="289"/>
        <v>1</v>
      </c>
      <c r="M2355" s="43">
        <f t="shared" si="290"/>
        <v>0</v>
      </c>
      <c r="N2355" s="43">
        <f t="shared" si="291"/>
        <v>1</v>
      </c>
      <c r="O2355" s="43" t="str">
        <f t="shared" si="292"/>
        <v>C: 4-6%</v>
      </c>
      <c r="P2355" s="45">
        <f t="shared" si="293"/>
        <v>970064</v>
      </c>
      <c r="Q2355" s="45">
        <f>IF(L2355=1,F2355*INDEX(Asumsi!$B$5:$B$7,MATCH(I2355,Asumsi!$A$5:$A$7,0))-H2355,0)</f>
        <v>255280</v>
      </c>
      <c r="R2355" s="46">
        <f>MIN(G2355,INDEX(Asumsi!$C$5:$C$7,MATCH(I2355,Asumsi!$A$5:$A$7,0)))</f>
        <v>0.03</v>
      </c>
      <c r="S2355" s="43">
        <f t="shared" si="294"/>
        <v>1</v>
      </c>
      <c r="T2355" s="45">
        <f t="shared" si="295"/>
        <v>20422.400000000005</v>
      </c>
      <c r="U2355" s="45">
        <f>IF(L2355=1,F2355*INDEX(Asumsi!$B$5:$B$7,MATCH(I2355,Asumsi!$A$5:$A$7,0))-F2355*R2355,0)</f>
        <v>275702.40000000002</v>
      </c>
      <c r="V2355" s="45">
        <f>IF(S2355=1,U2355*(1-Asumsi!$B$10),U2355)</f>
        <v>261917.28</v>
      </c>
    </row>
    <row r="2356" spans="1:22" x14ac:dyDescent="0.35">
      <c r="A2356" s="43">
        <v>6727</v>
      </c>
      <c r="B2356" s="43" t="s">
        <v>202</v>
      </c>
      <c r="C2356" s="43" t="s">
        <v>676</v>
      </c>
      <c r="D2356" s="44">
        <v>40054</v>
      </c>
      <c r="E2356" s="43">
        <v>12</v>
      </c>
      <c r="F2356" s="43">
        <v>66860</v>
      </c>
      <c r="G2356" s="43">
        <v>0.06</v>
      </c>
      <c r="H2356" s="43">
        <v>4012</v>
      </c>
      <c r="I2356" s="43" t="s">
        <v>76</v>
      </c>
      <c r="J2356" s="43" t="s">
        <v>149</v>
      </c>
      <c r="K2356" s="43">
        <f t="shared" si="288"/>
        <v>2009</v>
      </c>
      <c r="L2356" s="43">
        <f t="shared" si="289"/>
        <v>1</v>
      </c>
      <c r="M2356" s="43">
        <f t="shared" si="290"/>
        <v>0</v>
      </c>
      <c r="N2356" s="43">
        <f t="shared" si="291"/>
        <v>1</v>
      </c>
      <c r="O2356" s="43" t="str">
        <f t="shared" si="292"/>
        <v>C: 4-6%</v>
      </c>
      <c r="P2356" s="45">
        <f t="shared" si="293"/>
        <v>62848</v>
      </c>
      <c r="Q2356" s="45">
        <f>IF(L2356=1,F2356*INDEX(Asumsi!$B$5:$B$7,MATCH(I2356,Asumsi!$A$5:$A$7,0))-H2356,0)</f>
        <v>16046</v>
      </c>
      <c r="R2356" s="46">
        <f>MIN(G2356,INDEX(Asumsi!$C$5:$C$7,MATCH(I2356,Asumsi!$A$5:$A$7,0)))</f>
        <v>0.05</v>
      </c>
      <c r="S2356" s="43">
        <f t="shared" si="294"/>
        <v>1</v>
      </c>
      <c r="T2356" s="45">
        <f t="shared" si="295"/>
        <v>668.59999999999968</v>
      </c>
      <c r="U2356" s="45">
        <f>IF(L2356=1,F2356*INDEX(Asumsi!$B$5:$B$7,MATCH(I2356,Asumsi!$A$5:$A$7,0))-F2356*R2356,0)</f>
        <v>16715</v>
      </c>
      <c r="V2356" s="45">
        <f>IF(S2356=1,U2356*(1-Asumsi!$B$10),U2356)</f>
        <v>15879.25</v>
      </c>
    </row>
    <row r="2357" spans="1:22" x14ac:dyDescent="0.35">
      <c r="A2357" s="43">
        <v>7079</v>
      </c>
      <c r="B2357" s="43" t="s">
        <v>209</v>
      </c>
      <c r="C2357" s="43" t="s">
        <v>677</v>
      </c>
      <c r="D2357" s="44">
        <v>40217</v>
      </c>
      <c r="E2357" s="43">
        <v>44</v>
      </c>
      <c r="F2357" s="43">
        <v>24592980</v>
      </c>
      <c r="G2357" s="43">
        <v>0.01</v>
      </c>
      <c r="H2357" s="43">
        <v>245930</v>
      </c>
      <c r="I2357" s="43" t="s">
        <v>75</v>
      </c>
      <c r="J2357" s="43" t="s">
        <v>135</v>
      </c>
      <c r="K2357" s="43">
        <f t="shared" si="288"/>
        <v>2010</v>
      </c>
      <c r="L2357" s="43">
        <f t="shared" si="289"/>
        <v>0</v>
      </c>
      <c r="M2357" s="43">
        <f t="shared" si="290"/>
        <v>1</v>
      </c>
      <c r="N2357" s="43">
        <f t="shared" si="291"/>
        <v>1</v>
      </c>
      <c r="O2357" s="43" t="str">
        <f t="shared" si="292"/>
        <v>B: 1-3%</v>
      </c>
      <c r="P2357" s="45">
        <f t="shared" si="293"/>
        <v>0</v>
      </c>
      <c r="Q2357" s="45">
        <f>IF(L2357=1,F2357*INDEX(Asumsi!$B$5:$B$7,MATCH(I2357,Asumsi!$A$5:$A$7,0))-H2357,0)</f>
        <v>0</v>
      </c>
      <c r="R2357" s="46">
        <f>MIN(G2357,INDEX(Asumsi!$C$5:$C$7,MATCH(I2357,Asumsi!$A$5:$A$7,0)))</f>
        <v>0.01</v>
      </c>
      <c r="S2357" s="43">
        <f t="shared" si="294"/>
        <v>0</v>
      </c>
      <c r="T2357" s="45">
        <f t="shared" si="295"/>
        <v>0</v>
      </c>
      <c r="U2357" s="45">
        <f>IF(L2357=1,F2357*INDEX(Asumsi!$B$5:$B$7,MATCH(I2357,Asumsi!$A$5:$A$7,0))-F2357*R2357,0)</f>
        <v>0</v>
      </c>
      <c r="V2357" s="45">
        <f>IF(S2357=1,U2357*(1-Asumsi!$B$10),U2357)</f>
        <v>0</v>
      </c>
    </row>
    <row r="2358" spans="1:22" x14ac:dyDescent="0.35">
      <c r="A2358" s="43">
        <v>7301</v>
      </c>
      <c r="B2358" s="43" t="s">
        <v>202</v>
      </c>
      <c r="C2358" s="43" t="s">
        <v>290</v>
      </c>
      <c r="D2358" s="44">
        <v>40540</v>
      </c>
      <c r="E2358" s="43">
        <v>17</v>
      </c>
      <c r="F2358" s="43">
        <v>1918178</v>
      </c>
      <c r="G2358" s="43">
        <v>0.06</v>
      </c>
      <c r="H2358" s="43">
        <v>115091</v>
      </c>
      <c r="I2358" s="43" t="s">
        <v>77</v>
      </c>
      <c r="J2358" s="43" t="s">
        <v>137</v>
      </c>
      <c r="K2358" s="43">
        <f t="shared" si="288"/>
        <v>2010</v>
      </c>
      <c r="L2358" s="43">
        <f t="shared" si="289"/>
        <v>1</v>
      </c>
      <c r="M2358" s="43">
        <f t="shared" si="290"/>
        <v>0</v>
      </c>
      <c r="N2358" s="43">
        <f t="shared" si="291"/>
        <v>1</v>
      </c>
      <c r="O2358" s="43" t="str">
        <f t="shared" si="292"/>
        <v>C: 4-6%</v>
      </c>
      <c r="P2358" s="45">
        <f t="shared" si="293"/>
        <v>1803087</v>
      </c>
      <c r="Q2358" s="45">
        <f>IF(L2358=1,F2358*INDEX(Asumsi!$B$5:$B$7,MATCH(I2358,Asumsi!$A$5:$A$7,0))-H2358,0)</f>
        <v>460362.4</v>
      </c>
      <c r="R2358" s="46">
        <f>MIN(G2358,INDEX(Asumsi!$C$5:$C$7,MATCH(I2358,Asumsi!$A$5:$A$7,0)))</f>
        <v>0.05</v>
      </c>
      <c r="S2358" s="43">
        <f t="shared" si="294"/>
        <v>1</v>
      </c>
      <c r="T2358" s="45">
        <f t="shared" si="295"/>
        <v>19181.779999999992</v>
      </c>
      <c r="U2358" s="45">
        <f>IF(L2358=1,F2358*INDEX(Asumsi!$B$5:$B$7,MATCH(I2358,Asumsi!$A$5:$A$7,0))-F2358*R2358,0)</f>
        <v>479544.5</v>
      </c>
      <c r="V2358" s="45">
        <f>IF(S2358=1,U2358*(1-Asumsi!$B$10),U2358)</f>
        <v>455567.27499999997</v>
      </c>
    </row>
    <row r="2359" spans="1:22" x14ac:dyDescent="0.35">
      <c r="A2359" s="43">
        <v>7623</v>
      </c>
      <c r="B2359" s="43" t="s">
        <v>202</v>
      </c>
      <c r="C2359" s="43" t="s">
        <v>669</v>
      </c>
      <c r="D2359" s="44">
        <v>40114</v>
      </c>
      <c r="E2359" s="43">
        <v>18</v>
      </c>
      <c r="F2359" s="43">
        <v>10918640</v>
      </c>
      <c r="G2359" s="43">
        <v>0.03</v>
      </c>
      <c r="H2359" s="43">
        <v>327559</v>
      </c>
      <c r="I2359" s="43" t="s">
        <v>76</v>
      </c>
      <c r="J2359" s="43" t="s">
        <v>141</v>
      </c>
      <c r="K2359" s="43">
        <f t="shared" si="288"/>
        <v>2009</v>
      </c>
      <c r="L2359" s="43">
        <f t="shared" si="289"/>
        <v>1</v>
      </c>
      <c r="M2359" s="43">
        <f t="shared" si="290"/>
        <v>0</v>
      </c>
      <c r="N2359" s="43">
        <f t="shared" si="291"/>
        <v>1</v>
      </c>
      <c r="O2359" s="43" t="str">
        <f t="shared" si="292"/>
        <v>B: 1-3%</v>
      </c>
      <c r="P2359" s="45">
        <f t="shared" si="293"/>
        <v>10591081</v>
      </c>
      <c r="Q2359" s="45">
        <f>IF(L2359=1,F2359*INDEX(Asumsi!$B$5:$B$7,MATCH(I2359,Asumsi!$A$5:$A$7,0))-H2359,0)</f>
        <v>2948033</v>
      </c>
      <c r="R2359" s="46">
        <f>MIN(G2359,INDEX(Asumsi!$C$5:$C$7,MATCH(I2359,Asumsi!$A$5:$A$7,0)))</f>
        <v>0.03</v>
      </c>
      <c r="S2359" s="43">
        <f t="shared" si="294"/>
        <v>0</v>
      </c>
      <c r="T2359" s="45">
        <f t="shared" si="295"/>
        <v>0</v>
      </c>
      <c r="U2359" s="45">
        <f>IF(L2359=1,F2359*INDEX(Asumsi!$B$5:$B$7,MATCH(I2359,Asumsi!$A$5:$A$7,0))-F2359*R2359,0)</f>
        <v>2948032.8</v>
      </c>
      <c r="V2359" s="45">
        <f>IF(S2359=1,U2359*(1-Asumsi!$B$10),U2359)</f>
        <v>2948032.8</v>
      </c>
    </row>
    <row r="2360" spans="1:22" x14ac:dyDescent="0.35">
      <c r="A2360" s="43">
        <v>8000</v>
      </c>
      <c r="B2360" s="43" t="s">
        <v>202</v>
      </c>
      <c r="C2360" s="43" t="s">
        <v>668</v>
      </c>
      <c r="D2360" s="44">
        <v>40440</v>
      </c>
      <c r="E2360" s="43">
        <v>10</v>
      </c>
      <c r="F2360" s="43">
        <v>298500</v>
      </c>
      <c r="G2360" s="43">
        <v>0.08</v>
      </c>
      <c r="H2360" s="43">
        <v>23880</v>
      </c>
      <c r="I2360" s="43" t="s">
        <v>76</v>
      </c>
      <c r="J2360" s="43" t="s">
        <v>138</v>
      </c>
      <c r="K2360" s="43">
        <f t="shared" si="288"/>
        <v>2010</v>
      </c>
      <c r="L2360" s="43">
        <f t="shared" si="289"/>
        <v>1</v>
      </c>
      <c r="M2360" s="43">
        <f t="shared" si="290"/>
        <v>0</v>
      </c>
      <c r="N2360" s="43">
        <f t="shared" si="291"/>
        <v>1</v>
      </c>
      <c r="O2360" s="43" t="str">
        <f t="shared" si="292"/>
        <v>D: 7%+</v>
      </c>
      <c r="P2360" s="45">
        <f t="shared" si="293"/>
        <v>274620</v>
      </c>
      <c r="Q2360" s="45">
        <f>IF(L2360=1,F2360*INDEX(Asumsi!$B$5:$B$7,MATCH(I2360,Asumsi!$A$5:$A$7,0))-H2360,0)</f>
        <v>65670</v>
      </c>
      <c r="R2360" s="46">
        <f>MIN(G2360,INDEX(Asumsi!$C$5:$C$7,MATCH(I2360,Asumsi!$A$5:$A$7,0)))</f>
        <v>0.05</v>
      </c>
      <c r="S2360" s="43">
        <f t="shared" si="294"/>
        <v>1</v>
      </c>
      <c r="T2360" s="45">
        <f t="shared" si="295"/>
        <v>8955</v>
      </c>
      <c r="U2360" s="45">
        <f>IF(L2360=1,F2360*INDEX(Asumsi!$B$5:$B$7,MATCH(I2360,Asumsi!$A$5:$A$7,0))-F2360*R2360,0)</f>
        <v>74625</v>
      </c>
      <c r="V2360" s="45">
        <f>IF(S2360=1,U2360*(1-Asumsi!$B$10),U2360)</f>
        <v>70893.75</v>
      </c>
    </row>
    <row r="2361" spans="1:22" x14ac:dyDescent="0.35">
      <c r="A2361" s="43">
        <v>8039</v>
      </c>
      <c r="B2361" s="43" t="s">
        <v>202</v>
      </c>
      <c r="C2361" s="43" t="s">
        <v>674</v>
      </c>
      <c r="D2361" s="44">
        <v>41144</v>
      </c>
      <c r="E2361" s="43">
        <v>37</v>
      </c>
      <c r="F2361" s="43">
        <v>2399400</v>
      </c>
      <c r="G2361" s="43">
        <v>0.01</v>
      </c>
      <c r="H2361" s="43">
        <v>23994</v>
      </c>
      <c r="I2361" s="43" t="s">
        <v>76</v>
      </c>
      <c r="J2361" s="43" t="s">
        <v>146</v>
      </c>
      <c r="K2361" s="43">
        <f t="shared" si="288"/>
        <v>2012</v>
      </c>
      <c r="L2361" s="43">
        <f t="shared" si="289"/>
        <v>1</v>
      </c>
      <c r="M2361" s="43">
        <f t="shared" si="290"/>
        <v>0</v>
      </c>
      <c r="N2361" s="43">
        <f t="shared" si="291"/>
        <v>1</v>
      </c>
      <c r="O2361" s="43" t="str">
        <f t="shared" si="292"/>
        <v>B: 1-3%</v>
      </c>
      <c r="P2361" s="45">
        <f t="shared" si="293"/>
        <v>2375406</v>
      </c>
      <c r="Q2361" s="45">
        <f>IF(L2361=1,F2361*INDEX(Asumsi!$B$5:$B$7,MATCH(I2361,Asumsi!$A$5:$A$7,0))-H2361,0)</f>
        <v>695826</v>
      </c>
      <c r="R2361" s="46">
        <f>MIN(G2361,INDEX(Asumsi!$C$5:$C$7,MATCH(I2361,Asumsi!$A$5:$A$7,0)))</f>
        <v>0.01</v>
      </c>
      <c r="S2361" s="43">
        <f t="shared" si="294"/>
        <v>0</v>
      </c>
      <c r="T2361" s="45">
        <f t="shared" si="295"/>
        <v>0</v>
      </c>
      <c r="U2361" s="45">
        <f>IF(L2361=1,F2361*INDEX(Asumsi!$B$5:$B$7,MATCH(I2361,Asumsi!$A$5:$A$7,0))-F2361*R2361,0)</f>
        <v>695826</v>
      </c>
      <c r="V2361" s="45">
        <f>IF(S2361=1,U2361*(1-Asumsi!$B$10),U2361)</f>
        <v>695826</v>
      </c>
    </row>
    <row r="2362" spans="1:22" x14ac:dyDescent="0.35">
      <c r="A2362" s="43">
        <v>8162</v>
      </c>
      <c r="B2362" s="43" t="s">
        <v>202</v>
      </c>
      <c r="C2362" s="43" t="s">
        <v>675</v>
      </c>
      <c r="D2362" s="44">
        <v>40093</v>
      </c>
      <c r="E2362" s="43">
        <v>25</v>
      </c>
      <c r="F2362" s="43">
        <v>1340780</v>
      </c>
      <c r="G2362" s="43">
        <v>0.03</v>
      </c>
      <c r="H2362" s="43">
        <v>40223</v>
      </c>
      <c r="I2362" s="43" t="s">
        <v>77</v>
      </c>
      <c r="J2362" s="43" t="s">
        <v>142</v>
      </c>
      <c r="K2362" s="43">
        <f t="shared" si="288"/>
        <v>2009</v>
      </c>
      <c r="L2362" s="43">
        <f t="shared" si="289"/>
        <v>1</v>
      </c>
      <c r="M2362" s="43">
        <f t="shared" si="290"/>
        <v>0</v>
      </c>
      <c r="N2362" s="43">
        <f t="shared" si="291"/>
        <v>1</v>
      </c>
      <c r="O2362" s="43" t="str">
        <f t="shared" si="292"/>
        <v>B: 1-3%</v>
      </c>
      <c r="P2362" s="45">
        <f t="shared" si="293"/>
        <v>1300557</v>
      </c>
      <c r="Q2362" s="45">
        <f>IF(L2362=1,F2362*INDEX(Asumsi!$B$5:$B$7,MATCH(I2362,Asumsi!$A$5:$A$7,0))-H2362,0)</f>
        <v>362011</v>
      </c>
      <c r="R2362" s="46">
        <f>MIN(G2362,INDEX(Asumsi!$C$5:$C$7,MATCH(I2362,Asumsi!$A$5:$A$7,0)))</f>
        <v>0.03</v>
      </c>
      <c r="S2362" s="43">
        <f t="shared" si="294"/>
        <v>0</v>
      </c>
      <c r="T2362" s="45">
        <f t="shared" si="295"/>
        <v>0</v>
      </c>
      <c r="U2362" s="45">
        <f>IF(L2362=1,F2362*INDEX(Asumsi!$B$5:$B$7,MATCH(I2362,Asumsi!$A$5:$A$7,0))-F2362*R2362,0)</f>
        <v>362010.6</v>
      </c>
      <c r="V2362" s="45">
        <f>IF(S2362=1,U2362*(1-Asumsi!$B$10),U2362)</f>
        <v>362010.6</v>
      </c>
    </row>
    <row r="2363" spans="1:22" x14ac:dyDescent="0.35">
      <c r="A2363" s="43">
        <v>8870</v>
      </c>
      <c r="B2363" s="43" t="s">
        <v>202</v>
      </c>
      <c r="C2363" s="43" t="s">
        <v>675</v>
      </c>
      <c r="D2363" s="44">
        <v>40242</v>
      </c>
      <c r="E2363" s="43">
        <v>15</v>
      </c>
      <c r="F2363" s="43">
        <v>883160</v>
      </c>
      <c r="G2363" s="43">
        <v>7.0000000000000007E-2</v>
      </c>
      <c r="H2363" s="43">
        <v>61821</v>
      </c>
      <c r="I2363" s="43" t="s">
        <v>76</v>
      </c>
      <c r="J2363" s="43" t="s">
        <v>145</v>
      </c>
      <c r="K2363" s="43">
        <f t="shared" si="288"/>
        <v>2010</v>
      </c>
      <c r="L2363" s="43">
        <f t="shared" si="289"/>
        <v>1</v>
      </c>
      <c r="M2363" s="43">
        <f t="shared" si="290"/>
        <v>0</v>
      </c>
      <c r="N2363" s="43">
        <f t="shared" si="291"/>
        <v>1</v>
      </c>
      <c r="O2363" s="43" t="str">
        <f t="shared" si="292"/>
        <v>D: 7%+</v>
      </c>
      <c r="P2363" s="45">
        <f t="shared" si="293"/>
        <v>821339</v>
      </c>
      <c r="Q2363" s="45">
        <f>IF(L2363=1,F2363*INDEX(Asumsi!$B$5:$B$7,MATCH(I2363,Asumsi!$A$5:$A$7,0))-H2363,0)</f>
        <v>203127</v>
      </c>
      <c r="R2363" s="46">
        <f>MIN(G2363,INDEX(Asumsi!$C$5:$C$7,MATCH(I2363,Asumsi!$A$5:$A$7,0)))</f>
        <v>0.05</v>
      </c>
      <c r="S2363" s="43">
        <f t="shared" si="294"/>
        <v>1</v>
      </c>
      <c r="T2363" s="45">
        <f t="shared" si="295"/>
        <v>17663.200000000004</v>
      </c>
      <c r="U2363" s="45">
        <f>IF(L2363=1,F2363*INDEX(Asumsi!$B$5:$B$7,MATCH(I2363,Asumsi!$A$5:$A$7,0))-F2363*R2363,0)</f>
        <v>220790</v>
      </c>
      <c r="V2363" s="45">
        <f>IF(S2363=1,U2363*(1-Asumsi!$B$10),U2363)</f>
        <v>209750.5</v>
      </c>
    </row>
    <row r="2364" spans="1:22" x14ac:dyDescent="0.35">
      <c r="A2364" s="43">
        <v>9253</v>
      </c>
      <c r="B2364" s="43" t="s">
        <v>202</v>
      </c>
      <c r="C2364" s="43" t="s">
        <v>324</v>
      </c>
      <c r="D2364" s="44">
        <v>40938</v>
      </c>
      <c r="E2364" s="43">
        <v>36</v>
      </c>
      <c r="F2364" s="43">
        <v>3288440</v>
      </c>
      <c r="G2364" s="43">
        <v>0.05</v>
      </c>
      <c r="H2364" s="43">
        <v>164422</v>
      </c>
      <c r="I2364" s="43" t="s">
        <v>75</v>
      </c>
      <c r="J2364" s="43" t="s">
        <v>144</v>
      </c>
      <c r="K2364" s="43">
        <f t="shared" si="288"/>
        <v>2012</v>
      </c>
      <c r="L2364" s="43">
        <f t="shared" si="289"/>
        <v>1</v>
      </c>
      <c r="M2364" s="43">
        <f t="shared" si="290"/>
        <v>0</v>
      </c>
      <c r="N2364" s="43">
        <f t="shared" si="291"/>
        <v>1</v>
      </c>
      <c r="O2364" s="43" t="str">
        <f t="shared" si="292"/>
        <v>C: 4-6%</v>
      </c>
      <c r="P2364" s="45">
        <f t="shared" si="293"/>
        <v>3124018</v>
      </c>
      <c r="Q2364" s="45">
        <f>IF(L2364=1,F2364*INDEX(Asumsi!$B$5:$B$7,MATCH(I2364,Asumsi!$A$5:$A$7,0))-H2364,0)</f>
        <v>822110</v>
      </c>
      <c r="R2364" s="46">
        <f>MIN(G2364,INDEX(Asumsi!$C$5:$C$7,MATCH(I2364,Asumsi!$A$5:$A$7,0)))</f>
        <v>0.03</v>
      </c>
      <c r="S2364" s="43">
        <f t="shared" si="294"/>
        <v>1</v>
      </c>
      <c r="T2364" s="45">
        <f t="shared" si="295"/>
        <v>65768.800000000017</v>
      </c>
      <c r="U2364" s="45">
        <f>IF(L2364=1,F2364*INDEX(Asumsi!$B$5:$B$7,MATCH(I2364,Asumsi!$A$5:$A$7,0))-F2364*R2364,0)</f>
        <v>887878.8</v>
      </c>
      <c r="V2364" s="45">
        <f>IF(S2364=1,U2364*(1-Asumsi!$B$10),U2364)</f>
        <v>843484.86</v>
      </c>
    </row>
    <row r="2365" spans="1:22" x14ac:dyDescent="0.35">
      <c r="A2365" s="43">
        <v>10722</v>
      </c>
      <c r="B2365" s="43" t="s">
        <v>202</v>
      </c>
      <c r="C2365" s="43" t="s">
        <v>662</v>
      </c>
      <c r="D2365" s="44">
        <v>40562</v>
      </c>
      <c r="E2365" s="43">
        <v>8</v>
      </c>
      <c r="F2365" s="43">
        <v>80520</v>
      </c>
      <c r="G2365" s="43">
        <v>0.01</v>
      </c>
      <c r="H2365" s="43">
        <v>805</v>
      </c>
      <c r="I2365" s="43" t="s">
        <v>76</v>
      </c>
      <c r="J2365" s="43" t="s">
        <v>145</v>
      </c>
      <c r="K2365" s="43">
        <f t="shared" si="288"/>
        <v>2011</v>
      </c>
      <c r="L2365" s="43">
        <f t="shared" si="289"/>
        <v>1</v>
      </c>
      <c r="M2365" s="43">
        <f t="shared" si="290"/>
        <v>0</v>
      </c>
      <c r="N2365" s="43">
        <f t="shared" si="291"/>
        <v>1</v>
      </c>
      <c r="O2365" s="43" t="str">
        <f t="shared" si="292"/>
        <v>B: 1-3%</v>
      </c>
      <c r="P2365" s="45">
        <f t="shared" si="293"/>
        <v>79715</v>
      </c>
      <c r="Q2365" s="45">
        <f>IF(L2365=1,F2365*INDEX(Asumsi!$B$5:$B$7,MATCH(I2365,Asumsi!$A$5:$A$7,0))-H2365,0)</f>
        <v>23351</v>
      </c>
      <c r="R2365" s="46">
        <f>MIN(G2365,INDEX(Asumsi!$C$5:$C$7,MATCH(I2365,Asumsi!$A$5:$A$7,0)))</f>
        <v>0.01</v>
      </c>
      <c r="S2365" s="43">
        <f t="shared" si="294"/>
        <v>0</v>
      </c>
      <c r="T2365" s="45">
        <f t="shared" si="295"/>
        <v>0</v>
      </c>
      <c r="U2365" s="45">
        <f>IF(L2365=1,F2365*INDEX(Asumsi!$B$5:$B$7,MATCH(I2365,Asumsi!$A$5:$A$7,0))-F2365*R2365,0)</f>
        <v>23350.799999999999</v>
      </c>
      <c r="V2365" s="45">
        <f>IF(S2365=1,U2365*(1-Asumsi!$B$10),U2365)</f>
        <v>23350.799999999999</v>
      </c>
    </row>
    <row r="2366" spans="1:22" x14ac:dyDescent="0.35">
      <c r="A2366" s="43">
        <v>11527</v>
      </c>
      <c r="B2366" s="43" t="s">
        <v>202</v>
      </c>
      <c r="C2366" s="43" t="s">
        <v>670</v>
      </c>
      <c r="D2366" s="44">
        <v>39996</v>
      </c>
      <c r="E2366" s="43">
        <v>45</v>
      </c>
      <c r="F2366" s="43">
        <v>9259340</v>
      </c>
      <c r="G2366" s="43">
        <v>0.04</v>
      </c>
      <c r="H2366" s="43">
        <v>370374</v>
      </c>
      <c r="I2366" s="43" t="s">
        <v>75</v>
      </c>
      <c r="J2366" s="43" t="s">
        <v>144</v>
      </c>
      <c r="K2366" s="43">
        <f t="shared" si="288"/>
        <v>2009</v>
      </c>
      <c r="L2366" s="43">
        <f t="shared" si="289"/>
        <v>1</v>
      </c>
      <c r="M2366" s="43">
        <f t="shared" si="290"/>
        <v>0</v>
      </c>
      <c r="N2366" s="43">
        <f t="shared" si="291"/>
        <v>1</v>
      </c>
      <c r="O2366" s="43" t="str">
        <f t="shared" si="292"/>
        <v>C: 4-6%</v>
      </c>
      <c r="P2366" s="45">
        <f t="shared" si="293"/>
        <v>8888966</v>
      </c>
      <c r="Q2366" s="45">
        <f>IF(L2366=1,F2366*INDEX(Asumsi!$B$5:$B$7,MATCH(I2366,Asumsi!$A$5:$A$7,0))-H2366,0)</f>
        <v>2407428</v>
      </c>
      <c r="R2366" s="46">
        <f>MIN(G2366,INDEX(Asumsi!$C$5:$C$7,MATCH(I2366,Asumsi!$A$5:$A$7,0)))</f>
        <v>0.03</v>
      </c>
      <c r="S2366" s="43">
        <f t="shared" si="294"/>
        <v>1</v>
      </c>
      <c r="T2366" s="45">
        <f t="shared" si="295"/>
        <v>92593.400000000023</v>
      </c>
      <c r="U2366" s="45">
        <f>IF(L2366=1,F2366*INDEX(Asumsi!$B$5:$B$7,MATCH(I2366,Asumsi!$A$5:$A$7,0))-F2366*R2366,0)</f>
        <v>2500021.7999999998</v>
      </c>
      <c r="V2366" s="45">
        <f>IF(S2366=1,U2366*(1-Asumsi!$B$10),U2366)</f>
        <v>2375020.7099999995</v>
      </c>
    </row>
    <row r="2367" spans="1:22" x14ac:dyDescent="0.35">
      <c r="A2367" s="43">
        <v>11683</v>
      </c>
      <c r="B2367" s="43" t="s">
        <v>202</v>
      </c>
      <c r="C2367" s="43" t="s">
        <v>672</v>
      </c>
      <c r="D2367" s="44">
        <v>40946</v>
      </c>
      <c r="E2367" s="43">
        <v>28</v>
      </c>
      <c r="F2367" s="43">
        <v>3300822</v>
      </c>
      <c r="G2367" s="43">
        <v>0.03</v>
      </c>
      <c r="H2367" s="43">
        <v>99025</v>
      </c>
      <c r="I2367" s="43" t="s">
        <v>77</v>
      </c>
      <c r="J2367" s="43" t="s">
        <v>137</v>
      </c>
      <c r="K2367" s="43">
        <f t="shared" si="288"/>
        <v>2012</v>
      </c>
      <c r="L2367" s="43">
        <f t="shared" si="289"/>
        <v>1</v>
      </c>
      <c r="M2367" s="43">
        <f t="shared" si="290"/>
        <v>0</v>
      </c>
      <c r="N2367" s="43">
        <f t="shared" si="291"/>
        <v>1</v>
      </c>
      <c r="O2367" s="43" t="str">
        <f t="shared" si="292"/>
        <v>B: 1-3%</v>
      </c>
      <c r="P2367" s="45">
        <f t="shared" si="293"/>
        <v>3201797</v>
      </c>
      <c r="Q2367" s="45">
        <f>IF(L2367=1,F2367*INDEX(Asumsi!$B$5:$B$7,MATCH(I2367,Asumsi!$A$5:$A$7,0))-H2367,0)</f>
        <v>891221.6</v>
      </c>
      <c r="R2367" s="46">
        <f>MIN(G2367,INDEX(Asumsi!$C$5:$C$7,MATCH(I2367,Asumsi!$A$5:$A$7,0)))</f>
        <v>0.03</v>
      </c>
      <c r="S2367" s="43">
        <f t="shared" si="294"/>
        <v>0</v>
      </c>
      <c r="T2367" s="45">
        <f t="shared" si="295"/>
        <v>0</v>
      </c>
      <c r="U2367" s="45">
        <f>IF(L2367=1,F2367*INDEX(Asumsi!$B$5:$B$7,MATCH(I2367,Asumsi!$A$5:$A$7,0))-F2367*R2367,0)</f>
        <v>891221.94</v>
      </c>
      <c r="V2367" s="45">
        <f>IF(S2367=1,U2367*(1-Asumsi!$B$10),U2367)</f>
        <v>891221.94</v>
      </c>
    </row>
    <row r="2368" spans="1:22" x14ac:dyDescent="0.35">
      <c r="A2368" s="43">
        <v>12448</v>
      </c>
      <c r="B2368" s="43" t="s">
        <v>202</v>
      </c>
      <c r="C2368" s="43" t="s">
        <v>673</v>
      </c>
      <c r="D2368" s="44">
        <v>40855</v>
      </c>
      <c r="E2368" s="43">
        <v>33</v>
      </c>
      <c r="F2368" s="43">
        <v>480540</v>
      </c>
      <c r="G2368" s="43">
        <v>7.0000000000000007E-2</v>
      </c>
      <c r="H2368" s="43">
        <v>33638</v>
      </c>
      <c r="I2368" s="43" t="s">
        <v>76</v>
      </c>
      <c r="J2368" s="43" t="s">
        <v>138</v>
      </c>
      <c r="K2368" s="43">
        <f t="shared" si="288"/>
        <v>2011</v>
      </c>
      <c r="L2368" s="43">
        <f t="shared" si="289"/>
        <v>1</v>
      </c>
      <c r="M2368" s="43">
        <f t="shared" si="290"/>
        <v>0</v>
      </c>
      <c r="N2368" s="43">
        <f t="shared" si="291"/>
        <v>1</v>
      </c>
      <c r="O2368" s="43" t="str">
        <f t="shared" si="292"/>
        <v>D: 7%+</v>
      </c>
      <c r="P2368" s="45">
        <f t="shared" si="293"/>
        <v>446902</v>
      </c>
      <c r="Q2368" s="45">
        <f>IF(L2368=1,F2368*INDEX(Asumsi!$B$5:$B$7,MATCH(I2368,Asumsi!$A$5:$A$7,0))-H2368,0)</f>
        <v>110524</v>
      </c>
      <c r="R2368" s="46">
        <f>MIN(G2368,INDEX(Asumsi!$C$5:$C$7,MATCH(I2368,Asumsi!$A$5:$A$7,0)))</f>
        <v>0.05</v>
      </c>
      <c r="S2368" s="43">
        <f t="shared" si="294"/>
        <v>1</v>
      </c>
      <c r="T2368" s="45">
        <f t="shared" si="295"/>
        <v>9610.8000000000011</v>
      </c>
      <c r="U2368" s="45">
        <f>IF(L2368=1,F2368*INDEX(Asumsi!$B$5:$B$7,MATCH(I2368,Asumsi!$A$5:$A$7,0))-F2368*R2368,0)</f>
        <v>120135</v>
      </c>
      <c r="V2368" s="45">
        <f>IF(S2368=1,U2368*(1-Asumsi!$B$10),U2368)</f>
        <v>114128.25</v>
      </c>
    </row>
    <row r="2369" spans="1:22" x14ac:dyDescent="0.35">
      <c r="A2369" s="43">
        <v>13028</v>
      </c>
      <c r="B2369" s="43" t="s">
        <v>202</v>
      </c>
      <c r="C2369" s="43" t="s">
        <v>676</v>
      </c>
      <c r="D2369" s="44">
        <v>39911</v>
      </c>
      <c r="E2369" s="43">
        <v>39</v>
      </c>
      <c r="F2369" s="43">
        <v>2715060</v>
      </c>
      <c r="G2369" s="43">
        <v>0.05</v>
      </c>
      <c r="H2369" s="43">
        <v>135753</v>
      </c>
      <c r="I2369" s="43" t="s">
        <v>76</v>
      </c>
      <c r="J2369" s="43" t="s">
        <v>145</v>
      </c>
      <c r="K2369" s="43">
        <f t="shared" si="288"/>
        <v>2009</v>
      </c>
      <c r="L2369" s="43">
        <f t="shared" si="289"/>
        <v>1</v>
      </c>
      <c r="M2369" s="43">
        <f t="shared" si="290"/>
        <v>0</v>
      </c>
      <c r="N2369" s="43">
        <f t="shared" si="291"/>
        <v>1</v>
      </c>
      <c r="O2369" s="43" t="str">
        <f t="shared" si="292"/>
        <v>C: 4-6%</v>
      </c>
      <c r="P2369" s="45">
        <f t="shared" si="293"/>
        <v>2579307</v>
      </c>
      <c r="Q2369" s="45">
        <f>IF(L2369=1,F2369*INDEX(Asumsi!$B$5:$B$7,MATCH(I2369,Asumsi!$A$5:$A$7,0))-H2369,0)</f>
        <v>678765</v>
      </c>
      <c r="R2369" s="46">
        <f>MIN(G2369,INDEX(Asumsi!$C$5:$C$7,MATCH(I2369,Asumsi!$A$5:$A$7,0)))</f>
        <v>0.05</v>
      </c>
      <c r="S2369" s="43">
        <f t="shared" si="294"/>
        <v>0</v>
      </c>
      <c r="T2369" s="45">
        <f t="shared" si="295"/>
        <v>0</v>
      </c>
      <c r="U2369" s="45">
        <f>IF(L2369=1,F2369*INDEX(Asumsi!$B$5:$B$7,MATCH(I2369,Asumsi!$A$5:$A$7,0))-F2369*R2369,0)</f>
        <v>678765</v>
      </c>
      <c r="V2369" s="45">
        <f>IF(S2369=1,U2369*(1-Asumsi!$B$10),U2369)</f>
        <v>678765</v>
      </c>
    </row>
    <row r="2370" spans="1:22" x14ac:dyDescent="0.35">
      <c r="A2370" s="43">
        <v>13156</v>
      </c>
      <c r="B2370" s="43" t="s">
        <v>202</v>
      </c>
      <c r="C2370" s="43" t="s">
        <v>678</v>
      </c>
      <c r="D2370" s="44">
        <v>40821</v>
      </c>
      <c r="E2370" s="43">
        <v>12</v>
      </c>
      <c r="F2370" s="43">
        <v>1004020</v>
      </c>
      <c r="G2370" s="43">
        <v>0.04</v>
      </c>
      <c r="H2370" s="43">
        <v>40161</v>
      </c>
      <c r="I2370" s="43" t="s">
        <v>75</v>
      </c>
      <c r="J2370" s="43" t="s">
        <v>144</v>
      </c>
      <c r="K2370" s="43">
        <f t="shared" ref="K2370:K2433" si="296">YEAR(D2370)</f>
        <v>2011</v>
      </c>
      <c r="L2370" s="43">
        <f t="shared" ref="L2370:L2433" si="297">IF(B2370="Order Finished",1,0)</f>
        <v>1</v>
      </c>
      <c r="M2370" s="43">
        <f t="shared" ref="M2370:M2433" si="298">IF(B2370="Order Returned",1,0)</f>
        <v>0</v>
      </c>
      <c r="N2370" s="43">
        <f t="shared" ref="N2370:N2433" si="299">IF(B2370="Order Cancelled",0,1)</f>
        <v>1</v>
      </c>
      <c r="O2370" s="43" t="str">
        <f t="shared" ref="O2370:O2433" si="300">IF(G2370=0,"A: 0%",IF(G2370&lt;=0.03,"B: 1-3%",IF(G2370&lt;=0.06,"C: 4-6%","D: 7%+")))</f>
        <v>C: 4-6%</v>
      </c>
      <c r="P2370" s="45">
        <f t="shared" ref="P2370:P2433" si="301">IF(L2370=1,F2370-H2370,0)</f>
        <v>963859</v>
      </c>
      <c r="Q2370" s="45">
        <f>IF(L2370=1,F2370*INDEX(Asumsi!$B$5:$B$7,MATCH(I2370,Asumsi!$A$5:$A$7,0))-H2370,0)</f>
        <v>261045</v>
      </c>
      <c r="R2370" s="46">
        <f>MIN(G2370,INDEX(Asumsi!$C$5:$C$7,MATCH(I2370,Asumsi!$A$5:$A$7,0)))</f>
        <v>0.03</v>
      </c>
      <c r="S2370" s="43">
        <f t="shared" ref="S2370:S2433" si="302">IF(G2370&gt;R2370,1,0)</f>
        <v>1</v>
      </c>
      <c r="T2370" s="45">
        <f t="shared" ref="T2370:T2433" si="303">IF(L2370=1,F2370*(G2370-R2370),0)</f>
        <v>10040.200000000003</v>
      </c>
      <c r="U2370" s="45">
        <f>IF(L2370=1,F2370*INDEX(Asumsi!$B$5:$B$7,MATCH(I2370,Asumsi!$A$5:$A$7,0))-F2370*R2370,0)</f>
        <v>271085.40000000002</v>
      </c>
      <c r="V2370" s="45">
        <f>IF(S2370=1,U2370*(1-Asumsi!$B$10),U2370)</f>
        <v>257531.13</v>
      </c>
    </row>
    <row r="2371" spans="1:22" x14ac:dyDescent="0.35">
      <c r="A2371" s="43">
        <v>13252</v>
      </c>
      <c r="B2371" s="43" t="s">
        <v>202</v>
      </c>
      <c r="C2371" s="43" t="s">
        <v>664</v>
      </c>
      <c r="D2371" s="44">
        <v>39894</v>
      </c>
      <c r="E2371" s="43">
        <v>44</v>
      </c>
      <c r="F2371" s="43">
        <v>14625720</v>
      </c>
      <c r="G2371" s="43">
        <v>0.03</v>
      </c>
      <c r="H2371" s="43">
        <v>438772</v>
      </c>
      <c r="I2371" s="43" t="s">
        <v>75</v>
      </c>
      <c r="J2371" s="43" t="s">
        <v>135</v>
      </c>
      <c r="K2371" s="43">
        <f t="shared" si="296"/>
        <v>2009</v>
      </c>
      <c r="L2371" s="43">
        <f t="shared" si="297"/>
        <v>1</v>
      </c>
      <c r="M2371" s="43">
        <f t="shared" si="298"/>
        <v>0</v>
      </c>
      <c r="N2371" s="43">
        <f t="shared" si="299"/>
        <v>1</v>
      </c>
      <c r="O2371" s="43" t="str">
        <f t="shared" si="300"/>
        <v>B: 1-3%</v>
      </c>
      <c r="P2371" s="45">
        <f t="shared" si="301"/>
        <v>14186948</v>
      </c>
      <c r="Q2371" s="45">
        <f>IF(L2371=1,F2371*INDEX(Asumsi!$B$5:$B$7,MATCH(I2371,Asumsi!$A$5:$A$7,0))-H2371,0)</f>
        <v>3948944</v>
      </c>
      <c r="R2371" s="46">
        <f>MIN(G2371,INDEX(Asumsi!$C$5:$C$7,MATCH(I2371,Asumsi!$A$5:$A$7,0)))</f>
        <v>0.03</v>
      </c>
      <c r="S2371" s="43">
        <f t="shared" si="302"/>
        <v>0</v>
      </c>
      <c r="T2371" s="45">
        <f t="shared" si="303"/>
        <v>0</v>
      </c>
      <c r="U2371" s="45">
        <f>IF(L2371=1,F2371*INDEX(Asumsi!$B$5:$B$7,MATCH(I2371,Asumsi!$A$5:$A$7,0))-F2371*R2371,0)</f>
        <v>3948944.4</v>
      </c>
      <c r="V2371" s="45">
        <f>IF(S2371=1,U2371*(1-Asumsi!$B$10),U2371)</f>
        <v>3948944.4</v>
      </c>
    </row>
    <row r="2372" spans="1:22" x14ac:dyDescent="0.35">
      <c r="A2372" s="43">
        <v>13540</v>
      </c>
      <c r="B2372" s="43" t="s">
        <v>202</v>
      </c>
      <c r="C2372" s="43" t="s">
        <v>679</v>
      </c>
      <c r="D2372" s="44">
        <v>40321</v>
      </c>
      <c r="E2372" s="43">
        <v>33</v>
      </c>
      <c r="F2372" s="43">
        <v>242000</v>
      </c>
      <c r="G2372" s="43">
        <v>0.09</v>
      </c>
      <c r="H2372" s="43">
        <v>21780</v>
      </c>
      <c r="I2372" s="43" t="s">
        <v>76</v>
      </c>
      <c r="J2372" s="43" t="s">
        <v>149</v>
      </c>
      <c r="K2372" s="43">
        <f t="shared" si="296"/>
        <v>2010</v>
      </c>
      <c r="L2372" s="43">
        <f t="shared" si="297"/>
        <v>1</v>
      </c>
      <c r="M2372" s="43">
        <f t="shared" si="298"/>
        <v>0</v>
      </c>
      <c r="N2372" s="43">
        <f t="shared" si="299"/>
        <v>1</v>
      </c>
      <c r="O2372" s="43" t="str">
        <f t="shared" si="300"/>
        <v>D: 7%+</v>
      </c>
      <c r="P2372" s="45">
        <f t="shared" si="301"/>
        <v>220220</v>
      </c>
      <c r="Q2372" s="45">
        <f>IF(L2372=1,F2372*INDEX(Asumsi!$B$5:$B$7,MATCH(I2372,Asumsi!$A$5:$A$7,0))-H2372,0)</f>
        <v>50820</v>
      </c>
      <c r="R2372" s="46">
        <f>MIN(G2372,INDEX(Asumsi!$C$5:$C$7,MATCH(I2372,Asumsi!$A$5:$A$7,0)))</f>
        <v>0.05</v>
      </c>
      <c r="S2372" s="43">
        <f t="shared" si="302"/>
        <v>1</v>
      </c>
      <c r="T2372" s="45">
        <f t="shared" si="303"/>
        <v>9679.9999999999982</v>
      </c>
      <c r="U2372" s="45">
        <f>IF(L2372=1,F2372*INDEX(Asumsi!$B$5:$B$7,MATCH(I2372,Asumsi!$A$5:$A$7,0))-F2372*R2372,0)</f>
        <v>60500</v>
      </c>
      <c r="V2372" s="45">
        <f>IF(S2372=1,U2372*(1-Asumsi!$B$10),U2372)</f>
        <v>57475</v>
      </c>
    </row>
    <row r="2373" spans="1:22" x14ac:dyDescent="0.35">
      <c r="A2373" s="43">
        <v>14081</v>
      </c>
      <c r="B2373" s="43" t="s">
        <v>202</v>
      </c>
      <c r="C2373" s="43" t="s">
        <v>666</v>
      </c>
      <c r="D2373" s="44">
        <v>40457</v>
      </c>
      <c r="E2373" s="43">
        <v>31</v>
      </c>
      <c r="F2373" s="43">
        <v>2952240</v>
      </c>
      <c r="G2373" s="43">
        <v>0.03</v>
      </c>
      <c r="H2373" s="43">
        <v>88567</v>
      </c>
      <c r="I2373" s="43" t="s">
        <v>75</v>
      </c>
      <c r="J2373" s="43" t="s">
        <v>136</v>
      </c>
      <c r="K2373" s="43">
        <f t="shared" si="296"/>
        <v>2010</v>
      </c>
      <c r="L2373" s="43">
        <f t="shared" si="297"/>
        <v>1</v>
      </c>
      <c r="M2373" s="43">
        <f t="shared" si="298"/>
        <v>0</v>
      </c>
      <c r="N2373" s="43">
        <f t="shared" si="299"/>
        <v>1</v>
      </c>
      <c r="O2373" s="43" t="str">
        <f t="shared" si="300"/>
        <v>B: 1-3%</v>
      </c>
      <c r="P2373" s="45">
        <f t="shared" si="301"/>
        <v>2863673</v>
      </c>
      <c r="Q2373" s="45">
        <f>IF(L2373=1,F2373*INDEX(Asumsi!$B$5:$B$7,MATCH(I2373,Asumsi!$A$5:$A$7,0))-H2373,0)</f>
        <v>797105</v>
      </c>
      <c r="R2373" s="46">
        <f>MIN(G2373,INDEX(Asumsi!$C$5:$C$7,MATCH(I2373,Asumsi!$A$5:$A$7,0)))</f>
        <v>0.03</v>
      </c>
      <c r="S2373" s="43">
        <f t="shared" si="302"/>
        <v>0</v>
      </c>
      <c r="T2373" s="45">
        <f t="shared" si="303"/>
        <v>0</v>
      </c>
      <c r="U2373" s="45">
        <f>IF(L2373=1,F2373*INDEX(Asumsi!$B$5:$B$7,MATCH(I2373,Asumsi!$A$5:$A$7,0))-F2373*R2373,0)</f>
        <v>797104.8</v>
      </c>
      <c r="V2373" s="45">
        <f>IF(S2373=1,U2373*(1-Asumsi!$B$10),U2373)</f>
        <v>797104.8</v>
      </c>
    </row>
    <row r="2374" spans="1:22" x14ac:dyDescent="0.35">
      <c r="A2374" s="43">
        <v>14086</v>
      </c>
      <c r="B2374" s="43" t="s">
        <v>202</v>
      </c>
      <c r="C2374" s="43" t="s">
        <v>666</v>
      </c>
      <c r="D2374" s="44">
        <v>40471</v>
      </c>
      <c r="E2374" s="43">
        <v>13</v>
      </c>
      <c r="F2374" s="43">
        <v>3529940</v>
      </c>
      <c r="G2374" s="43">
        <v>7.0000000000000007E-2</v>
      </c>
      <c r="H2374" s="43">
        <v>247096</v>
      </c>
      <c r="I2374" s="43" t="s">
        <v>75</v>
      </c>
      <c r="J2374" s="43" t="s">
        <v>143</v>
      </c>
      <c r="K2374" s="43">
        <f t="shared" si="296"/>
        <v>2010</v>
      </c>
      <c r="L2374" s="43">
        <f t="shared" si="297"/>
        <v>1</v>
      </c>
      <c r="M2374" s="43">
        <f t="shared" si="298"/>
        <v>0</v>
      </c>
      <c r="N2374" s="43">
        <f t="shared" si="299"/>
        <v>1</v>
      </c>
      <c r="O2374" s="43" t="str">
        <f t="shared" si="300"/>
        <v>D: 7%+</v>
      </c>
      <c r="P2374" s="45">
        <f t="shared" si="301"/>
        <v>3282844</v>
      </c>
      <c r="Q2374" s="45">
        <f>IF(L2374=1,F2374*INDEX(Asumsi!$B$5:$B$7,MATCH(I2374,Asumsi!$A$5:$A$7,0))-H2374,0)</f>
        <v>811886</v>
      </c>
      <c r="R2374" s="46">
        <f>MIN(G2374,INDEX(Asumsi!$C$5:$C$7,MATCH(I2374,Asumsi!$A$5:$A$7,0)))</f>
        <v>0.03</v>
      </c>
      <c r="S2374" s="43">
        <f t="shared" si="302"/>
        <v>1</v>
      </c>
      <c r="T2374" s="45">
        <f t="shared" si="303"/>
        <v>141197.60000000003</v>
      </c>
      <c r="U2374" s="45">
        <f>IF(L2374=1,F2374*INDEX(Asumsi!$B$5:$B$7,MATCH(I2374,Asumsi!$A$5:$A$7,0))-F2374*R2374,0)</f>
        <v>953083.8</v>
      </c>
      <c r="V2374" s="45">
        <f>IF(S2374=1,U2374*(1-Asumsi!$B$10),U2374)</f>
        <v>905429.61</v>
      </c>
    </row>
    <row r="2375" spans="1:22" x14ac:dyDescent="0.35">
      <c r="A2375" s="43">
        <v>14435</v>
      </c>
      <c r="B2375" s="43" t="s">
        <v>202</v>
      </c>
      <c r="C2375" s="43" t="s">
        <v>673</v>
      </c>
      <c r="D2375" s="44">
        <v>41244</v>
      </c>
      <c r="E2375" s="43">
        <v>41</v>
      </c>
      <c r="F2375" s="43">
        <v>7463180</v>
      </c>
      <c r="G2375" s="43">
        <v>0</v>
      </c>
      <c r="H2375" s="43">
        <v>0</v>
      </c>
      <c r="I2375" s="43" t="s">
        <v>75</v>
      </c>
      <c r="J2375" s="43" t="s">
        <v>135</v>
      </c>
      <c r="K2375" s="43">
        <f t="shared" si="296"/>
        <v>2012</v>
      </c>
      <c r="L2375" s="43">
        <f t="shared" si="297"/>
        <v>1</v>
      </c>
      <c r="M2375" s="43">
        <f t="shared" si="298"/>
        <v>0</v>
      </c>
      <c r="N2375" s="43">
        <f t="shared" si="299"/>
        <v>1</v>
      </c>
      <c r="O2375" s="43" t="str">
        <f t="shared" si="300"/>
        <v>A: 0%</v>
      </c>
      <c r="P2375" s="45">
        <f t="shared" si="301"/>
        <v>7463180</v>
      </c>
      <c r="Q2375" s="45">
        <f>IF(L2375=1,F2375*INDEX(Asumsi!$B$5:$B$7,MATCH(I2375,Asumsi!$A$5:$A$7,0))-H2375,0)</f>
        <v>2238954</v>
      </c>
      <c r="R2375" s="46">
        <f>MIN(G2375,INDEX(Asumsi!$C$5:$C$7,MATCH(I2375,Asumsi!$A$5:$A$7,0)))</f>
        <v>0</v>
      </c>
      <c r="S2375" s="43">
        <f t="shared" si="302"/>
        <v>0</v>
      </c>
      <c r="T2375" s="45">
        <f t="shared" si="303"/>
        <v>0</v>
      </c>
      <c r="U2375" s="45">
        <f>IF(L2375=1,F2375*INDEX(Asumsi!$B$5:$B$7,MATCH(I2375,Asumsi!$A$5:$A$7,0))-F2375*R2375,0)</f>
        <v>2238954</v>
      </c>
      <c r="V2375" s="45">
        <f>IF(S2375=1,U2375*(1-Asumsi!$B$10),U2375)</f>
        <v>2238954</v>
      </c>
    </row>
    <row r="2376" spans="1:22" x14ac:dyDescent="0.35">
      <c r="A2376" s="43">
        <v>14784</v>
      </c>
      <c r="B2376" s="43" t="s">
        <v>202</v>
      </c>
      <c r="C2376" s="43" t="s">
        <v>677</v>
      </c>
      <c r="D2376" s="44">
        <v>40982</v>
      </c>
      <c r="E2376" s="43">
        <v>43</v>
      </c>
      <c r="F2376" s="43">
        <v>4018100</v>
      </c>
      <c r="G2376" s="43">
        <v>0.04</v>
      </c>
      <c r="H2376" s="43">
        <v>160724</v>
      </c>
      <c r="I2376" s="43" t="s">
        <v>75</v>
      </c>
      <c r="J2376" s="43" t="s">
        <v>136</v>
      </c>
      <c r="K2376" s="43">
        <f t="shared" si="296"/>
        <v>2012</v>
      </c>
      <c r="L2376" s="43">
        <f t="shared" si="297"/>
        <v>1</v>
      </c>
      <c r="M2376" s="43">
        <f t="shared" si="298"/>
        <v>0</v>
      </c>
      <c r="N2376" s="43">
        <f t="shared" si="299"/>
        <v>1</v>
      </c>
      <c r="O2376" s="43" t="str">
        <f t="shared" si="300"/>
        <v>C: 4-6%</v>
      </c>
      <c r="P2376" s="45">
        <f t="shared" si="301"/>
        <v>3857376</v>
      </c>
      <c r="Q2376" s="45">
        <f>IF(L2376=1,F2376*INDEX(Asumsi!$B$5:$B$7,MATCH(I2376,Asumsi!$A$5:$A$7,0))-H2376,0)</f>
        <v>1044706</v>
      </c>
      <c r="R2376" s="46">
        <f>MIN(G2376,INDEX(Asumsi!$C$5:$C$7,MATCH(I2376,Asumsi!$A$5:$A$7,0)))</f>
        <v>0.03</v>
      </c>
      <c r="S2376" s="43">
        <f t="shared" si="302"/>
        <v>1</v>
      </c>
      <c r="T2376" s="45">
        <f t="shared" si="303"/>
        <v>40181.000000000007</v>
      </c>
      <c r="U2376" s="45">
        <f>IF(L2376=1,F2376*INDEX(Asumsi!$B$5:$B$7,MATCH(I2376,Asumsi!$A$5:$A$7,0))-F2376*R2376,0)</f>
        <v>1084887</v>
      </c>
      <c r="V2376" s="45">
        <f>IF(S2376=1,U2376*(1-Asumsi!$B$10),U2376)</f>
        <v>1030642.6499999999</v>
      </c>
    </row>
    <row r="2377" spans="1:22" x14ac:dyDescent="0.35">
      <c r="A2377" s="43">
        <v>15264</v>
      </c>
      <c r="B2377" s="43" t="s">
        <v>202</v>
      </c>
      <c r="C2377" s="43" t="s">
        <v>670</v>
      </c>
      <c r="D2377" s="44">
        <v>40864</v>
      </c>
      <c r="E2377" s="43">
        <v>3</v>
      </c>
      <c r="F2377" s="43">
        <v>7163040</v>
      </c>
      <c r="G2377" s="43">
        <v>7.0000000000000007E-2</v>
      </c>
      <c r="H2377" s="43">
        <v>501413</v>
      </c>
      <c r="I2377" s="43" t="s">
        <v>76</v>
      </c>
      <c r="J2377" s="43" t="s">
        <v>138</v>
      </c>
      <c r="K2377" s="43">
        <f t="shared" si="296"/>
        <v>2011</v>
      </c>
      <c r="L2377" s="43">
        <f t="shared" si="297"/>
        <v>1</v>
      </c>
      <c r="M2377" s="43">
        <f t="shared" si="298"/>
        <v>0</v>
      </c>
      <c r="N2377" s="43">
        <f t="shared" si="299"/>
        <v>1</v>
      </c>
      <c r="O2377" s="43" t="str">
        <f t="shared" si="300"/>
        <v>D: 7%+</v>
      </c>
      <c r="P2377" s="45">
        <f t="shared" si="301"/>
        <v>6661627</v>
      </c>
      <c r="Q2377" s="45">
        <f>IF(L2377=1,F2377*INDEX(Asumsi!$B$5:$B$7,MATCH(I2377,Asumsi!$A$5:$A$7,0))-H2377,0)</f>
        <v>1647499</v>
      </c>
      <c r="R2377" s="46">
        <f>MIN(G2377,INDEX(Asumsi!$C$5:$C$7,MATCH(I2377,Asumsi!$A$5:$A$7,0)))</f>
        <v>0.05</v>
      </c>
      <c r="S2377" s="43">
        <f t="shared" si="302"/>
        <v>1</v>
      </c>
      <c r="T2377" s="45">
        <f t="shared" si="303"/>
        <v>143260.80000000002</v>
      </c>
      <c r="U2377" s="45">
        <f>IF(L2377=1,F2377*INDEX(Asumsi!$B$5:$B$7,MATCH(I2377,Asumsi!$A$5:$A$7,0))-F2377*R2377,0)</f>
        <v>1790760</v>
      </c>
      <c r="V2377" s="45">
        <f>IF(S2377=1,U2377*(1-Asumsi!$B$10),U2377)</f>
        <v>1701222</v>
      </c>
    </row>
    <row r="2378" spans="1:22" x14ac:dyDescent="0.35">
      <c r="A2378" s="43">
        <v>16352</v>
      </c>
      <c r="B2378" s="43" t="s">
        <v>202</v>
      </c>
      <c r="C2378" s="43" t="s">
        <v>290</v>
      </c>
      <c r="D2378" s="44">
        <v>41120</v>
      </c>
      <c r="E2378" s="43">
        <v>16</v>
      </c>
      <c r="F2378" s="43">
        <v>226500</v>
      </c>
      <c r="G2378" s="43">
        <v>0.03</v>
      </c>
      <c r="H2378" s="43">
        <v>6795</v>
      </c>
      <c r="I2378" s="43" t="s">
        <v>76</v>
      </c>
      <c r="J2378" s="43" t="s">
        <v>145</v>
      </c>
      <c r="K2378" s="43">
        <f t="shared" si="296"/>
        <v>2012</v>
      </c>
      <c r="L2378" s="43">
        <f t="shared" si="297"/>
        <v>1</v>
      </c>
      <c r="M2378" s="43">
        <f t="shared" si="298"/>
        <v>0</v>
      </c>
      <c r="N2378" s="43">
        <f t="shared" si="299"/>
        <v>1</v>
      </c>
      <c r="O2378" s="43" t="str">
        <f t="shared" si="300"/>
        <v>B: 1-3%</v>
      </c>
      <c r="P2378" s="45">
        <f t="shared" si="301"/>
        <v>219705</v>
      </c>
      <c r="Q2378" s="45">
        <f>IF(L2378=1,F2378*INDEX(Asumsi!$B$5:$B$7,MATCH(I2378,Asumsi!$A$5:$A$7,0))-H2378,0)</f>
        <v>61155</v>
      </c>
      <c r="R2378" s="46">
        <f>MIN(G2378,INDEX(Asumsi!$C$5:$C$7,MATCH(I2378,Asumsi!$A$5:$A$7,0)))</f>
        <v>0.03</v>
      </c>
      <c r="S2378" s="43">
        <f t="shared" si="302"/>
        <v>0</v>
      </c>
      <c r="T2378" s="45">
        <f t="shared" si="303"/>
        <v>0</v>
      </c>
      <c r="U2378" s="45">
        <f>IF(L2378=1,F2378*INDEX(Asumsi!$B$5:$B$7,MATCH(I2378,Asumsi!$A$5:$A$7,0))-F2378*R2378,0)</f>
        <v>61155</v>
      </c>
      <c r="V2378" s="45">
        <f>IF(S2378=1,U2378*(1-Asumsi!$B$10),U2378)</f>
        <v>61155</v>
      </c>
    </row>
    <row r="2379" spans="1:22" x14ac:dyDescent="0.35">
      <c r="A2379" s="43">
        <v>16513</v>
      </c>
      <c r="B2379" s="43" t="s">
        <v>202</v>
      </c>
      <c r="C2379" s="43" t="s">
        <v>673</v>
      </c>
      <c r="D2379" s="44">
        <v>40424</v>
      </c>
      <c r="E2379" s="43">
        <v>10</v>
      </c>
      <c r="F2379" s="43">
        <v>3284860</v>
      </c>
      <c r="G2379" s="43">
        <v>0.02</v>
      </c>
      <c r="H2379" s="43">
        <v>65697</v>
      </c>
      <c r="I2379" s="43" t="s">
        <v>75</v>
      </c>
      <c r="J2379" s="43" t="s">
        <v>135</v>
      </c>
      <c r="K2379" s="43">
        <f t="shared" si="296"/>
        <v>2010</v>
      </c>
      <c r="L2379" s="43">
        <f t="shared" si="297"/>
        <v>1</v>
      </c>
      <c r="M2379" s="43">
        <f t="shared" si="298"/>
        <v>0</v>
      </c>
      <c r="N2379" s="43">
        <f t="shared" si="299"/>
        <v>1</v>
      </c>
      <c r="O2379" s="43" t="str">
        <f t="shared" si="300"/>
        <v>B: 1-3%</v>
      </c>
      <c r="P2379" s="45">
        <f t="shared" si="301"/>
        <v>3219163</v>
      </c>
      <c r="Q2379" s="45">
        <f>IF(L2379=1,F2379*INDEX(Asumsi!$B$5:$B$7,MATCH(I2379,Asumsi!$A$5:$A$7,0))-H2379,0)</f>
        <v>919761</v>
      </c>
      <c r="R2379" s="46">
        <f>MIN(G2379,INDEX(Asumsi!$C$5:$C$7,MATCH(I2379,Asumsi!$A$5:$A$7,0)))</f>
        <v>0.02</v>
      </c>
      <c r="S2379" s="43">
        <f t="shared" si="302"/>
        <v>0</v>
      </c>
      <c r="T2379" s="45">
        <f t="shared" si="303"/>
        <v>0</v>
      </c>
      <c r="U2379" s="45">
        <f>IF(L2379=1,F2379*INDEX(Asumsi!$B$5:$B$7,MATCH(I2379,Asumsi!$A$5:$A$7,0))-F2379*R2379,0)</f>
        <v>919760.8</v>
      </c>
      <c r="V2379" s="45">
        <f>IF(S2379=1,U2379*(1-Asumsi!$B$10),U2379)</f>
        <v>919760.8</v>
      </c>
    </row>
    <row r="2380" spans="1:22" x14ac:dyDescent="0.35">
      <c r="A2380" s="43">
        <v>16582</v>
      </c>
      <c r="B2380" s="43" t="s">
        <v>209</v>
      </c>
      <c r="C2380" s="43" t="s">
        <v>680</v>
      </c>
      <c r="D2380" s="44">
        <v>40817</v>
      </c>
      <c r="E2380" s="43">
        <v>26</v>
      </c>
      <c r="F2380" s="43">
        <v>13533712</v>
      </c>
      <c r="G2380" s="43">
        <v>0.02</v>
      </c>
      <c r="H2380" s="43">
        <v>270674</v>
      </c>
      <c r="I2380" s="43" t="s">
        <v>75</v>
      </c>
      <c r="J2380" s="43" t="s">
        <v>136</v>
      </c>
      <c r="K2380" s="43">
        <f t="shared" si="296"/>
        <v>2011</v>
      </c>
      <c r="L2380" s="43">
        <f t="shared" si="297"/>
        <v>0</v>
      </c>
      <c r="M2380" s="43">
        <f t="shared" si="298"/>
        <v>1</v>
      </c>
      <c r="N2380" s="43">
        <f t="shared" si="299"/>
        <v>1</v>
      </c>
      <c r="O2380" s="43" t="str">
        <f t="shared" si="300"/>
        <v>B: 1-3%</v>
      </c>
      <c r="P2380" s="45">
        <f t="shared" si="301"/>
        <v>0</v>
      </c>
      <c r="Q2380" s="45">
        <f>IF(L2380=1,F2380*INDEX(Asumsi!$B$5:$B$7,MATCH(I2380,Asumsi!$A$5:$A$7,0))-H2380,0)</f>
        <v>0</v>
      </c>
      <c r="R2380" s="46">
        <f>MIN(G2380,INDEX(Asumsi!$C$5:$C$7,MATCH(I2380,Asumsi!$A$5:$A$7,0)))</f>
        <v>0.02</v>
      </c>
      <c r="S2380" s="43">
        <f t="shared" si="302"/>
        <v>0</v>
      </c>
      <c r="T2380" s="45">
        <f t="shared" si="303"/>
        <v>0</v>
      </c>
      <c r="U2380" s="45">
        <f>IF(L2380=1,F2380*INDEX(Asumsi!$B$5:$B$7,MATCH(I2380,Asumsi!$A$5:$A$7,0))-F2380*R2380,0)</f>
        <v>0</v>
      </c>
      <c r="V2380" s="45">
        <f>IF(S2380=1,U2380*(1-Asumsi!$B$10),U2380)</f>
        <v>0</v>
      </c>
    </row>
    <row r="2381" spans="1:22" x14ac:dyDescent="0.35">
      <c r="A2381" s="43">
        <v>16640</v>
      </c>
      <c r="B2381" s="43" t="s">
        <v>202</v>
      </c>
      <c r="C2381" s="43" t="s">
        <v>681</v>
      </c>
      <c r="D2381" s="44">
        <v>40386</v>
      </c>
      <c r="E2381" s="43">
        <v>6</v>
      </c>
      <c r="F2381" s="43">
        <v>1304660</v>
      </c>
      <c r="G2381" s="43">
        <v>0.09</v>
      </c>
      <c r="H2381" s="43">
        <v>117419</v>
      </c>
      <c r="I2381" s="43" t="s">
        <v>75</v>
      </c>
      <c r="J2381" s="43" t="s">
        <v>135</v>
      </c>
      <c r="K2381" s="43">
        <f t="shared" si="296"/>
        <v>2010</v>
      </c>
      <c r="L2381" s="43">
        <f t="shared" si="297"/>
        <v>1</v>
      </c>
      <c r="M2381" s="43">
        <f t="shared" si="298"/>
        <v>0</v>
      </c>
      <c r="N2381" s="43">
        <f t="shared" si="299"/>
        <v>1</v>
      </c>
      <c r="O2381" s="43" t="str">
        <f t="shared" si="300"/>
        <v>D: 7%+</v>
      </c>
      <c r="P2381" s="45">
        <f t="shared" si="301"/>
        <v>1187241</v>
      </c>
      <c r="Q2381" s="45">
        <f>IF(L2381=1,F2381*INDEX(Asumsi!$B$5:$B$7,MATCH(I2381,Asumsi!$A$5:$A$7,0))-H2381,0)</f>
        <v>273979</v>
      </c>
      <c r="R2381" s="46">
        <f>MIN(G2381,INDEX(Asumsi!$C$5:$C$7,MATCH(I2381,Asumsi!$A$5:$A$7,0)))</f>
        <v>0.03</v>
      </c>
      <c r="S2381" s="43">
        <f t="shared" si="302"/>
        <v>1</v>
      </c>
      <c r="T2381" s="45">
        <f t="shared" si="303"/>
        <v>78279.599999999991</v>
      </c>
      <c r="U2381" s="45">
        <f>IF(L2381=1,F2381*INDEX(Asumsi!$B$5:$B$7,MATCH(I2381,Asumsi!$A$5:$A$7,0))-F2381*R2381,0)</f>
        <v>352258.2</v>
      </c>
      <c r="V2381" s="45">
        <f>IF(S2381=1,U2381*(1-Asumsi!$B$10),U2381)</f>
        <v>334645.28999999998</v>
      </c>
    </row>
    <row r="2382" spans="1:22" x14ac:dyDescent="0.35">
      <c r="A2382" s="43">
        <v>16711</v>
      </c>
      <c r="B2382" s="43" t="s">
        <v>202</v>
      </c>
      <c r="C2382" s="43" t="s">
        <v>682</v>
      </c>
      <c r="D2382" s="44">
        <v>41024</v>
      </c>
      <c r="E2382" s="43">
        <v>3</v>
      </c>
      <c r="F2382" s="43">
        <v>7920</v>
      </c>
      <c r="G2382" s="43">
        <v>0.1</v>
      </c>
      <c r="H2382" s="43">
        <v>792</v>
      </c>
      <c r="I2382" s="43" t="s">
        <v>76</v>
      </c>
      <c r="J2382" s="43" t="s">
        <v>150</v>
      </c>
      <c r="K2382" s="43">
        <f t="shared" si="296"/>
        <v>2012</v>
      </c>
      <c r="L2382" s="43">
        <f t="shared" si="297"/>
        <v>1</v>
      </c>
      <c r="M2382" s="43">
        <f t="shared" si="298"/>
        <v>0</v>
      </c>
      <c r="N2382" s="43">
        <f t="shared" si="299"/>
        <v>1</v>
      </c>
      <c r="O2382" s="43" t="str">
        <f t="shared" si="300"/>
        <v>D: 7%+</v>
      </c>
      <c r="P2382" s="45">
        <f t="shared" si="301"/>
        <v>7128</v>
      </c>
      <c r="Q2382" s="45">
        <f>IF(L2382=1,F2382*INDEX(Asumsi!$B$5:$B$7,MATCH(I2382,Asumsi!$A$5:$A$7,0))-H2382,0)</f>
        <v>1584</v>
      </c>
      <c r="R2382" s="46">
        <f>MIN(G2382,INDEX(Asumsi!$C$5:$C$7,MATCH(I2382,Asumsi!$A$5:$A$7,0)))</f>
        <v>0.05</v>
      </c>
      <c r="S2382" s="43">
        <f t="shared" si="302"/>
        <v>1</v>
      </c>
      <c r="T2382" s="45">
        <f t="shared" si="303"/>
        <v>396</v>
      </c>
      <c r="U2382" s="45">
        <f>IF(L2382=1,F2382*INDEX(Asumsi!$B$5:$B$7,MATCH(I2382,Asumsi!$A$5:$A$7,0))-F2382*R2382,0)</f>
        <v>1980</v>
      </c>
      <c r="V2382" s="45">
        <f>IF(S2382=1,U2382*(1-Asumsi!$B$10),U2382)</f>
        <v>1881</v>
      </c>
    </row>
    <row r="2383" spans="1:22" x14ac:dyDescent="0.35">
      <c r="A2383" s="43">
        <v>17218</v>
      </c>
      <c r="B2383" s="43" t="s">
        <v>202</v>
      </c>
      <c r="C2383" s="43" t="s">
        <v>683</v>
      </c>
      <c r="D2383" s="44">
        <v>41113</v>
      </c>
      <c r="E2383" s="43">
        <v>32</v>
      </c>
      <c r="F2383" s="43">
        <v>315700</v>
      </c>
      <c r="G2383" s="43">
        <v>0.06</v>
      </c>
      <c r="H2383" s="43">
        <v>18942</v>
      </c>
      <c r="I2383" s="43" t="s">
        <v>76</v>
      </c>
      <c r="J2383" s="43" t="s">
        <v>145</v>
      </c>
      <c r="K2383" s="43">
        <f t="shared" si="296"/>
        <v>2012</v>
      </c>
      <c r="L2383" s="43">
        <f t="shared" si="297"/>
        <v>1</v>
      </c>
      <c r="M2383" s="43">
        <f t="shared" si="298"/>
        <v>0</v>
      </c>
      <c r="N2383" s="43">
        <f t="shared" si="299"/>
        <v>1</v>
      </c>
      <c r="O2383" s="43" t="str">
        <f t="shared" si="300"/>
        <v>C: 4-6%</v>
      </c>
      <c r="P2383" s="45">
        <f t="shared" si="301"/>
        <v>296758</v>
      </c>
      <c r="Q2383" s="45">
        <f>IF(L2383=1,F2383*INDEX(Asumsi!$B$5:$B$7,MATCH(I2383,Asumsi!$A$5:$A$7,0))-H2383,0)</f>
        <v>75768</v>
      </c>
      <c r="R2383" s="46">
        <f>MIN(G2383,INDEX(Asumsi!$C$5:$C$7,MATCH(I2383,Asumsi!$A$5:$A$7,0)))</f>
        <v>0.05</v>
      </c>
      <c r="S2383" s="43">
        <f t="shared" si="302"/>
        <v>1</v>
      </c>
      <c r="T2383" s="45">
        <f t="shared" si="303"/>
        <v>3156.9999999999986</v>
      </c>
      <c r="U2383" s="45">
        <f>IF(L2383=1,F2383*INDEX(Asumsi!$B$5:$B$7,MATCH(I2383,Asumsi!$A$5:$A$7,0))-F2383*R2383,0)</f>
        <v>78925</v>
      </c>
      <c r="V2383" s="45">
        <f>IF(S2383=1,U2383*(1-Asumsi!$B$10),U2383)</f>
        <v>74978.75</v>
      </c>
    </row>
    <row r="2384" spans="1:22" x14ac:dyDescent="0.35">
      <c r="A2384" s="43">
        <v>17255</v>
      </c>
      <c r="B2384" s="43" t="s">
        <v>209</v>
      </c>
      <c r="C2384" s="43" t="s">
        <v>662</v>
      </c>
      <c r="D2384" s="44">
        <v>40373</v>
      </c>
      <c r="E2384" s="43">
        <v>17</v>
      </c>
      <c r="F2384" s="43">
        <v>316380</v>
      </c>
      <c r="G2384" s="43">
        <v>0.09</v>
      </c>
      <c r="H2384" s="43">
        <v>28474</v>
      </c>
      <c r="I2384" s="43" t="s">
        <v>76</v>
      </c>
      <c r="J2384" s="43" t="s">
        <v>140</v>
      </c>
      <c r="K2384" s="43">
        <f t="shared" si="296"/>
        <v>2010</v>
      </c>
      <c r="L2384" s="43">
        <f t="shared" si="297"/>
        <v>0</v>
      </c>
      <c r="M2384" s="43">
        <f t="shared" si="298"/>
        <v>1</v>
      </c>
      <c r="N2384" s="43">
        <f t="shared" si="299"/>
        <v>1</v>
      </c>
      <c r="O2384" s="43" t="str">
        <f t="shared" si="300"/>
        <v>D: 7%+</v>
      </c>
      <c r="P2384" s="45">
        <f t="shared" si="301"/>
        <v>0</v>
      </c>
      <c r="Q2384" s="45">
        <f>IF(L2384=1,F2384*INDEX(Asumsi!$B$5:$B$7,MATCH(I2384,Asumsi!$A$5:$A$7,0))-H2384,0)</f>
        <v>0</v>
      </c>
      <c r="R2384" s="46">
        <f>MIN(G2384,INDEX(Asumsi!$C$5:$C$7,MATCH(I2384,Asumsi!$A$5:$A$7,0)))</f>
        <v>0.05</v>
      </c>
      <c r="S2384" s="43">
        <f t="shared" si="302"/>
        <v>1</v>
      </c>
      <c r="T2384" s="45">
        <f t="shared" si="303"/>
        <v>0</v>
      </c>
      <c r="U2384" s="45">
        <f>IF(L2384=1,F2384*INDEX(Asumsi!$B$5:$B$7,MATCH(I2384,Asumsi!$A$5:$A$7,0))-F2384*R2384,0)</f>
        <v>0</v>
      </c>
      <c r="V2384" s="45">
        <f>IF(S2384=1,U2384*(1-Asumsi!$B$10),U2384)</f>
        <v>0</v>
      </c>
    </row>
    <row r="2385" spans="1:22" x14ac:dyDescent="0.35">
      <c r="A2385" s="43">
        <v>17317</v>
      </c>
      <c r="B2385" s="43" t="s">
        <v>202</v>
      </c>
      <c r="C2385" s="43" t="s">
        <v>684</v>
      </c>
      <c r="D2385" s="44">
        <v>40150</v>
      </c>
      <c r="E2385" s="43">
        <v>7</v>
      </c>
      <c r="F2385" s="43">
        <v>69320</v>
      </c>
      <c r="G2385" s="43">
        <v>0.06</v>
      </c>
      <c r="H2385" s="43">
        <v>4159</v>
      </c>
      <c r="I2385" s="43" t="s">
        <v>76</v>
      </c>
      <c r="J2385" s="43" t="s">
        <v>146</v>
      </c>
      <c r="K2385" s="43">
        <f t="shared" si="296"/>
        <v>2009</v>
      </c>
      <c r="L2385" s="43">
        <f t="shared" si="297"/>
        <v>1</v>
      </c>
      <c r="M2385" s="43">
        <f t="shared" si="298"/>
        <v>0</v>
      </c>
      <c r="N2385" s="43">
        <f t="shared" si="299"/>
        <v>1</v>
      </c>
      <c r="O2385" s="43" t="str">
        <f t="shared" si="300"/>
        <v>C: 4-6%</v>
      </c>
      <c r="P2385" s="45">
        <f t="shared" si="301"/>
        <v>65161</v>
      </c>
      <c r="Q2385" s="45">
        <f>IF(L2385=1,F2385*INDEX(Asumsi!$B$5:$B$7,MATCH(I2385,Asumsi!$A$5:$A$7,0))-H2385,0)</f>
        <v>16637</v>
      </c>
      <c r="R2385" s="46">
        <f>MIN(G2385,INDEX(Asumsi!$C$5:$C$7,MATCH(I2385,Asumsi!$A$5:$A$7,0)))</f>
        <v>0.05</v>
      </c>
      <c r="S2385" s="43">
        <f t="shared" si="302"/>
        <v>1</v>
      </c>
      <c r="T2385" s="45">
        <f t="shared" si="303"/>
        <v>693.1999999999997</v>
      </c>
      <c r="U2385" s="45">
        <f>IF(L2385=1,F2385*INDEX(Asumsi!$B$5:$B$7,MATCH(I2385,Asumsi!$A$5:$A$7,0))-F2385*R2385,0)</f>
        <v>17330</v>
      </c>
      <c r="V2385" s="45">
        <f>IF(S2385=1,U2385*(1-Asumsi!$B$10),U2385)</f>
        <v>16463.5</v>
      </c>
    </row>
    <row r="2386" spans="1:22" x14ac:dyDescent="0.35">
      <c r="A2386" s="43">
        <v>17414</v>
      </c>
      <c r="B2386" s="43" t="s">
        <v>202</v>
      </c>
      <c r="C2386" s="43" t="s">
        <v>680</v>
      </c>
      <c r="D2386" s="44">
        <v>41089</v>
      </c>
      <c r="E2386" s="43">
        <v>39</v>
      </c>
      <c r="F2386" s="43">
        <v>7510860</v>
      </c>
      <c r="G2386" s="43">
        <v>7.0000000000000007E-2</v>
      </c>
      <c r="H2386" s="43">
        <v>525760</v>
      </c>
      <c r="I2386" s="43" t="s">
        <v>77</v>
      </c>
      <c r="J2386" s="43" t="s">
        <v>142</v>
      </c>
      <c r="K2386" s="43">
        <f t="shared" si="296"/>
        <v>2012</v>
      </c>
      <c r="L2386" s="43">
        <f t="shared" si="297"/>
        <v>1</v>
      </c>
      <c r="M2386" s="43">
        <f t="shared" si="298"/>
        <v>0</v>
      </c>
      <c r="N2386" s="43">
        <f t="shared" si="299"/>
        <v>1</v>
      </c>
      <c r="O2386" s="43" t="str">
        <f t="shared" si="300"/>
        <v>D: 7%+</v>
      </c>
      <c r="P2386" s="45">
        <f t="shared" si="301"/>
        <v>6985100</v>
      </c>
      <c r="Q2386" s="45">
        <f>IF(L2386=1,F2386*INDEX(Asumsi!$B$5:$B$7,MATCH(I2386,Asumsi!$A$5:$A$7,0))-H2386,0)</f>
        <v>1727498</v>
      </c>
      <c r="R2386" s="46">
        <f>MIN(G2386,INDEX(Asumsi!$C$5:$C$7,MATCH(I2386,Asumsi!$A$5:$A$7,0)))</f>
        <v>0.05</v>
      </c>
      <c r="S2386" s="43">
        <f t="shared" si="302"/>
        <v>1</v>
      </c>
      <c r="T2386" s="45">
        <f t="shared" si="303"/>
        <v>150217.20000000004</v>
      </c>
      <c r="U2386" s="45">
        <f>IF(L2386=1,F2386*INDEX(Asumsi!$B$5:$B$7,MATCH(I2386,Asumsi!$A$5:$A$7,0))-F2386*R2386,0)</f>
        <v>1877715</v>
      </c>
      <c r="V2386" s="45">
        <f>IF(S2386=1,U2386*(1-Asumsi!$B$10),U2386)</f>
        <v>1783829.25</v>
      </c>
    </row>
    <row r="2387" spans="1:22" x14ac:dyDescent="0.35">
      <c r="A2387" s="43">
        <v>17446</v>
      </c>
      <c r="B2387" s="43" t="s">
        <v>202</v>
      </c>
      <c r="C2387" s="43" t="s">
        <v>670</v>
      </c>
      <c r="D2387" s="44">
        <v>39973</v>
      </c>
      <c r="E2387" s="43">
        <v>15</v>
      </c>
      <c r="F2387" s="43">
        <v>277680</v>
      </c>
      <c r="G2387" s="43">
        <v>0</v>
      </c>
      <c r="H2387" s="43">
        <v>0</v>
      </c>
      <c r="I2387" s="43" t="s">
        <v>76</v>
      </c>
      <c r="J2387" s="43" t="s">
        <v>148</v>
      </c>
      <c r="K2387" s="43">
        <f t="shared" si="296"/>
        <v>2009</v>
      </c>
      <c r="L2387" s="43">
        <f t="shared" si="297"/>
        <v>1</v>
      </c>
      <c r="M2387" s="43">
        <f t="shared" si="298"/>
        <v>0</v>
      </c>
      <c r="N2387" s="43">
        <f t="shared" si="299"/>
        <v>1</v>
      </c>
      <c r="O2387" s="43" t="str">
        <f t="shared" si="300"/>
        <v>A: 0%</v>
      </c>
      <c r="P2387" s="45">
        <f t="shared" si="301"/>
        <v>277680</v>
      </c>
      <c r="Q2387" s="45">
        <f>IF(L2387=1,F2387*INDEX(Asumsi!$B$5:$B$7,MATCH(I2387,Asumsi!$A$5:$A$7,0))-H2387,0)</f>
        <v>83304</v>
      </c>
      <c r="R2387" s="46">
        <f>MIN(G2387,INDEX(Asumsi!$C$5:$C$7,MATCH(I2387,Asumsi!$A$5:$A$7,0)))</f>
        <v>0</v>
      </c>
      <c r="S2387" s="43">
        <f t="shared" si="302"/>
        <v>0</v>
      </c>
      <c r="T2387" s="45">
        <f t="shared" si="303"/>
        <v>0</v>
      </c>
      <c r="U2387" s="45">
        <f>IF(L2387=1,F2387*INDEX(Asumsi!$B$5:$B$7,MATCH(I2387,Asumsi!$A$5:$A$7,0))-F2387*R2387,0)</f>
        <v>83304</v>
      </c>
      <c r="V2387" s="45">
        <f>IF(S2387=1,U2387*(1-Asumsi!$B$10),U2387)</f>
        <v>83304</v>
      </c>
    </row>
    <row r="2388" spans="1:22" x14ac:dyDescent="0.35">
      <c r="A2388" s="43">
        <v>17765</v>
      </c>
      <c r="B2388" s="43" t="s">
        <v>202</v>
      </c>
      <c r="C2388" s="43" t="s">
        <v>673</v>
      </c>
      <c r="D2388" s="44">
        <v>40801</v>
      </c>
      <c r="E2388" s="43">
        <v>36</v>
      </c>
      <c r="F2388" s="43">
        <v>158040</v>
      </c>
      <c r="G2388" s="43">
        <v>0.08</v>
      </c>
      <c r="H2388" s="43">
        <v>12643</v>
      </c>
      <c r="I2388" s="43" t="s">
        <v>76</v>
      </c>
      <c r="J2388" s="43" t="s">
        <v>138</v>
      </c>
      <c r="K2388" s="43">
        <f t="shared" si="296"/>
        <v>2011</v>
      </c>
      <c r="L2388" s="43">
        <f t="shared" si="297"/>
        <v>1</v>
      </c>
      <c r="M2388" s="43">
        <f t="shared" si="298"/>
        <v>0</v>
      </c>
      <c r="N2388" s="43">
        <f t="shared" si="299"/>
        <v>1</v>
      </c>
      <c r="O2388" s="43" t="str">
        <f t="shared" si="300"/>
        <v>D: 7%+</v>
      </c>
      <c r="P2388" s="45">
        <f t="shared" si="301"/>
        <v>145397</v>
      </c>
      <c r="Q2388" s="45">
        <f>IF(L2388=1,F2388*INDEX(Asumsi!$B$5:$B$7,MATCH(I2388,Asumsi!$A$5:$A$7,0))-H2388,0)</f>
        <v>34769</v>
      </c>
      <c r="R2388" s="46">
        <f>MIN(G2388,INDEX(Asumsi!$C$5:$C$7,MATCH(I2388,Asumsi!$A$5:$A$7,0)))</f>
        <v>0.05</v>
      </c>
      <c r="S2388" s="43">
        <f t="shared" si="302"/>
        <v>1</v>
      </c>
      <c r="T2388" s="45">
        <f t="shared" si="303"/>
        <v>4741.2</v>
      </c>
      <c r="U2388" s="45">
        <f>IF(L2388=1,F2388*INDEX(Asumsi!$B$5:$B$7,MATCH(I2388,Asumsi!$A$5:$A$7,0))-F2388*R2388,0)</f>
        <v>39510</v>
      </c>
      <c r="V2388" s="45">
        <f>IF(S2388=1,U2388*(1-Asumsi!$B$10),U2388)</f>
        <v>37534.5</v>
      </c>
    </row>
    <row r="2389" spans="1:22" x14ac:dyDescent="0.35">
      <c r="A2389" s="43">
        <v>17958</v>
      </c>
      <c r="B2389" s="43" t="s">
        <v>202</v>
      </c>
      <c r="C2389" s="43" t="s">
        <v>665</v>
      </c>
      <c r="D2389" s="44">
        <v>40766</v>
      </c>
      <c r="E2389" s="43">
        <v>33</v>
      </c>
      <c r="F2389" s="43">
        <v>2107480</v>
      </c>
      <c r="G2389" s="43">
        <v>7.0000000000000007E-2</v>
      </c>
      <c r="H2389" s="43">
        <v>147524</v>
      </c>
      <c r="I2389" s="43" t="s">
        <v>75</v>
      </c>
      <c r="J2389" s="43" t="s">
        <v>144</v>
      </c>
      <c r="K2389" s="43">
        <f t="shared" si="296"/>
        <v>2011</v>
      </c>
      <c r="L2389" s="43">
        <f t="shared" si="297"/>
        <v>1</v>
      </c>
      <c r="M2389" s="43">
        <f t="shared" si="298"/>
        <v>0</v>
      </c>
      <c r="N2389" s="43">
        <f t="shared" si="299"/>
        <v>1</v>
      </c>
      <c r="O2389" s="43" t="str">
        <f t="shared" si="300"/>
        <v>D: 7%+</v>
      </c>
      <c r="P2389" s="45">
        <f t="shared" si="301"/>
        <v>1959956</v>
      </c>
      <c r="Q2389" s="45">
        <f>IF(L2389=1,F2389*INDEX(Asumsi!$B$5:$B$7,MATCH(I2389,Asumsi!$A$5:$A$7,0))-H2389,0)</f>
        <v>484720</v>
      </c>
      <c r="R2389" s="46">
        <f>MIN(G2389,INDEX(Asumsi!$C$5:$C$7,MATCH(I2389,Asumsi!$A$5:$A$7,0)))</f>
        <v>0.03</v>
      </c>
      <c r="S2389" s="43">
        <f t="shared" si="302"/>
        <v>1</v>
      </c>
      <c r="T2389" s="45">
        <f t="shared" si="303"/>
        <v>84299.200000000012</v>
      </c>
      <c r="U2389" s="45">
        <f>IF(L2389=1,F2389*INDEX(Asumsi!$B$5:$B$7,MATCH(I2389,Asumsi!$A$5:$A$7,0))-F2389*R2389,0)</f>
        <v>569019.6</v>
      </c>
      <c r="V2389" s="45">
        <f>IF(S2389=1,U2389*(1-Asumsi!$B$10),U2389)</f>
        <v>540568.62</v>
      </c>
    </row>
    <row r="2390" spans="1:22" x14ac:dyDescent="0.35">
      <c r="A2390" s="43">
        <v>18375</v>
      </c>
      <c r="B2390" s="43" t="s">
        <v>202</v>
      </c>
      <c r="C2390" s="43" t="s">
        <v>679</v>
      </c>
      <c r="D2390" s="44">
        <v>40808</v>
      </c>
      <c r="E2390" s="43">
        <v>20</v>
      </c>
      <c r="F2390" s="43">
        <v>153780</v>
      </c>
      <c r="G2390" s="43">
        <v>0.03</v>
      </c>
      <c r="H2390" s="43">
        <v>4613</v>
      </c>
      <c r="I2390" s="43" t="s">
        <v>76</v>
      </c>
      <c r="J2390" s="43" t="s">
        <v>149</v>
      </c>
      <c r="K2390" s="43">
        <f t="shared" si="296"/>
        <v>2011</v>
      </c>
      <c r="L2390" s="43">
        <f t="shared" si="297"/>
        <v>1</v>
      </c>
      <c r="M2390" s="43">
        <f t="shared" si="298"/>
        <v>0</v>
      </c>
      <c r="N2390" s="43">
        <f t="shared" si="299"/>
        <v>1</v>
      </c>
      <c r="O2390" s="43" t="str">
        <f t="shared" si="300"/>
        <v>B: 1-3%</v>
      </c>
      <c r="P2390" s="45">
        <f t="shared" si="301"/>
        <v>149167</v>
      </c>
      <c r="Q2390" s="45">
        <f>IF(L2390=1,F2390*INDEX(Asumsi!$B$5:$B$7,MATCH(I2390,Asumsi!$A$5:$A$7,0))-H2390,0)</f>
        <v>41521</v>
      </c>
      <c r="R2390" s="46">
        <f>MIN(G2390,INDEX(Asumsi!$C$5:$C$7,MATCH(I2390,Asumsi!$A$5:$A$7,0)))</f>
        <v>0.03</v>
      </c>
      <c r="S2390" s="43">
        <f t="shared" si="302"/>
        <v>0</v>
      </c>
      <c r="T2390" s="45">
        <f t="shared" si="303"/>
        <v>0</v>
      </c>
      <c r="U2390" s="45">
        <f>IF(L2390=1,F2390*INDEX(Asumsi!$B$5:$B$7,MATCH(I2390,Asumsi!$A$5:$A$7,0))-F2390*R2390,0)</f>
        <v>41520.6</v>
      </c>
      <c r="V2390" s="45">
        <f>IF(S2390=1,U2390*(1-Asumsi!$B$10),U2390)</f>
        <v>41520.6</v>
      </c>
    </row>
    <row r="2391" spans="1:22" x14ac:dyDescent="0.35">
      <c r="A2391" s="43">
        <v>18532</v>
      </c>
      <c r="B2391" s="43" t="s">
        <v>202</v>
      </c>
      <c r="C2391" s="43" t="s">
        <v>665</v>
      </c>
      <c r="D2391" s="44">
        <v>40836</v>
      </c>
      <c r="E2391" s="43">
        <v>29</v>
      </c>
      <c r="F2391" s="43">
        <v>461540</v>
      </c>
      <c r="G2391" s="43">
        <v>0.09</v>
      </c>
      <c r="H2391" s="43">
        <v>41539</v>
      </c>
      <c r="I2391" s="43" t="s">
        <v>76</v>
      </c>
      <c r="J2391" s="43" t="s">
        <v>148</v>
      </c>
      <c r="K2391" s="43">
        <f t="shared" si="296"/>
        <v>2011</v>
      </c>
      <c r="L2391" s="43">
        <f t="shared" si="297"/>
        <v>1</v>
      </c>
      <c r="M2391" s="43">
        <f t="shared" si="298"/>
        <v>0</v>
      </c>
      <c r="N2391" s="43">
        <f t="shared" si="299"/>
        <v>1</v>
      </c>
      <c r="O2391" s="43" t="str">
        <f t="shared" si="300"/>
        <v>D: 7%+</v>
      </c>
      <c r="P2391" s="45">
        <f t="shared" si="301"/>
        <v>420001</v>
      </c>
      <c r="Q2391" s="45">
        <f>IF(L2391=1,F2391*INDEX(Asumsi!$B$5:$B$7,MATCH(I2391,Asumsi!$A$5:$A$7,0))-H2391,0)</f>
        <v>96923</v>
      </c>
      <c r="R2391" s="46">
        <f>MIN(G2391,INDEX(Asumsi!$C$5:$C$7,MATCH(I2391,Asumsi!$A$5:$A$7,0)))</f>
        <v>0.05</v>
      </c>
      <c r="S2391" s="43">
        <f t="shared" si="302"/>
        <v>1</v>
      </c>
      <c r="T2391" s="45">
        <f t="shared" si="303"/>
        <v>18461.599999999999</v>
      </c>
      <c r="U2391" s="45">
        <f>IF(L2391=1,F2391*INDEX(Asumsi!$B$5:$B$7,MATCH(I2391,Asumsi!$A$5:$A$7,0))-F2391*R2391,0)</f>
        <v>115385</v>
      </c>
      <c r="V2391" s="45">
        <f>IF(S2391=1,U2391*(1-Asumsi!$B$10),U2391)</f>
        <v>109615.75</v>
      </c>
    </row>
    <row r="2392" spans="1:22" x14ac:dyDescent="0.35">
      <c r="A2392" s="43">
        <v>18627</v>
      </c>
      <c r="B2392" s="43" t="s">
        <v>202</v>
      </c>
      <c r="C2392" s="43" t="s">
        <v>674</v>
      </c>
      <c r="D2392" s="44">
        <v>40532</v>
      </c>
      <c r="E2392" s="43">
        <v>4</v>
      </c>
      <c r="F2392" s="43">
        <v>31400</v>
      </c>
      <c r="G2392" s="43">
        <v>0.01</v>
      </c>
      <c r="H2392" s="43">
        <v>314</v>
      </c>
      <c r="I2392" s="43" t="s">
        <v>76</v>
      </c>
      <c r="J2392" s="43" t="s">
        <v>149</v>
      </c>
      <c r="K2392" s="43">
        <f t="shared" si="296"/>
        <v>2010</v>
      </c>
      <c r="L2392" s="43">
        <f t="shared" si="297"/>
        <v>1</v>
      </c>
      <c r="M2392" s="43">
        <f t="shared" si="298"/>
        <v>0</v>
      </c>
      <c r="N2392" s="43">
        <f t="shared" si="299"/>
        <v>1</v>
      </c>
      <c r="O2392" s="43" t="str">
        <f t="shared" si="300"/>
        <v>B: 1-3%</v>
      </c>
      <c r="P2392" s="45">
        <f t="shared" si="301"/>
        <v>31086</v>
      </c>
      <c r="Q2392" s="45">
        <f>IF(L2392=1,F2392*INDEX(Asumsi!$B$5:$B$7,MATCH(I2392,Asumsi!$A$5:$A$7,0))-H2392,0)</f>
        <v>9106</v>
      </c>
      <c r="R2392" s="46">
        <f>MIN(G2392,INDEX(Asumsi!$C$5:$C$7,MATCH(I2392,Asumsi!$A$5:$A$7,0)))</f>
        <v>0.01</v>
      </c>
      <c r="S2392" s="43">
        <f t="shared" si="302"/>
        <v>0</v>
      </c>
      <c r="T2392" s="45">
        <f t="shared" si="303"/>
        <v>0</v>
      </c>
      <c r="U2392" s="45">
        <f>IF(L2392=1,F2392*INDEX(Asumsi!$B$5:$B$7,MATCH(I2392,Asumsi!$A$5:$A$7,0))-F2392*R2392,0)</f>
        <v>9106</v>
      </c>
      <c r="V2392" s="45">
        <f>IF(S2392=1,U2392*(1-Asumsi!$B$10),U2392)</f>
        <v>9106</v>
      </c>
    </row>
    <row r="2393" spans="1:22" x14ac:dyDescent="0.35">
      <c r="A2393" s="43">
        <v>18816</v>
      </c>
      <c r="B2393" s="43" t="s">
        <v>202</v>
      </c>
      <c r="C2393" s="43" t="s">
        <v>263</v>
      </c>
      <c r="D2393" s="44">
        <v>39868</v>
      </c>
      <c r="E2393" s="43">
        <v>12</v>
      </c>
      <c r="F2393" s="43">
        <v>1160920</v>
      </c>
      <c r="G2393" s="43">
        <v>0.03</v>
      </c>
      <c r="H2393" s="43">
        <v>34828</v>
      </c>
      <c r="I2393" s="43" t="s">
        <v>76</v>
      </c>
      <c r="J2393" s="43" t="s">
        <v>141</v>
      </c>
      <c r="K2393" s="43">
        <f t="shared" si="296"/>
        <v>2009</v>
      </c>
      <c r="L2393" s="43">
        <f t="shared" si="297"/>
        <v>1</v>
      </c>
      <c r="M2393" s="43">
        <f t="shared" si="298"/>
        <v>0</v>
      </c>
      <c r="N2393" s="43">
        <f t="shared" si="299"/>
        <v>1</v>
      </c>
      <c r="O2393" s="43" t="str">
        <f t="shared" si="300"/>
        <v>B: 1-3%</v>
      </c>
      <c r="P2393" s="45">
        <f t="shared" si="301"/>
        <v>1126092</v>
      </c>
      <c r="Q2393" s="45">
        <f>IF(L2393=1,F2393*INDEX(Asumsi!$B$5:$B$7,MATCH(I2393,Asumsi!$A$5:$A$7,0))-H2393,0)</f>
        <v>313448</v>
      </c>
      <c r="R2393" s="46">
        <f>MIN(G2393,INDEX(Asumsi!$C$5:$C$7,MATCH(I2393,Asumsi!$A$5:$A$7,0)))</f>
        <v>0.03</v>
      </c>
      <c r="S2393" s="43">
        <f t="shared" si="302"/>
        <v>0</v>
      </c>
      <c r="T2393" s="45">
        <f t="shared" si="303"/>
        <v>0</v>
      </c>
      <c r="U2393" s="45">
        <f>IF(L2393=1,F2393*INDEX(Asumsi!$B$5:$B$7,MATCH(I2393,Asumsi!$A$5:$A$7,0))-F2393*R2393,0)</f>
        <v>313448.40000000002</v>
      </c>
      <c r="V2393" s="45">
        <f>IF(S2393=1,U2393*(1-Asumsi!$B$10),U2393)</f>
        <v>313448.40000000002</v>
      </c>
    </row>
    <row r="2394" spans="1:22" x14ac:dyDescent="0.35">
      <c r="A2394" s="43">
        <v>18852</v>
      </c>
      <c r="B2394" s="43" t="s">
        <v>202</v>
      </c>
      <c r="C2394" s="43" t="s">
        <v>679</v>
      </c>
      <c r="D2394" s="44">
        <v>40805</v>
      </c>
      <c r="E2394" s="43">
        <v>17</v>
      </c>
      <c r="F2394" s="43">
        <v>702500</v>
      </c>
      <c r="G2394" s="43">
        <v>0.01</v>
      </c>
      <c r="H2394" s="43">
        <v>7025</v>
      </c>
      <c r="I2394" s="43" t="s">
        <v>76</v>
      </c>
      <c r="J2394" s="43" t="s">
        <v>145</v>
      </c>
      <c r="K2394" s="43">
        <f t="shared" si="296"/>
        <v>2011</v>
      </c>
      <c r="L2394" s="43">
        <f t="shared" si="297"/>
        <v>1</v>
      </c>
      <c r="M2394" s="43">
        <f t="shared" si="298"/>
        <v>0</v>
      </c>
      <c r="N2394" s="43">
        <f t="shared" si="299"/>
        <v>1</v>
      </c>
      <c r="O2394" s="43" t="str">
        <f t="shared" si="300"/>
        <v>B: 1-3%</v>
      </c>
      <c r="P2394" s="45">
        <f t="shared" si="301"/>
        <v>695475</v>
      </c>
      <c r="Q2394" s="45">
        <f>IF(L2394=1,F2394*INDEX(Asumsi!$B$5:$B$7,MATCH(I2394,Asumsi!$A$5:$A$7,0))-H2394,0)</f>
        <v>203725</v>
      </c>
      <c r="R2394" s="46">
        <f>MIN(G2394,INDEX(Asumsi!$C$5:$C$7,MATCH(I2394,Asumsi!$A$5:$A$7,0)))</f>
        <v>0.01</v>
      </c>
      <c r="S2394" s="43">
        <f t="shared" si="302"/>
        <v>0</v>
      </c>
      <c r="T2394" s="45">
        <f t="shared" si="303"/>
        <v>0</v>
      </c>
      <c r="U2394" s="45">
        <f>IF(L2394=1,F2394*INDEX(Asumsi!$B$5:$B$7,MATCH(I2394,Asumsi!$A$5:$A$7,0))-F2394*R2394,0)</f>
        <v>203725</v>
      </c>
      <c r="V2394" s="45">
        <f>IF(S2394=1,U2394*(1-Asumsi!$B$10),U2394)</f>
        <v>203725</v>
      </c>
    </row>
    <row r="2395" spans="1:22" x14ac:dyDescent="0.35">
      <c r="A2395" s="43">
        <v>19329</v>
      </c>
      <c r="B2395" s="43" t="s">
        <v>202</v>
      </c>
      <c r="C2395" s="43" t="s">
        <v>671</v>
      </c>
      <c r="D2395" s="44">
        <v>40244</v>
      </c>
      <c r="E2395" s="43">
        <v>37</v>
      </c>
      <c r="F2395" s="43">
        <v>563180</v>
      </c>
      <c r="G2395" s="43">
        <v>7.0000000000000007E-2</v>
      </c>
      <c r="H2395" s="43">
        <v>39423</v>
      </c>
      <c r="I2395" s="43" t="s">
        <v>75</v>
      </c>
      <c r="J2395" s="43" t="s">
        <v>144</v>
      </c>
      <c r="K2395" s="43">
        <f t="shared" si="296"/>
        <v>2010</v>
      </c>
      <c r="L2395" s="43">
        <f t="shared" si="297"/>
        <v>1</v>
      </c>
      <c r="M2395" s="43">
        <f t="shared" si="298"/>
        <v>0</v>
      </c>
      <c r="N2395" s="43">
        <f t="shared" si="299"/>
        <v>1</v>
      </c>
      <c r="O2395" s="43" t="str">
        <f t="shared" si="300"/>
        <v>D: 7%+</v>
      </c>
      <c r="P2395" s="45">
        <f t="shared" si="301"/>
        <v>523757</v>
      </c>
      <c r="Q2395" s="45">
        <f>IF(L2395=1,F2395*INDEX(Asumsi!$B$5:$B$7,MATCH(I2395,Asumsi!$A$5:$A$7,0))-H2395,0)</f>
        <v>129531</v>
      </c>
      <c r="R2395" s="46">
        <f>MIN(G2395,INDEX(Asumsi!$C$5:$C$7,MATCH(I2395,Asumsi!$A$5:$A$7,0)))</f>
        <v>0.03</v>
      </c>
      <c r="S2395" s="43">
        <f t="shared" si="302"/>
        <v>1</v>
      </c>
      <c r="T2395" s="45">
        <f t="shared" si="303"/>
        <v>22527.200000000004</v>
      </c>
      <c r="U2395" s="45">
        <f>IF(L2395=1,F2395*INDEX(Asumsi!$B$5:$B$7,MATCH(I2395,Asumsi!$A$5:$A$7,0))-F2395*R2395,0)</f>
        <v>152058.6</v>
      </c>
      <c r="V2395" s="45">
        <f>IF(S2395=1,U2395*(1-Asumsi!$B$10),U2395)</f>
        <v>144455.67000000001</v>
      </c>
    </row>
    <row r="2396" spans="1:22" x14ac:dyDescent="0.35">
      <c r="A2396" s="43">
        <v>19522</v>
      </c>
      <c r="B2396" s="43" t="s">
        <v>202</v>
      </c>
      <c r="C2396" s="43" t="s">
        <v>666</v>
      </c>
      <c r="D2396" s="44">
        <v>40106</v>
      </c>
      <c r="E2396" s="43">
        <v>44</v>
      </c>
      <c r="F2396" s="43">
        <v>323600</v>
      </c>
      <c r="G2396" s="43">
        <v>0.06</v>
      </c>
      <c r="H2396" s="43">
        <v>19416</v>
      </c>
      <c r="I2396" s="43" t="s">
        <v>76</v>
      </c>
      <c r="J2396" s="43" t="s">
        <v>138</v>
      </c>
      <c r="K2396" s="43">
        <f t="shared" si="296"/>
        <v>2009</v>
      </c>
      <c r="L2396" s="43">
        <f t="shared" si="297"/>
        <v>1</v>
      </c>
      <c r="M2396" s="43">
        <f t="shared" si="298"/>
        <v>0</v>
      </c>
      <c r="N2396" s="43">
        <f t="shared" si="299"/>
        <v>1</v>
      </c>
      <c r="O2396" s="43" t="str">
        <f t="shared" si="300"/>
        <v>C: 4-6%</v>
      </c>
      <c r="P2396" s="45">
        <f t="shared" si="301"/>
        <v>304184</v>
      </c>
      <c r="Q2396" s="45">
        <f>IF(L2396=1,F2396*INDEX(Asumsi!$B$5:$B$7,MATCH(I2396,Asumsi!$A$5:$A$7,0))-H2396,0)</f>
        <v>77664</v>
      </c>
      <c r="R2396" s="46">
        <f>MIN(G2396,INDEX(Asumsi!$C$5:$C$7,MATCH(I2396,Asumsi!$A$5:$A$7,0)))</f>
        <v>0.05</v>
      </c>
      <c r="S2396" s="43">
        <f t="shared" si="302"/>
        <v>1</v>
      </c>
      <c r="T2396" s="45">
        <f t="shared" si="303"/>
        <v>3235.9999999999982</v>
      </c>
      <c r="U2396" s="45">
        <f>IF(L2396=1,F2396*INDEX(Asumsi!$B$5:$B$7,MATCH(I2396,Asumsi!$A$5:$A$7,0))-F2396*R2396,0)</f>
        <v>80900</v>
      </c>
      <c r="V2396" s="45">
        <f>IF(S2396=1,U2396*(1-Asumsi!$B$10),U2396)</f>
        <v>76855</v>
      </c>
    </row>
    <row r="2397" spans="1:22" x14ac:dyDescent="0.35">
      <c r="A2397" s="43">
        <v>19811</v>
      </c>
      <c r="B2397" s="43" t="s">
        <v>202</v>
      </c>
      <c r="C2397" s="43" t="s">
        <v>685</v>
      </c>
      <c r="D2397" s="44">
        <v>40763</v>
      </c>
      <c r="E2397" s="43">
        <v>49</v>
      </c>
      <c r="F2397" s="43">
        <v>901320</v>
      </c>
      <c r="G2397" s="43">
        <v>0.01</v>
      </c>
      <c r="H2397" s="43">
        <v>9013</v>
      </c>
      <c r="I2397" s="43" t="s">
        <v>76</v>
      </c>
      <c r="J2397" s="43" t="s">
        <v>148</v>
      </c>
      <c r="K2397" s="43">
        <f t="shared" si="296"/>
        <v>2011</v>
      </c>
      <c r="L2397" s="43">
        <f t="shared" si="297"/>
        <v>1</v>
      </c>
      <c r="M2397" s="43">
        <f t="shared" si="298"/>
        <v>0</v>
      </c>
      <c r="N2397" s="43">
        <f t="shared" si="299"/>
        <v>1</v>
      </c>
      <c r="O2397" s="43" t="str">
        <f t="shared" si="300"/>
        <v>B: 1-3%</v>
      </c>
      <c r="P2397" s="45">
        <f t="shared" si="301"/>
        <v>892307</v>
      </c>
      <c r="Q2397" s="45">
        <f>IF(L2397=1,F2397*INDEX(Asumsi!$B$5:$B$7,MATCH(I2397,Asumsi!$A$5:$A$7,0))-H2397,0)</f>
        <v>261383</v>
      </c>
      <c r="R2397" s="46">
        <f>MIN(G2397,INDEX(Asumsi!$C$5:$C$7,MATCH(I2397,Asumsi!$A$5:$A$7,0)))</f>
        <v>0.01</v>
      </c>
      <c r="S2397" s="43">
        <f t="shared" si="302"/>
        <v>0</v>
      </c>
      <c r="T2397" s="45">
        <f t="shared" si="303"/>
        <v>0</v>
      </c>
      <c r="U2397" s="45">
        <f>IF(L2397=1,F2397*INDEX(Asumsi!$B$5:$B$7,MATCH(I2397,Asumsi!$A$5:$A$7,0))-F2397*R2397,0)</f>
        <v>261382.8</v>
      </c>
      <c r="V2397" s="45">
        <f>IF(S2397=1,U2397*(1-Asumsi!$B$10),U2397)</f>
        <v>261382.8</v>
      </c>
    </row>
    <row r="2398" spans="1:22" x14ac:dyDescent="0.35">
      <c r="A2398" s="43">
        <v>19841</v>
      </c>
      <c r="B2398" s="43" t="s">
        <v>202</v>
      </c>
      <c r="C2398" s="43" t="s">
        <v>653</v>
      </c>
      <c r="D2398" s="44">
        <v>40538</v>
      </c>
      <c r="E2398" s="43">
        <v>17</v>
      </c>
      <c r="F2398" s="43">
        <v>426120</v>
      </c>
      <c r="G2398" s="43">
        <v>0.03</v>
      </c>
      <c r="H2398" s="43">
        <v>12784</v>
      </c>
      <c r="I2398" s="43" t="s">
        <v>76</v>
      </c>
      <c r="J2398" s="43" t="s">
        <v>147</v>
      </c>
      <c r="K2398" s="43">
        <f t="shared" si="296"/>
        <v>2010</v>
      </c>
      <c r="L2398" s="43">
        <f t="shared" si="297"/>
        <v>1</v>
      </c>
      <c r="M2398" s="43">
        <f t="shared" si="298"/>
        <v>0</v>
      </c>
      <c r="N2398" s="43">
        <f t="shared" si="299"/>
        <v>1</v>
      </c>
      <c r="O2398" s="43" t="str">
        <f t="shared" si="300"/>
        <v>B: 1-3%</v>
      </c>
      <c r="P2398" s="45">
        <f t="shared" si="301"/>
        <v>413336</v>
      </c>
      <c r="Q2398" s="45">
        <f>IF(L2398=1,F2398*INDEX(Asumsi!$B$5:$B$7,MATCH(I2398,Asumsi!$A$5:$A$7,0))-H2398,0)</f>
        <v>115052</v>
      </c>
      <c r="R2398" s="46">
        <f>MIN(G2398,INDEX(Asumsi!$C$5:$C$7,MATCH(I2398,Asumsi!$A$5:$A$7,0)))</f>
        <v>0.03</v>
      </c>
      <c r="S2398" s="43">
        <f t="shared" si="302"/>
        <v>0</v>
      </c>
      <c r="T2398" s="45">
        <f t="shared" si="303"/>
        <v>0</v>
      </c>
      <c r="U2398" s="45">
        <f>IF(L2398=1,F2398*INDEX(Asumsi!$B$5:$B$7,MATCH(I2398,Asumsi!$A$5:$A$7,0))-F2398*R2398,0)</f>
        <v>115052.4</v>
      </c>
      <c r="V2398" s="45">
        <f>IF(S2398=1,U2398*(1-Asumsi!$B$10),U2398)</f>
        <v>115052.4</v>
      </c>
    </row>
    <row r="2399" spans="1:22" x14ac:dyDescent="0.35">
      <c r="A2399" s="43">
        <v>19874</v>
      </c>
      <c r="B2399" s="43" t="s">
        <v>202</v>
      </c>
      <c r="C2399" s="43" t="s">
        <v>675</v>
      </c>
      <c r="D2399" s="44">
        <v>41068</v>
      </c>
      <c r="E2399" s="43">
        <v>31</v>
      </c>
      <c r="F2399" s="43">
        <v>620920</v>
      </c>
      <c r="G2399" s="43">
        <v>0</v>
      </c>
      <c r="H2399" s="43">
        <v>0</v>
      </c>
      <c r="I2399" s="43" t="s">
        <v>76</v>
      </c>
      <c r="J2399" s="43" t="s">
        <v>140</v>
      </c>
      <c r="K2399" s="43">
        <f t="shared" si="296"/>
        <v>2012</v>
      </c>
      <c r="L2399" s="43">
        <f t="shared" si="297"/>
        <v>1</v>
      </c>
      <c r="M2399" s="43">
        <f t="shared" si="298"/>
        <v>0</v>
      </c>
      <c r="N2399" s="43">
        <f t="shared" si="299"/>
        <v>1</v>
      </c>
      <c r="O2399" s="43" t="str">
        <f t="shared" si="300"/>
        <v>A: 0%</v>
      </c>
      <c r="P2399" s="45">
        <f t="shared" si="301"/>
        <v>620920</v>
      </c>
      <c r="Q2399" s="45">
        <f>IF(L2399=1,F2399*INDEX(Asumsi!$B$5:$B$7,MATCH(I2399,Asumsi!$A$5:$A$7,0))-H2399,0)</f>
        <v>186276</v>
      </c>
      <c r="R2399" s="46">
        <f>MIN(G2399,INDEX(Asumsi!$C$5:$C$7,MATCH(I2399,Asumsi!$A$5:$A$7,0)))</f>
        <v>0</v>
      </c>
      <c r="S2399" s="43">
        <f t="shared" si="302"/>
        <v>0</v>
      </c>
      <c r="T2399" s="45">
        <f t="shared" si="303"/>
        <v>0</v>
      </c>
      <c r="U2399" s="45">
        <f>IF(L2399=1,F2399*INDEX(Asumsi!$B$5:$B$7,MATCH(I2399,Asumsi!$A$5:$A$7,0))-F2399*R2399,0)</f>
        <v>186276</v>
      </c>
      <c r="V2399" s="45">
        <f>IF(S2399=1,U2399*(1-Asumsi!$B$10),U2399)</f>
        <v>186276</v>
      </c>
    </row>
    <row r="2400" spans="1:22" x14ac:dyDescent="0.35">
      <c r="A2400" s="43">
        <v>20068</v>
      </c>
      <c r="B2400" s="43" t="s">
        <v>202</v>
      </c>
      <c r="C2400" s="43" t="s">
        <v>686</v>
      </c>
      <c r="D2400" s="44">
        <v>40602</v>
      </c>
      <c r="E2400" s="43">
        <v>9</v>
      </c>
      <c r="F2400" s="43">
        <v>106360</v>
      </c>
      <c r="G2400" s="43">
        <v>0.09</v>
      </c>
      <c r="H2400" s="43">
        <v>9572</v>
      </c>
      <c r="I2400" s="43" t="s">
        <v>76</v>
      </c>
      <c r="J2400" s="43" t="s">
        <v>138</v>
      </c>
      <c r="K2400" s="43">
        <f t="shared" si="296"/>
        <v>2011</v>
      </c>
      <c r="L2400" s="43">
        <f t="shared" si="297"/>
        <v>1</v>
      </c>
      <c r="M2400" s="43">
        <f t="shared" si="298"/>
        <v>0</v>
      </c>
      <c r="N2400" s="43">
        <f t="shared" si="299"/>
        <v>1</v>
      </c>
      <c r="O2400" s="43" t="str">
        <f t="shared" si="300"/>
        <v>D: 7%+</v>
      </c>
      <c r="P2400" s="45">
        <f t="shared" si="301"/>
        <v>96788</v>
      </c>
      <c r="Q2400" s="45">
        <f>IF(L2400=1,F2400*INDEX(Asumsi!$B$5:$B$7,MATCH(I2400,Asumsi!$A$5:$A$7,0))-H2400,0)</f>
        <v>22336</v>
      </c>
      <c r="R2400" s="46">
        <f>MIN(G2400,INDEX(Asumsi!$C$5:$C$7,MATCH(I2400,Asumsi!$A$5:$A$7,0)))</f>
        <v>0.05</v>
      </c>
      <c r="S2400" s="43">
        <f t="shared" si="302"/>
        <v>1</v>
      </c>
      <c r="T2400" s="45">
        <f t="shared" si="303"/>
        <v>4254.3999999999996</v>
      </c>
      <c r="U2400" s="45">
        <f>IF(L2400=1,F2400*INDEX(Asumsi!$B$5:$B$7,MATCH(I2400,Asumsi!$A$5:$A$7,0))-F2400*R2400,0)</f>
        <v>26590</v>
      </c>
      <c r="V2400" s="45">
        <f>IF(S2400=1,U2400*(1-Asumsi!$B$10),U2400)</f>
        <v>25260.5</v>
      </c>
    </row>
    <row r="2401" spans="1:22" x14ac:dyDescent="0.35">
      <c r="A2401" s="43">
        <v>20162</v>
      </c>
      <c r="B2401" s="43" t="s">
        <v>202</v>
      </c>
      <c r="C2401" s="43" t="s">
        <v>644</v>
      </c>
      <c r="D2401" s="44">
        <v>39852</v>
      </c>
      <c r="E2401" s="43">
        <v>38</v>
      </c>
      <c r="F2401" s="43">
        <v>1214840</v>
      </c>
      <c r="G2401" s="43">
        <v>0.03</v>
      </c>
      <c r="H2401" s="43">
        <v>36445</v>
      </c>
      <c r="I2401" s="43" t="s">
        <v>76</v>
      </c>
      <c r="J2401" s="43" t="s">
        <v>138</v>
      </c>
      <c r="K2401" s="43">
        <f t="shared" si="296"/>
        <v>2009</v>
      </c>
      <c r="L2401" s="43">
        <f t="shared" si="297"/>
        <v>1</v>
      </c>
      <c r="M2401" s="43">
        <f t="shared" si="298"/>
        <v>0</v>
      </c>
      <c r="N2401" s="43">
        <f t="shared" si="299"/>
        <v>1</v>
      </c>
      <c r="O2401" s="43" t="str">
        <f t="shared" si="300"/>
        <v>B: 1-3%</v>
      </c>
      <c r="P2401" s="45">
        <f t="shared" si="301"/>
        <v>1178395</v>
      </c>
      <c r="Q2401" s="45">
        <f>IF(L2401=1,F2401*INDEX(Asumsi!$B$5:$B$7,MATCH(I2401,Asumsi!$A$5:$A$7,0))-H2401,0)</f>
        <v>328007</v>
      </c>
      <c r="R2401" s="46">
        <f>MIN(G2401,INDEX(Asumsi!$C$5:$C$7,MATCH(I2401,Asumsi!$A$5:$A$7,0)))</f>
        <v>0.03</v>
      </c>
      <c r="S2401" s="43">
        <f t="shared" si="302"/>
        <v>0</v>
      </c>
      <c r="T2401" s="45">
        <f t="shared" si="303"/>
        <v>0</v>
      </c>
      <c r="U2401" s="45">
        <f>IF(L2401=1,F2401*INDEX(Asumsi!$B$5:$B$7,MATCH(I2401,Asumsi!$A$5:$A$7,0))-F2401*R2401,0)</f>
        <v>328006.8</v>
      </c>
      <c r="V2401" s="45">
        <f>IF(S2401=1,U2401*(1-Asumsi!$B$10),U2401)</f>
        <v>328006.8</v>
      </c>
    </row>
    <row r="2402" spans="1:22" x14ac:dyDescent="0.35">
      <c r="A2402" s="43">
        <v>20354</v>
      </c>
      <c r="B2402" s="43" t="s">
        <v>202</v>
      </c>
      <c r="C2402" s="43" t="s">
        <v>290</v>
      </c>
      <c r="D2402" s="44">
        <v>41171</v>
      </c>
      <c r="E2402" s="43">
        <v>24</v>
      </c>
      <c r="F2402" s="43">
        <v>152120</v>
      </c>
      <c r="G2402" s="43">
        <v>0.02</v>
      </c>
      <c r="H2402" s="43">
        <v>3042</v>
      </c>
      <c r="I2402" s="43" t="s">
        <v>76</v>
      </c>
      <c r="J2402" s="43" t="s">
        <v>149</v>
      </c>
      <c r="K2402" s="43">
        <f t="shared" si="296"/>
        <v>2012</v>
      </c>
      <c r="L2402" s="43">
        <f t="shared" si="297"/>
        <v>1</v>
      </c>
      <c r="M2402" s="43">
        <f t="shared" si="298"/>
        <v>0</v>
      </c>
      <c r="N2402" s="43">
        <f t="shared" si="299"/>
        <v>1</v>
      </c>
      <c r="O2402" s="43" t="str">
        <f t="shared" si="300"/>
        <v>B: 1-3%</v>
      </c>
      <c r="P2402" s="45">
        <f t="shared" si="301"/>
        <v>149078</v>
      </c>
      <c r="Q2402" s="45">
        <f>IF(L2402=1,F2402*INDEX(Asumsi!$B$5:$B$7,MATCH(I2402,Asumsi!$A$5:$A$7,0))-H2402,0)</f>
        <v>42594</v>
      </c>
      <c r="R2402" s="46">
        <f>MIN(G2402,INDEX(Asumsi!$C$5:$C$7,MATCH(I2402,Asumsi!$A$5:$A$7,0)))</f>
        <v>0.02</v>
      </c>
      <c r="S2402" s="43">
        <f t="shared" si="302"/>
        <v>0</v>
      </c>
      <c r="T2402" s="45">
        <f t="shared" si="303"/>
        <v>0</v>
      </c>
      <c r="U2402" s="45">
        <f>IF(L2402=1,F2402*INDEX(Asumsi!$B$5:$B$7,MATCH(I2402,Asumsi!$A$5:$A$7,0))-F2402*R2402,0)</f>
        <v>42593.599999999999</v>
      </c>
      <c r="V2402" s="45">
        <f>IF(S2402=1,U2402*(1-Asumsi!$B$10),U2402)</f>
        <v>42593.599999999999</v>
      </c>
    </row>
    <row r="2403" spans="1:22" x14ac:dyDescent="0.35">
      <c r="A2403" s="43">
        <v>20384</v>
      </c>
      <c r="B2403" s="43" t="s">
        <v>202</v>
      </c>
      <c r="C2403" s="43" t="s">
        <v>685</v>
      </c>
      <c r="D2403" s="44">
        <v>40841</v>
      </c>
      <c r="E2403" s="43">
        <v>30</v>
      </c>
      <c r="F2403" s="43">
        <v>793200</v>
      </c>
      <c r="G2403" s="43">
        <v>0.08</v>
      </c>
      <c r="H2403" s="43">
        <v>63456</v>
      </c>
      <c r="I2403" s="43" t="s">
        <v>76</v>
      </c>
      <c r="J2403" s="43" t="s">
        <v>140</v>
      </c>
      <c r="K2403" s="43">
        <f t="shared" si="296"/>
        <v>2011</v>
      </c>
      <c r="L2403" s="43">
        <f t="shared" si="297"/>
        <v>1</v>
      </c>
      <c r="M2403" s="43">
        <f t="shared" si="298"/>
        <v>0</v>
      </c>
      <c r="N2403" s="43">
        <f t="shared" si="299"/>
        <v>1</v>
      </c>
      <c r="O2403" s="43" t="str">
        <f t="shared" si="300"/>
        <v>D: 7%+</v>
      </c>
      <c r="P2403" s="45">
        <f t="shared" si="301"/>
        <v>729744</v>
      </c>
      <c r="Q2403" s="45">
        <f>IF(L2403=1,F2403*INDEX(Asumsi!$B$5:$B$7,MATCH(I2403,Asumsi!$A$5:$A$7,0))-H2403,0)</f>
        <v>174504</v>
      </c>
      <c r="R2403" s="46">
        <f>MIN(G2403,INDEX(Asumsi!$C$5:$C$7,MATCH(I2403,Asumsi!$A$5:$A$7,0)))</f>
        <v>0.05</v>
      </c>
      <c r="S2403" s="43">
        <f t="shared" si="302"/>
        <v>1</v>
      </c>
      <c r="T2403" s="45">
        <f t="shared" si="303"/>
        <v>23796</v>
      </c>
      <c r="U2403" s="45">
        <f>IF(L2403=1,F2403*INDEX(Asumsi!$B$5:$B$7,MATCH(I2403,Asumsi!$A$5:$A$7,0))-F2403*R2403,0)</f>
        <v>198300</v>
      </c>
      <c r="V2403" s="45">
        <f>IF(S2403=1,U2403*(1-Asumsi!$B$10),U2403)</f>
        <v>188385</v>
      </c>
    </row>
    <row r="2404" spans="1:22" x14ac:dyDescent="0.35">
      <c r="A2404" s="43">
        <v>20710</v>
      </c>
      <c r="B2404" s="43" t="s">
        <v>202</v>
      </c>
      <c r="C2404" s="43" t="s">
        <v>673</v>
      </c>
      <c r="D2404" s="44">
        <v>40146</v>
      </c>
      <c r="E2404" s="43">
        <v>31</v>
      </c>
      <c r="F2404" s="43">
        <v>361400</v>
      </c>
      <c r="G2404" s="43">
        <v>0.1</v>
      </c>
      <c r="H2404" s="43">
        <v>36140</v>
      </c>
      <c r="I2404" s="43" t="s">
        <v>77</v>
      </c>
      <c r="J2404" s="43" t="s">
        <v>142</v>
      </c>
      <c r="K2404" s="43">
        <f t="shared" si="296"/>
        <v>2009</v>
      </c>
      <c r="L2404" s="43">
        <f t="shared" si="297"/>
        <v>1</v>
      </c>
      <c r="M2404" s="43">
        <f t="shared" si="298"/>
        <v>0</v>
      </c>
      <c r="N2404" s="43">
        <f t="shared" si="299"/>
        <v>1</v>
      </c>
      <c r="O2404" s="43" t="str">
        <f t="shared" si="300"/>
        <v>D: 7%+</v>
      </c>
      <c r="P2404" s="45">
        <f t="shared" si="301"/>
        <v>325260</v>
      </c>
      <c r="Q2404" s="45">
        <f>IF(L2404=1,F2404*INDEX(Asumsi!$B$5:$B$7,MATCH(I2404,Asumsi!$A$5:$A$7,0))-H2404,0)</f>
        <v>72280</v>
      </c>
      <c r="R2404" s="46">
        <f>MIN(G2404,INDEX(Asumsi!$C$5:$C$7,MATCH(I2404,Asumsi!$A$5:$A$7,0)))</f>
        <v>0.05</v>
      </c>
      <c r="S2404" s="43">
        <f t="shared" si="302"/>
        <v>1</v>
      </c>
      <c r="T2404" s="45">
        <f t="shared" si="303"/>
        <v>18070</v>
      </c>
      <c r="U2404" s="45">
        <f>IF(L2404=1,F2404*INDEX(Asumsi!$B$5:$B$7,MATCH(I2404,Asumsi!$A$5:$A$7,0))-F2404*R2404,0)</f>
        <v>90350</v>
      </c>
      <c r="V2404" s="45">
        <f>IF(S2404=1,U2404*(1-Asumsi!$B$10),U2404)</f>
        <v>85832.5</v>
      </c>
    </row>
    <row r="2405" spans="1:22" x14ac:dyDescent="0.35">
      <c r="A2405" s="43">
        <v>20934</v>
      </c>
      <c r="B2405" s="43" t="s">
        <v>209</v>
      </c>
      <c r="C2405" s="43" t="s">
        <v>355</v>
      </c>
      <c r="D2405" s="44">
        <v>40198</v>
      </c>
      <c r="E2405" s="43">
        <v>5</v>
      </c>
      <c r="F2405" s="43">
        <v>2507780</v>
      </c>
      <c r="G2405" s="43">
        <v>0.09</v>
      </c>
      <c r="H2405" s="43">
        <v>225700</v>
      </c>
      <c r="I2405" s="43" t="s">
        <v>77</v>
      </c>
      <c r="J2405" s="43" t="s">
        <v>134</v>
      </c>
      <c r="K2405" s="43">
        <f t="shared" si="296"/>
        <v>2010</v>
      </c>
      <c r="L2405" s="43">
        <f t="shared" si="297"/>
        <v>0</v>
      </c>
      <c r="M2405" s="43">
        <f t="shared" si="298"/>
        <v>1</v>
      </c>
      <c r="N2405" s="43">
        <f t="shared" si="299"/>
        <v>1</v>
      </c>
      <c r="O2405" s="43" t="str">
        <f t="shared" si="300"/>
        <v>D: 7%+</v>
      </c>
      <c r="P2405" s="45">
        <f t="shared" si="301"/>
        <v>0</v>
      </c>
      <c r="Q2405" s="45">
        <f>IF(L2405=1,F2405*INDEX(Asumsi!$B$5:$B$7,MATCH(I2405,Asumsi!$A$5:$A$7,0))-H2405,0)</f>
        <v>0</v>
      </c>
      <c r="R2405" s="46">
        <f>MIN(G2405,INDEX(Asumsi!$C$5:$C$7,MATCH(I2405,Asumsi!$A$5:$A$7,0)))</f>
        <v>0.05</v>
      </c>
      <c r="S2405" s="43">
        <f t="shared" si="302"/>
        <v>1</v>
      </c>
      <c r="T2405" s="45">
        <f t="shared" si="303"/>
        <v>0</v>
      </c>
      <c r="U2405" s="45">
        <f>IF(L2405=1,F2405*INDEX(Asumsi!$B$5:$B$7,MATCH(I2405,Asumsi!$A$5:$A$7,0))-F2405*R2405,0)</f>
        <v>0</v>
      </c>
      <c r="V2405" s="45">
        <f>IF(S2405=1,U2405*(1-Asumsi!$B$10),U2405)</f>
        <v>0</v>
      </c>
    </row>
    <row r="2406" spans="1:22" x14ac:dyDescent="0.35">
      <c r="A2406" s="43">
        <v>21057</v>
      </c>
      <c r="B2406" s="43" t="s">
        <v>202</v>
      </c>
      <c r="C2406" s="43" t="s">
        <v>687</v>
      </c>
      <c r="D2406" s="44">
        <v>40577</v>
      </c>
      <c r="E2406" s="43">
        <v>28</v>
      </c>
      <c r="F2406" s="43">
        <v>2207340</v>
      </c>
      <c r="G2406" s="43">
        <v>0.04</v>
      </c>
      <c r="H2406" s="43">
        <v>88294</v>
      </c>
      <c r="I2406" s="43" t="s">
        <v>77</v>
      </c>
      <c r="J2406" s="43" t="s">
        <v>142</v>
      </c>
      <c r="K2406" s="43">
        <f t="shared" si="296"/>
        <v>2011</v>
      </c>
      <c r="L2406" s="43">
        <f t="shared" si="297"/>
        <v>1</v>
      </c>
      <c r="M2406" s="43">
        <f t="shared" si="298"/>
        <v>0</v>
      </c>
      <c r="N2406" s="43">
        <f t="shared" si="299"/>
        <v>1</v>
      </c>
      <c r="O2406" s="43" t="str">
        <f t="shared" si="300"/>
        <v>C: 4-6%</v>
      </c>
      <c r="P2406" s="45">
        <f t="shared" si="301"/>
        <v>2119046</v>
      </c>
      <c r="Q2406" s="45">
        <f>IF(L2406=1,F2406*INDEX(Asumsi!$B$5:$B$7,MATCH(I2406,Asumsi!$A$5:$A$7,0))-H2406,0)</f>
        <v>573908</v>
      </c>
      <c r="R2406" s="46">
        <f>MIN(G2406,INDEX(Asumsi!$C$5:$C$7,MATCH(I2406,Asumsi!$A$5:$A$7,0)))</f>
        <v>0.04</v>
      </c>
      <c r="S2406" s="43">
        <f t="shared" si="302"/>
        <v>0</v>
      </c>
      <c r="T2406" s="45">
        <f t="shared" si="303"/>
        <v>0</v>
      </c>
      <c r="U2406" s="45">
        <f>IF(L2406=1,F2406*INDEX(Asumsi!$B$5:$B$7,MATCH(I2406,Asumsi!$A$5:$A$7,0))-F2406*R2406,0)</f>
        <v>573908.4</v>
      </c>
      <c r="V2406" s="45">
        <f>IF(S2406=1,U2406*(1-Asumsi!$B$10),U2406)</f>
        <v>573908.4</v>
      </c>
    </row>
    <row r="2407" spans="1:22" x14ac:dyDescent="0.35">
      <c r="A2407" s="43">
        <v>21190</v>
      </c>
      <c r="B2407" s="43" t="s">
        <v>202</v>
      </c>
      <c r="C2407" s="43" t="s">
        <v>390</v>
      </c>
      <c r="D2407" s="44">
        <v>39961</v>
      </c>
      <c r="E2407" s="43">
        <v>28</v>
      </c>
      <c r="F2407" s="43">
        <v>2125380</v>
      </c>
      <c r="G2407" s="43">
        <v>0.01</v>
      </c>
      <c r="H2407" s="43">
        <v>21254</v>
      </c>
      <c r="I2407" s="43" t="s">
        <v>76</v>
      </c>
      <c r="J2407" s="43" t="s">
        <v>146</v>
      </c>
      <c r="K2407" s="43">
        <f t="shared" si="296"/>
        <v>2009</v>
      </c>
      <c r="L2407" s="43">
        <f t="shared" si="297"/>
        <v>1</v>
      </c>
      <c r="M2407" s="43">
        <f t="shared" si="298"/>
        <v>0</v>
      </c>
      <c r="N2407" s="43">
        <f t="shared" si="299"/>
        <v>1</v>
      </c>
      <c r="O2407" s="43" t="str">
        <f t="shared" si="300"/>
        <v>B: 1-3%</v>
      </c>
      <c r="P2407" s="45">
        <f t="shared" si="301"/>
        <v>2104126</v>
      </c>
      <c r="Q2407" s="45">
        <f>IF(L2407=1,F2407*INDEX(Asumsi!$B$5:$B$7,MATCH(I2407,Asumsi!$A$5:$A$7,0))-H2407,0)</f>
        <v>616360</v>
      </c>
      <c r="R2407" s="46">
        <f>MIN(G2407,INDEX(Asumsi!$C$5:$C$7,MATCH(I2407,Asumsi!$A$5:$A$7,0)))</f>
        <v>0.01</v>
      </c>
      <c r="S2407" s="43">
        <f t="shared" si="302"/>
        <v>0</v>
      </c>
      <c r="T2407" s="45">
        <f t="shared" si="303"/>
        <v>0</v>
      </c>
      <c r="U2407" s="45">
        <f>IF(L2407=1,F2407*INDEX(Asumsi!$B$5:$B$7,MATCH(I2407,Asumsi!$A$5:$A$7,0))-F2407*R2407,0)</f>
        <v>616360.19999999995</v>
      </c>
      <c r="V2407" s="45">
        <f>IF(S2407=1,U2407*(1-Asumsi!$B$10),U2407)</f>
        <v>616360.19999999995</v>
      </c>
    </row>
    <row r="2408" spans="1:22" x14ac:dyDescent="0.35">
      <c r="A2408" s="43">
        <v>21505</v>
      </c>
      <c r="B2408" s="43" t="s">
        <v>202</v>
      </c>
      <c r="C2408" s="43" t="s">
        <v>678</v>
      </c>
      <c r="D2408" s="44">
        <v>41246</v>
      </c>
      <c r="E2408" s="43">
        <v>3</v>
      </c>
      <c r="F2408" s="43">
        <v>1824700</v>
      </c>
      <c r="G2408" s="43">
        <v>7.0000000000000007E-2</v>
      </c>
      <c r="H2408" s="43">
        <v>127729</v>
      </c>
      <c r="I2408" s="43" t="s">
        <v>75</v>
      </c>
      <c r="J2408" s="43" t="s">
        <v>135</v>
      </c>
      <c r="K2408" s="43">
        <f t="shared" si="296"/>
        <v>2012</v>
      </c>
      <c r="L2408" s="43">
        <f t="shared" si="297"/>
        <v>1</v>
      </c>
      <c r="M2408" s="43">
        <f t="shared" si="298"/>
        <v>0</v>
      </c>
      <c r="N2408" s="43">
        <f t="shared" si="299"/>
        <v>1</v>
      </c>
      <c r="O2408" s="43" t="str">
        <f t="shared" si="300"/>
        <v>D: 7%+</v>
      </c>
      <c r="P2408" s="45">
        <f t="shared" si="301"/>
        <v>1696971</v>
      </c>
      <c r="Q2408" s="45">
        <f>IF(L2408=1,F2408*INDEX(Asumsi!$B$5:$B$7,MATCH(I2408,Asumsi!$A$5:$A$7,0))-H2408,0)</f>
        <v>419681</v>
      </c>
      <c r="R2408" s="46">
        <f>MIN(G2408,INDEX(Asumsi!$C$5:$C$7,MATCH(I2408,Asumsi!$A$5:$A$7,0)))</f>
        <v>0.03</v>
      </c>
      <c r="S2408" s="43">
        <f t="shared" si="302"/>
        <v>1</v>
      </c>
      <c r="T2408" s="45">
        <f t="shared" si="303"/>
        <v>72988.000000000015</v>
      </c>
      <c r="U2408" s="45">
        <f>IF(L2408=1,F2408*INDEX(Asumsi!$B$5:$B$7,MATCH(I2408,Asumsi!$A$5:$A$7,0))-F2408*R2408,0)</f>
        <v>492669</v>
      </c>
      <c r="V2408" s="45">
        <f>IF(S2408=1,U2408*(1-Asumsi!$B$10),U2408)</f>
        <v>468035.55</v>
      </c>
    </row>
    <row r="2409" spans="1:22" x14ac:dyDescent="0.35">
      <c r="A2409" s="43">
        <v>22055</v>
      </c>
      <c r="B2409" s="43" t="s">
        <v>202</v>
      </c>
      <c r="C2409" s="43" t="s">
        <v>681</v>
      </c>
      <c r="D2409" s="44">
        <v>41175</v>
      </c>
      <c r="E2409" s="43">
        <v>40</v>
      </c>
      <c r="F2409" s="43">
        <v>12294480</v>
      </c>
      <c r="G2409" s="43">
        <v>0.05</v>
      </c>
      <c r="H2409" s="43">
        <v>614724</v>
      </c>
      <c r="I2409" s="43" t="s">
        <v>75</v>
      </c>
      <c r="J2409" s="43" t="s">
        <v>135</v>
      </c>
      <c r="K2409" s="43">
        <f t="shared" si="296"/>
        <v>2012</v>
      </c>
      <c r="L2409" s="43">
        <f t="shared" si="297"/>
        <v>1</v>
      </c>
      <c r="M2409" s="43">
        <f t="shared" si="298"/>
        <v>0</v>
      </c>
      <c r="N2409" s="43">
        <f t="shared" si="299"/>
        <v>1</v>
      </c>
      <c r="O2409" s="43" t="str">
        <f t="shared" si="300"/>
        <v>C: 4-6%</v>
      </c>
      <c r="P2409" s="45">
        <f t="shared" si="301"/>
        <v>11679756</v>
      </c>
      <c r="Q2409" s="45">
        <f>IF(L2409=1,F2409*INDEX(Asumsi!$B$5:$B$7,MATCH(I2409,Asumsi!$A$5:$A$7,0))-H2409,0)</f>
        <v>3073620</v>
      </c>
      <c r="R2409" s="46">
        <f>MIN(G2409,INDEX(Asumsi!$C$5:$C$7,MATCH(I2409,Asumsi!$A$5:$A$7,0)))</f>
        <v>0.03</v>
      </c>
      <c r="S2409" s="43">
        <f t="shared" si="302"/>
        <v>1</v>
      </c>
      <c r="T2409" s="45">
        <f t="shared" si="303"/>
        <v>245889.60000000003</v>
      </c>
      <c r="U2409" s="45">
        <f>IF(L2409=1,F2409*INDEX(Asumsi!$B$5:$B$7,MATCH(I2409,Asumsi!$A$5:$A$7,0))-F2409*R2409,0)</f>
        <v>3319509.6</v>
      </c>
      <c r="V2409" s="45">
        <f>IF(S2409=1,U2409*(1-Asumsi!$B$10),U2409)</f>
        <v>3153534.12</v>
      </c>
    </row>
    <row r="2410" spans="1:22" x14ac:dyDescent="0.35">
      <c r="A2410" s="43">
        <v>22371</v>
      </c>
      <c r="B2410" s="43" t="s">
        <v>202</v>
      </c>
      <c r="C2410" s="43" t="s">
        <v>674</v>
      </c>
      <c r="D2410" s="44">
        <v>39907</v>
      </c>
      <c r="E2410" s="43">
        <v>8</v>
      </c>
      <c r="F2410" s="43">
        <v>141100</v>
      </c>
      <c r="G2410" s="43">
        <v>0</v>
      </c>
      <c r="H2410" s="43">
        <v>0</v>
      </c>
      <c r="I2410" s="43" t="s">
        <v>76</v>
      </c>
      <c r="J2410" s="43" t="s">
        <v>138</v>
      </c>
      <c r="K2410" s="43">
        <f t="shared" si="296"/>
        <v>2009</v>
      </c>
      <c r="L2410" s="43">
        <f t="shared" si="297"/>
        <v>1</v>
      </c>
      <c r="M2410" s="43">
        <f t="shared" si="298"/>
        <v>0</v>
      </c>
      <c r="N2410" s="43">
        <f t="shared" si="299"/>
        <v>1</v>
      </c>
      <c r="O2410" s="43" t="str">
        <f t="shared" si="300"/>
        <v>A: 0%</v>
      </c>
      <c r="P2410" s="45">
        <f t="shared" si="301"/>
        <v>141100</v>
      </c>
      <c r="Q2410" s="45">
        <f>IF(L2410=1,F2410*INDEX(Asumsi!$B$5:$B$7,MATCH(I2410,Asumsi!$A$5:$A$7,0))-H2410,0)</f>
        <v>42330</v>
      </c>
      <c r="R2410" s="46">
        <f>MIN(G2410,INDEX(Asumsi!$C$5:$C$7,MATCH(I2410,Asumsi!$A$5:$A$7,0)))</f>
        <v>0</v>
      </c>
      <c r="S2410" s="43">
        <f t="shared" si="302"/>
        <v>0</v>
      </c>
      <c r="T2410" s="45">
        <f t="shared" si="303"/>
        <v>0</v>
      </c>
      <c r="U2410" s="45">
        <f>IF(L2410=1,F2410*INDEX(Asumsi!$B$5:$B$7,MATCH(I2410,Asumsi!$A$5:$A$7,0))-F2410*R2410,0)</f>
        <v>42330</v>
      </c>
      <c r="V2410" s="45">
        <f>IF(S2410=1,U2410*(1-Asumsi!$B$10),U2410)</f>
        <v>42330</v>
      </c>
    </row>
    <row r="2411" spans="1:22" x14ac:dyDescent="0.35">
      <c r="A2411" s="43">
        <v>22498</v>
      </c>
      <c r="B2411" s="43" t="s">
        <v>202</v>
      </c>
      <c r="C2411" s="43" t="s">
        <v>688</v>
      </c>
      <c r="D2411" s="44">
        <v>40491</v>
      </c>
      <c r="E2411" s="43">
        <v>20</v>
      </c>
      <c r="F2411" s="43">
        <v>69880</v>
      </c>
      <c r="G2411" s="43">
        <v>0.05</v>
      </c>
      <c r="H2411" s="43">
        <v>3494</v>
      </c>
      <c r="I2411" s="43" t="s">
        <v>77</v>
      </c>
      <c r="J2411" s="43" t="s">
        <v>142</v>
      </c>
      <c r="K2411" s="43">
        <f t="shared" si="296"/>
        <v>2010</v>
      </c>
      <c r="L2411" s="43">
        <f t="shared" si="297"/>
        <v>1</v>
      </c>
      <c r="M2411" s="43">
        <f t="shared" si="298"/>
        <v>0</v>
      </c>
      <c r="N2411" s="43">
        <f t="shared" si="299"/>
        <v>1</v>
      </c>
      <c r="O2411" s="43" t="str">
        <f t="shared" si="300"/>
        <v>C: 4-6%</v>
      </c>
      <c r="P2411" s="45">
        <f t="shared" si="301"/>
        <v>66386</v>
      </c>
      <c r="Q2411" s="45">
        <f>IF(L2411=1,F2411*INDEX(Asumsi!$B$5:$B$7,MATCH(I2411,Asumsi!$A$5:$A$7,0))-H2411,0)</f>
        <v>17470</v>
      </c>
      <c r="R2411" s="46">
        <f>MIN(G2411,INDEX(Asumsi!$C$5:$C$7,MATCH(I2411,Asumsi!$A$5:$A$7,0)))</f>
        <v>0.05</v>
      </c>
      <c r="S2411" s="43">
        <f t="shared" si="302"/>
        <v>0</v>
      </c>
      <c r="T2411" s="45">
        <f t="shared" si="303"/>
        <v>0</v>
      </c>
      <c r="U2411" s="45">
        <f>IF(L2411=1,F2411*INDEX(Asumsi!$B$5:$B$7,MATCH(I2411,Asumsi!$A$5:$A$7,0))-F2411*R2411,0)</f>
        <v>17470</v>
      </c>
      <c r="V2411" s="45">
        <f>IF(S2411=1,U2411*(1-Asumsi!$B$10),U2411)</f>
        <v>17470</v>
      </c>
    </row>
    <row r="2412" spans="1:22" x14ac:dyDescent="0.35">
      <c r="A2412" s="43">
        <v>22562</v>
      </c>
      <c r="B2412" s="43" t="s">
        <v>202</v>
      </c>
      <c r="C2412" s="43" t="s">
        <v>678</v>
      </c>
      <c r="D2412" s="44">
        <v>39899</v>
      </c>
      <c r="E2412" s="43">
        <v>46</v>
      </c>
      <c r="F2412" s="43">
        <v>18608400</v>
      </c>
      <c r="G2412" s="43">
        <v>0.08</v>
      </c>
      <c r="H2412" s="43">
        <v>1488672</v>
      </c>
      <c r="I2412" s="43" t="s">
        <v>77</v>
      </c>
      <c r="J2412" s="43" t="s">
        <v>134</v>
      </c>
      <c r="K2412" s="43">
        <f t="shared" si="296"/>
        <v>2009</v>
      </c>
      <c r="L2412" s="43">
        <f t="shared" si="297"/>
        <v>1</v>
      </c>
      <c r="M2412" s="43">
        <f t="shared" si="298"/>
        <v>0</v>
      </c>
      <c r="N2412" s="43">
        <f t="shared" si="299"/>
        <v>1</v>
      </c>
      <c r="O2412" s="43" t="str">
        <f t="shared" si="300"/>
        <v>D: 7%+</v>
      </c>
      <c r="P2412" s="45">
        <f t="shared" si="301"/>
        <v>17119728</v>
      </c>
      <c r="Q2412" s="45">
        <f>IF(L2412=1,F2412*INDEX(Asumsi!$B$5:$B$7,MATCH(I2412,Asumsi!$A$5:$A$7,0))-H2412,0)</f>
        <v>4093848</v>
      </c>
      <c r="R2412" s="46">
        <f>MIN(G2412,INDEX(Asumsi!$C$5:$C$7,MATCH(I2412,Asumsi!$A$5:$A$7,0)))</f>
        <v>0.05</v>
      </c>
      <c r="S2412" s="43">
        <f t="shared" si="302"/>
        <v>1</v>
      </c>
      <c r="T2412" s="45">
        <f t="shared" si="303"/>
        <v>558252</v>
      </c>
      <c r="U2412" s="45">
        <f>IF(L2412=1,F2412*INDEX(Asumsi!$B$5:$B$7,MATCH(I2412,Asumsi!$A$5:$A$7,0))-F2412*R2412,0)</f>
        <v>4652100</v>
      </c>
      <c r="V2412" s="45">
        <f>IF(S2412=1,U2412*(1-Asumsi!$B$10),U2412)</f>
        <v>4419495</v>
      </c>
    </row>
    <row r="2413" spans="1:22" x14ac:dyDescent="0.35">
      <c r="A2413" s="43">
        <v>23392</v>
      </c>
      <c r="B2413" s="43" t="s">
        <v>202</v>
      </c>
      <c r="C2413" s="43" t="s">
        <v>678</v>
      </c>
      <c r="D2413" s="44">
        <v>40041</v>
      </c>
      <c r="E2413" s="43">
        <v>24</v>
      </c>
      <c r="F2413" s="43">
        <v>8552192</v>
      </c>
      <c r="G2413" s="43">
        <v>0</v>
      </c>
      <c r="H2413" s="43">
        <v>0</v>
      </c>
      <c r="I2413" s="43" t="s">
        <v>75</v>
      </c>
      <c r="J2413" s="43" t="s">
        <v>136</v>
      </c>
      <c r="K2413" s="43">
        <f t="shared" si="296"/>
        <v>2009</v>
      </c>
      <c r="L2413" s="43">
        <f t="shared" si="297"/>
        <v>1</v>
      </c>
      <c r="M2413" s="43">
        <f t="shared" si="298"/>
        <v>0</v>
      </c>
      <c r="N2413" s="43">
        <f t="shared" si="299"/>
        <v>1</v>
      </c>
      <c r="O2413" s="43" t="str">
        <f t="shared" si="300"/>
        <v>A: 0%</v>
      </c>
      <c r="P2413" s="45">
        <f t="shared" si="301"/>
        <v>8552192</v>
      </c>
      <c r="Q2413" s="45">
        <f>IF(L2413=1,F2413*INDEX(Asumsi!$B$5:$B$7,MATCH(I2413,Asumsi!$A$5:$A$7,0))-H2413,0)</f>
        <v>2565657.6000000001</v>
      </c>
      <c r="R2413" s="46">
        <f>MIN(G2413,INDEX(Asumsi!$C$5:$C$7,MATCH(I2413,Asumsi!$A$5:$A$7,0)))</f>
        <v>0</v>
      </c>
      <c r="S2413" s="43">
        <f t="shared" si="302"/>
        <v>0</v>
      </c>
      <c r="T2413" s="45">
        <f t="shared" si="303"/>
        <v>0</v>
      </c>
      <c r="U2413" s="45">
        <f>IF(L2413=1,F2413*INDEX(Asumsi!$B$5:$B$7,MATCH(I2413,Asumsi!$A$5:$A$7,0))-F2413*R2413,0)</f>
        <v>2565657.6000000001</v>
      </c>
      <c r="V2413" s="45">
        <f>IF(S2413=1,U2413*(1-Asumsi!$B$10),U2413)</f>
        <v>2565657.6000000001</v>
      </c>
    </row>
    <row r="2414" spans="1:22" x14ac:dyDescent="0.35">
      <c r="A2414" s="43">
        <v>23782</v>
      </c>
      <c r="B2414" s="43" t="s">
        <v>202</v>
      </c>
      <c r="C2414" s="43" t="s">
        <v>687</v>
      </c>
      <c r="D2414" s="44">
        <v>40188</v>
      </c>
      <c r="E2414" s="43">
        <v>46</v>
      </c>
      <c r="F2414" s="43">
        <v>42780880</v>
      </c>
      <c r="G2414" s="43">
        <v>0.09</v>
      </c>
      <c r="H2414" s="43">
        <v>3850279</v>
      </c>
      <c r="I2414" s="43" t="s">
        <v>75</v>
      </c>
      <c r="J2414" s="43" t="s">
        <v>135</v>
      </c>
      <c r="K2414" s="43">
        <f t="shared" si="296"/>
        <v>2010</v>
      </c>
      <c r="L2414" s="43">
        <f t="shared" si="297"/>
        <v>1</v>
      </c>
      <c r="M2414" s="43">
        <f t="shared" si="298"/>
        <v>0</v>
      </c>
      <c r="N2414" s="43">
        <f t="shared" si="299"/>
        <v>1</v>
      </c>
      <c r="O2414" s="43" t="str">
        <f t="shared" si="300"/>
        <v>D: 7%+</v>
      </c>
      <c r="P2414" s="45">
        <f t="shared" si="301"/>
        <v>38930601</v>
      </c>
      <c r="Q2414" s="45">
        <f>IF(L2414=1,F2414*INDEX(Asumsi!$B$5:$B$7,MATCH(I2414,Asumsi!$A$5:$A$7,0))-H2414,0)</f>
        <v>8983985</v>
      </c>
      <c r="R2414" s="46">
        <f>MIN(G2414,INDEX(Asumsi!$C$5:$C$7,MATCH(I2414,Asumsi!$A$5:$A$7,0)))</f>
        <v>0.03</v>
      </c>
      <c r="S2414" s="43">
        <f t="shared" si="302"/>
        <v>1</v>
      </c>
      <c r="T2414" s="45">
        <f t="shared" si="303"/>
        <v>2566852.7999999998</v>
      </c>
      <c r="U2414" s="45">
        <f>IF(L2414=1,F2414*INDEX(Asumsi!$B$5:$B$7,MATCH(I2414,Asumsi!$A$5:$A$7,0))-F2414*R2414,0)</f>
        <v>11550837.6</v>
      </c>
      <c r="V2414" s="45">
        <f>IF(S2414=1,U2414*(1-Asumsi!$B$10),U2414)</f>
        <v>10973295.719999999</v>
      </c>
    </row>
    <row r="2415" spans="1:22" x14ac:dyDescent="0.35">
      <c r="A2415" s="43">
        <v>24069</v>
      </c>
      <c r="B2415" s="43" t="s">
        <v>202</v>
      </c>
      <c r="C2415" s="43" t="s">
        <v>661</v>
      </c>
      <c r="D2415" s="44">
        <v>40375</v>
      </c>
      <c r="E2415" s="43">
        <v>21</v>
      </c>
      <c r="F2415" s="43">
        <v>15962400</v>
      </c>
      <c r="G2415" s="43">
        <v>0.02</v>
      </c>
      <c r="H2415" s="43">
        <v>319248</v>
      </c>
      <c r="I2415" s="43" t="s">
        <v>75</v>
      </c>
      <c r="J2415" s="43" t="s">
        <v>136</v>
      </c>
      <c r="K2415" s="43">
        <f t="shared" si="296"/>
        <v>2010</v>
      </c>
      <c r="L2415" s="43">
        <f t="shared" si="297"/>
        <v>1</v>
      </c>
      <c r="M2415" s="43">
        <f t="shared" si="298"/>
        <v>0</v>
      </c>
      <c r="N2415" s="43">
        <f t="shared" si="299"/>
        <v>1</v>
      </c>
      <c r="O2415" s="43" t="str">
        <f t="shared" si="300"/>
        <v>B: 1-3%</v>
      </c>
      <c r="P2415" s="45">
        <f t="shared" si="301"/>
        <v>15643152</v>
      </c>
      <c r="Q2415" s="45">
        <f>IF(L2415=1,F2415*INDEX(Asumsi!$B$5:$B$7,MATCH(I2415,Asumsi!$A$5:$A$7,0))-H2415,0)</f>
        <v>4469472</v>
      </c>
      <c r="R2415" s="46">
        <f>MIN(G2415,INDEX(Asumsi!$C$5:$C$7,MATCH(I2415,Asumsi!$A$5:$A$7,0)))</f>
        <v>0.02</v>
      </c>
      <c r="S2415" s="43">
        <f t="shared" si="302"/>
        <v>0</v>
      </c>
      <c r="T2415" s="45">
        <f t="shared" si="303"/>
        <v>0</v>
      </c>
      <c r="U2415" s="45">
        <f>IF(L2415=1,F2415*INDEX(Asumsi!$B$5:$B$7,MATCH(I2415,Asumsi!$A$5:$A$7,0))-F2415*R2415,0)</f>
        <v>4469472</v>
      </c>
      <c r="V2415" s="45">
        <f>IF(S2415=1,U2415*(1-Asumsi!$B$10),U2415)</f>
        <v>4469472</v>
      </c>
    </row>
    <row r="2416" spans="1:22" x14ac:dyDescent="0.35">
      <c r="A2416" s="43">
        <v>24099</v>
      </c>
      <c r="B2416" s="43" t="s">
        <v>202</v>
      </c>
      <c r="C2416" s="43" t="s">
        <v>671</v>
      </c>
      <c r="D2416" s="44">
        <v>40683</v>
      </c>
      <c r="E2416" s="43">
        <v>6</v>
      </c>
      <c r="F2416" s="43">
        <v>410480</v>
      </c>
      <c r="G2416" s="43">
        <v>0.01</v>
      </c>
      <c r="H2416" s="43">
        <v>4105</v>
      </c>
      <c r="I2416" s="43" t="s">
        <v>77</v>
      </c>
      <c r="J2416" s="43" t="s">
        <v>142</v>
      </c>
      <c r="K2416" s="43">
        <f t="shared" si="296"/>
        <v>2011</v>
      </c>
      <c r="L2416" s="43">
        <f t="shared" si="297"/>
        <v>1</v>
      </c>
      <c r="M2416" s="43">
        <f t="shared" si="298"/>
        <v>0</v>
      </c>
      <c r="N2416" s="43">
        <f t="shared" si="299"/>
        <v>1</v>
      </c>
      <c r="O2416" s="43" t="str">
        <f t="shared" si="300"/>
        <v>B: 1-3%</v>
      </c>
      <c r="P2416" s="45">
        <f t="shared" si="301"/>
        <v>406375</v>
      </c>
      <c r="Q2416" s="45">
        <f>IF(L2416=1,F2416*INDEX(Asumsi!$B$5:$B$7,MATCH(I2416,Asumsi!$A$5:$A$7,0))-H2416,0)</f>
        <v>119039</v>
      </c>
      <c r="R2416" s="46">
        <f>MIN(G2416,INDEX(Asumsi!$C$5:$C$7,MATCH(I2416,Asumsi!$A$5:$A$7,0)))</f>
        <v>0.01</v>
      </c>
      <c r="S2416" s="43">
        <f t="shared" si="302"/>
        <v>0</v>
      </c>
      <c r="T2416" s="45">
        <f t="shared" si="303"/>
        <v>0</v>
      </c>
      <c r="U2416" s="45">
        <f>IF(L2416=1,F2416*INDEX(Asumsi!$B$5:$B$7,MATCH(I2416,Asumsi!$A$5:$A$7,0))-F2416*R2416,0)</f>
        <v>119039.2</v>
      </c>
      <c r="V2416" s="45">
        <f>IF(S2416=1,U2416*(1-Asumsi!$B$10),U2416)</f>
        <v>119039.2</v>
      </c>
    </row>
    <row r="2417" spans="1:22" x14ac:dyDescent="0.35">
      <c r="A2417" s="43">
        <v>24228</v>
      </c>
      <c r="B2417" s="43" t="s">
        <v>202</v>
      </c>
      <c r="C2417" s="43" t="s">
        <v>661</v>
      </c>
      <c r="D2417" s="44">
        <v>40011</v>
      </c>
      <c r="E2417" s="43">
        <v>31</v>
      </c>
      <c r="F2417" s="43">
        <v>121280</v>
      </c>
      <c r="G2417" s="43">
        <v>0.05</v>
      </c>
      <c r="H2417" s="43">
        <v>6064</v>
      </c>
      <c r="I2417" s="43" t="s">
        <v>76</v>
      </c>
      <c r="J2417" s="43" t="s">
        <v>150</v>
      </c>
      <c r="K2417" s="43">
        <f t="shared" si="296"/>
        <v>2009</v>
      </c>
      <c r="L2417" s="43">
        <f t="shared" si="297"/>
        <v>1</v>
      </c>
      <c r="M2417" s="43">
        <f t="shared" si="298"/>
        <v>0</v>
      </c>
      <c r="N2417" s="43">
        <f t="shared" si="299"/>
        <v>1</v>
      </c>
      <c r="O2417" s="43" t="str">
        <f t="shared" si="300"/>
        <v>C: 4-6%</v>
      </c>
      <c r="P2417" s="45">
        <f t="shared" si="301"/>
        <v>115216</v>
      </c>
      <c r="Q2417" s="45">
        <f>IF(L2417=1,F2417*INDEX(Asumsi!$B$5:$B$7,MATCH(I2417,Asumsi!$A$5:$A$7,0))-H2417,0)</f>
        <v>30320</v>
      </c>
      <c r="R2417" s="46">
        <f>MIN(G2417,INDEX(Asumsi!$C$5:$C$7,MATCH(I2417,Asumsi!$A$5:$A$7,0)))</f>
        <v>0.05</v>
      </c>
      <c r="S2417" s="43">
        <f t="shared" si="302"/>
        <v>0</v>
      </c>
      <c r="T2417" s="45">
        <f t="shared" si="303"/>
        <v>0</v>
      </c>
      <c r="U2417" s="45">
        <f>IF(L2417=1,F2417*INDEX(Asumsi!$B$5:$B$7,MATCH(I2417,Asumsi!$A$5:$A$7,0))-F2417*R2417,0)</f>
        <v>30320</v>
      </c>
      <c r="V2417" s="45">
        <f>IF(S2417=1,U2417*(1-Asumsi!$B$10),U2417)</f>
        <v>30320</v>
      </c>
    </row>
    <row r="2418" spans="1:22" x14ac:dyDescent="0.35">
      <c r="A2418" s="43">
        <v>24231</v>
      </c>
      <c r="B2418" s="43" t="s">
        <v>202</v>
      </c>
      <c r="C2418" s="43" t="s">
        <v>673</v>
      </c>
      <c r="D2418" s="44">
        <v>40032</v>
      </c>
      <c r="E2418" s="43">
        <v>48</v>
      </c>
      <c r="F2418" s="43">
        <v>4964068</v>
      </c>
      <c r="G2418" s="43">
        <v>0.08</v>
      </c>
      <c r="H2418" s="43">
        <v>397125</v>
      </c>
      <c r="I2418" s="43" t="s">
        <v>77</v>
      </c>
      <c r="J2418" s="43" t="s">
        <v>137</v>
      </c>
      <c r="K2418" s="43">
        <f t="shared" si="296"/>
        <v>2009</v>
      </c>
      <c r="L2418" s="43">
        <f t="shared" si="297"/>
        <v>1</v>
      </c>
      <c r="M2418" s="43">
        <f t="shared" si="298"/>
        <v>0</v>
      </c>
      <c r="N2418" s="43">
        <f t="shared" si="299"/>
        <v>1</v>
      </c>
      <c r="O2418" s="43" t="str">
        <f t="shared" si="300"/>
        <v>D: 7%+</v>
      </c>
      <c r="P2418" s="45">
        <f t="shared" si="301"/>
        <v>4566943</v>
      </c>
      <c r="Q2418" s="45">
        <f>IF(L2418=1,F2418*INDEX(Asumsi!$B$5:$B$7,MATCH(I2418,Asumsi!$A$5:$A$7,0))-H2418,0)</f>
        <v>1092095.3999999999</v>
      </c>
      <c r="R2418" s="46">
        <f>MIN(G2418,INDEX(Asumsi!$C$5:$C$7,MATCH(I2418,Asumsi!$A$5:$A$7,0)))</f>
        <v>0.05</v>
      </c>
      <c r="S2418" s="43">
        <f t="shared" si="302"/>
        <v>1</v>
      </c>
      <c r="T2418" s="45">
        <f t="shared" si="303"/>
        <v>148922.04</v>
      </c>
      <c r="U2418" s="45">
        <f>IF(L2418=1,F2418*INDEX(Asumsi!$B$5:$B$7,MATCH(I2418,Asumsi!$A$5:$A$7,0))-F2418*R2418,0)</f>
        <v>1241017</v>
      </c>
      <c r="V2418" s="45">
        <f>IF(S2418=1,U2418*(1-Asumsi!$B$10),U2418)</f>
        <v>1178966.1499999999</v>
      </c>
    </row>
    <row r="2419" spans="1:22" x14ac:dyDescent="0.35">
      <c r="A2419" s="43">
        <v>24613</v>
      </c>
      <c r="B2419" s="43" t="s">
        <v>202</v>
      </c>
      <c r="C2419" s="43" t="s">
        <v>665</v>
      </c>
      <c r="D2419" s="44">
        <v>41106</v>
      </c>
      <c r="E2419" s="43">
        <v>16</v>
      </c>
      <c r="F2419" s="43">
        <v>19391680</v>
      </c>
      <c r="G2419" s="43">
        <v>0</v>
      </c>
      <c r="H2419" s="43">
        <v>0</v>
      </c>
      <c r="I2419" s="43" t="s">
        <v>77</v>
      </c>
      <c r="J2419" s="43" t="s">
        <v>139</v>
      </c>
      <c r="K2419" s="43">
        <f t="shared" si="296"/>
        <v>2012</v>
      </c>
      <c r="L2419" s="43">
        <f t="shared" si="297"/>
        <v>1</v>
      </c>
      <c r="M2419" s="43">
        <f t="shared" si="298"/>
        <v>0</v>
      </c>
      <c r="N2419" s="43">
        <f t="shared" si="299"/>
        <v>1</v>
      </c>
      <c r="O2419" s="43" t="str">
        <f t="shared" si="300"/>
        <v>A: 0%</v>
      </c>
      <c r="P2419" s="45">
        <f t="shared" si="301"/>
        <v>19391680</v>
      </c>
      <c r="Q2419" s="45">
        <f>IF(L2419=1,F2419*INDEX(Asumsi!$B$5:$B$7,MATCH(I2419,Asumsi!$A$5:$A$7,0))-H2419,0)</f>
        <v>5817504</v>
      </c>
      <c r="R2419" s="46">
        <f>MIN(G2419,INDEX(Asumsi!$C$5:$C$7,MATCH(I2419,Asumsi!$A$5:$A$7,0)))</f>
        <v>0</v>
      </c>
      <c r="S2419" s="43">
        <f t="shared" si="302"/>
        <v>0</v>
      </c>
      <c r="T2419" s="45">
        <f t="shared" si="303"/>
        <v>0</v>
      </c>
      <c r="U2419" s="45">
        <f>IF(L2419=1,F2419*INDEX(Asumsi!$B$5:$B$7,MATCH(I2419,Asumsi!$A$5:$A$7,0))-F2419*R2419,0)</f>
        <v>5817504</v>
      </c>
      <c r="V2419" s="45">
        <f>IF(S2419=1,U2419*(1-Asumsi!$B$10),U2419)</f>
        <v>5817504</v>
      </c>
    </row>
    <row r="2420" spans="1:22" x14ac:dyDescent="0.35">
      <c r="A2420" s="43">
        <v>24647</v>
      </c>
      <c r="B2420" s="43" t="s">
        <v>202</v>
      </c>
      <c r="C2420" s="43" t="s">
        <v>685</v>
      </c>
      <c r="D2420" s="44">
        <v>39968</v>
      </c>
      <c r="E2420" s="43">
        <v>3</v>
      </c>
      <c r="F2420" s="43">
        <v>6059940</v>
      </c>
      <c r="G2420" s="43">
        <v>0</v>
      </c>
      <c r="H2420" s="43">
        <v>0</v>
      </c>
      <c r="I2420" s="43" t="s">
        <v>77</v>
      </c>
      <c r="J2420" s="43" t="s">
        <v>134</v>
      </c>
      <c r="K2420" s="43">
        <f t="shared" si="296"/>
        <v>2009</v>
      </c>
      <c r="L2420" s="43">
        <f t="shared" si="297"/>
        <v>1</v>
      </c>
      <c r="M2420" s="43">
        <f t="shared" si="298"/>
        <v>0</v>
      </c>
      <c r="N2420" s="43">
        <f t="shared" si="299"/>
        <v>1</v>
      </c>
      <c r="O2420" s="43" t="str">
        <f t="shared" si="300"/>
        <v>A: 0%</v>
      </c>
      <c r="P2420" s="45">
        <f t="shared" si="301"/>
        <v>6059940</v>
      </c>
      <c r="Q2420" s="45">
        <f>IF(L2420=1,F2420*INDEX(Asumsi!$B$5:$B$7,MATCH(I2420,Asumsi!$A$5:$A$7,0))-H2420,0)</f>
        <v>1817982</v>
      </c>
      <c r="R2420" s="46">
        <f>MIN(G2420,INDEX(Asumsi!$C$5:$C$7,MATCH(I2420,Asumsi!$A$5:$A$7,0)))</f>
        <v>0</v>
      </c>
      <c r="S2420" s="43">
        <f t="shared" si="302"/>
        <v>0</v>
      </c>
      <c r="T2420" s="45">
        <f t="shared" si="303"/>
        <v>0</v>
      </c>
      <c r="U2420" s="45">
        <f>IF(L2420=1,F2420*INDEX(Asumsi!$B$5:$B$7,MATCH(I2420,Asumsi!$A$5:$A$7,0))-F2420*R2420,0)</f>
        <v>1817982</v>
      </c>
      <c r="V2420" s="45">
        <f>IF(S2420=1,U2420*(1-Asumsi!$B$10),U2420)</f>
        <v>1817982</v>
      </c>
    </row>
    <row r="2421" spans="1:22" x14ac:dyDescent="0.35">
      <c r="A2421" s="43">
        <v>24672</v>
      </c>
      <c r="B2421" s="43" t="s">
        <v>202</v>
      </c>
      <c r="C2421" s="43" t="s">
        <v>676</v>
      </c>
      <c r="D2421" s="44">
        <v>40985</v>
      </c>
      <c r="E2421" s="43">
        <v>5</v>
      </c>
      <c r="F2421" s="43">
        <v>88340</v>
      </c>
      <c r="G2421" s="43">
        <v>0.02</v>
      </c>
      <c r="H2421" s="43">
        <v>1767</v>
      </c>
      <c r="I2421" s="43" t="s">
        <v>75</v>
      </c>
      <c r="J2421" s="43" t="s">
        <v>144</v>
      </c>
      <c r="K2421" s="43">
        <f t="shared" si="296"/>
        <v>2012</v>
      </c>
      <c r="L2421" s="43">
        <f t="shared" si="297"/>
        <v>1</v>
      </c>
      <c r="M2421" s="43">
        <f t="shared" si="298"/>
        <v>0</v>
      </c>
      <c r="N2421" s="43">
        <f t="shared" si="299"/>
        <v>1</v>
      </c>
      <c r="O2421" s="43" t="str">
        <f t="shared" si="300"/>
        <v>B: 1-3%</v>
      </c>
      <c r="P2421" s="45">
        <f t="shared" si="301"/>
        <v>86573</v>
      </c>
      <c r="Q2421" s="45">
        <f>IF(L2421=1,F2421*INDEX(Asumsi!$B$5:$B$7,MATCH(I2421,Asumsi!$A$5:$A$7,0))-H2421,0)</f>
        <v>24735</v>
      </c>
      <c r="R2421" s="46">
        <f>MIN(G2421,INDEX(Asumsi!$C$5:$C$7,MATCH(I2421,Asumsi!$A$5:$A$7,0)))</f>
        <v>0.02</v>
      </c>
      <c r="S2421" s="43">
        <f t="shared" si="302"/>
        <v>0</v>
      </c>
      <c r="T2421" s="45">
        <f t="shared" si="303"/>
        <v>0</v>
      </c>
      <c r="U2421" s="45">
        <f>IF(L2421=1,F2421*INDEX(Asumsi!$B$5:$B$7,MATCH(I2421,Asumsi!$A$5:$A$7,0))-F2421*R2421,0)</f>
        <v>24735.200000000001</v>
      </c>
      <c r="V2421" s="45">
        <f>IF(S2421=1,U2421*(1-Asumsi!$B$10),U2421)</f>
        <v>24735.200000000001</v>
      </c>
    </row>
    <row r="2422" spans="1:22" x14ac:dyDescent="0.35">
      <c r="A2422" s="43">
        <v>24740</v>
      </c>
      <c r="B2422" s="43" t="s">
        <v>202</v>
      </c>
      <c r="C2422" s="43" t="s">
        <v>290</v>
      </c>
      <c r="D2422" s="44">
        <v>40188</v>
      </c>
      <c r="E2422" s="43">
        <v>11</v>
      </c>
      <c r="F2422" s="43">
        <v>2182940</v>
      </c>
      <c r="G2422" s="43">
        <v>0.04</v>
      </c>
      <c r="H2422" s="43">
        <v>87318</v>
      </c>
      <c r="I2422" s="43" t="s">
        <v>75</v>
      </c>
      <c r="J2422" s="43" t="s">
        <v>144</v>
      </c>
      <c r="K2422" s="43">
        <f t="shared" si="296"/>
        <v>2010</v>
      </c>
      <c r="L2422" s="43">
        <f t="shared" si="297"/>
        <v>1</v>
      </c>
      <c r="M2422" s="43">
        <f t="shared" si="298"/>
        <v>0</v>
      </c>
      <c r="N2422" s="43">
        <f t="shared" si="299"/>
        <v>1</v>
      </c>
      <c r="O2422" s="43" t="str">
        <f t="shared" si="300"/>
        <v>C: 4-6%</v>
      </c>
      <c r="P2422" s="45">
        <f t="shared" si="301"/>
        <v>2095622</v>
      </c>
      <c r="Q2422" s="45">
        <f>IF(L2422=1,F2422*INDEX(Asumsi!$B$5:$B$7,MATCH(I2422,Asumsi!$A$5:$A$7,0))-H2422,0)</f>
        <v>567564</v>
      </c>
      <c r="R2422" s="46">
        <f>MIN(G2422,INDEX(Asumsi!$C$5:$C$7,MATCH(I2422,Asumsi!$A$5:$A$7,0)))</f>
        <v>0.03</v>
      </c>
      <c r="S2422" s="43">
        <f t="shared" si="302"/>
        <v>1</v>
      </c>
      <c r="T2422" s="45">
        <f t="shared" si="303"/>
        <v>21829.400000000005</v>
      </c>
      <c r="U2422" s="45">
        <f>IF(L2422=1,F2422*INDEX(Asumsi!$B$5:$B$7,MATCH(I2422,Asumsi!$A$5:$A$7,0))-F2422*R2422,0)</f>
        <v>589393.80000000005</v>
      </c>
      <c r="V2422" s="45">
        <f>IF(S2422=1,U2422*(1-Asumsi!$B$10),U2422)</f>
        <v>559924.11</v>
      </c>
    </row>
    <row r="2423" spans="1:22" x14ac:dyDescent="0.35">
      <c r="A2423" s="43">
        <v>25479</v>
      </c>
      <c r="B2423" s="43" t="s">
        <v>209</v>
      </c>
      <c r="C2423" s="43" t="s">
        <v>355</v>
      </c>
      <c r="D2423" s="44">
        <v>40661</v>
      </c>
      <c r="E2423" s="43">
        <v>3</v>
      </c>
      <c r="F2423" s="43">
        <v>421005</v>
      </c>
      <c r="G2423" s="43">
        <v>0.04</v>
      </c>
      <c r="H2423" s="43">
        <v>16840</v>
      </c>
      <c r="I2423" s="43" t="s">
        <v>77</v>
      </c>
      <c r="J2423" s="43" t="s">
        <v>137</v>
      </c>
      <c r="K2423" s="43">
        <f t="shared" si="296"/>
        <v>2011</v>
      </c>
      <c r="L2423" s="43">
        <f t="shared" si="297"/>
        <v>0</v>
      </c>
      <c r="M2423" s="43">
        <f t="shared" si="298"/>
        <v>1</v>
      </c>
      <c r="N2423" s="43">
        <f t="shared" si="299"/>
        <v>1</v>
      </c>
      <c r="O2423" s="43" t="str">
        <f t="shared" si="300"/>
        <v>C: 4-6%</v>
      </c>
      <c r="P2423" s="45">
        <f t="shared" si="301"/>
        <v>0</v>
      </c>
      <c r="Q2423" s="45">
        <f>IF(L2423=1,F2423*INDEX(Asumsi!$B$5:$B$7,MATCH(I2423,Asumsi!$A$5:$A$7,0))-H2423,0)</f>
        <v>0</v>
      </c>
      <c r="R2423" s="46">
        <f>MIN(G2423,INDEX(Asumsi!$C$5:$C$7,MATCH(I2423,Asumsi!$A$5:$A$7,0)))</f>
        <v>0.04</v>
      </c>
      <c r="S2423" s="43">
        <f t="shared" si="302"/>
        <v>0</v>
      </c>
      <c r="T2423" s="45">
        <f t="shared" si="303"/>
        <v>0</v>
      </c>
      <c r="U2423" s="45">
        <f>IF(L2423=1,F2423*INDEX(Asumsi!$B$5:$B$7,MATCH(I2423,Asumsi!$A$5:$A$7,0))-F2423*R2423,0)</f>
        <v>0</v>
      </c>
      <c r="V2423" s="45">
        <f>IF(S2423=1,U2423*(1-Asumsi!$B$10),U2423)</f>
        <v>0</v>
      </c>
    </row>
    <row r="2424" spans="1:22" x14ac:dyDescent="0.35">
      <c r="A2424" s="43">
        <v>25985</v>
      </c>
      <c r="B2424" s="43" t="s">
        <v>202</v>
      </c>
      <c r="C2424" s="43" t="s">
        <v>689</v>
      </c>
      <c r="D2424" s="44">
        <v>41154</v>
      </c>
      <c r="E2424" s="43">
        <v>50</v>
      </c>
      <c r="F2424" s="43">
        <v>461260</v>
      </c>
      <c r="G2424" s="43">
        <v>0.1</v>
      </c>
      <c r="H2424" s="43">
        <v>46126</v>
      </c>
      <c r="I2424" s="43" t="s">
        <v>75</v>
      </c>
      <c r="J2424" s="43" t="s">
        <v>144</v>
      </c>
      <c r="K2424" s="43">
        <f t="shared" si="296"/>
        <v>2012</v>
      </c>
      <c r="L2424" s="43">
        <f t="shared" si="297"/>
        <v>1</v>
      </c>
      <c r="M2424" s="43">
        <f t="shared" si="298"/>
        <v>0</v>
      </c>
      <c r="N2424" s="43">
        <f t="shared" si="299"/>
        <v>1</v>
      </c>
      <c r="O2424" s="43" t="str">
        <f t="shared" si="300"/>
        <v>D: 7%+</v>
      </c>
      <c r="P2424" s="45">
        <f t="shared" si="301"/>
        <v>415134</v>
      </c>
      <c r="Q2424" s="45">
        <f>IF(L2424=1,F2424*INDEX(Asumsi!$B$5:$B$7,MATCH(I2424,Asumsi!$A$5:$A$7,0))-H2424,0)</f>
        <v>92252</v>
      </c>
      <c r="R2424" s="46">
        <f>MIN(G2424,INDEX(Asumsi!$C$5:$C$7,MATCH(I2424,Asumsi!$A$5:$A$7,0)))</f>
        <v>0.03</v>
      </c>
      <c r="S2424" s="43">
        <f t="shared" si="302"/>
        <v>1</v>
      </c>
      <c r="T2424" s="45">
        <f t="shared" si="303"/>
        <v>32288.200000000004</v>
      </c>
      <c r="U2424" s="45">
        <f>IF(L2424=1,F2424*INDEX(Asumsi!$B$5:$B$7,MATCH(I2424,Asumsi!$A$5:$A$7,0))-F2424*R2424,0)</f>
        <v>124540.2</v>
      </c>
      <c r="V2424" s="45">
        <f>IF(S2424=1,U2424*(1-Asumsi!$B$10),U2424)</f>
        <v>118313.18999999999</v>
      </c>
    </row>
    <row r="2425" spans="1:22" x14ac:dyDescent="0.35">
      <c r="A2425" s="43">
        <v>26341</v>
      </c>
      <c r="B2425" s="43" t="s">
        <v>202</v>
      </c>
      <c r="C2425" s="43" t="s">
        <v>616</v>
      </c>
      <c r="D2425" s="44">
        <v>40387</v>
      </c>
      <c r="E2425" s="43">
        <v>8</v>
      </c>
      <c r="F2425" s="43">
        <v>2190540</v>
      </c>
      <c r="G2425" s="43">
        <v>0.03</v>
      </c>
      <c r="H2425" s="43">
        <v>65716</v>
      </c>
      <c r="I2425" s="43" t="s">
        <v>75</v>
      </c>
      <c r="J2425" s="43" t="s">
        <v>136</v>
      </c>
      <c r="K2425" s="43">
        <f t="shared" si="296"/>
        <v>2010</v>
      </c>
      <c r="L2425" s="43">
        <f t="shared" si="297"/>
        <v>1</v>
      </c>
      <c r="M2425" s="43">
        <f t="shared" si="298"/>
        <v>0</v>
      </c>
      <c r="N2425" s="43">
        <f t="shared" si="299"/>
        <v>1</v>
      </c>
      <c r="O2425" s="43" t="str">
        <f t="shared" si="300"/>
        <v>B: 1-3%</v>
      </c>
      <c r="P2425" s="45">
        <f t="shared" si="301"/>
        <v>2124824</v>
      </c>
      <c r="Q2425" s="45">
        <f>IF(L2425=1,F2425*INDEX(Asumsi!$B$5:$B$7,MATCH(I2425,Asumsi!$A$5:$A$7,0))-H2425,0)</f>
        <v>591446</v>
      </c>
      <c r="R2425" s="46">
        <f>MIN(G2425,INDEX(Asumsi!$C$5:$C$7,MATCH(I2425,Asumsi!$A$5:$A$7,0)))</f>
        <v>0.03</v>
      </c>
      <c r="S2425" s="43">
        <f t="shared" si="302"/>
        <v>0</v>
      </c>
      <c r="T2425" s="45">
        <f t="shared" si="303"/>
        <v>0</v>
      </c>
      <c r="U2425" s="45">
        <f>IF(L2425=1,F2425*INDEX(Asumsi!$B$5:$B$7,MATCH(I2425,Asumsi!$A$5:$A$7,0))-F2425*R2425,0)</f>
        <v>591445.80000000005</v>
      </c>
      <c r="V2425" s="45">
        <f>IF(S2425=1,U2425*(1-Asumsi!$B$10),U2425)</f>
        <v>591445.80000000005</v>
      </c>
    </row>
    <row r="2426" spans="1:22" x14ac:dyDescent="0.35">
      <c r="A2426" s="43">
        <v>26407</v>
      </c>
      <c r="B2426" s="43" t="s">
        <v>202</v>
      </c>
      <c r="C2426" s="43" t="s">
        <v>616</v>
      </c>
      <c r="D2426" s="44">
        <v>41079</v>
      </c>
      <c r="E2426" s="43">
        <v>34</v>
      </c>
      <c r="F2426" s="43">
        <v>19044240</v>
      </c>
      <c r="G2426" s="43">
        <v>0.04</v>
      </c>
      <c r="H2426" s="43">
        <v>761770</v>
      </c>
      <c r="I2426" s="43" t="s">
        <v>76</v>
      </c>
      <c r="J2426" s="43" t="s">
        <v>140</v>
      </c>
      <c r="K2426" s="43">
        <f t="shared" si="296"/>
        <v>2012</v>
      </c>
      <c r="L2426" s="43">
        <f t="shared" si="297"/>
        <v>1</v>
      </c>
      <c r="M2426" s="43">
        <f t="shared" si="298"/>
        <v>0</v>
      </c>
      <c r="N2426" s="43">
        <f t="shared" si="299"/>
        <v>1</v>
      </c>
      <c r="O2426" s="43" t="str">
        <f t="shared" si="300"/>
        <v>C: 4-6%</v>
      </c>
      <c r="P2426" s="45">
        <f t="shared" si="301"/>
        <v>18282470</v>
      </c>
      <c r="Q2426" s="45">
        <f>IF(L2426=1,F2426*INDEX(Asumsi!$B$5:$B$7,MATCH(I2426,Asumsi!$A$5:$A$7,0))-H2426,0)</f>
        <v>4951502</v>
      </c>
      <c r="R2426" s="46">
        <f>MIN(G2426,INDEX(Asumsi!$C$5:$C$7,MATCH(I2426,Asumsi!$A$5:$A$7,0)))</f>
        <v>0.04</v>
      </c>
      <c r="S2426" s="43">
        <f t="shared" si="302"/>
        <v>0</v>
      </c>
      <c r="T2426" s="45">
        <f t="shared" si="303"/>
        <v>0</v>
      </c>
      <c r="U2426" s="45">
        <f>IF(L2426=1,F2426*INDEX(Asumsi!$B$5:$B$7,MATCH(I2426,Asumsi!$A$5:$A$7,0))-F2426*R2426,0)</f>
        <v>4951502.4000000004</v>
      </c>
      <c r="V2426" s="45">
        <f>IF(S2426=1,U2426*(1-Asumsi!$B$10),U2426)</f>
        <v>4951502.4000000004</v>
      </c>
    </row>
    <row r="2427" spans="1:22" x14ac:dyDescent="0.35">
      <c r="A2427" s="43">
        <v>26432</v>
      </c>
      <c r="B2427" s="43" t="s">
        <v>202</v>
      </c>
      <c r="C2427" s="43" t="s">
        <v>290</v>
      </c>
      <c r="D2427" s="44">
        <v>40177</v>
      </c>
      <c r="E2427" s="43">
        <v>37</v>
      </c>
      <c r="F2427" s="43">
        <v>2841780</v>
      </c>
      <c r="G2427" s="43">
        <v>0.06</v>
      </c>
      <c r="H2427" s="43">
        <v>170507</v>
      </c>
      <c r="I2427" s="43" t="s">
        <v>76</v>
      </c>
      <c r="J2427" s="43" t="s">
        <v>141</v>
      </c>
      <c r="K2427" s="43">
        <f t="shared" si="296"/>
        <v>2009</v>
      </c>
      <c r="L2427" s="43">
        <f t="shared" si="297"/>
        <v>1</v>
      </c>
      <c r="M2427" s="43">
        <f t="shared" si="298"/>
        <v>0</v>
      </c>
      <c r="N2427" s="43">
        <f t="shared" si="299"/>
        <v>1</v>
      </c>
      <c r="O2427" s="43" t="str">
        <f t="shared" si="300"/>
        <v>C: 4-6%</v>
      </c>
      <c r="P2427" s="45">
        <f t="shared" si="301"/>
        <v>2671273</v>
      </c>
      <c r="Q2427" s="45">
        <f>IF(L2427=1,F2427*INDEX(Asumsi!$B$5:$B$7,MATCH(I2427,Asumsi!$A$5:$A$7,0))-H2427,0)</f>
        <v>682027</v>
      </c>
      <c r="R2427" s="46">
        <f>MIN(G2427,INDEX(Asumsi!$C$5:$C$7,MATCH(I2427,Asumsi!$A$5:$A$7,0)))</f>
        <v>0.05</v>
      </c>
      <c r="S2427" s="43">
        <f t="shared" si="302"/>
        <v>1</v>
      </c>
      <c r="T2427" s="45">
        <f t="shared" si="303"/>
        <v>28417.799999999985</v>
      </c>
      <c r="U2427" s="45">
        <f>IF(L2427=1,F2427*INDEX(Asumsi!$B$5:$B$7,MATCH(I2427,Asumsi!$A$5:$A$7,0))-F2427*R2427,0)</f>
        <v>710445</v>
      </c>
      <c r="V2427" s="45">
        <f>IF(S2427=1,U2427*(1-Asumsi!$B$10),U2427)</f>
        <v>674922.75</v>
      </c>
    </row>
    <row r="2428" spans="1:22" x14ac:dyDescent="0.35">
      <c r="A2428" s="43">
        <v>26630</v>
      </c>
      <c r="B2428" s="43" t="s">
        <v>202</v>
      </c>
      <c r="C2428" s="43" t="s">
        <v>290</v>
      </c>
      <c r="D2428" s="44">
        <v>40509</v>
      </c>
      <c r="E2428" s="43">
        <v>9</v>
      </c>
      <c r="F2428" s="43">
        <v>131340</v>
      </c>
      <c r="G2428" s="43">
        <v>0.02</v>
      </c>
      <c r="H2428" s="43">
        <v>2627</v>
      </c>
      <c r="I2428" s="43" t="s">
        <v>76</v>
      </c>
      <c r="J2428" s="43" t="s">
        <v>145</v>
      </c>
      <c r="K2428" s="43">
        <f t="shared" si="296"/>
        <v>2010</v>
      </c>
      <c r="L2428" s="43">
        <f t="shared" si="297"/>
        <v>1</v>
      </c>
      <c r="M2428" s="43">
        <f t="shared" si="298"/>
        <v>0</v>
      </c>
      <c r="N2428" s="43">
        <f t="shared" si="299"/>
        <v>1</v>
      </c>
      <c r="O2428" s="43" t="str">
        <f t="shared" si="300"/>
        <v>B: 1-3%</v>
      </c>
      <c r="P2428" s="45">
        <f t="shared" si="301"/>
        <v>128713</v>
      </c>
      <c r="Q2428" s="45">
        <f>IF(L2428=1,F2428*INDEX(Asumsi!$B$5:$B$7,MATCH(I2428,Asumsi!$A$5:$A$7,0))-H2428,0)</f>
        <v>36775</v>
      </c>
      <c r="R2428" s="46">
        <f>MIN(G2428,INDEX(Asumsi!$C$5:$C$7,MATCH(I2428,Asumsi!$A$5:$A$7,0)))</f>
        <v>0.02</v>
      </c>
      <c r="S2428" s="43">
        <f t="shared" si="302"/>
        <v>0</v>
      </c>
      <c r="T2428" s="45">
        <f t="shared" si="303"/>
        <v>0</v>
      </c>
      <c r="U2428" s="45">
        <f>IF(L2428=1,F2428*INDEX(Asumsi!$B$5:$B$7,MATCH(I2428,Asumsi!$A$5:$A$7,0))-F2428*R2428,0)</f>
        <v>36775.199999999997</v>
      </c>
      <c r="V2428" s="45">
        <f>IF(S2428=1,U2428*(1-Asumsi!$B$10),U2428)</f>
        <v>36775.199999999997</v>
      </c>
    </row>
    <row r="2429" spans="1:22" x14ac:dyDescent="0.35">
      <c r="A2429" s="43">
        <v>26660</v>
      </c>
      <c r="B2429" s="43" t="s">
        <v>202</v>
      </c>
      <c r="C2429" s="43" t="s">
        <v>686</v>
      </c>
      <c r="D2429" s="44">
        <v>40986</v>
      </c>
      <c r="E2429" s="43">
        <v>1</v>
      </c>
      <c r="F2429" s="43">
        <v>20460</v>
      </c>
      <c r="G2429" s="43">
        <v>0.1</v>
      </c>
      <c r="H2429" s="43">
        <v>2046</v>
      </c>
      <c r="I2429" s="43" t="s">
        <v>76</v>
      </c>
      <c r="J2429" s="43" t="s">
        <v>145</v>
      </c>
      <c r="K2429" s="43">
        <f t="shared" si="296"/>
        <v>2012</v>
      </c>
      <c r="L2429" s="43">
        <f t="shared" si="297"/>
        <v>1</v>
      </c>
      <c r="M2429" s="43">
        <f t="shared" si="298"/>
        <v>0</v>
      </c>
      <c r="N2429" s="43">
        <f t="shared" si="299"/>
        <v>1</v>
      </c>
      <c r="O2429" s="43" t="str">
        <f t="shared" si="300"/>
        <v>D: 7%+</v>
      </c>
      <c r="P2429" s="45">
        <f t="shared" si="301"/>
        <v>18414</v>
      </c>
      <c r="Q2429" s="45">
        <f>IF(L2429=1,F2429*INDEX(Asumsi!$B$5:$B$7,MATCH(I2429,Asumsi!$A$5:$A$7,0))-H2429,0)</f>
        <v>4092</v>
      </c>
      <c r="R2429" s="46">
        <f>MIN(G2429,INDEX(Asumsi!$C$5:$C$7,MATCH(I2429,Asumsi!$A$5:$A$7,0)))</f>
        <v>0.05</v>
      </c>
      <c r="S2429" s="43">
        <f t="shared" si="302"/>
        <v>1</v>
      </c>
      <c r="T2429" s="45">
        <f t="shared" si="303"/>
        <v>1023</v>
      </c>
      <c r="U2429" s="45">
        <f>IF(L2429=1,F2429*INDEX(Asumsi!$B$5:$B$7,MATCH(I2429,Asumsi!$A$5:$A$7,0))-F2429*R2429,0)</f>
        <v>5115</v>
      </c>
      <c r="V2429" s="45">
        <f>IF(S2429=1,U2429*(1-Asumsi!$B$10),U2429)</f>
        <v>4859.25</v>
      </c>
    </row>
    <row r="2430" spans="1:22" x14ac:dyDescent="0.35">
      <c r="A2430" s="43">
        <v>26818</v>
      </c>
      <c r="B2430" s="43" t="s">
        <v>202</v>
      </c>
      <c r="C2430" s="43" t="s">
        <v>690</v>
      </c>
      <c r="D2430" s="44">
        <v>40916</v>
      </c>
      <c r="E2430" s="43">
        <v>23</v>
      </c>
      <c r="F2430" s="43">
        <v>405680</v>
      </c>
      <c r="G2430" s="43">
        <v>0.05</v>
      </c>
      <c r="H2430" s="43">
        <v>20284</v>
      </c>
      <c r="I2430" s="43" t="s">
        <v>76</v>
      </c>
      <c r="J2430" s="43" t="s">
        <v>138</v>
      </c>
      <c r="K2430" s="43">
        <f t="shared" si="296"/>
        <v>2012</v>
      </c>
      <c r="L2430" s="43">
        <f t="shared" si="297"/>
        <v>1</v>
      </c>
      <c r="M2430" s="43">
        <f t="shared" si="298"/>
        <v>0</v>
      </c>
      <c r="N2430" s="43">
        <f t="shared" si="299"/>
        <v>1</v>
      </c>
      <c r="O2430" s="43" t="str">
        <f t="shared" si="300"/>
        <v>C: 4-6%</v>
      </c>
      <c r="P2430" s="45">
        <f t="shared" si="301"/>
        <v>385396</v>
      </c>
      <c r="Q2430" s="45">
        <f>IF(L2430=1,F2430*INDEX(Asumsi!$B$5:$B$7,MATCH(I2430,Asumsi!$A$5:$A$7,0))-H2430,0)</f>
        <v>101420</v>
      </c>
      <c r="R2430" s="46">
        <f>MIN(G2430,INDEX(Asumsi!$C$5:$C$7,MATCH(I2430,Asumsi!$A$5:$A$7,0)))</f>
        <v>0.05</v>
      </c>
      <c r="S2430" s="43">
        <f t="shared" si="302"/>
        <v>0</v>
      </c>
      <c r="T2430" s="45">
        <f t="shared" si="303"/>
        <v>0</v>
      </c>
      <c r="U2430" s="45">
        <f>IF(L2430=1,F2430*INDEX(Asumsi!$B$5:$B$7,MATCH(I2430,Asumsi!$A$5:$A$7,0))-F2430*R2430,0)</f>
        <v>101420</v>
      </c>
      <c r="V2430" s="45">
        <f>IF(S2430=1,U2430*(1-Asumsi!$B$10),U2430)</f>
        <v>101420</v>
      </c>
    </row>
    <row r="2431" spans="1:22" x14ac:dyDescent="0.35">
      <c r="A2431" s="43">
        <v>27011</v>
      </c>
      <c r="B2431" s="43" t="s">
        <v>202</v>
      </c>
      <c r="C2431" s="43" t="s">
        <v>661</v>
      </c>
      <c r="D2431" s="44">
        <v>40542</v>
      </c>
      <c r="E2431" s="43">
        <v>5</v>
      </c>
      <c r="F2431" s="43">
        <v>107320</v>
      </c>
      <c r="G2431" s="43">
        <v>0.09</v>
      </c>
      <c r="H2431" s="43">
        <v>9659</v>
      </c>
      <c r="I2431" s="43" t="s">
        <v>76</v>
      </c>
      <c r="J2431" s="43" t="s">
        <v>146</v>
      </c>
      <c r="K2431" s="43">
        <f t="shared" si="296"/>
        <v>2010</v>
      </c>
      <c r="L2431" s="43">
        <f t="shared" si="297"/>
        <v>1</v>
      </c>
      <c r="M2431" s="43">
        <f t="shared" si="298"/>
        <v>0</v>
      </c>
      <c r="N2431" s="43">
        <f t="shared" si="299"/>
        <v>1</v>
      </c>
      <c r="O2431" s="43" t="str">
        <f t="shared" si="300"/>
        <v>D: 7%+</v>
      </c>
      <c r="P2431" s="45">
        <f t="shared" si="301"/>
        <v>97661</v>
      </c>
      <c r="Q2431" s="45">
        <f>IF(L2431=1,F2431*INDEX(Asumsi!$B$5:$B$7,MATCH(I2431,Asumsi!$A$5:$A$7,0))-H2431,0)</f>
        <v>22537</v>
      </c>
      <c r="R2431" s="46">
        <f>MIN(G2431,INDEX(Asumsi!$C$5:$C$7,MATCH(I2431,Asumsi!$A$5:$A$7,0)))</f>
        <v>0.05</v>
      </c>
      <c r="S2431" s="43">
        <f t="shared" si="302"/>
        <v>1</v>
      </c>
      <c r="T2431" s="45">
        <f t="shared" si="303"/>
        <v>4292.7999999999993</v>
      </c>
      <c r="U2431" s="45">
        <f>IF(L2431=1,F2431*INDEX(Asumsi!$B$5:$B$7,MATCH(I2431,Asumsi!$A$5:$A$7,0))-F2431*R2431,0)</f>
        <v>26830</v>
      </c>
      <c r="V2431" s="45">
        <f>IF(S2431=1,U2431*(1-Asumsi!$B$10),U2431)</f>
        <v>25488.5</v>
      </c>
    </row>
    <row r="2432" spans="1:22" x14ac:dyDescent="0.35">
      <c r="A2432" s="43">
        <v>27841</v>
      </c>
      <c r="B2432" s="43" t="s">
        <v>202</v>
      </c>
      <c r="C2432" s="43" t="s">
        <v>663</v>
      </c>
      <c r="D2432" s="44">
        <v>41168</v>
      </c>
      <c r="E2432" s="43">
        <v>33</v>
      </c>
      <c r="F2432" s="43">
        <v>135700</v>
      </c>
      <c r="G2432" s="43">
        <v>0.05</v>
      </c>
      <c r="H2432" s="43">
        <v>6785</v>
      </c>
      <c r="I2432" s="43" t="s">
        <v>76</v>
      </c>
      <c r="J2432" s="43" t="s">
        <v>147</v>
      </c>
      <c r="K2432" s="43">
        <f t="shared" si="296"/>
        <v>2012</v>
      </c>
      <c r="L2432" s="43">
        <f t="shared" si="297"/>
        <v>1</v>
      </c>
      <c r="M2432" s="43">
        <f t="shared" si="298"/>
        <v>0</v>
      </c>
      <c r="N2432" s="43">
        <f t="shared" si="299"/>
        <v>1</v>
      </c>
      <c r="O2432" s="43" t="str">
        <f t="shared" si="300"/>
        <v>C: 4-6%</v>
      </c>
      <c r="P2432" s="45">
        <f t="shared" si="301"/>
        <v>128915</v>
      </c>
      <c r="Q2432" s="45">
        <f>IF(L2432=1,F2432*INDEX(Asumsi!$B$5:$B$7,MATCH(I2432,Asumsi!$A$5:$A$7,0))-H2432,0)</f>
        <v>33925</v>
      </c>
      <c r="R2432" s="46">
        <f>MIN(G2432,INDEX(Asumsi!$C$5:$C$7,MATCH(I2432,Asumsi!$A$5:$A$7,0)))</f>
        <v>0.05</v>
      </c>
      <c r="S2432" s="43">
        <f t="shared" si="302"/>
        <v>0</v>
      </c>
      <c r="T2432" s="45">
        <f t="shared" si="303"/>
        <v>0</v>
      </c>
      <c r="U2432" s="45">
        <f>IF(L2432=1,F2432*INDEX(Asumsi!$B$5:$B$7,MATCH(I2432,Asumsi!$A$5:$A$7,0))-F2432*R2432,0)</f>
        <v>33925</v>
      </c>
      <c r="V2432" s="45">
        <f>IF(S2432=1,U2432*(1-Asumsi!$B$10),U2432)</f>
        <v>33925</v>
      </c>
    </row>
    <row r="2433" spans="1:22" x14ac:dyDescent="0.35">
      <c r="A2433" s="43">
        <v>28581</v>
      </c>
      <c r="B2433" s="43" t="s">
        <v>202</v>
      </c>
      <c r="C2433" s="43" t="s">
        <v>686</v>
      </c>
      <c r="D2433" s="44">
        <v>40884</v>
      </c>
      <c r="E2433" s="43">
        <v>1</v>
      </c>
      <c r="F2433" s="43">
        <v>72800</v>
      </c>
      <c r="G2433" s="43">
        <v>0.06</v>
      </c>
      <c r="H2433" s="43">
        <v>4368</v>
      </c>
      <c r="I2433" s="43" t="s">
        <v>76</v>
      </c>
      <c r="J2433" s="43" t="s">
        <v>138</v>
      </c>
      <c r="K2433" s="43">
        <f t="shared" si="296"/>
        <v>2011</v>
      </c>
      <c r="L2433" s="43">
        <f t="shared" si="297"/>
        <v>1</v>
      </c>
      <c r="M2433" s="43">
        <f t="shared" si="298"/>
        <v>0</v>
      </c>
      <c r="N2433" s="43">
        <f t="shared" si="299"/>
        <v>1</v>
      </c>
      <c r="O2433" s="43" t="str">
        <f t="shared" si="300"/>
        <v>C: 4-6%</v>
      </c>
      <c r="P2433" s="45">
        <f t="shared" si="301"/>
        <v>68432</v>
      </c>
      <c r="Q2433" s="45">
        <f>IF(L2433=1,F2433*INDEX(Asumsi!$B$5:$B$7,MATCH(I2433,Asumsi!$A$5:$A$7,0))-H2433,0)</f>
        <v>17472</v>
      </c>
      <c r="R2433" s="46">
        <f>MIN(G2433,INDEX(Asumsi!$C$5:$C$7,MATCH(I2433,Asumsi!$A$5:$A$7,0)))</f>
        <v>0.05</v>
      </c>
      <c r="S2433" s="43">
        <f t="shared" si="302"/>
        <v>1</v>
      </c>
      <c r="T2433" s="45">
        <f t="shared" si="303"/>
        <v>727.99999999999966</v>
      </c>
      <c r="U2433" s="45">
        <f>IF(L2433=1,F2433*INDEX(Asumsi!$B$5:$B$7,MATCH(I2433,Asumsi!$A$5:$A$7,0))-F2433*R2433,0)</f>
        <v>18200</v>
      </c>
      <c r="V2433" s="45">
        <f>IF(S2433=1,U2433*(1-Asumsi!$B$10),U2433)</f>
        <v>17290</v>
      </c>
    </row>
    <row r="2434" spans="1:22" x14ac:dyDescent="0.35">
      <c r="A2434" s="43">
        <v>28611</v>
      </c>
      <c r="B2434" s="43" t="s">
        <v>202</v>
      </c>
      <c r="C2434" s="43" t="s">
        <v>666</v>
      </c>
      <c r="D2434" s="44">
        <v>41270</v>
      </c>
      <c r="E2434" s="43">
        <v>30</v>
      </c>
      <c r="F2434" s="43">
        <v>30675160</v>
      </c>
      <c r="G2434" s="43">
        <v>0.1</v>
      </c>
      <c r="H2434" s="43">
        <v>3067516</v>
      </c>
      <c r="I2434" s="43" t="s">
        <v>76</v>
      </c>
      <c r="J2434" s="43" t="s">
        <v>138</v>
      </c>
      <c r="K2434" s="43">
        <f t="shared" ref="K2434:K2497" si="304">YEAR(D2434)</f>
        <v>2012</v>
      </c>
      <c r="L2434" s="43">
        <f t="shared" ref="L2434:L2497" si="305">IF(B2434="Order Finished",1,0)</f>
        <v>1</v>
      </c>
      <c r="M2434" s="43">
        <f t="shared" ref="M2434:M2497" si="306">IF(B2434="Order Returned",1,0)</f>
        <v>0</v>
      </c>
      <c r="N2434" s="43">
        <f t="shared" ref="N2434:N2497" si="307">IF(B2434="Order Cancelled",0,1)</f>
        <v>1</v>
      </c>
      <c r="O2434" s="43" t="str">
        <f t="shared" ref="O2434:O2497" si="308">IF(G2434=0,"A: 0%",IF(G2434&lt;=0.03,"B: 1-3%",IF(G2434&lt;=0.06,"C: 4-6%","D: 7%+")))</f>
        <v>D: 7%+</v>
      </c>
      <c r="P2434" s="45">
        <f t="shared" ref="P2434:P2497" si="309">IF(L2434=1,F2434-H2434,0)</f>
        <v>27607644</v>
      </c>
      <c r="Q2434" s="45">
        <f>IF(L2434=1,F2434*INDEX(Asumsi!$B$5:$B$7,MATCH(I2434,Asumsi!$A$5:$A$7,0))-H2434,0)</f>
        <v>6135032</v>
      </c>
      <c r="R2434" s="46">
        <f>MIN(G2434,INDEX(Asumsi!$C$5:$C$7,MATCH(I2434,Asumsi!$A$5:$A$7,0)))</f>
        <v>0.05</v>
      </c>
      <c r="S2434" s="43">
        <f t="shared" ref="S2434:S2497" si="310">IF(G2434&gt;R2434,1,0)</f>
        <v>1</v>
      </c>
      <c r="T2434" s="45">
        <f t="shared" ref="T2434:T2497" si="311">IF(L2434=1,F2434*(G2434-R2434),0)</f>
        <v>1533758</v>
      </c>
      <c r="U2434" s="45">
        <f>IF(L2434=1,F2434*INDEX(Asumsi!$B$5:$B$7,MATCH(I2434,Asumsi!$A$5:$A$7,0))-F2434*R2434,0)</f>
        <v>7668790</v>
      </c>
      <c r="V2434" s="45">
        <f>IF(S2434=1,U2434*(1-Asumsi!$B$10),U2434)</f>
        <v>7285350.5</v>
      </c>
    </row>
    <row r="2435" spans="1:22" x14ac:dyDescent="0.35">
      <c r="A2435" s="43">
        <v>28647</v>
      </c>
      <c r="B2435" s="43" t="s">
        <v>202</v>
      </c>
      <c r="C2435" s="43" t="s">
        <v>686</v>
      </c>
      <c r="D2435" s="44">
        <v>39886</v>
      </c>
      <c r="E2435" s="43">
        <v>38</v>
      </c>
      <c r="F2435" s="43">
        <v>11359180</v>
      </c>
      <c r="G2435" s="43">
        <v>0.09</v>
      </c>
      <c r="H2435" s="43">
        <v>1022326</v>
      </c>
      <c r="I2435" s="43" t="s">
        <v>75</v>
      </c>
      <c r="J2435" s="43" t="s">
        <v>136</v>
      </c>
      <c r="K2435" s="43">
        <f t="shared" si="304"/>
        <v>2009</v>
      </c>
      <c r="L2435" s="43">
        <f t="shared" si="305"/>
        <v>1</v>
      </c>
      <c r="M2435" s="43">
        <f t="shared" si="306"/>
        <v>0</v>
      </c>
      <c r="N2435" s="43">
        <f t="shared" si="307"/>
        <v>1</v>
      </c>
      <c r="O2435" s="43" t="str">
        <f t="shared" si="308"/>
        <v>D: 7%+</v>
      </c>
      <c r="P2435" s="45">
        <f t="shared" si="309"/>
        <v>10336854</v>
      </c>
      <c r="Q2435" s="45">
        <f>IF(L2435=1,F2435*INDEX(Asumsi!$B$5:$B$7,MATCH(I2435,Asumsi!$A$5:$A$7,0))-H2435,0)</f>
        <v>2385428</v>
      </c>
      <c r="R2435" s="46">
        <f>MIN(G2435,INDEX(Asumsi!$C$5:$C$7,MATCH(I2435,Asumsi!$A$5:$A$7,0)))</f>
        <v>0.03</v>
      </c>
      <c r="S2435" s="43">
        <f t="shared" si="310"/>
        <v>1</v>
      </c>
      <c r="T2435" s="45">
        <f t="shared" si="311"/>
        <v>681550.79999999993</v>
      </c>
      <c r="U2435" s="45">
        <f>IF(L2435=1,F2435*INDEX(Asumsi!$B$5:$B$7,MATCH(I2435,Asumsi!$A$5:$A$7,0))-F2435*R2435,0)</f>
        <v>3066978.6</v>
      </c>
      <c r="V2435" s="45">
        <f>IF(S2435=1,U2435*(1-Asumsi!$B$10),U2435)</f>
        <v>2913629.67</v>
      </c>
    </row>
    <row r="2436" spans="1:22" x14ac:dyDescent="0.35">
      <c r="A2436" s="43">
        <v>28736</v>
      </c>
      <c r="B2436" s="43" t="s">
        <v>202</v>
      </c>
      <c r="C2436" s="43" t="s">
        <v>691</v>
      </c>
      <c r="D2436" s="44">
        <v>39924</v>
      </c>
      <c r="E2436" s="43">
        <v>26</v>
      </c>
      <c r="F2436" s="43">
        <v>2058580</v>
      </c>
      <c r="G2436" s="43">
        <v>0.06</v>
      </c>
      <c r="H2436" s="43">
        <v>123515</v>
      </c>
      <c r="I2436" s="43" t="s">
        <v>76</v>
      </c>
      <c r="J2436" s="43" t="s">
        <v>145</v>
      </c>
      <c r="K2436" s="43">
        <f t="shared" si="304"/>
        <v>2009</v>
      </c>
      <c r="L2436" s="43">
        <f t="shared" si="305"/>
        <v>1</v>
      </c>
      <c r="M2436" s="43">
        <f t="shared" si="306"/>
        <v>0</v>
      </c>
      <c r="N2436" s="43">
        <f t="shared" si="307"/>
        <v>1</v>
      </c>
      <c r="O2436" s="43" t="str">
        <f t="shared" si="308"/>
        <v>C: 4-6%</v>
      </c>
      <c r="P2436" s="45">
        <f t="shared" si="309"/>
        <v>1935065</v>
      </c>
      <c r="Q2436" s="45">
        <f>IF(L2436=1,F2436*INDEX(Asumsi!$B$5:$B$7,MATCH(I2436,Asumsi!$A$5:$A$7,0))-H2436,0)</f>
        <v>494059</v>
      </c>
      <c r="R2436" s="46">
        <f>MIN(G2436,INDEX(Asumsi!$C$5:$C$7,MATCH(I2436,Asumsi!$A$5:$A$7,0)))</f>
        <v>0.05</v>
      </c>
      <c r="S2436" s="43">
        <f t="shared" si="310"/>
        <v>1</v>
      </c>
      <c r="T2436" s="45">
        <f t="shared" si="311"/>
        <v>20585.799999999988</v>
      </c>
      <c r="U2436" s="45">
        <f>IF(L2436=1,F2436*INDEX(Asumsi!$B$5:$B$7,MATCH(I2436,Asumsi!$A$5:$A$7,0))-F2436*R2436,0)</f>
        <v>514645</v>
      </c>
      <c r="V2436" s="45">
        <f>IF(S2436=1,U2436*(1-Asumsi!$B$10),U2436)</f>
        <v>488912.75</v>
      </c>
    </row>
    <row r="2437" spans="1:22" x14ac:dyDescent="0.35">
      <c r="A2437" s="43">
        <v>28835</v>
      </c>
      <c r="B2437" s="43" t="s">
        <v>202</v>
      </c>
      <c r="C2437" s="43" t="s">
        <v>674</v>
      </c>
      <c r="D2437" s="44">
        <v>40999</v>
      </c>
      <c r="E2437" s="43">
        <v>1</v>
      </c>
      <c r="F2437" s="43">
        <v>368360</v>
      </c>
      <c r="G2437" s="43">
        <v>0.08</v>
      </c>
      <c r="H2437" s="43">
        <v>29469</v>
      </c>
      <c r="I2437" s="43" t="s">
        <v>76</v>
      </c>
      <c r="J2437" s="43" t="s">
        <v>140</v>
      </c>
      <c r="K2437" s="43">
        <f t="shared" si="304"/>
        <v>2012</v>
      </c>
      <c r="L2437" s="43">
        <f t="shared" si="305"/>
        <v>1</v>
      </c>
      <c r="M2437" s="43">
        <f t="shared" si="306"/>
        <v>0</v>
      </c>
      <c r="N2437" s="43">
        <f t="shared" si="307"/>
        <v>1</v>
      </c>
      <c r="O2437" s="43" t="str">
        <f t="shared" si="308"/>
        <v>D: 7%+</v>
      </c>
      <c r="P2437" s="45">
        <f t="shared" si="309"/>
        <v>338891</v>
      </c>
      <c r="Q2437" s="45">
        <f>IF(L2437=1,F2437*INDEX(Asumsi!$B$5:$B$7,MATCH(I2437,Asumsi!$A$5:$A$7,0))-H2437,0)</f>
        <v>81039</v>
      </c>
      <c r="R2437" s="46">
        <f>MIN(G2437,INDEX(Asumsi!$C$5:$C$7,MATCH(I2437,Asumsi!$A$5:$A$7,0)))</f>
        <v>0.05</v>
      </c>
      <c r="S2437" s="43">
        <f t="shared" si="310"/>
        <v>1</v>
      </c>
      <c r="T2437" s="45">
        <f t="shared" si="311"/>
        <v>11050.8</v>
      </c>
      <c r="U2437" s="45">
        <f>IF(L2437=1,F2437*INDEX(Asumsi!$B$5:$B$7,MATCH(I2437,Asumsi!$A$5:$A$7,0))-F2437*R2437,0)</f>
        <v>92090</v>
      </c>
      <c r="V2437" s="45">
        <f>IF(S2437=1,U2437*(1-Asumsi!$B$10),U2437)</f>
        <v>87485.5</v>
      </c>
    </row>
    <row r="2438" spans="1:22" x14ac:dyDescent="0.35">
      <c r="A2438" s="43">
        <v>29220</v>
      </c>
      <c r="B2438" s="43" t="s">
        <v>202</v>
      </c>
      <c r="C2438" s="43" t="s">
        <v>290</v>
      </c>
      <c r="D2438" s="44">
        <v>41272</v>
      </c>
      <c r="E2438" s="43">
        <v>36</v>
      </c>
      <c r="F2438" s="43">
        <v>25380660</v>
      </c>
      <c r="G2438" s="43">
        <v>0.08</v>
      </c>
      <c r="H2438" s="43">
        <v>2030453</v>
      </c>
      <c r="I2438" s="43" t="s">
        <v>76</v>
      </c>
      <c r="J2438" s="43" t="s">
        <v>138</v>
      </c>
      <c r="K2438" s="43">
        <f t="shared" si="304"/>
        <v>2012</v>
      </c>
      <c r="L2438" s="43">
        <f t="shared" si="305"/>
        <v>1</v>
      </c>
      <c r="M2438" s="43">
        <f t="shared" si="306"/>
        <v>0</v>
      </c>
      <c r="N2438" s="43">
        <f t="shared" si="307"/>
        <v>1</v>
      </c>
      <c r="O2438" s="43" t="str">
        <f t="shared" si="308"/>
        <v>D: 7%+</v>
      </c>
      <c r="P2438" s="45">
        <f t="shared" si="309"/>
        <v>23350207</v>
      </c>
      <c r="Q2438" s="45">
        <f>IF(L2438=1,F2438*INDEX(Asumsi!$B$5:$B$7,MATCH(I2438,Asumsi!$A$5:$A$7,0))-H2438,0)</f>
        <v>5583745</v>
      </c>
      <c r="R2438" s="46">
        <f>MIN(G2438,INDEX(Asumsi!$C$5:$C$7,MATCH(I2438,Asumsi!$A$5:$A$7,0)))</f>
        <v>0.05</v>
      </c>
      <c r="S2438" s="43">
        <f t="shared" si="310"/>
        <v>1</v>
      </c>
      <c r="T2438" s="45">
        <f t="shared" si="311"/>
        <v>761419.79999999993</v>
      </c>
      <c r="U2438" s="45">
        <f>IF(L2438=1,F2438*INDEX(Asumsi!$B$5:$B$7,MATCH(I2438,Asumsi!$A$5:$A$7,0))-F2438*R2438,0)</f>
        <v>6345165</v>
      </c>
      <c r="V2438" s="45">
        <f>IF(S2438=1,U2438*(1-Asumsi!$B$10),U2438)</f>
        <v>6027906.75</v>
      </c>
    </row>
    <row r="2439" spans="1:22" x14ac:dyDescent="0.35">
      <c r="A2439" s="43">
        <v>30114</v>
      </c>
      <c r="B2439" s="43" t="s">
        <v>202</v>
      </c>
      <c r="C2439" s="43" t="s">
        <v>663</v>
      </c>
      <c r="D2439" s="44">
        <v>40406</v>
      </c>
      <c r="E2439" s="43">
        <v>7</v>
      </c>
      <c r="F2439" s="43">
        <v>9334560</v>
      </c>
      <c r="G2439" s="43">
        <v>0.09</v>
      </c>
      <c r="H2439" s="43">
        <v>840110</v>
      </c>
      <c r="I2439" s="43" t="s">
        <v>77</v>
      </c>
      <c r="J2439" s="43" t="s">
        <v>139</v>
      </c>
      <c r="K2439" s="43">
        <f t="shared" si="304"/>
        <v>2010</v>
      </c>
      <c r="L2439" s="43">
        <f t="shared" si="305"/>
        <v>1</v>
      </c>
      <c r="M2439" s="43">
        <f t="shared" si="306"/>
        <v>0</v>
      </c>
      <c r="N2439" s="43">
        <f t="shared" si="307"/>
        <v>1</v>
      </c>
      <c r="O2439" s="43" t="str">
        <f t="shared" si="308"/>
        <v>D: 7%+</v>
      </c>
      <c r="P2439" s="45">
        <f t="shared" si="309"/>
        <v>8494450</v>
      </c>
      <c r="Q2439" s="45">
        <f>IF(L2439=1,F2439*INDEX(Asumsi!$B$5:$B$7,MATCH(I2439,Asumsi!$A$5:$A$7,0))-H2439,0)</f>
        <v>1960258</v>
      </c>
      <c r="R2439" s="46">
        <f>MIN(G2439,INDEX(Asumsi!$C$5:$C$7,MATCH(I2439,Asumsi!$A$5:$A$7,0)))</f>
        <v>0.05</v>
      </c>
      <c r="S2439" s="43">
        <f t="shared" si="310"/>
        <v>1</v>
      </c>
      <c r="T2439" s="45">
        <f t="shared" si="311"/>
        <v>373382.39999999997</v>
      </c>
      <c r="U2439" s="45">
        <f>IF(L2439=1,F2439*INDEX(Asumsi!$B$5:$B$7,MATCH(I2439,Asumsi!$A$5:$A$7,0))-F2439*R2439,0)</f>
        <v>2333640</v>
      </c>
      <c r="V2439" s="45">
        <f>IF(S2439=1,U2439*(1-Asumsi!$B$10),U2439)</f>
        <v>2216958</v>
      </c>
    </row>
    <row r="2440" spans="1:22" x14ac:dyDescent="0.35">
      <c r="A2440" s="43">
        <v>30336</v>
      </c>
      <c r="B2440" s="43" t="s">
        <v>202</v>
      </c>
      <c r="C2440" s="43" t="s">
        <v>663</v>
      </c>
      <c r="D2440" s="44">
        <v>40207</v>
      </c>
      <c r="E2440" s="43">
        <v>28</v>
      </c>
      <c r="F2440" s="43">
        <v>10310140</v>
      </c>
      <c r="G2440" s="43">
        <v>0.06</v>
      </c>
      <c r="H2440" s="43">
        <v>618608</v>
      </c>
      <c r="I2440" s="43" t="s">
        <v>76</v>
      </c>
      <c r="J2440" s="43" t="s">
        <v>140</v>
      </c>
      <c r="K2440" s="43">
        <f t="shared" si="304"/>
        <v>2010</v>
      </c>
      <c r="L2440" s="43">
        <f t="shared" si="305"/>
        <v>1</v>
      </c>
      <c r="M2440" s="43">
        <f t="shared" si="306"/>
        <v>0</v>
      </c>
      <c r="N2440" s="43">
        <f t="shared" si="307"/>
        <v>1</v>
      </c>
      <c r="O2440" s="43" t="str">
        <f t="shared" si="308"/>
        <v>C: 4-6%</v>
      </c>
      <c r="P2440" s="45">
        <f t="shared" si="309"/>
        <v>9691532</v>
      </c>
      <c r="Q2440" s="45">
        <f>IF(L2440=1,F2440*INDEX(Asumsi!$B$5:$B$7,MATCH(I2440,Asumsi!$A$5:$A$7,0))-H2440,0)</f>
        <v>2474434</v>
      </c>
      <c r="R2440" s="46">
        <f>MIN(G2440,INDEX(Asumsi!$C$5:$C$7,MATCH(I2440,Asumsi!$A$5:$A$7,0)))</f>
        <v>0.05</v>
      </c>
      <c r="S2440" s="43">
        <f t="shared" si="310"/>
        <v>1</v>
      </c>
      <c r="T2440" s="45">
        <f t="shared" si="311"/>
        <v>103101.39999999995</v>
      </c>
      <c r="U2440" s="45">
        <f>IF(L2440=1,F2440*INDEX(Asumsi!$B$5:$B$7,MATCH(I2440,Asumsi!$A$5:$A$7,0))-F2440*R2440,0)</f>
        <v>2577535</v>
      </c>
      <c r="V2440" s="45">
        <f>IF(S2440=1,U2440*(1-Asumsi!$B$10),U2440)</f>
        <v>2448658.25</v>
      </c>
    </row>
    <row r="2441" spans="1:22" x14ac:dyDescent="0.35">
      <c r="A2441" s="43">
        <v>30725</v>
      </c>
      <c r="B2441" s="43" t="s">
        <v>202</v>
      </c>
      <c r="C2441" s="43" t="s">
        <v>673</v>
      </c>
      <c r="D2441" s="44">
        <v>40175</v>
      </c>
      <c r="E2441" s="43">
        <v>39</v>
      </c>
      <c r="F2441" s="43">
        <v>32937100</v>
      </c>
      <c r="G2441" s="43">
        <v>0.08</v>
      </c>
      <c r="H2441" s="43">
        <v>2634968</v>
      </c>
      <c r="I2441" s="43" t="s">
        <v>77</v>
      </c>
      <c r="J2441" s="43" t="s">
        <v>139</v>
      </c>
      <c r="K2441" s="43">
        <f t="shared" si="304"/>
        <v>2009</v>
      </c>
      <c r="L2441" s="43">
        <f t="shared" si="305"/>
        <v>1</v>
      </c>
      <c r="M2441" s="43">
        <f t="shared" si="306"/>
        <v>0</v>
      </c>
      <c r="N2441" s="43">
        <f t="shared" si="307"/>
        <v>1</v>
      </c>
      <c r="O2441" s="43" t="str">
        <f t="shared" si="308"/>
        <v>D: 7%+</v>
      </c>
      <c r="P2441" s="45">
        <f t="shared" si="309"/>
        <v>30302132</v>
      </c>
      <c r="Q2441" s="45">
        <f>IF(L2441=1,F2441*INDEX(Asumsi!$B$5:$B$7,MATCH(I2441,Asumsi!$A$5:$A$7,0))-H2441,0)</f>
        <v>7246162</v>
      </c>
      <c r="R2441" s="46">
        <f>MIN(G2441,INDEX(Asumsi!$C$5:$C$7,MATCH(I2441,Asumsi!$A$5:$A$7,0)))</f>
        <v>0.05</v>
      </c>
      <c r="S2441" s="43">
        <f t="shared" si="310"/>
        <v>1</v>
      </c>
      <c r="T2441" s="45">
        <f t="shared" si="311"/>
        <v>988113</v>
      </c>
      <c r="U2441" s="45">
        <f>IF(L2441=1,F2441*INDEX(Asumsi!$B$5:$B$7,MATCH(I2441,Asumsi!$A$5:$A$7,0))-F2441*R2441,0)</f>
        <v>8234275</v>
      </c>
      <c r="V2441" s="45">
        <f>IF(S2441=1,U2441*(1-Asumsi!$B$10),U2441)</f>
        <v>7822561.25</v>
      </c>
    </row>
    <row r="2442" spans="1:22" x14ac:dyDescent="0.35">
      <c r="A2442" s="43">
        <v>30784</v>
      </c>
      <c r="B2442" s="43" t="s">
        <v>202</v>
      </c>
      <c r="C2442" s="43" t="s">
        <v>653</v>
      </c>
      <c r="D2442" s="44">
        <v>41036</v>
      </c>
      <c r="E2442" s="43">
        <v>10</v>
      </c>
      <c r="F2442" s="43">
        <v>1414600</v>
      </c>
      <c r="G2442" s="43">
        <v>0.06</v>
      </c>
      <c r="H2442" s="43">
        <v>84876</v>
      </c>
      <c r="I2442" s="43" t="s">
        <v>75</v>
      </c>
      <c r="J2442" s="43" t="s">
        <v>143</v>
      </c>
      <c r="K2442" s="43">
        <f t="shared" si="304"/>
        <v>2012</v>
      </c>
      <c r="L2442" s="43">
        <f t="shared" si="305"/>
        <v>1</v>
      </c>
      <c r="M2442" s="43">
        <f t="shared" si="306"/>
        <v>0</v>
      </c>
      <c r="N2442" s="43">
        <f t="shared" si="307"/>
        <v>1</v>
      </c>
      <c r="O2442" s="43" t="str">
        <f t="shared" si="308"/>
        <v>C: 4-6%</v>
      </c>
      <c r="P2442" s="45">
        <f t="shared" si="309"/>
        <v>1329724</v>
      </c>
      <c r="Q2442" s="45">
        <f>IF(L2442=1,F2442*INDEX(Asumsi!$B$5:$B$7,MATCH(I2442,Asumsi!$A$5:$A$7,0))-H2442,0)</f>
        <v>339504</v>
      </c>
      <c r="R2442" s="46">
        <f>MIN(G2442,INDEX(Asumsi!$C$5:$C$7,MATCH(I2442,Asumsi!$A$5:$A$7,0)))</f>
        <v>0.03</v>
      </c>
      <c r="S2442" s="43">
        <f t="shared" si="310"/>
        <v>1</v>
      </c>
      <c r="T2442" s="45">
        <f t="shared" si="311"/>
        <v>42438</v>
      </c>
      <c r="U2442" s="45">
        <f>IF(L2442=1,F2442*INDEX(Asumsi!$B$5:$B$7,MATCH(I2442,Asumsi!$A$5:$A$7,0))-F2442*R2442,0)</f>
        <v>381942</v>
      </c>
      <c r="V2442" s="45">
        <f>IF(S2442=1,U2442*(1-Asumsi!$B$10),U2442)</f>
        <v>362844.89999999997</v>
      </c>
    </row>
    <row r="2443" spans="1:22" x14ac:dyDescent="0.35">
      <c r="A2443" s="43">
        <v>31040</v>
      </c>
      <c r="B2443" s="43" t="s">
        <v>202</v>
      </c>
      <c r="C2443" s="43" t="s">
        <v>663</v>
      </c>
      <c r="D2443" s="44">
        <v>40435</v>
      </c>
      <c r="E2443" s="43">
        <v>23</v>
      </c>
      <c r="F2443" s="43">
        <v>1745940</v>
      </c>
      <c r="G2443" s="43">
        <v>0.1</v>
      </c>
      <c r="H2443" s="43">
        <v>174594</v>
      </c>
      <c r="I2443" s="43" t="s">
        <v>77</v>
      </c>
      <c r="J2443" s="43" t="s">
        <v>142</v>
      </c>
      <c r="K2443" s="43">
        <f t="shared" si="304"/>
        <v>2010</v>
      </c>
      <c r="L2443" s="43">
        <f t="shared" si="305"/>
        <v>1</v>
      </c>
      <c r="M2443" s="43">
        <f t="shared" si="306"/>
        <v>0</v>
      </c>
      <c r="N2443" s="43">
        <f t="shared" si="307"/>
        <v>1</v>
      </c>
      <c r="O2443" s="43" t="str">
        <f t="shared" si="308"/>
        <v>D: 7%+</v>
      </c>
      <c r="P2443" s="45">
        <f t="shared" si="309"/>
        <v>1571346</v>
      </c>
      <c r="Q2443" s="45">
        <f>IF(L2443=1,F2443*INDEX(Asumsi!$B$5:$B$7,MATCH(I2443,Asumsi!$A$5:$A$7,0))-H2443,0)</f>
        <v>349188</v>
      </c>
      <c r="R2443" s="46">
        <f>MIN(G2443,INDEX(Asumsi!$C$5:$C$7,MATCH(I2443,Asumsi!$A$5:$A$7,0)))</f>
        <v>0.05</v>
      </c>
      <c r="S2443" s="43">
        <f t="shared" si="310"/>
        <v>1</v>
      </c>
      <c r="T2443" s="45">
        <f t="shared" si="311"/>
        <v>87297</v>
      </c>
      <c r="U2443" s="45">
        <f>IF(L2443=1,F2443*INDEX(Asumsi!$B$5:$B$7,MATCH(I2443,Asumsi!$A$5:$A$7,0))-F2443*R2443,0)</f>
        <v>436485</v>
      </c>
      <c r="V2443" s="45">
        <f>IF(S2443=1,U2443*(1-Asumsi!$B$10),U2443)</f>
        <v>414660.75</v>
      </c>
    </row>
    <row r="2444" spans="1:22" x14ac:dyDescent="0.35">
      <c r="A2444" s="43">
        <v>31846</v>
      </c>
      <c r="B2444" s="43" t="s">
        <v>202</v>
      </c>
      <c r="C2444" s="43" t="s">
        <v>678</v>
      </c>
      <c r="D2444" s="44">
        <v>40768</v>
      </c>
      <c r="E2444" s="43">
        <v>7</v>
      </c>
      <c r="F2444" s="43">
        <v>522340</v>
      </c>
      <c r="G2444" s="43">
        <v>0.03</v>
      </c>
      <c r="H2444" s="43">
        <v>15670</v>
      </c>
      <c r="I2444" s="43" t="s">
        <v>75</v>
      </c>
      <c r="J2444" s="43" t="s">
        <v>135</v>
      </c>
      <c r="K2444" s="43">
        <f t="shared" si="304"/>
        <v>2011</v>
      </c>
      <c r="L2444" s="43">
        <f t="shared" si="305"/>
        <v>1</v>
      </c>
      <c r="M2444" s="43">
        <f t="shared" si="306"/>
        <v>0</v>
      </c>
      <c r="N2444" s="43">
        <f t="shared" si="307"/>
        <v>1</v>
      </c>
      <c r="O2444" s="43" t="str">
        <f t="shared" si="308"/>
        <v>B: 1-3%</v>
      </c>
      <c r="P2444" s="45">
        <f t="shared" si="309"/>
        <v>506670</v>
      </c>
      <c r="Q2444" s="45">
        <f>IF(L2444=1,F2444*INDEX(Asumsi!$B$5:$B$7,MATCH(I2444,Asumsi!$A$5:$A$7,0))-H2444,0)</f>
        <v>141032</v>
      </c>
      <c r="R2444" s="46">
        <f>MIN(G2444,INDEX(Asumsi!$C$5:$C$7,MATCH(I2444,Asumsi!$A$5:$A$7,0)))</f>
        <v>0.03</v>
      </c>
      <c r="S2444" s="43">
        <f t="shared" si="310"/>
        <v>0</v>
      </c>
      <c r="T2444" s="45">
        <f t="shared" si="311"/>
        <v>0</v>
      </c>
      <c r="U2444" s="45">
        <f>IF(L2444=1,F2444*INDEX(Asumsi!$B$5:$B$7,MATCH(I2444,Asumsi!$A$5:$A$7,0))-F2444*R2444,0)</f>
        <v>141031.79999999999</v>
      </c>
      <c r="V2444" s="45">
        <f>IF(S2444=1,U2444*(1-Asumsi!$B$10),U2444)</f>
        <v>141031.79999999999</v>
      </c>
    </row>
    <row r="2445" spans="1:22" x14ac:dyDescent="0.35">
      <c r="A2445" s="43">
        <v>32038</v>
      </c>
      <c r="B2445" s="43" t="s">
        <v>202</v>
      </c>
      <c r="C2445" s="43" t="s">
        <v>676</v>
      </c>
      <c r="D2445" s="44">
        <v>39981</v>
      </c>
      <c r="E2445" s="43">
        <v>26</v>
      </c>
      <c r="F2445" s="43">
        <v>684800</v>
      </c>
      <c r="G2445" s="43">
        <v>0</v>
      </c>
      <c r="H2445" s="43">
        <v>0</v>
      </c>
      <c r="I2445" s="43" t="s">
        <v>76</v>
      </c>
      <c r="J2445" s="43" t="s">
        <v>141</v>
      </c>
      <c r="K2445" s="43">
        <f t="shared" si="304"/>
        <v>2009</v>
      </c>
      <c r="L2445" s="43">
        <f t="shared" si="305"/>
        <v>1</v>
      </c>
      <c r="M2445" s="43">
        <f t="shared" si="306"/>
        <v>0</v>
      </c>
      <c r="N2445" s="43">
        <f t="shared" si="307"/>
        <v>1</v>
      </c>
      <c r="O2445" s="43" t="str">
        <f t="shared" si="308"/>
        <v>A: 0%</v>
      </c>
      <c r="P2445" s="45">
        <f t="shared" si="309"/>
        <v>684800</v>
      </c>
      <c r="Q2445" s="45">
        <f>IF(L2445=1,F2445*INDEX(Asumsi!$B$5:$B$7,MATCH(I2445,Asumsi!$A$5:$A$7,0))-H2445,0)</f>
        <v>205440</v>
      </c>
      <c r="R2445" s="46">
        <f>MIN(G2445,INDEX(Asumsi!$C$5:$C$7,MATCH(I2445,Asumsi!$A$5:$A$7,0)))</f>
        <v>0</v>
      </c>
      <c r="S2445" s="43">
        <f t="shared" si="310"/>
        <v>0</v>
      </c>
      <c r="T2445" s="45">
        <f t="shared" si="311"/>
        <v>0</v>
      </c>
      <c r="U2445" s="45">
        <f>IF(L2445=1,F2445*INDEX(Asumsi!$B$5:$B$7,MATCH(I2445,Asumsi!$A$5:$A$7,0))-F2445*R2445,0)</f>
        <v>205440</v>
      </c>
      <c r="V2445" s="45">
        <f>IF(S2445=1,U2445*(1-Asumsi!$B$10),U2445)</f>
        <v>205440</v>
      </c>
    </row>
    <row r="2446" spans="1:22" x14ac:dyDescent="0.35">
      <c r="A2446" s="43">
        <v>32065</v>
      </c>
      <c r="B2446" s="43" t="s">
        <v>202</v>
      </c>
      <c r="C2446" s="43" t="s">
        <v>684</v>
      </c>
      <c r="D2446" s="44">
        <v>40879</v>
      </c>
      <c r="E2446" s="43">
        <v>25</v>
      </c>
      <c r="F2446" s="43">
        <v>900560</v>
      </c>
      <c r="G2446" s="43">
        <v>0.09</v>
      </c>
      <c r="H2446" s="43">
        <v>81050</v>
      </c>
      <c r="I2446" s="43" t="s">
        <v>77</v>
      </c>
      <c r="J2446" s="43" t="s">
        <v>134</v>
      </c>
      <c r="K2446" s="43">
        <f t="shared" si="304"/>
        <v>2011</v>
      </c>
      <c r="L2446" s="43">
        <f t="shared" si="305"/>
        <v>1</v>
      </c>
      <c r="M2446" s="43">
        <f t="shared" si="306"/>
        <v>0</v>
      </c>
      <c r="N2446" s="43">
        <f t="shared" si="307"/>
        <v>1</v>
      </c>
      <c r="O2446" s="43" t="str">
        <f t="shared" si="308"/>
        <v>D: 7%+</v>
      </c>
      <c r="P2446" s="45">
        <f t="shared" si="309"/>
        <v>819510</v>
      </c>
      <c r="Q2446" s="45">
        <f>IF(L2446=1,F2446*INDEX(Asumsi!$B$5:$B$7,MATCH(I2446,Asumsi!$A$5:$A$7,0))-H2446,0)</f>
        <v>189118</v>
      </c>
      <c r="R2446" s="46">
        <f>MIN(G2446,INDEX(Asumsi!$C$5:$C$7,MATCH(I2446,Asumsi!$A$5:$A$7,0)))</f>
        <v>0.05</v>
      </c>
      <c r="S2446" s="43">
        <f t="shared" si="310"/>
        <v>1</v>
      </c>
      <c r="T2446" s="45">
        <f t="shared" si="311"/>
        <v>36022.399999999994</v>
      </c>
      <c r="U2446" s="45">
        <f>IF(L2446=1,F2446*INDEX(Asumsi!$B$5:$B$7,MATCH(I2446,Asumsi!$A$5:$A$7,0))-F2446*R2446,0)</f>
        <v>225140</v>
      </c>
      <c r="V2446" s="45">
        <f>IF(S2446=1,U2446*(1-Asumsi!$B$10),U2446)</f>
        <v>213883</v>
      </c>
    </row>
    <row r="2447" spans="1:22" x14ac:dyDescent="0.35">
      <c r="A2447" s="43">
        <v>32326</v>
      </c>
      <c r="B2447" s="43" t="s">
        <v>202</v>
      </c>
      <c r="C2447" s="43" t="s">
        <v>641</v>
      </c>
      <c r="D2447" s="44">
        <v>40482</v>
      </c>
      <c r="E2447" s="43">
        <v>50</v>
      </c>
      <c r="F2447" s="43">
        <v>1859620</v>
      </c>
      <c r="G2447" s="43">
        <v>0.09</v>
      </c>
      <c r="H2447" s="43">
        <v>167366</v>
      </c>
      <c r="I2447" s="43" t="s">
        <v>75</v>
      </c>
      <c r="J2447" s="43" t="s">
        <v>144</v>
      </c>
      <c r="K2447" s="43">
        <f t="shared" si="304"/>
        <v>2010</v>
      </c>
      <c r="L2447" s="43">
        <f t="shared" si="305"/>
        <v>1</v>
      </c>
      <c r="M2447" s="43">
        <f t="shared" si="306"/>
        <v>0</v>
      </c>
      <c r="N2447" s="43">
        <f t="shared" si="307"/>
        <v>1</v>
      </c>
      <c r="O2447" s="43" t="str">
        <f t="shared" si="308"/>
        <v>D: 7%+</v>
      </c>
      <c r="P2447" s="45">
        <f t="shared" si="309"/>
        <v>1692254</v>
      </c>
      <c r="Q2447" s="45">
        <f>IF(L2447=1,F2447*INDEX(Asumsi!$B$5:$B$7,MATCH(I2447,Asumsi!$A$5:$A$7,0))-H2447,0)</f>
        <v>390520</v>
      </c>
      <c r="R2447" s="46">
        <f>MIN(G2447,INDEX(Asumsi!$C$5:$C$7,MATCH(I2447,Asumsi!$A$5:$A$7,0)))</f>
        <v>0.03</v>
      </c>
      <c r="S2447" s="43">
        <f t="shared" si="310"/>
        <v>1</v>
      </c>
      <c r="T2447" s="45">
        <f t="shared" si="311"/>
        <v>111577.2</v>
      </c>
      <c r="U2447" s="45">
        <f>IF(L2447=1,F2447*INDEX(Asumsi!$B$5:$B$7,MATCH(I2447,Asumsi!$A$5:$A$7,0))-F2447*R2447,0)</f>
        <v>502097.4</v>
      </c>
      <c r="V2447" s="45">
        <f>IF(S2447=1,U2447*(1-Asumsi!$B$10),U2447)</f>
        <v>476992.53</v>
      </c>
    </row>
    <row r="2448" spans="1:22" x14ac:dyDescent="0.35">
      <c r="A2448" s="43">
        <v>32613</v>
      </c>
      <c r="B2448" s="43" t="s">
        <v>202</v>
      </c>
      <c r="C2448" s="43" t="s">
        <v>692</v>
      </c>
      <c r="D2448" s="44">
        <v>40893</v>
      </c>
      <c r="E2448" s="43">
        <v>31</v>
      </c>
      <c r="F2448" s="43">
        <v>2719480</v>
      </c>
      <c r="G2448" s="43">
        <v>0.01</v>
      </c>
      <c r="H2448" s="43">
        <v>27195</v>
      </c>
      <c r="I2448" s="43" t="s">
        <v>76</v>
      </c>
      <c r="J2448" s="43" t="s">
        <v>147</v>
      </c>
      <c r="K2448" s="43">
        <f t="shared" si="304"/>
        <v>2011</v>
      </c>
      <c r="L2448" s="43">
        <f t="shared" si="305"/>
        <v>1</v>
      </c>
      <c r="M2448" s="43">
        <f t="shared" si="306"/>
        <v>0</v>
      </c>
      <c r="N2448" s="43">
        <f t="shared" si="307"/>
        <v>1</v>
      </c>
      <c r="O2448" s="43" t="str">
        <f t="shared" si="308"/>
        <v>B: 1-3%</v>
      </c>
      <c r="P2448" s="45">
        <f t="shared" si="309"/>
        <v>2692285</v>
      </c>
      <c r="Q2448" s="45">
        <f>IF(L2448=1,F2448*INDEX(Asumsi!$B$5:$B$7,MATCH(I2448,Asumsi!$A$5:$A$7,0))-H2448,0)</f>
        <v>788649</v>
      </c>
      <c r="R2448" s="46">
        <f>MIN(G2448,INDEX(Asumsi!$C$5:$C$7,MATCH(I2448,Asumsi!$A$5:$A$7,0)))</f>
        <v>0.01</v>
      </c>
      <c r="S2448" s="43">
        <f t="shared" si="310"/>
        <v>0</v>
      </c>
      <c r="T2448" s="45">
        <f t="shared" si="311"/>
        <v>0</v>
      </c>
      <c r="U2448" s="45">
        <f>IF(L2448=1,F2448*INDEX(Asumsi!$B$5:$B$7,MATCH(I2448,Asumsi!$A$5:$A$7,0))-F2448*R2448,0)</f>
        <v>788649.2</v>
      </c>
      <c r="V2448" s="45">
        <f>IF(S2448=1,U2448*(1-Asumsi!$B$10),U2448)</f>
        <v>788649.2</v>
      </c>
    </row>
    <row r="2449" spans="1:22" x14ac:dyDescent="0.35">
      <c r="A2449" s="43">
        <v>32741</v>
      </c>
      <c r="B2449" s="43" t="s">
        <v>202</v>
      </c>
      <c r="C2449" s="43" t="s">
        <v>355</v>
      </c>
      <c r="D2449" s="44">
        <v>39859</v>
      </c>
      <c r="E2449" s="43">
        <v>13</v>
      </c>
      <c r="F2449" s="43">
        <v>272480</v>
      </c>
      <c r="G2449" s="43">
        <v>7.0000000000000007E-2</v>
      </c>
      <c r="H2449" s="43">
        <v>19074</v>
      </c>
      <c r="I2449" s="43" t="s">
        <v>76</v>
      </c>
      <c r="J2449" s="43" t="s">
        <v>140</v>
      </c>
      <c r="K2449" s="43">
        <f t="shared" si="304"/>
        <v>2009</v>
      </c>
      <c r="L2449" s="43">
        <f t="shared" si="305"/>
        <v>1</v>
      </c>
      <c r="M2449" s="43">
        <f t="shared" si="306"/>
        <v>0</v>
      </c>
      <c r="N2449" s="43">
        <f t="shared" si="307"/>
        <v>1</v>
      </c>
      <c r="O2449" s="43" t="str">
        <f t="shared" si="308"/>
        <v>D: 7%+</v>
      </c>
      <c r="P2449" s="45">
        <f t="shared" si="309"/>
        <v>253406</v>
      </c>
      <c r="Q2449" s="45">
        <f>IF(L2449=1,F2449*INDEX(Asumsi!$B$5:$B$7,MATCH(I2449,Asumsi!$A$5:$A$7,0))-H2449,0)</f>
        <v>62670</v>
      </c>
      <c r="R2449" s="46">
        <f>MIN(G2449,INDEX(Asumsi!$C$5:$C$7,MATCH(I2449,Asumsi!$A$5:$A$7,0)))</f>
        <v>0.05</v>
      </c>
      <c r="S2449" s="43">
        <f t="shared" si="310"/>
        <v>1</v>
      </c>
      <c r="T2449" s="45">
        <f t="shared" si="311"/>
        <v>5449.6000000000013</v>
      </c>
      <c r="U2449" s="45">
        <f>IF(L2449=1,F2449*INDEX(Asumsi!$B$5:$B$7,MATCH(I2449,Asumsi!$A$5:$A$7,0))-F2449*R2449,0)</f>
        <v>68120</v>
      </c>
      <c r="V2449" s="45">
        <f>IF(S2449=1,U2449*(1-Asumsi!$B$10),U2449)</f>
        <v>64714</v>
      </c>
    </row>
    <row r="2450" spans="1:22" x14ac:dyDescent="0.35">
      <c r="A2450" s="43">
        <v>32903</v>
      </c>
      <c r="B2450" s="43" t="s">
        <v>202</v>
      </c>
      <c r="C2450" s="43" t="s">
        <v>324</v>
      </c>
      <c r="D2450" s="44">
        <v>41116</v>
      </c>
      <c r="E2450" s="43">
        <v>31</v>
      </c>
      <c r="F2450" s="43">
        <v>909160</v>
      </c>
      <c r="G2450" s="43">
        <v>7.0000000000000007E-2</v>
      </c>
      <c r="H2450" s="43">
        <v>63641</v>
      </c>
      <c r="I2450" s="43" t="s">
        <v>76</v>
      </c>
      <c r="J2450" s="43" t="s">
        <v>140</v>
      </c>
      <c r="K2450" s="43">
        <f t="shared" si="304"/>
        <v>2012</v>
      </c>
      <c r="L2450" s="43">
        <f t="shared" si="305"/>
        <v>1</v>
      </c>
      <c r="M2450" s="43">
        <f t="shared" si="306"/>
        <v>0</v>
      </c>
      <c r="N2450" s="43">
        <f t="shared" si="307"/>
        <v>1</v>
      </c>
      <c r="O2450" s="43" t="str">
        <f t="shared" si="308"/>
        <v>D: 7%+</v>
      </c>
      <c r="P2450" s="45">
        <f t="shared" si="309"/>
        <v>845519</v>
      </c>
      <c r="Q2450" s="45">
        <f>IF(L2450=1,F2450*INDEX(Asumsi!$B$5:$B$7,MATCH(I2450,Asumsi!$A$5:$A$7,0))-H2450,0)</f>
        <v>209107</v>
      </c>
      <c r="R2450" s="46">
        <f>MIN(G2450,INDEX(Asumsi!$C$5:$C$7,MATCH(I2450,Asumsi!$A$5:$A$7,0)))</f>
        <v>0.05</v>
      </c>
      <c r="S2450" s="43">
        <f t="shared" si="310"/>
        <v>1</v>
      </c>
      <c r="T2450" s="45">
        <f t="shared" si="311"/>
        <v>18183.200000000004</v>
      </c>
      <c r="U2450" s="45">
        <f>IF(L2450=1,F2450*INDEX(Asumsi!$B$5:$B$7,MATCH(I2450,Asumsi!$A$5:$A$7,0))-F2450*R2450,0)</f>
        <v>227290</v>
      </c>
      <c r="V2450" s="45">
        <f>IF(S2450=1,U2450*(1-Asumsi!$B$10),U2450)</f>
        <v>215925.5</v>
      </c>
    </row>
    <row r="2451" spans="1:22" x14ac:dyDescent="0.35">
      <c r="A2451" s="43">
        <v>33031</v>
      </c>
      <c r="B2451" s="43" t="s">
        <v>202</v>
      </c>
      <c r="C2451" s="43" t="s">
        <v>689</v>
      </c>
      <c r="D2451" s="44">
        <v>41145</v>
      </c>
      <c r="E2451" s="43">
        <v>24</v>
      </c>
      <c r="F2451" s="43">
        <v>1101360</v>
      </c>
      <c r="G2451" s="43">
        <v>0.08</v>
      </c>
      <c r="H2451" s="43">
        <v>88109</v>
      </c>
      <c r="I2451" s="43" t="s">
        <v>75</v>
      </c>
      <c r="J2451" s="43" t="s">
        <v>144</v>
      </c>
      <c r="K2451" s="43">
        <f t="shared" si="304"/>
        <v>2012</v>
      </c>
      <c r="L2451" s="43">
        <f t="shared" si="305"/>
        <v>1</v>
      </c>
      <c r="M2451" s="43">
        <f t="shared" si="306"/>
        <v>0</v>
      </c>
      <c r="N2451" s="43">
        <f t="shared" si="307"/>
        <v>1</v>
      </c>
      <c r="O2451" s="43" t="str">
        <f t="shared" si="308"/>
        <v>D: 7%+</v>
      </c>
      <c r="P2451" s="45">
        <f t="shared" si="309"/>
        <v>1013251</v>
      </c>
      <c r="Q2451" s="45">
        <f>IF(L2451=1,F2451*INDEX(Asumsi!$B$5:$B$7,MATCH(I2451,Asumsi!$A$5:$A$7,0))-H2451,0)</f>
        <v>242299</v>
      </c>
      <c r="R2451" s="46">
        <f>MIN(G2451,INDEX(Asumsi!$C$5:$C$7,MATCH(I2451,Asumsi!$A$5:$A$7,0)))</f>
        <v>0.03</v>
      </c>
      <c r="S2451" s="43">
        <f t="shared" si="310"/>
        <v>1</v>
      </c>
      <c r="T2451" s="45">
        <f t="shared" si="311"/>
        <v>55068</v>
      </c>
      <c r="U2451" s="45">
        <f>IF(L2451=1,F2451*INDEX(Asumsi!$B$5:$B$7,MATCH(I2451,Asumsi!$A$5:$A$7,0))-F2451*R2451,0)</f>
        <v>297367.2</v>
      </c>
      <c r="V2451" s="45">
        <f>IF(S2451=1,U2451*(1-Asumsi!$B$10),U2451)</f>
        <v>282498.84000000003</v>
      </c>
    </row>
    <row r="2452" spans="1:22" x14ac:dyDescent="0.35">
      <c r="A2452" s="43">
        <v>33152</v>
      </c>
      <c r="B2452" s="43" t="s">
        <v>202</v>
      </c>
      <c r="C2452" s="43" t="s">
        <v>663</v>
      </c>
      <c r="D2452" s="44">
        <v>40503</v>
      </c>
      <c r="E2452" s="43">
        <v>19</v>
      </c>
      <c r="F2452" s="43">
        <v>5139253</v>
      </c>
      <c r="G2452" s="43">
        <v>0</v>
      </c>
      <c r="H2452" s="43">
        <v>0</v>
      </c>
      <c r="I2452" s="43" t="s">
        <v>77</v>
      </c>
      <c r="J2452" s="43" t="s">
        <v>137</v>
      </c>
      <c r="K2452" s="43">
        <f t="shared" si="304"/>
        <v>2010</v>
      </c>
      <c r="L2452" s="43">
        <f t="shared" si="305"/>
        <v>1</v>
      </c>
      <c r="M2452" s="43">
        <f t="shared" si="306"/>
        <v>0</v>
      </c>
      <c r="N2452" s="43">
        <f t="shared" si="307"/>
        <v>1</v>
      </c>
      <c r="O2452" s="43" t="str">
        <f t="shared" si="308"/>
        <v>A: 0%</v>
      </c>
      <c r="P2452" s="45">
        <f t="shared" si="309"/>
        <v>5139253</v>
      </c>
      <c r="Q2452" s="45">
        <f>IF(L2452=1,F2452*INDEX(Asumsi!$B$5:$B$7,MATCH(I2452,Asumsi!$A$5:$A$7,0))-H2452,0)</f>
        <v>1541775.9</v>
      </c>
      <c r="R2452" s="46">
        <f>MIN(G2452,INDEX(Asumsi!$C$5:$C$7,MATCH(I2452,Asumsi!$A$5:$A$7,0)))</f>
        <v>0</v>
      </c>
      <c r="S2452" s="43">
        <f t="shared" si="310"/>
        <v>0</v>
      </c>
      <c r="T2452" s="45">
        <f t="shared" si="311"/>
        <v>0</v>
      </c>
      <c r="U2452" s="45">
        <f>IF(L2452=1,F2452*INDEX(Asumsi!$B$5:$B$7,MATCH(I2452,Asumsi!$A$5:$A$7,0))-F2452*R2452,0)</f>
        <v>1541775.9</v>
      </c>
      <c r="V2452" s="45">
        <f>IF(S2452=1,U2452*(1-Asumsi!$B$10),U2452)</f>
        <v>1541775.9</v>
      </c>
    </row>
    <row r="2453" spans="1:22" x14ac:dyDescent="0.35">
      <c r="A2453" s="43">
        <v>33217</v>
      </c>
      <c r="B2453" s="43" t="s">
        <v>202</v>
      </c>
      <c r="C2453" s="43" t="s">
        <v>673</v>
      </c>
      <c r="D2453" s="44">
        <v>39884</v>
      </c>
      <c r="E2453" s="43">
        <v>20</v>
      </c>
      <c r="F2453" s="43">
        <v>2777820</v>
      </c>
      <c r="G2453" s="43">
        <v>0.1</v>
      </c>
      <c r="H2453" s="43">
        <v>277782</v>
      </c>
      <c r="I2453" s="43" t="s">
        <v>77</v>
      </c>
      <c r="J2453" s="43" t="s">
        <v>142</v>
      </c>
      <c r="K2453" s="43">
        <f t="shared" si="304"/>
        <v>2009</v>
      </c>
      <c r="L2453" s="43">
        <f t="shared" si="305"/>
        <v>1</v>
      </c>
      <c r="M2453" s="43">
        <f t="shared" si="306"/>
        <v>0</v>
      </c>
      <c r="N2453" s="43">
        <f t="shared" si="307"/>
        <v>1</v>
      </c>
      <c r="O2453" s="43" t="str">
        <f t="shared" si="308"/>
        <v>D: 7%+</v>
      </c>
      <c r="P2453" s="45">
        <f t="shared" si="309"/>
        <v>2500038</v>
      </c>
      <c r="Q2453" s="45">
        <f>IF(L2453=1,F2453*INDEX(Asumsi!$B$5:$B$7,MATCH(I2453,Asumsi!$A$5:$A$7,0))-H2453,0)</f>
        <v>555564</v>
      </c>
      <c r="R2453" s="46">
        <f>MIN(G2453,INDEX(Asumsi!$C$5:$C$7,MATCH(I2453,Asumsi!$A$5:$A$7,0)))</f>
        <v>0.05</v>
      </c>
      <c r="S2453" s="43">
        <f t="shared" si="310"/>
        <v>1</v>
      </c>
      <c r="T2453" s="45">
        <f t="shared" si="311"/>
        <v>138891</v>
      </c>
      <c r="U2453" s="45">
        <f>IF(L2453=1,F2453*INDEX(Asumsi!$B$5:$B$7,MATCH(I2453,Asumsi!$A$5:$A$7,0))-F2453*R2453,0)</f>
        <v>694455</v>
      </c>
      <c r="V2453" s="45">
        <f>IF(S2453=1,U2453*(1-Asumsi!$B$10),U2453)</f>
        <v>659732.25</v>
      </c>
    </row>
    <row r="2454" spans="1:22" x14ac:dyDescent="0.35">
      <c r="A2454" s="43">
        <v>33606</v>
      </c>
      <c r="B2454" s="43" t="s">
        <v>202</v>
      </c>
      <c r="C2454" s="43" t="s">
        <v>679</v>
      </c>
      <c r="D2454" s="44">
        <v>40969</v>
      </c>
      <c r="E2454" s="43">
        <v>46</v>
      </c>
      <c r="F2454" s="43">
        <v>820060</v>
      </c>
      <c r="G2454" s="43">
        <v>0.05</v>
      </c>
      <c r="H2454" s="43">
        <v>41003</v>
      </c>
      <c r="I2454" s="43" t="s">
        <v>75</v>
      </c>
      <c r="J2454" s="43" t="s">
        <v>144</v>
      </c>
      <c r="K2454" s="43">
        <f t="shared" si="304"/>
        <v>2012</v>
      </c>
      <c r="L2454" s="43">
        <f t="shared" si="305"/>
        <v>1</v>
      </c>
      <c r="M2454" s="43">
        <f t="shared" si="306"/>
        <v>0</v>
      </c>
      <c r="N2454" s="43">
        <f t="shared" si="307"/>
        <v>1</v>
      </c>
      <c r="O2454" s="43" t="str">
        <f t="shared" si="308"/>
        <v>C: 4-6%</v>
      </c>
      <c r="P2454" s="45">
        <f t="shared" si="309"/>
        <v>779057</v>
      </c>
      <c r="Q2454" s="45">
        <f>IF(L2454=1,F2454*INDEX(Asumsi!$B$5:$B$7,MATCH(I2454,Asumsi!$A$5:$A$7,0))-H2454,0)</f>
        <v>205015</v>
      </c>
      <c r="R2454" s="46">
        <f>MIN(G2454,INDEX(Asumsi!$C$5:$C$7,MATCH(I2454,Asumsi!$A$5:$A$7,0)))</f>
        <v>0.03</v>
      </c>
      <c r="S2454" s="43">
        <f t="shared" si="310"/>
        <v>1</v>
      </c>
      <c r="T2454" s="45">
        <f t="shared" si="311"/>
        <v>16401.200000000004</v>
      </c>
      <c r="U2454" s="45">
        <f>IF(L2454=1,F2454*INDEX(Asumsi!$B$5:$B$7,MATCH(I2454,Asumsi!$A$5:$A$7,0))-F2454*R2454,0)</f>
        <v>221416.2</v>
      </c>
      <c r="V2454" s="45">
        <f>IF(S2454=1,U2454*(1-Asumsi!$B$10),U2454)</f>
        <v>210345.39</v>
      </c>
    </row>
    <row r="2455" spans="1:22" x14ac:dyDescent="0.35">
      <c r="A2455" s="43">
        <v>33666</v>
      </c>
      <c r="B2455" s="43" t="s">
        <v>202</v>
      </c>
      <c r="C2455" s="43" t="s">
        <v>679</v>
      </c>
      <c r="D2455" s="44">
        <v>41106</v>
      </c>
      <c r="E2455" s="43">
        <v>17</v>
      </c>
      <c r="F2455" s="43">
        <v>7602540</v>
      </c>
      <c r="G2455" s="43">
        <v>0.02</v>
      </c>
      <c r="H2455" s="43">
        <v>152051</v>
      </c>
      <c r="I2455" s="43" t="s">
        <v>75</v>
      </c>
      <c r="J2455" s="43" t="s">
        <v>136</v>
      </c>
      <c r="K2455" s="43">
        <f t="shared" si="304"/>
        <v>2012</v>
      </c>
      <c r="L2455" s="43">
        <f t="shared" si="305"/>
        <v>1</v>
      </c>
      <c r="M2455" s="43">
        <f t="shared" si="306"/>
        <v>0</v>
      </c>
      <c r="N2455" s="43">
        <f t="shared" si="307"/>
        <v>1</v>
      </c>
      <c r="O2455" s="43" t="str">
        <f t="shared" si="308"/>
        <v>B: 1-3%</v>
      </c>
      <c r="P2455" s="45">
        <f t="shared" si="309"/>
        <v>7450489</v>
      </c>
      <c r="Q2455" s="45">
        <f>IF(L2455=1,F2455*INDEX(Asumsi!$B$5:$B$7,MATCH(I2455,Asumsi!$A$5:$A$7,0))-H2455,0)</f>
        <v>2128711</v>
      </c>
      <c r="R2455" s="46">
        <f>MIN(G2455,INDEX(Asumsi!$C$5:$C$7,MATCH(I2455,Asumsi!$A$5:$A$7,0)))</f>
        <v>0.02</v>
      </c>
      <c r="S2455" s="43">
        <f t="shared" si="310"/>
        <v>0</v>
      </c>
      <c r="T2455" s="45">
        <f t="shared" si="311"/>
        <v>0</v>
      </c>
      <c r="U2455" s="45">
        <f>IF(L2455=1,F2455*INDEX(Asumsi!$B$5:$B$7,MATCH(I2455,Asumsi!$A$5:$A$7,0))-F2455*R2455,0)</f>
        <v>2128711.2000000002</v>
      </c>
      <c r="V2455" s="45">
        <f>IF(S2455=1,U2455*(1-Asumsi!$B$10),U2455)</f>
        <v>2128711.2000000002</v>
      </c>
    </row>
    <row r="2456" spans="1:22" x14ac:dyDescent="0.35">
      <c r="A2456" s="43">
        <v>33764</v>
      </c>
      <c r="B2456" s="43" t="s">
        <v>202</v>
      </c>
      <c r="C2456" s="43" t="s">
        <v>689</v>
      </c>
      <c r="D2456" s="44">
        <v>40584</v>
      </c>
      <c r="E2456" s="43">
        <v>31</v>
      </c>
      <c r="F2456" s="43">
        <v>452300</v>
      </c>
      <c r="G2456" s="43">
        <v>0.01</v>
      </c>
      <c r="H2456" s="43">
        <v>4523</v>
      </c>
      <c r="I2456" s="43" t="s">
        <v>76</v>
      </c>
      <c r="J2456" s="43" t="s">
        <v>147</v>
      </c>
      <c r="K2456" s="43">
        <f t="shared" si="304"/>
        <v>2011</v>
      </c>
      <c r="L2456" s="43">
        <f t="shared" si="305"/>
        <v>1</v>
      </c>
      <c r="M2456" s="43">
        <f t="shared" si="306"/>
        <v>0</v>
      </c>
      <c r="N2456" s="43">
        <f t="shared" si="307"/>
        <v>1</v>
      </c>
      <c r="O2456" s="43" t="str">
        <f t="shared" si="308"/>
        <v>B: 1-3%</v>
      </c>
      <c r="P2456" s="45">
        <f t="shared" si="309"/>
        <v>447777</v>
      </c>
      <c r="Q2456" s="45">
        <f>IF(L2456=1,F2456*INDEX(Asumsi!$B$5:$B$7,MATCH(I2456,Asumsi!$A$5:$A$7,0))-H2456,0)</f>
        <v>131167</v>
      </c>
      <c r="R2456" s="46">
        <f>MIN(G2456,INDEX(Asumsi!$C$5:$C$7,MATCH(I2456,Asumsi!$A$5:$A$7,0)))</f>
        <v>0.01</v>
      </c>
      <c r="S2456" s="43">
        <f t="shared" si="310"/>
        <v>0</v>
      </c>
      <c r="T2456" s="45">
        <f t="shared" si="311"/>
        <v>0</v>
      </c>
      <c r="U2456" s="45">
        <f>IF(L2456=1,F2456*INDEX(Asumsi!$B$5:$B$7,MATCH(I2456,Asumsi!$A$5:$A$7,0))-F2456*R2456,0)</f>
        <v>131167</v>
      </c>
      <c r="V2456" s="45">
        <f>IF(S2456=1,U2456*(1-Asumsi!$B$10),U2456)</f>
        <v>131167</v>
      </c>
    </row>
    <row r="2457" spans="1:22" x14ac:dyDescent="0.35">
      <c r="A2457" s="43">
        <v>33921</v>
      </c>
      <c r="B2457" s="43" t="s">
        <v>209</v>
      </c>
      <c r="C2457" s="43" t="s">
        <v>324</v>
      </c>
      <c r="D2457" s="44">
        <v>40267</v>
      </c>
      <c r="E2457" s="43">
        <v>35</v>
      </c>
      <c r="F2457" s="43">
        <v>3588060</v>
      </c>
      <c r="G2457" s="43">
        <v>0.05</v>
      </c>
      <c r="H2457" s="43">
        <v>179403</v>
      </c>
      <c r="I2457" s="43" t="s">
        <v>75</v>
      </c>
      <c r="J2457" s="43" t="s">
        <v>135</v>
      </c>
      <c r="K2457" s="43">
        <f t="shared" si="304"/>
        <v>2010</v>
      </c>
      <c r="L2457" s="43">
        <f t="shared" si="305"/>
        <v>0</v>
      </c>
      <c r="M2457" s="43">
        <f t="shared" si="306"/>
        <v>1</v>
      </c>
      <c r="N2457" s="43">
        <f t="shared" si="307"/>
        <v>1</v>
      </c>
      <c r="O2457" s="43" t="str">
        <f t="shared" si="308"/>
        <v>C: 4-6%</v>
      </c>
      <c r="P2457" s="45">
        <f t="shared" si="309"/>
        <v>0</v>
      </c>
      <c r="Q2457" s="45">
        <f>IF(L2457=1,F2457*INDEX(Asumsi!$B$5:$B$7,MATCH(I2457,Asumsi!$A$5:$A$7,0))-H2457,0)</f>
        <v>0</v>
      </c>
      <c r="R2457" s="46">
        <f>MIN(G2457,INDEX(Asumsi!$C$5:$C$7,MATCH(I2457,Asumsi!$A$5:$A$7,0)))</f>
        <v>0.03</v>
      </c>
      <c r="S2457" s="43">
        <f t="shared" si="310"/>
        <v>1</v>
      </c>
      <c r="T2457" s="45">
        <f t="shared" si="311"/>
        <v>0</v>
      </c>
      <c r="U2457" s="45">
        <f>IF(L2457=1,F2457*INDEX(Asumsi!$B$5:$B$7,MATCH(I2457,Asumsi!$A$5:$A$7,0))-F2457*R2457,0)</f>
        <v>0</v>
      </c>
      <c r="V2457" s="45">
        <f>IF(S2457=1,U2457*(1-Asumsi!$B$10),U2457)</f>
        <v>0</v>
      </c>
    </row>
    <row r="2458" spans="1:22" x14ac:dyDescent="0.35">
      <c r="A2458" s="43">
        <v>33956</v>
      </c>
      <c r="B2458" s="43" t="s">
        <v>202</v>
      </c>
      <c r="C2458" s="43" t="s">
        <v>390</v>
      </c>
      <c r="D2458" s="44">
        <v>40927</v>
      </c>
      <c r="E2458" s="43">
        <v>13</v>
      </c>
      <c r="F2458" s="43">
        <v>219160</v>
      </c>
      <c r="G2458" s="43">
        <v>0</v>
      </c>
      <c r="H2458" s="43">
        <v>0</v>
      </c>
      <c r="I2458" s="43" t="s">
        <v>75</v>
      </c>
      <c r="J2458" s="43" t="s">
        <v>144</v>
      </c>
      <c r="K2458" s="43">
        <f t="shared" si="304"/>
        <v>2012</v>
      </c>
      <c r="L2458" s="43">
        <f t="shared" si="305"/>
        <v>1</v>
      </c>
      <c r="M2458" s="43">
        <f t="shared" si="306"/>
        <v>0</v>
      </c>
      <c r="N2458" s="43">
        <f t="shared" si="307"/>
        <v>1</v>
      </c>
      <c r="O2458" s="43" t="str">
        <f t="shared" si="308"/>
        <v>A: 0%</v>
      </c>
      <c r="P2458" s="45">
        <f t="shared" si="309"/>
        <v>219160</v>
      </c>
      <c r="Q2458" s="45">
        <f>IF(L2458=1,F2458*INDEX(Asumsi!$B$5:$B$7,MATCH(I2458,Asumsi!$A$5:$A$7,0))-H2458,0)</f>
        <v>65748</v>
      </c>
      <c r="R2458" s="46">
        <f>MIN(G2458,INDEX(Asumsi!$C$5:$C$7,MATCH(I2458,Asumsi!$A$5:$A$7,0)))</f>
        <v>0</v>
      </c>
      <c r="S2458" s="43">
        <f t="shared" si="310"/>
        <v>0</v>
      </c>
      <c r="T2458" s="45">
        <f t="shared" si="311"/>
        <v>0</v>
      </c>
      <c r="U2458" s="45">
        <f>IF(L2458=1,F2458*INDEX(Asumsi!$B$5:$B$7,MATCH(I2458,Asumsi!$A$5:$A$7,0))-F2458*R2458,0)</f>
        <v>65748</v>
      </c>
      <c r="V2458" s="45">
        <f>IF(S2458=1,U2458*(1-Asumsi!$B$10),U2458)</f>
        <v>65748</v>
      </c>
    </row>
    <row r="2459" spans="1:22" x14ac:dyDescent="0.35">
      <c r="A2459" s="43">
        <v>34022</v>
      </c>
      <c r="B2459" s="43" t="s">
        <v>202</v>
      </c>
      <c r="C2459" s="43" t="s">
        <v>641</v>
      </c>
      <c r="D2459" s="44">
        <v>41216</v>
      </c>
      <c r="E2459" s="43">
        <v>6</v>
      </c>
      <c r="F2459" s="43">
        <v>87800</v>
      </c>
      <c r="G2459" s="43">
        <v>0.06</v>
      </c>
      <c r="H2459" s="43">
        <v>5268</v>
      </c>
      <c r="I2459" s="43" t="s">
        <v>75</v>
      </c>
      <c r="J2459" s="43" t="s">
        <v>144</v>
      </c>
      <c r="K2459" s="43">
        <f t="shared" si="304"/>
        <v>2012</v>
      </c>
      <c r="L2459" s="43">
        <f t="shared" si="305"/>
        <v>1</v>
      </c>
      <c r="M2459" s="43">
        <f t="shared" si="306"/>
        <v>0</v>
      </c>
      <c r="N2459" s="43">
        <f t="shared" si="307"/>
        <v>1</v>
      </c>
      <c r="O2459" s="43" t="str">
        <f t="shared" si="308"/>
        <v>C: 4-6%</v>
      </c>
      <c r="P2459" s="45">
        <f t="shared" si="309"/>
        <v>82532</v>
      </c>
      <c r="Q2459" s="45">
        <f>IF(L2459=1,F2459*INDEX(Asumsi!$B$5:$B$7,MATCH(I2459,Asumsi!$A$5:$A$7,0))-H2459,0)</f>
        <v>21072</v>
      </c>
      <c r="R2459" s="46">
        <f>MIN(G2459,INDEX(Asumsi!$C$5:$C$7,MATCH(I2459,Asumsi!$A$5:$A$7,0)))</f>
        <v>0.03</v>
      </c>
      <c r="S2459" s="43">
        <f t="shared" si="310"/>
        <v>1</v>
      </c>
      <c r="T2459" s="45">
        <f t="shared" si="311"/>
        <v>2634</v>
      </c>
      <c r="U2459" s="45">
        <f>IF(L2459=1,F2459*INDEX(Asumsi!$B$5:$B$7,MATCH(I2459,Asumsi!$A$5:$A$7,0))-F2459*R2459,0)</f>
        <v>23706</v>
      </c>
      <c r="V2459" s="45">
        <f>IF(S2459=1,U2459*(1-Asumsi!$B$10),U2459)</f>
        <v>22520.7</v>
      </c>
    </row>
    <row r="2460" spans="1:22" x14ac:dyDescent="0.35">
      <c r="A2460" s="43">
        <v>34148</v>
      </c>
      <c r="B2460" s="43" t="s">
        <v>202</v>
      </c>
      <c r="C2460" s="43" t="s">
        <v>679</v>
      </c>
      <c r="D2460" s="44">
        <v>41142</v>
      </c>
      <c r="E2460" s="43">
        <v>33</v>
      </c>
      <c r="F2460" s="43">
        <v>273580</v>
      </c>
      <c r="G2460" s="43">
        <v>0.06</v>
      </c>
      <c r="H2460" s="43">
        <v>16415</v>
      </c>
      <c r="I2460" s="43" t="s">
        <v>76</v>
      </c>
      <c r="J2460" s="43" t="s">
        <v>149</v>
      </c>
      <c r="K2460" s="43">
        <f t="shared" si="304"/>
        <v>2012</v>
      </c>
      <c r="L2460" s="43">
        <f t="shared" si="305"/>
        <v>1</v>
      </c>
      <c r="M2460" s="43">
        <f t="shared" si="306"/>
        <v>0</v>
      </c>
      <c r="N2460" s="43">
        <f t="shared" si="307"/>
        <v>1</v>
      </c>
      <c r="O2460" s="43" t="str">
        <f t="shared" si="308"/>
        <v>C: 4-6%</v>
      </c>
      <c r="P2460" s="45">
        <f t="shared" si="309"/>
        <v>257165</v>
      </c>
      <c r="Q2460" s="45">
        <f>IF(L2460=1,F2460*INDEX(Asumsi!$B$5:$B$7,MATCH(I2460,Asumsi!$A$5:$A$7,0))-H2460,0)</f>
        <v>65659</v>
      </c>
      <c r="R2460" s="46">
        <f>MIN(G2460,INDEX(Asumsi!$C$5:$C$7,MATCH(I2460,Asumsi!$A$5:$A$7,0)))</f>
        <v>0.05</v>
      </c>
      <c r="S2460" s="43">
        <f t="shared" si="310"/>
        <v>1</v>
      </c>
      <c r="T2460" s="45">
        <f t="shared" si="311"/>
        <v>2735.7999999999988</v>
      </c>
      <c r="U2460" s="45">
        <f>IF(L2460=1,F2460*INDEX(Asumsi!$B$5:$B$7,MATCH(I2460,Asumsi!$A$5:$A$7,0))-F2460*R2460,0)</f>
        <v>68395</v>
      </c>
      <c r="V2460" s="45">
        <f>IF(S2460=1,U2460*(1-Asumsi!$B$10),U2460)</f>
        <v>64975.25</v>
      </c>
    </row>
    <row r="2461" spans="1:22" x14ac:dyDescent="0.35">
      <c r="A2461" s="43">
        <v>34182</v>
      </c>
      <c r="B2461" s="43" t="s">
        <v>202</v>
      </c>
      <c r="C2461" s="43" t="s">
        <v>616</v>
      </c>
      <c r="D2461" s="44">
        <v>41199</v>
      </c>
      <c r="E2461" s="43">
        <v>31</v>
      </c>
      <c r="F2461" s="43">
        <v>672680</v>
      </c>
      <c r="G2461" s="43">
        <v>0.05</v>
      </c>
      <c r="H2461" s="43">
        <v>33634</v>
      </c>
      <c r="I2461" s="43" t="s">
        <v>75</v>
      </c>
      <c r="J2461" s="43" t="s">
        <v>144</v>
      </c>
      <c r="K2461" s="43">
        <f t="shared" si="304"/>
        <v>2012</v>
      </c>
      <c r="L2461" s="43">
        <f t="shared" si="305"/>
        <v>1</v>
      </c>
      <c r="M2461" s="43">
        <f t="shared" si="306"/>
        <v>0</v>
      </c>
      <c r="N2461" s="43">
        <f t="shared" si="307"/>
        <v>1</v>
      </c>
      <c r="O2461" s="43" t="str">
        <f t="shared" si="308"/>
        <v>C: 4-6%</v>
      </c>
      <c r="P2461" s="45">
        <f t="shared" si="309"/>
        <v>639046</v>
      </c>
      <c r="Q2461" s="45">
        <f>IF(L2461=1,F2461*INDEX(Asumsi!$B$5:$B$7,MATCH(I2461,Asumsi!$A$5:$A$7,0))-H2461,0)</f>
        <v>168170</v>
      </c>
      <c r="R2461" s="46">
        <f>MIN(G2461,INDEX(Asumsi!$C$5:$C$7,MATCH(I2461,Asumsi!$A$5:$A$7,0)))</f>
        <v>0.03</v>
      </c>
      <c r="S2461" s="43">
        <f t="shared" si="310"/>
        <v>1</v>
      </c>
      <c r="T2461" s="45">
        <f t="shared" si="311"/>
        <v>13453.600000000002</v>
      </c>
      <c r="U2461" s="45">
        <f>IF(L2461=1,F2461*INDEX(Asumsi!$B$5:$B$7,MATCH(I2461,Asumsi!$A$5:$A$7,0))-F2461*R2461,0)</f>
        <v>181623.6</v>
      </c>
      <c r="V2461" s="45">
        <f>IF(S2461=1,U2461*(1-Asumsi!$B$10),U2461)</f>
        <v>172542.41999999998</v>
      </c>
    </row>
    <row r="2462" spans="1:22" x14ac:dyDescent="0.35">
      <c r="A2462" s="43">
        <v>34337</v>
      </c>
      <c r="B2462" s="43" t="s">
        <v>202</v>
      </c>
      <c r="C2462" s="43" t="s">
        <v>355</v>
      </c>
      <c r="D2462" s="44">
        <v>40312</v>
      </c>
      <c r="E2462" s="43">
        <v>36</v>
      </c>
      <c r="F2462" s="43">
        <v>7221700</v>
      </c>
      <c r="G2462" s="43">
        <v>0.04</v>
      </c>
      <c r="H2462" s="43">
        <v>288868</v>
      </c>
      <c r="I2462" s="43" t="s">
        <v>75</v>
      </c>
      <c r="J2462" s="43" t="s">
        <v>144</v>
      </c>
      <c r="K2462" s="43">
        <f t="shared" si="304"/>
        <v>2010</v>
      </c>
      <c r="L2462" s="43">
        <f t="shared" si="305"/>
        <v>1</v>
      </c>
      <c r="M2462" s="43">
        <f t="shared" si="306"/>
        <v>0</v>
      </c>
      <c r="N2462" s="43">
        <f t="shared" si="307"/>
        <v>1</v>
      </c>
      <c r="O2462" s="43" t="str">
        <f t="shared" si="308"/>
        <v>C: 4-6%</v>
      </c>
      <c r="P2462" s="45">
        <f t="shared" si="309"/>
        <v>6932832</v>
      </c>
      <c r="Q2462" s="45">
        <f>IF(L2462=1,F2462*INDEX(Asumsi!$B$5:$B$7,MATCH(I2462,Asumsi!$A$5:$A$7,0))-H2462,0)</f>
        <v>1877642</v>
      </c>
      <c r="R2462" s="46">
        <f>MIN(G2462,INDEX(Asumsi!$C$5:$C$7,MATCH(I2462,Asumsi!$A$5:$A$7,0)))</f>
        <v>0.03</v>
      </c>
      <c r="S2462" s="43">
        <f t="shared" si="310"/>
        <v>1</v>
      </c>
      <c r="T2462" s="45">
        <f t="shared" si="311"/>
        <v>72217.000000000015</v>
      </c>
      <c r="U2462" s="45">
        <f>IF(L2462=1,F2462*INDEX(Asumsi!$B$5:$B$7,MATCH(I2462,Asumsi!$A$5:$A$7,0))-F2462*R2462,0)</f>
        <v>1949859</v>
      </c>
      <c r="V2462" s="45">
        <f>IF(S2462=1,U2462*(1-Asumsi!$B$10),U2462)</f>
        <v>1852366.0499999998</v>
      </c>
    </row>
    <row r="2463" spans="1:22" x14ac:dyDescent="0.35">
      <c r="A2463" s="43">
        <v>34657</v>
      </c>
      <c r="B2463" s="43" t="s">
        <v>202</v>
      </c>
      <c r="C2463" s="43" t="s">
        <v>672</v>
      </c>
      <c r="D2463" s="44">
        <v>40303</v>
      </c>
      <c r="E2463" s="43">
        <v>46</v>
      </c>
      <c r="F2463" s="43">
        <v>2793500</v>
      </c>
      <c r="G2463" s="43">
        <v>0.04</v>
      </c>
      <c r="H2463" s="43">
        <v>111740</v>
      </c>
      <c r="I2463" s="43" t="s">
        <v>76</v>
      </c>
      <c r="J2463" s="43" t="s">
        <v>146</v>
      </c>
      <c r="K2463" s="43">
        <f t="shared" si="304"/>
        <v>2010</v>
      </c>
      <c r="L2463" s="43">
        <f t="shared" si="305"/>
        <v>1</v>
      </c>
      <c r="M2463" s="43">
        <f t="shared" si="306"/>
        <v>0</v>
      </c>
      <c r="N2463" s="43">
        <f t="shared" si="307"/>
        <v>1</v>
      </c>
      <c r="O2463" s="43" t="str">
        <f t="shared" si="308"/>
        <v>C: 4-6%</v>
      </c>
      <c r="P2463" s="45">
        <f t="shared" si="309"/>
        <v>2681760</v>
      </c>
      <c r="Q2463" s="45">
        <f>IF(L2463=1,F2463*INDEX(Asumsi!$B$5:$B$7,MATCH(I2463,Asumsi!$A$5:$A$7,0))-H2463,0)</f>
        <v>726310</v>
      </c>
      <c r="R2463" s="46">
        <f>MIN(G2463,INDEX(Asumsi!$C$5:$C$7,MATCH(I2463,Asumsi!$A$5:$A$7,0)))</f>
        <v>0.04</v>
      </c>
      <c r="S2463" s="43">
        <f t="shared" si="310"/>
        <v>0</v>
      </c>
      <c r="T2463" s="45">
        <f t="shared" si="311"/>
        <v>0</v>
      </c>
      <c r="U2463" s="45">
        <f>IF(L2463=1,F2463*INDEX(Asumsi!$B$5:$B$7,MATCH(I2463,Asumsi!$A$5:$A$7,0))-F2463*R2463,0)</f>
        <v>726310</v>
      </c>
      <c r="V2463" s="45">
        <f>IF(S2463=1,U2463*(1-Asumsi!$B$10),U2463)</f>
        <v>726310</v>
      </c>
    </row>
    <row r="2464" spans="1:22" x14ac:dyDescent="0.35">
      <c r="A2464" s="43">
        <v>34727</v>
      </c>
      <c r="B2464" s="43" t="s">
        <v>202</v>
      </c>
      <c r="C2464" s="43" t="s">
        <v>662</v>
      </c>
      <c r="D2464" s="44">
        <v>40615</v>
      </c>
      <c r="E2464" s="43">
        <v>20</v>
      </c>
      <c r="F2464" s="43">
        <v>319420</v>
      </c>
      <c r="G2464" s="43">
        <v>0.1</v>
      </c>
      <c r="H2464" s="43">
        <v>31942</v>
      </c>
      <c r="I2464" s="43" t="s">
        <v>76</v>
      </c>
      <c r="J2464" s="43" t="s">
        <v>138</v>
      </c>
      <c r="K2464" s="43">
        <f t="shared" si="304"/>
        <v>2011</v>
      </c>
      <c r="L2464" s="43">
        <f t="shared" si="305"/>
        <v>1</v>
      </c>
      <c r="M2464" s="43">
        <f t="shared" si="306"/>
        <v>0</v>
      </c>
      <c r="N2464" s="43">
        <f t="shared" si="307"/>
        <v>1</v>
      </c>
      <c r="O2464" s="43" t="str">
        <f t="shared" si="308"/>
        <v>D: 7%+</v>
      </c>
      <c r="P2464" s="45">
        <f t="shared" si="309"/>
        <v>287478</v>
      </c>
      <c r="Q2464" s="45">
        <f>IF(L2464=1,F2464*INDEX(Asumsi!$B$5:$B$7,MATCH(I2464,Asumsi!$A$5:$A$7,0))-H2464,0)</f>
        <v>63884</v>
      </c>
      <c r="R2464" s="46">
        <f>MIN(G2464,INDEX(Asumsi!$C$5:$C$7,MATCH(I2464,Asumsi!$A$5:$A$7,0)))</f>
        <v>0.05</v>
      </c>
      <c r="S2464" s="43">
        <f t="shared" si="310"/>
        <v>1</v>
      </c>
      <c r="T2464" s="45">
        <f t="shared" si="311"/>
        <v>15971</v>
      </c>
      <c r="U2464" s="45">
        <f>IF(L2464=1,F2464*INDEX(Asumsi!$B$5:$B$7,MATCH(I2464,Asumsi!$A$5:$A$7,0))-F2464*R2464,0)</f>
        <v>79855</v>
      </c>
      <c r="V2464" s="45">
        <f>IF(S2464=1,U2464*(1-Asumsi!$B$10),U2464)</f>
        <v>75862.25</v>
      </c>
    </row>
    <row r="2465" spans="1:22" x14ac:dyDescent="0.35">
      <c r="A2465" s="43">
        <v>34881</v>
      </c>
      <c r="B2465" s="43" t="s">
        <v>202</v>
      </c>
      <c r="C2465" s="43" t="s">
        <v>663</v>
      </c>
      <c r="D2465" s="44">
        <v>40581</v>
      </c>
      <c r="E2465" s="43">
        <v>37</v>
      </c>
      <c r="F2465" s="43">
        <v>374740</v>
      </c>
      <c r="G2465" s="43">
        <v>0.01</v>
      </c>
      <c r="H2465" s="43">
        <v>3747</v>
      </c>
      <c r="I2465" s="43" t="s">
        <v>76</v>
      </c>
      <c r="J2465" s="43" t="s">
        <v>138</v>
      </c>
      <c r="K2465" s="43">
        <f t="shared" si="304"/>
        <v>2011</v>
      </c>
      <c r="L2465" s="43">
        <f t="shared" si="305"/>
        <v>1</v>
      </c>
      <c r="M2465" s="43">
        <f t="shared" si="306"/>
        <v>0</v>
      </c>
      <c r="N2465" s="43">
        <f t="shared" si="307"/>
        <v>1</v>
      </c>
      <c r="O2465" s="43" t="str">
        <f t="shared" si="308"/>
        <v>B: 1-3%</v>
      </c>
      <c r="P2465" s="45">
        <f t="shared" si="309"/>
        <v>370993</v>
      </c>
      <c r="Q2465" s="45">
        <f>IF(L2465=1,F2465*INDEX(Asumsi!$B$5:$B$7,MATCH(I2465,Asumsi!$A$5:$A$7,0))-H2465,0)</f>
        <v>108675</v>
      </c>
      <c r="R2465" s="46">
        <f>MIN(G2465,INDEX(Asumsi!$C$5:$C$7,MATCH(I2465,Asumsi!$A$5:$A$7,0)))</f>
        <v>0.01</v>
      </c>
      <c r="S2465" s="43">
        <f t="shared" si="310"/>
        <v>0</v>
      </c>
      <c r="T2465" s="45">
        <f t="shared" si="311"/>
        <v>0</v>
      </c>
      <c r="U2465" s="45">
        <f>IF(L2465=1,F2465*INDEX(Asumsi!$B$5:$B$7,MATCH(I2465,Asumsi!$A$5:$A$7,0))-F2465*R2465,0)</f>
        <v>108674.6</v>
      </c>
      <c r="V2465" s="45">
        <f>IF(S2465=1,U2465*(1-Asumsi!$B$10),U2465)</f>
        <v>108674.6</v>
      </c>
    </row>
    <row r="2466" spans="1:22" x14ac:dyDescent="0.35">
      <c r="A2466" s="43">
        <v>34882</v>
      </c>
      <c r="B2466" s="43" t="s">
        <v>202</v>
      </c>
      <c r="C2466" s="43" t="s">
        <v>686</v>
      </c>
      <c r="D2466" s="44">
        <v>40018</v>
      </c>
      <c r="E2466" s="43">
        <v>43</v>
      </c>
      <c r="F2466" s="43">
        <v>169220</v>
      </c>
      <c r="G2466" s="43">
        <v>0.03</v>
      </c>
      <c r="H2466" s="43">
        <v>5077</v>
      </c>
      <c r="I2466" s="43" t="s">
        <v>76</v>
      </c>
      <c r="J2466" s="43" t="s">
        <v>138</v>
      </c>
      <c r="K2466" s="43">
        <f t="shared" si="304"/>
        <v>2009</v>
      </c>
      <c r="L2466" s="43">
        <f t="shared" si="305"/>
        <v>1</v>
      </c>
      <c r="M2466" s="43">
        <f t="shared" si="306"/>
        <v>0</v>
      </c>
      <c r="N2466" s="43">
        <f t="shared" si="307"/>
        <v>1</v>
      </c>
      <c r="O2466" s="43" t="str">
        <f t="shared" si="308"/>
        <v>B: 1-3%</v>
      </c>
      <c r="P2466" s="45">
        <f t="shared" si="309"/>
        <v>164143</v>
      </c>
      <c r="Q2466" s="45">
        <f>IF(L2466=1,F2466*INDEX(Asumsi!$B$5:$B$7,MATCH(I2466,Asumsi!$A$5:$A$7,0))-H2466,0)</f>
        <v>45689</v>
      </c>
      <c r="R2466" s="46">
        <f>MIN(G2466,INDEX(Asumsi!$C$5:$C$7,MATCH(I2466,Asumsi!$A$5:$A$7,0)))</f>
        <v>0.03</v>
      </c>
      <c r="S2466" s="43">
        <f t="shared" si="310"/>
        <v>0</v>
      </c>
      <c r="T2466" s="45">
        <f t="shared" si="311"/>
        <v>0</v>
      </c>
      <c r="U2466" s="45">
        <f>IF(L2466=1,F2466*INDEX(Asumsi!$B$5:$B$7,MATCH(I2466,Asumsi!$A$5:$A$7,0))-F2466*R2466,0)</f>
        <v>45689.4</v>
      </c>
      <c r="V2466" s="45">
        <f>IF(S2466=1,U2466*(1-Asumsi!$B$10),U2466)</f>
        <v>45689.4</v>
      </c>
    </row>
    <row r="2467" spans="1:22" x14ac:dyDescent="0.35">
      <c r="A2467" s="43">
        <v>34916</v>
      </c>
      <c r="B2467" s="43" t="s">
        <v>209</v>
      </c>
      <c r="C2467" s="43" t="s">
        <v>679</v>
      </c>
      <c r="D2467" s="44">
        <v>40399</v>
      </c>
      <c r="E2467" s="43">
        <v>3</v>
      </c>
      <c r="F2467" s="43">
        <v>48720</v>
      </c>
      <c r="G2467" s="43">
        <v>0.08</v>
      </c>
      <c r="H2467" s="43">
        <v>3898</v>
      </c>
      <c r="I2467" s="43" t="s">
        <v>75</v>
      </c>
      <c r="J2467" s="43" t="s">
        <v>144</v>
      </c>
      <c r="K2467" s="43">
        <f t="shared" si="304"/>
        <v>2010</v>
      </c>
      <c r="L2467" s="43">
        <f t="shared" si="305"/>
        <v>0</v>
      </c>
      <c r="M2467" s="43">
        <f t="shared" si="306"/>
        <v>1</v>
      </c>
      <c r="N2467" s="43">
        <f t="shared" si="307"/>
        <v>1</v>
      </c>
      <c r="O2467" s="43" t="str">
        <f t="shared" si="308"/>
        <v>D: 7%+</v>
      </c>
      <c r="P2467" s="45">
        <f t="shared" si="309"/>
        <v>0</v>
      </c>
      <c r="Q2467" s="45">
        <f>IF(L2467=1,F2467*INDEX(Asumsi!$B$5:$B$7,MATCH(I2467,Asumsi!$A$5:$A$7,0))-H2467,0)</f>
        <v>0</v>
      </c>
      <c r="R2467" s="46">
        <f>MIN(G2467,INDEX(Asumsi!$C$5:$C$7,MATCH(I2467,Asumsi!$A$5:$A$7,0)))</f>
        <v>0.03</v>
      </c>
      <c r="S2467" s="43">
        <f t="shared" si="310"/>
        <v>1</v>
      </c>
      <c r="T2467" s="45">
        <f t="shared" si="311"/>
        <v>0</v>
      </c>
      <c r="U2467" s="45">
        <f>IF(L2467=1,F2467*INDEX(Asumsi!$B$5:$B$7,MATCH(I2467,Asumsi!$A$5:$A$7,0))-F2467*R2467,0)</f>
        <v>0</v>
      </c>
      <c r="V2467" s="45">
        <f>IF(S2467=1,U2467*(1-Asumsi!$B$10),U2467)</f>
        <v>0</v>
      </c>
    </row>
    <row r="2468" spans="1:22" x14ac:dyDescent="0.35">
      <c r="A2468" s="43">
        <v>35041</v>
      </c>
      <c r="B2468" s="43" t="s">
        <v>202</v>
      </c>
      <c r="C2468" s="43" t="s">
        <v>665</v>
      </c>
      <c r="D2468" s="44">
        <v>39918</v>
      </c>
      <c r="E2468" s="43">
        <v>28</v>
      </c>
      <c r="F2468" s="43">
        <v>887460</v>
      </c>
      <c r="G2468" s="43">
        <v>0.01</v>
      </c>
      <c r="H2468" s="43">
        <v>8875</v>
      </c>
      <c r="I2468" s="43" t="s">
        <v>76</v>
      </c>
      <c r="J2468" s="43" t="s">
        <v>138</v>
      </c>
      <c r="K2468" s="43">
        <f t="shared" si="304"/>
        <v>2009</v>
      </c>
      <c r="L2468" s="43">
        <f t="shared" si="305"/>
        <v>1</v>
      </c>
      <c r="M2468" s="43">
        <f t="shared" si="306"/>
        <v>0</v>
      </c>
      <c r="N2468" s="43">
        <f t="shared" si="307"/>
        <v>1</v>
      </c>
      <c r="O2468" s="43" t="str">
        <f t="shared" si="308"/>
        <v>B: 1-3%</v>
      </c>
      <c r="P2468" s="45">
        <f t="shared" si="309"/>
        <v>878585</v>
      </c>
      <c r="Q2468" s="45">
        <f>IF(L2468=1,F2468*INDEX(Asumsi!$B$5:$B$7,MATCH(I2468,Asumsi!$A$5:$A$7,0))-H2468,0)</f>
        <v>257363</v>
      </c>
      <c r="R2468" s="46">
        <f>MIN(G2468,INDEX(Asumsi!$C$5:$C$7,MATCH(I2468,Asumsi!$A$5:$A$7,0)))</f>
        <v>0.01</v>
      </c>
      <c r="S2468" s="43">
        <f t="shared" si="310"/>
        <v>0</v>
      </c>
      <c r="T2468" s="45">
        <f t="shared" si="311"/>
        <v>0</v>
      </c>
      <c r="U2468" s="45">
        <f>IF(L2468=1,F2468*INDEX(Asumsi!$B$5:$B$7,MATCH(I2468,Asumsi!$A$5:$A$7,0))-F2468*R2468,0)</f>
        <v>257363.4</v>
      </c>
      <c r="V2468" s="45">
        <f>IF(S2468=1,U2468*(1-Asumsi!$B$10),U2468)</f>
        <v>257363.4</v>
      </c>
    </row>
    <row r="2469" spans="1:22" x14ac:dyDescent="0.35">
      <c r="A2469" s="43">
        <v>35302</v>
      </c>
      <c r="B2469" s="43" t="s">
        <v>202</v>
      </c>
      <c r="C2469" s="43" t="s">
        <v>673</v>
      </c>
      <c r="D2469" s="44">
        <v>40336</v>
      </c>
      <c r="E2469" s="43">
        <v>6</v>
      </c>
      <c r="F2469" s="43">
        <v>376880</v>
      </c>
      <c r="G2469" s="43">
        <v>0.09</v>
      </c>
      <c r="H2469" s="43">
        <v>33919</v>
      </c>
      <c r="I2469" s="43" t="s">
        <v>76</v>
      </c>
      <c r="J2469" s="43" t="s">
        <v>145</v>
      </c>
      <c r="K2469" s="43">
        <f t="shared" si="304"/>
        <v>2010</v>
      </c>
      <c r="L2469" s="43">
        <f t="shared" si="305"/>
        <v>1</v>
      </c>
      <c r="M2469" s="43">
        <f t="shared" si="306"/>
        <v>0</v>
      </c>
      <c r="N2469" s="43">
        <f t="shared" si="307"/>
        <v>1</v>
      </c>
      <c r="O2469" s="43" t="str">
        <f t="shared" si="308"/>
        <v>D: 7%+</v>
      </c>
      <c r="P2469" s="45">
        <f t="shared" si="309"/>
        <v>342961</v>
      </c>
      <c r="Q2469" s="45">
        <f>IF(L2469=1,F2469*INDEX(Asumsi!$B$5:$B$7,MATCH(I2469,Asumsi!$A$5:$A$7,0))-H2469,0)</f>
        <v>79145</v>
      </c>
      <c r="R2469" s="46">
        <f>MIN(G2469,INDEX(Asumsi!$C$5:$C$7,MATCH(I2469,Asumsi!$A$5:$A$7,0)))</f>
        <v>0.05</v>
      </c>
      <c r="S2469" s="43">
        <f t="shared" si="310"/>
        <v>1</v>
      </c>
      <c r="T2469" s="45">
        <f t="shared" si="311"/>
        <v>15075.199999999997</v>
      </c>
      <c r="U2469" s="45">
        <f>IF(L2469=1,F2469*INDEX(Asumsi!$B$5:$B$7,MATCH(I2469,Asumsi!$A$5:$A$7,0))-F2469*R2469,0)</f>
        <v>94220</v>
      </c>
      <c r="V2469" s="45">
        <f>IF(S2469=1,U2469*(1-Asumsi!$B$10),U2469)</f>
        <v>89509</v>
      </c>
    </row>
    <row r="2470" spans="1:22" x14ac:dyDescent="0.35">
      <c r="A2470" s="43">
        <v>35841</v>
      </c>
      <c r="B2470" s="43" t="s">
        <v>202</v>
      </c>
      <c r="C2470" s="43" t="s">
        <v>675</v>
      </c>
      <c r="D2470" s="44">
        <v>40671</v>
      </c>
      <c r="E2470" s="43">
        <v>23</v>
      </c>
      <c r="F2470" s="43">
        <v>460820</v>
      </c>
      <c r="G2470" s="43">
        <v>0.06</v>
      </c>
      <c r="H2470" s="43">
        <v>27649</v>
      </c>
      <c r="I2470" s="43" t="s">
        <v>76</v>
      </c>
      <c r="J2470" s="43" t="s">
        <v>146</v>
      </c>
      <c r="K2470" s="43">
        <f t="shared" si="304"/>
        <v>2011</v>
      </c>
      <c r="L2470" s="43">
        <f t="shared" si="305"/>
        <v>1</v>
      </c>
      <c r="M2470" s="43">
        <f t="shared" si="306"/>
        <v>0</v>
      </c>
      <c r="N2470" s="43">
        <f t="shared" si="307"/>
        <v>1</v>
      </c>
      <c r="O2470" s="43" t="str">
        <f t="shared" si="308"/>
        <v>C: 4-6%</v>
      </c>
      <c r="P2470" s="45">
        <f t="shared" si="309"/>
        <v>433171</v>
      </c>
      <c r="Q2470" s="45">
        <f>IF(L2470=1,F2470*INDEX(Asumsi!$B$5:$B$7,MATCH(I2470,Asumsi!$A$5:$A$7,0))-H2470,0)</f>
        <v>110597</v>
      </c>
      <c r="R2470" s="46">
        <f>MIN(G2470,INDEX(Asumsi!$C$5:$C$7,MATCH(I2470,Asumsi!$A$5:$A$7,0)))</f>
        <v>0.05</v>
      </c>
      <c r="S2470" s="43">
        <f t="shared" si="310"/>
        <v>1</v>
      </c>
      <c r="T2470" s="45">
        <f t="shared" si="311"/>
        <v>4608.199999999998</v>
      </c>
      <c r="U2470" s="45">
        <f>IF(L2470=1,F2470*INDEX(Asumsi!$B$5:$B$7,MATCH(I2470,Asumsi!$A$5:$A$7,0))-F2470*R2470,0)</f>
        <v>115205</v>
      </c>
      <c r="V2470" s="45">
        <f>IF(S2470=1,U2470*(1-Asumsi!$B$10),U2470)</f>
        <v>109444.75</v>
      </c>
    </row>
    <row r="2471" spans="1:22" x14ac:dyDescent="0.35">
      <c r="A2471" s="43">
        <v>36034</v>
      </c>
      <c r="B2471" s="43" t="s">
        <v>202</v>
      </c>
      <c r="C2471" s="43" t="s">
        <v>683</v>
      </c>
      <c r="D2471" s="44">
        <v>41198</v>
      </c>
      <c r="E2471" s="43">
        <v>10</v>
      </c>
      <c r="F2471" s="43">
        <v>38720</v>
      </c>
      <c r="G2471" s="43">
        <v>0</v>
      </c>
      <c r="H2471" s="43">
        <v>0</v>
      </c>
      <c r="I2471" s="43" t="s">
        <v>76</v>
      </c>
      <c r="J2471" s="43" t="s">
        <v>147</v>
      </c>
      <c r="K2471" s="43">
        <f t="shared" si="304"/>
        <v>2012</v>
      </c>
      <c r="L2471" s="43">
        <f t="shared" si="305"/>
        <v>1</v>
      </c>
      <c r="M2471" s="43">
        <f t="shared" si="306"/>
        <v>0</v>
      </c>
      <c r="N2471" s="43">
        <f t="shared" si="307"/>
        <v>1</v>
      </c>
      <c r="O2471" s="43" t="str">
        <f t="shared" si="308"/>
        <v>A: 0%</v>
      </c>
      <c r="P2471" s="45">
        <f t="shared" si="309"/>
        <v>38720</v>
      </c>
      <c r="Q2471" s="45">
        <f>IF(L2471=1,F2471*INDEX(Asumsi!$B$5:$B$7,MATCH(I2471,Asumsi!$A$5:$A$7,0))-H2471,0)</f>
        <v>11616</v>
      </c>
      <c r="R2471" s="46">
        <f>MIN(G2471,INDEX(Asumsi!$C$5:$C$7,MATCH(I2471,Asumsi!$A$5:$A$7,0)))</f>
        <v>0</v>
      </c>
      <c r="S2471" s="43">
        <f t="shared" si="310"/>
        <v>0</v>
      </c>
      <c r="T2471" s="45">
        <f t="shared" si="311"/>
        <v>0</v>
      </c>
      <c r="U2471" s="45">
        <f>IF(L2471=1,F2471*INDEX(Asumsi!$B$5:$B$7,MATCH(I2471,Asumsi!$A$5:$A$7,0))-F2471*R2471,0)</f>
        <v>11616</v>
      </c>
      <c r="V2471" s="45">
        <f>IF(S2471=1,U2471*(1-Asumsi!$B$10),U2471)</f>
        <v>11616</v>
      </c>
    </row>
    <row r="2472" spans="1:22" x14ac:dyDescent="0.35">
      <c r="A2472" s="43">
        <v>36065</v>
      </c>
      <c r="B2472" s="43" t="s">
        <v>202</v>
      </c>
      <c r="C2472" s="43" t="s">
        <v>690</v>
      </c>
      <c r="D2472" s="44">
        <v>40226</v>
      </c>
      <c r="E2472" s="43">
        <v>31</v>
      </c>
      <c r="F2472" s="43">
        <v>1076600</v>
      </c>
      <c r="G2472" s="43">
        <v>0.03</v>
      </c>
      <c r="H2472" s="43">
        <v>32298</v>
      </c>
      <c r="I2472" s="43" t="s">
        <v>76</v>
      </c>
      <c r="J2472" s="43" t="s">
        <v>146</v>
      </c>
      <c r="K2472" s="43">
        <f t="shared" si="304"/>
        <v>2010</v>
      </c>
      <c r="L2472" s="43">
        <f t="shared" si="305"/>
        <v>1</v>
      </c>
      <c r="M2472" s="43">
        <f t="shared" si="306"/>
        <v>0</v>
      </c>
      <c r="N2472" s="43">
        <f t="shared" si="307"/>
        <v>1</v>
      </c>
      <c r="O2472" s="43" t="str">
        <f t="shared" si="308"/>
        <v>B: 1-3%</v>
      </c>
      <c r="P2472" s="45">
        <f t="shared" si="309"/>
        <v>1044302</v>
      </c>
      <c r="Q2472" s="45">
        <f>IF(L2472=1,F2472*INDEX(Asumsi!$B$5:$B$7,MATCH(I2472,Asumsi!$A$5:$A$7,0))-H2472,0)</f>
        <v>290682</v>
      </c>
      <c r="R2472" s="46">
        <f>MIN(G2472,INDEX(Asumsi!$C$5:$C$7,MATCH(I2472,Asumsi!$A$5:$A$7,0)))</f>
        <v>0.03</v>
      </c>
      <c r="S2472" s="43">
        <f t="shared" si="310"/>
        <v>0</v>
      </c>
      <c r="T2472" s="45">
        <f t="shared" si="311"/>
        <v>0</v>
      </c>
      <c r="U2472" s="45">
        <f>IF(L2472=1,F2472*INDEX(Asumsi!$B$5:$B$7,MATCH(I2472,Asumsi!$A$5:$A$7,0))-F2472*R2472,0)</f>
        <v>290682</v>
      </c>
      <c r="V2472" s="45">
        <f>IF(S2472=1,U2472*(1-Asumsi!$B$10),U2472)</f>
        <v>290682</v>
      </c>
    </row>
    <row r="2473" spans="1:22" x14ac:dyDescent="0.35">
      <c r="A2473" s="43">
        <v>36355</v>
      </c>
      <c r="B2473" s="43" t="s">
        <v>202</v>
      </c>
      <c r="C2473" s="43" t="s">
        <v>661</v>
      </c>
      <c r="D2473" s="44">
        <v>40149</v>
      </c>
      <c r="E2473" s="43">
        <v>9</v>
      </c>
      <c r="F2473" s="43">
        <v>122860</v>
      </c>
      <c r="G2473" s="43">
        <v>0.09</v>
      </c>
      <c r="H2473" s="43">
        <v>11057</v>
      </c>
      <c r="I2473" s="43" t="s">
        <v>76</v>
      </c>
      <c r="J2473" s="43" t="s">
        <v>138</v>
      </c>
      <c r="K2473" s="43">
        <f t="shared" si="304"/>
        <v>2009</v>
      </c>
      <c r="L2473" s="43">
        <f t="shared" si="305"/>
        <v>1</v>
      </c>
      <c r="M2473" s="43">
        <f t="shared" si="306"/>
        <v>0</v>
      </c>
      <c r="N2473" s="43">
        <f t="shared" si="307"/>
        <v>1</v>
      </c>
      <c r="O2473" s="43" t="str">
        <f t="shared" si="308"/>
        <v>D: 7%+</v>
      </c>
      <c r="P2473" s="45">
        <f t="shared" si="309"/>
        <v>111803</v>
      </c>
      <c r="Q2473" s="45">
        <f>IF(L2473=1,F2473*INDEX(Asumsi!$B$5:$B$7,MATCH(I2473,Asumsi!$A$5:$A$7,0))-H2473,0)</f>
        <v>25801</v>
      </c>
      <c r="R2473" s="46">
        <f>MIN(G2473,INDEX(Asumsi!$C$5:$C$7,MATCH(I2473,Asumsi!$A$5:$A$7,0)))</f>
        <v>0.05</v>
      </c>
      <c r="S2473" s="43">
        <f t="shared" si="310"/>
        <v>1</v>
      </c>
      <c r="T2473" s="45">
        <f t="shared" si="311"/>
        <v>4914.3999999999996</v>
      </c>
      <c r="U2473" s="45">
        <f>IF(L2473=1,F2473*INDEX(Asumsi!$B$5:$B$7,MATCH(I2473,Asumsi!$A$5:$A$7,0))-F2473*R2473,0)</f>
        <v>30715</v>
      </c>
      <c r="V2473" s="45">
        <f>IF(S2473=1,U2473*(1-Asumsi!$B$10),U2473)</f>
        <v>29179.25</v>
      </c>
    </row>
    <row r="2474" spans="1:22" x14ac:dyDescent="0.35">
      <c r="A2474" s="43">
        <v>36358</v>
      </c>
      <c r="B2474" s="43" t="s">
        <v>202</v>
      </c>
      <c r="C2474" s="43" t="s">
        <v>662</v>
      </c>
      <c r="D2474" s="44">
        <v>39946</v>
      </c>
      <c r="E2474" s="43">
        <v>28</v>
      </c>
      <c r="F2474" s="43">
        <v>1730700</v>
      </c>
      <c r="G2474" s="43">
        <v>0.06</v>
      </c>
      <c r="H2474" s="43">
        <v>103842</v>
      </c>
      <c r="I2474" s="43" t="s">
        <v>77</v>
      </c>
      <c r="J2474" s="43" t="s">
        <v>142</v>
      </c>
      <c r="K2474" s="43">
        <f t="shared" si="304"/>
        <v>2009</v>
      </c>
      <c r="L2474" s="43">
        <f t="shared" si="305"/>
        <v>1</v>
      </c>
      <c r="M2474" s="43">
        <f t="shared" si="306"/>
        <v>0</v>
      </c>
      <c r="N2474" s="43">
        <f t="shared" si="307"/>
        <v>1</v>
      </c>
      <c r="O2474" s="43" t="str">
        <f t="shared" si="308"/>
        <v>C: 4-6%</v>
      </c>
      <c r="P2474" s="45">
        <f t="shared" si="309"/>
        <v>1626858</v>
      </c>
      <c r="Q2474" s="45">
        <f>IF(L2474=1,F2474*INDEX(Asumsi!$B$5:$B$7,MATCH(I2474,Asumsi!$A$5:$A$7,0))-H2474,0)</f>
        <v>415368</v>
      </c>
      <c r="R2474" s="46">
        <f>MIN(G2474,INDEX(Asumsi!$C$5:$C$7,MATCH(I2474,Asumsi!$A$5:$A$7,0)))</f>
        <v>0.05</v>
      </c>
      <c r="S2474" s="43">
        <f t="shared" si="310"/>
        <v>1</v>
      </c>
      <c r="T2474" s="45">
        <f t="shared" si="311"/>
        <v>17306.999999999993</v>
      </c>
      <c r="U2474" s="45">
        <f>IF(L2474=1,F2474*INDEX(Asumsi!$B$5:$B$7,MATCH(I2474,Asumsi!$A$5:$A$7,0))-F2474*R2474,0)</f>
        <v>432675</v>
      </c>
      <c r="V2474" s="45">
        <f>IF(S2474=1,U2474*(1-Asumsi!$B$10),U2474)</f>
        <v>411041.25</v>
      </c>
    </row>
    <row r="2475" spans="1:22" x14ac:dyDescent="0.35">
      <c r="A2475" s="43">
        <v>36739</v>
      </c>
      <c r="B2475" s="43" t="s">
        <v>202</v>
      </c>
      <c r="C2475" s="43" t="s">
        <v>664</v>
      </c>
      <c r="D2475" s="44">
        <v>40094</v>
      </c>
      <c r="E2475" s="43">
        <v>16</v>
      </c>
      <c r="F2475" s="43">
        <v>136080</v>
      </c>
      <c r="G2475" s="43">
        <v>7.0000000000000007E-2</v>
      </c>
      <c r="H2475" s="43">
        <v>9526</v>
      </c>
      <c r="I2475" s="43" t="s">
        <v>76</v>
      </c>
      <c r="J2475" s="43" t="s">
        <v>138</v>
      </c>
      <c r="K2475" s="43">
        <f t="shared" si="304"/>
        <v>2009</v>
      </c>
      <c r="L2475" s="43">
        <f t="shared" si="305"/>
        <v>1</v>
      </c>
      <c r="M2475" s="43">
        <f t="shared" si="306"/>
        <v>0</v>
      </c>
      <c r="N2475" s="43">
        <f t="shared" si="307"/>
        <v>1</v>
      </c>
      <c r="O2475" s="43" t="str">
        <f t="shared" si="308"/>
        <v>D: 7%+</v>
      </c>
      <c r="P2475" s="45">
        <f t="shared" si="309"/>
        <v>126554</v>
      </c>
      <c r="Q2475" s="45">
        <f>IF(L2475=1,F2475*INDEX(Asumsi!$B$5:$B$7,MATCH(I2475,Asumsi!$A$5:$A$7,0))-H2475,0)</f>
        <v>31298</v>
      </c>
      <c r="R2475" s="46">
        <f>MIN(G2475,INDEX(Asumsi!$C$5:$C$7,MATCH(I2475,Asumsi!$A$5:$A$7,0)))</f>
        <v>0.05</v>
      </c>
      <c r="S2475" s="43">
        <f t="shared" si="310"/>
        <v>1</v>
      </c>
      <c r="T2475" s="45">
        <f t="shared" si="311"/>
        <v>2721.6000000000004</v>
      </c>
      <c r="U2475" s="45">
        <f>IF(L2475=1,F2475*INDEX(Asumsi!$B$5:$B$7,MATCH(I2475,Asumsi!$A$5:$A$7,0))-F2475*R2475,0)</f>
        <v>34020</v>
      </c>
      <c r="V2475" s="45">
        <f>IF(S2475=1,U2475*(1-Asumsi!$B$10),U2475)</f>
        <v>32319</v>
      </c>
    </row>
    <row r="2476" spans="1:22" x14ac:dyDescent="0.35">
      <c r="A2476" s="43">
        <v>36743</v>
      </c>
      <c r="B2476" s="43" t="s">
        <v>209</v>
      </c>
      <c r="C2476" s="43" t="s">
        <v>684</v>
      </c>
      <c r="D2476" s="44">
        <v>41160</v>
      </c>
      <c r="E2476" s="43">
        <v>3</v>
      </c>
      <c r="F2476" s="43">
        <v>52260</v>
      </c>
      <c r="G2476" s="43">
        <v>0.1</v>
      </c>
      <c r="H2476" s="43">
        <v>5226</v>
      </c>
      <c r="I2476" s="43" t="s">
        <v>75</v>
      </c>
      <c r="J2476" s="43" t="s">
        <v>144</v>
      </c>
      <c r="K2476" s="43">
        <f t="shared" si="304"/>
        <v>2012</v>
      </c>
      <c r="L2476" s="43">
        <f t="shared" si="305"/>
        <v>0</v>
      </c>
      <c r="M2476" s="43">
        <f t="shared" si="306"/>
        <v>1</v>
      </c>
      <c r="N2476" s="43">
        <f t="shared" si="307"/>
        <v>1</v>
      </c>
      <c r="O2476" s="43" t="str">
        <f t="shared" si="308"/>
        <v>D: 7%+</v>
      </c>
      <c r="P2476" s="45">
        <f t="shared" si="309"/>
        <v>0</v>
      </c>
      <c r="Q2476" s="45">
        <f>IF(L2476=1,F2476*INDEX(Asumsi!$B$5:$B$7,MATCH(I2476,Asumsi!$A$5:$A$7,0))-H2476,0)</f>
        <v>0</v>
      </c>
      <c r="R2476" s="46">
        <f>MIN(G2476,INDEX(Asumsi!$C$5:$C$7,MATCH(I2476,Asumsi!$A$5:$A$7,0)))</f>
        <v>0.03</v>
      </c>
      <c r="S2476" s="43">
        <f t="shared" si="310"/>
        <v>1</v>
      </c>
      <c r="T2476" s="45">
        <f t="shared" si="311"/>
        <v>0</v>
      </c>
      <c r="U2476" s="45">
        <f>IF(L2476=1,F2476*INDEX(Asumsi!$B$5:$B$7,MATCH(I2476,Asumsi!$A$5:$A$7,0))-F2476*R2476,0)</f>
        <v>0</v>
      </c>
      <c r="V2476" s="45">
        <f>IF(S2476=1,U2476*(1-Asumsi!$B$10),U2476)</f>
        <v>0</v>
      </c>
    </row>
    <row r="2477" spans="1:22" x14ac:dyDescent="0.35">
      <c r="A2477" s="43">
        <v>36864</v>
      </c>
      <c r="B2477" s="43" t="s">
        <v>202</v>
      </c>
      <c r="C2477" s="43" t="s">
        <v>693</v>
      </c>
      <c r="D2477" s="44">
        <v>41119</v>
      </c>
      <c r="E2477" s="43">
        <v>9</v>
      </c>
      <c r="F2477" s="43">
        <v>110980</v>
      </c>
      <c r="G2477" s="43">
        <v>0.05</v>
      </c>
      <c r="H2477" s="43">
        <v>5549</v>
      </c>
      <c r="I2477" s="43" t="s">
        <v>76</v>
      </c>
      <c r="J2477" s="43" t="s">
        <v>147</v>
      </c>
      <c r="K2477" s="43">
        <f t="shared" si="304"/>
        <v>2012</v>
      </c>
      <c r="L2477" s="43">
        <f t="shared" si="305"/>
        <v>1</v>
      </c>
      <c r="M2477" s="43">
        <f t="shared" si="306"/>
        <v>0</v>
      </c>
      <c r="N2477" s="43">
        <f t="shared" si="307"/>
        <v>1</v>
      </c>
      <c r="O2477" s="43" t="str">
        <f t="shared" si="308"/>
        <v>C: 4-6%</v>
      </c>
      <c r="P2477" s="45">
        <f t="shared" si="309"/>
        <v>105431</v>
      </c>
      <c r="Q2477" s="45">
        <f>IF(L2477=1,F2477*INDEX(Asumsi!$B$5:$B$7,MATCH(I2477,Asumsi!$A$5:$A$7,0))-H2477,0)</f>
        <v>27745</v>
      </c>
      <c r="R2477" s="46">
        <f>MIN(G2477,INDEX(Asumsi!$C$5:$C$7,MATCH(I2477,Asumsi!$A$5:$A$7,0)))</f>
        <v>0.05</v>
      </c>
      <c r="S2477" s="43">
        <f t="shared" si="310"/>
        <v>0</v>
      </c>
      <c r="T2477" s="45">
        <f t="shared" si="311"/>
        <v>0</v>
      </c>
      <c r="U2477" s="45">
        <f>IF(L2477=1,F2477*INDEX(Asumsi!$B$5:$B$7,MATCH(I2477,Asumsi!$A$5:$A$7,0))-F2477*R2477,0)</f>
        <v>27745</v>
      </c>
      <c r="V2477" s="45">
        <f>IF(S2477=1,U2477*(1-Asumsi!$B$10),U2477)</f>
        <v>27745</v>
      </c>
    </row>
    <row r="2478" spans="1:22" x14ac:dyDescent="0.35">
      <c r="A2478" s="43">
        <v>37188</v>
      </c>
      <c r="B2478" s="43" t="s">
        <v>202</v>
      </c>
      <c r="C2478" s="43" t="s">
        <v>686</v>
      </c>
      <c r="D2478" s="44">
        <v>40972</v>
      </c>
      <c r="E2478" s="43">
        <v>24</v>
      </c>
      <c r="F2478" s="43">
        <v>264040</v>
      </c>
      <c r="G2478" s="43">
        <v>0.04</v>
      </c>
      <c r="H2478" s="43">
        <v>10562</v>
      </c>
      <c r="I2478" s="43" t="s">
        <v>76</v>
      </c>
      <c r="J2478" s="43" t="s">
        <v>145</v>
      </c>
      <c r="K2478" s="43">
        <f t="shared" si="304"/>
        <v>2012</v>
      </c>
      <c r="L2478" s="43">
        <f t="shared" si="305"/>
        <v>1</v>
      </c>
      <c r="M2478" s="43">
        <f t="shared" si="306"/>
        <v>0</v>
      </c>
      <c r="N2478" s="43">
        <f t="shared" si="307"/>
        <v>1</v>
      </c>
      <c r="O2478" s="43" t="str">
        <f t="shared" si="308"/>
        <v>C: 4-6%</v>
      </c>
      <c r="P2478" s="45">
        <f t="shared" si="309"/>
        <v>253478</v>
      </c>
      <c r="Q2478" s="45">
        <f>IF(L2478=1,F2478*INDEX(Asumsi!$B$5:$B$7,MATCH(I2478,Asumsi!$A$5:$A$7,0))-H2478,0)</f>
        <v>68650</v>
      </c>
      <c r="R2478" s="46">
        <f>MIN(G2478,INDEX(Asumsi!$C$5:$C$7,MATCH(I2478,Asumsi!$A$5:$A$7,0)))</f>
        <v>0.04</v>
      </c>
      <c r="S2478" s="43">
        <f t="shared" si="310"/>
        <v>0</v>
      </c>
      <c r="T2478" s="45">
        <f t="shared" si="311"/>
        <v>0</v>
      </c>
      <c r="U2478" s="45">
        <f>IF(L2478=1,F2478*INDEX(Asumsi!$B$5:$B$7,MATCH(I2478,Asumsi!$A$5:$A$7,0))-F2478*R2478,0)</f>
        <v>68650.399999999994</v>
      </c>
      <c r="V2478" s="45">
        <f>IF(S2478=1,U2478*(1-Asumsi!$B$10),U2478)</f>
        <v>68650.399999999994</v>
      </c>
    </row>
    <row r="2479" spans="1:22" x14ac:dyDescent="0.35">
      <c r="A2479" s="43">
        <v>37414</v>
      </c>
      <c r="B2479" s="43" t="s">
        <v>209</v>
      </c>
      <c r="C2479" s="43" t="s">
        <v>670</v>
      </c>
      <c r="D2479" s="44">
        <v>40795</v>
      </c>
      <c r="E2479" s="43">
        <v>39</v>
      </c>
      <c r="F2479" s="43">
        <v>41193160</v>
      </c>
      <c r="G2479" s="43">
        <v>0.09</v>
      </c>
      <c r="H2479" s="43">
        <v>3707384</v>
      </c>
      <c r="I2479" s="43" t="s">
        <v>75</v>
      </c>
      <c r="J2479" s="43" t="s">
        <v>136</v>
      </c>
      <c r="K2479" s="43">
        <f t="shared" si="304"/>
        <v>2011</v>
      </c>
      <c r="L2479" s="43">
        <f t="shared" si="305"/>
        <v>0</v>
      </c>
      <c r="M2479" s="43">
        <f t="shared" si="306"/>
        <v>1</v>
      </c>
      <c r="N2479" s="43">
        <f t="shared" si="307"/>
        <v>1</v>
      </c>
      <c r="O2479" s="43" t="str">
        <f t="shared" si="308"/>
        <v>D: 7%+</v>
      </c>
      <c r="P2479" s="45">
        <f t="shared" si="309"/>
        <v>0</v>
      </c>
      <c r="Q2479" s="45">
        <f>IF(L2479=1,F2479*INDEX(Asumsi!$B$5:$B$7,MATCH(I2479,Asumsi!$A$5:$A$7,0))-H2479,0)</f>
        <v>0</v>
      </c>
      <c r="R2479" s="46">
        <f>MIN(G2479,INDEX(Asumsi!$C$5:$C$7,MATCH(I2479,Asumsi!$A$5:$A$7,0)))</f>
        <v>0.03</v>
      </c>
      <c r="S2479" s="43">
        <f t="shared" si="310"/>
        <v>1</v>
      </c>
      <c r="T2479" s="45">
        <f t="shared" si="311"/>
        <v>0</v>
      </c>
      <c r="U2479" s="45">
        <f>IF(L2479=1,F2479*INDEX(Asumsi!$B$5:$B$7,MATCH(I2479,Asumsi!$A$5:$A$7,0))-F2479*R2479,0)</f>
        <v>0</v>
      </c>
      <c r="V2479" s="45">
        <f>IF(S2479=1,U2479*(1-Asumsi!$B$10),U2479)</f>
        <v>0</v>
      </c>
    </row>
    <row r="2480" spans="1:22" x14ac:dyDescent="0.35">
      <c r="A2480" s="43">
        <v>37638</v>
      </c>
      <c r="B2480" s="43" t="s">
        <v>202</v>
      </c>
      <c r="C2480" s="43" t="s">
        <v>390</v>
      </c>
      <c r="D2480" s="44">
        <v>39834</v>
      </c>
      <c r="E2480" s="43">
        <v>33</v>
      </c>
      <c r="F2480" s="43">
        <v>279960</v>
      </c>
      <c r="G2480" s="43">
        <v>7.0000000000000007E-2</v>
      </c>
      <c r="H2480" s="43">
        <v>19597</v>
      </c>
      <c r="I2480" s="43" t="s">
        <v>76</v>
      </c>
      <c r="J2480" s="43" t="s">
        <v>149</v>
      </c>
      <c r="K2480" s="43">
        <f t="shared" si="304"/>
        <v>2009</v>
      </c>
      <c r="L2480" s="43">
        <f t="shared" si="305"/>
        <v>1</v>
      </c>
      <c r="M2480" s="43">
        <f t="shared" si="306"/>
        <v>0</v>
      </c>
      <c r="N2480" s="43">
        <f t="shared" si="307"/>
        <v>1</v>
      </c>
      <c r="O2480" s="43" t="str">
        <f t="shared" si="308"/>
        <v>D: 7%+</v>
      </c>
      <c r="P2480" s="45">
        <f t="shared" si="309"/>
        <v>260363</v>
      </c>
      <c r="Q2480" s="45">
        <f>IF(L2480=1,F2480*INDEX(Asumsi!$B$5:$B$7,MATCH(I2480,Asumsi!$A$5:$A$7,0))-H2480,0)</f>
        <v>64391</v>
      </c>
      <c r="R2480" s="46">
        <f>MIN(G2480,INDEX(Asumsi!$C$5:$C$7,MATCH(I2480,Asumsi!$A$5:$A$7,0)))</f>
        <v>0.05</v>
      </c>
      <c r="S2480" s="43">
        <f t="shared" si="310"/>
        <v>1</v>
      </c>
      <c r="T2480" s="45">
        <f t="shared" si="311"/>
        <v>5599.2000000000007</v>
      </c>
      <c r="U2480" s="45">
        <f>IF(L2480=1,F2480*INDEX(Asumsi!$B$5:$B$7,MATCH(I2480,Asumsi!$A$5:$A$7,0))-F2480*R2480,0)</f>
        <v>69990</v>
      </c>
      <c r="V2480" s="45">
        <f>IF(S2480=1,U2480*(1-Asumsi!$B$10),U2480)</f>
        <v>66490.5</v>
      </c>
    </row>
    <row r="2481" spans="1:22" x14ac:dyDescent="0.35">
      <c r="A2481" s="43">
        <v>37734</v>
      </c>
      <c r="B2481" s="43" t="s">
        <v>202</v>
      </c>
      <c r="C2481" s="43" t="s">
        <v>675</v>
      </c>
      <c r="D2481" s="44">
        <v>40173</v>
      </c>
      <c r="E2481" s="43">
        <v>15</v>
      </c>
      <c r="F2481" s="43">
        <v>2786780</v>
      </c>
      <c r="G2481" s="43">
        <v>0.08</v>
      </c>
      <c r="H2481" s="43">
        <v>222942</v>
      </c>
      <c r="I2481" s="43" t="s">
        <v>77</v>
      </c>
      <c r="J2481" s="43" t="s">
        <v>142</v>
      </c>
      <c r="K2481" s="43">
        <f t="shared" si="304"/>
        <v>2009</v>
      </c>
      <c r="L2481" s="43">
        <f t="shared" si="305"/>
        <v>1</v>
      </c>
      <c r="M2481" s="43">
        <f t="shared" si="306"/>
        <v>0</v>
      </c>
      <c r="N2481" s="43">
        <f t="shared" si="307"/>
        <v>1</v>
      </c>
      <c r="O2481" s="43" t="str">
        <f t="shared" si="308"/>
        <v>D: 7%+</v>
      </c>
      <c r="P2481" s="45">
        <f t="shared" si="309"/>
        <v>2563838</v>
      </c>
      <c r="Q2481" s="45">
        <f>IF(L2481=1,F2481*INDEX(Asumsi!$B$5:$B$7,MATCH(I2481,Asumsi!$A$5:$A$7,0))-H2481,0)</f>
        <v>613092</v>
      </c>
      <c r="R2481" s="46">
        <f>MIN(G2481,INDEX(Asumsi!$C$5:$C$7,MATCH(I2481,Asumsi!$A$5:$A$7,0)))</f>
        <v>0.05</v>
      </c>
      <c r="S2481" s="43">
        <f t="shared" si="310"/>
        <v>1</v>
      </c>
      <c r="T2481" s="45">
        <f t="shared" si="311"/>
        <v>83603.399999999994</v>
      </c>
      <c r="U2481" s="45">
        <f>IF(L2481=1,F2481*INDEX(Asumsi!$B$5:$B$7,MATCH(I2481,Asumsi!$A$5:$A$7,0))-F2481*R2481,0)</f>
        <v>696695</v>
      </c>
      <c r="V2481" s="45">
        <f>IF(S2481=1,U2481*(1-Asumsi!$B$10),U2481)</f>
        <v>661860.25</v>
      </c>
    </row>
    <row r="2482" spans="1:22" x14ac:dyDescent="0.35">
      <c r="A2482" s="43">
        <v>37763</v>
      </c>
      <c r="B2482" s="43" t="s">
        <v>202</v>
      </c>
      <c r="C2482" s="43" t="s">
        <v>666</v>
      </c>
      <c r="D2482" s="44">
        <v>40947</v>
      </c>
      <c r="E2482" s="43">
        <v>29</v>
      </c>
      <c r="F2482" s="43">
        <v>339220</v>
      </c>
      <c r="G2482" s="43">
        <v>0.1</v>
      </c>
      <c r="H2482" s="43">
        <v>33922</v>
      </c>
      <c r="I2482" s="43" t="s">
        <v>76</v>
      </c>
      <c r="J2482" s="43" t="s">
        <v>138</v>
      </c>
      <c r="K2482" s="43">
        <f t="shared" si="304"/>
        <v>2012</v>
      </c>
      <c r="L2482" s="43">
        <f t="shared" si="305"/>
        <v>1</v>
      </c>
      <c r="M2482" s="43">
        <f t="shared" si="306"/>
        <v>0</v>
      </c>
      <c r="N2482" s="43">
        <f t="shared" si="307"/>
        <v>1</v>
      </c>
      <c r="O2482" s="43" t="str">
        <f t="shared" si="308"/>
        <v>D: 7%+</v>
      </c>
      <c r="P2482" s="45">
        <f t="shared" si="309"/>
        <v>305298</v>
      </c>
      <c r="Q2482" s="45">
        <f>IF(L2482=1,F2482*INDEX(Asumsi!$B$5:$B$7,MATCH(I2482,Asumsi!$A$5:$A$7,0))-H2482,0)</f>
        <v>67844</v>
      </c>
      <c r="R2482" s="46">
        <f>MIN(G2482,INDEX(Asumsi!$C$5:$C$7,MATCH(I2482,Asumsi!$A$5:$A$7,0)))</f>
        <v>0.05</v>
      </c>
      <c r="S2482" s="43">
        <f t="shared" si="310"/>
        <v>1</v>
      </c>
      <c r="T2482" s="45">
        <f t="shared" si="311"/>
        <v>16961</v>
      </c>
      <c r="U2482" s="45">
        <f>IF(L2482=1,F2482*INDEX(Asumsi!$B$5:$B$7,MATCH(I2482,Asumsi!$A$5:$A$7,0))-F2482*R2482,0)</f>
        <v>84805</v>
      </c>
      <c r="V2482" s="45">
        <f>IF(S2482=1,U2482*(1-Asumsi!$B$10),U2482)</f>
        <v>80564.75</v>
      </c>
    </row>
    <row r="2483" spans="1:22" x14ac:dyDescent="0.35">
      <c r="A2483" s="43">
        <v>37859</v>
      </c>
      <c r="B2483" s="43" t="s">
        <v>202</v>
      </c>
      <c r="C2483" s="43" t="s">
        <v>653</v>
      </c>
      <c r="D2483" s="44">
        <v>39902</v>
      </c>
      <c r="E2483" s="43">
        <v>2</v>
      </c>
      <c r="F2483" s="43">
        <v>58060</v>
      </c>
      <c r="G2483" s="43">
        <v>0.01</v>
      </c>
      <c r="H2483" s="43">
        <v>581</v>
      </c>
      <c r="I2483" s="43" t="s">
        <v>76</v>
      </c>
      <c r="J2483" s="43" t="s">
        <v>145</v>
      </c>
      <c r="K2483" s="43">
        <f t="shared" si="304"/>
        <v>2009</v>
      </c>
      <c r="L2483" s="43">
        <f t="shared" si="305"/>
        <v>1</v>
      </c>
      <c r="M2483" s="43">
        <f t="shared" si="306"/>
        <v>0</v>
      </c>
      <c r="N2483" s="43">
        <f t="shared" si="307"/>
        <v>1</v>
      </c>
      <c r="O2483" s="43" t="str">
        <f t="shared" si="308"/>
        <v>B: 1-3%</v>
      </c>
      <c r="P2483" s="45">
        <f t="shared" si="309"/>
        <v>57479</v>
      </c>
      <c r="Q2483" s="45">
        <f>IF(L2483=1,F2483*INDEX(Asumsi!$B$5:$B$7,MATCH(I2483,Asumsi!$A$5:$A$7,0))-H2483,0)</f>
        <v>16837</v>
      </c>
      <c r="R2483" s="46">
        <f>MIN(G2483,INDEX(Asumsi!$C$5:$C$7,MATCH(I2483,Asumsi!$A$5:$A$7,0)))</f>
        <v>0.01</v>
      </c>
      <c r="S2483" s="43">
        <f t="shared" si="310"/>
        <v>0</v>
      </c>
      <c r="T2483" s="45">
        <f t="shared" si="311"/>
        <v>0</v>
      </c>
      <c r="U2483" s="45">
        <f>IF(L2483=1,F2483*INDEX(Asumsi!$B$5:$B$7,MATCH(I2483,Asumsi!$A$5:$A$7,0))-F2483*R2483,0)</f>
        <v>16837.400000000001</v>
      </c>
      <c r="V2483" s="45">
        <f>IF(S2483=1,U2483*(1-Asumsi!$B$10),U2483)</f>
        <v>16837.400000000001</v>
      </c>
    </row>
    <row r="2484" spans="1:22" x14ac:dyDescent="0.35">
      <c r="A2484" s="43">
        <v>38048</v>
      </c>
      <c r="B2484" s="43" t="s">
        <v>202</v>
      </c>
      <c r="C2484" s="43" t="s">
        <v>694</v>
      </c>
      <c r="D2484" s="44">
        <v>40202</v>
      </c>
      <c r="E2484" s="43">
        <v>42</v>
      </c>
      <c r="F2484" s="43">
        <v>4504524</v>
      </c>
      <c r="G2484" s="43">
        <v>0.1</v>
      </c>
      <c r="H2484" s="43">
        <v>450452</v>
      </c>
      <c r="I2484" s="43" t="s">
        <v>77</v>
      </c>
      <c r="J2484" s="43" t="s">
        <v>137</v>
      </c>
      <c r="K2484" s="43">
        <f t="shared" si="304"/>
        <v>2010</v>
      </c>
      <c r="L2484" s="43">
        <f t="shared" si="305"/>
        <v>1</v>
      </c>
      <c r="M2484" s="43">
        <f t="shared" si="306"/>
        <v>0</v>
      </c>
      <c r="N2484" s="43">
        <f t="shared" si="307"/>
        <v>1</v>
      </c>
      <c r="O2484" s="43" t="str">
        <f t="shared" si="308"/>
        <v>D: 7%+</v>
      </c>
      <c r="P2484" s="45">
        <f t="shared" si="309"/>
        <v>4054072</v>
      </c>
      <c r="Q2484" s="45">
        <f>IF(L2484=1,F2484*INDEX(Asumsi!$B$5:$B$7,MATCH(I2484,Asumsi!$A$5:$A$7,0))-H2484,0)</f>
        <v>900905.2</v>
      </c>
      <c r="R2484" s="46">
        <f>MIN(G2484,INDEX(Asumsi!$C$5:$C$7,MATCH(I2484,Asumsi!$A$5:$A$7,0)))</f>
        <v>0.05</v>
      </c>
      <c r="S2484" s="43">
        <f t="shared" si="310"/>
        <v>1</v>
      </c>
      <c r="T2484" s="45">
        <f t="shared" si="311"/>
        <v>225226.2</v>
      </c>
      <c r="U2484" s="45">
        <f>IF(L2484=1,F2484*INDEX(Asumsi!$B$5:$B$7,MATCH(I2484,Asumsi!$A$5:$A$7,0))-F2484*R2484,0)</f>
        <v>1126131</v>
      </c>
      <c r="V2484" s="45">
        <f>IF(S2484=1,U2484*(1-Asumsi!$B$10),U2484)</f>
        <v>1069824.45</v>
      </c>
    </row>
    <row r="2485" spans="1:22" x14ac:dyDescent="0.35">
      <c r="A2485" s="43">
        <v>38305</v>
      </c>
      <c r="B2485" s="43" t="s">
        <v>202</v>
      </c>
      <c r="C2485" s="43" t="s">
        <v>692</v>
      </c>
      <c r="D2485" s="44">
        <v>40663</v>
      </c>
      <c r="E2485" s="43">
        <v>21</v>
      </c>
      <c r="F2485" s="43">
        <v>5123341</v>
      </c>
      <c r="G2485" s="43">
        <v>0.08</v>
      </c>
      <c r="H2485" s="43">
        <v>409867</v>
      </c>
      <c r="I2485" s="43" t="s">
        <v>77</v>
      </c>
      <c r="J2485" s="43" t="s">
        <v>137</v>
      </c>
      <c r="K2485" s="43">
        <f t="shared" si="304"/>
        <v>2011</v>
      </c>
      <c r="L2485" s="43">
        <f t="shared" si="305"/>
        <v>1</v>
      </c>
      <c r="M2485" s="43">
        <f t="shared" si="306"/>
        <v>0</v>
      </c>
      <c r="N2485" s="43">
        <f t="shared" si="307"/>
        <v>1</v>
      </c>
      <c r="O2485" s="43" t="str">
        <f t="shared" si="308"/>
        <v>D: 7%+</v>
      </c>
      <c r="P2485" s="45">
        <f t="shared" si="309"/>
        <v>4713474</v>
      </c>
      <c r="Q2485" s="45">
        <f>IF(L2485=1,F2485*INDEX(Asumsi!$B$5:$B$7,MATCH(I2485,Asumsi!$A$5:$A$7,0))-H2485,0)</f>
        <v>1127135.3</v>
      </c>
      <c r="R2485" s="46">
        <f>MIN(G2485,INDEX(Asumsi!$C$5:$C$7,MATCH(I2485,Asumsi!$A$5:$A$7,0)))</f>
        <v>0.05</v>
      </c>
      <c r="S2485" s="43">
        <f t="shared" si="310"/>
        <v>1</v>
      </c>
      <c r="T2485" s="45">
        <f t="shared" si="311"/>
        <v>153700.22999999998</v>
      </c>
      <c r="U2485" s="45">
        <f>IF(L2485=1,F2485*INDEX(Asumsi!$B$5:$B$7,MATCH(I2485,Asumsi!$A$5:$A$7,0))-F2485*R2485,0)</f>
        <v>1280835.25</v>
      </c>
      <c r="V2485" s="45">
        <f>IF(S2485=1,U2485*(1-Asumsi!$B$10),U2485)</f>
        <v>1216793.4875</v>
      </c>
    </row>
    <row r="2486" spans="1:22" x14ac:dyDescent="0.35">
      <c r="A2486" s="43">
        <v>38371</v>
      </c>
      <c r="B2486" s="43" t="s">
        <v>202</v>
      </c>
      <c r="C2486" s="43" t="s">
        <v>673</v>
      </c>
      <c r="D2486" s="44">
        <v>40125</v>
      </c>
      <c r="E2486" s="43">
        <v>24</v>
      </c>
      <c r="F2486" s="43">
        <v>4008800</v>
      </c>
      <c r="G2486" s="43">
        <v>0.05</v>
      </c>
      <c r="H2486" s="43">
        <v>200440</v>
      </c>
      <c r="I2486" s="43" t="s">
        <v>77</v>
      </c>
      <c r="J2486" s="43" t="s">
        <v>142</v>
      </c>
      <c r="K2486" s="43">
        <f t="shared" si="304"/>
        <v>2009</v>
      </c>
      <c r="L2486" s="43">
        <f t="shared" si="305"/>
        <v>1</v>
      </c>
      <c r="M2486" s="43">
        <f t="shared" si="306"/>
        <v>0</v>
      </c>
      <c r="N2486" s="43">
        <f t="shared" si="307"/>
        <v>1</v>
      </c>
      <c r="O2486" s="43" t="str">
        <f t="shared" si="308"/>
        <v>C: 4-6%</v>
      </c>
      <c r="P2486" s="45">
        <f t="shared" si="309"/>
        <v>3808360</v>
      </c>
      <c r="Q2486" s="45">
        <f>IF(L2486=1,F2486*INDEX(Asumsi!$B$5:$B$7,MATCH(I2486,Asumsi!$A$5:$A$7,0))-H2486,0)</f>
        <v>1002200</v>
      </c>
      <c r="R2486" s="46">
        <f>MIN(G2486,INDEX(Asumsi!$C$5:$C$7,MATCH(I2486,Asumsi!$A$5:$A$7,0)))</f>
        <v>0.05</v>
      </c>
      <c r="S2486" s="43">
        <f t="shared" si="310"/>
        <v>0</v>
      </c>
      <c r="T2486" s="45">
        <f t="shared" si="311"/>
        <v>0</v>
      </c>
      <c r="U2486" s="45">
        <f>IF(L2486=1,F2486*INDEX(Asumsi!$B$5:$B$7,MATCH(I2486,Asumsi!$A$5:$A$7,0))-F2486*R2486,0)</f>
        <v>1002200</v>
      </c>
      <c r="V2486" s="45">
        <f>IF(S2486=1,U2486*(1-Asumsi!$B$10),U2486)</f>
        <v>1002200</v>
      </c>
    </row>
    <row r="2487" spans="1:22" x14ac:dyDescent="0.35">
      <c r="A2487" s="43">
        <v>38789</v>
      </c>
      <c r="B2487" s="43" t="s">
        <v>202</v>
      </c>
      <c r="C2487" s="43" t="s">
        <v>675</v>
      </c>
      <c r="D2487" s="44">
        <v>40496</v>
      </c>
      <c r="E2487" s="43">
        <v>9</v>
      </c>
      <c r="F2487" s="43">
        <v>193040</v>
      </c>
      <c r="G2487" s="43">
        <v>0.1</v>
      </c>
      <c r="H2487" s="43">
        <v>19304</v>
      </c>
      <c r="I2487" s="43" t="s">
        <v>75</v>
      </c>
      <c r="J2487" s="43" t="s">
        <v>144</v>
      </c>
      <c r="K2487" s="43">
        <f t="shared" si="304"/>
        <v>2010</v>
      </c>
      <c r="L2487" s="43">
        <f t="shared" si="305"/>
        <v>1</v>
      </c>
      <c r="M2487" s="43">
        <f t="shared" si="306"/>
        <v>0</v>
      </c>
      <c r="N2487" s="43">
        <f t="shared" si="307"/>
        <v>1</v>
      </c>
      <c r="O2487" s="43" t="str">
        <f t="shared" si="308"/>
        <v>D: 7%+</v>
      </c>
      <c r="P2487" s="45">
        <f t="shared" si="309"/>
        <v>173736</v>
      </c>
      <c r="Q2487" s="45">
        <f>IF(L2487=1,F2487*INDEX(Asumsi!$B$5:$B$7,MATCH(I2487,Asumsi!$A$5:$A$7,0))-H2487,0)</f>
        <v>38608</v>
      </c>
      <c r="R2487" s="46">
        <f>MIN(G2487,INDEX(Asumsi!$C$5:$C$7,MATCH(I2487,Asumsi!$A$5:$A$7,0)))</f>
        <v>0.03</v>
      </c>
      <c r="S2487" s="43">
        <f t="shared" si="310"/>
        <v>1</v>
      </c>
      <c r="T2487" s="45">
        <f t="shared" si="311"/>
        <v>13512.800000000001</v>
      </c>
      <c r="U2487" s="45">
        <f>IF(L2487=1,F2487*INDEX(Asumsi!$B$5:$B$7,MATCH(I2487,Asumsi!$A$5:$A$7,0))-F2487*R2487,0)</f>
        <v>52120.800000000003</v>
      </c>
      <c r="V2487" s="45">
        <f>IF(S2487=1,U2487*(1-Asumsi!$B$10),U2487)</f>
        <v>49514.76</v>
      </c>
    </row>
    <row r="2488" spans="1:22" x14ac:dyDescent="0.35">
      <c r="A2488" s="43">
        <v>39076</v>
      </c>
      <c r="B2488" s="43" t="s">
        <v>202</v>
      </c>
      <c r="C2488" s="43" t="s">
        <v>653</v>
      </c>
      <c r="D2488" s="44">
        <v>40158</v>
      </c>
      <c r="E2488" s="43">
        <v>41</v>
      </c>
      <c r="F2488" s="43">
        <v>445300</v>
      </c>
      <c r="G2488" s="43">
        <v>0.02</v>
      </c>
      <c r="H2488" s="43">
        <v>8906</v>
      </c>
      <c r="I2488" s="43" t="s">
        <v>76</v>
      </c>
      <c r="J2488" s="43" t="s">
        <v>145</v>
      </c>
      <c r="K2488" s="43">
        <f t="shared" si="304"/>
        <v>2009</v>
      </c>
      <c r="L2488" s="43">
        <f t="shared" si="305"/>
        <v>1</v>
      </c>
      <c r="M2488" s="43">
        <f t="shared" si="306"/>
        <v>0</v>
      </c>
      <c r="N2488" s="43">
        <f t="shared" si="307"/>
        <v>1</v>
      </c>
      <c r="O2488" s="43" t="str">
        <f t="shared" si="308"/>
        <v>B: 1-3%</v>
      </c>
      <c r="P2488" s="45">
        <f t="shared" si="309"/>
        <v>436394</v>
      </c>
      <c r="Q2488" s="45">
        <f>IF(L2488=1,F2488*INDEX(Asumsi!$B$5:$B$7,MATCH(I2488,Asumsi!$A$5:$A$7,0))-H2488,0)</f>
        <v>124684</v>
      </c>
      <c r="R2488" s="46">
        <f>MIN(G2488,INDEX(Asumsi!$C$5:$C$7,MATCH(I2488,Asumsi!$A$5:$A$7,0)))</f>
        <v>0.02</v>
      </c>
      <c r="S2488" s="43">
        <f t="shared" si="310"/>
        <v>0</v>
      </c>
      <c r="T2488" s="45">
        <f t="shared" si="311"/>
        <v>0</v>
      </c>
      <c r="U2488" s="45">
        <f>IF(L2488=1,F2488*INDEX(Asumsi!$B$5:$B$7,MATCH(I2488,Asumsi!$A$5:$A$7,0))-F2488*R2488,0)</f>
        <v>124684</v>
      </c>
      <c r="V2488" s="45">
        <f>IF(S2488=1,U2488*(1-Asumsi!$B$10),U2488)</f>
        <v>124684</v>
      </c>
    </row>
    <row r="2489" spans="1:22" x14ac:dyDescent="0.35">
      <c r="A2489" s="43">
        <v>39173</v>
      </c>
      <c r="B2489" s="43" t="s">
        <v>202</v>
      </c>
      <c r="C2489" s="43" t="s">
        <v>641</v>
      </c>
      <c r="D2489" s="44">
        <v>39829</v>
      </c>
      <c r="E2489" s="43">
        <v>36</v>
      </c>
      <c r="F2489" s="43">
        <v>152960</v>
      </c>
      <c r="G2489" s="43">
        <v>0.09</v>
      </c>
      <c r="H2489" s="43">
        <v>13766</v>
      </c>
      <c r="I2489" s="43" t="s">
        <v>76</v>
      </c>
      <c r="J2489" s="43" t="s">
        <v>150</v>
      </c>
      <c r="K2489" s="43">
        <f t="shared" si="304"/>
        <v>2009</v>
      </c>
      <c r="L2489" s="43">
        <f t="shared" si="305"/>
        <v>1</v>
      </c>
      <c r="M2489" s="43">
        <f t="shared" si="306"/>
        <v>0</v>
      </c>
      <c r="N2489" s="43">
        <f t="shared" si="307"/>
        <v>1</v>
      </c>
      <c r="O2489" s="43" t="str">
        <f t="shared" si="308"/>
        <v>D: 7%+</v>
      </c>
      <c r="P2489" s="45">
        <f t="shared" si="309"/>
        <v>139194</v>
      </c>
      <c r="Q2489" s="45">
        <f>IF(L2489=1,F2489*INDEX(Asumsi!$B$5:$B$7,MATCH(I2489,Asumsi!$A$5:$A$7,0))-H2489,0)</f>
        <v>32122</v>
      </c>
      <c r="R2489" s="46">
        <f>MIN(G2489,INDEX(Asumsi!$C$5:$C$7,MATCH(I2489,Asumsi!$A$5:$A$7,0)))</f>
        <v>0.05</v>
      </c>
      <c r="S2489" s="43">
        <f t="shared" si="310"/>
        <v>1</v>
      </c>
      <c r="T2489" s="45">
        <f t="shared" si="311"/>
        <v>6118.3999999999987</v>
      </c>
      <c r="U2489" s="45">
        <f>IF(L2489=1,F2489*INDEX(Asumsi!$B$5:$B$7,MATCH(I2489,Asumsi!$A$5:$A$7,0))-F2489*R2489,0)</f>
        <v>38240</v>
      </c>
      <c r="V2489" s="45">
        <f>IF(S2489=1,U2489*(1-Asumsi!$B$10),U2489)</f>
        <v>36328</v>
      </c>
    </row>
    <row r="2490" spans="1:22" x14ac:dyDescent="0.35">
      <c r="A2490" s="43">
        <v>39335</v>
      </c>
      <c r="B2490" s="43" t="s">
        <v>202</v>
      </c>
      <c r="C2490" s="43" t="s">
        <v>685</v>
      </c>
      <c r="D2490" s="44">
        <v>39958</v>
      </c>
      <c r="E2490" s="43">
        <v>24</v>
      </c>
      <c r="F2490" s="43">
        <v>226460</v>
      </c>
      <c r="G2490" s="43">
        <v>0.06</v>
      </c>
      <c r="H2490" s="43">
        <v>13588</v>
      </c>
      <c r="I2490" s="43" t="s">
        <v>77</v>
      </c>
      <c r="J2490" s="43" t="s">
        <v>142</v>
      </c>
      <c r="K2490" s="43">
        <f t="shared" si="304"/>
        <v>2009</v>
      </c>
      <c r="L2490" s="43">
        <f t="shared" si="305"/>
        <v>1</v>
      </c>
      <c r="M2490" s="43">
        <f t="shared" si="306"/>
        <v>0</v>
      </c>
      <c r="N2490" s="43">
        <f t="shared" si="307"/>
        <v>1</v>
      </c>
      <c r="O2490" s="43" t="str">
        <f t="shared" si="308"/>
        <v>C: 4-6%</v>
      </c>
      <c r="P2490" s="45">
        <f t="shared" si="309"/>
        <v>212872</v>
      </c>
      <c r="Q2490" s="45">
        <f>IF(L2490=1,F2490*INDEX(Asumsi!$B$5:$B$7,MATCH(I2490,Asumsi!$A$5:$A$7,0))-H2490,0)</f>
        <v>54350</v>
      </c>
      <c r="R2490" s="46">
        <f>MIN(G2490,INDEX(Asumsi!$C$5:$C$7,MATCH(I2490,Asumsi!$A$5:$A$7,0)))</f>
        <v>0.05</v>
      </c>
      <c r="S2490" s="43">
        <f t="shared" si="310"/>
        <v>1</v>
      </c>
      <c r="T2490" s="45">
        <f t="shared" si="311"/>
        <v>2264.599999999999</v>
      </c>
      <c r="U2490" s="45">
        <f>IF(L2490=1,F2490*INDEX(Asumsi!$B$5:$B$7,MATCH(I2490,Asumsi!$A$5:$A$7,0))-F2490*R2490,0)</f>
        <v>56615</v>
      </c>
      <c r="V2490" s="45">
        <f>IF(S2490=1,U2490*(1-Asumsi!$B$10),U2490)</f>
        <v>53784.25</v>
      </c>
    </row>
    <row r="2491" spans="1:22" x14ac:dyDescent="0.35">
      <c r="A2491" s="43">
        <v>39744</v>
      </c>
      <c r="B2491" s="43" t="s">
        <v>202</v>
      </c>
      <c r="C2491" s="43" t="s">
        <v>661</v>
      </c>
      <c r="D2491" s="44">
        <v>40000</v>
      </c>
      <c r="E2491" s="43">
        <v>6</v>
      </c>
      <c r="F2491" s="43">
        <v>127220</v>
      </c>
      <c r="G2491" s="43">
        <v>0.01</v>
      </c>
      <c r="H2491" s="43">
        <v>1272</v>
      </c>
      <c r="I2491" s="43" t="s">
        <v>76</v>
      </c>
      <c r="J2491" s="43" t="s">
        <v>145</v>
      </c>
      <c r="K2491" s="43">
        <f t="shared" si="304"/>
        <v>2009</v>
      </c>
      <c r="L2491" s="43">
        <f t="shared" si="305"/>
        <v>1</v>
      </c>
      <c r="M2491" s="43">
        <f t="shared" si="306"/>
        <v>0</v>
      </c>
      <c r="N2491" s="43">
        <f t="shared" si="307"/>
        <v>1</v>
      </c>
      <c r="O2491" s="43" t="str">
        <f t="shared" si="308"/>
        <v>B: 1-3%</v>
      </c>
      <c r="P2491" s="45">
        <f t="shared" si="309"/>
        <v>125948</v>
      </c>
      <c r="Q2491" s="45">
        <f>IF(L2491=1,F2491*INDEX(Asumsi!$B$5:$B$7,MATCH(I2491,Asumsi!$A$5:$A$7,0))-H2491,0)</f>
        <v>36894</v>
      </c>
      <c r="R2491" s="46">
        <f>MIN(G2491,INDEX(Asumsi!$C$5:$C$7,MATCH(I2491,Asumsi!$A$5:$A$7,0)))</f>
        <v>0.01</v>
      </c>
      <c r="S2491" s="43">
        <f t="shared" si="310"/>
        <v>0</v>
      </c>
      <c r="T2491" s="45">
        <f t="shared" si="311"/>
        <v>0</v>
      </c>
      <c r="U2491" s="45">
        <f>IF(L2491=1,F2491*INDEX(Asumsi!$B$5:$B$7,MATCH(I2491,Asumsi!$A$5:$A$7,0))-F2491*R2491,0)</f>
        <v>36893.800000000003</v>
      </c>
      <c r="V2491" s="45">
        <f>IF(S2491=1,U2491*(1-Asumsi!$B$10),U2491)</f>
        <v>36893.800000000003</v>
      </c>
    </row>
    <row r="2492" spans="1:22" x14ac:dyDescent="0.35">
      <c r="A2492" s="43">
        <v>39878</v>
      </c>
      <c r="B2492" s="43" t="s">
        <v>202</v>
      </c>
      <c r="C2492" s="43" t="s">
        <v>669</v>
      </c>
      <c r="D2492" s="44">
        <v>40607</v>
      </c>
      <c r="E2492" s="43">
        <v>50</v>
      </c>
      <c r="F2492" s="43">
        <v>15327480</v>
      </c>
      <c r="G2492" s="43">
        <v>0</v>
      </c>
      <c r="H2492" s="43">
        <v>0</v>
      </c>
      <c r="I2492" s="43" t="s">
        <v>75</v>
      </c>
      <c r="J2492" s="43" t="s">
        <v>136</v>
      </c>
      <c r="K2492" s="43">
        <f t="shared" si="304"/>
        <v>2011</v>
      </c>
      <c r="L2492" s="43">
        <f t="shared" si="305"/>
        <v>1</v>
      </c>
      <c r="M2492" s="43">
        <f t="shared" si="306"/>
        <v>0</v>
      </c>
      <c r="N2492" s="43">
        <f t="shared" si="307"/>
        <v>1</v>
      </c>
      <c r="O2492" s="43" t="str">
        <f t="shared" si="308"/>
        <v>A: 0%</v>
      </c>
      <c r="P2492" s="45">
        <f t="shared" si="309"/>
        <v>15327480</v>
      </c>
      <c r="Q2492" s="45">
        <f>IF(L2492=1,F2492*INDEX(Asumsi!$B$5:$B$7,MATCH(I2492,Asumsi!$A$5:$A$7,0))-H2492,0)</f>
        <v>4598244</v>
      </c>
      <c r="R2492" s="46">
        <f>MIN(G2492,INDEX(Asumsi!$C$5:$C$7,MATCH(I2492,Asumsi!$A$5:$A$7,0)))</f>
        <v>0</v>
      </c>
      <c r="S2492" s="43">
        <f t="shared" si="310"/>
        <v>0</v>
      </c>
      <c r="T2492" s="45">
        <f t="shared" si="311"/>
        <v>0</v>
      </c>
      <c r="U2492" s="45">
        <f>IF(L2492=1,F2492*INDEX(Asumsi!$B$5:$B$7,MATCH(I2492,Asumsi!$A$5:$A$7,0))-F2492*R2492,0)</f>
        <v>4598244</v>
      </c>
      <c r="V2492" s="45">
        <f>IF(S2492=1,U2492*(1-Asumsi!$B$10),U2492)</f>
        <v>4598244</v>
      </c>
    </row>
    <row r="2493" spans="1:22" x14ac:dyDescent="0.35">
      <c r="A2493" s="43">
        <v>39972</v>
      </c>
      <c r="B2493" s="43" t="s">
        <v>202</v>
      </c>
      <c r="C2493" s="43" t="s">
        <v>669</v>
      </c>
      <c r="D2493" s="44">
        <v>41177</v>
      </c>
      <c r="E2493" s="43">
        <v>35</v>
      </c>
      <c r="F2493" s="43">
        <v>449160</v>
      </c>
      <c r="G2493" s="43">
        <v>0.03</v>
      </c>
      <c r="H2493" s="43">
        <v>13475</v>
      </c>
      <c r="I2493" s="43" t="s">
        <v>76</v>
      </c>
      <c r="J2493" s="43" t="s">
        <v>149</v>
      </c>
      <c r="K2493" s="43">
        <f t="shared" si="304"/>
        <v>2012</v>
      </c>
      <c r="L2493" s="43">
        <f t="shared" si="305"/>
        <v>1</v>
      </c>
      <c r="M2493" s="43">
        <f t="shared" si="306"/>
        <v>0</v>
      </c>
      <c r="N2493" s="43">
        <f t="shared" si="307"/>
        <v>1</v>
      </c>
      <c r="O2493" s="43" t="str">
        <f t="shared" si="308"/>
        <v>B: 1-3%</v>
      </c>
      <c r="P2493" s="45">
        <f t="shared" si="309"/>
        <v>435685</v>
      </c>
      <c r="Q2493" s="45">
        <f>IF(L2493=1,F2493*INDEX(Asumsi!$B$5:$B$7,MATCH(I2493,Asumsi!$A$5:$A$7,0))-H2493,0)</f>
        <v>121273</v>
      </c>
      <c r="R2493" s="46">
        <f>MIN(G2493,INDEX(Asumsi!$C$5:$C$7,MATCH(I2493,Asumsi!$A$5:$A$7,0)))</f>
        <v>0.03</v>
      </c>
      <c r="S2493" s="43">
        <f t="shared" si="310"/>
        <v>0</v>
      </c>
      <c r="T2493" s="45">
        <f t="shared" si="311"/>
        <v>0</v>
      </c>
      <c r="U2493" s="45">
        <f>IF(L2493=1,F2493*INDEX(Asumsi!$B$5:$B$7,MATCH(I2493,Asumsi!$A$5:$A$7,0))-F2493*R2493,0)</f>
        <v>121273.2</v>
      </c>
      <c r="V2493" s="45">
        <f>IF(S2493=1,U2493*(1-Asumsi!$B$10),U2493)</f>
        <v>121273.2</v>
      </c>
    </row>
    <row r="2494" spans="1:22" x14ac:dyDescent="0.35">
      <c r="A2494" s="43">
        <v>40643</v>
      </c>
      <c r="B2494" s="43" t="s">
        <v>202</v>
      </c>
      <c r="C2494" s="43" t="s">
        <v>670</v>
      </c>
      <c r="D2494" s="44">
        <v>40638</v>
      </c>
      <c r="E2494" s="43">
        <v>23</v>
      </c>
      <c r="F2494" s="43">
        <v>517480</v>
      </c>
      <c r="G2494" s="43">
        <v>0.05</v>
      </c>
      <c r="H2494" s="43">
        <v>25874</v>
      </c>
      <c r="I2494" s="43" t="s">
        <v>76</v>
      </c>
      <c r="J2494" s="43" t="s">
        <v>146</v>
      </c>
      <c r="K2494" s="43">
        <f t="shared" si="304"/>
        <v>2011</v>
      </c>
      <c r="L2494" s="43">
        <f t="shared" si="305"/>
        <v>1</v>
      </c>
      <c r="M2494" s="43">
        <f t="shared" si="306"/>
        <v>0</v>
      </c>
      <c r="N2494" s="43">
        <f t="shared" si="307"/>
        <v>1</v>
      </c>
      <c r="O2494" s="43" t="str">
        <f t="shared" si="308"/>
        <v>C: 4-6%</v>
      </c>
      <c r="P2494" s="45">
        <f t="shared" si="309"/>
        <v>491606</v>
      </c>
      <c r="Q2494" s="45">
        <f>IF(L2494=1,F2494*INDEX(Asumsi!$B$5:$B$7,MATCH(I2494,Asumsi!$A$5:$A$7,0))-H2494,0)</f>
        <v>129370</v>
      </c>
      <c r="R2494" s="46">
        <f>MIN(G2494,INDEX(Asumsi!$C$5:$C$7,MATCH(I2494,Asumsi!$A$5:$A$7,0)))</f>
        <v>0.05</v>
      </c>
      <c r="S2494" s="43">
        <f t="shared" si="310"/>
        <v>0</v>
      </c>
      <c r="T2494" s="45">
        <f t="shared" si="311"/>
        <v>0</v>
      </c>
      <c r="U2494" s="45">
        <f>IF(L2494=1,F2494*INDEX(Asumsi!$B$5:$B$7,MATCH(I2494,Asumsi!$A$5:$A$7,0))-F2494*R2494,0)</f>
        <v>129370</v>
      </c>
      <c r="V2494" s="45">
        <f>IF(S2494=1,U2494*(1-Asumsi!$B$10),U2494)</f>
        <v>129370</v>
      </c>
    </row>
    <row r="2495" spans="1:22" x14ac:dyDescent="0.35">
      <c r="A2495" s="43">
        <v>40870</v>
      </c>
      <c r="B2495" s="43" t="s">
        <v>202</v>
      </c>
      <c r="C2495" s="43" t="s">
        <v>687</v>
      </c>
      <c r="D2495" s="44">
        <v>40888</v>
      </c>
      <c r="E2495" s="43">
        <v>43</v>
      </c>
      <c r="F2495" s="43">
        <v>25717760</v>
      </c>
      <c r="G2495" s="43">
        <v>0.08</v>
      </c>
      <c r="H2495" s="43">
        <v>2057421</v>
      </c>
      <c r="I2495" s="43" t="s">
        <v>77</v>
      </c>
      <c r="J2495" s="43" t="s">
        <v>142</v>
      </c>
      <c r="K2495" s="43">
        <f t="shared" si="304"/>
        <v>2011</v>
      </c>
      <c r="L2495" s="43">
        <f t="shared" si="305"/>
        <v>1</v>
      </c>
      <c r="M2495" s="43">
        <f t="shared" si="306"/>
        <v>0</v>
      </c>
      <c r="N2495" s="43">
        <f t="shared" si="307"/>
        <v>1</v>
      </c>
      <c r="O2495" s="43" t="str">
        <f t="shared" si="308"/>
        <v>D: 7%+</v>
      </c>
      <c r="P2495" s="45">
        <f t="shared" si="309"/>
        <v>23660339</v>
      </c>
      <c r="Q2495" s="45">
        <f>IF(L2495=1,F2495*INDEX(Asumsi!$B$5:$B$7,MATCH(I2495,Asumsi!$A$5:$A$7,0))-H2495,0)</f>
        <v>5657907</v>
      </c>
      <c r="R2495" s="46">
        <f>MIN(G2495,INDEX(Asumsi!$C$5:$C$7,MATCH(I2495,Asumsi!$A$5:$A$7,0)))</f>
        <v>0.05</v>
      </c>
      <c r="S2495" s="43">
        <f t="shared" si="310"/>
        <v>1</v>
      </c>
      <c r="T2495" s="45">
        <f t="shared" si="311"/>
        <v>771532.79999999993</v>
      </c>
      <c r="U2495" s="45">
        <f>IF(L2495=1,F2495*INDEX(Asumsi!$B$5:$B$7,MATCH(I2495,Asumsi!$A$5:$A$7,0))-F2495*R2495,0)</f>
        <v>6429440</v>
      </c>
      <c r="V2495" s="45">
        <f>IF(S2495=1,U2495*(1-Asumsi!$B$10),U2495)</f>
        <v>6107968</v>
      </c>
    </row>
    <row r="2496" spans="1:22" x14ac:dyDescent="0.35">
      <c r="A2496" s="43">
        <v>40934</v>
      </c>
      <c r="B2496" s="43" t="s">
        <v>202</v>
      </c>
      <c r="C2496" s="43" t="s">
        <v>686</v>
      </c>
      <c r="D2496" s="44">
        <v>40860</v>
      </c>
      <c r="E2496" s="43">
        <v>28</v>
      </c>
      <c r="F2496" s="43">
        <v>98980</v>
      </c>
      <c r="G2496" s="43">
        <v>0.01</v>
      </c>
      <c r="H2496" s="43">
        <v>990</v>
      </c>
      <c r="I2496" s="43" t="s">
        <v>76</v>
      </c>
      <c r="J2496" s="43" t="s">
        <v>147</v>
      </c>
      <c r="K2496" s="43">
        <f t="shared" si="304"/>
        <v>2011</v>
      </c>
      <c r="L2496" s="43">
        <f t="shared" si="305"/>
        <v>1</v>
      </c>
      <c r="M2496" s="43">
        <f t="shared" si="306"/>
        <v>0</v>
      </c>
      <c r="N2496" s="43">
        <f t="shared" si="307"/>
        <v>1</v>
      </c>
      <c r="O2496" s="43" t="str">
        <f t="shared" si="308"/>
        <v>B: 1-3%</v>
      </c>
      <c r="P2496" s="45">
        <f t="shared" si="309"/>
        <v>97990</v>
      </c>
      <c r="Q2496" s="45">
        <f>IF(L2496=1,F2496*INDEX(Asumsi!$B$5:$B$7,MATCH(I2496,Asumsi!$A$5:$A$7,0))-H2496,0)</f>
        <v>28704</v>
      </c>
      <c r="R2496" s="46">
        <f>MIN(G2496,INDEX(Asumsi!$C$5:$C$7,MATCH(I2496,Asumsi!$A$5:$A$7,0)))</f>
        <v>0.01</v>
      </c>
      <c r="S2496" s="43">
        <f t="shared" si="310"/>
        <v>0</v>
      </c>
      <c r="T2496" s="45">
        <f t="shared" si="311"/>
        <v>0</v>
      </c>
      <c r="U2496" s="45">
        <f>IF(L2496=1,F2496*INDEX(Asumsi!$B$5:$B$7,MATCH(I2496,Asumsi!$A$5:$A$7,0))-F2496*R2496,0)</f>
        <v>28704.2</v>
      </c>
      <c r="V2496" s="45">
        <f>IF(S2496=1,U2496*(1-Asumsi!$B$10),U2496)</f>
        <v>28704.2</v>
      </c>
    </row>
    <row r="2497" spans="1:22" x14ac:dyDescent="0.35">
      <c r="A2497" s="43">
        <v>41254</v>
      </c>
      <c r="B2497" s="43" t="s">
        <v>202</v>
      </c>
      <c r="C2497" s="43" t="s">
        <v>685</v>
      </c>
      <c r="D2497" s="44">
        <v>40553</v>
      </c>
      <c r="E2497" s="43">
        <v>17</v>
      </c>
      <c r="F2497" s="43">
        <v>3565360</v>
      </c>
      <c r="G2497" s="43">
        <v>0.08</v>
      </c>
      <c r="H2497" s="43">
        <v>285229</v>
      </c>
      <c r="I2497" s="43" t="s">
        <v>75</v>
      </c>
      <c r="J2497" s="43" t="s">
        <v>144</v>
      </c>
      <c r="K2497" s="43">
        <f t="shared" si="304"/>
        <v>2011</v>
      </c>
      <c r="L2497" s="43">
        <f t="shared" si="305"/>
        <v>1</v>
      </c>
      <c r="M2497" s="43">
        <f t="shared" si="306"/>
        <v>0</v>
      </c>
      <c r="N2497" s="43">
        <f t="shared" si="307"/>
        <v>1</v>
      </c>
      <c r="O2497" s="43" t="str">
        <f t="shared" si="308"/>
        <v>D: 7%+</v>
      </c>
      <c r="P2497" s="45">
        <f t="shared" si="309"/>
        <v>3280131</v>
      </c>
      <c r="Q2497" s="45">
        <f>IF(L2497=1,F2497*INDEX(Asumsi!$B$5:$B$7,MATCH(I2497,Asumsi!$A$5:$A$7,0))-H2497,0)</f>
        <v>784379</v>
      </c>
      <c r="R2497" s="46">
        <f>MIN(G2497,INDEX(Asumsi!$C$5:$C$7,MATCH(I2497,Asumsi!$A$5:$A$7,0)))</f>
        <v>0.03</v>
      </c>
      <c r="S2497" s="43">
        <f t="shared" si="310"/>
        <v>1</v>
      </c>
      <c r="T2497" s="45">
        <f t="shared" si="311"/>
        <v>178268</v>
      </c>
      <c r="U2497" s="45">
        <f>IF(L2497=1,F2497*INDEX(Asumsi!$B$5:$B$7,MATCH(I2497,Asumsi!$A$5:$A$7,0))-F2497*R2497,0)</f>
        <v>962647.2</v>
      </c>
      <c r="V2497" s="45">
        <f>IF(S2497=1,U2497*(1-Asumsi!$B$10),U2497)</f>
        <v>914514.84</v>
      </c>
    </row>
    <row r="2498" spans="1:22" x14ac:dyDescent="0.35">
      <c r="A2498" s="43">
        <v>41472</v>
      </c>
      <c r="B2498" s="43" t="s">
        <v>202</v>
      </c>
      <c r="C2498" s="43" t="s">
        <v>644</v>
      </c>
      <c r="D2498" s="44">
        <v>40201</v>
      </c>
      <c r="E2498" s="43">
        <v>48</v>
      </c>
      <c r="F2498" s="43">
        <v>561740</v>
      </c>
      <c r="G2498" s="43">
        <v>0.01</v>
      </c>
      <c r="H2498" s="43">
        <v>5617</v>
      </c>
      <c r="I2498" s="43" t="s">
        <v>76</v>
      </c>
      <c r="J2498" s="43" t="s">
        <v>138</v>
      </c>
      <c r="K2498" s="43">
        <f t="shared" ref="K2498:K2561" si="312">YEAR(D2498)</f>
        <v>2010</v>
      </c>
      <c r="L2498" s="43">
        <f t="shared" ref="L2498:L2561" si="313">IF(B2498="Order Finished",1,0)</f>
        <v>1</v>
      </c>
      <c r="M2498" s="43">
        <f t="shared" ref="M2498:M2561" si="314">IF(B2498="Order Returned",1,0)</f>
        <v>0</v>
      </c>
      <c r="N2498" s="43">
        <f t="shared" ref="N2498:N2561" si="315">IF(B2498="Order Cancelled",0,1)</f>
        <v>1</v>
      </c>
      <c r="O2498" s="43" t="str">
        <f t="shared" ref="O2498:O2561" si="316">IF(G2498=0,"A: 0%",IF(G2498&lt;=0.03,"B: 1-3%",IF(G2498&lt;=0.06,"C: 4-6%","D: 7%+")))</f>
        <v>B: 1-3%</v>
      </c>
      <c r="P2498" s="45">
        <f t="shared" ref="P2498:P2561" si="317">IF(L2498=1,F2498-H2498,0)</f>
        <v>556123</v>
      </c>
      <c r="Q2498" s="45">
        <f>IF(L2498=1,F2498*INDEX(Asumsi!$B$5:$B$7,MATCH(I2498,Asumsi!$A$5:$A$7,0))-H2498,0)</f>
        <v>162905</v>
      </c>
      <c r="R2498" s="46">
        <f>MIN(G2498,INDEX(Asumsi!$C$5:$C$7,MATCH(I2498,Asumsi!$A$5:$A$7,0)))</f>
        <v>0.01</v>
      </c>
      <c r="S2498" s="43">
        <f t="shared" ref="S2498:S2561" si="318">IF(G2498&gt;R2498,1,0)</f>
        <v>0</v>
      </c>
      <c r="T2498" s="45">
        <f t="shared" ref="T2498:T2561" si="319">IF(L2498=1,F2498*(G2498-R2498),0)</f>
        <v>0</v>
      </c>
      <c r="U2498" s="45">
        <f>IF(L2498=1,F2498*INDEX(Asumsi!$B$5:$B$7,MATCH(I2498,Asumsi!$A$5:$A$7,0))-F2498*R2498,0)</f>
        <v>162904.6</v>
      </c>
      <c r="V2498" s="45">
        <f>IF(S2498=1,U2498*(1-Asumsi!$B$10),U2498)</f>
        <v>162904.6</v>
      </c>
    </row>
    <row r="2499" spans="1:22" x14ac:dyDescent="0.35">
      <c r="A2499" s="43">
        <v>41830</v>
      </c>
      <c r="B2499" s="43" t="s">
        <v>202</v>
      </c>
      <c r="C2499" s="43" t="s">
        <v>667</v>
      </c>
      <c r="D2499" s="44">
        <v>40956</v>
      </c>
      <c r="E2499" s="43">
        <v>42</v>
      </c>
      <c r="F2499" s="43">
        <v>10722160</v>
      </c>
      <c r="G2499" s="43">
        <v>0</v>
      </c>
      <c r="H2499" s="43">
        <v>0</v>
      </c>
      <c r="I2499" s="43" t="s">
        <v>77</v>
      </c>
      <c r="J2499" s="43" t="s">
        <v>134</v>
      </c>
      <c r="K2499" s="43">
        <f t="shared" si="312"/>
        <v>2012</v>
      </c>
      <c r="L2499" s="43">
        <f t="shared" si="313"/>
        <v>1</v>
      </c>
      <c r="M2499" s="43">
        <f t="shared" si="314"/>
        <v>0</v>
      </c>
      <c r="N2499" s="43">
        <f t="shared" si="315"/>
        <v>1</v>
      </c>
      <c r="O2499" s="43" t="str">
        <f t="shared" si="316"/>
        <v>A: 0%</v>
      </c>
      <c r="P2499" s="45">
        <f t="shared" si="317"/>
        <v>10722160</v>
      </c>
      <c r="Q2499" s="45">
        <f>IF(L2499=1,F2499*INDEX(Asumsi!$B$5:$B$7,MATCH(I2499,Asumsi!$A$5:$A$7,0))-H2499,0)</f>
        <v>3216648</v>
      </c>
      <c r="R2499" s="46">
        <f>MIN(G2499,INDEX(Asumsi!$C$5:$C$7,MATCH(I2499,Asumsi!$A$5:$A$7,0)))</f>
        <v>0</v>
      </c>
      <c r="S2499" s="43">
        <f t="shared" si="318"/>
        <v>0</v>
      </c>
      <c r="T2499" s="45">
        <f t="shared" si="319"/>
        <v>0</v>
      </c>
      <c r="U2499" s="45">
        <f>IF(L2499=1,F2499*INDEX(Asumsi!$B$5:$B$7,MATCH(I2499,Asumsi!$A$5:$A$7,0))-F2499*R2499,0)</f>
        <v>3216648</v>
      </c>
      <c r="V2499" s="45">
        <f>IF(S2499=1,U2499*(1-Asumsi!$B$10),U2499)</f>
        <v>3216648</v>
      </c>
    </row>
    <row r="2500" spans="1:22" x14ac:dyDescent="0.35">
      <c r="A2500" s="43">
        <v>42144</v>
      </c>
      <c r="B2500" s="43" t="s">
        <v>202</v>
      </c>
      <c r="C2500" s="43" t="s">
        <v>661</v>
      </c>
      <c r="D2500" s="44">
        <v>40129</v>
      </c>
      <c r="E2500" s="43">
        <v>10</v>
      </c>
      <c r="F2500" s="43">
        <v>1340060</v>
      </c>
      <c r="G2500" s="43">
        <v>0.01</v>
      </c>
      <c r="H2500" s="43">
        <v>13401</v>
      </c>
      <c r="I2500" s="43" t="s">
        <v>76</v>
      </c>
      <c r="J2500" s="43" t="s">
        <v>140</v>
      </c>
      <c r="K2500" s="43">
        <f t="shared" si="312"/>
        <v>2009</v>
      </c>
      <c r="L2500" s="43">
        <f t="shared" si="313"/>
        <v>1</v>
      </c>
      <c r="M2500" s="43">
        <f t="shared" si="314"/>
        <v>0</v>
      </c>
      <c r="N2500" s="43">
        <f t="shared" si="315"/>
        <v>1</v>
      </c>
      <c r="O2500" s="43" t="str">
        <f t="shared" si="316"/>
        <v>B: 1-3%</v>
      </c>
      <c r="P2500" s="45">
        <f t="shared" si="317"/>
        <v>1326659</v>
      </c>
      <c r="Q2500" s="45">
        <f>IF(L2500=1,F2500*INDEX(Asumsi!$B$5:$B$7,MATCH(I2500,Asumsi!$A$5:$A$7,0))-H2500,0)</f>
        <v>388617</v>
      </c>
      <c r="R2500" s="46">
        <f>MIN(G2500,INDEX(Asumsi!$C$5:$C$7,MATCH(I2500,Asumsi!$A$5:$A$7,0)))</f>
        <v>0.01</v>
      </c>
      <c r="S2500" s="43">
        <f t="shared" si="318"/>
        <v>0</v>
      </c>
      <c r="T2500" s="45">
        <f t="shared" si="319"/>
        <v>0</v>
      </c>
      <c r="U2500" s="45">
        <f>IF(L2500=1,F2500*INDEX(Asumsi!$B$5:$B$7,MATCH(I2500,Asumsi!$A$5:$A$7,0))-F2500*R2500,0)</f>
        <v>388617.4</v>
      </c>
      <c r="V2500" s="45">
        <f>IF(S2500=1,U2500*(1-Asumsi!$B$10),U2500)</f>
        <v>388617.4</v>
      </c>
    </row>
    <row r="2501" spans="1:22" x14ac:dyDescent="0.35">
      <c r="A2501" s="43">
        <v>42439</v>
      </c>
      <c r="B2501" s="43" t="s">
        <v>202</v>
      </c>
      <c r="C2501" s="43" t="s">
        <v>664</v>
      </c>
      <c r="D2501" s="44">
        <v>40348</v>
      </c>
      <c r="E2501" s="43">
        <v>28</v>
      </c>
      <c r="F2501" s="43">
        <v>329000</v>
      </c>
      <c r="G2501" s="43">
        <v>0.01</v>
      </c>
      <c r="H2501" s="43">
        <v>3290</v>
      </c>
      <c r="I2501" s="43" t="s">
        <v>76</v>
      </c>
      <c r="J2501" s="43" t="s">
        <v>147</v>
      </c>
      <c r="K2501" s="43">
        <f t="shared" si="312"/>
        <v>2010</v>
      </c>
      <c r="L2501" s="43">
        <f t="shared" si="313"/>
        <v>1</v>
      </c>
      <c r="M2501" s="43">
        <f t="shared" si="314"/>
        <v>0</v>
      </c>
      <c r="N2501" s="43">
        <f t="shared" si="315"/>
        <v>1</v>
      </c>
      <c r="O2501" s="43" t="str">
        <f t="shared" si="316"/>
        <v>B: 1-3%</v>
      </c>
      <c r="P2501" s="45">
        <f t="shared" si="317"/>
        <v>325710</v>
      </c>
      <c r="Q2501" s="45">
        <f>IF(L2501=1,F2501*INDEX(Asumsi!$B$5:$B$7,MATCH(I2501,Asumsi!$A$5:$A$7,0))-H2501,0)</f>
        <v>95410</v>
      </c>
      <c r="R2501" s="46">
        <f>MIN(G2501,INDEX(Asumsi!$C$5:$C$7,MATCH(I2501,Asumsi!$A$5:$A$7,0)))</f>
        <v>0.01</v>
      </c>
      <c r="S2501" s="43">
        <f t="shared" si="318"/>
        <v>0</v>
      </c>
      <c r="T2501" s="45">
        <f t="shared" si="319"/>
        <v>0</v>
      </c>
      <c r="U2501" s="45">
        <f>IF(L2501=1,F2501*INDEX(Asumsi!$B$5:$B$7,MATCH(I2501,Asumsi!$A$5:$A$7,0))-F2501*R2501,0)</f>
        <v>95410</v>
      </c>
      <c r="V2501" s="45">
        <f>IF(S2501=1,U2501*(1-Asumsi!$B$10),U2501)</f>
        <v>95410</v>
      </c>
    </row>
    <row r="2502" spans="1:22" x14ac:dyDescent="0.35">
      <c r="A2502" s="43">
        <v>42758</v>
      </c>
      <c r="B2502" s="43" t="s">
        <v>202</v>
      </c>
      <c r="C2502" s="43" t="s">
        <v>695</v>
      </c>
      <c r="D2502" s="44">
        <v>41223</v>
      </c>
      <c r="E2502" s="43">
        <v>12</v>
      </c>
      <c r="F2502" s="43">
        <v>3539480</v>
      </c>
      <c r="G2502" s="43">
        <v>7.0000000000000007E-2</v>
      </c>
      <c r="H2502" s="43">
        <v>247764</v>
      </c>
      <c r="I2502" s="43" t="s">
        <v>77</v>
      </c>
      <c r="J2502" s="43" t="s">
        <v>142</v>
      </c>
      <c r="K2502" s="43">
        <f t="shared" si="312"/>
        <v>2012</v>
      </c>
      <c r="L2502" s="43">
        <f t="shared" si="313"/>
        <v>1</v>
      </c>
      <c r="M2502" s="43">
        <f t="shared" si="314"/>
        <v>0</v>
      </c>
      <c r="N2502" s="43">
        <f t="shared" si="315"/>
        <v>1</v>
      </c>
      <c r="O2502" s="43" t="str">
        <f t="shared" si="316"/>
        <v>D: 7%+</v>
      </c>
      <c r="P2502" s="45">
        <f t="shared" si="317"/>
        <v>3291716</v>
      </c>
      <c r="Q2502" s="45">
        <f>IF(L2502=1,F2502*INDEX(Asumsi!$B$5:$B$7,MATCH(I2502,Asumsi!$A$5:$A$7,0))-H2502,0)</f>
        <v>814080</v>
      </c>
      <c r="R2502" s="46">
        <f>MIN(G2502,INDEX(Asumsi!$C$5:$C$7,MATCH(I2502,Asumsi!$A$5:$A$7,0)))</f>
        <v>0.05</v>
      </c>
      <c r="S2502" s="43">
        <f t="shared" si="318"/>
        <v>1</v>
      </c>
      <c r="T2502" s="45">
        <f t="shared" si="319"/>
        <v>70789.60000000002</v>
      </c>
      <c r="U2502" s="45">
        <f>IF(L2502=1,F2502*INDEX(Asumsi!$B$5:$B$7,MATCH(I2502,Asumsi!$A$5:$A$7,0))-F2502*R2502,0)</f>
        <v>884870</v>
      </c>
      <c r="V2502" s="45">
        <f>IF(S2502=1,U2502*(1-Asumsi!$B$10),U2502)</f>
        <v>840626.5</v>
      </c>
    </row>
    <row r="2503" spans="1:22" x14ac:dyDescent="0.35">
      <c r="A2503" s="43">
        <v>42950</v>
      </c>
      <c r="B2503" s="43" t="s">
        <v>202</v>
      </c>
      <c r="C2503" s="43" t="s">
        <v>679</v>
      </c>
      <c r="D2503" s="44">
        <v>40412</v>
      </c>
      <c r="E2503" s="43">
        <v>38</v>
      </c>
      <c r="F2503" s="43">
        <v>2284970</v>
      </c>
      <c r="G2503" s="43">
        <v>0.09</v>
      </c>
      <c r="H2503" s="43">
        <v>205647</v>
      </c>
      <c r="I2503" s="43" t="s">
        <v>77</v>
      </c>
      <c r="J2503" s="43" t="s">
        <v>137</v>
      </c>
      <c r="K2503" s="43">
        <f t="shared" si="312"/>
        <v>2010</v>
      </c>
      <c r="L2503" s="43">
        <f t="shared" si="313"/>
        <v>1</v>
      </c>
      <c r="M2503" s="43">
        <f t="shared" si="314"/>
        <v>0</v>
      </c>
      <c r="N2503" s="43">
        <f t="shared" si="315"/>
        <v>1</v>
      </c>
      <c r="O2503" s="43" t="str">
        <f t="shared" si="316"/>
        <v>D: 7%+</v>
      </c>
      <c r="P2503" s="45">
        <f t="shared" si="317"/>
        <v>2079323</v>
      </c>
      <c r="Q2503" s="45">
        <f>IF(L2503=1,F2503*INDEX(Asumsi!$B$5:$B$7,MATCH(I2503,Asumsi!$A$5:$A$7,0))-H2503,0)</f>
        <v>479844</v>
      </c>
      <c r="R2503" s="46">
        <f>MIN(G2503,INDEX(Asumsi!$C$5:$C$7,MATCH(I2503,Asumsi!$A$5:$A$7,0)))</f>
        <v>0.05</v>
      </c>
      <c r="S2503" s="43">
        <f t="shared" si="318"/>
        <v>1</v>
      </c>
      <c r="T2503" s="45">
        <f t="shared" si="319"/>
        <v>91398.799999999988</v>
      </c>
      <c r="U2503" s="45">
        <f>IF(L2503=1,F2503*INDEX(Asumsi!$B$5:$B$7,MATCH(I2503,Asumsi!$A$5:$A$7,0))-F2503*R2503,0)</f>
        <v>571242.5</v>
      </c>
      <c r="V2503" s="45">
        <f>IF(S2503=1,U2503*(1-Asumsi!$B$10),U2503)</f>
        <v>542680.375</v>
      </c>
    </row>
    <row r="2504" spans="1:22" x14ac:dyDescent="0.35">
      <c r="A2504" s="43">
        <v>42951</v>
      </c>
      <c r="B2504" s="43" t="s">
        <v>202</v>
      </c>
      <c r="C2504" s="43" t="s">
        <v>693</v>
      </c>
      <c r="D2504" s="44">
        <v>41168</v>
      </c>
      <c r="E2504" s="43">
        <v>20</v>
      </c>
      <c r="F2504" s="43">
        <v>4209982</v>
      </c>
      <c r="G2504" s="43">
        <v>0.09</v>
      </c>
      <c r="H2504" s="43">
        <v>378898</v>
      </c>
      <c r="I2504" s="43" t="s">
        <v>77</v>
      </c>
      <c r="J2504" s="43" t="s">
        <v>137</v>
      </c>
      <c r="K2504" s="43">
        <f t="shared" si="312"/>
        <v>2012</v>
      </c>
      <c r="L2504" s="43">
        <f t="shared" si="313"/>
        <v>1</v>
      </c>
      <c r="M2504" s="43">
        <f t="shared" si="314"/>
        <v>0</v>
      </c>
      <c r="N2504" s="43">
        <f t="shared" si="315"/>
        <v>1</v>
      </c>
      <c r="O2504" s="43" t="str">
        <f t="shared" si="316"/>
        <v>D: 7%+</v>
      </c>
      <c r="P2504" s="45">
        <f t="shared" si="317"/>
        <v>3831084</v>
      </c>
      <c r="Q2504" s="45">
        <f>IF(L2504=1,F2504*INDEX(Asumsi!$B$5:$B$7,MATCH(I2504,Asumsi!$A$5:$A$7,0))-H2504,0)</f>
        <v>884096.59999999986</v>
      </c>
      <c r="R2504" s="46">
        <f>MIN(G2504,INDEX(Asumsi!$C$5:$C$7,MATCH(I2504,Asumsi!$A$5:$A$7,0)))</f>
        <v>0.05</v>
      </c>
      <c r="S2504" s="43">
        <f t="shared" si="318"/>
        <v>1</v>
      </c>
      <c r="T2504" s="45">
        <f t="shared" si="319"/>
        <v>168399.27999999997</v>
      </c>
      <c r="U2504" s="45">
        <f>IF(L2504=1,F2504*INDEX(Asumsi!$B$5:$B$7,MATCH(I2504,Asumsi!$A$5:$A$7,0))-F2504*R2504,0)</f>
        <v>1052495.4999999998</v>
      </c>
      <c r="V2504" s="45">
        <f>IF(S2504=1,U2504*(1-Asumsi!$B$10),U2504)</f>
        <v>999870.72499999974</v>
      </c>
    </row>
    <row r="2505" spans="1:22" x14ac:dyDescent="0.35">
      <c r="A2505" s="43">
        <v>43172</v>
      </c>
      <c r="B2505" s="43" t="s">
        <v>202</v>
      </c>
      <c r="C2505" s="43" t="s">
        <v>620</v>
      </c>
      <c r="D2505" s="44">
        <v>39997</v>
      </c>
      <c r="E2505" s="43">
        <v>19</v>
      </c>
      <c r="F2505" s="43">
        <v>56680</v>
      </c>
      <c r="G2505" s="43">
        <v>0.09</v>
      </c>
      <c r="H2505" s="43">
        <v>5101</v>
      </c>
      <c r="I2505" s="43" t="s">
        <v>76</v>
      </c>
      <c r="J2505" s="43" t="s">
        <v>150</v>
      </c>
      <c r="K2505" s="43">
        <f t="shared" si="312"/>
        <v>2009</v>
      </c>
      <c r="L2505" s="43">
        <f t="shared" si="313"/>
        <v>1</v>
      </c>
      <c r="M2505" s="43">
        <f t="shared" si="314"/>
        <v>0</v>
      </c>
      <c r="N2505" s="43">
        <f t="shared" si="315"/>
        <v>1</v>
      </c>
      <c r="O2505" s="43" t="str">
        <f t="shared" si="316"/>
        <v>D: 7%+</v>
      </c>
      <c r="P2505" s="45">
        <f t="shared" si="317"/>
        <v>51579</v>
      </c>
      <c r="Q2505" s="45">
        <f>IF(L2505=1,F2505*INDEX(Asumsi!$B$5:$B$7,MATCH(I2505,Asumsi!$A$5:$A$7,0))-H2505,0)</f>
        <v>11903</v>
      </c>
      <c r="R2505" s="46">
        <f>MIN(G2505,INDEX(Asumsi!$C$5:$C$7,MATCH(I2505,Asumsi!$A$5:$A$7,0)))</f>
        <v>0.05</v>
      </c>
      <c r="S2505" s="43">
        <f t="shared" si="318"/>
        <v>1</v>
      </c>
      <c r="T2505" s="45">
        <f t="shared" si="319"/>
        <v>2267.1999999999998</v>
      </c>
      <c r="U2505" s="45">
        <f>IF(L2505=1,F2505*INDEX(Asumsi!$B$5:$B$7,MATCH(I2505,Asumsi!$A$5:$A$7,0))-F2505*R2505,0)</f>
        <v>14170</v>
      </c>
      <c r="V2505" s="45">
        <f>IF(S2505=1,U2505*(1-Asumsi!$B$10),U2505)</f>
        <v>13461.5</v>
      </c>
    </row>
    <row r="2506" spans="1:22" x14ac:dyDescent="0.35">
      <c r="A2506" s="43">
        <v>43270</v>
      </c>
      <c r="B2506" s="43" t="s">
        <v>202</v>
      </c>
      <c r="C2506" s="43" t="s">
        <v>688</v>
      </c>
      <c r="D2506" s="44">
        <v>41153</v>
      </c>
      <c r="E2506" s="43">
        <v>35</v>
      </c>
      <c r="F2506" s="43">
        <v>687840</v>
      </c>
      <c r="G2506" s="43">
        <v>0.06</v>
      </c>
      <c r="H2506" s="43">
        <v>41270</v>
      </c>
      <c r="I2506" s="43" t="s">
        <v>76</v>
      </c>
      <c r="J2506" s="43" t="s">
        <v>149</v>
      </c>
      <c r="K2506" s="43">
        <f t="shared" si="312"/>
        <v>2012</v>
      </c>
      <c r="L2506" s="43">
        <f t="shared" si="313"/>
        <v>1</v>
      </c>
      <c r="M2506" s="43">
        <f t="shared" si="314"/>
        <v>0</v>
      </c>
      <c r="N2506" s="43">
        <f t="shared" si="315"/>
        <v>1</v>
      </c>
      <c r="O2506" s="43" t="str">
        <f t="shared" si="316"/>
        <v>C: 4-6%</v>
      </c>
      <c r="P2506" s="45">
        <f t="shared" si="317"/>
        <v>646570</v>
      </c>
      <c r="Q2506" s="45">
        <f>IF(L2506=1,F2506*INDEX(Asumsi!$B$5:$B$7,MATCH(I2506,Asumsi!$A$5:$A$7,0))-H2506,0)</f>
        <v>165082</v>
      </c>
      <c r="R2506" s="46">
        <f>MIN(G2506,INDEX(Asumsi!$C$5:$C$7,MATCH(I2506,Asumsi!$A$5:$A$7,0)))</f>
        <v>0.05</v>
      </c>
      <c r="S2506" s="43">
        <f t="shared" si="318"/>
        <v>1</v>
      </c>
      <c r="T2506" s="45">
        <f t="shared" si="319"/>
        <v>6878.3999999999969</v>
      </c>
      <c r="U2506" s="45">
        <f>IF(L2506=1,F2506*INDEX(Asumsi!$B$5:$B$7,MATCH(I2506,Asumsi!$A$5:$A$7,0))-F2506*R2506,0)</f>
        <v>171960</v>
      </c>
      <c r="V2506" s="45">
        <f>IF(S2506=1,U2506*(1-Asumsi!$B$10),U2506)</f>
        <v>163362</v>
      </c>
    </row>
    <row r="2507" spans="1:22" x14ac:dyDescent="0.35">
      <c r="A2507" s="43">
        <v>43271</v>
      </c>
      <c r="B2507" s="43" t="s">
        <v>202</v>
      </c>
      <c r="C2507" s="43" t="s">
        <v>677</v>
      </c>
      <c r="D2507" s="44">
        <v>40240</v>
      </c>
      <c r="E2507" s="43">
        <v>2</v>
      </c>
      <c r="F2507" s="43">
        <v>15500</v>
      </c>
      <c r="G2507" s="43">
        <v>0.03</v>
      </c>
      <c r="H2507" s="43">
        <v>465</v>
      </c>
      <c r="I2507" s="43" t="s">
        <v>76</v>
      </c>
      <c r="J2507" s="43" t="s">
        <v>147</v>
      </c>
      <c r="K2507" s="43">
        <f t="shared" si="312"/>
        <v>2010</v>
      </c>
      <c r="L2507" s="43">
        <f t="shared" si="313"/>
        <v>1</v>
      </c>
      <c r="M2507" s="43">
        <f t="shared" si="314"/>
        <v>0</v>
      </c>
      <c r="N2507" s="43">
        <f t="shared" si="315"/>
        <v>1</v>
      </c>
      <c r="O2507" s="43" t="str">
        <f t="shared" si="316"/>
        <v>B: 1-3%</v>
      </c>
      <c r="P2507" s="45">
        <f t="shared" si="317"/>
        <v>15035</v>
      </c>
      <c r="Q2507" s="45">
        <f>IF(L2507=1,F2507*INDEX(Asumsi!$B$5:$B$7,MATCH(I2507,Asumsi!$A$5:$A$7,0))-H2507,0)</f>
        <v>4185</v>
      </c>
      <c r="R2507" s="46">
        <f>MIN(G2507,INDEX(Asumsi!$C$5:$C$7,MATCH(I2507,Asumsi!$A$5:$A$7,0)))</f>
        <v>0.03</v>
      </c>
      <c r="S2507" s="43">
        <f t="shared" si="318"/>
        <v>0</v>
      </c>
      <c r="T2507" s="45">
        <f t="shared" si="319"/>
        <v>0</v>
      </c>
      <c r="U2507" s="45">
        <f>IF(L2507=1,F2507*INDEX(Asumsi!$B$5:$B$7,MATCH(I2507,Asumsi!$A$5:$A$7,0))-F2507*R2507,0)</f>
        <v>4185</v>
      </c>
      <c r="V2507" s="45">
        <f>IF(S2507=1,U2507*(1-Asumsi!$B$10),U2507)</f>
        <v>4185</v>
      </c>
    </row>
    <row r="2508" spans="1:22" x14ac:dyDescent="0.35">
      <c r="A2508" s="43">
        <v>43745</v>
      </c>
      <c r="B2508" s="43" t="s">
        <v>202</v>
      </c>
      <c r="C2508" s="43" t="s">
        <v>684</v>
      </c>
      <c r="D2508" s="44">
        <v>40483</v>
      </c>
      <c r="E2508" s="43">
        <v>43</v>
      </c>
      <c r="F2508" s="43">
        <v>4867060</v>
      </c>
      <c r="G2508" s="43">
        <v>0.02</v>
      </c>
      <c r="H2508" s="43">
        <v>97341</v>
      </c>
      <c r="I2508" s="43" t="s">
        <v>76</v>
      </c>
      <c r="J2508" s="43" t="s">
        <v>141</v>
      </c>
      <c r="K2508" s="43">
        <f t="shared" si="312"/>
        <v>2010</v>
      </c>
      <c r="L2508" s="43">
        <f t="shared" si="313"/>
        <v>1</v>
      </c>
      <c r="M2508" s="43">
        <f t="shared" si="314"/>
        <v>0</v>
      </c>
      <c r="N2508" s="43">
        <f t="shared" si="315"/>
        <v>1</v>
      </c>
      <c r="O2508" s="43" t="str">
        <f t="shared" si="316"/>
        <v>B: 1-3%</v>
      </c>
      <c r="P2508" s="45">
        <f t="shared" si="317"/>
        <v>4769719</v>
      </c>
      <c r="Q2508" s="45">
        <f>IF(L2508=1,F2508*INDEX(Asumsi!$B$5:$B$7,MATCH(I2508,Asumsi!$A$5:$A$7,0))-H2508,0)</f>
        <v>1362777</v>
      </c>
      <c r="R2508" s="46">
        <f>MIN(G2508,INDEX(Asumsi!$C$5:$C$7,MATCH(I2508,Asumsi!$A$5:$A$7,0)))</f>
        <v>0.02</v>
      </c>
      <c r="S2508" s="43">
        <f t="shared" si="318"/>
        <v>0</v>
      </c>
      <c r="T2508" s="45">
        <f t="shared" si="319"/>
        <v>0</v>
      </c>
      <c r="U2508" s="45">
        <f>IF(L2508=1,F2508*INDEX(Asumsi!$B$5:$B$7,MATCH(I2508,Asumsi!$A$5:$A$7,0))-F2508*R2508,0)</f>
        <v>1362776.8</v>
      </c>
      <c r="V2508" s="45">
        <f>IF(S2508=1,U2508*(1-Asumsi!$B$10),U2508)</f>
        <v>1362776.8</v>
      </c>
    </row>
    <row r="2509" spans="1:22" x14ac:dyDescent="0.35">
      <c r="A2509" s="43">
        <v>43779</v>
      </c>
      <c r="B2509" s="43" t="s">
        <v>202</v>
      </c>
      <c r="C2509" s="43" t="s">
        <v>691</v>
      </c>
      <c r="D2509" s="44">
        <v>40046</v>
      </c>
      <c r="E2509" s="43">
        <v>20</v>
      </c>
      <c r="F2509" s="43">
        <v>7756980</v>
      </c>
      <c r="G2509" s="43">
        <v>0.09</v>
      </c>
      <c r="H2509" s="43">
        <v>698128</v>
      </c>
      <c r="I2509" s="43" t="s">
        <v>75</v>
      </c>
      <c r="J2509" s="43" t="s">
        <v>144</v>
      </c>
      <c r="K2509" s="43">
        <f t="shared" si="312"/>
        <v>2009</v>
      </c>
      <c r="L2509" s="43">
        <f t="shared" si="313"/>
        <v>1</v>
      </c>
      <c r="M2509" s="43">
        <f t="shared" si="314"/>
        <v>0</v>
      </c>
      <c r="N2509" s="43">
        <f t="shared" si="315"/>
        <v>1</v>
      </c>
      <c r="O2509" s="43" t="str">
        <f t="shared" si="316"/>
        <v>D: 7%+</v>
      </c>
      <c r="P2509" s="45">
        <f t="shared" si="317"/>
        <v>7058852</v>
      </c>
      <c r="Q2509" s="45">
        <f>IF(L2509=1,F2509*INDEX(Asumsi!$B$5:$B$7,MATCH(I2509,Asumsi!$A$5:$A$7,0))-H2509,0)</f>
        <v>1628966</v>
      </c>
      <c r="R2509" s="46">
        <f>MIN(G2509,INDEX(Asumsi!$C$5:$C$7,MATCH(I2509,Asumsi!$A$5:$A$7,0)))</f>
        <v>0.03</v>
      </c>
      <c r="S2509" s="43">
        <f t="shared" si="318"/>
        <v>1</v>
      </c>
      <c r="T2509" s="45">
        <f t="shared" si="319"/>
        <v>465418.8</v>
      </c>
      <c r="U2509" s="45">
        <f>IF(L2509=1,F2509*INDEX(Asumsi!$B$5:$B$7,MATCH(I2509,Asumsi!$A$5:$A$7,0))-F2509*R2509,0)</f>
        <v>2094384.6</v>
      </c>
      <c r="V2509" s="45">
        <f>IF(S2509=1,U2509*(1-Asumsi!$B$10),U2509)</f>
        <v>1989665.37</v>
      </c>
    </row>
    <row r="2510" spans="1:22" x14ac:dyDescent="0.35">
      <c r="A2510" s="43">
        <v>43877</v>
      </c>
      <c r="B2510" s="43" t="s">
        <v>202</v>
      </c>
      <c r="C2510" s="43" t="s">
        <v>662</v>
      </c>
      <c r="D2510" s="44">
        <v>40252</v>
      </c>
      <c r="E2510" s="43">
        <v>36</v>
      </c>
      <c r="F2510" s="43">
        <v>1160080</v>
      </c>
      <c r="G2510" s="43">
        <v>0.09</v>
      </c>
      <c r="H2510" s="43">
        <v>104407</v>
      </c>
      <c r="I2510" s="43" t="s">
        <v>76</v>
      </c>
      <c r="J2510" s="43" t="s">
        <v>140</v>
      </c>
      <c r="K2510" s="43">
        <f t="shared" si="312"/>
        <v>2010</v>
      </c>
      <c r="L2510" s="43">
        <f t="shared" si="313"/>
        <v>1</v>
      </c>
      <c r="M2510" s="43">
        <f t="shared" si="314"/>
        <v>0</v>
      </c>
      <c r="N2510" s="43">
        <f t="shared" si="315"/>
        <v>1</v>
      </c>
      <c r="O2510" s="43" t="str">
        <f t="shared" si="316"/>
        <v>D: 7%+</v>
      </c>
      <c r="P2510" s="45">
        <f t="shared" si="317"/>
        <v>1055673</v>
      </c>
      <c r="Q2510" s="45">
        <f>IF(L2510=1,F2510*INDEX(Asumsi!$B$5:$B$7,MATCH(I2510,Asumsi!$A$5:$A$7,0))-H2510,0)</f>
        <v>243617</v>
      </c>
      <c r="R2510" s="46">
        <f>MIN(G2510,INDEX(Asumsi!$C$5:$C$7,MATCH(I2510,Asumsi!$A$5:$A$7,0)))</f>
        <v>0.05</v>
      </c>
      <c r="S2510" s="43">
        <f t="shared" si="318"/>
        <v>1</v>
      </c>
      <c r="T2510" s="45">
        <f t="shared" si="319"/>
        <v>46403.19999999999</v>
      </c>
      <c r="U2510" s="45">
        <f>IF(L2510=1,F2510*INDEX(Asumsi!$B$5:$B$7,MATCH(I2510,Asumsi!$A$5:$A$7,0))-F2510*R2510,0)</f>
        <v>290020</v>
      </c>
      <c r="V2510" s="45">
        <f>IF(S2510=1,U2510*(1-Asumsi!$B$10),U2510)</f>
        <v>275519</v>
      </c>
    </row>
    <row r="2511" spans="1:22" x14ac:dyDescent="0.35">
      <c r="A2511" s="43">
        <v>43907</v>
      </c>
      <c r="B2511" s="43" t="s">
        <v>202</v>
      </c>
      <c r="C2511" s="43" t="s">
        <v>661</v>
      </c>
      <c r="D2511" s="44">
        <v>41108</v>
      </c>
      <c r="E2511" s="43">
        <v>42</v>
      </c>
      <c r="F2511" s="43">
        <v>2785540</v>
      </c>
      <c r="G2511" s="43">
        <v>0</v>
      </c>
      <c r="H2511" s="43">
        <v>0</v>
      </c>
      <c r="I2511" s="43" t="s">
        <v>75</v>
      </c>
      <c r="J2511" s="43" t="s">
        <v>136</v>
      </c>
      <c r="K2511" s="43">
        <f t="shared" si="312"/>
        <v>2012</v>
      </c>
      <c r="L2511" s="43">
        <f t="shared" si="313"/>
        <v>1</v>
      </c>
      <c r="M2511" s="43">
        <f t="shared" si="314"/>
        <v>0</v>
      </c>
      <c r="N2511" s="43">
        <f t="shared" si="315"/>
        <v>1</v>
      </c>
      <c r="O2511" s="43" t="str">
        <f t="shared" si="316"/>
        <v>A: 0%</v>
      </c>
      <c r="P2511" s="45">
        <f t="shared" si="317"/>
        <v>2785540</v>
      </c>
      <c r="Q2511" s="45">
        <f>IF(L2511=1,F2511*INDEX(Asumsi!$B$5:$B$7,MATCH(I2511,Asumsi!$A$5:$A$7,0))-H2511,0)</f>
        <v>835662</v>
      </c>
      <c r="R2511" s="46">
        <f>MIN(G2511,INDEX(Asumsi!$C$5:$C$7,MATCH(I2511,Asumsi!$A$5:$A$7,0)))</f>
        <v>0</v>
      </c>
      <c r="S2511" s="43">
        <f t="shared" si="318"/>
        <v>0</v>
      </c>
      <c r="T2511" s="45">
        <f t="shared" si="319"/>
        <v>0</v>
      </c>
      <c r="U2511" s="45">
        <f>IF(L2511=1,F2511*INDEX(Asumsi!$B$5:$B$7,MATCH(I2511,Asumsi!$A$5:$A$7,0))-F2511*R2511,0)</f>
        <v>835662</v>
      </c>
      <c r="V2511" s="45">
        <f>IF(S2511=1,U2511*(1-Asumsi!$B$10),U2511)</f>
        <v>835662</v>
      </c>
    </row>
    <row r="2512" spans="1:22" x14ac:dyDescent="0.35">
      <c r="A2512" s="43">
        <v>43940</v>
      </c>
      <c r="B2512" s="43" t="s">
        <v>202</v>
      </c>
      <c r="C2512" s="43" t="s">
        <v>661</v>
      </c>
      <c r="D2512" s="44">
        <v>40230</v>
      </c>
      <c r="E2512" s="43">
        <v>12</v>
      </c>
      <c r="F2512" s="43">
        <v>3880420</v>
      </c>
      <c r="G2512" s="43">
        <v>0.09</v>
      </c>
      <c r="H2512" s="43">
        <v>349238</v>
      </c>
      <c r="I2512" s="43" t="s">
        <v>77</v>
      </c>
      <c r="J2512" s="43" t="s">
        <v>137</v>
      </c>
      <c r="K2512" s="43">
        <f t="shared" si="312"/>
        <v>2010</v>
      </c>
      <c r="L2512" s="43">
        <f t="shared" si="313"/>
        <v>1</v>
      </c>
      <c r="M2512" s="43">
        <f t="shared" si="314"/>
        <v>0</v>
      </c>
      <c r="N2512" s="43">
        <f t="shared" si="315"/>
        <v>1</v>
      </c>
      <c r="O2512" s="43" t="str">
        <f t="shared" si="316"/>
        <v>D: 7%+</v>
      </c>
      <c r="P2512" s="45">
        <f t="shared" si="317"/>
        <v>3531182</v>
      </c>
      <c r="Q2512" s="45">
        <f>IF(L2512=1,F2512*INDEX(Asumsi!$B$5:$B$7,MATCH(I2512,Asumsi!$A$5:$A$7,0))-H2512,0)</f>
        <v>814888</v>
      </c>
      <c r="R2512" s="46">
        <f>MIN(G2512,INDEX(Asumsi!$C$5:$C$7,MATCH(I2512,Asumsi!$A$5:$A$7,0)))</f>
        <v>0.05</v>
      </c>
      <c r="S2512" s="43">
        <f t="shared" si="318"/>
        <v>1</v>
      </c>
      <c r="T2512" s="45">
        <f t="shared" si="319"/>
        <v>155216.79999999999</v>
      </c>
      <c r="U2512" s="45">
        <f>IF(L2512=1,F2512*INDEX(Asumsi!$B$5:$B$7,MATCH(I2512,Asumsi!$A$5:$A$7,0))-F2512*R2512,0)</f>
        <v>970105</v>
      </c>
      <c r="V2512" s="45">
        <f>IF(S2512=1,U2512*(1-Asumsi!$B$10),U2512)</f>
        <v>921599.75</v>
      </c>
    </row>
    <row r="2513" spans="1:22" x14ac:dyDescent="0.35">
      <c r="A2513" s="43">
        <v>44036</v>
      </c>
      <c r="B2513" s="43" t="s">
        <v>202</v>
      </c>
      <c r="C2513" s="43" t="s">
        <v>666</v>
      </c>
      <c r="D2513" s="44">
        <v>40919</v>
      </c>
      <c r="E2513" s="43">
        <v>40</v>
      </c>
      <c r="F2513" s="43">
        <v>500260</v>
      </c>
      <c r="G2513" s="43">
        <v>0.01</v>
      </c>
      <c r="H2513" s="43">
        <v>5003</v>
      </c>
      <c r="I2513" s="43" t="s">
        <v>76</v>
      </c>
      <c r="J2513" s="43" t="s">
        <v>147</v>
      </c>
      <c r="K2513" s="43">
        <f t="shared" si="312"/>
        <v>2012</v>
      </c>
      <c r="L2513" s="43">
        <f t="shared" si="313"/>
        <v>1</v>
      </c>
      <c r="M2513" s="43">
        <f t="shared" si="314"/>
        <v>0</v>
      </c>
      <c r="N2513" s="43">
        <f t="shared" si="315"/>
        <v>1</v>
      </c>
      <c r="O2513" s="43" t="str">
        <f t="shared" si="316"/>
        <v>B: 1-3%</v>
      </c>
      <c r="P2513" s="45">
        <f t="shared" si="317"/>
        <v>495257</v>
      </c>
      <c r="Q2513" s="45">
        <f>IF(L2513=1,F2513*INDEX(Asumsi!$B$5:$B$7,MATCH(I2513,Asumsi!$A$5:$A$7,0))-H2513,0)</f>
        <v>145075</v>
      </c>
      <c r="R2513" s="46">
        <f>MIN(G2513,INDEX(Asumsi!$C$5:$C$7,MATCH(I2513,Asumsi!$A$5:$A$7,0)))</f>
        <v>0.01</v>
      </c>
      <c r="S2513" s="43">
        <f t="shared" si="318"/>
        <v>0</v>
      </c>
      <c r="T2513" s="45">
        <f t="shared" si="319"/>
        <v>0</v>
      </c>
      <c r="U2513" s="45">
        <f>IF(L2513=1,F2513*INDEX(Asumsi!$B$5:$B$7,MATCH(I2513,Asumsi!$A$5:$A$7,0))-F2513*R2513,0)</f>
        <v>145075.4</v>
      </c>
      <c r="V2513" s="45">
        <f>IF(S2513=1,U2513*(1-Asumsi!$B$10),U2513)</f>
        <v>145075.4</v>
      </c>
    </row>
    <row r="2514" spans="1:22" x14ac:dyDescent="0.35">
      <c r="A2514" s="43">
        <v>44225</v>
      </c>
      <c r="B2514" s="43" t="s">
        <v>202</v>
      </c>
      <c r="C2514" s="43" t="s">
        <v>695</v>
      </c>
      <c r="D2514" s="44">
        <v>39906</v>
      </c>
      <c r="E2514" s="43">
        <v>29</v>
      </c>
      <c r="F2514" s="43">
        <v>3916640</v>
      </c>
      <c r="G2514" s="43">
        <v>0</v>
      </c>
      <c r="H2514" s="43">
        <v>0</v>
      </c>
      <c r="I2514" s="43" t="s">
        <v>75</v>
      </c>
      <c r="J2514" s="43" t="s">
        <v>144</v>
      </c>
      <c r="K2514" s="43">
        <f t="shared" si="312"/>
        <v>2009</v>
      </c>
      <c r="L2514" s="43">
        <f t="shared" si="313"/>
        <v>1</v>
      </c>
      <c r="M2514" s="43">
        <f t="shared" si="314"/>
        <v>0</v>
      </c>
      <c r="N2514" s="43">
        <f t="shared" si="315"/>
        <v>1</v>
      </c>
      <c r="O2514" s="43" t="str">
        <f t="shared" si="316"/>
        <v>A: 0%</v>
      </c>
      <c r="P2514" s="45">
        <f t="shared" si="317"/>
        <v>3916640</v>
      </c>
      <c r="Q2514" s="45">
        <f>IF(L2514=1,F2514*INDEX(Asumsi!$B$5:$B$7,MATCH(I2514,Asumsi!$A$5:$A$7,0))-H2514,0)</f>
        <v>1174992</v>
      </c>
      <c r="R2514" s="46">
        <f>MIN(G2514,INDEX(Asumsi!$C$5:$C$7,MATCH(I2514,Asumsi!$A$5:$A$7,0)))</f>
        <v>0</v>
      </c>
      <c r="S2514" s="43">
        <f t="shared" si="318"/>
        <v>0</v>
      </c>
      <c r="T2514" s="45">
        <f t="shared" si="319"/>
        <v>0</v>
      </c>
      <c r="U2514" s="45">
        <f>IF(L2514=1,F2514*INDEX(Asumsi!$B$5:$B$7,MATCH(I2514,Asumsi!$A$5:$A$7,0))-F2514*R2514,0)</f>
        <v>1174992</v>
      </c>
      <c r="V2514" s="45">
        <f>IF(S2514=1,U2514*(1-Asumsi!$B$10),U2514)</f>
        <v>1174992</v>
      </c>
    </row>
    <row r="2515" spans="1:22" x14ac:dyDescent="0.35">
      <c r="A2515" s="43">
        <v>44352</v>
      </c>
      <c r="B2515" s="43" t="s">
        <v>202</v>
      </c>
      <c r="C2515" s="43" t="s">
        <v>682</v>
      </c>
      <c r="D2515" s="44">
        <v>40071</v>
      </c>
      <c r="E2515" s="43">
        <v>25</v>
      </c>
      <c r="F2515" s="43">
        <v>163520</v>
      </c>
      <c r="G2515" s="43">
        <v>0.06</v>
      </c>
      <c r="H2515" s="43">
        <v>9811</v>
      </c>
      <c r="I2515" s="43" t="s">
        <v>76</v>
      </c>
      <c r="J2515" s="43" t="s">
        <v>150</v>
      </c>
      <c r="K2515" s="43">
        <f t="shared" si="312"/>
        <v>2009</v>
      </c>
      <c r="L2515" s="43">
        <f t="shared" si="313"/>
        <v>1</v>
      </c>
      <c r="M2515" s="43">
        <f t="shared" si="314"/>
        <v>0</v>
      </c>
      <c r="N2515" s="43">
        <f t="shared" si="315"/>
        <v>1</v>
      </c>
      <c r="O2515" s="43" t="str">
        <f t="shared" si="316"/>
        <v>C: 4-6%</v>
      </c>
      <c r="P2515" s="45">
        <f t="shared" si="317"/>
        <v>153709</v>
      </c>
      <c r="Q2515" s="45">
        <f>IF(L2515=1,F2515*INDEX(Asumsi!$B$5:$B$7,MATCH(I2515,Asumsi!$A$5:$A$7,0))-H2515,0)</f>
        <v>39245</v>
      </c>
      <c r="R2515" s="46">
        <f>MIN(G2515,INDEX(Asumsi!$C$5:$C$7,MATCH(I2515,Asumsi!$A$5:$A$7,0)))</f>
        <v>0.05</v>
      </c>
      <c r="S2515" s="43">
        <f t="shared" si="318"/>
        <v>1</v>
      </c>
      <c r="T2515" s="45">
        <f t="shared" si="319"/>
        <v>1635.1999999999991</v>
      </c>
      <c r="U2515" s="45">
        <f>IF(L2515=1,F2515*INDEX(Asumsi!$B$5:$B$7,MATCH(I2515,Asumsi!$A$5:$A$7,0))-F2515*R2515,0)</f>
        <v>40880</v>
      </c>
      <c r="V2515" s="45">
        <f>IF(S2515=1,U2515*(1-Asumsi!$B$10),U2515)</f>
        <v>38836</v>
      </c>
    </row>
    <row r="2516" spans="1:22" x14ac:dyDescent="0.35">
      <c r="A2516" s="43">
        <v>44487</v>
      </c>
      <c r="B2516" s="43" t="s">
        <v>202</v>
      </c>
      <c r="C2516" s="43" t="s">
        <v>644</v>
      </c>
      <c r="D2516" s="44">
        <v>40067</v>
      </c>
      <c r="E2516" s="43">
        <v>4</v>
      </c>
      <c r="F2516" s="43">
        <v>56300</v>
      </c>
      <c r="G2516" s="43">
        <v>0.09</v>
      </c>
      <c r="H2516" s="43">
        <v>5067</v>
      </c>
      <c r="I2516" s="43" t="s">
        <v>75</v>
      </c>
      <c r="J2516" s="43" t="s">
        <v>144</v>
      </c>
      <c r="K2516" s="43">
        <f t="shared" si="312"/>
        <v>2009</v>
      </c>
      <c r="L2516" s="43">
        <f t="shared" si="313"/>
        <v>1</v>
      </c>
      <c r="M2516" s="43">
        <f t="shared" si="314"/>
        <v>0</v>
      </c>
      <c r="N2516" s="43">
        <f t="shared" si="315"/>
        <v>1</v>
      </c>
      <c r="O2516" s="43" t="str">
        <f t="shared" si="316"/>
        <v>D: 7%+</v>
      </c>
      <c r="P2516" s="45">
        <f t="shared" si="317"/>
        <v>51233</v>
      </c>
      <c r="Q2516" s="45">
        <f>IF(L2516=1,F2516*INDEX(Asumsi!$B$5:$B$7,MATCH(I2516,Asumsi!$A$5:$A$7,0))-H2516,0)</f>
        <v>11823</v>
      </c>
      <c r="R2516" s="46">
        <f>MIN(G2516,INDEX(Asumsi!$C$5:$C$7,MATCH(I2516,Asumsi!$A$5:$A$7,0)))</f>
        <v>0.03</v>
      </c>
      <c r="S2516" s="43">
        <f t="shared" si="318"/>
        <v>1</v>
      </c>
      <c r="T2516" s="45">
        <f t="shared" si="319"/>
        <v>3378</v>
      </c>
      <c r="U2516" s="45">
        <f>IF(L2516=1,F2516*INDEX(Asumsi!$B$5:$B$7,MATCH(I2516,Asumsi!$A$5:$A$7,0))-F2516*R2516,0)</f>
        <v>15201</v>
      </c>
      <c r="V2516" s="45">
        <f>IF(S2516=1,U2516*(1-Asumsi!$B$10),U2516)</f>
        <v>14440.949999999999</v>
      </c>
    </row>
    <row r="2517" spans="1:22" x14ac:dyDescent="0.35">
      <c r="A2517" s="43">
        <v>44775</v>
      </c>
      <c r="B2517" s="43" t="s">
        <v>202</v>
      </c>
      <c r="C2517" s="43" t="s">
        <v>673</v>
      </c>
      <c r="D2517" s="44">
        <v>40085</v>
      </c>
      <c r="E2517" s="43">
        <v>29</v>
      </c>
      <c r="F2517" s="43">
        <v>418600</v>
      </c>
      <c r="G2517" s="43">
        <v>7.0000000000000007E-2</v>
      </c>
      <c r="H2517" s="43">
        <v>29302</v>
      </c>
      <c r="I2517" s="43" t="s">
        <v>76</v>
      </c>
      <c r="J2517" s="43" t="s">
        <v>147</v>
      </c>
      <c r="K2517" s="43">
        <f t="shared" si="312"/>
        <v>2009</v>
      </c>
      <c r="L2517" s="43">
        <f t="shared" si="313"/>
        <v>1</v>
      </c>
      <c r="M2517" s="43">
        <f t="shared" si="314"/>
        <v>0</v>
      </c>
      <c r="N2517" s="43">
        <f t="shared" si="315"/>
        <v>1</v>
      </c>
      <c r="O2517" s="43" t="str">
        <f t="shared" si="316"/>
        <v>D: 7%+</v>
      </c>
      <c r="P2517" s="45">
        <f t="shared" si="317"/>
        <v>389298</v>
      </c>
      <c r="Q2517" s="45">
        <f>IF(L2517=1,F2517*INDEX(Asumsi!$B$5:$B$7,MATCH(I2517,Asumsi!$A$5:$A$7,0))-H2517,0)</f>
        <v>96278</v>
      </c>
      <c r="R2517" s="46">
        <f>MIN(G2517,INDEX(Asumsi!$C$5:$C$7,MATCH(I2517,Asumsi!$A$5:$A$7,0)))</f>
        <v>0.05</v>
      </c>
      <c r="S2517" s="43">
        <f t="shared" si="318"/>
        <v>1</v>
      </c>
      <c r="T2517" s="45">
        <f t="shared" si="319"/>
        <v>8372.0000000000018</v>
      </c>
      <c r="U2517" s="45">
        <f>IF(L2517=1,F2517*INDEX(Asumsi!$B$5:$B$7,MATCH(I2517,Asumsi!$A$5:$A$7,0))-F2517*R2517,0)</f>
        <v>104650</v>
      </c>
      <c r="V2517" s="45">
        <f>IF(S2517=1,U2517*(1-Asumsi!$B$10),U2517)</f>
        <v>99417.5</v>
      </c>
    </row>
    <row r="2518" spans="1:22" x14ac:dyDescent="0.35">
      <c r="A2518" s="43">
        <v>46337</v>
      </c>
      <c r="B2518" s="43" t="s">
        <v>202</v>
      </c>
      <c r="C2518" s="43" t="s">
        <v>620</v>
      </c>
      <c r="D2518" s="44">
        <v>41026</v>
      </c>
      <c r="E2518" s="43">
        <v>34</v>
      </c>
      <c r="F2518" s="43">
        <v>122900</v>
      </c>
      <c r="G2518" s="43">
        <v>0.06</v>
      </c>
      <c r="H2518" s="43">
        <v>7374</v>
      </c>
      <c r="I2518" s="43" t="s">
        <v>76</v>
      </c>
      <c r="J2518" s="43" t="s">
        <v>147</v>
      </c>
      <c r="K2518" s="43">
        <f t="shared" si="312"/>
        <v>2012</v>
      </c>
      <c r="L2518" s="43">
        <f t="shared" si="313"/>
        <v>1</v>
      </c>
      <c r="M2518" s="43">
        <f t="shared" si="314"/>
        <v>0</v>
      </c>
      <c r="N2518" s="43">
        <f t="shared" si="315"/>
        <v>1</v>
      </c>
      <c r="O2518" s="43" t="str">
        <f t="shared" si="316"/>
        <v>C: 4-6%</v>
      </c>
      <c r="P2518" s="45">
        <f t="shared" si="317"/>
        <v>115526</v>
      </c>
      <c r="Q2518" s="45">
        <f>IF(L2518=1,F2518*INDEX(Asumsi!$B$5:$B$7,MATCH(I2518,Asumsi!$A$5:$A$7,0))-H2518,0)</f>
        <v>29496</v>
      </c>
      <c r="R2518" s="46">
        <f>MIN(G2518,INDEX(Asumsi!$C$5:$C$7,MATCH(I2518,Asumsi!$A$5:$A$7,0)))</f>
        <v>0.05</v>
      </c>
      <c r="S2518" s="43">
        <f t="shared" si="318"/>
        <v>1</v>
      </c>
      <c r="T2518" s="45">
        <f t="shared" si="319"/>
        <v>1228.9999999999993</v>
      </c>
      <c r="U2518" s="45">
        <f>IF(L2518=1,F2518*INDEX(Asumsi!$B$5:$B$7,MATCH(I2518,Asumsi!$A$5:$A$7,0))-F2518*R2518,0)</f>
        <v>30725</v>
      </c>
      <c r="V2518" s="45">
        <f>IF(S2518=1,U2518*(1-Asumsi!$B$10),U2518)</f>
        <v>29188.75</v>
      </c>
    </row>
    <row r="2519" spans="1:22" x14ac:dyDescent="0.35">
      <c r="A2519" s="43">
        <v>46562</v>
      </c>
      <c r="B2519" s="43" t="s">
        <v>202</v>
      </c>
      <c r="C2519" s="43" t="s">
        <v>661</v>
      </c>
      <c r="D2519" s="44">
        <v>40586</v>
      </c>
      <c r="E2519" s="43">
        <v>35</v>
      </c>
      <c r="F2519" s="43">
        <v>10815800</v>
      </c>
      <c r="G2519" s="43">
        <v>0.01</v>
      </c>
      <c r="H2519" s="43">
        <v>108158</v>
      </c>
      <c r="I2519" s="43" t="s">
        <v>75</v>
      </c>
      <c r="J2519" s="43" t="s">
        <v>136</v>
      </c>
      <c r="K2519" s="43">
        <f t="shared" si="312"/>
        <v>2011</v>
      </c>
      <c r="L2519" s="43">
        <f t="shared" si="313"/>
        <v>1</v>
      </c>
      <c r="M2519" s="43">
        <f t="shared" si="314"/>
        <v>0</v>
      </c>
      <c r="N2519" s="43">
        <f t="shared" si="315"/>
        <v>1</v>
      </c>
      <c r="O2519" s="43" t="str">
        <f t="shared" si="316"/>
        <v>B: 1-3%</v>
      </c>
      <c r="P2519" s="45">
        <f t="shared" si="317"/>
        <v>10707642</v>
      </c>
      <c r="Q2519" s="45">
        <f>IF(L2519=1,F2519*INDEX(Asumsi!$B$5:$B$7,MATCH(I2519,Asumsi!$A$5:$A$7,0))-H2519,0)</f>
        <v>3136582</v>
      </c>
      <c r="R2519" s="46">
        <f>MIN(G2519,INDEX(Asumsi!$C$5:$C$7,MATCH(I2519,Asumsi!$A$5:$A$7,0)))</f>
        <v>0.01</v>
      </c>
      <c r="S2519" s="43">
        <f t="shared" si="318"/>
        <v>0</v>
      </c>
      <c r="T2519" s="45">
        <f t="shared" si="319"/>
        <v>0</v>
      </c>
      <c r="U2519" s="45">
        <f>IF(L2519=1,F2519*INDEX(Asumsi!$B$5:$B$7,MATCH(I2519,Asumsi!$A$5:$A$7,0))-F2519*R2519,0)</f>
        <v>3136582</v>
      </c>
      <c r="V2519" s="45">
        <f>IF(S2519=1,U2519*(1-Asumsi!$B$10),U2519)</f>
        <v>3136582</v>
      </c>
    </row>
    <row r="2520" spans="1:22" x14ac:dyDescent="0.35">
      <c r="A2520" s="43">
        <v>46597</v>
      </c>
      <c r="B2520" s="43" t="s">
        <v>202</v>
      </c>
      <c r="C2520" s="43" t="s">
        <v>692</v>
      </c>
      <c r="D2520" s="44">
        <v>40178</v>
      </c>
      <c r="E2520" s="43">
        <v>47</v>
      </c>
      <c r="F2520" s="43">
        <v>16433186</v>
      </c>
      <c r="G2520" s="43">
        <v>0.01</v>
      </c>
      <c r="H2520" s="43">
        <v>164332</v>
      </c>
      <c r="I2520" s="43" t="s">
        <v>77</v>
      </c>
      <c r="J2520" s="43" t="s">
        <v>137</v>
      </c>
      <c r="K2520" s="43">
        <f t="shared" si="312"/>
        <v>2009</v>
      </c>
      <c r="L2520" s="43">
        <f t="shared" si="313"/>
        <v>1</v>
      </c>
      <c r="M2520" s="43">
        <f t="shared" si="314"/>
        <v>0</v>
      </c>
      <c r="N2520" s="43">
        <f t="shared" si="315"/>
        <v>1</v>
      </c>
      <c r="O2520" s="43" t="str">
        <f t="shared" si="316"/>
        <v>B: 1-3%</v>
      </c>
      <c r="P2520" s="45">
        <f t="shared" si="317"/>
        <v>16268854</v>
      </c>
      <c r="Q2520" s="45">
        <f>IF(L2520=1,F2520*INDEX(Asumsi!$B$5:$B$7,MATCH(I2520,Asumsi!$A$5:$A$7,0))-H2520,0)</f>
        <v>4765623.8</v>
      </c>
      <c r="R2520" s="46">
        <f>MIN(G2520,INDEX(Asumsi!$C$5:$C$7,MATCH(I2520,Asumsi!$A$5:$A$7,0)))</f>
        <v>0.01</v>
      </c>
      <c r="S2520" s="43">
        <f t="shared" si="318"/>
        <v>0</v>
      </c>
      <c r="T2520" s="45">
        <f t="shared" si="319"/>
        <v>0</v>
      </c>
      <c r="U2520" s="45">
        <f>IF(L2520=1,F2520*INDEX(Asumsi!$B$5:$B$7,MATCH(I2520,Asumsi!$A$5:$A$7,0))-F2520*R2520,0)</f>
        <v>4765623.9399999995</v>
      </c>
      <c r="V2520" s="45">
        <f>IF(S2520=1,U2520*(1-Asumsi!$B$10),U2520)</f>
        <v>4765623.9399999995</v>
      </c>
    </row>
    <row r="2521" spans="1:22" x14ac:dyDescent="0.35">
      <c r="A2521" s="43">
        <v>46725</v>
      </c>
      <c r="B2521" s="43" t="s">
        <v>202</v>
      </c>
      <c r="C2521" s="43" t="s">
        <v>661</v>
      </c>
      <c r="D2521" s="44">
        <v>40441</v>
      </c>
      <c r="E2521" s="43">
        <v>13</v>
      </c>
      <c r="F2521" s="43">
        <v>160000</v>
      </c>
      <c r="G2521" s="43">
        <v>0.03</v>
      </c>
      <c r="H2521" s="43">
        <v>4800</v>
      </c>
      <c r="I2521" s="43" t="s">
        <v>76</v>
      </c>
      <c r="J2521" s="43" t="s">
        <v>147</v>
      </c>
      <c r="K2521" s="43">
        <f t="shared" si="312"/>
        <v>2010</v>
      </c>
      <c r="L2521" s="43">
        <f t="shared" si="313"/>
        <v>1</v>
      </c>
      <c r="M2521" s="43">
        <f t="shared" si="314"/>
        <v>0</v>
      </c>
      <c r="N2521" s="43">
        <f t="shared" si="315"/>
        <v>1</v>
      </c>
      <c r="O2521" s="43" t="str">
        <f t="shared" si="316"/>
        <v>B: 1-3%</v>
      </c>
      <c r="P2521" s="45">
        <f t="shared" si="317"/>
        <v>155200</v>
      </c>
      <c r="Q2521" s="45">
        <f>IF(L2521=1,F2521*INDEX(Asumsi!$B$5:$B$7,MATCH(I2521,Asumsi!$A$5:$A$7,0))-H2521,0)</f>
        <v>43200</v>
      </c>
      <c r="R2521" s="46">
        <f>MIN(G2521,INDEX(Asumsi!$C$5:$C$7,MATCH(I2521,Asumsi!$A$5:$A$7,0)))</f>
        <v>0.03</v>
      </c>
      <c r="S2521" s="43">
        <f t="shared" si="318"/>
        <v>0</v>
      </c>
      <c r="T2521" s="45">
        <f t="shared" si="319"/>
        <v>0</v>
      </c>
      <c r="U2521" s="45">
        <f>IF(L2521=1,F2521*INDEX(Asumsi!$B$5:$B$7,MATCH(I2521,Asumsi!$A$5:$A$7,0))-F2521*R2521,0)</f>
        <v>43200</v>
      </c>
      <c r="V2521" s="45">
        <f>IF(S2521=1,U2521*(1-Asumsi!$B$10),U2521)</f>
        <v>43200</v>
      </c>
    </row>
    <row r="2522" spans="1:22" x14ac:dyDescent="0.35">
      <c r="A2522" s="43">
        <v>46787</v>
      </c>
      <c r="B2522" s="43" t="s">
        <v>202</v>
      </c>
      <c r="C2522" s="43" t="s">
        <v>663</v>
      </c>
      <c r="D2522" s="44">
        <v>40997</v>
      </c>
      <c r="E2522" s="43">
        <v>28</v>
      </c>
      <c r="F2522" s="43">
        <v>348200</v>
      </c>
      <c r="G2522" s="43">
        <v>0.1</v>
      </c>
      <c r="H2522" s="43">
        <v>34820</v>
      </c>
      <c r="I2522" s="43" t="s">
        <v>76</v>
      </c>
      <c r="J2522" s="43" t="s">
        <v>145</v>
      </c>
      <c r="K2522" s="43">
        <f t="shared" si="312"/>
        <v>2012</v>
      </c>
      <c r="L2522" s="43">
        <f t="shared" si="313"/>
        <v>1</v>
      </c>
      <c r="M2522" s="43">
        <f t="shared" si="314"/>
        <v>0</v>
      </c>
      <c r="N2522" s="43">
        <f t="shared" si="315"/>
        <v>1</v>
      </c>
      <c r="O2522" s="43" t="str">
        <f t="shared" si="316"/>
        <v>D: 7%+</v>
      </c>
      <c r="P2522" s="45">
        <f t="shared" si="317"/>
        <v>313380</v>
      </c>
      <c r="Q2522" s="45">
        <f>IF(L2522=1,F2522*INDEX(Asumsi!$B$5:$B$7,MATCH(I2522,Asumsi!$A$5:$A$7,0))-H2522,0)</f>
        <v>69640</v>
      </c>
      <c r="R2522" s="46">
        <f>MIN(G2522,INDEX(Asumsi!$C$5:$C$7,MATCH(I2522,Asumsi!$A$5:$A$7,0)))</f>
        <v>0.05</v>
      </c>
      <c r="S2522" s="43">
        <f t="shared" si="318"/>
        <v>1</v>
      </c>
      <c r="T2522" s="45">
        <f t="shared" si="319"/>
        <v>17410</v>
      </c>
      <c r="U2522" s="45">
        <f>IF(L2522=1,F2522*INDEX(Asumsi!$B$5:$B$7,MATCH(I2522,Asumsi!$A$5:$A$7,0))-F2522*R2522,0)</f>
        <v>87050</v>
      </c>
      <c r="V2522" s="45">
        <f>IF(S2522=1,U2522*(1-Asumsi!$B$10),U2522)</f>
        <v>82697.5</v>
      </c>
    </row>
    <row r="2523" spans="1:22" x14ac:dyDescent="0.35">
      <c r="A2523" s="43">
        <v>46916</v>
      </c>
      <c r="B2523" s="43" t="s">
        <v>202</v>
      </c>
      <c r="C2523" s="43" t="s">
        <v>695</v>
      </c>
      <c r="D2523" s="44">
        <v>40819</v>
      </c>
      <c r="E2523" s="43">
        <v>40</v>
      </c>
      <c r="F2523" s="43">
        <v>231020</v>
      </c>
      <c r="G2523" s="43">
        <v>0</v>
      </c>
      <c r="H2523" s="43">
        <v>0</v>
      </c>
      <c r="I2523" s="43" t="s">
        <v>76</v>
      </c>
      <c r="J2523" s="43" t="s">
        <v>147</v>
      </c>
      <c r="K2523" s="43">
        <f t="shared" si="312"/>
        <v>2011</v>
      </c>
      <c r="L2523" s="43">
        <f t="shared" si="313"/>
        <v>1</v>
      </c>
      <c r="M2523" s="43">
        <f t="shared" si="314"/>
        <v>0</v>
      </c>
      <c r="N2523" s="43">
        <f t="shared" si="315"/>
        <v>1</v>
      </c>
      <c r="O2523" s="43" t="str">
        <f t="shared" si="316"/>
        <v>A: 0%</v>
      </c>
      <c r="P2523" s="45">
        <f t="shared" si="317"/>
        <v>231020</v>
      </c>
      <c r="Q2523" s="45">
        <f>IF(L2523=1,F2523*INDEX(Asumsi!$B$5:$B$7,MATCH(I2523,Asumsi!$A$5:$A$7,0))-H2523,0)</f>
        <v>69306</v>
      </c>
      <c r="R2523" s="46">
        <f>MIN(G2523,INDEX(Asumsi!$C$5:$C$7,MATCH(I2523,Asumsi!$A$5:$A$7,0)))</f>
        <v>0</v>
      </c>
      <c r="S2523" s="43">
        <f t="shared" si="318"/>
        <v>0</v>
      </c>
      <c r="T2523" s="45">
        <f t="shared" si="319"/>
        <v>0</v>
      </c>
      <c r="U2523" s="45">
        <f>IF(L2523=1,F2523*INDEX(Asumsi!$B$5:$B$7,MATCH(I2523,Asumsi!$A$5:$A$7,0))-F2523*R2523,0)</f>
        <v>69306</v>
      </c>
      <c r="V2523" s="45">
        <f>IF(S2523=1,U2523*(1-Asumsi!$B$10),U2523)</f>
        <v>69306</v>
      </c>
    </row>
    <row r="2524" spans="1:22" x14ac:dyDescent="0.35">
      <c r="A2524" s="43">
        <v>47265</v>
      </c>
      <c r="B2524" s="43" t="s">
        <v>209</v>
      </c>
      <c r="C2524" s="43" t="s">
        <v>670</v>
      </c>
      <c r="D2524" s="44">
        <v>40887</v>
      </c>
      <c r="E2524" s="43">
        <v>31</v>
      </c>
      <c r="F2524" s="43">
        <v>374260</v>
      </c>
      <c r="G2524" s="43">
        <v>0.02</v>
      </c>
      <c r="H2524" s="43">
        <v>7485</v>
      </c>
      <c r="I2524" s="43" t="s">
        <v>76</v>
      </c>
      <c r="J2524" s="43" t="s">
        <v>145</v>
      </c>
      <c r="K2524" s="43">
        <f t="shared" si="312"/>
        <v>2011</v>
      </c>
      <c r="L2524" s="43">
        <f t="shared" si="313"/>
        <v>0</v>
      </c>
      <c r="M2524" s="43">
        <f t="shared" si="314"/>
        <v>1</v>
      </c>
      <c r="N2524" s="43">
        <f t="shared" si="315"/>
        <v>1</v>
      </c>
      <c r="O2524" s="43" t="str">
        <f t="shared" si="316"/>
        <v>B: 1-3%</v>
      </c>
      <c r="P2524" s="45">
        <f t="shared" si="317"/>
        <v>0</v>
      </c>
      <c r="Q2524" s="45">
        <f>IF(L2524=1,F2524*INDEX(Asumsi!$B$5:$B$7,MATCH(I2524,Asumsi!$A$5:$A$7,0))-H2524,0)</f>
        <v>0</v>
      </c>
      <c r="R2524" s="46">
        <f>MIN(G2524,INDEX(Asumsi!$C$5:$C$7,MATCH(I2524,Asumsi!$A$5:$A$7,0)))</f>
        <v>0.02</v>
      </c>
      <c r="S2524" s="43">
        <f t="shared" si="318"/>
        <v>0</v>
      </c>
      <c r="T2524" s="45">
        <f t="shared" si="319"/>
        <v>0</v>
      </c>
      <c r="U2524" s="45">
        <f>IF(L2524=1,F2524*INDEX(Asumsi!$B$5:$B$7,MATCH(I2524,Asumsi!$A$5:$A$7,0))-F2524*R2524,0)</f>
        <v>0</v>
      </c>
      <c r="V2524" s="45">
        <f>IF(S2524=1,U2524*(1-Asumsi!$B$10),U2524)</f>
        <v>0</v>
      </c>
    </row>
    <row r="2525" spans="1:22" x14ac:dyDescent="0.35">
      <c r="A2525" s="43">
        <v>48487</v>
      </c>
      <c r="B2525" s="43" t="s">
        <v>209</v>
      </c>
      <c r="C2525" s="43" t="s">
        <v>686</v>
      </c>
      <c r="D2525" s="44">
        <v>40189</v>
      </c>
      <c r="E2525" s="43">
        <v>27</v>
      </c>
      <c r="F2525" s="43">
        <v>721400</v>
      </c>
      <c r="G2525" s="43">
        <v>0</v>
      </c>
      <c r="H2525" s="43">
        <v>0</v>
      </c>
      <c r="I2525" s="43" t="s">
        <v>76</v>
      </c>
      <c r="J2525" s="43" t="s">
        <v>138</v>
      </c>
      <c r="K2525" s="43">
        <f t="shared" si="312"/>
        <v>2010</v>
      </c>
      <c r="L2525" s="43">
        <f t="shared" si="313"/>
        <v>0</v>
      </c>
      <c r="M2525" s="43">
        <f t="shared" si="314"/>
        <v>1</v>
      </c>
      <c r="N2525" s="43">
        <f t="shared" si="315"/>
        <v>1</v>
      </c>
      <c r="O2525" s="43" t="str">
        <f t="shared" si="316"/>
        <v>A: 0%</v>
      </c>
      <c r="P2525" s="45">
        <f t="shared" si="317"/>
        <v>0</v>
      </c>
      <c r="Q2525" s="45">
        <f>IF(L2525=1,F2525*INDEX(Asumsi!$B$5:$B$7,MATCH(I2525,Asumsi!$A$5:$A$7,0))-H2525,0)</f>
        <v>0</v>
      </c>
      <c r="R2525" s="46">
        <f>MIN(G2525,INDEX(Asumsi!$C$5:$C$7,MATCH(I2525,Asumsi!$A$5:$A$7,0)))</f>
        <v>0</v>
      </c>
      <c r="S2525" s="43">
        <f t="shared" si="318"/>
        <v>0</v>
      </c>
      <c r="T2525" s="45">
        <f t="shared" si="319"/>
        <v>0</v>
      </c>
      <c r="U2525" s="45">
        <f>IF(L2525=1,F2525*INDEX(Asumsi!$B$5:$B$7,MATCH(I2525,Asumsi!$A$5:$A$7,0))-F2525*R2525,0)</f>
        <v>0</v>
      </c>
      <c r="V2525" s="45">
        <f>IF(S2525=1,U2525*(1-Asumsi!$B$10),U2525)</f>
        <v>0</v>
      </c>
    </row>
    <row r="2526" spans="1:22" x14ac:dyDescent="0.35">
      <c r="A2526" s="43">
        <v>48774</v>
      </c>
      <c r="B2526" s="43" t="s">
        <v>202</v>
      </c>
      <c r="C2526" s="43" t="s">
        <v>690</v>
      </c>
      <c r="D2526" s="44">
        <v>41130</v>
      </c>
      <c r="E2526" s="43">
        <v>31</v>
      </c>
      <c r="F2526" s="43">
        <v>14647560</v>
      </c>
      <c r="G2526" s="43">
        <v>0.04</v>
      </c>
      <c r="H2526" s="43">
        <v>585902</v>
      </c>
      <c r="I2526" s="43" t="s">
        <v>75</v>
      </c>
      <c r="J2526" s="43" t="s">
        <v>135</v>
      </c>
      <c r="K2526" s="43">
        <f t="shared" si="312"/>
        <v>2012</v>
      </c>
      <c r="L2526" s="43">
        <f t="shared" si="313"/>
        <v>1</v>
      </c>
      <c r="M2526" s="43">
        <f t="shared" si="314"/>
        <v>0</v>
      </c>
      <c r="N2526" s="43">
        <f t="shared" si="315"/>
        <v>1</v>
      </c>
      <c r="O2526" s="43" t="str">
        <f t="shared" si="316"/>
        <v>C: 4-6%</v>
      </c>
      <c r="P2526" s="45">
        <f t="shared" si="317"/>
        <v>14061658</v>
      </c>
      <c r="Q2526" s="45">
        <f>IF(L2526=1,F2526*INDEX(Asumsi!$B$5:$B$7,MATCH(I2526,Asumsi!$A$5:$A$7,0))-H2526,0)</f>
        <v>3808366</v>
      </c>
      <c r="R2526" s="46">
        <f>MIN(G2526,INDEX(Asumsi!$C$5:$C$7,MATCH(I2526,Asumsi!$A$5:$A$7,0)))</f>
        <v>0.03</v>
      </c>
      <c r="S2526" s="43">
        <f t="shared" si="318"/>
        <v>1</v>
      </c>
      <c r="T2526" s="45">
        <f t="shared" si="319"/>
        <v>146475.60000000003</v>
      </c>
      <c r="U2526" s="45">
        <f>IF(L2526=1,F2526*INDEX(Asumsi!$B$5:$B$7,MATCH(I2526,Asumsi!$A$5:$A$7,0))-F2526*R2526,0)</f>
        <v>3954841.2</v>
      </c>
      <c r="V2526" s="45">
        <f>IF(S2526=1,U2526*(1-Asumsi!$B$10),U2526)</f>
        <v>3757099.14</v>
      </c>
    </row>
    <row r="2527" spans="1:22" x14ac:dyDescent="0.35">
      <c r="A2527" s="43">
        <v>49381</v>
      </c>
      <c r="B2527" s="43" t="s">
        <v>202</v>
      </c>
      <c r="C2527" s="43" t="s">
        <v>676</v>
      </c>
      <c r="D2527" s="44">
        <v>41256</v>
      </c>
      <c r="E2527" s="43">
        <v>21</v>
      </c>
      <c r="F2527" s="43">
        <v>3075000</v>
      </c>
      <c r="G2527" s="43">
        <v>0.04</v>
      </c>
      <c r="H2527" s="43">
        <v>123000</v>
      </c>
      <c r="I2527" s="43" t="s">
        <v>76</v>
      </c>
      <c r="J2527" s="43" t="s">
        <v>140</v>
      </c>
      <c r="K2527" s="43">
        <f t="shared" si="312"/>
        <v>2012</v>
      </c>
      <c r="L2527" s="43">
        <f t="shared" si="313"/>
        <v>1</v>
      </c>
      <c r="M2527" s="43">
        <f t="shared" si="314"/>
        <v>0</v>
      </c>
      <c r="N2527" s="43">
        <f t="shared" si="315"/>
        <v>1</v>
      </c>
      <c r="O2527" s="43" t="str">
        <f t="shared" si="316"/>
        <v>C: 4-6%</v>
      </c>
      <c r="P2527" s="45">
        <f t="shared" si="317"/>
        <v>2952000</v>
      </c>
      <c r="Q2527" s="45">
        <f>IF(L2527=1,F2527*INDEX(Asumsi!$B$5:$B$7,MATCH(I2527,Asumsi!$A$5:$A$7,0))-H2527,0)</f>
        <v>799500</v>
      </c>
      <c r="R2527" s="46">
        <f>MIN(G2527,INDEX(Asumsi!$C$5:$C$7,MATCH(I2527,Asumsi!$A$5:$A$7,0)))</f>
        <v>0.04</v>
      </c>
      <c r="S2527" s="43">
        <f t="shared" si="318"/>
        <v>0</v>
      </c>
      <c r="T2527" s="45">
        <f t="shared" si="319"/>
        <v>0</v>
      </c>
      <c r="U2527" s="45">
        <f>IF(L2527=1,F2527*INDEX(Asumsi!$B$5:$B$7,MATCH(I2527,Asumsi!$A$5:$A$7,0))-F2527*R2527,0)</f>
        <v>799500</v>
      </c>
      <c r="V2527" s="45">
        <f>IF(S2527=1,U2527*(1-Asumsi!$B$10),U2527)</f>
        <v>799500</v>
      </c>
    </row>
    <row r="2528" spans="1:22" x14ac:dyDescent="0.35">
      <c r="A2528" s="43">
        <v>49666</v>
      </c>
      <c r="B2528" s="43" t="s">
        <v>202</v>
      </c>
      <c r="C2528" s="43" t="s">
        <v>665</v>
      </c>
      <c r="D2528" s="44">
        <v>40031</v>
      </c>
      <c r="E2528" s="43">
        <v>46</v>
      </c>
      <c r="F2528" s="43">
        <v>518500</v>
      </c>
      <c r="G2528" s="43">
        <v>0.1</v>
      </c>
      <c r="H2528" s="43">
        <v>51850</v>
      </c>
      <c r="I2528" s="43" t="s">
        <v>76</v>
      </c>
      <c r="J2528" s="43" t="s">
        <v>148</v>
      </c>
      <c r="K2528" s="43">
        <f t="shared" si="312"/>
        <v>2009</v>
      </c>
      <c r="L2528" s="43">
        <f t="shared" si="313"/>
        <v>1</v>
      </c>
      <c r="M2528" s="43">
        <f t="shared" si="314"/>
        <v>0</v>
      </c>
      <c r="N2528" s="43">
        <f t="shared" si="315"/>
        <v>1</v>
      </c>
      <c r="O2528" s="43" t="str">
        <f t="shared" si="316"/>
        <v>D: 7%+</v>
      </c>
      <c r="P2528" s="45">
        <f t="shared" si="317"/>
        <v>466650</v>
      </c>
      <c r="Q2528" s="45">
        <f>IF(L2528=1,F2528*INDEX(Asumsi!$B$5:$B$7,MATCH(I2528,Asumsi!$A$5:$A$7,0))-H2528,0)</f>
        <v>103700</v>
      </c>
      <c r="R2528" s="46">
        <f>MIN(G2528,INDEX(Asumsi!$C$5:$C$7,MATCH(I2528,Asumsi!$A$5:$A$7,0)))</f>
        <v>0.05</v>
      </c>
      <c r="S2528" s="43">
        <f t="shared" si="318"/>
        <v>1</v>
      </c>
      <c r="T2528" s="45">
        <f t="shared" si="319"/>
        <v>25925</v>
      </c>
      <c r="U2528" s="45">
        <f>IF(L2528=1,F2528*INDEX(Asumsi!$B$5:$B$7,MATCH(I2528,Asumsi!$A$5:$A$7,0))-F2528*R2528,0)</f>
        <v>129625</v>
      </c>
      <c r="V2528" s="45">
        <f>IF(S2528=1,U2528*(1-Asumsi!$B$10),U2528)</f>
        <v>123143.75</v>
      </c>
    </row>
    <row r="2529" spans="1:22" x14ac:dyDescent="0.35">
      <c r="A2529" s="43">
        <v>49762</v>
      </c>
      <c r="B2529" s="43" t="s">
        <v>209</v>
      </c>
      <c r="C2529" s="43" t="s">
        <v>672</v>
      </c>
      <c r="D2529" s="44">
        <v>40709</v>
      </c>
      <c r="E2529" s="43">
        <v>35</v>
      </c>
      <c r="F2529" s="43">
        <v>198260</v>
      </c>
      <c r="G2529" s="43">
        <v>0.09</v>
      </c>
      <c r="H2529" s="43">
        <v>17843</v>
      </c>
      <c r="I2529" s="43" t="s">
        <v>76</v>
      </c>
      <c r="J2529" s="43" t="s">
        <v>147</v>
      </c>
      <c r="K2529" s="43">
        <f t="shared" si="312"/>
        <v>2011</v>
      </c>
      <c r="L2529" s="43">
        <f t="shared" si="313"/>
        <v>0</v>
      </c>
      <c r="M2529" s="43">
        <f t="shared" si="314"/>
        <v>1</v>
      </c>
      <c r="N2529" s="43">
        <f t="shared" si="315"/>
        <v>1</v>
      </c>
      <c r="O2529" s="43" t="str">
        <f t="shared" si="316"/>
        <v>D: 7%+</v>
      </c>
      <c r="P2529" s="45">
        <f t="shared" si="317"/>
        <v>0</v>
      </c>
      <c r="Q2529" s="45">
        <f>IF(L2529=1,F2529*INDEX(Asumsi!$B$5:$B$7,MATCH(I2529,Asumsi!$A$5:$A$7,0))-H2529,0)</f>
        <v>0</v>
      </c>
      <c r="R2529" s="46">
        <f>MIN(G2529,INDEX(Asumsi!$C$5:$C$7,MATCH(I2529,Asumsi!$A$5:$A$7,0)))</f>
        <v>0.05</v>
      </c>
      <c r="S2529" s="43">
        <f t="shared" si="318"/>
        <v>1</v>
      </c>
      <c r="T2529" s="45">
        <f t="shared" si="319"/>
        <v>0</v>
      </c>
      <c r="U2529" s="45">
        <f>IF(L2529=1,F2529*INDEX(Asumsi!$B$5:$B$7,MATCH(I2529,Asumsi!$A$5:$A$7,0))-F2529*R2529,0)</f>
        <v>0</v>
      </c>
      <c r="V2529" s="45">
        <f>IF(S2529=1,U2529*(1-Asumsi!$B$10),U2529)</f>
        <v>0</v>
      </c>
    </row>
    <row r="2530" spans="1:22" x14ac:dyDescent="0.35">
      <c r="A2530" s="43">
        <v>49831</v>
      </c>
      <c r="B2530" s="43" t="s">
        <v>202</v>
      </c>
      <c r="C2530" s="43" t="s">
        <v>677</v>
      </c>
      <c r="D2530" s="44">
        <v>40413</v>
      </c>
      <c r="E2530" s="43">
        <v>18</v>
      </c>
      <c r="F2530" s="43">
        <v>548640</v>
      </c>
      <c r="G2530" s="43">
        <v>0.01</v>
      </c>
      <c r="H2530" s="43">
        <v>5486</v>
      </c>
      <c r="I2530" s="43" t="s">
        <v>76</v>
      </c>
      <c r="J2530" s="43" t="s">
        <v>140</v>
      </c>
      <c r="K2530" s="43">
        <f t="shared" si="312"/>
        <v>2010</v>
      </c>
      <c r="L2530" s="43">
        <f t="shared" si="313"/>
        <v>1</v>
      </c>
      <c r="M2530" s="43">
        <f t="shared" si="314"/>
        <v>0</v>
      </c>
      <c r="N2530" s="43">
        <f t="shared" si="315"/>
        <v>1</v>
      </c>
      <c r="O2530" s="43" t="str">
        <f t="shared" si="316"/>
        <v>B: 1-3%</v>
      </c>
      <c r="P2530" s="45">
        <f t="shared" si="317"/>
        <v>543154</v>
      </c>
      <c r="Q2530" s="45">
        <f>IF(L2530=1,F2530*INDEX(Asumsi!$B$5:$B$7,MATCH(I2530,Asumsi!$A$5:$A$7,0))-H2530,0)</f>
        <v>159106</v>
      </c>
      <c r="R2530" s="46">
        <f>MIN(G2530,INDEX(Asumsi!$C$5:$C$7,MATCH(I2530,Asumsi!$A$5:$A$7,0)))</f>
        <v>0.01</v>
      </c>
      <c r="S2530" s="43">
        <f t="shared" si="318"/>
        <v>0</v>
      </c>
      <c r="T2530" s="45">
        <f t="shared" si="319"/>
        <v>0</v>
      </c>
      <c r="U2530" s="45">
        <f>IF(L2530=1,F2530*INDEX(Asumsi!$B$5:$B$7,MATCH(I2530,Asumsi!$A$5:$A$7,0))-F2530*R2530,0)</f>
        <v>159105.60000000001</v>
      </c>
      <c r="V2530" s="45">
        <f>IF(S2530=1,U2530*(1-Asumsi!$B$10),U2530)</f>
        <v>159105.60000000001</v>
      </c>
    </row>
    <row r="2531" spans="1:22" x14ac:dyDescent="0.35">
      <c r="A2531" s="43">
        <v>49892</v>
      </c>
      <c r="B2531" s="43" t="s">
        <v>202</v>
      </c>
      <c r="C2531" s="43" t="s">
        <v>355</v>
      </c>
      <c r="D2531" s="44">
        <v>40584</v>
      </c>
      <c r="E2531" s="43">
        <v>26</v>
      </c>
      <c r="F2531" s="43">
        <v>342280</v>
      </c>
      <c r="G2531" s="43">
        <v>0.02</v>
      </c>
      <c r="H2531" s="43">
        <v>6846</v>
      </c>
      <c r="I2531" s="43" t="s">
        <v>76</v>
      </c>
      <c r="J2531" s="43" t="s">
        <v>141</v>
      </c>
      <c r="K2531" s="43">
        <f t="shared" si="312"/>
        <v>2011</v>
      </c>
      <c r="L2531" s="43">
        <f t="shared" si="313"/>
        <v>1</v>
      </c>
      <c r="M2531" s="43">
        <f t="shared" si="314"/>
        <v>0</v>
      </c>
      <c r="N2531" s="43">
        <f t="shared" si="315"/>
        <v>1</v>
      </c>
      <c r="O2531" s="43" t="str">
        <f t="shared" si="316"/>
        <v>B: 1-3%</v>
      </c>
      <c r="P2531" s="45">
        <f t="shared" si="317"/>
        <v>335434</v>
      </c>
      <c r="Q2531" s="45">
        <f>IF(L2531=1,F2531*INDEX(Asumsi!$B$5:$B$7,MATCH(I2531,Asumsi!$A$5:$A$7,0))-H2531,0)</f>
        <v>95838</v>
      </c>
      <c r="R2531" s="46">
        <f>MIN(G2531,INDEX(Asumsi!$C$5:$C$7,MATCH(I2531,Asumsi!$A$5:$A$7,0)))</f>
        <v>0.02</v>
      </c>
      <c r="S2531" s="43">
        <f t="shared" si="318"/>
        <v>0</v>
      </c>
      <c r="T2531" s="45">
        <f t="shared" si="319"/>
        <v>0</v>
      </c>
      <c r="U2531" s="45">
        <f>IF(L2531=1,F2531*INDEX(Asumsi!$B$5:$B$7,MATCH(I2531,Asumsi!$A$5:$A$7,0))-F2531*R2531,0)</f>
        <v>95838.399999999994</v>
      </c>
      <c r="V2531" s="45">
        <f>IF(S2531=1,U2531*(1-Asumsi!$B$10),U2531)</f>
        <v>95838.399999999994</v>
      </c>
    </row>
    <row r="2532" spans="1:22" x14ac:dyDescent="0.35">
      <c r="A2532" s="43">
        <v>49988</v>
      </c>
      <c r="B2532" s="43" t="s">
        <v>209</v>
      </c>
      <c r="C2532" s="43" t="s">
        <v>644</v>
      </c>
      <c r="D2532" s="44">
        <v>40532</v>
      </c>
      <c r="E2532" s="43">
        <v>43</v>
      </c>
      <c r="F2532" s="43">
        <v>15462180</v>
      </c>
      <c r="G2532" s="43">
        <v>0</v>
      </c>
      <c r="H2532" s="43">
        <v>0</v>
      </c>
      <c r="I2532" s="43" t="s">
        <v>76</v>
      </c>
      <c r="J2532" s="43" t="s">
        <v>140</v>
      </c>
      <c r="K2532" s="43">
        <f t="shared" si="312"/>
        <v>2010</v>
      </c>
      <c r="L2532" s="43">
        <f t="shared" si="313"/>
        <v>0</v>
      </c>
      <c r="M2532" s="43">
        <f t="shared" si="314"/>
        <v>1</v>
      </c>
      <c r="N2532" s="43">
        <f t="shared" si="315"/>
        <v>1</v>
      </c>
      <c r="O2532" s="43" t="str">
        <f t="shared" si="316"/>
        <v>A: 0%</v>
      </c>
      <c r="P2532" s="45">
        <f t="shared" si="317"/>
        <v>0</v>
      </c>
      <c r="Q2532" s="45">
        <f>IF(L2532=1,F2532*INDEX(Asumsi!$B$5:$B$7,MATCH(I2532,Asumsi!$A$5:$A$7,0))-H2532,0)</f>
        <v>0</v>
      </c>
      <c r="R2532" s="46">
        <f>MIN(G2532,INDEX(Asumsi!$C$5:$C$7,MATCH(I2532,Asumsi!$A$5:$A$7,0)))</f>
        <v>0</v>
      </c>
      <c r="S2532" s="43">
        <f t="shared" si="318"/>
        <v>0</v>
      </c>
      <c r="T2532" s="45">
        <f t="shared" si="319"/>
        <v>0</v>
      </c>
      <c r="U2532" s="45">
        <f>IF(L2532=1,F2532*INDEX(Asumsi!$B$5:$B$7,MATCH(I2532,Asumsi!$A$5:$A$7,0))-F2532*R2532,0)</f>
        <v>0</v>
      </c>
      <c r="V2532" s="45">
        <f>IF(S2532=1,U2532*(1-Asumsi!$B$10),U2532)</f>
        <v>0</v>
      </c>
    </row>
    <row r="2533" spans="1:22" x14ac:dyDescent="0.35">
      <c r="A2533" s="43">
        <v>50308</v>
      </c>
      <c r="B2533" s="43" t="s">
        <v>202</v>
      </c>
      <c r="C2533" s="43" t="s">
        <v>620</v>
      </c>
      <c r="D2533" s="44">
        <v>41200</v>
      </c>
      <c r="E2533" s="43">
        <v>19</v>
      </c>
      <c r="F2533" s="43">
        <v>172960</v>
      </c>
      <c r="G2533" s="43">
        <v>0.1</v>
      </c>
      <c r="H2533" s="43">
        <v>17296</v>
      </c>
      <c r="I2533" s="43" t="s">
        <v>76</v>
      </c>
      <c r="J2533" s="43" t="s">
        <v>149</v>
      </c>
      <c r="K2533" s="43">
        <f t="shared" si="312"/>
        <v>2012</v>
      </c>
      <c r="L2533" s="43">
        <f t="shared" si="313"/>
        <v>1</v>
      </c>
      <c r="M2533" s="43">
        <f t="shared" si="314"/>
        <v>0</v>
      </c>
      <c r="N2533" s="43">
        <f t="shared" si="315"/>
        <v>1</v>
      </c>
      <c r="O2533" s="43" t="str">
        <f t="shared" si="316"/>
        <v>D: 7%+</v>
      </c>
      <c r="P2533" s="45">
        <f t="shared" si="317"/>
        <v>155664</v>
      </c>
      <c r="Q2533" s="45">
        <f>IF(L2533=1,F2533*INDEX(Asumsi!$B$5:$B$7,MATCH(I2533,Asumsi!$A$5:$A$7,0))-H2533,0)</f>
        <v>34592</v>
      </c>
      <c r="R2533" s="46">
        <f>MIN(G2533,INDEX(Asumsi!$C$5:$C$7,MATCH(I2533,Asumsi!$A$5:$A$7,0)))</f>
        <v>0.05</v>
      </c>
      <c r="S2533" s="43">
        <f t="shared" si="318"/>
        <v>1</v>
      </c>
      <c r="T2533" s="45">
        <f t="shared" si="319"/>
        <v>8648</v>
      </c>
      <c r="U2533" s="45">
        <f>IF(L2533=1,F2533*INDEX(Asumsi!$B$5:$B$7,MATCH(I2533,Asumsi!$A$5:$A$7,0))-F2533*R2533,0)</f>
        <v>43240</v>
      </c>
      <c r="V2533" s="45">
        <f>IF(S2533=1,U2533*(1-Asumsi!$B$10),U2533)</f>
        <v>41078</v>
      </c>
    </row>
    <row r="2534" spans="1:22" x14ac:dyDescent="0.35">
      <c r="A2534" s="43">
        <v>50692</v>
      </c>
      <c r="B2534" s="43" t="s">
        <v>202</v>
      </c>
      <c r="C2534" s="43" t="s">
        <v>428</v>
      </c>
      <c r="D2534" s="44">
        <v>40438</v>
      </c>
      <c r="E2534" s="43">
        <v>28</v>
      </c>
      <c r="F2534" s="43">
        <v>655900</v>
      </c>
      <c r="G2534" s="43">
        <v>0</v>
      </c>
      <c r="H2534" s="43">
        <v>0</v>
      </c>
      <c r="I2534" s="43" t="s">
        <v>76</v>
      </c>
      <c r="J2534" s="43" t="s">
        <v>138</v>
      </c>
      <c r="K2534" s="43">
        <f t="shared" si="312"/>
        <v>2010</v>
      </c>
      <c r="L2534" s="43">
        <f t="shared" si="313"/>
        <v>1</v>
      </c>
      <c r="M2534" s="43">
        <f t="shared" si="314"/>
        <v>0</v>
      </c>
      <c r="N2534" s="43">
        <f t="shared" si="315"/>
        <v>1</v>
      </c>
      <c r="O2534" s="43" t="str">
        <f t="shared" si="316"/>
        <v>A: 0%</v>
      </c>
      <c r="P2534" s="45">
        <f t="shared" si="317"/>
        <v>655900</v>
      </c>
      <c r="Q2534" s="45">
        <f>IF(L2534=1,F2534*INDEX(Asumsi!$B$5:$B$7,MATCH(I2534,Asumsi!$A$5:$A$7,0))-H2534,0)</f>
        <v>196770</v>
      </c>
      <c r="R2534" s="46">
        <f>MIN(G2534,INDEX(Asumsi!$C$5:$C$7,MATCH(I2534,Asumsi!$A$5:$A$7,0)))</f>
        <v>0</v>
      </c>
      <c r="S2534" s="43">
        <f t="shared" si="318"/>
        <v>0</v>
      </c>
      <c r="T2534" s="45">
        <f t="shared" si="319"/>
        <v>0</v>
      </c>
      <c r="U2534" s="45">
        <f>IF(L2534=1,F2534*INDEX(Asumsi!$B$5:$B$7,MATCH(I2534,Asumsi!$A$5:$A$7,0))-F2534*R2534,0)</f>
        <v>196770</v>
      </c>
      <c r="V2534" s="45">
        <f>IF(S2534=1,U2534*(1-Asumsi!$B$10),U2534)</f>
        <v>196770</v>
      </c>
    </row>
    <row r="2535" spans="1:22" x14ac:dyDescent="0.35">
      <c r="A2535" s="43">
        <v>50725</v>
      </c>
      <c r="B2535" s="43" t="s">
        <v>202</v>
      </c>
      <c r="C2535" s="43" t="s">
        <v>574</v>
      </c>
      <c r="D2535" s="44">
        <v>40505</v>
      </c>
      <c r="E2535" s="43">
        <v>1</v>
      </c>
      <c r="F2535" s="43">
        <v>259760</v>
      </c>
      <c r="G2535" s="43">
        <v>0.1</v>
      </c>
      <c r="H2535" s="43">
        <v>25976</v>
      </c>
      <c r="I2535" s="43" t="s">
        <v>75</v>
      </c>
      <c r="J2535" s="43" t="s">
        <v>135</v>
      </c>
      <c r="K2535" s="43">
        <f t="shared" si="312"/>
        <v>2010</v>
      </c>
      <c r="L2535" s="43">
        <f t="shared" si="313"/>
        <v>1</v>
      </c>
      <c r="M2535" s="43">
        <f t="shared" si="314"/>
        <v>0</v>
      </c>
      <c r="N2535" s="43">
        <f t="shared" si="315"/>
        <v>1</v>
      </c>
      <c r="O2535" s="43" t="str">
        <f t="shared" si="316"/>
        <v>D: 7%+</v>
      </c>
      <c r="P2535" s="45">
        <f t="shared" si="317"/>
        <v>233784</v>
      </c>
      <c r="Q2535" s="45">
        <f>IF(L2535=1,F2535*INDEX(Asumsi!$B$5:$B$7,MATCH(I2535,Asumsi!$A$5:$A$7,0))-H2535,0)</f>
        <v>51952</v>
      </c>
      <c r="R2535" s="46">
        <f>MIN(G2535,INDEX(Asumsi!$C$5:$C$7,MATCH(I2535,Asumsi!$A$5:$A$7,0)))</f>
        <v>0.03</v>
      </c>
      <c r="S2535" s="43">
        <f t="shared" si="318"/>
        <v>1</v>
      </c>
      <c r="T2535" s="45">
        <f t="shared" si="319"/>
        <v>18183.2</v>
      </c>
      <c r="U2535" s="45">
        <f>IF(L2535=1,F2535*INDEX(Asumsi!$B$5:$B$7,MATCH(I2535,Asumsi!$A$5:$A$7,0))-F2535*R2535,0)</f>
        <v>70135.199999999997</v>
      </c>
      <c r="V2535" s="45">
        <f>IF(S2535=1,U2535*(1-Asumsi!$B$10),U2535)</f>
        <v>66628.439999999988</v>
      </c>
    </row>
    <row r="2536" spans="1:22" x14ac:dyDescent="0.35">
      <c r="A2536" s="43">
        <v>50982</v>
      </c>
      <c r="B2536" s="43" t="s">
        <v>202</v>
      </c>
      <c r="C2536" s="43" t="s">
        <v>683</v>
      </c>
      <c r="D2536" s="44">
        <v>41015</v>
      </c>
      <c r="E2536" s="43">
        <v>23</v>
      </c>
      <c r="F2536" s="43">
        <v>173060</v>
      </c>
      <c r="G2536" s="43">
        <v>0.05</v>
      </c>
      <c r="H2536" s="43">
        <v>8653</v>
      </c>
      <c r="I2536" s="43" t="s">
        <v>76</v>
      </c>
      <c r="J2536" s="43" t="s">
        <v>149</v>
      </c>
      <c r="K2536" s="43">
        <f t="shared" si="312"/>
        <v>2012</v>
      </c>
      <c r="L2536" s="43">
        <f t="shared" si="313"/>
        <v>1</v>
      </c>
      <c r="M2536" s="43">
        <f t="shared" si="314"/>
        <v>0</v>
      </c>
      <c r="N2536" s="43">
        <f t="shared" si="315"/>
        <v>1</v>
      </c>
      <c r="O2536" s="43" t="str">
        <f t="shared" si="316"/>
        <v>C: 4-6%</v>
      </c>
      <c r="P2536" s="45">
        <f t="shared" si="317"/>
        <v>164407</v>
      </c>
      <c r="Q2536" s="45">
        <f>IF(L2536=1,F2536*INDEX(Asumsi!$B$5:$B$7,MATCH(I2536,Asumsi!$A$5:$A$7,0))-H2536,0)</f>
        <v>43265</v>
      </c>
      <c r="R2536" s="46">
        <f>MIN(G2536,INDEX(Asumsi!$C$5:$C$7,MATCH(I2536,Asumsi!$A$5:$A$7,0)))</f>
        <v>0.05</v>
      </c>
      <c r="S2536" s="43">
        <f t="shared" si="318"/>
        <v>0</v>
      </c>
      <c r="T2536" s="45">
        <f t="shared" si="319"/>
        <v>0</v>
      </c>
      <c r="U2536" s="45">
        <f>IF(L2536=1,F2536*INDEX(Asumsi!$B$5:$B$7,MATCH(I2536,Asumsi!$A$5:$A$7,0))-F2536*R2536,0)</f>
        <v>43265</v>
      </c>
      <c r="V2536" s="45">
        <f>IF(S2536=1,U2536*(1-Asumsi!$B$10),U2536)</f>
        <v>43265</v>
      </c>
    </row>
    <row r="2537" spans="1:22" x14ac:dyDescent="0.35">
      <c r="A2537" s="43">
        <v>51008</v>
      </c>
      <c r="B2537" s="43" t="s">
        <v>202</v>
      </c>
      <c r="C2537" s="43" t="s">
        <v>692</v>
      </c>
      <c r="D2537" s="44">
        <v>40775</v>
      </c>
      <c r="E2537" s="43">
        <v>20</v>
      </c>
      <c r="F2537" s="43">
        <v>539320</v>
      </c>
      <c r="G2537" s="43">
        <v>0.02</v>
      </c>
      <c r="H2537" s="43">
        <v>10786</v>
      </c>
      <c r="I2537" s="43" t="s">
        <v>76</v>
      </c>
      <c r="J2537" s="43" t="s">
        <v>148</v>
      </c>
      <c r="K2537" s="43">
        <f t="shared" si="312"/>
        <v>2011</v>
      </c>
      <c r="L2537" s="43">
        <f t="shared" si="313"/>
        <v>1</v>
      </c>
      <c r="M2537" s="43">
        <f t="shared" si="314"/>
        <v>0</v>
      </c>
      <c r="N2537" s="43">
        <f t="shared" si="315"/>
        <v>1</v>
      </c>
      <c r="O2537" s="43" t="str">
        <f t="shared" si="316"/>
        <v>B: 1-3%</v>
      </c>
      <c r="P2537" s="45">
        <f t="shared" si="317"/>
        <v>528534</v>
      </c>
      <c r="Q2537" s="45">
        <f>IF(L2537=1,F2537*INDEX(Asumsi!$B$5:$B$7,MATCH(I2537,Asumsi!$A$5:$A$7,0))-H2537,0)</f>
        <v>151010</v>
      </c>
      <c r="R2537" s="46">
        <f>MIN(G2537,INDEX(Asumsi!$C$5:$C$7,MATCH(I2537,Asumsi!$A$5:$A$7,0)))</f>
        <v>0.02</v>
      </c>
      <c r="S2537" s="43">
        <f t="shared" si="318"/>
        <v>0</v>
      </c>
      <c r="T2537" s="45">
        <f t="shared" si="319"/>
        <v>0</v>
      </c>
      <c r="U2537" s="45">
        <f>IF(L2537=1,F2537*INDEX(Asumsi!$B$5:$B$7,MATCH(I2537,Asumsi!$A$5:$A$7,0))-F2537*R2537,0)</f>
        <v>151009.60000000001</v>
      </c>
      <c r="V2537" s="45">
        <f>IF(S2537=1,U2537*(1-Asumsi!$B$10),U2537)</f>
        <v>151009.60000000001</v>
      </c>
    </row>
    <row r="2538" spans="1:22" x14ac:dyDescent="0.35">
      <c r="A2538" s="43">
        <v>51463</v>
      </c>
      <c r="B2538" s="43" t="s">
        <v>202</v>
      </c>
      <c r="C2538" s="43" t="s">
        <v>620</v>
      </c>
      <c r="D2538" s="44">
        <v>40894</v>
      </c>
      <c r="E2538" s="43">
        <v>4</v>
      </c>
      <c r="F2538" s="43">
        <v>56680</v>
      </c>
      <c r="G2538" s="43">
        <v>0.01</v>
      </c>
      <c r="H2538" s="43">
        <v>567</v>
      </c>
      <c r="I2538" s="43" t="s">
        <v>76</v>
      </c>
      <c r="J2538" s="43" t="s">
        <v>145</v>
      </c>
      <c r="K2538" s="43">
        <f t="shared" si="312"/>
        <v>2011</v>
      </c>
      <c r="L2538" s="43">
        <f t="shared" si="313"/>
        <v>1</v>
      </c>
      <c r="M2538" s="43">
        <f t="shared" si="314"/>
        <v>0</v>
      </c>
      <c r="N2538" s="43">
        <f t="shared" si="315"/>
        <v>1</v>
      </c>
      <c r="O2538" s="43" t="str">
        <f t="shared" si="316"/>
        <v>B: 1-3%</v>
      </c>
      <c r="P2538" s="45">
        <f t="shared" si="317"/>
        <v>56113</v>
      </c>
      <c r="Q2538" s="45">
        <f>IF(L2538=1,F2538*INDEX(Asumsi!$B$5:$B$7,MATCH(I2538,Asumsi!$A$5:$A$7,0))-H2538,0)</f>
        <v>16437</v>
      </c>
      <c r="R2538" s="46">
        <f>MIN(G2538,INDEX(Asumsi!$C$5:$C$7,MATCH(I2538,Asumsi!$A$5:$A$7,0)))</f>
        <v>0.01</v>
      </c>
      <c r="S2538" s="43">
        <f t="shared" si="318"/>
        <v>0</v>
      </c>
      <c r="T2538" s="45">
        <f t="shared" si="319"/>
        <v>0</v>
      </c>
      <c r="U2538" s="45">
        <f>IF(L2538=1,F2538*INDEX(Asumsi!$B$5:$B$7,MATCH(I2538,Asumsi!$A$5:$A$7,0))-F2538*R2538,0)</f>
        <v>16437.2</v>
      </c>
      <c r="V2538" s="45">
        <f>IF(S2538=1,U2538*(1-Asumsi!$B$10),U2538)</f>
        <v>16437.2</v>
      </c>
    </row>
    <row r="2539" spans="1:22" x14ac:dyDescent="0.35">
      <c r="A2539" s="43">
        <v>51943</v>
      </c>
      <c r="B2539" s="43" t="s">
        <v>202</v>
      </c>
      <c r="C2539" s="43" t="s">
        <v>662</v>
      </c>
      <c r="D2539" s="44">
        <v>39927</v>
      </c>
      <c r="E2539" s="43">
        <v>11</v>
      </c>
      <c r="F2539" s="43">
        <v>226380</v>
      </c>
      <c r="G2539" s="43">
        <v>0.04</v>
      </c>
      <c r="H2539" s="43">
        <v>9055</v>
      </c>
      <c r="I2539" s="43" t="s">
        <v>76</v>
      </c>
      <c r="J2539" s="43" t="s">
        <v>145</v>
      </c>
      <c r="K2539" s="43">
        <f t="shared" si="312"/>
        <v>2009</v>
      </c>
      <c r="L2539" s="43">
        <f t="shared" si="313"/>
        <v>1</v>
      </c>
      <c r="M2539" s="43">
        <f t="shared" si="314"/>
        <v>0</v>
      </c>
      <c r="N2539" s="43">
        <f t="shared" si="315"/>
        <v>1</v>
      </c>
      <c r="O2539" s="43" t="str">
        <f t="shared" si="316"/>
        <v>C: 4-6%</v>
      </c>
      <c r="P2539" s="45">
        <f t="shared" si="317"/>
        <v>217325</v>
      </c>
      <c r="Q2539" s="45">
        <f>IF(L2539=1,F2539*INDEX(Asumsi!$B$5:$B$7,MATCH(I2539,Asumsi!$A$5:$A$7,0))-H2539,0)</f>
        <v>58859</v>
      </c>
      <c r="R2539" s="46">
        <f>MIN(G2539,INDEX(Asumsi!$C$5:$C$7,MATCH(I2539,Asumsi!$A$5:$A$7,0)))</f>
        <v>0.04</v>
      </c>
      <c r="S2539" s="43">
        <f t="shared" si="318"/>
        <v>0</v>
      </c>
      <c r="T2539" s="45">
        <f t="shared" si="319"/>
        <v>0</v>
      </c>
      <c r="U2539" s="45">
        <f>IF(L2539=1,F2539*INDEX(Asumsi!$B$5:$B$7,MATCH(I2539,Asumsi!$A$5:$A$7,0))-F2539*R2539,0)</f>
        <v>58858.8</v>
      </c>
      <c r="V2539" s="45">
        <f>IF(S2539=1,U2539*(1-Asumsi!$B$10),U2539)</f>
        <v>58858.8</v>
      </c>
    </row>
    <row r="2540" spans="1:22" x14ac:dyDescent="0.35">
      <c r="A2540" s="43">
        <v>52039</v>
      </c>
      <c r="B2540" s="43" t="s">
        <v>202</v>
      </c>
      <c r="C2540" s="43" t="s">
        <v>687</v>
      </c>
      <c r="D2540" s="44">
        <v>41123</v>
      </c>
      <c r="E2540" s="43">
        <v>48</v>
      </c>
      <c r="F2540" s="43">
        <v>4012760</v>
      </c>
      <c r="G2540" s="43">
        <v>0</v>
      </c>
      <c r="H2540" s="43">
        <v>0</v>
      </c>
      <c r="I2540" s="43" t="s">
        <v>77</v>
      </c>
      <c r="J2540" s="43" t="s">
        <v>142</v>
      </c>
      <c r="K2540" s="43">
        <f t="shared" si="312"/>
        <v>2012</v>
      </c>
      <c r="L2540" s="43">
        <f t="shared" si="313"/>
        <v>1</v>
      </c>
      <c r="M2540" s="43">
        <f t="shared" si="314"/>
        <v>0</v>
      </c>
      <c r="N2540" s="43">
        <f t="shared" si="315"/>
        <v>1</v>
      </c>
      <c r="O2540" s="43" t="str">
        <f t="shared" si="316"/>
        <v>A: 0%</v>
      </c>
      <c r="P2540" s="45">
        <f t="shared" si="317"/>
        <v>4012760</v>
      </c>
      <c r="Q2540" s="45">
        <f>IF(L2540=1,F2540*INDEX(Asumsi!$B$5:$B$7,MATCH(I2540,Asumsi!$A$5:$A$7,0))-H2540,0)</f>
        <v>1203828</v>
      </c>
      <c r="R2540" s="46">
        <f>MIN(G2540,INDEX(Asumsi!$C$5:$C$7,MATCH(I2540,Asumsi!$A$5:$A$7,0)))</f>
        <v>0</v>
      </c>
      <c r="S2540" s="43">
        <f t="shared" si="318"/>
        <v>0</v>
      </c>
      <c r="T2540" s="45">
        <f t="shared" si="319"/>
        <v>0</v>
      </c>
      <c r="U2540" s="45">
        <f>IF(L2540=1,F2540*INDEX(Asumsi!$B$5:$B$7,MATCH(I2540,Asumsi!$A$5:$A$7,0))-F2540*R2540,0)</f>
        <v>1203828</v>
      </c>
      <c r="V2540" s="45">
        <f>IF(S2540=1,U2540*(1-Asumsi!$B$10),U2540)</f>
        <v>1203828</v>
      </c>
    </row>
    <row r="2541" spans="1:22" x14ac:dyDescent="0.35">
      <c r="A2541" s="43">
        <v>52290</v>
      </c>
      <c r="B2541" s="43" t="s">
        <v>202</v>
      </c>
      <c r="C2541" s="43" t="s">
        <v>673</v>
      </c>
      <c r="D2541" s="44">
        <v>41050</v>
      </c>
      <c r="E2541" s="43">
        <v>7</v>
      </c>
      <c r="F2541" s="43">
        <v>2268100</v>
      </c>
      <c r="G2541" s="43">
        <v>0.08</v>
      </c>
      <c r="H2541" s="43">
        <v>181448</v>
      </c>
      <c r="I2541" s="43" t="s">
        <v>76</v>
      </c>
      <c r="J2541" s="43" t="s">
        <v>138</v>
      </c>
      <c r="K2541" s="43">
        <f t="shared" si="312"/>
        <v>2012</v>
      </c>
      <c r="L2541" s="43">
        <f t="shared" si="313"/>
        <v>1</v>
      </c>
      <c r="M2541" s="43">
        <f t="shared" si="314"/>
        <v>0</v>
      </c>
      <c r="N2541" s="43">
        <f t="shared" si="315"/>
        <v>1</v>
      </c>
      <c r="O2541" s="43" t="str">
        <f t="shared" si="316"/>
        <v>D: 7%+</v>
      </c>
      <c r="P2541" s="45">
        <f t="shared" si="317"/>
        <v>2086652</v>
      </c>
      <c r="Q2541" s="45">
        <f>IF(L2541=1,F2541*INDEX(Asumsi!$B$5:$B$7,MATCH(I2541,Asumsi!$A$5:$A$7,0))-H2541,0)</f>
        <v>498982</v>
      </c>
      <c r="R2541" s="46">
        <f>MIN(G2541,INDEX(Asumsi!$C$5:$C$7,MATCH(I2541,Asumsi!$A$5:$A$7,0)))</f>
        <v>0.05</v>
      </c>
      <c r="S2541" s="43">
        <f t="shared" si="318"/>
        <v>1</v>
      </c>
      <c r="T2541" s="45">
        <f t="shared" si="319"/>
        <v>68043</v>
      </c>
      <c r="U2541" s="45">
        <f>IF(L2541=1,F2541*INDEX(Asumsi!$B$5:$B$7,MATCH(I2541,Asumsi!$A$5:$A$7,0))-F2541*R2541,0)</f>
        <v>567025</v>
      </c>
      <c r="V2541" s="45">
        <f>IF(S2541=1,U2541*(1-Asumsi!$B$10),U2541)</f>
        <v>538673.75</v>
      </c>
    </row>
    <row r="2542" spans="1:22" x14ac:dyDescent="0.35">
      <c r="A2542" s="43">
        <v>52480</v>
      </c>
      <c r="B2542" s="43" t="s">
        <v>202</v>
      </c>
      <c r="C2542" s="43" t="s">
        <v>661</v>
      </c>
      <c r="D2542" s="44">
        <v>40386</v>
      </c>
      <c r="E2542" s="43">
        <v>47</v>
      </c>
      <c r="F2542" s="43">
        <v>2041760</v>
      </c>
      <c r="G2542" s="43">
        <v>0.08</v>
      </c>
      <c r="H2542" s="43">
        <v>163341</v>
      </c>
      <c r="I2542" s="43" t="s">
        <v>75</v>
      </c>
      <c r="J2542" s="43" t="s">
        <v>144</v>
      </c>
      <c r="K2542" s="43">
        <f t="shared" si="312"/>
        <v>2010</v>
      </c>
      <c r="L2542" s="43">
        <f t="shared" si="313"/>
        <v>1</v>
      </c>
      <c r="M2542" s="43">
        <f t="shared" si="314"/>
        <v>0</v>
      </c>
      <c r="N2542" s="43">
        <f t="shared" si="315"/>
        <v>1</v>
      </c>
      <c r="O2542" s="43" t="str">
        <f t="shared" si="316"/>
        <v>D: 7%+</v>
      </c>
      <c r="P2542" s="45">
        <f t="shared" si="317"/>
        <v>1878419</v>
      </c>
      <c r="Q2542" s="45">
        <f>IF(L2542=1,F2542*INDEX(Asumsi!$B$5:$B$7,MATCH(I2542,Asumsi!$A$5:$A$7,0))-H2542,0)</f>
        <v>449187</v>
      </c>
      <c r="R2542" s="46">
        <f>MIN(G2542,INDEX(Asumsi!$C$5:$C$7,MATCH(I2542,Asumsi!$A$5:$A$7,0)))</f>
        <v>0.03</v>
      </c>
      <c r="S2542" s="43">
        <f t="shared" si="318"/>
        <v>1</v>
      </c>
      <c r="T2542" s="45">
        <f t="shared" si="319"/>
        <v>102088</v>
      </c>
      <c r="U2542" s="45">
        <f>IF(L2542=1,F2542*INDEX(Asumsi!$B$5:$B$7,MATCH(I2542,Asumsi!$A$5:$A$7,0))-F2542*R2542,0)</f>
        <v>551275.19999999995</v>
      </c>
      <c r="V2542" s="45">
        <f>IF(S2542=1,U2542*(1-Asumsi!$B$10),U2542)</f>
        <v>523711.43999999994</v>
      </c>
    </row>
    <row r="2543" spans="1:22" x14ac:dyDescent="0.35">
      <c r="A2543" s="43">
        <v>52486</v>
      </c>
      <c r="B2543" s="43" t="s">
        <v>202</v>
      </c>
      <c r="C2543" s="43" t="s">
        <v>662</v>
      </c>
      <c r="D2543" s="44">
        <v>40547</v>
      </c>
      <c r="E2543" s="43">
        <v>41</v>
      </c>
      <c r="F2543" s="43">
        <v>23766400</v>
      </c>
      <c r="G2543" s="43">
        <v>0.1</v>
      </c>
      <c r="H2543" s="43">
        <v>2376640</v>
      </c>
      <c r="I2543" s="43" t="s">
        <v>77</v>
      </c>
      <c r="J2543" s="43" t="s">
        <v>142</v>
      </c>
      <c r="K2543" s="43">
        <f t="shared" si="312"/>
        <v>2011</v>
      </c>
      <c r="L2543" s="43">
        <f t="shared" si="313"/>
        <v>1</v>
      </c>
      <c r="M2543" s="43">
        <f t="shared" si="314"/>
        <v>0</v>
      </c>
      <c r="N2543" s="43">
        <f t="shared" si="315"/>
        <v>1</v>
      </c>
      <c r="O2543" s="43" t="str">
        <f t="shared" si="316"/>
        <v>D: 7%+</v>
      </c>
      <c r="P2543" s="45">
        <f t="shared" si="317"/>
        <v>21389760</v>
      </c>
      <c r="Q2543" s="45">
        <f>IF(L2543=1,F2543*INDEX(Asumsi!$B$5:$B$7,MATCH(I2543,Asumsi!$A$5:$A$7,0))-H2543,0)</f>
        <v>4753280</v>
      </c>
      <c r="R2543" s="46">
        <f>MIN(G2543,INDEX(Asumsi!$C$5:$C$7,MATCH(I2543,Asumsi!$A$5:$A$7,0)))</f>
        <v>0.05</v>
      </c>
      <c r="S2543" s="43">
        <f t="shared" si="318"/>
        <v>1</v>
      </c>
      <c r="T2543" s="45">
        <f t="shared" si="319"/>
        <v>1188320</v>
      </c>
      <c r="U2543" s="45">
        <f>IF(L2543=1,F2543*INDEX(Asumsi!$B$5:$B$7,MATCH(I2543,Asumsi!$A$5:$A$7,0))-F2543*R2543,0)</f>
        <v>5941600</v>
      </c>
      <c r="V2543" s="45">
        <f>IF(S2543=1,U2543*(1-Asumsi!$B$10),U2543)</f>
        <v>5644520</v>
      </c>
    </row>
    <row r="2544" spans="1:22" x14ac:dyDescent="0.35">
      <c r="A2544" s="43">
        <v>52519</v>
      </c>
      <c r="B2544" s="43" t="s">
        <v>202</v>
      </c>
      <c r="C2544" s="43" t="s">
        <v>355</v>
      </c>
      <c r="D2544" s="44">
        <v>41028</v>
      </c>
      <c r="E2544" s="43">
        <v>6</v>
      </c>
      <c r="F2544" s="43">
        <v>240760</v>
      </c>
      <c r="G2544" s="43">
        <v>0.09</v>
      </c>
      <c r="H2544" s="43">
        <v>21668</v>
      </c>
      <c r="I2544" s="43" t="s">
        <v>76</v>
      </c>
      <c r="J2544" s="43" t="s">
        <v>141</v>
      </c>
      <c r="K2544" s="43">
        <f t="shared" si="312"/>
        <v>2012</v>
      </c>
      <c r="L2544" s="43">
        <f t="shared" si="313"/>
        <v>1</v>
      </c>
      <c r="M2544" s="43">
        <f t="shared" si="314"/>
        <v>0</v>
      </c>
      <c r="N2544" s="43">
        <f t="shared" si="315"/>
        <v>1</v>
      </c>
      <c r="O2544" s="43" t="str">
        <f t="shared" si="316"/>
        <v>D: 7%+</v>
      </c>
      <c r="P2544" s="45">
        <f t="shared" si="317"/>
        <v>219092</v>
      </c>
      <c r="Q2544" s="45">
        <f>IF(L2544=1,F2544*INDEX(Asumsi!$B$5:$B$7,MATCH(I2544,Asumsi!$A$5:$A$7,0))-H2544,0)</f>
        <v>50560</v>
      </c>
      <c r="R2544" s="46">
        <f>MIN(G2544,INDEX(Asumsi!$C$5:$C$7,MATCH(I2544,Asumsi!$A$5:$A$7,0)))</f>
        <v>0.05</v>
      </c>
      <c r="S2544" s="43">
        <f t="shared" si="318"/>
        <v>1</v>
      </c>
      <c r="T2544" s="45">
        <f t="shared" si="319"/>
        <v>9630.3999999999978</v>
      </c>
      <c r="U2544" s="45">
        <f>IF(L2544=1,F2544*INDEX(Asumsi!$B$5:$B$7,MATCH(I2544,Asumsi!$A$5:$A$7,0))-F2544*R2544,0)</f>
        <v>60190</v>
      </c>
      <c r="V2544" s="45">
        <f>IF(S2544=1,U2544*(1-Asumsi!$B$10),U2544)</f>
        <v>57180.5</v>
      </c>
    </row>
    <row r="2545" spans="1:22" x14ac:dyDescent="0.35">
      <c r="A2545" s="43">
        <v>53188</v>
      </c>
      <c r="B2545" s="43" t="s">
        <v>202</v>
      </c>
      <c r="C2545" s="43" t="s">
        <v>662</v>
      </c>
      <c r="D2545" s="44">
        <v>41218</v>
      </c>
      <c r="E2545" s="43">
        <v>22</v>
      </c>
      <c r="F2545" s="43">
        <v>1242420</v>
      </c>
      <c r="G2545" s="43">
        <v>7.0000000000000007E-2</v>
      </c>
      <c r="H2545" s="43">
        <v>86969</v>
      </c>
      <c r="I2545" s="43" t="s">
        <v>76</v>
      </c>
      <c r="J2545" s="43" t="s">
        <v>140</v>
      </c>
      <c r="K2545" s="43">
        <f t="shared" si="312"/>
        <v>2012</v>
      </c>
      <c r="L2545" s="43">
        <f t="shared" si="313"/>
        <v>1</v>
      </c>
      <c r="M2545" s="43">
        <f t="shared" si="314"/>
        <v>0</v>
      </c>
      <c r="N2545" s="43">
        <f t="shared" si="315"/>
        <v>1</v>
      </c>
      <c r="O2545" s="43" t="str">
        <f t="shared" si="316"/>
        <v>D: 7%+</v>
      </c>
      <c r="P2545" s="45">
        <f t="shared" si="317"/>
        <v>1155451</v>
      </c>
      <c r="Q2545" s="45">
        <f>IF(L2545=1,F2545*INDEX(Asumsi!$B$5:$B$7,MATCH(I2545,Asumsi!$A$5:$A$7,0))-H2545,0)</f>
        <v>285757</v>
      </c>
      <c r="R2545" s="46">
        <f>MIN(G2545,INDEX(Asumsi!$C$5:$C$7,MATCH(I2545,Asumsi!$A$5:$A$7,0)))</f>
        <v>0.05</v>
      </c>
      <c r="S2545" s="43">
        <f t="shared" si="318"/>
        <v>1</v>
      </c>
      <c r="T2545" s="45">
        <f t="shared" si="319"/>
        <v>24848.400000000005</v>
      </c>
      <c r="U2545" s="45">
        <f>IF(L2545=1,F2545*INDEX(Asumsi!$B$5:$B$7,MATCH(I2545,Asumsi!$A$5:$A$7,0))-F2545*R2545,0)</f>
        <v>310605</v>
      </c>
      <c r="V2545" s="45">
        <f>IF(S2545=1,U2545*(1-Asumsi!$B$10),U2545)</f>
        <v>295074.75</v>
      </c>
    </row>
    <row r="2546" spans="1:22" x14ac:dyDescent="0.35">
      <c r="A2546" s="43">
        <v>53223</v>
      </c>
      <c r="B2546" s="43" t="s">
        <v>202</v>
      </c>
      <c r="C2546" s="43" t="s">
        <v>681</v>
      </c>
      <c r="D2546" s="44">
        <v>41104</v>
      </c>
      <c r="E2546" s="43">
        <v>2</v>
      </c>
      <c r="F2546" s="43">
        <v>26580</v>
      </c>
      <c r="G2546" s="43">
        <v>0.08</v>
      </c>
      <c r="H2546" s="43">
        <v>2126</v>
      </c>
      <c r="I2546" s="43" t="s">
        <v>76</v>
      </c>
      <c r="J2546" s="43" t="s">
        <v>138</v>
      </c>
      <c r="K2546" s="43">
        <f t="shared" si="312"/>
        <v>2012</v>
      </c>
      <c r="L2546" s="43">
        <f t="shared" si="313"/>
        <v>1</v>
      </c>
      <c r="M2546" s="43">
        <f t="shared" si="314"/>
        <v>0</v>
      </c>
      <c r="N2546" s="43">
        <f t="shared" si="315"/>
        <v>1</v>
      </c>
      <c r="O2546" s="43" t="str">
        <f t="shared" si="316"/>
        <v>D: 7%+</v>
      </c>
      <c r="P2546" s="45">
        <f t="shared" si="317"/>
        <v>24454</v>
      </c>
      <c r="Q2546" s="45">
        <f>IF(L2546=1,F2546*INDEX(Asumsi!$B$5:$B$7,MATCH(I2546,Asumsi!$A$5:$A$7,0))-H2546,0)</f>
        <v>5848</v>
      </c>
      <c r="R2546" s="46">
        <f>MIN(G2546,INDEX(Asumsi!$C$5:$C$7,MATCH(I2546,Asumsi!$A$5:$A$7,0)))</f>
        <v>0.05</v>
      </c>
      <c r="S2546" s="43">
        <f t="shared" si="318"/>
        <v>1</v>
      </c>
      <c r="T2546" s="45">
        <f t="shared" si="319"/>
        <v>797.4</v>
      </c>
      <c r="U2546" s="45">
        <f>IF(L2546=1,F2546*INDEX(Asumsi!$B$5:$B$7,MATCH(I2546,Asumsi!$A$5:$A$7,0))-F2546*R2546,0)</f>
        <v>6645</v>
      </c>
      <c r="V2546" s="45">
        <f>IF(S2546=1,U2546*(1-Asumsi!$B$10),U2546)</f>
        <v>6312.75</v>
      </c>
    </row>
    <row r="2547" spans="1:22" x14ac:dyDescent="0.35">
      <c r="A2547" s="43">
        <v>53248</v>
      </c>
      <c r="B2547" s="43" t="s">
        <v>202</v>
      </c>
      <c r="C2547" s="43" t="s">
        <v>677</v>
      </c>
      <c r="D2547" s="44">
        <v>40480</v>
      </c>
      <c r="E2547" s="43">
        <v>7</v>
      </c>
      <c r="F2547" s="43">
        <v>4846120</v>
      </c>
      <c r="G2547" s="43">
        <v>0.06</v>
      </c>
      <c r="H2547" s="43">
        <v>290767</v>
      </c>
      <c r="I2547" s="43" t="s">
        <v>75</v>
      </c>
      <c r="J2547" s="43" t="s">
        <v>136</v>
      </c>
      <c r="K2547" s="43">
        <f t="shared" si="312"/>
        <v>2010</v>
      </c>
      <c r="L2547" s="43">
        <f t="shared" si="313"/>
        <v>1</v>
      </c>
      <c r="M2547" s="43">
        <f t="shared" si="314"/>
        <v>0</v>
      </c>
      <c r="N2547" s="43">
        <f t="shared" si="315"/>
        <v>1</v>
      </c>
      <c r="O2547" s="43" t="str">
        <f t="shared" si="316"/>
        <v>C: 4-6%</v>
      </c>
      <c r="P2547" s="45">
        <f t="shared" si="317"/>
        <v>4555353</v>
      </c>
      <c r="Q2547" s="45">
        <f>IF(L2547=1,F2547*INDEX(Asumsi!$B$5:$B$7,MATCH(I2547,Asumsi!$A$5:$A$7,0))-H2547,0)</f>
        <v>1163069</v>
      </c>
      <c r="R2547" s="46">
        <f>MIN(G2547,INDEX(Asumsi!$C$5:$C$7,MATCH(I2547,Asumsi!$A$5:$A$7,0)))</f>
        <v>0.03</v>
      </c>
      <c r="S2547" s="43">
        <f t="shared" si="318"/>
        <v>1</v>
      </c>
      <c r="T2547" s="45">
        <f t="shared" si="319"/>
        <v>145383.6</v>
      </c>
      <c r="U2547" s="45">
        <f>IF(L2547=1,F2547*INDEX(Asumsi!$B$5:$B$7,MATCH(I2547,Asumsi!$A$5:$A$7,0))-F2547*R2547,0)</f>
        <v>1308452.3999999999</v>
      </c>
      <c r="V2547" s="45">
        <f>IF(S2547=1,U2547*(1-Asumsi!$B$10),U2547)</f>
        <v>1243029.7799999998</v>
      </c>
    </row>
    <row r="2548" spans="1:22" x14ac:dyDescent="0.35">
      <c r="A2548" s="43">
        <v>53411</v>
      </c>
      <c r="B2548" s="43" t="s">
        <v>202</v>
      </c>
      <c r="C2548" s="43" t="s">
        <v>677</v>
      </c>
      <c r="D2548" s="44">
        <v>40876</v>
      </c>
      <c r="E2548" s="43">
        <v>25</v>
      </c>
      <c r="F2548" s="43">
        <v>1335280</v>
      </c>
      <c r="G2548" s="43">
        <v>0.08</v>
      </c>
      <c r="H2548" s="43">
        <v>106822</v>
      </c>
      <c r="I2548" s="43" t="s">
        <v>77</v>
      </c>
      <c r="J2548" s="43" t="s">
        <v>142</v>
      </c>
      <c r="K2548" s="43">
        <f t="shared" si="312"/>
        <v>2011</v>
      </c>
      <c r="L2548" s="43">
        <f t="shared" si="313"/>
        <v>1</v>
      </c>
      <c r="M2548" s="43">
        <f t="shared" si="314"/>
        <v>0</v>
      </c>
      <c r="N2548" s="43">
        <f t="shared" si="315"/>
        <v>1</v>
      </c>
      <c r="O2548" s="43" t="str">
        <f t="shared" si="316"/>
        <v>D: 7%+</v>
      </c>
      <c r="P2548" s="45">
        <f t="shared" si="317"/>
        <v>1228458</v>
      </c>
      <c r="Q2548" s="45">
        <f>IF(L2548=1,F2548*INDEX(Asumsi!$B$5:$B$7,MATCH(I2548,Asumsi!$A$5:$A$7,0))-H2548,0)</f>
        <v>293762</v>
      </c>
      <c r="R2548" s="46">
        <f>MIN(G2548,INDEX(Asumsi!$C$5:$C$7,MATCH(I2548,Asumsi!$A$5:$A$7,0)))</f>
        <v>0.05</v>
      </c>
      <c r="S2548" s="43">
        <f t="shared" si="318"/>
        <v>1</v>
      </c>
      <c r="T2548" s="45">
        <f t="shared" si="319"/>
        <v>40058.400000000001</v>
      </c>
      <c r="U2548" s="45">
        <f>IF(L2548=1,F2548*INDEX(Asumsi!$B$5:$B$7,MATCH(I2548,Asumsi!$A$5:$A$7,0))-F2548*R2548,0)</f>
        <v>333820</v>
      </c>
      <c r="V2548" s="45">
        <f>IF(S2548=1,U2548*(1-Asumsi!$B$10),U2548)</f>
        <v>317129</v>
      </c>
    </row>
    <row r="2549" spans="1:22" x14ac:dyDescent="0.35">
      <c r="A2549" s="43">
        <v>53668</v>
      </c>
      <c r="B2549" s="43" t="s">
        <v>202</v>
      </c>
      <c r="C2549" s="43" t="s">
        <v>662</v>
      </c>
      <c r="D2549" s="44">
        <v>40268</v>
      </c>
      <c r="E2549" s="43">
        <v>9</v>
      </c>
      <c r="F2549" s="43">
        <v>196480</v>
      </c>
      <c r="G2549" s="43">
        <v>0.04</v>
      </c>
      <c r="H2549" s="43">
        <v>7859</v>
      </c>
      <c r="I2549" s="43" t="s">
        <v>76</v>
      </c>
      <c r="J2549" s="43" t="s">
        <v>148</v>
      </c>
      <c r="K2549" s="43">
        <f t="shared" si="312"/>
        <v>2010</v>
      </c>
      <c r="L2549" s="43">
        <f t="shared" si="313"/>
        <v>1</v>
      </c>
      <c r="M2549" s="43">
        <f t="shared" si="314"/>
        <v>0</v>
      </c>
      <c r="N2549" s="43">
        <f t="shared" si="315"/>
        <v>1</v>
      </c>
      <c r="O2549" s="43" t="str">
        <f t="shared" si="316"/>
        <v>C: 4-6%</v>
      </c>
      <c r="P2549" s="45">
        <f t="shared" si="317"/>
        <v>188621</v>
      </c>
      <c r="Q2549" s="45">
        <f>IF(L2549=1,F2549*INDEX(Asumsi!$B$5:$B$7,MATCH(I2549,Asumsi!$A$5:$A$7,0))-H2549,0)</f>
        <v>51085</v>
      </c>
      <c r="R2549" s="46">
        <f>MIN(G2549,INDEX(Asumsi!$C$5:$C$7,MATCH(I2549,Asumsi!$A$5:$A$7,0)))</f>
        <v>0.04</v>
      </c>
      <c r="S2549" s="43">
        <f t="shared" si="318"/>
        <v>0</v>
      </c>
      <c r="T2549" s="45">
        <f t="shared" si="319"/>
        <v>0</v>
      </c>
      <c r="U2549" s="45">
        <f>IF(L2549=1,F2549*INDEX(Asumsi!$B$5:$B$7,MATCH(I2549,Asumsi!$A$5:$A$7,0))-F2549*R2549,0)</f>
        <v>51084.800000000003</v>
      </c>
      <c r="V2549" s="45">
        <f>IF(S2549=1,U2549*(1-Asumsi!$B$10),U2549)</f>
        <v>51084.800000000003</v>
      </c>
    </row>
    <row r="2550" spans="1:22" x14ac:dyDescent="0.35">
      <c r="A2550" s="43">
        <v>53730</v>
      </c>
      <c r="B2550" s="43" t="s">
        <v>202</v>
      </c>
      <c r="C2550" s="43" t="s">
        <v>428</v>
      </c>
      <c r="D2550" s="44">
        <v>41272</v>
      </c>
      <c r="E2550" s="43">
        <v>40</v>
      </c>
      <c r="F2550" s="43">
        <v>363600</v>
      </c>
      <c r="G2550" s="43">
        <v>0.05</v>
      </c>
      <c r="H2550" s="43">
        <v>18180</v>
      </c>
      <c r="I2550" s="43" t="s">
        <v>76</v>
      </c>
      <c r="J2550" s="43" t="s">
        <v>138</v>
      </c>
      <c r="K2550" s="43">
        <f t="shared" si="312"/>
        <v>2012</v>
      </c>
      <c r="L2550" s="43">
        <f t="shared" si="313"/>
        <v>1</v>
      </c>
      <c r="M2550" s="43">
        <f t="shared" si="314"/>
        <v>0</v>
      </c>
      <c r="N2550" s="43">
        <f t="shared" si="315"/>
        <v>1</v>
      </c>
      <c r="O2550" s="43" t="str">
        <f t="shared" si="316"/>
        <v>C: 4-6%</v>
      </c>
      <c r="P2550" s="45">
        <f t="shared" si="317"/>
        <v>345420</v>
      </c>
      <c r="Q2550" s="45">
        <f>IF(L2550=1,F2550*INDEX(Asumsi!$B$5:$B$7,MATCH(I2550,Asumsi!$A$5:$A$7,0))-H2550,0)</f>
        <v>90900</v>
      </c>
      <c r="R2550" s="46">
        <f>MIN(G2550,INDEX(Asumsi!$C$5:$C$7,MATCH(I2550,Asumsi!$A$5:$A$7,0)))</f>
        <v>0.05</v>
      </c>
      <c r="S2550" s="43">
        <f t="shared" si="318"/>
        <v>0</v>
      </c>
      <c r="T2550" s="45">
        <f t="shared" si="319"/>
        <v>0</v>
      </c>
      <c r="U2550" s="45">
        <f>IF(L2550=1,F2550*INDEX(Asumsi!$B$5:$B$7,MATCH(I2550,Asumsi!$A$5:$A$7,0))-F2550*R2550,0)</f>
        <v>90900</v>
      </c>
      <c r="V2550" s="45">
        <f>IF(S2550=1,U2550*(1-Asumsi!$B$10),U2550)</f>
        <v>90900</v>
      </c>
    </row>
    <row r="2551" spans="1:22" x14ac:dyDescent="0.35">
      <c r="A2551" s="43">
        <v>54020</v>
      </c>
      <c r="B2551" s="43" t="s">
        <v>202</v>
      </c>
      <c r="C2551" s="43" t="s">
        <v>678</v>
      </c>
      <c r="D2551" s="44">
        <v>40939</v>
      </c>
      <c r="E2551" s="43">
        <v>35</v>
      </c>
      <c r="F2551" s="43">
        <v>1297160</v>
      </c>
      <c r="G2551" s="43">
        <v>0.05</v>
      </c>
      <c r="H2551" s="43">
        <v>64858</v>
      </c>
      <c r="I2551" s="43" t="s">
        <v>76</v>
      </c>
      <c r="J2551" s="43" t="s">
        <v>145</v>
      </c>
      <c r="K2551" s="43">
        <f t="shared" si="312"/>
        <v>2012</v>
      </c>
      <c r="L2551" s="43">
        <f t="shared" si="313"/>
        <v>1</v>
      </c>
      <c r="M2551" s="43">
        <f t="shared" si="314"/>
        <v>0</v>
      </c>
      <c r="N2551" s="43">
        <f t="shared" si="315"/>
        <v>1</v>
      </c>
      <c r="O2551" s="43" t="str">
        <f t="shared" si="316"/>
        <v>C: 4-6%</v>
      </c>
      <c r="P2551" s="45">
        <f t="shared" si="317"/>
        <v>1232302</v>
      </c>
      <c r="Q2551" s="45">
        <f>IF(L2551=1,F2551*INDEX(Asumsi!$B$5:$B$7,MATCH(I2551,Asumsi!$A$5:$A$7,0))-H2551,0)</f>
        <v>324290</v>
      </c>
      <c r="R2551" s="46">
        <f>MIN(G2551,INDEX(Asumsi!$C$5:$C$7,MATCH(I2551,Asumsi!$A$5:$A$7,0)))</f>
        <v>0.05</v>
      </c>
      <c r="S2551" s="43">
        <f t="shared" si="318"/>
        <v>0</v>
      </c>
      <c r="T2551" s="45">
        <f t="shared" si="319"/>
        <v>0</v>
      </c>
      <c r="U2551" s="45">
        <f>IF(L2551=1,F2551*INDEX(Asumsi!$B$5:$B$7,MATCH(I2551,Asumsi!$A$5:$A$7,0))-F2551*R2551,0)</f>
        <v>324290</v>
      </c>
      <c r="V2551" s="45">
        <f>IF(S2551=1,U2551*(1-Asumsi!$B$10),U2551)</f>
        <v>324290</v>
      </c>
    </row>
    <row r="2552" spans="1:22" x14ac:dyDescent="0.35">
      <c r="A2552" s="43">
        <v>54368</v>
      </c>
      <c r="B2552" s="43" t="s">
        <v>209</v>
      </c>
      <c r="C2552" s="43" t="s">
        <v>300</v>
      </c>
      <c r="D2552" s="44">
        <v>40848</v>
      </c>
      <c r="E2552" s="43">
        <v>31</v>
      </c>
      <c r="F2552" s="43">
        <v>466400</v>
      </c>
      <c r="G2552" s="43">
        <v>0.04</v>
      </c>
      <c r="H2552" s="43">
        <v>18656</v>
      </c>
      <c r="I2552" s="43" t="s">
        <v>76</v>
      </c>
      <c r="J2552" s="43" t="s">
        <v>145</v>
      </c>
      <c r="K2552" s="43">
        <f t="shared" si="312"/>
        <v>2011</v>
      </c>
      <c r="L2552" s="43">
        <f t="shared" si="313"/>
        <v>0</v>
      </c>
      <c r="M2552" s="43">
        <f t="shared" si="314"/>
        <v>1</v>
      </c>
      <c r="N2552" s="43">
        <f t="shared" si="315"/>
        <v>1</v>
      </c>
      <c r="O2552" s="43" t="str">
        <f t="shared" si="316"/>
        <v>C: 4-6%</v>
      </c>
      <c r="P2552" s="45">
        <f t="shared" si="317"/>
        <v>0</v>
      </c>
      <c r="Q2552" s="45">
        <f>IF(L2552=1,F2552*INDEX(Asumsi!$B$5:$B$7,MATCH(I2552,Asumsi!$A$5:$A$7,0))-H2552,0)</f>
        <v>0</v>
      </c>
      <c r="R2552" s="46">
        <f>MIN(G2552,INDEX(Asumsi!$C$5:$C$7,MATCH(I2552,Asumsi!$A$5:$A$7,0)))</f>
        <v>0.04</v>
      </c>
      <c r="S2552" s="43">
        <f t="shared" si="318"/>
        <v>0</v>
      </c>
      <c r="T2552" s="45">
        <f t="shared" si="319"/>
        <v>0</v>
      </c>
      <c r="U2552" s="45">
        <f>IF(L2552=1,F2552*INDEX(Asumsi!$B$5:$B$7,MATCH(I2552,Asumsi!$A$5:$A$7,0))-F2552*R2552,0)</f>
        <v>0</v>
      </c>
      <c r="V2552" s="45">
        <f>IF(S2552=1,U2552*(1-Asumsi!$B$10),U2552)</f>
        <v>0</v>
      </c>
    </row>
    <row r="2553" spans="1:22" x14ac:dyDescent="0.35">
      <c r="A2553" s="43">
        <v>54721</v>
      </c>
      <c r="B2553" s="43" t="s">
        <v>209</v>
      </c>
      <c r="C2553" s="43" t="s">
        <v>620</v>
      </c>
      <c r="D2553" s="44">
        <v>41200</v>
      </c>
      <c r="E2553" s="43">
        <v>19</v>
      </c>
      <c r="F2553" s="43">
        <v>4004800</v>
      </c>
      <c r="G2553" s="43">
        <v>0</v>
      </c>
      <c r="H2553" s="43">
        <v>0</v>
      </c>
      <c r="I2553" s="43" t="s">
        <v>75</v>
      </c>
      <c r="J2553" s="43" t="s">
        <v>143</v>
      </c>
      <c r="K2553" s="43">
        <f t="shared" si="312"/>
        <v>2012</v>
      </c>
      <c r="L2553" s="43">
        <f t="shared" si="313"/>
        <v>0</v>
      </c>
      <c r="M2553" s="43">
        <f t="shared" si="314"/>
        <v>1</v>
      </c>
      <c r="N2553" s="43">
        <f t="shared" si="315"/>
        <v>1</v>
      </c>
      <c r="O2553" s="43" t="str">
        <f t="shared" si="316"/>
        <v>A: 0%</v>
      </c>
      <c r="P2553" s="45">
        <f t="shared" si="317"/>
        <v>0</v>
      </c>
      <c r="Q2553" s="45">
        <f>IF(L2553=1,F2553*INDEX(Asumsi!$B$5:$B$7,MATCH(I2553,Asumsi!$A$5:$A$7,0))-H2553,0)</f>
        <v>0</v>
      </c>
      <c r="R2553" s="46">
        <f>MIN(G2553,INDEX(Asumsi!$C$5:$C$7,MATCH(I2553,Asumsi!$A$5:$A$7,0)))</f>
        <v>0</v>
      </c>
      <c r="S2553" s="43">
        <f t="shared" si="318"/>
        <v>0</v>
      </c>
      <c r="T2553" s="45">
        <f t="shared" si="319"/>
        <v>0</v>
      </c>
      <c r="U2553" s="45">
        <f>IF(L2553=1,F2553*INDEX(Asumsi!$B$5:$B$7,MATCH(I2553,Asumsi!$A$5:$A$7,0))-F2553*R2553,0)</f>
        <v>0</v>
      </c>
      <c r="V2553" s="45">
        <f>IF(S2553=1,U2553*(1-Asumsi!$B$10),U2553)</f>
        <v>0</v>
      </c>
    </row>
    <row r="2554" spans="1:22" x14ac:dyDescent="0.35">
      <c r="A2554" s="43">
        <v>55013</v>
      </c>
      <c r="B2554" s="43" t="s">
        <v>202</v>
      </c>
      <c r="C2554" s="43" t="s">
        <v>404</v>
      </c>
      <c r="D2554" s="44">
        <v>40736</v>
      </c>
      <c r="E2554" s="43">
        <v>5</v>
      </c>
      <c r="F2554" s="43">
        <v>48600</v>
      </c>
      <c r="G2554" s="43">
        <v>0.02</v>
      </c>
      <c r="H2554" s="43">
        <v>972</v>
      </c>
      <c r="I2554" s="43" t="s">
        <v>76</v>
      </c>
      <c r="J2554" s="43" t="s">
        <v>149</v>
      </c>
      <c r="K2554" s="43">
        <f t="shared" si="312"/>
        <v>2011</v>
      </c>
      <c r="L2554" s="43">
        <f t="shared" si="313"/>
        <v>1</v>
      </c>
      <c r="M2554" s="43">
        <f t="shared" si="314"/>
        <v>0</v>
      </c>
      <c r="N2554" s="43">
        <f t="shared" si="315"/>
        <v>1</v>
      </c>
      <c r="O2554" s="43" t="str">
        <f t="shared" si="316"/>
        <v>B: 1-3%</v>
      </c>
      <c r="P2554" s="45">
        <f t="shared" si="317"/>
        <v>47628</v>
      </c>
      <c r="Q2554" s="45">
        <f>IF(L2554=1,F2554*INDEX(Asumsi!$B$5:$B$7,MATCH(I2554,Asumsi!$A$5:$A$7,0))-H2554,0)</f>
        <v>13608</v>
      </c>
      <c r="R2554" s="46">
        <f>MIN(G2554,INDEX(Asumsi!$C$5:$C$7,MATCH(I2554,Asumsi!$A$5:$A$7,0)))</f>
        <v>0.02</v>
      </c>
      <c r="S2554" s="43">
        <f t="shared" si="318"/>
        <v>0</v>
      </c>
      <c r="T2554" s="45">
        <f t="shared" si="319"/>
        <v>0</v>
      </c>
      <c r="U2554" s="45">
        <f>IF(L2554=1,F2554*INDEX(Asumsi!$B$5:$B$7,MATCH(I2554,Asumsi!$A$5:$A$7,0))-F2554*R2554,0)</f>
        <v>13608</v>
      </c>
      <c r="V2554" s="45">
        <f>IF(S2554=1,U2554*(1-Asumsi!$B$10),U2554)</f>
        <v>13608</v>
      </c>
    </row>
    <row r="2555" spans="1:22" x14ac:dyDescent="0.35">
      <c r="A2555" s="43">
        <v>55077</v>
      </c>
      <c r="B2555" s="43" t="s">
        <v>202</v>
      </c>
      <c r="C2555" s="43" t="s">
        <v>681</v>
      </c>
      <c r="D2555" s="44">
        <v>40820</v>
      </c>
      <c r="E2555" s="43">
        <v>2</v>
      </c>
      <c r="F2555" s="43">
        <v>63400</v>
      </c>
      <c r="G2555" s="43">
        <v>0.05</v>
      </c>
      <c r="H2555" s="43">
        <v>3170</v>
      </c>
      <c r="I2555" s="43" t="s">
        <v>77</v>
      </c>
      <c r="J2555" s="43" t="s">
        <v>142</v>
      </c>
      <c r="K2555" s="43">
        <f t="shared" si="312"/>
        <v>2011</v>
      </c>
      <c r="L2555" s="43">
        <f t="shared" si="313"/>
        <v>1</v>
      </c>
      <c r="M2555" s="43">
        <f t="shared" si="314"/>
        <v>0</v>
      </c>
      <c r="N2555" s="43">
        <f t="shared" si="315"/>
        <v>1</v>
      </c>
      <c r="O2555" s="43" t="str">
        <f t="shared" si="316"/>
        <v>C: 4-6%</v>
      </c>
      <c r="P2555" s="45">
        <f t="shared" si="317"/>
        <v>60230</v>
      </c>
      <c r="Q2555" s="45">
        <f>IF(L2555=1,F2555*INDEX(Asumsi!$B$5:$B$7,MATCH(I2555,Asumsi!$A$5:$A$7,0))-H2555,0)</f>
        <v>15850</v>
      </c>
      <c r="R2555" s="46">
        <f>MIN(G2555,INDEX(Asumsi!$C$5:$C$7,MATCH(I2555,Asumsi!$A$5:$A$7,0)))</f>
        <v>0.05</v>
      </c>
      <c r="S2555" s="43">
        <f t="shared" si="318"/>
        <v>0</v>
      </c>
      <c r="T2555" s="45">
        <f t="shared" si="319"/>
        <v>0</v>
      </c>
      <c r="U2555" s="45">
        <f>IF(L2555=1,F2555*INDEX(Asumsi!$B$5:$B$7,MATCH(I2555,Asumsi!$A$5:$A$7,0))-F2555*R2555,0)</f>
        <v>15850</v>
      </c>
      <c r="V2555" s="45">
        <f>IF(S2555=1,U2555*(1-Asumsi!$B$10),U2555)</f>
        <v>15850</v>
      </c>
    </row>
    <row r="2556" spans="1:22" x14ac:dyDescent="0.35">
      <c r="A2556" s="43">
        <v>55206</v>
      </c>
      <c r="B2556" s="43" t="s">
        <v>202</v>
      </c>
      <c r="C2556" s="43" t="s">
        <v>300</v>
      </c>
      <c r="D2556" s="44">
        <v>40849</v>
      </c>
      <c r="E2556" s="43">
        <v>20</v>
      </c>
      <c r="F2556" s="43">
        <v>105400</v>
      </c>
      <c r="G2556" s="43">
        <v>0.03</v>
      </c>
      <c r="H2556" s="43">
        <v>3162</v>
      </c>
      <c r="I2556" s="43" t="s">
        <v>76</v>
      </c>
      <c r="J2556" s="43" t="s">
        <v>138</v>
      </c>
      <c r="K2556" s="43">
        <f t="shared" si="312"/>
        <v>2011</v>
      </c>
      <c r="L2556" s="43">
        <f t="shared" si="313"/>
        <v>1</v>
      </c>
      <c r="M2556" s="43">
        <f t="shared" si="314"/>
        <v>0</v>
      </c>
      <c r="N2556" s="43">
        <f t="shared" si="315"/>
        <v>1</v>
      </c>
      <c r="O2556" s="43" t="str">
        <f t="shared" si="316"/>
        <v>B: 1-3%</v>
      </c>
      <c r="P2556" s="45">
        <f t="shared" si="317"/>
        <v>102238</v>
      </c>
      <c r="Q2556" s="45">
        <f>IF(L2556=1,F2556*INDEX(Asumsi!$B$5:$B$7,MATCH(I2556,Asumsi!$A$5:$A$7,0))-H2556,0)</f>
        <v>28458</v>
      </c>
      <c r="R2556" s="46">
        <f>MIN(G2556,INDEX(Asumsi!$C$5:$C$7,MATCH(I2556,Asumsi!$A$5:$A$7,0)))</f>
        <v>0.03</v>
      </c>
      <c r="S2556" s="43">
        <f t="shared" si="318"/>
        <v>0</v>
      </c>
      <c r="T2556" s="45">
        <f t="shared" si="319"/>
        <v>0</v>
      </c>
      <c r="U2556" s="45">
        <f>IF(L2556=1,F2556*INDEX(Asumsi!$B$5:$B$7,MATCH(I2556,Asumsi!$A$5:$A$7,0))-F2556*R2556,0)</f>
        <v>28458</v>
      </c>
      <c r="V2556" s="45">
        <f>IF(S2556=1,U2556*(1-Asumsi!$B$10),U2556)</f>
        <v>28458</v>
      </c>
    </row>
    <row r="2557" spans="1:22" x14ac:dyDescent="0.35">
      <c r="A2557" s="43">
        <v>55492</v>
      </c>
      <c r="B2557" s="43" t="s">
        <v>202</v>
      </c>
      <c r="C2557" s="43" t="s">
        <v>681</v>
      </c>
      <c r="D2557" s="44">
        <v>40805</v>
      </c>
      <c r="E2557" s="43">
        <v>10</v>
      </c>
      <c r="F2557" s="43">
        <v>2248488</v>
      </c>
      <c r="G2557" s="43">
        <v>0.03</v>
      </c>
      <c r="H2557" s="43">
        <v>67455</v>
      </c>
      <c r="I2557" s="43" t="s">
        <v>77</v>
      </c>
      <c r="J2557" s="43" t="s">
        <v>137</v>
      </c>
      <c r="K2557" s="43">
        <f t="shared" si="312"/>
        <v>2011</v>
      </c>
      <c r="L2557" s="43">
        <f t="shared" si="313"/>
        <v>1</v>
      </c>
      <c r="M2557" s="43">
        <f t="shared" si="314"/>
        <v>0</v>
      </c>
      <c r="N2557" s="43">
        <f t="shared" si="315"/>
        <v>1</v>
      </c>
      <c r="O2557" s="43" t="str">
        <f t="shared" si="316"/>
        <v>B: 1-3%</v>
      </c>
      <c r="P2557" s="45">
        <f t="shared" si="317"/>
        <v>2181033</v>
      </c>
      <c r="Q2557" s="45">
        <f>IF(L2557=1,F2557*INDEX(Asumsi!$B$5:$B$7,MATCH(I2557,Asumsi!$A$5:$A$7,0))-H2557,0)</f>
        <v>607091.4</v>
      </c>
      <c r="R2557" s="46">
        <f>MIN(G2557,INDEX(Asumsi!$C$5:$C$7,MATCH(I2557,Asumsi!$A$5:$A$7,0)))</f>
        <v>0.03</v>
      </c>
      <c r="S2557" s="43">
        <f t="shared" si="318"/>
        <v>0</v>
      </c>
      <c r="T2557" s="45">
        <f t="shared" si="319"/>
        <v>0</v>
      </c>
      <c r="U2557" s="45">
        <f>IF(L2557=1,F2557*INDEX(Asumsi!$B$5:$B$7,MATCH(I2557,Asumsi!$A$5:$A$7,0))-F2557*R2557,0)</f>
        <v>607091.76</v>
      </c>
      <c r="V2557" s="45">
        <f>IF(S2557=1,U2557*(1-Asumsi!$B$10),U2557)</f>
        <v>607091.76</v>
      </c>
    </row>
    <row r="2558" spans="1:22" x14ac:dyDescent="0.35">
      <c r="A2558" s="43">
        <v>55744</v>
      </c>
      <c r="B2558" s="43" t="s">
        <v>202</v>
      </c>
      <c r="C2558" s="43" t="s">
        <v>688</v>
      </c>
      <c r="D2558" s="44">
        <v>40836</v>
      </c>
      <c r="E2558" s="43">
        <v>23</v>
      </c>
      <c r="F2558" s="43">
        <v>830110</v>
      </c>
      <c r="G2558" s="43">
        <v>0.02</v>
      </c>
      <c r="H2558" s="43">
        <v>16602</v>
      </c>
      <c r="I2558" s="43" t="s">
        <v>77</v>
      </c>
      <c r="J2558" s="43" t="s">
        <v>137</v>
      </c>
      <c r="K2558" s="43">
        <f t="shared" si="312"/>
        <v>2011</v>
      </c>
      <c r="L2558" s="43">
        <f t="shared" si="313"/>
        <v>1</v>
      </c>
      <c r="M2558" s="43">
        <f t="shared" si="314"/>
        <v>0</v>
      </c>
      <c r="N2558" s="43">
        <f t="shared" si="315"/>
        <v>1</v>
      </c>
      <c r="O2558" s="43" t="str">
        <f t="shared" si="316"/>
        <v>B: 1-3%</v>
      </c>
      <c r="P2558" s="45">
        <f t="shared" si="317"/>
        <v>813508</v>
      </c>
      <c r="Q2558" s="45">
        <f>IF(L2558=1,F2558*INDEX(Asumsi!$B$5:$B$7,MATCH(I2558,Asumsi!$A$5:$A$7,0))-H2558,0)</f>
        <v>232431</v>
      </c>
      <c r="R2558" s="46">
        <f>MIN(G2558,INDEX(Asumsi!$C$5:$C$7,MATCH(I2558,Asumsi!$A$5:$A$7,0)))</f>
        <v>0.02</v>
      </c>
      <c r="S2558" s="43">
        <f t="shared" si="318"/>
        <v>0</v>
      </c>
      <c r="T2558" s="45">
        <f t="shared" si="319"/>
        <v>0</v>
      </c>
      <c r="U2558" s="45">
        <f>IF(L2558=1,F2558*INDEX(Asumsi!$B$5:$B$7,MATCH(I2558,Asumsi!$A$5:$A$7,0))-F2558*R2558,0)</f>
        <v>232430.8</v>
      </c>
      <c r="V2558" s="45">
        <f>IF(S2558=1,U2558*(1-Asumsi!$B$10),U2558)</f>
        <v>232430.8</v>
      </c>
    </row>
    <row r="2559" spans="1:22" x14ac:dyDescent="0.35">
      <c r="A2559" s="43">
        <v>55968</v>
      </c>
      <c r="B2559" s="43" t="s">
        <v>209</v>
      </c>
      <c r="C2559" s="43" t="s">
        <v>686</v>
      </c>
      <c r="D2559" s="44">
        <v>41182</v>
      </c>
      <c r="E2559" s="43">
        <v>40</v>
      </c>
      <c r="F2559" s="43">
        <v>147240</v>
      </c>
      <c r="G2559" s="43">
        <v>0.05</v>
      </c>
      <c r="H2559" s="43">
        <v>7362</v>
      </c>
      <c r="I2559" s="43" t="s">
        <v>76</v>
      </c>
      <c r="J2559" s="43" t="s">
        <v>147</v>
      </c>
      <c r="K2559" s="43">
        <f t="shared" si="312"/>
        <v>2012</v>
      </c>
      <c r="L2559" s="43">
        <f t="shared" si="313"/>
        <v>0</v>
      </c>
      <c r="M2559" s="43">
        <f t="shared" si="314"/>
        <v>1</v>
      </c>
      <c r="N2559" s="43">
        <f t="shared" si="315"/>
        <v>1</v>
      </c>
      <c r="O2559" s="43" t="str">
        <f t="shared" si="316"/>
        <v>C: 4-6%</v>
      </c>
      <c r="P2559" s="45">
        <f t="shared" si="317"/>
        <v>0</v>
      </c>
      <c r="Q2559" s="45">
        <f>IF(L2559=1,F2559*INDEX(Asumsi!$B$5:$B$7,MATCH(I2559,Asumsi!$A$5:$A$7,0))-H2559,0)</f>
        <v>0</v>
      </c>
      <c r="R2559" s="46">
        <f>MIN(G2559,INDEX(Asumsi!$C$5:$C$7,MATCH(I2559,Asumsi!$A$5:$A$7,0)))</f>
        <v>0.05</v>
      </c>
      <c r="S2559" s="43">
        <f t="shared" si="318"/>
        <v>0</v>
      </c>
      <c r="T2559" s="45">
        <f t="shared" si="319"/>
        <v>0</v>
      </c>
      <c r="U2559" s="45">
        <f>IF(L2559=1,F2559*INDEX(Asumsi!$B$5:$B$7,MATCH(I2559,Asumsi!$A$5:$A$7,0))-F2559*R2559,0)</f>
        <v>0</v>
      </c>
      <c r="V2559" s="45">
        <f>IF(S2559=1,U2559*(1-Asumsi!$B$10),U2559)</f>
        <v>0</v>
      </c>
    </row>
    <row r="2560" spans="1:22" x14ac:dyDescent="0.35">
      <c r="A2560" s="43">
        <v>56288</v>
      </c>
      <c r="B2560" s="43" t="s">
        <v>202</v>
      </c>
      <c r="C2560" s="43" t="s">
        <v>675</v>
      </c>
      <c r="D2560" s="44">
        <v>40359</v>
      </c>
      <c r="E2560" s="43">
        <v>37</v>
      </c>
      <c r="F2560" s="43">
        <v>2575880</v>
      </c>
      <c r="G2560" s="43">
        <v>0.06</v>
      </c>
      <c r="H2560" s="43">
        <v>154553</v>
      </c>
      <c r="I2560" s="43" t="s">
        <v>76</v>
      </c>
      <c r="J2560" s="43" t="s">
        <v>146</v>
      </c>
      <c r="K2560" s="43">
        <f t="shared" si="312"/>
        <v>2010</v>
      </c>
      <c r="L2560" s="43">
        <f t="shared" si="313"/>
        <v>1</v>
      </c>
      <c r="M2560" s="43">
        <f t="shared" si="314"/>
        <v>0</v>
      </c>
      <c r="N2560" s="43">
        <f t="shared" si="315"/>
        <v>1</v>
      </c>
      <c r="O2560" s="43" t="str">
        <f t="shared" si="316"/>
        <v>C: 4-6%</v>
      </c>
      <c r="P2560" s="45">
        <f t="shared" si="317"/>
        <v>2421327</v>
      </c>
      <c r="Q2560" s="45">
        <f>IF(L2560=1,F2560*INDEX(Asumsi!$B$5:$B$7,MATCH(I2560,Asumsi!$A$5:$A$7,0))-H2560,0)</f>
        <v>618211</v>
      </c>
      <c r="R2560" s="46">
        <f>MIN(G2560,INDEX(Asumsi!$C$5:$C$7,MATCH(I2560,Asumsi!$A$5:$A$7,0)))</f>
        <v>0.05</v>
      </c>
      <c r="S2560" s="43">
        <f t="shared" si="318"/>
        <v>1</v>
      </c>
      <c r="T2560" s="45">
        <f t="shared" si="319"/>
        <v>25758.799999999988</v>
      </c>
      <c r="U2560" s="45">
        <f>IF(L2560=1,F2560*INDEX(Asumsi!$B$5:$B$7,MATCH(I2560,Asumsi!$A$5:$A$7,0))-F2560*R2560,0)</f>
        <v>643970</v>
      </c>
      <c r="V2560" s="45">
        <f>IF(S2560=1,U2560*(1-Asumsi!$B$10),U2560)</f>
        <v>611771.5</v>
      </c>
    </row>
    <row r="2561" spans="1:22" x14ac:dyDescent="0.35">
      <c r="A2561" s="43">
        <v>56291</v>
      </c>
      <c r="B2561" s="43" t="s">
        <v>202</v>
      </c>
      <c r="C2561" s="43" t="s">
        <v>696</v>
      </c>
      <c r="D2561" s="44">
        <v>41169</v>
      </c>
      <c r="E2561" s="43">
        <v>22</v>
      </c>
      <c r="F2561" s="43">
        <v>22045060</v>
      </c>
      <c r="G2561" s="43">
        <v>0.06</v>
      </c>
      <c r="H2561" s="43">
        <v>1322704</v>
      </c>
      <c r="I2561" s="43" t="s">
        <v>77</v>
      </c>
      <c r="J2561" s="43" t="s">
        <v>134</v>
      </c>
      <c r="K2561" s="43">
        <f t="shared" si="312"/>
        <v>2012</v>
      </c>
      <c r="L2561" s="43">
        <f t="shared" si="313"/>
        <v>1</v>
      </c>
      <c r="M2561" s="43">
        <f t="shared" si="314"/>
        <v>0</v>
      </c>
      <c r="N2561" s="43">
        <f t="shared" si="315"/>
        <v>1</v>
      </c>
      <c r="O2561" s="43" t="str">
        <f t="shared" si="316"/>
        <v>C: 4-6%</v>
      </c>
      <c r="P2561" s="45">
        <f t="shared" si="317"/>
        <v>20722356</v>
      </c>
      <c r="Q2561" s="45">
        <f>IF(L2561=1,F2561*INDEX(Asumsi!$B$5:$B$7,MATCH(I2561,Asumsi!$A$5:$A$7,0))-H2561,0)</f>
        <v>5290814</v>
      </c>
      <c r="R2561" s="46">
        <f>MIN(G2561,INDEX(Asumsi!$C$5:$C$7,MATCH(I2561,Asumsi!$A$5:$A$7,0)))</f>
        <v>0.05</v>
      </c>
      <c r="S2561" s="43">
        <f t="shared" si="318"/>
        <v>1</v>
      </c>
      <c r="T2561" s="45">
        <f t="shared" si="319"/>
        <v>220450.59999999989</v>
      </c>
      <c r="U2561" s="45">
        <f>IF(L2561=1,F2561*INDEX(Asumsi!$B$5:$B$7,MATCH(I2561,Asumsi!$A$5:$A$7,0))-F2561*R2561,0)</f>
        <v>5511265</v>
      </c>
      <c r="V2561" s="45">
        <f>IF(S2561=1,U2561*(1-Asumsi!$B$10),U2561)</f>
        <v>5235701.75</v>
      </c>
    </row>
    <row r="2562" spans="1:22" x14ac:dyDescent="0.35">
      <c r="A2562" s="43">
        <v>56486</v>
      </c>
      <c r="B2562" s="43" t="s">
        <v>202</v>
      </c>
      <c r="C2562" s="43" t="s">
        <v>669</v>
      </c>
      <c r="D2562" s="44">
        <v>39961</v>
      </c>
      <c r="E2562" s="43">
        <v>11</v>
      </c>
      <c r="F2562" s="43">
        <v>147240</v>
      </c>
      <c r="G2562" s="43">
        <v>0.03</v>
      </c>
      <c r="H2562" s="43">
        <v>4417</v>
      </c>
      <c r="I2562" s="43" t="s">
        <v>76</v>
      </c>
      <c r="J2562" s="43" t="s">
        <v>145</v>
      </c>
      <c r="K2562" s="43">
        <f t="shared" ref="K2562:K2625" si="320">YEAR(D2562)</f>
        <v>2009</v>
      </c>
      <c r="L2562" s="43">
        <f t="shared" ref="L2562:L2625" si="321">IF(B2562="Order Finished",1,0)</f>
        <v>1</v>
      </c>
      <c r="M2562" s="43">
        <f t="shared" ref="M2562:M2625" si="322">IF(B2562="Order Returned",1,0)</f>
        <v>0</v>
      </c>
      <c r="N2562" s="43">
        <f t="shared" ref="N2562:N2625" si="323">IF(B2562="Order Cancelled",0,1)</f>
        <v>1</v>
      </c>
      <c r="O2562" s="43" t="str">
        <f t="shared" ref="O2562:O2625" si="324">IF(G2562=0,"A: 0%",IF(G2562&lt;=0.03,"B: 1-3%",IF(G2562&lt;=0.06,"C: 4-6%","D: 7%+")))</f>
        <v>B: 1-3%</v>
      </c>
      <c r="P2562" s="45">
        <f t="shared" ref="P2562:P2625" si="325">IF(L2562=1,F2562-H2562,0)</f>
        <v>142823</v>
      </c>
      <c r="Q2562" s="45">
        <f>IF(L2562=1,F2562*INDEX(Asumsi!$B$5:$B$7,MATCH(I2562,Asumsi!$A$5:$A$7,0))-H2562,0)</f>
        <v>39755</v>
      </c>
      <c r="R2562" s="46">
        <f>MIN(G2562,INDEX(Asumsi!$C$5:$C$7,MATCH(I2562,Asumsi!$A$5:$A$7,0)))</f>
        <v>0.03</v>
      </c>
      <c r="S2562" s="43">
        <f t="shared" ref="S2562:S2625" si="326">IF(G2562&gt;R2562,1,0)</f>
        <v>0</v>
      </c>
      <c r="T2562" s="45">
        <f t="shared" ref="T2562:T2625" si="327">IF(L2562=1,F2562*(G2562-R2562),0)</f>
        <v>0</v>
      </c>
      <c r="U2562" s="45">
        <f>IF(L2562=1,F2562*INDEX(Asumsi!$B$5:$B$7,MATCH(I2562,Asumsi!$A$5:$A$7,0))-F2562*R2562,0)</f>
        <v>39754.800000000003</v>
      </c>
      <c r="V2562" s="45">
        <f>IF(S2562=1,U2562*(1-Asumsi!$B$10),U2562)</f>
        <v>39754.800000000003</v>
      </c>
    </row>
    <row r="2563" spans="1:22" x14ac:dyDescent="0.35">
      <c r="A2563" s="43">
        <v>56514</v>
      </c>
      <c r="B2563" s="43" t="s">
        <v>209</v>
      </c>
      <c r="C2563" s="43" t="s">
        <v>696</v>
      </c>
      <c r="D2563" s="44">
        <v>40950</v>
      </c>
      <c r="E2563" s="43">
        <v>3</v>
      </c>
      <c r="F2563" s="43">
        <v>220000</v>
      </c>
      <c r="G2563" s="43">
        <v>0.02</v>
      </c>
      <c r="H2563" s="43">
        <v>4400</v>
      </c>
      <c r="I2563" s="43" t="s">
        <v>76</v>
      </c>
      <c r="J2563" s="43" t="s">
        <v>138</v>
      </c>
      <c r="K2563" s="43">
        <f t="shared" si="320"/>
        <v>2012</v>
      </c>
      <c r="L2563" s="43">
        <f t="shared" si="321"/>
        <v>0</v>
      </c>
      <c r="M2563" s="43">
        <f t="shared" si="322"/>
        <v>1</v>
      </c>
      <c r="N2563" s="43">
        <f t="shared" si="323"/>
        <v>1</v>
      </c>
      <c r="O2563" s="43" t="str">
        <f t="shared" si="324"/>
        <v>B: 1-3%</v>
      </c>
      <c r="P2563" s="45">
        <f t="shared" si="325"/>
        <v>0</v>
      </c>
      <c r="Q2563" s="45">
        <f>IF(L2563=1,F2563*INDEX(Asumsi!$B$5:$B$7,MATCH(I2563,Asumsi!$A$5:$A$7,0))-H2563,0)</f>
        <v>0</v>
      </c>
      <c r="R2563" s="46">
        <f>MIN(G2563,INDEX(Asumsi!$C$5:$C$7,MATCH(I2563,Asumsi!$A$5:$A$7,0)))</f>
        <v>0.02</v>
      </c>
      <c r="S2563" s="43">
        <f t="shared" si="326"/>
        <v>0</v>
      </c>
      <c r="T2563" s="45">
        <f t="shared" si="327"/>
        <v>0</v>
      </c>
      <c r="U2563" s="45">
        <f>IF(L2563=1,F2563*INDEX(Asumsi!$B$5:$B$7,MATCH(I2563,Asumsi!$A$5:$A$7,0))-F2563*R2563,0)</f>
        <v>0</v>
      </c>
      <c r="V2563" s="45">
        <f>IF(S2563=1,U2563*(1-Asumsi!$B$10),U2563)</f>
        <v>0</v>
      </c>
    </row>
    <row r="2564" spans="1:22" x14ac:dyDescent="0.35">
      <c r="A2564" s="43">
        <v>56672</v>
      </c>
      <c r="B2564" s="43" t="s">
        <v>202</v>
      </c>
      <c r="C2564" s="43" t="s">
        <v>683</v>
      </c>
      <c r="D2564" s="44">
        <v>41041</v>
      </c>
      <c r="E2564" s="43">
        <v>34</v>
      </c>
      <c r="F2564" s="43">
        <v>2264640</v>
      </c>
      <c r="G2564" s="43">
        <v>0.1</v>
      </c>
      <c r="H2564" s="43">
        <v>226464</v>
      </c>
      <c r="I2564" s="43" t="s">
        <v>76</v>
      </c>
      <c r="J2564" s="43" t="s">
        <v>147</v>
      </c>
      <c r="K2564" s="43">
        <f t="shared" si="320"/>
        <v>2012</v>
      </c>
      <c r="L2564" s="43">
        <f t="shared" si="321"/>
        <v>1</v>
      </c>
      <c r="M2564" s="43">
        <f t="shared" si="322"/>
        <v>0</v>
      </c>
      <c r="N2564" s="43">
        <f t="shared" si="323"/>
        <v>1</v>
      </c>
      <c r="O2564" s="43" t="str">
        <f t="shared" si="324"/>
        <v>D: 7%+</v>
      </c>
      <c r="P2564" s="45">
        <f t="shared" si="325"/>
        <v>2038176</v>
      </c>
      <c r="Q2564" s="45">
        <f>IF(L2564=1,F2564*INDEX(Asumsi!$B$5:$B$7,MATCH(I2564,Asumsi!$A$5:$A$7,0))-H2564,0)</f>
        <v>452928</v>
      </c>
      <c r="R2564" s="46">
        <f>MIN(G2564,INDEX(Asumsi!$C$5:$C$7,MATCH(I2564,Asumsi!$A$5:$A$7,0)))</f>
        <v>0.05</v>
      </c>
      <c r="S2564" s="43">
        <f t="shared" si="326"/>
        <v>1</v>
      </c>
      <c r="T2564" s="45">
        <f t="shared" si="327"/>
        <v>113232</v>
      </c>
      <c r="U2564" s="45">
        <f>IF(L2564=1,F2564*INDEX(Asumsi!$B$5:$B$7,MATCH(I2564,Asumsi!$A$5:$A$7,0))-F2564*R2564,0)</f>
        <v>566160</v>
      </c>
      <c r="V2564" s="45">
        <f>IF(S2564=1,U2564*(1-Asumsi!$B$10),U2564)</f>
        <v>537852</v>
      </c>
    </row>
    <row r="2565" spans="1:22" x14ac:dyDescent="0.35">
      <c r="A2565" s="43">
        <v>56931</v>
      </c>
      <c r="B2565" s="43" t="s">
        <v>209</v>
      </c>
      <c r="C2565" s="43" t="s">
        <v>690</v>
      </c>
      <c r="D2565" s="44">
        <v>40212</v>
      </c>
      <c r="E2565" s="43">
        <v>34</v>
      </c>
      <c r="F2565" s="43">
        <v>464831</v>
      </c>
      <c r="G2565" s="43">
        <v>0.05</v>
      </c>
      <c r="H2565" s="43">
        <v>23242</v>
      </c>
      <c r="I2565" s="43" t="s">
        <v>77</v>
      </c>
      <c r="J2565" s="43" t="s">
        <v>137</v>
      </c>
      <c r="K2565" s="43">
        <f t="shared" si="320"/>
        <v>2010</v>
      </c>
      <c r="L2565" s="43">
        <f t="shared" si="321"/>
        <v>0</v>
      </c>
      <c r="M2565" s="43">
        <f t="shared" si="322"/>
        <v>1</v>
      </c>
      <c r="N2565" s="43">
        <f t="shared" si="323"/>
        <v>1</v>
      </c>
      <c r="O2565" s="43" t="str">
        <f t="shared" si="324"/>
        <v>C: 4-6%</v>
      </c>
      <c r="P2565" s="45">
        <f t="shared" si="325"/>
        <v>0</v>
      </c>
      <c r="Q2565" s="45">
        <f>IF(L2565=1,F2565*INDEX(Asumsi!$B$5:$B$7,MATCH(I2565,Asumsi!$A$5:$A$7,0))-H2565,0)</f>
        <v>0</v>
      </c>
      <c r="R2565" s="46">
        <f>MIN(G2565,INDEX(Asumsi!$C$5:$C$7,MATCH(I2565,Asumsi!$A$5:$A$7,0)))</f>
        <v>0.05</v>
      </c>
      <c r="S2565" s="43">
        <f t="shared" si="326"/>
        <v>0</v>
      </c>
      <c r="T2565" s="45">
        <f t="shared" si="327"/>
        <v>0</v>
      </c>
      <c r="U2565" s="45">
        <f>IF(L2565=1,F2565*INDEX(Asumsi!$B$5:$B$7,MATCH(I2565,Asumsi!$A$5:$A$7,0))-F2565*R2565,0)</f>
        <v>0</v>
      </c>
      <c r="V2565" s="45">
        <f>IF(S2565=1,U2565*(1-Asumsi!$B$10),U2565)</f>
        <v>0</v>
      </c>
    </row>
    <row r="2566" spans="1:22" x14ac:dyDescent="0.35">
      <c r="A2566" s="43">
        <v>57025</v>
      </c>
      <c r="B2566" s="43" t="s">
        <v>202</v>
      </c>
      <c r="C2566" s="43" t="s">
        <v>672</v>
      </c>
      <c r="D2566" s="44">
        <v>41086</v>
      </c>
      <c r="E2566" s="43">
        <v>8</v>
      </c>
      <c r="F2566" s="43">
        <v>142200</v>
      </c>
      <c r="G2566" s="43">
        <v>0.03</v>
      </c>
      <c r="H2566" s="43">
        <v>4266</v>
      </c>
      <c r="I2566" s="43" t="s">
        <v>76</v>
      </c>
      <c r="J2566" s="43" t="s">
        <v>138</v>
      </c>
      <c r="K2566" s="43">
        <f t="shared" si="320"/>
        <v>2012</v>
      </c>
      <c r="L2566" s="43">
        <f t="shared" si="321"/>
        <v>1</v>
      </c>
      <c r="M2566" s="43">
        <f t="shared" si="322"/>
        <v>0</v>
      </c>
      <c r="N2566" s="43">
        <f t="shared" si="323"/>
        <v>1</v>
      </c>
      <c r="O2566" s="43" t="str">
        <f t="shared" si="324"/>
        <v>B: 1-3%</v>
      </c>
      <c r="P2566" s="45">
        <f t="shared" si="325"/>
        <v>137934</v>
      </c>
      <c r="Q2566" s="45">
        <f>IF(L2566=1,F2566*INDEX(Asumsi!$B$5:$B$7,MATCH(I2566,Asumsi!$A$5:$A$7,0))-H2566,0)</f>
        <v>38394</v>
      </c>
      <c r="R2566" s="46">
        <f>MIN(G2566,INDEX(Asumsi!$C$5:$C$7,MATCH(I2566,Asumsi!$A$5:$A$7,0)))</f>
        <v>0.03</v>
      </c>
      <c r="S2566" s="43">
        <f t="shared" si="326"/>
        <v>0</v>
      </c>
      <c r="T2566" s="45">
        <f t="shared" si="327"/>
        <v>0</v>
      </c>
      <c r="U2566" s="45">
        <f>IF(L2566=1,F2566*INDEX(Asumsi!$B$5:$B$7,MATCH(I2566,Asumsi!$A$5:$A$7,0))-F2566*R2566,0)</f>
        <v>38394</v>
      </c>
      <c r="V2566" s="45">
        <f>IF(S2566=1,U2566*(1-Asumsi!$B$10),U2566)</f>
        <v>38394</v>
      </c>
    </row>
    <row r="2567" spans="1:22" x14ac:dyDescent="0.35">
      <c r="A2567" s="43">
        <v>57061</v>
      </c>
      <c r="B2567" s="43" t="s">
        <v>202</v>
      </c>
      <c r="C2567" s="43" t="s">
        <v>690</v>
      </c>
      <c r="D2567" s="44">
        <v>40147</v>
      </c>
      <c r="E2567" s="43">
        <v>21</v>
      </c>
      <c r="F2567" s="43">
        <v>941580</v>
      </c>
      <c r="G2567" s="43">
        <v>0.04</v>
      </c>
      <c r="H2567" s="43">
        <v>37663</v>
      </c>
      <c r="I2567" s="43" t="s">
        <v>76</v>
      </c>
      <c r="J2567" s="43" t="s">
        <v>138</v>
      </c>
      <c r="K2567" s="43">
        <f t="shared" si="320"/>
        <v>2009</v>
      </c>
      <c r="L2567" s="43">
        <f t="shared" si="321"/>
        <v>1</v>
      </c>
      <c r="M2567" s="43">
        <f t="shared" si="322"/>
        <v>0</v>
      </c>
      <c r="N2567" s="43">
        <f t="shared" si="323"/>
        <v>1</v>
      </c>
      <c r="O2567" s="43" t="str">
        <f t="shared" si="324"/>
        <v>C: 4-6%</v>
      </c>
      <c r="P2567" s="45">
        <f t="shared" si="325"/>
        <v>903917</v>
      </c>
      <c r="Q2567" s="45">
        <f>IF(L2567=1,F2567*INDEX(Asumsi!$B$5:$B$7,MATCH(I2567,Asumsi!$A$5:$A$7,0))-H2567,0)</f>
        <v>244811</v>
      </c>
      <c r="R2567" s="46">
        <f>MIN(G2567,INDEX(Asumsi!$C$5:$C$7,MATCH(I2567,Asumsi!$A$5:$A$7,0)))</f>
        <v>0.04</v>
      </c>
      <c r="S2567" s="43">
        <f t="shared" si="326"/>
        <v>0</v>
      </c>
      <c r="T2567" s="45">
        <f t="shared" si="327"/>
        <v>0</v>
      </c>
      <c r="U2567" s="45">
        <f>IF(L2567=1,F2567*INDEX(Asumsi!$B$5:$B$7,MATCH(I2567,Asumsi!$A$5:$A$7,0))-F2567*R2567,0)</f>
        <v>244810.8</v>
      </c>
      <c r="V2567" s="45">
        <f>IF(S2567=1,U2567*(1-Asumsi!$B$10),U2567)</f>
        <v>244810.8</v>
      </c>
    </row>
    <row r="2568" spans="1:22" x14ac:dyDescent="0.35">
      <c r="A2568" s="43">
        <v>57217</v>
      </c>
      <c r="B2568" s="43" t="s">
        <v>202</v>
      </c>
      <c r="C2568" s="43" t="s">
        <v>666</v>
      </c>
      <c r="D2568" s="44">
        <v>40564</v>
      </c>
      <c r="E2568" s="43">
        <v>35</v>
      </c>
      <c r="F2568" s="43">
        <v>844500</v>
      </c>
      <c r="G2568" s="43">
        <v>0.06</v>
      </c>
      <c r="H2568" s="43">
        <v>50670</v>
      </c>
      <c r="I2568" s="43" t="s">
        <v>76</v>
      </c>
      <c r="J2568" s="43" t="s">
        <v>147</v>
      </c>
      <c r="K2568" s="43">
        <f t="shared" si="320"/>
        <v>2011</v>
      </c>
      <c r="L2568" s="43">
        <f t="shared" si="321"/>
        <v>1</v>
      </c>
      <c r="M2568" s="43">
        <f t="shared" si="322"/>
        <v>0</v>
      </c>
      <c r="N2568" s="43">
        <f t="shared" si="323"/>
        <v>1</v>
      </c>
      <c r="O2568" s="43" t="str">
        <f t="shared" si="324"/>
        <v>C: 4-6%</v>
      </c>
      <c r="P2568" s="45">
        <f t="shared" si="325"/>
        <v>793830</v>
      </c>
      <c r="Q2568" s="45">
        <f>IF(L2568=1,F2568*INDEX(Asumsi!$B$5:$B$7,MATCH(I2568,Asumsi!$A$5:$A$7,0))-H2568,0)</f>
        <v>202680</v>
      </c>
      <c r="R2568" s="46">
        <f>MIN(G2568,INDEX(Asumsi!$C$5:$C$7,MATCH(I2568,Asumsi!$A$5:$A$7,0)))</f>
        <v>0.05</v>
      </c>
      <c r="S2568" s="43">
        <f t="shared" si="326"/>
        <v>1</v>
      </c>
      <c r="T2568" s="45">
        <f t="shared" si="327"/>
        <v>8444.9999999999964</v>
      </c>
      <c r="U2568" s="45">
        <f>IF(L2568=1,F2568*INDEX(Asumsi!$B$5:$B$7,MATCH(I2568,Asumsi!$A$5:$A$7,0))-F2568*R2568,0)</f>
        <v>211125</v>
      </c>
      <c r="V2568" s="45">
        <f>IF(S2568=1,U2568*(1-Asumsi!$B$10),U2568)</f>
        <v>200568.75</v>
      </c>
    </row>
    <row r="2569" spans="1:22" x14ac:dyDescent="0.35">
      <c r="A2569" s="43">
        <v>57504</v>
      </c>
      <c r="B2569" s="43" t="s">
        <v>202</v>
      </c>
      <c r="C2569" s="43" t="s">
        <v>688</v>
      </c>
      <c r="D2569" s="44">
        <v>40029</v>
      </c>
      <c r="E2569" s="43">
        <v>44</v>
      </c>
      <c r="F2569" s="43">
        <v>714960</v>
      </c>
      <c r="G2569" s="43">
        <v>0.01</v>
      </c>
      <c r="H2569" s="43">
        <v>7150</v>
      </c>
      <c r="I2569" s="43" t="s">
        <v>76</v>
      </c>
      <c r="J2569" s="43" t="s">
        <v>146</v>
      </c>
      <c r="K2569" s="43">
        <f t="shared" si="320"/>
        <v>2009</v>
      </c>
      <c r="L2569" s="43">
        <f t="shared" si="321"/>
        <v>1</v>
      </c>
      <c r="M2569" s="43">
        <f t="shared" si="322"/>
        <v>0</v>
      </c>
      <c r="N2569" s="43">
        <f t="shared" si="323"/>
        <v>1</v>
      </c>
      <c r="O2569" s="43" t="str">
        <f t="shared" si="324"/>
        <v>B: 1-3%</v>
      </c>
      <c r="P2569" s="45">
        <f t="shared" si="325"/>
        <v>707810</v>
      </c>
      <c r="Q2569" s="45">
        <f>IF(L2569=1,F2569*INDEX(Asumsi!$B$5:$B$7,MATCH(I2569,Asumsi!$A$5:$A$7,0))-H2569,0)</f>
        <v>207338</v>
      </c>
      <c r="R2569" s="46">
        <f>MIN(G2569,INDEX(Asumsi!$C$5:$C$7,MATCH(I2569,Asumsi!$A$5:$A$7,0)))</f>
        <v>0.01</v>
      </c>
      <c r="S2569" s="43">
        <f t="shared" si="326"/>
        <v>0</v>
      </c>
      <c r="T2569" s="45">
        <f t="shared" si="327"/>
        <v>0</v>
      </c>
      <c r="U2569" s="45">
        <f>IF(L2569=1,F2569*INDEX(Asumsi!$B$5:$B$7,MATCH(I2569,Asumsi!$A$5:$A$7,0))-F2569*R2569,0)</f>
        <v>207338.4</v>
      </c>
      <c r="V2569" s="45">
        <f>IF(S2569=1,U2569*(1-Asumsi!$B$10),U2569)</f>
        <v>207338.4</v>
      </c>
    </row>
    <row r="2570" spans="1:22" x14ac:dyDescent="0.35">
      <c r="A2570" s="43">
        <v>57666</v>
      </c>
      <c r="B2570" s="43" t="s">
        <v>202</v>
      </c>
      <c r="C2570" s="43" t="s">
        <v>675</v>
      </c>
      <c r="D2570" s="44">
        <v>39955</v>
      </c>
      <c r="E2570" s="43">
        <v>45</v>
      </c>
      <c r="F2570" s="43">
        <v>2412300</v>
      </c>
      <c r="G2570" s="43">
        <v>0.03</v>
      </c>
      <c r="H2570" s="43">
        <v>72369</v>
      </c>
      <c r="I2570" s="43" t="s">
        <v>76</v>
      </c>
      <c r="J2570" s="43" t="s">
        <v>147</v>
      </c>
      <c r="K2570" s="43">
        <f t="shared" si="320"/>
        <v>2009</v>
      </c>
      <c r="L2570" s="43">
        <f t="shared" si="321"/>
        <v>1</v>
      </c>
      <c r="M2570" s="43">
        <f t="shared" si="322"/>
        <v>0</v>
      </c>
      <c r="N2570" s="43">
        <f t="shared" si="323"/>
        <v>1</v>
      </c>
      <c r="O2570" s="43" t="str">
        <f t="shared" si="324"/>
        <v>B: 1-3%</v>
      </c>
      <c r="P2570" s="45">
        <f t="shared" si="325"/>
        <v>2339931</v>
      </c>
      <c r="Q2570" s="45">
        <f>IF(L2570=1,F2570*INDEX(Asumsi!$B$5:$B$7,MATCH(I2570,Asumsi!$A$5:$A$7,0))-H2570,0)</f>
        <v>651321</v>
      </c>
      <c r="R2570" s="46">
        <f>MIN(G2570,INDEX(Asumsi!$C$5:$C$7,MATCH(I2570,Asumsi!$A$5:$A$7,0)))</f>
        <v>0.03</v>
      </c>
      <c r="S2570" s="43">
        <f t="shared" si="326"/>
        <v>0</v>
      </c>
      <c r="T2570" s="45">
        <f t="shared" si="327"/>
        <v>0</v>
      </c>
      <c r="U2570" s="45">
        <f>IF(L2570=1,F2570*INDEX(Asumsi!$B$5:$B$7,MATCH(I2570,Asumsi!$A$5:$A$7,0))-F2570*R2570,0)</f>
        <v>651321</v>
      </c>
      <c r="V2570" s="45">
        <f>IF(S2570=1,U2570*(1-Asumsi!$B$10),U2570)</f>
        <v>651321</v>
      </c>
    </row>
    <row r="2571" spans="1:22" x14ac:dyDescent="0.35">
      <c r="A2571" s="43">
        <v>58496</v>
      </c>
      <c r="B2571" s="43" t="s">
        <v>202</v>
      </c>
      <c r="C2571" s="43" t="s">
        <v>690</v>
      </c>
      <c r="D2571" s="44">
        <v>40705</v>
      </c>
      <c r="E2571" s="43">
        <v>20</v>
      </c>
      <c r="F2571" s="43">
        <v>275940</v>
      </c>
      <c r="G2571" s="43">
        <v>0.06</v>
      </c>
      <c r="H2571" s="43">
        <v>16556</v>
      </c>
      <c r="I2571" s="43" t="s">
        <v>76</v>
      </c>
      <c r="J2571" s="43" t="s">
        <v>145</v>
      </c>
      <c r="K2571" s="43">
        <f t="shared" si="320"/>
        <v>2011</v>
      </c>
      <c r="L2571" s="43">
        <f t="shared" si="321"/>
        <v>1</v>
      </c>
      <c r="M2571" s="43">
        <f t="shared" si="322"/>
        <v>0</v>
      </c>
      <c r="N2571" s="43">
        <f t="shared" si="323"/>
        <v>1</v>
      </c>
      <c r="O2571" s="43" t="str">
        <f t="shared" si="324"/>
        <v>C: 4-6%</v>
      </c>
      <c r="P2571" s="45">
        <f t="shared" si="325"/>
        <v>259384</v>
      </c>
      <c r="Q2571" s="45">
        <f>IF(L2571=1,F2571*INDEX(Asumsi!$B$5:$B$7,MATCH(I2571,Asumsi!$A$5:$A$7,0))-H2571,0)</f>
        <v>66226</v>
      </c>
      <c r="R2571" s="46">
        <f>MIN(G2571,INDEX(Asumsi!$C$5:$C$7,MATCH(I2571,Asumsi!$A$5:$A$7,0)))</f>
        <v>0.05</v>
      </c>
      <c r="S2571" s="43">
        <f t="shared" si="326"/>
        <v>1</v>
      </c>
      <c r="T2571" s="45">
        <f t="shared" si="327"/>
        <v>2759.3999999999987</v>
      </c>
      <c r="U2571" s="45">
        <f>IF(L2571=1,F2571*INDEX(Asumsi!$B$5:$B$7,MATCH(I2571,Asumsi!$A$5:$A$7,0))-F2571*R2571,0)</f>
        <v>68985</v>
      </c>
      <c r="V2571" s="45">
        <f>IF(S2571=1,U2571*(1-Asumsi!$B$10),U2571)</f>
        <v>65535.75</v>
      </c>
    </row>
    <row r="2572" spans="1:22" x14ac:dyDescent="0.35">
      <c r="A2572" s="43">
        <v>58628</v>
      </c>
      <c r="B2572" s="43" t="s">
        <v>202</v>
      </c>
      <c r="C2572" s="43" t="s">
        <v>690</v>
      </c>
      <c r="D2572" s="44">
        <v>39896</v>
      </c>
      <c r="E2572" s="43">
        <v>23</v>
      </c>
      <c r="F2572" s="43">
        <v>5055584</v>
      </c>
      <c r="G2572" s="43">
        <v>0.09</v>
      </c>
      <c r="H2572" s="43">
        <v>455003</v>
      </c>
      <c r="I2572" s="43" t="s">
        <v>75</v>
      </c>
      <c r="J2572" s="43" t="s">
        <v>136</v>
      </c>
      <c r="K2572" s="43">
        <f t="shared" si="320"/>
        <v>2009</v>
      </c>
      <c r="L2572" s="43">
        <f t="shared" si="321"/>
        <v>1</v>
      </c>
      <c r="M2572" s="43">
        <f t="shared" si="322"/>
        <v>0</v>
      </c>
      <c r="N2572" s="43">
        <f t="shared" si="323"/>
        <v>1</v>
      </c>
      <c r="O2572" s="43" t="str">
        <f t="shared" si="324"/>
        <v>D: 7%+</v>
      </c>
      <c r="P2572" s="45">
        <f t="shared" si="325"/>
        <v>4600581</v>
      </c>
      <c r="Q2572" s="45">
        <f>IF(L2572=1,F2572*INDEX(Asumsi!$B$5:$B$7,MATCH(I2572,Asumsi!$A$5:$A$7,0))-H2572,0)</f>
        <v>1061672.2</v>
      </c>
      <c r="R2572" s="46">
        <f>MIN(G2572,INDEX(Asumsi!$C$5:$C$7,MATCH(I2572,Asumsi!$A$5:$A$7,0)))</f>
        <v>0.03</v>
      </c>
      <c r="S2572" s="43">
        <f t="shared" si="326"/>
        <v>1</v>
      </c>
      <c r="T2572" s="45">
        <f t="shared" si="327"/>
        <v>303335.03999999998</v>
      </c>
      <c r="U2572" s="45">
        <f>IF(L2572=1,F2572*INDEX(Asumsi!$B$5:$B$7,MATCH(I2572,Asumsi!$A$5:$A$7,0))-F2572*R2572,0)</f>
        <v>1365007.68</v>
      </c>
      <c r="V2572" s="45">
        <f>IF(S2572=1,U2572*(1-Asumsi!$B$10),U2572)</f>
        <v>1296757.2959999999</v>
      </c>
    </row>
    <row r="2573" spans="1:22" x14ac:dyDescent="0.35">
      <c r="A2573" s="43">
        <v>58854</v>
      </c>
      <c r="B2573" s="43" t="s">
        <v>202</v>
      </c>
      <c r="C2573" s="43" t="s">
        <v>697</v>
      </c>
      <c r="D2573" s="44">
        <v>40292</v>
      </c>
      <c r="E2573" s="43">
        <v>35</v>
      </c>
      <c r="F2573" s="43">
        <v>12261800</v>
      </c>
      <c r="G2573" s="43">
        <v>0.03</v>
      </c>
      <c r="H2573" s="43">
        <v>367854</v>
      </c>
      <c r="I2573" s="43" t="s">
        <v>75</v>
      </c>
      <c r="J2573" s="43" t="s">
        <v>143</v>
      </c>
      <c r="K2573" s="43">
        <f t="shared" si="320"/>
        <v>2010</v>
      </c>
      <c r="L2573" s="43">
        <f t="shared" si="321"/>
        <v>1</v>
      </c>
      <c r="M2573" s="43">
        <f t="shared" si="322"/>
        <v>0</v>
      </c>
      <c r="N2573" s="43">
        <f t="shared" si="323"/>
        <v>1</v>
      </c>
      <c r="O2573" s="43" t="str">
        <f t="shared" si="324"/>
        <v>B: 1-3%</v>
      </c>
      <c r="P2573" s="45">
        <f t="shared" si="325"/>
        <v>11893946</v>
      </c>
      <c r="Q2573" s="45">
        <f>IF(L2573=1,F2573*INDEX(Asumsi!$B$5:$B$7,MATCH(I2573,Asumsi!$A$5:$A$7,0))-H2573,0)</f>
        <v>3310686</v>
      </c>
      <c r="R2573" s="46">
        <f>MIN(G2573,INDEX(Asumsi!$C$5:$C$7,MATCH(I2573,Asumsi!$A$5:$A$7,0)))</f>
        <v>0.03</v>
      </c>
      <c r="S2573" s="43">
        <f t="shared" si="326"/>
        <v>0</v>
      </c>
      <c r="T2573" s="45">
        <f t="shared" si="327"/>
        <v>0</v>
      </c>
      <c r="U2573" s="45">
        <f>IF(L2573=1,F2573*INDEX(Asumsi!$B$5:$B$7,MATCH(I2573,Asumsi!$A$5:$A$7,0))-F2573*R2573,0)</f>
        <v>3310686</v>
      </c>
      <c r="V2573" s="45">
        <f>IF(S2573=1,U2573*(1-Asumsi!$B$10),U2573)</f>
        <v>3310686</v>
      </c>
    </row>
    <row r="2574" spans="1:22" x14ac:dyDescent="0.35">
      <c r="A2574" s="43">
        <v>58917</v>
      </c>
      <c r="B2574" s="43" t="s">
        <v>202</v>
      </c>
      <c r="C2574" s="43" t="s">
        <v>668</v>
      </c>
      <c r="D2574" s="44">
        <v>40970</v>
      </c>
      <c r="E2574" s="43">
        <v>27</v>
      </c>
      <c r="F2574" s="43">
        <v>28600520</v>
      </c>
      <c r="G2574" s="43">
        <v>0.01</v>
      </c>
      <c r="H2574" s="43">
        <v>286005</v>
      </c>
      <c r="I2574" s="43" t="s">
        <v>77</v>
      </c>
      <c r="J2574" s="43" t="s">
        <v>139</v>
      </c>
      <c r="K2574" s="43">
        <f t="shared" si="320"/>
        <v>2012</v>
      </c>
      <c r="L2574" s="43">
        <f t="shared" si="321"/>
        <v>1</v>
      </c>
      <c r="M2574" s="43">
        <f t="shared" si="322"/>
        <v>0</v>
      </c>
      <c r="N2574" s="43">
        <f t="shared" si="323"/>
        <v>1</v>
      </c>
      <c r="O2574" s="43" t="str">
        <f t="shared" si="324"/>
        <v>B: 1-3%</v>
      </c>
      <c r="P2574" s="45">
        <f t="shared" si="325"/>
        <v>28314515</v>
      </c>
      <c r="Q2574" s="45">
        <f>IF(L2574=1,F2574*INDEX(Asumsi!$B$5:$B$7,MATCH(I2574,Asumsi!$A$5:$A$7,0))-H2574,0)</f>
        <v>8294151</v>
      </c>
      <c r="R2574" s="46">
        <f>MIN(G2574,INDEX(Asumsi!$C$5:$C$7,MATCH(I2574,Asumsi!$A$5:$A$7,0)))</f>
        <v>0.01</v>
      </c>
      <c r="S2574" s="43">
        <f t="shared" si="326"/>
        <v>0</v>
      </c>
      <c r="T2574" s="45">
        <f t="shared" si="327"/>
        <v>0</v>
      </c>
      <c r="U2574" s="45">
        <f>IF(L2574=1,F2574*INDEX(Asumsi!$B$5:$B$7,MATCH(I2574,Asumsi!$A$5:$A$7,0))-F2574*R2574,0)</f>
        <v>8294150.7999999998</v>
      </c>
      <c r="V2574" s="45">
        <f>IF(S2574=1,U2574*(1-Asumsi!$B$10),U2574)</f>
        <v>8294150.7999999998</v>
      </c>
    </row>
    <row r="2575" spans="1:22" x14ac:dyDescent="0.35">
      <c r="A2575" s="43">
        <v>59104</v>
      </c>
      <c r="B2575" s="43" t="s">
        <v>202</v>
      </c>
      <c r="C2575" s="43" t="s">
        <v>390</v>
      </c>
      <c r="D2575" s="44">
        <v>39856</v>
      </c>
      <c r="E2575" s="43">
        <v>13</v>
      </c>
      <c r="F2575" s="43">
        <v>395220</v>
      </c>
      <c r="G2575" s="43">
        <v>0.08</v>
      </c>
      <c r="H2575" s="43">
        <v>31618</v>
      </c>
      <c r="I2575" s="43" t="s">
        <v>76</v>
      </c>
      <c r="J2575" s="43" t="s">
        <v>138</v>
      </c>
      <c r="K2575" s="43">
        <f t="shared" si="320"/>
        <v>2009</v>
      </c>
      <c r="L2575" s="43">
        <f t="shared" si="321"/>
        <v>1</v>
      </c>
      <c r="M2575" s="43">
        <f t="shared" si="322"/>
        <v>0</v>
      </c>
      <c r="N2575" s="43">
        <f t="shared" si="323"/>
        <v>1</v>
      </c>
      <c r="O2575" s="43" t="str">
        <f t="shared" si="324"/>
        <v>D: 7%+</v>
      </c>
      <c r="P2575" s="45">
        <f t="shared" si="325"/>
        <v>363602</v>
      </c>
      <c r="Q2575" s="45">
        <f>IF(L2575=1,F2575*INDEX(Asumsi!$B$5:$B$7,MATCH(I2575,Asumsi!$A$5:$A$7,0))-H2575,0)</f>
        <v>86948</v>
      </c>
      <c r="R2575" s="46">
        <f>MIN(G2575,INDEX(Asumsi!$C$5:$C$7,MATCH(I2575,Asumsi!$A$5:$A$7,0)))</f>
        <v>0.05</v>
      </c>
      <c r="S2575" s="43">
        <f t="shared" si="326"/>
        <v>1</v>
      </c>
      <c r="T2575" s="45">
        <f t="shared" si="327"/>
        <v>11856.6</v>
      </c>
      <c r="U2575" s="45">
        <f>IF(L2575=1,F2575*INDEX(Asumsi!$B$5:$B$7,MATCH(I2575,Asumsi!$A$5:$A$7,0))-F2575*R2575,0)</f>
        <v>98805</v>
      </c>
      <c r="V2575" s="45">
        <f>IF(S2575=1,U2575*(1-Asumsi!$B$10),U2575)</f>
        <v>93864.75</v>
      </c>
    </row>
    <row r="2576" spans="1:22" x14ac:dyDescent="0.35">
      <c r="A2576" s="43">
        <v>59937</v>
      </c>
      <c r="B2576" s="43" t="s">
        <v>209</v>
      </c>
      <c r="C2576" s="43" t="s">
        <v>668</v>
      </c>
      <c r="D2576" s="44">
        <v>40175</v>
      </c>
      <c r="E2576" s="43">
        <v>7</v>
      </c>
      <c r="F2576" s="43">
        <v>471960</v>
      </c>
      <c r="G2576" s="43">
        <v>0.02</v>
      </c>
      <c r="H2576" s="43">
        <v>9439</v>
      </c>
      <c r="I2576" s="43" t="s">
        <v>76</v>
      </c>
      <c r="J2576" s="43" t="s">
        <v>145</v>
      </c>
      <c r="K2576" s="43">
        <f t="shared" si="320"/>
        <v>2009</v>
      </c>
      <c r="L2576" s="43">
        <f t="shared" si="321"/>
        <v>0</v>
      </c>
      <c r="M2576" s="43">
        <f t="shared" si="322"/>
        <v>1</v>
      </c>
      <c r="N2576" s="43">
        <f t="shared" si="323"/>
        <v>1</v>
      </c>
      <c r="O2576" s="43" t="str">
        <f t="shared" si="324"/>
        <v>B: 1-3%</v>
      </c>
      <c r="P2576" s="45">
        <f t="shared" si="325"/>
        <v>0</v>
      </c>
      <c r="Q2576" s="45">
        <f>IF(L2576=1,F2576*INDEX(Asumsi!$B$5:$B$7,MATCH(I2576,Asumsi!$A$5:$A$7,0))-H2576,0)</f>
        <v>0</v>
      </c>
      <c r="R2576" s="46">
        <f>MIN(G2576,INDEX(Asumsi!$C$5:$C$7,MATCH(I2576,Asumsi!$A$5:$A$7,0)))</f>
        <v>0.02</v>
      </c>
      <c r="S2576" s="43">
        <f t="shared" si="326"/>
        <v>0</v>
      </c>
      <c r="T2576" s="45">
        <f t="shared" si="327"/>
        <v>0</v>
      </c>
      <c r="U2576" s="45">
        <f>IF(L2576=1,F2576*INDEX(Asumsi!$B$5:$B$7,MATCH(I2576,Asumsi!$A$5:$A$7,0))-F2576*R2576,0)</f>
        <v>0</v>
      </c>
      <c r="V2576" s="45">
        <f>IF(S2576=1,U2576*(1-Asumsi!$B$10),U2576)</f>
        <v>0</v>
      </c>
    </row>
    <row r="2577" spans="1:22" x14ac:dyDescent="0.35">
      <c r="A2577" s="43">
        <v>386</v>
      </c>
      <c r="B2577" s="43" t="s">
        <v>202</v>
      </c>
      <c r="C2577" s="43" t="s">
        <v>570</v>
      </c>
      <c r="D2577" s="44">
        <v>40567</v>
      </c>
      <c r="E2577" s="43">
        <v>4</v>
      </c>
      <c r="F2577" s="43">
        <v>29920</v>
      </c>
      <c r="G2577" s="43">
        <v>0.02</v>
      </c>
      <c r="H2577" s="43">
        <v>598</v>
      </c>
      <c r="I2577" s="43" t="s">
        <v>76</v>
      </c>
      <c r="J2577" s="43" t="s">
        <v>149</v>
      </c>
      <c r="K2577" s="43">
        <f t="shared" si="320"/>
        <v>2011</v>
      </c>
      <c r="L2577" s="43">
        <f t="shared" si="321"/>
        <v>1</v>
      </c>
      <c r="M2577" s="43">
        <f t="shared" si="322"/>
        <v>0</v>
      </c>
      <c r="N2577" s="43">
        <f t="shared" si="323"/>
        <v>1</v>
      </c>
      <c r="O2577" s="43" t="str">
        <f t="shared" si="324"/>
        <v>B: 1-3%</v>
      </c>
      <c r="P2577" s="45">
        <f t="shared" si="325"/>
        <v>29322</v>
      </c>
      <c r="Q2577" s="45">
        <f>IF(L2577=1,F2577*INDEX(Asumsi!$B$5:$B$7,MATCH(I2577,Asumsi!$A$5:$A$7,0))-H2577,0)</f>
        <v>8378</v>
      </c>
      <c r="R2577" s="46">
        <f>MIN(G2577,INDEX(Asumsi!$C$5:$C$7,MATCH(I2577,Asumsi!$A$5:$A$7,0)))</f>
        <v>0.02</v>
      </c>
      <c r="S2577" s="43">
        <f t="shared" si="326"/>
        <v>0</v>
      </c>
      <c r="T2577" s="45">
        <f t="shared" si="327"/>
        <v>0</v>
      </c>
      <c r="U2577" s="45">
        <f>IF(L2577=1,F2577*INDEX(Asumsi!$B$5:$B$7,MATCH(I2577,Asumsi!$A$5:$A$7,0))-F2577*R2577,0)</f>
        <v>8377.6</v>
      </c>
      <c r="V2577" s="45">
        <f>IF(S2577=1,U2577*(1-Asumsi!$B$10),U2577)</f>
        <v>8377.6</v>
      </c>
    </row>
    <row r="2578" spans="1:22" x14ac:dyDescent="0.35">
      <c r="A2578" s="43">
        <v>416</v>
      </c>
      <c r="B2578" s="43" t="s">
        <v>202</v>
      </c>
      <c r="C2578" s="43" t="s">
        <v>698</v>
      </c>
      <c r="D2578" s="44">
        <v>40447</v>
      </c>
      <c r="E2578" s="43">
        <v>20</v>
      </c>
      <c r="F2578" s="43">
        <v>2313343</v>
      </c>
      <c r="G2578" s="43">
        <v>0.01</v>
      </c>
      <c r="H2578" s="43">
        <v>23133</v>
      </c>
      <c r="I2578" s="43" t="s">
        <v>77</v>
      </c>
      <c r="J2578" s="43" t="s">
        <v>137</v>
      </c>
      <c r="K2578" s="43">
        <f t="shared" si="320"/>
        <v>2010</v>
      </c>
      <c r="L2578" s="43">
        <f t="shared" si="321"/>
        <v>1</v>
      </c>
      <c r="M2578" s="43">
        <f t="shared" si="322"/>
        <v>0</v>
      </c>
      <c r="N2578" s="43">
        <f t="shared" si="323"/>
        <v>1</v>
      </c>
      <c r="O2578" s="43" t="str">
        <f t="shared" si="324"/>
        <v>B: 1-3%</v>
      </c>
      <c r="P2578" s="45">
        <f t="shared" si="325"/>
        <v>2290210</v>
      </c>
      <c r="Q2578" s="45">
        <f>IF(L2578=1,F2578*INDEX(Asumsi!$B$5:$B$7,MATCH(I2578,Asumsi!$A$5:$A$7,0))-H2578,0)</f>
        <v>670869.9</v>
      </c>
      <c r="R2578" s="46">
        <f>MIN(G2578,INDEX(Asumsi!$C$5:$C$7,MATCH(I2578,Asumsi!$A$5:$A$7,0)))</f>
        <v>0.01</v>
      </c>
      <c r="S2578" s="43">
        <f t="shared" si="326"/>
        <v>0</v>
      </c>
      <c r="T2578" s="45">
        <f t="shared" si="327"/>
        <v>0</v>
      </c>
      <c r="U2578" s="45">
        <f>IF(L2578=1,F2578*INDEX(Asumsi!$B$5:$B$7,MATCH(I2578,Asumsi!$A$5:$A$7,0))-F2578*R2578,0)</f>
        <v>670869.47</v>
      </c>
      <c r="V2578" s="45">
        <f>IF(S2578=1,U2578*(1-Asumsi!$B$10),U2578)</f>
        <v>670869.47</v>
      </c>
    </row>
    <row r="2579" spans="1:22" x14ac:dyDescent="0.35">
      <c r="A2579" s="43">
        <v>513</v>
      </c>
      <c r="B2579" s="43" t="s">
        <v>202</v>
      </c>
      <c r="C2579" s="43" t="s">
        <v>699</v>
      </c>
      <c r="D2579" s="44">
        <v>40663</v>
      </c>
      <c r="E2579" s="43">
        <v>33</v>
      </c>
      <c r="F2579" s="43">
        <v>10875840</v>
      </c>
      <c r="G2579" s="43">
        <v>0</v>
      </c>
      <c r="H2579" s="43">
        <v>0</v>
      </c>
      <c r="I2579" s="43" t="s">
        <v>75</v>
      </c>
      <c r="J2579" s="43" t="s">
        <v>135</v>
      </c>
      <c r="K2579" s="43">
        <f t="shared" si="320"/>
        <v>2011</v>
      </c>
      <c r="L2579" s="43">
        <f t="shared" si="321"/>
        <v>1</v>
      </c>
      <c r="M2579" s="43">
        <f t="shared" si="322"/>
        <v>0</v>
      </c>
      <c r="N2579" s="43">
        <f t="shared" si="323"/>
        <v>1</v>
      </c>
      <c r="O2579" s="43" t="str">
        <f t="shared" si="324"/>
        <v>A: 0%</v>
      </c>
      <c r="P2579" s="45">
        <f t="shared" si="325"/>
        <v>10875840</v>
      </c>
      <c r="Q2579" s="45">
        <f>IF(L2579=1,F2579*INDEX(Asumsi!$B$5:$B$7,MATCH(I2579,Asumsi!$A$5:$A$7,0))-H2579,0)</f>
        <v>3262752</v>
      </c>
      <c r="R2579" s="46">
        <f>MIN(G2579,INDEX(Asumsi!$C$5:$C$7,MATCH(I2579,Asumsi!$A$5:$A$7,0)))</f>
        <v>0</v>
      </c>
      <c r="S2579" s="43">
        <f t="shared" si="326"/>
        <v>0</v>
      </c>
      <c r="T2579" s="45">
        <f t="shared" si="327"/>
        <v>0</v>
      </c>
      <c r="U2579" s="45">
        <f>IF(L2579=1,F2579*INDEX(Asumsi!$B$5:$B$7,MATCH(I2579,Asumsi!$A$5:$A$7,0))-F2579*R2579,0)</f>
        <v>3262752</v>
      </c>
      <c r="V2579" s="45">
        <f>IF(S2579=1,U2579*(1-Asumsi!$B$10),U2579)</f>
        <v>3262752</v>
      </c>
    </row>
    <row r="2580" spans="1:22" x14ac:dyDescent="0.35">
      <c r="A2580" s="43">
        <v>611</v>
      </c>
      <c r="B2580" s="43" t="s">
        <v>202</v>
      </c>
      <c r="C2580" s="43" t="s">
        <v>699</v>
      </c>
      <c r="D2580" s="44">
        <v>40204</v>
      </c>
      <c r="E2580" s="43">
        <v>47</v>
      </c>
      <c r="F2580" s="43">
        <v>1680080</v>
      </c>
      <c r="G2580" s="43">
        <v>0.04</v>
      </c>
      <c r="H2580" s="43">
        <v>67203</v>
      </c>
      <c r="I2580" s="43" t="s">
        <v>76</v>
      </c>
      <c r="J2580" s="43" t="s">
        <v>140</v>
      </c>
      <c r="K2580" s="43">
        <f t="shared" si="320"/>
        <v>2010</v>
      </c>
      <c r="L2580" s="43">
        <f t="shared" si="321"/>
        <v>1</v>
      </c>
      <c r="M2580" s="43">
        <f t="shared" si="322"/>
        <v>0</v>
      </c>
      <c r="N2580" s="43">
        <f t="shared" si="323"/>
        <v>1</v>
      </c>
      <c r="O2580" s="43" t="str">
        <f t="shared" si="324"/>
        <v>C: 4-6%</v>
      </c>
      <c r="P2580" s="45">
        <f t="shared" si="325"/>
        <v>1612877</v>
      </c>
      <c r="Q2580" s="45">
        <f>IF(L2580=1,F2580*INDEX(Asumsi!$B$5:$B$7,MATCH(I2580,Asumsi!$A$5:$A$7,0))-H2580,0)</f>
        <v>436821</v>
      </c>
      <c r="R2580" s="46">
        <f>MIN(G2580,INDEX(Asumsi!$C$5:$C$7,MATCH(I2580,Asumsi!$A$5:$A$7,0)))</f>
        <v>0.04</v>
      </c>
      <c r="S2580" s="43">
        <f t="shared" si="326"/>
        <v>0</v>
      </c>
      <c r="T2580" s="45">
        <f t="shared" si="327"/>
        <v>0</v>
      </c>
      <c r="U2580" s="45">
        <f>IF(L2580=1,F2580*INDEX(Asumsi!$B$5:$B$7,MATCH(I2580,Asumsi!$A$5:$A$7,0))-F2580*R2580,0)</f>
        <v>436820.8</v>
      </c>
      <c r="V2580" s="45">
        <f>IF(S2580=1,U2580*(1-Asumsi!$B$10),U2580)</f>
        <v>436820.8</v>
      </c>
    </row>
    <row r="2581" spans="1:22" x14ac:dyDescent="0.35">
      <c r="A2581" s="43">
        <v>802</v>
      </c>
      <c r="B2581" s="43" t="s">
        <v>202</v>
      </c>
      <c r="C2581" s="43" t="s">
        <v>700</v>
      </c>
      <c r="D2581" s="44">
        <v>40547</v>
      </c>
      <c r="E2581" s="43">
        <v>33</v>
      </c>
      <c r="F2581" s="43">
        <v>757200</v>
      </c>
      <c r="G2581" s="43">
        <v>0.08</v>
      </c>
      <c r="H2581" s="43">
        <v>60576</v>
      </c>
      <c r="I2581" s="43" t="s">
        <v>76</v>
      </c>
      <c r="J2581" s="43" t="s">
        <v>138</v>
      </c>
      <c r="K2581" s="43">
        <f t="shared" si="320"/>
        <v>2011</v>
      </c>
      <c r="L2581" s="43">
        <f t="shared" si="321"/>
        <v>1</v>
      </c>
      <c r="M2581" s="43">
        <f t="shared" si="322"/>
        <v>0</v>
      </c>
      <c r="N2581" s="43">
        <f t="shared" si="323"/>
        <v>1</v>
      </c>
      <c r="O2581" s="43" t="str">
        <f t="shared" si="324"/>
        <v>D: 7%+</v>
      </c>
      <c r="P2581" s="45">
        <f t="shared" si="325"/>
        <v>696624</v>
      </c>
      <c r="Q2581" s="45">
        <f>IF(L2581=1,F2581*INDEX(Asumsi!$B$5:$B$7,MATCH(I2581,Asumsi!$A$5:$A$7,0))-H2581,0)</f>
        <v>166584</v>
      </c>
      <c r="R2581" s="46">
        <f>MIN(G2581,INDEX(Asumsi!$C$5:$C$7,MATCH(I2581,Asumsi!$A$5:$A$7,0)))</f>
        <v>0.05</v>
      </c>
      <c r="S2581" s="43">
        <f t="shared" si="326"/>
        <v>1</v>
      </c>
      <c r="T2581" s="45">
        <f t="shared" si="327"/>
        <v>22716</v>
      </c>
      <c r="U2581" s="45">
        <f>IF(L2581=1,F2581*INDEX(Asumsi!$B$5:$B$7,MATCH(I2581,Asumsi!$A$5:$A$7,0))-F2581*R2581,0)</f>
        <v>189300</v>
      </c>
      <c r="V2581" s="45">
        <f>IF(S2581=1,U2581*(1-Asumsi!$B$10),U2581)</f>
        <v>179835</v>
      </c>
    </row>
    <row r="2582" spans="1:22" x14ac:dyDescent="0.35">
      <c r="A2582" s="43">
        <v>960</v>
      </c>
      <c r="B2582" s="43" t="s">
        <v>202</v>
      </c>
      <c r="C2582" s="43" t="s">
        <v>701</v>
      </c>
      <c r="D2582" s="44">
        <v>40076</v>
      </c>
      <c r="E2582" s="43">
        <v>46</v>
      </c>
      <c r="F2582" s="43">
        <v>1211940</v>
      </c>
      <c r="G2582" s="43">
        <v>7.0000000000000007E-2</v>
      </c>
      <c r="H2582" s="43">
        <v>84836</v>
      </c>
      <c r="I2582" s="43" t="s">
        <v>75</v>
      </c>
      <c r="J2582" s="43" t="s">
        <v>144</v>
      </c>
      <c r="K2582" s="43">
        <f t="shared" si="320"/>
        <v>2009</v>
      </c>
      <c r="L2582" s="43">
        <f t="shared" si="321"/>
        <v>1</v>
      </c>
      <c r="M2582" s="43">
        <f t="shared" si="322"/>
        <v>0</v>
      </c>
      <c r="N2582" s="43">
        <f t="shared" si="323"/>
        <v>1</v>
      </c>
      <c r="O2582" s="43" t="str">
        <f t="shared" si="324"/>
        <v>D: 7%+</v>
      </c>
      <c r="P2582" s="45">
        <f t="shared" si="325"/>
        <v>1127104</v>
      </c>
      <c r="Q2582" s="45">
        <f>IF(L2582=1,F2582*INDEX(Asumsi!$B$5:$B$7,MATCH(I2582,Asumsi!$A$5:$A$7,0))-H2582,0)</f>
        <v>278746</v>
      </c>
      <c r="R2582" s="46">
        <f>MIN(G2582,INDEX(Asumsi!$C$5:$C$7,MATCH(I2582,Asumsi!$A$5:$A$7,0)))</f>
        <v>0.03</v>
      </c>
      <c r="S2582" s="43">
        <f t="shared" si="326"/>
        <v>1</v>
      </c>
      <c r="T2582" s="45">
        <f t="shared" si="327"/>
        <v>48477.600000000006</v>
      </c>
      <c r="U2582" s="45">
        <f>IF(L2582=1,F2582*INDEX(Asumsi!$B$5:$B$7,MATCH(I2582,Asumsi!$A$5:$A$7,0))-F2582*R2582,0)</f>
        <v>327223.8</v>
      </c>
      <c r="V2582" s="45">
        <f>IF(S2582=1,U2582*(1-Asumsi!$B$10),U2582)</f>
        <v>310862.61</v>
      </c>
    </row>
    <row r="2583" spans="1:22" x14ac:dyDescent="0.35">
      <c r="A2583" s="43">
        <v>965</v>
      </c>
      <c r="B2583" s="43" t="s">
        <v>202</v>
      </c>
      <c r="C2583" s="43" t="s">
        <v>441</v>
      </c>
      <c r="D2583" s="44">
        <v>40677</v>
      </c>
      <c r="E2583" s="43">
        <v>42</v>
      </c>
      <c r="F2583" s="43">
        <v>22460500</v>
      </c>
      <c r="G2583" s="43">
        <v>7.0000000000000007E-2</v>
      </c>
      <c r="H2583" s="43">
        <v>1572235</v>
      </c>
      <c r="I2583" s="43" t="s">
        <v>75</v>
      </c>
      <c r="J2583" s="43" t="s">
        <v>136</v>
      </c>
      <c r="K2583" s="43">
        <f t="shared" si="320"/>
        <v>2011</v>
      </c>
      <c r="L2583" s="43">
        <f t="shared" si="321"/>
        <v>1</v>
      </c>
      <c r="M2583" s="43">
        <f t="shared" si="322"/>
        <v>0</v>
      </c>
      <c r="N2583" s="43">
        <f t="shared" si="323"/>
        <v>1</v>
      </c>
      <c r="O2583" s="43" t="str">
        <f t="shared" si="324"/>
        <v>D: 7%+</v>
      </c>
      <c r="P2583" s="45">
        <f t="shared" si="325"/>
        <v>20888265</v>
      </c>
      <c r="Q2583" s="45">
        <f>IF(L2583=1,F2583*INDEX(Asumsi!$B$5:$B$7,MATCH(I2583,Asumsi!$A$5:$A$7,0))-H2583,0)</f>
        <v>5165915</v>
      </c>
      <c r="R2583" s="46">
        <f>MIN(G2583,INDEX(Asumsi!$C$5:$C$7,MATCH(I2583,Asumsi!$A$5:$A$7,0)))</f>
        <v>0.03</v>
      </c>
      <c r="S2583" s="43">
        <f t="shared" si="326"/>
        <v>1</v>
      </c>
      <c r="T2583" s="45">
        <f t="shared" si="327"/>
        <v>898420.00000000012</v>
      </c>
      <c r="U2583" s="45">
        <f>IF(L2583=1,F2583*INDEX(Asumsi!$B$5:$B$7,MATCH(I2583,Asumsi!$A$5:$A$7,0))-F2583*R2583,0)</f>
        <v>6064335</v>
      </c>
      <c r="V2583" s="45">
        <f>IF(S2583=1,U2583*(1-Asumsi!$B$10),U2583)</f>
        <v>5761118.25</v>
      </c>
    </row>
    <row r="2584" spans="1:22" x14ac:dyDescent="0.35">
      <c r="A2584" s="43">
        <v>1127</v>
      </c>
      <c r="B2584" s="43" t="s">
        <v>209</v>
      </c>
      <c r="C2584" s="43" t="s">
        <v>698</v>
      </c>
      <c r="D2584" s="44">
        <v>40804</v>
      </c>
      <c r="E2584" s="43">
        <v>48</v>
      </c>
      <c r="F2584" s="43">
        <v>10681000</v>
      </c>
      <c r="G2584" s="43">
        <v>0.01</v>
      </c>
      <c r="H2584" s="43">
        <v>106810</v>
      </c>
      <c r="I2584" s="43" t="s">
        <v>75</v>
      </c>
      <c r="J2584" s="43" t="s">
        <v>144</v>
      </c>
      <c r="K2584" s="43">
        <f t="shared" si="320"/>
        <v>2011</v>
      </c>
      <c r="L2584" s="43">
        <f t="shared" si="321"/>
        <v>0</v>
      </c>
      <c r="M2584" s="43">
        <f t="shared" si="322"/>
        <v>1</v>
      </c>
      <c r="N2584" s="43">
        <f t="shared" si="323"/>
        <v>1</v>
      </c>
      <c r="O2584" s="43" t="str">
        <f t="shared" si="324"/>
        <v>B: 1-3%</v>
      </c>
      <c r="P2584" s="45">
        <f t="shared" si="325"/>
        <v>0</v>
      </c>
      <c r="Q2584" s="45">
        <f>IF(L2584=1,F2584*INDEX(Asumsi!$B$5:$B$7,MATCH(I2584,Asumsi!$A$5:$A$7,0))-H2584,0)</f>
        <v>0</v>
      </c>
      <c r="R2584" s="46">
        <f>MIN(G2584,INDEX(Asumsi!$C$5:$C$7,MATCH(I2584,Asumsi!$A$5:$A$7,0)))</f>
        <v>0.01</v>
      </c>
      <c r="S2584" s="43">
        <f t="shared" si="326"/>
        <v>0</v>
      </c>
      <c r="T2584" s="45">
        <f t="shared" si="327"/>
        <v>0</v>
      </c>
      <c r="U2584" s="45">
        <f>IF(L2584=1,F2584*INDEX(Asumsi!$B$5:$B$7,MATCH(I2584,Asumsi!$A$5:$A$7,0))-F2584*R2584,0)</f>
        <v>0</v>
      </c>
      <c r="V2584" s="45">
        <f>IF(S2584=1,U2584*(1-Asumsi!$B$10),U2584)</f>
        <v>0</v>
      </c>
    </row>
    <row r="2585" spans="1:22" x14ac:dyDescent="0.35">
      <c r="A2585" s="43">
        <v>1507</v>
      </c>
      <c r="B2585" s="43" t="s">
        <v>202</v>
      </c>
      <c r="C2585" s="43" t="s">
        <v>702</v>
      </c>
      <c r="D2585" s="44">
        <v>40464</v>
      </c>
      <c r="E2585" s="43">
        <v>29</v>
      </c>
      <c r="F2585" s="43">
        <v>8691720</v>
      </c>
      <c r="G2585" s="43">
        <v>0.09</v>
      </c>
      <c r="H2585" s="43">
        <v>782255</v>
      </c>
      <c r="I2585" s="43" t="s">
        <v>77</v>
      </c>
      <c r="J2585" s="43" t="s">
        <v>142</v>
      </c>
      <c r="K2585" s="43">
        <f t="shared" si="320"/>
        <v>2010</v>
      </c>
      <c r="L2585" s="43">
        <f t="shared" si="321"/>
        <v>1</v>
      </c>
      <c r="M2585" s="43">
        <f t="shared" si="322"/>
        <v>0</v>
      </c>
      <c r="N2585" s="43">
        <f t="shared" si="323"/>
        <v>1</v>
      </c>
      <c r="O2585" s="43" t="str">
        <f t="shared" si="324"/>
        <v>D: 7%+</v>
      </c>
      <c r="P2585" s="45">
        <f t="shared" si="325"/>
        <v>7909465</v>
      </c>
      <c r="Q2585" s="45">
        <f>IF(L2585=1,F2585*INDEX(Asumsi!$B$5:$B$7,MATCH(I2585,Asumsi!$A$5:$A$7,0))-H2585,0)</f>
        <v>1825261</v>
      </c>
      <c r="R2585" s="46">
        <f>MIN(G2585,INDEX(Asumsi!$C$5:$C$7,MATCH(I2585,Asumsi!$A$5:$A$7,0)))</f>
        <v>0.05</v>
      </c>
      <c r="S2585" s="43">
        <f t="shared" si="326"/>
        <v>1</v>
      </c>
      <c r="T2585" s="45">
        <f t="shared" si="327"/>
        <v>347668.79999999993</v>
      </c>
      <c r="U2585" s="45">
        <f>IF(L2585=1,F2585*INDEX(Asumsi!$B$5:$B$7,MATCH(I2585,Asumsi!$A$5:$A$7,0))-F2585*R2585,0)</f>
        <v>2172930</v>
      </c>
      <c r="V2585" s="45">
        <f>IF(S2585=1,U2585*(1-Asumsi!$B$10),U2585)</f>
        <v>2064283.5</v>
      </c>
    </row>
    <row r="2586" spans="1:22" x14ac:dyDescent="0.35">
      <c r="A2586" s="43">
        <v>1665</v>
      </c>
      <c r="B2586" s="43" t="s">
        <v>209</v>
      </c>
      <c r="C2586" s="43" t="s">
        <v>703</v>
      </c>
      <c r="D2586" s="44">
        <v>39940</v>
      </c>
      <c r="E2586" s="43">
        <v>26</v>
      </c>
      <c r="F2586" s="43">
        <v>1511215</v>
      </c>
      <c r="G2586" s="43">
        <v>0.05</v>
      </c>
      <c r="H2586" s="43">
        <v>75561</v>
      </c>
      <c r="I2586" s="43" t="s">
        <v>77</v>
      </c>
      <c r="J2586" s="43" t="s">
        <v>137</v>
      </c>
      <c r="K2586" s="43">
        <f t="shared" si="320"/>
        <v>2009</v>
      </c>
      <c r="L2586" s="43">
        <f t="shared" si="321"/>
        <v>0</v>
      </c>
      <c r="M2586" s="43">
        <f t="shared" si="322"/>
        <v>1</v>
      </c>
      <c r="N2586" s="43">
        <f t="shared" si="323"/>
        <v>1</v>
      </c>
      <c r="O2586" s="43" t="str">
        <f t="shared" si="324"/>
        <v>C: 4-6%</v>
      </c>
      <c r="P2586" s="45">
        <f t="shared" si="325"/>
        <v>0</v>
      </c>
      <c r="Q2586" s="45">
        <f>IF(L2586=1,F2586*INDEX(Asumsi!$B$5:$B$7,MATCH(I2586,Asumsi!$A$5:$A$7,0))-H2586,0)</f>
        <v>0</v>
      </c>
      <c r="R2586" s="46">
        <f>MIN(G2586,INDEX(Asumsi!$C$5:$C$7,MATCH(I2586,Asumsi!$A$5:$A$7,0)))</f>
        <v>0.05</v>
      </c>
      <c r="S2586" s="43">
        <f t="shared" si="326"/>
        <v>0</v>
      </c>
      <c r="T2586" s="45">
        <f t="shared" si="327"/>
        <v>0</v>
      </c>
      <c r="U2586" s="45">
        <f>IF(L2586=1,F2586*INDEX(Asumsi!$B$5:$B$7,MATCH(I2586,Asumsi!$A$5:$A$7,0))-F2586*R2586,0)</f>
        <v>0</v>
      </c>
      <c r="V2586" s="45">
        <f>IF(S2586=1,U2586*(1-Asumsi!$B$10),U2586)</f>
        <v>0</v>
      </c>
    </row>
    <row r="2587" spans="1:22" x14ac:dyDescent="0.35">
      <c r="A2587" s="43">
        <v>1952</v>
      </c>
      <c r="B2587" s="43" t="s">
        <v>202</v>
      </c>
      <c r="C2587" s="43" t="s">
        <v>704</v>
      </c>
      <c r="D2587" s="44">
        <v>39887</v>
      </c>
      <c r="E2587" s="43">
        <v>24</v>
      </c>
      <c r="F2587" s="43">
        <v>14575100</v>
      </c>
      <c r="G2587" s="43">
        <v>0.04</v>
      </c>
      <c r="H2587" s="43">
        <v>583004</v>
      </c>
      <c r="I2587" s="43" t="s">
        <v>75</v>
      </c>
      <c r="J2587" s="43" t="s">
        <v>136</v>
      </c>
      <c r="K2587" s="43">
        <f t="shared" si="320"/>
        <v>2009</v>
      </c>
      <c r="L2587" s="43">
        <f t="shared" si="321"/>
        <v>1</v>
      </c>
      <c r="M2587" s="43">
        <f t="shared" si="322"/>
        <v>0</v>
      </c>
      <c r="N2587" s="43">
        <f t="shared" si="323"/>
        <v>1</v>
      </c>
      <c r="O2587" s="43" t="str">
        <f t="shared" si="324"/>
        <v>C: 4-6%</v>
      </c>
      <c r="P2587" s="45">
        <f t="shared" si="325"/>
        <v>13992096</v>
      </c>
      <c r="Q2587" s="45">
        <f>IF(L2587=1,F2587*INDEX(Asumsi!$B$5:$B$7,MATCH(I2587,Asumsi!$A$5:$A$7,0))-H2587,0)</f>
        <v>3789526</v>
      </c>
      <c r="R2587" s="46">
        <f>MIN(G2587,INDEX(Asumsi!$C$5:$C$7,MATCH(I2587,Asumsi!$A$5:$A$7,0)))</f>
        <v>0.03</v>
      </c>
      <c r="S2587" s="43">
        <f t="shared" si="326"/>
        <v>1</v>
      </c>
      <c r="T2587" s="45">
        <f t="shared" si="327"/>
        <v>145751.00000000003</v>
      </c>
      <c r="U2587" s="45">
        <f>IF(L2587=1,F2587*INDEX(Asumsi!$B$5:$B$7,MATCH(I2587,Asumsi!$A$5:$A$7,0))-F2587*R2587,0)</f>
        <v>3935277</v>
      </c>
      <c r="V2587" s="45">
        <f>IF(S2587=1,U2587*(1-Asumsi!$B$10),U2587)</f>
        <v>3738513.15</v>
      </c>
    </row>
    <row r="2588" spans="1:22" x14ac:dyDescent="0.35">
      <c r="A2588" s="43">
        <v>1953</v>
      </c>
      <c r="B2588" s="43" t="s">
        <v>202</v>
      </c>
      <c r="C2588" s="43" t="s">
        <v>705</v>
      </c>
      <c r="D2588" s="44">
        <v>40511</v>
      </c>
      <c r="E2588" s="43">
        <v>13</v>
      </c>
      <c r="F2588" s="43">
        <v>275280</v>
      </c>
      <c r="G2588" s="43">
        <v>0.06</v>
      </c>
      <c r="H2588" s="43">
        <v>16517</v>
      </c>
      <c r="I2588" s="43" t="s">
        <v>76</v>
      </c>
      <c r="J2588" s="43" t="s">
        <v>138</v>
      </c>
      <c r="K2588" s="43">
        <f t="shared" si="320"/>
        <v>2010</v>
      </c>
      <c r="L2588" s="43">
        <f t="shared" si="321"/>
        <v>1</v>
      </c>
      <c r="M2588" s="43">
        <f t="shared" si="322"/>
        <v>0</v>
      </c>
      <c r="N2588" s="43">
        <f t="shared" si="323"/>
        <v>1</v>
      </c>
      <c r="O2588" s="43" t="str">
        <f t="shared" si="324"/>
        <v>C: 4-6%</v>
      </c>
      <c r="P2588" s="45">
        <f t="shared" si="325"/>
        <v>258763</v>
      </c>
      <c r="Q2588" s="45">
        <f>IF(L2588=1,F2588*INDEX(Asumsi!$B$5:$B$7,MATCH(I2588,Asumsi!$A$5:$A$7,0))-H2588,0)</f>
        <v>66067</v>
      </c>
      <c r="R2588" s="46">
        <f>MIN(G2588,INDEX(Asumsi!$C$5:$C$7,MATCH(I2588,Asumsi!$A$5:$A$7,0)))</f>
        <v>0.05</v>
      </c>
      <c r="S2588" s="43">
        <f t="shared" si="326"/>
        <v>1</v>
      </c>
      <c r="T2588" s="45">
        <f t="shared" si="327"/>
        <v>2752.7999999999988</v>
      </c>
      <c r="U2588" s="45">
        <f>IF(L2588=1,F2588*INDEX(Asumsi!$B$5:$B$7,MATCH(I2588,Asumsi!$A$5:$A$7,0))-F2588*R2588,0)</f>
        <v>68820</v>
      </c>
      <c r="V2588" s="45">
        <f>IF(S2588=1,U2588*(1-Asumsi!$B$10),U2588)</f>
        <v>65379</v>
      </c>
    </row>
    <row r="2589" spans="1:22" x14ac:dyDescent="0.35">
      <c r="A2589" s="43">
        <v>2213</v>
      </c>
      <c r="B2589" s="43" t="s">
        <v>209</v>
      </c>
      <c r="C2589" s="43" t="s">
        <v>705</v>
      </c>
      <c r="D2589" s="44">
        <v>40192</v>
      </c>
      <c r="E2589" s="43">
        <v>6</v>
      </c>
      <c r="F2589" s="43">
        <v>80620</v>
      </c>
      <c r="G2589" s="43">
        <v>0.08</v>
      </c>
      <c r="H2589" s="43">
        <v>6450</v>
      </c>
      <c r="I2589" s="43" t="s">
        <v>76</v>
      </c>
      <c r="J2589" s="43" t="s">
        <v>145</v>
      </c>
      <c r="K2589" s="43">
        <f t="shared" si="320"/>
        <v>2010</v>
      </c>
      <c r="L2589" s="43">
        <f t="shared" si="321"/>
        <v>0</v>
      </c>
      <c r="M2589" s="43">
        <f t="shared" si="322"/>
        <v>1</v>
      </c>
      <c r="N2589" s="43">
        <f t="shared" si="323"/>
        <v>1</v>
      </c>
      <c r="O2589" s="43" t="str">
        <f t="shared" si="324"/>
        <v>D: 7%+</v>
      </c>
      <c r="P2589" s="45">
        <f t="shared" si="325"/>
        <v>0</v>
      </c>
      <c r="Q2589" s="45">
        <f>IF(L2589=1,F2589*INDEX(Asumsi!$B$5:$B$7,MATCH(I2589,Asumsi!$A$5:$A$7,0))-H2589,0)</f>
        <v>0</v>
      </c>
      <c r="R2589" s="46">
        <f>MIN(G2589,INDEX(Asumsi!$C$5:$C$7,MATCH(I2589,Asumsi!$A$5:$A$7,0)))</f>
        <v>0.05</v>
      </c>
      <c r="S2589" s="43">
        <f t="shared" si="326"/>
        <v>1</v>
      </c>
      <c r="T2589" s="45">
        <f t="shared" si="327"/>
        <v>0</v>
      </c>
      <c r="U2589" s="45">
        <f>IF(L2589=1,F2589*INDEX(Asumsi!$B$5:$B$7,MATCH(I2589,Asumsi!$A$5:$A$7,0))-F2589*R2589,0)</f>
        <v>0</v>
      </c>
      <c r="V2589" s="45">
        <f>IF(S2589=1,U2589*(1-Asumsi!$B$10),U2589)</f>
        <v>0</v>
      </c>
    </row>
    <row r="2590" spans="1:22" x14ac:dyDescent="0.35">
      <c r="A2590" s="43">
        <v>2368</v>
      </c>
      <c r="B2590" s="43" t="s">
        <v>202</v>
      </c>
      <c r="C2590" s="43" t="s">
        <v>706</v>
      </c>
      <c r="D2590" s="44">
        <v>40409</v>
      </c>
      <c r="E2590" s="43">
        <v>36</v>
      </c>
      <c r="F2590" s="43">
        <v>1017460</v>
      </c>
      <c r="G2590" s="43">
        <v>0.08</v>
      </c>
      <c r="H2590" s="43">
        <v>81397</v>
      </c>
      <c r="I2590" s="43" t="s">
        <v>76</v>
      </c>
      <c r="J2590" s="43" t="s">
        <v>141</v>
      </c>
      <c r="K2590" s="43">
        <f t="shared" si="320"/>
        <v>2010</v>
      </c>
      <c r="L2590" s="43">
        <f t="shared" si="321"/>
        <v>1</v>
      </c>
      <c r="M2590" s="43">
        <f t="shared" si="322"/>
        <v>0</v>
      </c>
      <c r="N2590" s="43">
        <f t="shared" si="323"/>
        <v>1</v>
      </c>
      <c r="O2590" s="43" t="str">
        <f t="shared" si="324"/>
        <v>D: 7%+</v>
      </c>
      <c r="P2590" s="45">
        <f t="shared" si="325"/>
        <v>936063</v>
      </c>
      <c r="Q2590" s="45">
        <f>IF(L2590=1,F2590*INDEX(Asumsi!$B$5:$B$7,MATCH(I2590,Asumsi!$A$5:$A$7,0))-H2590,0)</f>
        <v>223841</v>
      </c>
      <c r="R2590" s="46">
        <f>MIN(G2590,INDEX(Asumsi!$C$5:$C$7,MATCH(I2590,Asumsi!$A$5:$A$7,0)))</f>
        <v>0.05</v>
      </c>
      <c r="S2590" s="43">
        <f t="shared" si="326"/>
        <v>1</v>
      </c>
      <c r="T2590" s="45">
        <f t="shared" si="327"/>
        <v>30523.8</v>
      </c>
      <c r="U2590" s="45">
        <f>IF(L2590=1,F2590*INDEX(Asumsi!$B$5:$B$7,MATCH(I2590,Asumsi!$A$5:$A$7,0))-F2590*R2590,0)</f>
        <v>254365</v>
      </c>
      <c r="V2590" s="45">
        <f>IF(S2590=1,U2590*(1-Asumsi!$B$10),U2590)</f>
        <v>241646.75</v>
      </c>
    </row>
    <row r="2591" spans="1:22" x14ac:dyDescent="0.35">
      <c r="A2591" s="43">
        <v>2560</v>
      </c>
      <c r="B2591" s="43" t="s">
        <v>202</v>
      </c>
      <c r="C2591" s="43" t="s">
        <v>702</v>
      </c>
      <c r="D2591" s="44">
        <v>41156</v>
      </c>
      <c r="E2591" s="43">
        <v>32</v>
      </c>
      <c r="F2591" s="43">
        <v>1462440</v>
      </c>
      <c r="G2591" s="43">
        <v>0</v>
      </c>
      <c r="H2591" s="43">
        <v>0</v>
      </c>
      <c r="I2591" s="43" t="s">
        <v>77</v>
      </c>
      <c r="J2591" s="43" t="s">
        <v>142</v>
      </c>
      <c r="K2591" s="43">
        <f t="shared" si="320"/>
        <v>2012</v>
      </c>
      <c r="L2591" s="43">
        <f t="shared" si="321"/>
        <v>1</v>
      </c>
      <c r="M2591" s="43">
        <f t="shared" si="322"/>
        <v>0</v>
      </c>
      <c r="N2591" s="43">
        <f t="shared" si="323"/>
        <v>1</v>
      </c>
      <c r="O2591" s="43" t="str">
        <f t="shared" si="324"/>
        <v>A: 0%</v>
      </c>
      <c r="P2591" s="45">
        <f t="shared" si="325"/>
        <v>1462440</v>
      </c>
      <c r="Q2591" s="45">
        <f>IF(L2591=1,F2591*INDEX(Asumsi!$B$5:$B$7,MATCH(I2591,Asumsi!$A$5:$A$7,0))-H2591,0)</f>
        <v>438732</v>
      </c>
      <c r="R2591" s="46">
        <f>MIN(G2591,INDEX(Asumsi!$C$5:$C$7,MATCH(I2591,Asumsi!$A$5:$A$7,0)))</f>
        <v>0</v>
      </c>
      <c r="S2591" s="43">
        <f t="shared" si="326"/>
        <v>0</v>
      </c>
      <c r="T2591" s="45">
        <f t="shared" si="327"/>
        <v>0</v>
      </c>
      <c r="U2591" s="45">
        <f>IF(L2591=1,F2591*INDEX(Asumsi!$B$5:$B$7,MATCH(I2591,Asumsi!$A$5:$A$7,0))-F2591*R2591,0)</f>
        <v>438732</v>
      </c>
      <c r="V2591" s="45">
        <f>IF(S2591=1,U2591*(1-Asumsi!$B$10),U2591)</f>
        <v>438732</v>
      </c>
    </row>
    <row r="2592" spans="1:22" x14ac:dyDescent="0.35">
      <c r="A2592" s="43">
        <v>2754</v>
      </c>
      <c r="B2592" s="43" t="s">
        <v>202</v>
      </c>
      <c r="C2592" s="43" t="s">
        <v>288</v>
      </c>
      <c r="D2592" s="44">
        <v>39905</v>
      </c>
      <c r="E2592" s="43">
        <v>16</v>
      </c>
      <c r="F2592" s="43">
        <v>2855340</v>
      </c>
      <c r="G2592" s="43">
        <v>0.04</v>
      </c>
      <c r="H2592" s="43">
        <v>114214</v>
      </c>
      <c r="I2592" s="43" t="s">
        <v>76</v>
      </c>
      <c r="J2592" s="43" t="s">
        <v>141</v>
      </c>
      <c r="K2592" s="43">
        <f t="shared" si="320"/>
        <v>2009</v>
      </c>
      <c r="L2592" s="43">
        <f t="shared" si="321"/>
        <v>1</v>
      </c>
      <c r="M2592" s="43">
        <f t="shared" si="322"/>
        <v>0</v>
      </c>
      <c r="N2592" s="43">
        <f t="shared" si="323"/>
        <v>1</v>
      </c>
      <c r="O2592" s="43" t="str">
        <f t="shared" si="324"/>
        <v>C: 4-6%</v>
      </c>
      <c r="P2592" s="45">
        <f t="shared" si="325"/>
        <v>2741126</v>
      </c>
      <c r="Q2592" s="45">
        <f>IF(L2592=1,F2592*INDEX(Asumsi!$B$5:$B$7,MATCH(I2592,Asumsi!$A$5:$A$7,0))-H2592,0)</f>
        <v>742388</v>
      </c>
      <c r="R2592" s="46">
        <f>MIN(G2592,INDEX(Asumsi!$C$5:$C$7,MATCH(I2592,Asumsi!$A$5:$A$7,0)))</f>
        <v>0.04</v>
      </c>
      <c r="S2592" s="43">
        <f t="shared" si="326"/>
        <v>0</v>
      </c>
      <c r="T2592" s="45">
        <f t="shared" si="327"/>
        <v>0</v>
      </c>
      <c r="U2592" s="45">
        <f>IF(L2592=1,F2592*INDEX(Asumsi!$B$5:$B$7,MATCH(I2592,Asumsi!$A$5:$A$7,0))-F2592*R2592,0)</f>
        <v>742388.4</v>
      </c>
      <c r="V2592" s="45">
        <f>IF(S2592=1,U2592*(1-Asumsi!$B$10),U2592)</f>
        <v>742388.4</v>
      </c>
    </row>
    <row r="2593" spans="1:22" x14ac:dyDescent="0.35">
      <c r="A2593" s="43">
        <v>2755</v>
      </c>
      <c r="B2593" s="43" t="s">
        <v>202</v>
      </c>
      <c r="C2593" s="43" t="s">
        <v>707</v>
      </c>
      <c r="D2593" s="44">
        <v>40945</v>
      </c>
      <c r="E2593" s="43">
        <v>30</v>
      </c>
      <c r="F2593" s="43">
        <v>1472600</v>
      </c>
      <c r="G2593" s="43">
        <v>0.03</v>
      </c>
      <c r="H2593" s="43">
        <v>44178</v>
      </c>
      <c r="I2593" s="43" t="s">
        <v>76</v>
      </c>
      <c r="J2593" s="43" t="s">
        <v>138</v>
      </c>
      <c r="K2593" s="43">
        <f t="shared" si="320"/>
        <v>2012</v>
      </c>
      <c r="L2593" s="43">
        <f t="shared" si="321"/>
        <v>1</v>
      </c>
      <c r="M2593" s="43">
        <f t="shared" si="322"/>
        <v>0</v>
      </c>
      <c r="N2593" s="43">
        <f t="shared" si="323"/>
        <v>1</v>
      </c>
      <c r="O2593" s="43" t="str">
        <f t="shared" si="324"/>
        <v>B: 1-3%</v>
      </c>
      <c r="P2593" s="45">
        <f t="shared" si="325"/>
        <v>1428422</v>
      </c>
      <c r="Q2593" s="45">
        <f>IF(L2593=1,F2593*INDEX(Asumsi!$B$5:$B$7,MATCH(I2593,Asumsi!$A$5:$A$7,0))-H2593,0)</f>
        <v>397602</v>
      </c>
      <c r="R2593" s="46">
        <f>MIN(G2593,INDEX(Asumsi!$C$5:$C$7,MATCH(I2593,Asumsi!$A$5:$A$7,0)))</f>
        <v>0.03</v>
      </c>
      <c r="S2593" s="43">
        <f t="shared" si="326"/>
        <v>0</v>
      </c>
      <c r="T2593" s="45">
        <f t="shared" si="327"/>
        <v>0</v>
      </c>
      <c r="U2593" s="45">
        <f>IF(L2593=1,F2593*INDEX(Asumsi!$B$5:$B$7,MATCH(I2593,Asumsi!$A$5:$A$7,0))-F2593*R2593,0)</f>
        <v>397602</v>
      </c>
      <c r="V2593" s="45">
        <f>IF(S2593=1,U2593*(1-Asumsi!$B$10),U2593)</f>
        <v>397602</v>
      </c>
    </row>
    <row r="2594" spans="1:22" x14ac:dyDescent="0.35">
      <c r="A2594" s="43">
        <v>3333</v>
      </c>
      <c r="B2594" s="43" t="s">
        <v>202</v>
      </c>
      <c r="C2594" s="43" t="s">
        <v>708</v>
      </c>
      <c r="D2594" s="44">
        <v>41167</v>
      </c>
      <c r="E2594" s="43">
        <v>42</v>
      </c>
      <c r="F2594" s="43">
        <v>1855940</v>
      </c>
      <c r="G2594" s="43">
        <v>0.08</v>
      </c>
      <c r="H2594" s="43">
        <v>148475</v>
      </c>
      <c r="I2594" s="43" t="s">
        <v>76</v>
      </c>
      <c r="J2594" s="43" t="s">
        <v>141</v>
      </c>
      <c r="K2594" s="43">
        <f t="shared" si="320"/>
        <v>2012</v>
      </c>
      <c r="L2594" s="43">
        <f t="shared" si="321"/>
        <v>1</v>
      </c>
      <c r="M2594" s="43">
        <f t="shared" si="322"/>
        <v>0</v>
      </c>
      <c r="N2594" s="43">
        <f t="shared" si="323"/>
        <v>1</v>
      </c>
      <c r="O2594" s="43" t="str">
        <f t="shared" si="324"/>
        <v>D: 7%+</v>
      </c>
      <c r="P2594" s="45">
        <f t="shared" si="325"/>
        <v>1707465</v>
      </c>
      <c r="Q2594" s="45">
        <f>IF(L2594=1,F2594*INDEX(Asumsi!$B$5:$B$7,MATCH(I2594,Asumsi!$A$5:$A$7,0))-H2594,0)</f>
        <v>408307</v>
      </c>
      <c r="R2594" s="46">
        <f>MIN(G2594,INDEX(Asumsi!$C$5:$C$7,MATCH(I2594,Asumsi!$A$5:$A$7,0)))</f>
        <v>0.05</v>
      </c>
      <c r="S2594" s="43">
        <f t="shared" si="326"/>
        <v>1</v>
      </c>
      <c r="T2594" s="45">
        <f t="shared" si="327"/>
        <v>55678.2</v>
      </c>
      <c r="U2594" s="45">
        <f>IF(L2594=1,F2594*INDEX(Asumsi!$B$5:$B$7,MATCH(I2594,Asumsi!$A$5:$A$7,0))-F2594*R2594,0)</f>
        <v>463985</v>
      </c>
      <c r="V2594" s="45">
        <f>IF(S2594=1,U2594*(1-Asumsi!$B$10),U2594)</f>
        <v>440785.75</v>
      </c>
    </row>
    <row r="2595" spans="1:22" x14ac:dyDescent="0.35">
      <c r="A2595" s="43">
        <v>3460</v>
      </c>
      <c r="B2595" s="43" t="s">
        <v>202</v>
      </c>
      <c r="C2595" s="43" t="s">
        <v>709</v>
      </c>
      <c r="D2595" s="44">
        <v>40818</v>
      </c>
      <c r="E2595" s="43">
        <v>27</v>
      </c>
      <c r="F2595" s="43">
        <v>306460</v>
      </c>
      <c r="G2595" s="43">
        <v>0.08</v>
      </c>
      <c r="H2595" s="43">
        <v>24517</v>
      </c>
      <c r="I2595" s="43" t="s">
        <v>76</v>
      </c>
      <c r="J2595" s="43" t="s">
        <v>140</v>
      </c>
      <c r="K2595" s="43">
        <f t="shared" si="320"/>
        <v>2011</v>
      </c>
      <c r="L2595" s="43">
        <f t="shared" si="321"/>
        <v>1</v>
      </c>
      <c r="M2595" s="43">
        <f t="shared" si="322"/>
        <v>0</v>
      </c>
      <c r="N2595" s="43">
        <f t="shared" si="323"/>
        <v>1</v>
      </c>
      <c r="O2595" s="43" t="str">
        <f t="shared" si="324"/>
        <v>D: 7%+</v>
      </c>
      <c r="P2595" s="45">
        <f t="shared" si="325"/>
        <v>281943</v>
      </c>
      <c r="Q2595" s="45">
        <f>IF(L2595=1,F2595*INDEX(Asumsi!$B$5:$B$7,MATCH(I2595,Asumsi!$A$5:$A$7,0))-H2595,0)</f>
        <v>67421</v>
      </c>
      <c r="R2595" s="46">
        <f>MIN(G2595,INDEX(Asumsi!$C$5:$C$7,MATCH(I2595,Asumsi!$A$5:$A$7,0)))</f>
        <v>0.05</v>
      </c>
      <c r="S2595" s="43">
        <f t="shared" si="326"/>
        <v>1</v>
      </c>
      <c r="T2595" s="45">
        <f t="shared" si="327"/>
        <v>9193.7999999999993</v>
      </c>
      <c r="U2595" s="45">
        <f>IF(L2595=1,F2595*INDEX(Asumsi!$B$5:$B$7,MATCH(I2595,Asumsi!$A$5:$A$7,0))-F2595*R2595,0)</f>
        <v>76615</v>
      </c>
      <c r="V2595" s="45">
        <f>IF(S2595=1,U2595*(1-Asumsi!$B$10),U2595)</f>
        <v>72784.25</v>
      </c>
    </row>
    <row r="2596" spans="1:22" x14ac:dyDescent="0.35">
      <c r="A2596" s="43">
        <v>3591</v>
      </c>
      <c r="B2596" s="43" t="s">
        <v>202</v>
      </c>
      <c r="C2596" s="43" t="s">
        <v>710</v>
      </c>
      <c r="D2596" s="44">
        <v>40519</v>
      </c>
      <c r="E2596" s="43">
        <v>3</v>
      </c>
      <c r="F2596" s="43">
        <v>643140</v>
      </c>
      <c r="G2596" s="43">
        <v>0.01</v>
      </c>
      <c r="H2596" s="43">
        <v>6431</v>
      </c>
      <c r="I2596" s="43" t="s">
        <v>76</v>
      </c>
      <c r="J2596" s="43" t="s">
        <v>141</v>
      </c>
      <c r="K2596" s="43">
        <f t="shared" si="320"/>
        <v>2010</v>
      </c>
      <c r="L2596" s="43">
        <f t="shared" si="321"/>
        <v>1</v>
      </c>
      <c r="M2596" s="43">
        <f t="shared" si="322"/>
        <v>0</v>
      </c>
      <c r="N2596" s="43">
        <f t="shared" si="323"/>
        <v>1</v>
      </c>
      <c r="O2596" s="43" t="str">
        <f t="shared" si="324"/>
        <v>B: 1-3%</v>
      </c>
      <c r="P2596" s="45">
        <f t="shared" si="325"/>
        <v>636709</v>
      </c>
      <c r="Q2596" s="45">
        <f>IF(L2596=1,F2596*INDEX(Asumsi!$B$5:$B$7,MATCH(I2596,Asumsi!$A$5:$A$7,0))-H2596,0)</f>
        <v>186511</v>
      </c>
      <c r="R2596" s="46">
        <f>MIN(G2596,INDEX(Asumsi!$C$5:$C$7,MATCH(I2596,Asumsi!$A$5:$A$7,0)))</f>
        <v>0.01</v>
      </c>
      <c r="S2596" s="43">
        <f t="shared" si="326"/>
        <v>0</v>
      </c>
      <c r="T2596" s="45">
        <f t="shared" si="327"/>
        <v>0</v>
      </c>
      <c r="U2596" s="45">
        <f>IF(L2596=1,F2596*INDEX(Asumsi!$B$5:$B$7,MATCH(I2596,Asumsi!$A$5:$A$7,0))-F2596*R2596,0)</f>
        <v>186510.6</v>
      </c>
      <c r="V2596" s="45">
        <f>IF(S2596=1,U2596*(1-Asumsi!$B$10),U2596)</f>
        <v>186510.6</v>
      </c>
    </row>
    <row r="2597" spans="1:22" x14ac:dyDescent="0.35">
      <c r="A2597" s="43">
        <v>4006</v>
      </c>
      <c r="B2597" s="43" t="s">
        <v>209</v>
      </c>
      <c r="C2597" s="43" t="s">
        <v>441</v>
      </c>
      <c r="D2597" s="44">
        <v>40546</v>
      </c>
      <c r="E2597" s="43">
        <v>38</v>
      </c>
      <c r="F2597" s="43">
        <v>2883220</v>
      </c>
      <c r="G2597" s="43">
        <v>0.06</v>
      </c>
      <c r="H2597" s="43">
        <v>172993</v>
      </c>
      <c r="I2597" s="43" t="s">
        <v>76</v>
      </c>
      <c r="J2597" s="43" t="s">
        <v>145</v>
      </c>
      <c r="K2597" s="43">
        <f t="shared" si="320"/>
        <v>2011</v>
      </c>
      <c r="L2597" s="43">
        <f t="shared" si="321"/>
        <v>0</v>
      </c>
      <c r="M2597" s="43">
        <f t="shared" si="322"/>
        <v>1</v>
      </c>
      <c r="N2597" s="43">
        <f t="shared" si="323"/>
        <v>1</v>
      </c>
      <c r="O2597" s="43" t="str">
        <f t="shared" si="324"/>
        <v>C: 4-6%</v>
      </c>
      <c r="P2597" s="45">
        <f t="shared" si="325"/>
        <v>0</v>
      </c>
      <c r="Q2597" s="45">
        <f>IF(L2597=1,F2597*INDEX(Asumsi!$B$5:$B$7,MATCH(I2597,Asumsi!$A$5:$A$7,0))-H2597,0)</f>
        <v>0</v>
      </c>
      <c r="R2597" s="46">
        <f>MIN(G2597,INDEX(Asumsi!$C$5:$C$7,MATCH(I2597,Asumsi!$A$5:$A$7,0)))</f>
        <v>0.05</v>
      </c>
      <c r="S2597" s="43">
        <f t="shared" si="326"/>
        <v>1</v>
      </c>
      <c r="T2597" s="45">
        <f t="shared" si="327"/>
        <v>0</v>
      </c>
      <c r="U2597" s="45">
        <f>IF(L2597=1,F2597*INDEX(Asumsi!$B$5:$B$7,MATCH(I2597,Asumsi!$A$5:$A$7,0))-F2597*R2597,0)</f>
        <v>0</v>
      </c>
      <c r="V2597" s="45">
        <f>IF(S2597=1,U2597*(1-Asumsi!$B$10),U2597)</f>
        <v>0</v>
      </c>
    </row>
    <row r="2598" spans="1:22" x14ac:dyDescent="0.35">
      <c r="A2598" s="43">
        <v>4193</v>
      </c>
      <c r="B2598" s="43" t="s">
        <v>202</v>
      </c>
      <c r="C2598" s="43" t="s">
        <v>708</v>
      </c>
      <c r="D2598" s="44">
        <v>39821</v>
      </c>
      <c r="E2598" s="43">
        <v>16</v>
      </c>
      <c r="F2598" s="43">
        <v>128580</v>
      </c>
      <c r="G2598" s="43">
        <v>7.0000000000000007E-2</v>
      </c>
      <c r="H2598" s="43">
        <v>9001</v>
      </c>
      <c r="I2598" s="43" t="s">
        <v>76</v>
      </c>
      <c r="J2598" s="43" t="s">
        <v>149</v>
      </c>
      <c r="K2598" s="43">
        <f t="shared" si="320"/>
        <v>2009</v>
      </c>
      <c r="L2598" s="43">
        <f t="shared" si="321"/>
        <v>1</v>
      </c>
      <c r="M2598" s="43">
        <f t="shared" si="322"/>
        <v>0</v>
      </c>
      <c r="N2598" s="43">
        <f t="shared" si="323"/>
        <v>1</v>
      </c>
      <c r="O2598" s="43" t="str">
        <f t="shared" si="324"/>
        <v>D: 7%+</v>
      </c>
      <c r="P2598" s="45">
        <f t="shared" si="325"/>
        <v>119579</v>
      </c>
      <c r="Q2598" s="45">
        <f>IF(L2598=1,F2598*INDEX(Asumsi!$B$5:$B$7,MATCH(I2598,Asumsi!$A$5:$A$7,0))-H2598,0)</f>
        <v>29573</v>
      </c>
      <c r="R2598" s="46">
        <f>MIN(G2598,INDEX(Asumsi!$C$5:$C$7,MATCH(I2598,Asumsi!$A$5:$A$7,0)))</f>
        <v>0.05</v>
      </c>
      <c r="S2598" s="43">
        <f t="shared" si="326"/>
        <v>1</v>
      </c>
      <c r="T2598" s="45">
        <f t="shared" si="327"/>
        <v>2571.6000000000004</v>
      </c>
      <c r="U2598" s="45">
        <f>IF(L2598=1,F2598*INDEX(Asumsi!$B$5:$B$7,MATCH(I2598,Asumsi!$A$5:$A$7,0))-F2598*R2598,0)</f>
        <v>32145</v>
      </c>
      <c r="V2598" s="45">
        <f>IF(S2598=1,U2598*(1-Asumsi!$B$10),U2598)</f>
        <v>30537.75</v>
      </c>
    </row>
    <row r="2599" spans="1:22" x14ac:dyDescent="0.35">
      <c r="A2599" s="43">
        <v>4387</v>
      </c>
      <c r="B2599" s="43" t="s">
        <v>202</v>
      </c>
      <c r="C2599" s="43" t="s">
        <v>708</v>
      </c>
      <c r="D2599" s="44">
        <v>40838</v>
      </c>
      <c r="E2599" s="43">
        <v>4</v>
      </c>
      <c r="F2599" s="43">
        <v>1280420</v>
      </c>
      <c r="G2599" s="43">
        <v>7.0000000000000007E-2</v>
      </c>
      <c r="H2599" s="43">
        <v>89629</v>
      </c>
      <c r="I2599" s="43" t="s">
        <v>75</v>
      </c>
      <c r="J2599" s="43" t="s">
        <v>136</v>
      </c>
      <c r="K2599" s="43">
        <f t="shared" si="320"/>
        <v>2011</v>
      </c>
      <c r="L2599" s="43">
        <f t="shared" si="321"/>
        <v>1</v>
      </c>
      <c r="M2599" s="43">
        <f t="shared" si="322"/>
        <v>0</v>
      </c>
      <c r="N2599" s="43">
        <f t="shared" si="323"/>
        <v>1</v>
      </c>
      <c r="O2599" s="43" t="str">
        <f t="shared" si="324"/>
        <v>D: 7%+</v>
      </c>
      <c r="P2599" s="45">
        <f t="shared" si="325"/>
        <v>1190791</v>
      </c>
      <c r="Q2599" s="45">
        <f>IF(L2599=1,F2599*INDEX(Asumsi!$B$5:$B$7,MATCH(I2599,Asumsi!$A$5:$A$7,0))-H2599,0)</f>
        <v>294497</v>
      </c>
      <c r="R2599" s="46">
        <f>MIN(G2599,INDEX(Asumsi!$C$5:$C$7,MATCH(I2599,Asumsi!$A$5:$A$7,0)))</f>
        <v>0.03</v>
      </c>
      <c r="S2599" s="43">
        <f t="shared" si="326"/>
        <v>1</v>
      </c>
      <c r="T2599" s="45">
        <f t="shared" si="327"/>
        <v>51216.80000000001</v>
      </c>
      <c r="U2599" s="45">
        <f>IF(L2599=1,F2599*INDEX(Asumsi!$B$5:$B$7,MATCH(I2599,Asumsi!$A$5:$A$7,0))-F2599*R2599,0)</f>
        <v>345713.4</v>
      </c>
      <c r="V2599" s="45">
        <f>IF(S2599=1,U2599*(1-Asumsi!$B$10),U2599)</f>
        <v>328427.73</v>
      </c>
    </row>
    <row r="2600" spans="1:22" x14ac:dyDescent="0.35">
      <c r="A2600" s="43">
        <v>4512</v>
      </c>
      <c r="B2600" s="43" t="s">
        <v>202</v>
      </c>
      <c r="C2600" s="43" t="s">
        <v>708</v>
      </c>
      <c r="D2600" s="44">
        <v>40840</v>
      </c>
      <c r="E2600" s="43">
        <v>43</v>
      </c>
      <c r="F2600" s="43">
        <v>12154220</v>
      </c>
      <c r="G2600" s="43">
        <v>0.06</v>
      </c>
      <c r="H2600" s="43">
        <v>729253</v>
      </c>
      <c r="I2600" s="43" t="s">
        <v>75</v>
      </c>
      <c r="J2600" s="43" t="s">
        <v>136</v>
      </c>
      <c r="K2600" s="43">
        <f t="shared" si="320"/>
        <v>2011</v>
      </c>
      <c r="L2600" s="43">
        <f t="shared" si="321"/>
        <v>1</v>
      </c>
      <c r="M2600" s="43">
        <f t="shared" si="322"/>
        <v>0</v>
      </c>
      <c r="N2600" s="43">
        <f t="shared" si="323"/>
        <v>1</v>
      </c>
      <c r="O2600" s="43" t="str">
        <f t="shared" si="324"/>
        <v>C: 4-6%</v>
      </c>
      <c r="P2600" s="45">
        <f t="shared" si="325"/>
        <v>11424967</v>
      </c>
      <c r="Q2600" s="45">
        <f>IF(L2600=1,F2600*INDEX(Asumsi!$B$5:$B$7,MATCH(I2600,Asumsi!$A$5:$A$7,0))-H2600,0)</f>
        <v>2917013</v>
      </c>
      <c r="R2600" s="46">
        <f>MIN(G2600,INDEX(Asumsi!$C$5:$C$7,MATCH(I2600,Asumsi!$A$5:$A$7,0)))</f>
        <v>0.03</v>
      </c>
      <c r="S2600" s="43">
        <f t="shared" si="326"/>
        <v>1</v>
      </c>
      <c r="T2600" s="45">
        <f t="shared" si="327"/>
        <v>364626.6</v>
      </c>
      <c r="U2600" s="45">
        <f>IF(L2600=1,F2600*INDEX(Asumsi!$B$5:$B$7,MATCH(I2600,Asumsi!$A$5:$A$7,0))-F2600*R2600,0)</f>
        <v>3281639.4</v>
      </c>
      <c r="V2600" s="45">
        <f>IF(S2600=1,U2600*(1-Asumsi!$B$10),U2600)</f>
        <v>3117557.4299999997</v>
      </c>
    </row>
    <row r="2601" spans="1:22" x14ac:dyDescent="0.35">
      <c r="A2601" s="43">
        <v>4839</v>
      </c>
      <c r="B2601" s="43" t="s">
        <v>202</v>
      </c>
      <c r="C2601" s="43" t="s">
        <v>706</v>
      </c>
      <c r="D2601" s="44">
        <v>39942</v>
      </c>
      <c r="E2601" s="43">
        <v>24</v>
      </c>
      <c r="F2601" s="43">
        <v>318860</v>
      </c>
      <c r="G2601" s="43">
        <v>0.05</v>
      </c>
      <c r="H2601" s="43">
        <v>15943</v>
      </c>
      <c r="I2601" s="43" t="s">
        <v>76</v>
      </c>
      <c r="J2601" s="43" t="s">
        <v>145</v>
      </c>
      <c r="K2601" s="43">
        <f t="shared" si="320"/>
        <v>2009</v>
      </c>
      <c r="L2601" s="43">
        <f t="shared" si="321"/>
        <v>1</v>
      </c>
      <c r="M2601" s="43">
        <f t="shared" si="322"/>
        <v>0</v>
      </c>
      <c r="N2601" s="43">
        <f t="shared" si="323"/>
        <v>1</v>
      </c>
      <c r="O2601" s="43" t="str">
        <f t="shared" si="324"/>
        <v>C: 4-6%</v>
      </c>
      <c r="P2601" s="45">
        <f t="shared" si="325"/>
        <v>302917</v>
      </c>
      <c r="Q2601" s="45">
        <f>IF(L2601=1,F2601*INDEX(Asumsi!$B$5:$B$7,MATCH(I2601,Asumsi!$A$5:$A$7,0))-H2601,0)</f>
        <v>79715</v>
      </c>
      <c r="R2601" s="46">
        <f>MIN(G2601,INDEX(Asumsi!$C$5:$C$7,MATCH(I2601,Asumsi!$A$5:$A$7,0)))</f>
        <v>0.05</v>
      </c>
      <c r="S2601" s="43">
        <f t="shared" si="326"/>
        <v>0</v>
      </c>
      <c r="T2601" s="45">
        <f t="shared" si="327"/>
        <v>0</v>
      </c>
      <c r="U2601" s="45">
        <f>IF(L2601=1,F2601*INDEX(Asumsi!$B$5:$B$7,MATCH(I2601,Asumsi!$A$5:$A$7,0))-F2601*R2601,0)</f>
        <v>79715</v>
      </c>
      <c r="V2601" s="45">
        <f>IF(S2601=1,U2601*(1-Asumsi!$B$10),U2601)</f>
        <v>79715</v>
      </c>
    </row>
    <row r="2602" spans="1:22" x14ac:dyDescent="0.35">
      <c r="A2602" s="43">
        <v>4935</v>
      </c>
      <c r="B2602" s="43" t="s">
        <v>202</v>
      </c>
      <c r="C2602" s="43" t="s">
        <v>711</v>
      </c>
      <c r="D2602" s="44">
        <v>40322</v>
      </c>
      <c r="E2602" s="43">
        <v>30</v>
      </c>
      <c r="F2602" s="43">
        <v>213280</v>
      </c>
      <c r="G2602" s="43">
        <v>0.1</v>
      </c>
      <c r="H2602" s="43">
        <v>21328</v>
      </c>
      <c r="I2602" s="43" t="s">
        <v>76</v>
      </c>
      <c r="J2602" s="43" t="s">
        <v>148</v>
      </c>
      <c r="K2602" s="43">
        <f t="shared" si="320"/>
        <v>2010</v>
      </c>
      <c r="L2602" s="43">
        <f t="shared" si="321"/>
        <v>1</v>
      </c>
      <c r="M2602" s="43">
        <f t="shared" si="322"/>
        <v>0</v>
      </c>
      <c r="N2602" s="43">
        <f t="shared" si="323"/>
        <v>1</v>
      </c>
      <c r="O2602" s="43" t="str">
        <f t="shared" si="324"/>
        <v>D: 7%+</v>
      </c>
      <c r="P2602" s="45">
        <f t="shared" si="325"/>
        <v>191952</v>
      </c>
      <c r="Q2602" s="45">
        <f>IF(L2602=1,F2602*INDEX(Asumsi!$B$5:$B$7,MATCH(I2602,Asumsi!$A$5:$A$7,0))-H2602,0)</f>
        <v>42656</v>
      </c>
      <c r="R2602" s="46">
        <f>MIN(G2602,INDEX(Asumsi!$C$5:$C$7,MATCH(I2602,Asumsi!$A$5:$A$7,0)))</f>
        <v>0.05</v>
      </c>
      <c r="S2602" s="43">
        <f t="shared" si="326"/>
        <v>1</v>
      </c>
      <c r="T2602" s="45">
        <f t="shared" si="327"/>
        <v>10664</v>
      </c>
      <c r="U2602" s="45">
        <f>IF(L2602=1,F2602*INDEX(Asumsi!$B$5:$B$7,MATCH(I2602,Asumsi!$A$5:$A$7,0))-F2602*R2602,0)</f>
        <v>53320</v>
      </c>
      <c r="V2602" s="45">
        <f>IF(S2602=1,U2602*(1-Asumsi!$B$10),U2602)</f>
        <v>50654</v>
      </c>
    </row>
    <row r="2603" spans="1:22" x14ac:dyDescent="0.35">
      <c r="A2603" s="43">
        <v>6403</v>
      </c>
      <c r="B2603" s="43" t="s">
        <v>202</v>
      </c>
      <c r="C2603" s="43" t="s">
        <v>703</v>
      </c>
      <c r="D2603" s="44">
        <v>40585</v>
      </c>
      <c r="E2603" s="43">
        <v>41</v>
      </c>
      <c r="F2603" s="43">
        <v>35748520</v>
      </c>
      <c r="G2603" s="43">
        <v>0</v>
      </c>
      <c r="H2603" s="43">
        <v>0</v>
      </c>
      <c r="I2603" s="43" t="s">
        <v>76</v>
      </c>
      <c r="J2603" s="43" t="s">
        <v>140</v>
      </c>
      <c r="K2603" s="43">
        <f t="shared" si="320"/>
        <v>2011</v>
      </c>
      <c r="L2603" s="43">
        <f t="shared" si="321"/>
        <v>1</v>
      </c>
      <c r="M2603" s="43">
        <f t="shared" si="322"/>
        <v>0</v>
      </c>
      <c r="N2603" s="43">
        <f t="shared" si="323"/>
        <v>1</v>
      </c>
      <c r="O2603" s="43" t="str">
        <f t="shared" si="324"/>
        <v>A: 0%</v>
      </c>
      <c r="P2603" s="45">
        <f t="shared" si="325"/>
        <v>35748520</v>
      </c>
      <c r="Q2603" s="45">
        <f>IF(L2603=1,F2603*INDEX(Asumsi!$B$5:$B$7,MATCH(I2603,Asumsi!$A$5:$A$7,0))-H2603,0)</f>
        <v>10724556</v>
      </c>
      <c r="R2603" s="46">
        <f>MIN(G2603,INDEX(Asumsi!$C$5:$C$7,MATCH(I2603,Asumsi!$A$5:$A$7,0)))</f>
        <v>0</v>
      </c>
      <c r="S2603" s="43">
        <f t="shared" si="326"/>
        <v>0</v>
      </c>
      <c r="T2603" s="45">
        <f t="shared" si="327"/>
        <v>0</v>
      </c>
      <c r="U2603" s="45">
        <f>IF(L2603=1,F2603*INDEX(Asumsi!$B$5:$B$7,MATCH(I2603,Asumsi!$A$5:$A$7,0))-F2603*R2603,0)</f>
        <v>10724556</v>
      </c>
      <c r="V2603" s="45">
        <f>IF(S2603=1,U2603*(1-Asumsi!$B$10),U2603)</f>
        <v>10724556</v>
      </c>
    </row>
    <row r="2604" spans="1:22" x14ac:dyDescent="0.35">
      <c r="A2604" s="43">
        <v>6754</v>
      </c>
      <c r="B2604" s="43" t="s">
        <v>202</v>
      </c>
      <c r="C2604" s="43" t="s">
        <v>712</v>
      </c>
      <c r="D2604" s="44">
        <v>40766</v>
      </c>
      <c r="E2604" s="43">
        <v>13</v>
      </c>
      <c r="F2604" s="43">
        <v>4777272</v>
      </c>
      <c r="G2604" s="43">
        <v>0.01</v>
      </c>
      <c r="H2604" s="43">
        <v>47773</v>
      </c>
      <c r="I2604" s="43" t="s">
        <v>77</v>
      </c>
      <c r="J2604" s="43" t="s">
        <v>137</v>
      </c>
      <c r="K2604" s="43">
        <f t="shared" si="320"/>
        <v>2011</v>
      </c>
      <c r="L2604" s="43">
        <f t="shared" si="321"/>
        <v>1</v>
      </c>
      <c r="M2604" s="43">
        <f t="shared" si="322"/>
        <v>0</v>
      </c>
      <c r="N2604" s="43">
        <f t="shared" si="323"/>
        <v>1</v>
      </c>
      <c r="O2604" s="43" t="str">
        <f t="shared" si="324"/>
        <v>B: 1-3%</v>
      </c>
      <c r="P2604" s="45">
        <f t="shared" si="325"/>
        <v>4729499</v>
      </c>
      <c r="Q2604" s="45">
        <f>IF(L2604=1,F2604*INDEX(Asumsi!$B$5:$B$7,MATCH(I2604,Asumsi!$A$5:$A$7,0))-H2604,0)</f>
        <v>1385408.5999999999</v>
      </c>
      <c r="R2604" s="46">
        <f>MIN(G2604,INDEX(Asumsi!$C$5:$C$7,MATCH(I2604,Asumsi!$A$5:$A$7,0)))</f>
        <v>0.01</v>
      </c>
      <c r="S2604" s="43">
        <f t="shared" si="326"/>
        <v>0</v>
      </c>
      <c r="T2604" s="45">
        <f t="shared" si="327"/>
        <v>0</v>
      </c>
      <c r="U2604" s="45">
        <f>IF(L2604=1,F2604*INDEX(Asumsi!$B$5:$B$7,MATCH(I2604,Asumsi!$A$5:$A$7,0))-F2604*R2604,0)</f>
        <v>1385408.88</v>
      </c>
      <c r="V2604" s="45">
        <f>IF(S2604=1,U2604*(1-Asumsi!$B$10),U2604)</f>
        <v>1385408.88</v>
      </c>
    </row>
    <row r="2605" spans="1:22" x14ac:dyDescent="0.35">
      <c r="A2605" s="43">
        <v>7619</v>
      </c>
      <c r="B2605" s="43" t="s">
        <v>202</v>
      </c>
      <c r="C2605" s="43" t="s">
        <v>706</v>
      </c>
      <c r="D2605" s="44">
        <v>40459</v>
      </c>
      <c r="E2605" s="43">
        <v>8</v>
      </c>
      <c r="F2605" s="43">
        <v>283540</v>
      </c>
      <c r="G2605" s="43">
        <v>0.02</v>
      </c>
      <c r="H2605" s="43">
        <v>5671</v>
      </c>
      <c r="I2605" s="43" t="s">
        <v>77</v>
      </c>
      <c r="J2605" s="43" t="s">
        <v>142</v>
      </c>
      <c r="K2605" s="43">
        <f t="shared" si="320"/>
        <v>2010</v>
      </c>
      <c r="L2605" s="43">
        <f t="shared" si="321"/>
        <v>1</v>
      </c>
      <c r="M2605" s="43">
        <f t="shared" si="322"/>
        <v>0</v>
      </c>
      <c r="N2605" s="43">
        <f t="shared" si="323"/>
        <v>1</v>
      </c>
      <c r="O2605" s="43" t="str">
        <f t="shared" si="324"/>
        <v>B: 1-3%</v>
      </c>
      <c r="P2605" s="45">
        <f t="shared" si="325"/>
        <v>277869</v>
      </c>
      <c r="Q2605" s="45">
        <f>IF(L2605=1,F2605*INDEX(Asumsi!$B$5:$B$7,MATCH(I2605,Asumsi!$A$5:$A$7,0))-H2605,0)</f>
        <v>79391</v>
      </c>
      <c r="R2605" s="46">
        <f>MIN(G2605,INDEX(Asumsi!$C$5:$C$7,MATCH(I2605,Asumsi!$A$5:$A$7,0)))</f>
        <v>0.02</v>
      </c>
      <c r="S2605" s="43">
        <f t="shared" si="326"/>
        <v>0</v>
      </c>
      <c r="T2605" s="45">
        <f t="shared" si="327"/>
        <v>0</v>
      </c>
      <c r="U2605" s="45">
        <f>IF(L2605=1,F2605*INDEX(Asumsi!$B$5:$B$7,MATCH(I2605,Asumsi!$A$5:$A$7,0))-F2605*R2605,0)</f>
        <v>79391.199999999997</v>
      </c>
      <c r="V2605" s="45">
        <f>IF(S2605=1,U2605*(1-Asumsi!$B$10),U2605)</f>
        <v>79391.199999999997</v>
      </c>
    </row>
    <row r="2606" spans="1:22" x14ac:dyDescent="0.35">
      <c r="A2606" s="43">
        <v>7744</v>
      </c>
      <c r="B2606" s="43" t="s">
        <v>209</v>
      </c>
      <c r="C2606" s="43" t="s">
        <v>700</v>
      </c>
      <c r="D2606" s="44">
        <v>40134</v>
      </c>
      <c r="E2606" s="43">
        <v>26</v>
      </c>
      <c r="F2606" s="43">
        <v>8573100</v>
      </c>
      <c r="G2606" s="43">
        <v>7.0000000000000007E-2</v>
      </c>
      <c r="H2606" s="43">
        <v>600117</v>
      </c>
      <c r="I2606" s="43" t="s">
        <v>76</v>
      </c>
      <c r="J2606" s="43" t="s">
        <v>138</v>
      </c>
      <c r="K2606" s="43">
        <f t="shared" si="320"/>
        <v>2009</v>
      </c>
      <c r="L2606" s="43">
        <f t="shared" si="321"/>
        <v>0</v>
      </c>
      <c r="M2606" s="43">
        <f t="shared" si="322"/>
        <v>1</v>
      </c>
      <c r="N2606" s="43">
        <f t="shared" si="323"/>
        <v>1</v>
      </c>
      <c r="O2606" s="43" t="str">
        <f t="shared" si="324"/>
        <v>D: 7%+</v>
      </c>
      <c r="P2606" s="45">
        <f t="shared" si="325"/>
        <v>0</v>
      </c>
      <c r="Q2606" s="45">
        <f>IF(L2606=1,F2606*INDEX(Asumsi!$B$5:$B$7,MATCH(I2606,Asumsi!$A$5:$A$7,0))-H2606,0)</f>
        <v>0</v>
      </c>
      <c r="R2606" s="46">
        <f>MIN(G2606,INDEX(Asumsi!$C$5:$C$7,MATCH(I2606,Asumsi!$A$5:$A$7,0)))</f>
        <v>0.05</v>
      </c>
      <c r="S2606" s="43">
        <f t="shared" si="326"/>
        <v>1</v>
      </c>
      <c r="T2606" s="45">
        <f t="shared" si="327"/>
        <v>0</v>
      </c>
      <c r="U2606" s="45">
        <f>IF(L2606=1,F2606*INDEX(Asumsi!$B$5:$B$7,MATCH(I2606,Asumsi!$A$5:$A$7,0))-F2606*R2606,0)</f>
        <v>0</v>
      </c>
      <c r="V2606" s="45">
        <f>IF(S2606=1,U2606*(1-Asumsi!$B$10),U2606)</f>
        <v>0</v>
      </c>
    </row>
    <row r="2607" spans="1:22" x14ac:dyDescent="0.35">
      <c r="A2607" s="43">
        <v>8006</v>
      </c>
      <c r="B2607" s="43" t="s">
        <v>202</v>
      </c>
      <c r="C2607" s="43" t="s">
        <v>698</v>
      </c>
      <c r="D2607" s="44">
        <v>40697</v>
      </c>
      <c r="E2607" s="43">
        <v>27</v>
      </c>
      <c r="F2607" s="43">
        <v>394300</v>
      </c>
      <c r="G2607" s="43">
        <v>0</v>
      </c>
      <c r="H2607" s="43">
        <v>0</v>
      </c>
      <c r="I2607" s="43" t="s">
        <v>76</v>
      </c>
      <c r="J2607" s="43" t="s">
        <v>145</v>
      </c>
      <c r="K2607" s="43">
        <f t="shared" si="320"/>
        <v>2011</v>
      </c>
      <c r="L2607" s="43">
        <f t="shared" si="321"/>
        <v>1</v>
      </c>
      <c r="M2607" s="43">
        <f t="shared" si="322"/>
        <v>0</v>
      </c>
      <c r="N2607" s="43">
        <f t="shared" si="323"/>
        <v>1</v>
      </c>
      <c r="O2607" s="43" t="str">
        <f t="shared" si="324"/>
        <v>A: 0%</v>
      </c>
      <c r="P2607" s="45">
        <f t="shared" si="325"/>
        <v>394300</v>
      </c>
      <c r="Q2607" s="45">
        <f>IF(L2607=1,F2607*INDEX(Asumsi!$B$5:$B$7,MATCH(I2607,Asumsi!$A$5:$A$7,0))-H2607,0)</f>
        <v>118290</v>
      </c>
      <c r="R2607" s="46">
        <f>MIN(G2607,INDEX(Asumsi!$C$5:$C$7,MATCH(I2607,Asumsi!$A$5:$A$7,0)))</f>
        <v>0</v>
      </c>
      <c r="S2607" s="43">
        <f t="shared" si="326"/>
        <v>0</v>
      </c>
      <c r="T2607" s="45">
        <f t="shared" si="327"/>
        <v>0</v>
      </c>
      <c r="U2607" s="45">
        <f>IF(L2607=1,F2607*INDEX(Asumsi!$B$5:$B$7,MATCH(I2607,Asumsi!$A$5:$A$7,0))-F2607*R2607,0)</f>
        <v>118290</v>
      </c>
      <c r="V2607" s="45">
        <f>IF(S2607=1,U2607*(1-Asumsi!$B$10),U2607)</f>
        <v>118290</v>
      </c>
    </row>
    <row r="2608" spans="1:22" x14ac:dyDescent="0.35">
      <c r="A2608" s="43">
        <v>8224</v>
      </c>
      <c r="B2608" s="43" t="s">
        <v>202</v>
      </c>
      <c r="C2608" s="43" t="s">
        <v>356</v>
      </c>
      <c r="D2608" s="44">
        <v>40946</v>
      </c>
      <c r="E2608" s="43">
        <v>41</v>
      </c>
      <c r="F2608" s="43">
        <v>179540</v>
      </c>
      <c r="G2608" s="43">
        <v>0.03</v>
      </c>
      <c r="H2608" s="43">
        <v>5386</v>
      </c>
      <c r="I2608" s="43" t="s">
        <v>76</v>
      </c>
      <c r="J2608" s="43" t="s">
        <v>147</v>
      </c>
      <c r="K2608" s="43">
        <f t="shared" si="320"/>
        <v>2012</v>
      </c>
      <c r="L2608" s="43">
        <f t="shared" si="321"/>
        <v>1</v>
      </c>
      <c r="M2608" s="43">
        <f t="shared" si="322"/>
        <v>0</v>
      </c>
      <c r="N2608" s="43">
        <f t="shared" si="323"/>
        <v>1</v>
      </c>
      <c r="O2608" s="43" t="str">
        <f t="shared" si="324"/>
        <v>B: 1-3%</v>
      </c>
      <c r="P2608" s="45">
        <f t="shared" si="325"/>
        <v>174154</v>
      </c>
      <c r="Q2608" s="45">
        <f>IF(L2608=1,F2608*INDEX(Asumsi!$B$5:$B$7,MATCH(I2608,Asumsi!$A$5:$A$7,0))-H2608,0)</f>
        <v>48476</v>
      </c>
      <c r="R2608" s="46">
        <f>MIN(G2608,INDEX(Asumsi!$C$5:$C$7,MATCH(I2608,Asumsi!$A$5:$A$7,0)))</f>
        <v>0.03</v>
      </c>
      <c r="S2608" s="43">
        <f t="shared" si="326"/>
        <v>0</v>
      </c>
      <c r="T2608" s="45">
        <f t="shared" si="327"/>
        <v>0</v>
      </c>
      <c r="U2608" s="45">
        <f>IF(L2608=1,F2608*INDEX(Asumsi!$B$5:$B$7,MATCH(I2608,Asumsi!$A$5:$A$7,0))-F2608*R2608,0)</f>
        <v>48475.8</v>
      </c>
      <c r="V2608" s="45">
        <f>IF(S2608=1,U2608*(1-Asumsi!$B$10),U2608)</f>
        <v>48475.8</v>
      </c>
    </row>
    <row r="2609" spans="1:22" x14ac:dyDescent="0.35">
      <c r="A2609" s="43">
        <v>8323</v>
      </c>
      <c r="B2609" s="43" t="s">
        <v>202</v>
      </c>
      <c r="C2609" s="43" t="s">
        <v>441</v>
      </c>
      <c r="D2609" s="44">
        <v>40792</v>
      </c>
      <c r="E2609" s="43">
        <v>45</v>
      </c>
      <c r="F2609" s="43">
        <v>1533927</v>
      </c>
      <c r="G2609" s="43">
        <v>0.05</v>
      </c>
      <c r="H2609" s="43">
        <v>76696</v>
      </c>
      <c r="I2609" s="43" t="s">
        <v>77</v>
      </c>
      <c r="J2609" s="43" t="s">
        <v>137</v>
      </c>
      <c r="K2609" s="43">
        <f t="shared" si="320"/>
        <v>2011</v>
      </c>
      <c r="L2609" s="43">
        <f t="shared" si="321"/>
        <v>1</v>
      </c>
      <c r="M2609" s="43">
        <f t="shared" si="322"/>
        <v>0</v>
      </c>
      <c r="N2609" s="43">
        <f t="shared" si="323"/>
        <v>1</v>
      </c>
      <c r="O2609" s="43" t="str">
        <f t="shared" si="324"/>
        <v>C: 4-6%</v>
      </c>
      <c r="P2609" s="45">
        <f t="shared" si="325"/>
        <v>1457231</v>
      </c>
      <c r="Q2609" s="45">
        <f>IF(L2609=1,F2609*INDEX(Asumsi!$B$5:$B$7,MATCH(I2609,Asumsi!$A$5:$A$7,0))-H2609,0)</f>
        <v>383482.1</v>
      </c>
      <c r="R2609" s="46">
        <f>MIN(G2609,INDEX(Asumsi!$C$5:$C$7,MATCH(I2609,Asumsi!$A$5:$A$7,0)))</f>
        <v>0.05</v>
      </c>
      <c r="S2609" s="43">
        <f t="shared" si="326"/>
        <v>0</v>
      </c>
      <c r="T2609" s="45">
        <f t="shared" si="327"/>
        <v>0</v>
      </c>
      <c r="U2609" s="45">
        <f>IF(L2609=1,F2609*INDEX(Asumsi!$B$5:$B$7,MATCH(I2609,Asumsi!$A$5:$A$7,0))-F2609*R2609,0)</f>
        <v>383481.75</v>
      </c>
      <c r="V2609" s="45">
        <f>IF(S2609=1,U2609*(1-Asumsi!$B$10),U2609)</f>
        <v>383481.75</v>
      </c>
    </row>
    <row r="2610" spans="1:22" x14ac:dyDescent="0.35">
      <c r="A2610" s="43">
        <v>8480</v>
      </c>
      <c r="B2610" s="43" t="s">
        <v>202</v>
      </c>
      <c r="C2610" s="43" t="s">
        <v>713</v>
      </c>
      <c r="D2610" s="44">
        <v>40572</v>
      </c>
      <c r="E2610" s="43">
        <v>11</v>
      </c>
      <c r="F2610" s="43">
        <v>152720</v>
      </c>
      <c r="G2610" s="43">
        <v>7.0000000000000007E-2</v>
      </c>
      <c r="H2610" s="43">
        <v>10690</v>
      </c>
      <c r="I2610" s="43" t="s">
        <v>76</v>
      </c>
      <c r="J2610" s="43" t="s">
        <v>145</v>
      </c>
      <c r="K2610" s="43">
        <f t="shared" si="320"/>
        <v>2011</v>
      </c>
      <c r="L2610" s="43">
        <f t="shared" si="321"/>
        <v>1</v>
      </c>
      <c r="M2610" s="43">
        <f t="shared" si="322"/>
        <v>0</v>
      </c>
      <c r="N2610" s="43">
        <f t="shared" si="323"/>
        <v>1</v>
      </c>
      <c r="O2610" s="43" t="str">
        <f t="shared" si="324"/>
        <v>D: 7%+</v>
      </c>
      <c r="P2610" s="45">
        <f t="shared" si="325"/>
        <v>142030</v>
      </c>
      <c r="Q2610" s="45">
        <f>IF(L2610=1,F2610*INDEX(Asumsi!$B$5:$B$7,MATCH(I2610,Asumsi!$A$5:$A$7,0))-H2610,0)</f>
        <v>35126</v>
      </c>
      <c r="R2610" s="46">
        <f>MIN(G2610,INDEX(Asumsi!$C$5:$C$7,MATCH(I2610,Asumsi!$A$5:$A$7,0)))</f>
        <v>0.05</v>
      </c>
      <c r="S2610" s="43">
        <f t="shared" si="326"/>
        <v>1</v>
      </c>
      <c r="T2610" s="45">
        <f t="shared" si="327"/>
        <v>3054.4000000000005</v>
      </c>
      <c r="U2610" s="45">
        <f>IF(L2610=1,F2610*INDEX(Asumsi!$B$5:$B$7,MATCH(I2610,Asumsi!$A$5:$A$7,0))-F2610*R2610,0)</f>
        <v>38180</v>
      </c>
      <c r="V2610" s="45">
        <f>IF(S2610=1,U2610*(1-Asumsi!$B$10),U2610)</f>
        <v>36271</v>
      </c>
    </row>
    <row r="2611" spans="1:22" x14ac:dyDescent="0.35">
      <c r="A2611" s="43">
        <v>9568</v>
      </c>
      <c r="B2611" s="43" t="s">
        <v>202</v>
      </c>
      <c r="C2611" s="43" t="s">
        <v>703</v>
      </c>
      <c r="D2611" s="44">
        <v>40244</v>
      </c>
      <c r="E2611" s="43">
        <v>46</v>
      </c>
      <c r="F2611" s="43">
        <v>7451060</v>
      </c>
      <c r="G2611" s="43">
        <v>0</v>
      </c>
      <c r="H2611" s="43">
        <v>0</v>
      </c>
      <c r="I2611" s="43" t="s">
        <v>76</v>
      </c>
      <c r="J2611" s="43" t="s">
        <v>141</v>
      </c>
      <c r="K2611" s="43">
        <f t="shared" si="320"/>
        <v>2010</v>
      </c>
      <c r="L2611" s="43">
        <f t="shared" si="321"/>
        <v>1</v>
      </c>
      <c r="M2611" s="43">
        <f t="shared" si="322"/>
        <v>0</v>
      </c>
      <c r="N2611" s="43">
        <f t="shared" si="323"/>
        <v>1</v>
      </c>
      <c r="O2611" s="43" t="str">
        <f t="shared" si="324"/>
        <v>A: 0%</v>
      </c>
      <c r="P2611" s="45">
        <f t="shared" si="325"/>
        <v>7451060</v>
      </c>
      <c r="Q2611" s="45">
        <f>IF(L2611=1,F2611*INDEX(Asumsi!$B$5:$B$7,MATCH(I2611,Asumsi!$A$5:$A$7,0))-H2611,0)</f>
        <v>2235318</v>
      </c>
      <c r="R2611" s="46">
        <f>MIN(G2611,INDEX(Asumsi!$C$5:$C$7,MATCH(I2611,Asumsi!$A$5:$A$7,0)))</f>
        <v>0</v>
      </c>
      <c r="S2611" s="43">
        <f t="shared" si="326"/>
        <v>0</v>
      </c>
      <c r="T2611" s="45">
        <f t="shared" si="327"/>
        <v>0</v>
      </c>
      <c r="U2611" s="45">
        <f>IF(L2611=1,F2611*INDEX(Asumsi!$B$5:$B$7,MATCH(I2611,Asumsi!$A$5:$A$7,0))-F2611*R2611,0)</f>
        <v>2235318</v>
      </c>
      <c r="V2611" s="45">
        <f>IF(S2611=1,U2611*(1-Asumsi!$B$10),U2611)</f>
        <v>2235318</v>
      </c>
    </row>
    <row r="2612" spans="1:22" x14ac:dyDescent="0.35">
      <c r="A2612" s="43">
        <v>9701</v>
      </c>
      <c r="B2612" s="43" t="s">
        <v>209</v>
      </c>
      <c r="C2612" s="43" t="s">
        <v>710</v>
      </c>
      <c r="D2612" s="44">
        <v>40236</v>
      </c>
      <c r="E2612" s="43">
        <v>8</v>
      </c>
      <c r="F2612" s="43">
        <v>207500</v>
      </c>
      <c r="G2612" s="43">
        <v>0.01</v>
      </c>
      <c r="H2612" s="43">
        <v>2075</v>
      </c>
      <c r="I2612" s="43" t="s">
        <v>76</v>
      </c>
      <c r="J2612" s="43" t="s">
        <v>138</v>
      </c>
      <c r="K2612" s="43">
        <f t="shared" si="320"/>
        <v>2010</v>
      </c>
      <c r="L2612" s="43">
        <f t="shared" si="321"/>
        <v>0</v>
      </c>
      <c r="M2612" s="43">
        <f t="shared" si="322"/>
        <v>1</v>
      </c>
      <c r="N2612" s="43">
        <f t="shared" si="323"/>
        <v>1</v>
      </c>
      <c r="O2612" s="43" t="str">
        <f t="shared" si="324"/>
        <v>B: 1-3%</v>
      </c>
      <c r="P2612" s="45">
        <f t="shared" si="325"/>
        <v>0</v>
      </c>
      <c r="Q2612" s="45">
        <f>IF(L2612=1,F2612*INDEX(Asumsi!$B$5:$B$7,MATCH(I2612,Asumsi!$A$5:$A$7,0))-H2612,0)</f>
        <v>0</v>
      </c>
      <c r="R2612" s="46">
        <f>MIN(G2612,INDEX(Asumsi!$C$5:$C$7,MATCH(I2612,Asumsi!$A$5:$A$7,0)))</f>
        <v>0.01</v>
      </c>
      <c r="S2612" s="43">
        <f t="shared" si="326"/>
        <v>0</v>
      </c>
      <c r="T2612" s="45">
        <f t="shared" si="327"/>
        <v>0</v>
      </c>
      <c r="U2612" s="45">
        <f>IF(L2612=1,F2612*INDEX(Asumsi!$B$5:$B$7,MATCH(I2612,Asumsi!$A$5:$A$7,0))-F2612*R2612,0)</f>
        <v>0</v>
      </c>
      <c r="V2612" s="45">
        <f>IF(S2612=1,U2612*(1-Asumsi!$B$10),U2612)</f>
        <v>0</v>
      </c>
    </row>
    <row r="2613" spans="1:22" x14ac:dyDescent="0.35">
      <c r="A2613" s="43">
        <v>9926</v>
      </c>
      <c r="B2613" s="43" t="s">
        <v>202</v>
      </c>
      <c r="C2613" s="43" t="s">
        <v>714</v>
      </c>
      <c r="D2613" s="44">
        <v>40097</v>
      </c>
      <c r="E2613" s="43">
        <v>25</v>
      </c>
      <c r="F2613" s="43">
        <v>317660</v>
      </c>
      <c r="G2613" s="43">
        <v>0</v>
      </c>
      <c r="H2613" s="43">
        <v>0</v>
      </c>
      <c r="I2613" s="43" t="s">
        <v>75</v>
      </c>
      <c r="J2613" s="43" t="s">
        <v>144</v>
      </c>
      <c r="K2613" s="43">
        <f t="shared" si="320"/>
        <v>2009</v>
      </c>
      <c r="L2613" s="43">
        <f t="shared" si="321"/>
        <v>1</v>
      </c>
      <c r="M2613" s="43">
        <f t="shared" si="322"/>
        <v>0</v>
      </c>
      <c r="N2613" s="43">
        <f t="shared" si="323"/>
        <v>1</v>
      </c>
      <c r="O2613" s="43" t="str">
        <f t="shared" si="324"/>
        <v>A: 0%</v>
      </c>
      <c r="P2613" s="45">
        <f t="shared" si="325"/>
        <v>317660</v>
      </c>
      <c r="Q2613" s="45">
        <f>IF(L2613=1,F2613*INDEX(Asumsi!$B$5:$B$7,MATCH(I2613,Asumsi!$A$5:$A$7,0))-H2613,0)</f>
        <v>95298</v>
      </c>
      <c r="R2613" s="46">
        <f>MIN(G2613,INDEX(Asumsi!$C$5:$C$7,MATCH(I2613,Asumsi!$A$5:$A$7,0)))</f>
        <v>0</v>
      </c>
      <c r="S2613" s="43">
        <f t="shared" si="326"/>
        <v>0</v>
      </c>
      <c r="T2613" s="45">
        <f t="shared" si="327"/>
        <v>0</v>
      </c>
      <c r="U2613" s="45">
        <f>IF(L2613=1,F2613*INDEX(Asumsi!$B$5:$B$7,MATCH(I2613,Asumsi!$A$5:$A$7,0))-F2613*R2613,0)</f>
        <v>95298</v>
      </c>
      <c r="V2613" s="45">
        <f>IF(S2613=1,U2613*(1-Asumsi!$B$10),U2613)</f>
        <v>95298</v>
      </c>
    </row>
    <row r="2614" spans="1:22" x14ac:dyDescent="0.35">
      <c r="A2614" s="43">
        <v>10373</v>
      </c>
      <c r="B2614" s="43" t="s">
        <v>202</v>
      </c>
      <c r="C2614" s="43" t="s">
        <v>706</v>
      </c>
      <c r="D2614" s="44">
        <v>40354</v>
      </c>
      <c r="E2614" s="43">
        <v>28</v>
      </c>
      <c r="F2614" s="43">
        <v>386320</v>
      </c>
      <c r="G2614" s="43">
        <v>0.03</v>
      </c>
      <c r="H2614" s="43">
        <v>11590</v>
      </c>
      <c r="I2614" s="43" t="s">
        <v>76</v>
      </c>
      <c r="J2614" s="43" t="s">
        <v>145</v>
      </c>
      <c r="K2614" s="43">
        <f t="shared" si="320"/>
        <v>2010</v>
      </c>
      <c r="L2614" s="43">
        <f t="shared" si="321"/>
        <v>1</v>
      </c>
      <c r="M2614" s="43">
        <f t="shared" si="322"/>
        <v>0</v>
      </c>
      <c r="N2614" s="43">
        <f t="shared" si="323"/>
        <v>1</v>
      </c>
      <c r="O2614" s="43" t="str">
        <f t="shared" si="324"/>
        <v>B: 1-3%</v>
      </c>
      <c r="P2614" s="45">
        <f t="shared" si="325"/>
        <v>374730</v>
      </c>
      <c r="Q2614" s="45">
        <f>IF(L2614=1,F2614*INDEX(Asumsi!$B$5:$B$7,MATCH(I2614,Asumsi!$A$5:$A$7,0))-H2614,0)</f>
        <v>104306</v>
      </c>
      <c r="R2614" s="46">
        <f>MIN(G2614,INDEX(Asumsi!$C$5:$C$7,MATCH(I2614,Asumsi!$A$5:$A$7,0)))</f>
        <v>0.03</v>
      </c>
      <c r="S2614" s="43">
        <f t="shared" si="326"/>
        <v>0</v>
      </c>
      <c r="T2614" s="45">
        <f t="shared" si="327"/>
        <v>0</v>
      </c>
      <c r="U2614" s="45">
        <f>IF(L2614=1,F2614*INDEX(Asumsi!$B$5:$B$7,MATCH(I2614,Asumsi!$A$5:$A$7,0))-F2614*R2614,0)</f>
        <v>104306.4</v>
      </c>
      <c r="V2614" s="45">
        <f>IF(S2614=1,U2614*(1-Asumsi!$B$10),U2614)</f>
        <v>104306.4</v>
      </c>
    </row>
    <row r="2615" spans="1:22" x14ac:dyDescent="0.35">
      <c r="A2615" s="43">
        <v>11111</v>
      </c>
      <c r="B2615" s="43" t="s">
        <v>202</v>
      </c>
      <c r="C2615" s="43" t="s">
        <v>715</v>
      </c>
      <c r="D2615" s="44">
        <v>40560</v>
      </c>
      <c r="E2615" s="43">
        <v>7</v>
      </c>
      <c r="F2615" s="43">
        <v>617040</v>
      </c>
      <c r="G2615" s="43">
        <v>0.1</v>
      </c>
      <c r="H2615" s="43">
        <v>61704</v>
      </c>
      <c r="I2615" s="43" t="s">
        <v>75</v>
      </c>
      <c r="J2615" s="43" t="s">
        <v>144</v>
      </c>
      <c r="K2615" s="43">
        <f t="shared" si="320"/>
        <v>2011</v>
      </c>
      <c r="L2615" s="43">
        <f t="shared" si="321"/>
        <v>1</v>
      </c>
      <c r="M2615" s="43">
        <f t="shared" si="322"/>
        <v>0</v>
      </c>
      <c r="N2615" s="43">
        <f t="shared" si="323"/>
        <v>1</v>
      </c>
      <c r="O2615" s="43" t="str">
        <f t="shared" si="324"/>
        <v>D: 7%+</v>
      </c>
      <c r="P2615" s="45">
        <f t="shared" si="325"/>
        <v>555336</v>
      </c>
      <c r="Q2615" s="45">
        <f>IF(L2615=1,F2615*INDEX(Asumsi!$B$5:$B$7,MATCH(I2615,Asumsi!$A$5:$A$7,0))-H2615,0)</f>
        <v>123408</v>
      </c>
      <c r="R2615" s="46">
        <f>MIN(G2615,INDEX(Asumsi!$C$5:$C$7,MATCH(I2615,Asumsi!$A$5:$A$7,0)))</f>
        <v>0.03</v>
      </c>
      <c r="S2615" s="43">
        <f t="shared" si="326"/>
        <v>1</v>
      </c>
      <c r="T2615" s="45">
        <f t="shared" si="327"/>
        <v>43192.800000000003</v>
      </c>
      <c r="U2615" s="45">
        <f>IF(L2615=1,F2615*INDEX(Asumsi!$B$5:$B$7,MATCH(I2615,Asumsi!$A$5:$A$7,0))-F2615*R2615,0)</f>
        <v>166600.79999999999</v>
      </c>
      <c r="V2615" s="45">
        <f>IF(S2615=1,U2615*(1-Asumsi!$B$10),U2615)</f>
        <v>158270.75999999998</v>
      </c>
    </row>
    <row r="2616" spans="1:22" x14ac:dyDescent="0.35">
      <c r="A2616" s="43">
        <v>11173</v>
      </c>
      <c r="B2616" s="43" t="s">
        <v>202</v>
      </c>
      <c r="C2616" s="43" t="s">
        <v>411</v>
      </c>
      <c r="D2616" s="44">
        <v>40998</v>
      </c>
      <c r="E2616" s="43">
        <v>37</v>
      </c>
      <c r="F2616" s="43">
        <v>443320</v>
      </c>
      <c r="G2616" s="43">
        <v>0.08</v>
      </c>
      <c r="H2616" s="43">
        <v>35466</v>
      </c>
      <c r="I2616" s="43" t="s">
        <v>77</v>
      </c>
      <c r="J2616" s="43" t="s">
        <v>142</v>
      </c>
      <c r="K2616" s="43">
        <f t="shared" si="320"/>
        <v>2012</v>
      </c>
      <c r="L2616" s="43">
        <f t="shared" si="321"/>
        <v>1</v>
      </c>
      <c r="M2616" s="43">
        <f t="shared" si="322"/>
        <v>0</v>
      </c>
      <c r="N2616" s="43">
        <f t="shared" si="323"/>
        <v>1</v>
      </c>
      <c r="O2616" s="43" t="str">
        <f t="shared" si="324"/>
        <v>D: 7%+</v>
      </c>
      <c r="P2616" s="45">
        <f t="shared" si="325"/>
        <v>407854</v>
      </c>
      <c r="Q2616" s="45">
        <f>IF(L2616=1,F2616*INDEX(Asumsi!$B$5:$B$7,MATCH(I2616,Asumsi!$A$5:$A$7,0))-H2616,0)</f>
        <v>97530</v>
      </c>
      <c r="R2616" s="46">
        <f>MIN(G2616,INDEX(Asumsi!$C$5:$C$7,MATCH(I2616,Asumsi!$A$5:$A$7,0)))</f>
        <v>0.05</v>
      </c>
      <c r="S2616" s="43">
        <f t="shared" si="326"/>
        <v>1</v>
      </c>
      <c r="T2616" s="45">
        <f t="shared" si="327"/>
        <v>13299.6</v>
      </c>
      <c r="U2616" s="45">
        <f>IF(L2616=1,F2616*INDEX(Asumsi!$B$5:$B$7,MATCH(I2616,Asumsi!$A$5:$A$7,0))-F2616*R2616,0)</f>
        <v>110830</v>
      </c>
      <c r="V2616" s="45">
        <f>IF(S2616=1,U2616*(1-Asumsi!$B$10),U2616)</f>
        <v>105288.5</v>
      </c>
    </row>
    <row r="2617" spans="1:22" x14ac:dyDescent="0.35">
      <c r="A2617" s="43">
        <v>11239</v>
      </c>
      <c r="B2617" s="43" t="s">
        <v>202</v>
      </c>
      <c r="C2617" s="43" t="s">
        <v>716</v>
      </c>
      <c r="D2617" s="44">
        <v>40948</v>
      </c>
      <c r="E2617" s="43">
        <v>33</v>
      </c>
      <c r="F2617" s="43">
        <v>12340040</v>
      </c>
      <c r="G2617" s="43">
        <v>0.03</v>
      </c>
      <c r="H2617" s="43">
        <v>370201</v>
      </c>
      <c r="I2617" s="43" t="s">
        <v>75</v>
      </c>
      <c r="J2617" s="43" t="s">
        <v>136</v>
      </c>
      <c r="K2617" s="43">
        <f t="shared" si="320"/>
        <v>2012</v>
      </c>
      <c r="L2617" s="43">
        <f t="shared" si="321"/>
        <v>1</v>
      </c>
      <c r="M2617" s="43">
        <f t="shared" si="322"/>
        <v>0</v>
      </c>
      <c r="N2617" s="43">
        <f t="shared" si="323"/>
        <v>1</v>
      </c>
      <c r="O2617" s="43" t="str">
        <f t="shared" si="324"/>
        <v>B: 1-3%</v>
      </c>
      <c r="P2617" s="45">
        <f t="shared" si="325"/>
        <v>11969839</v>
      </c>
      <c r="Q2617" s="45">
        <f>IF(L2617=1,F2617*INDEX(Asumsi!$B$5:$B$7,MATCH(I2617,Asumsi!$A$5:$A$7,0))-H2617,0)</f>
        <v>3331811</v>
      </c>
      <c r="R2617" s="46">
        <f>MIN(G2617,INDEX(Asumsi!$C$5:$C$7,MATCH(I2617,Asumsi!$A$5:$A$7,0)))</f>
        <v>0.03</v>
      </c>
      <c r="S2617" s="43">
        <f t="shared" si="326"/>
        <v>0</v>
      </c>
      <c r="T2617" s="45">
        <f t="shared" si="327"/>
        <v>0</v>
      </c>
      <c r="U2617" s="45">
        <f>IF(L2617=1,F2617*INDEX(Asumsi!$B$5:$B$7,MATCH(I2617,Asumsi!$A$5:$A$7,0))-F2617*R2617,0)</f>
        <v>3331810.8</v>
      </c>
      <c r="V2617" s="45">
        <f>IF(S2617=1,U2617*(1-Asumsi!$B$10),U2617)</f>
        <v>3331810.8</v>
      </c>
    </row>
    <row r="2618" spans="1:22" x14ac:dyDescent="0.35">
      <c r="A2618" s="43">
        <v>11396</v>
      </c>
      <c r="B2618" s="43" t="s">
        <v>209</v>
      </c>
      <c r="C2618" s="43" t="s">
        <v>717</v>
      </c>
      <c r="D2618" s="44">
        <v>41111</v>
      </c>
      <c r="E2618" s="43">
        <v>42</v>
      </c>
      <c r="F2618" s="43">
        <v>24540600</v>
      </c>
      <c r="G2618" s="43">
        <v>7.0000000000000007E-2</v>
      </c>
      <c r="H2618" s="43">
        <v>1717842</v>
      </c>
      <c r="I2618" s="43" t="s">
        <v>76</v>
      </c>
      <c r="J2618" s="43" t="s">
        <v>138</v>
      </c>
      <c r="K2618" s="43">
        <f t="shared" si="320"/>
        <v>2012</v>
      </c>
      <c r="L2618" s="43">
        <f t="shared" si="321"/>
        <v>0</v>
      </c>
      <c r="M2618" s="43">
        <f t="shared" si="322"/>
        <v>1</v>
      </c>
      <c r="N2618" s="43">
        <f t="shared" si="323"/>
        <v>1</v>
      </c>
      <c r="O2618" s="43" t="str">
        <f t="shared" si="324"/>
        <v>D: 7%+</v>
      </c>
      <c r="P2618" s="45">
        <f t="shared" si="325"/>
        <v>0</v>
      </c>
      <c r="Q2618" s="45">
        <f>IF(L2618=1,F2618*INDEX(Asumsi!$B$5:$B$7,MATCH(I2618,Asumsi!$A$5:$A$7,0))-H2618,0)</f>
        <v>0</v>
      </c>
      <c r="R2618" s="46">
        <f>MIN(G2618,INDEX(Asumsi!$C$5:$C$7,MATCH(I2618,Asumsi!$A$5:$A$7,0)))</f>
        <v>0.05</v>
      </c>
      <c r="S2618" s="43">
        <f t="shared" si="326"/>
        <v>1</v>
      </c>
      <c r="T2618" s="45">
        <f t="shared" si="327"/>
        <v>0</v>
      </c>
      <c r="U2618" s="45">
        <f>IF(L2618=1,F2618*INDEX(Asumsi!$B$5:$B$7,MATCH(I2618,Asumsi!$A$5:$A$7,0))-F2618*R2618,0)</f>
        <v>0</v>
      </c>
      <c r="V2618" s="45">
        <f>IF(S2618=1,U2618*(1-Asumsi!$B$10),U2618)</f>
        <v>0</v>
      </c>
    </row>
    <row r="2619" spans="1:22" x14ac:dyDescent="0.35">
      <c r="A2619" s="43">
        <v>11808</v>
      </c>
      <c r="B2619" s="43" t="s">
        <v>202</v>
      </c>
      <c r="C2619" s="43" t="s">
        <v>570</v>
      </c>
      <c r="D2619" s="44">
        <v>41121</v>
      </c>
      <c r="E2619" s="43">
        <v>1</v>
      </c>
      <c r="F2619" s="43">
        <v>296688</v>
      </c>
      <c r="G2619" s="43">
        <v>0.06</v>
      </c>
      <c r="H2619" s="43">
        <v>17801</v>
      </c>
      <c r="I2619" s="43" t="s">
        <v>75</v>
      </c>
      <c r="J2619" s="43" t="s">
        <v>136</v>
      </c>
      <c r="K2619" s="43">
        <f t="shared" si="320"/>
        <v>2012</v>
      </c>
      <c r="L2619" s="43">
        <f t="shared" si="321"/>
        <v>1</v>
      </c>
      <c r="M2619" s="43">
        <f t="shared" si="322"/>
        <v>0</v>
      </c>
      <c r="N2619" s="43">
        <f t="shared" si="323"/>
        <v>1</v>
      </c>
      <c r="O2619" s="43" t="str">
        <f t="shared" si="324"/>
        <v>C: 4-6%</v>
      </c>
      <c r="P2619" s="45">
        <f t="shared" si="325"/>
        <v>278887</v>
      </c>
      <c r="Q2619" s="45">
        <f>IF(L2619=1,F2619*INDEX(Asumsi!$B$5:$B$7,MATCH(I2619,Asumsi!$A$5:$A$7,0))-H2619,0)</f>
        <v>71205.399999999994</v>
      </c>
      <c r="R2619" s="46">
        <f>MIN(G2619,INDEX(Asumsi!$C$5:$C$7,MATCH(I2619,Asumsi!$A$5:$A$7,0)))</f>
        <v>0.03</v>
      </c>
      <c r="S2619" s="43">
        <f t="shared" si="326"/>
        <v>1</v>
      </c>
      <c r="T2619" s="45">
        <f t="shared" si="327"/>
        <v>8900.64</v>
      </c>
      <c r="U2619" s="45">
        <f>IF(L2619=1,F2619*INDEX(Asumsi!$B$5:$B$7,MATCH(I2619,Asumsi!$A$5:$A$7,0))-F2619*R2619,0)</f>
        <v>80105.759999999995</v>
      </c>
      <c r="V2619" s="45">
        <f>IF(S2619=1,U2619*(1-Asumsi!$B$10),U2619)</f>
        <v>76100.471999999994</v>
      </c>
    </row>
    <row r="2620" spans="1:22" x14ac:dyDescent="0.35">
      <c r="A2620" s="43">
        <v>11874</v>
      </c>
      <c r="B2620" s="43" t="s">
        <v>202</v>
      </c>
      <c r="C2620" s="43" t="s">
        <v>570</v>
      </c>
      <c r="D2620" s="44">
        <v>41161</v>
      </c>
      <c r="E2620" s="43">
        <v>1</v>
      </c>
      <c r="F2620" s="43">
        <v>80580</v>
      </c>
      <c r="G2620" s="43">
        <v>0</v>
      </c>
      <c r="H2620" s="43">
        <v>0</v>
      </c>
      <c r="I2620" s="43" t="s">
        <v>77</v>
      </c>
      <c r="J2620" s="43" t="s">
        <v>142</v>
      </c>
      <c r="K2620" s="43">
        <f t="shared" si="320"/>
        <v>2012</v>
      </c>
      <c r="L2620" s="43">
        <f t="shared" si="321"/>
        <v>1</v>
      </c>
      <c r="M2620" s="43">
        <f t="shared" si="322"/>
        <v>0</v>
      </c>
      <c r="N2620" s="43">
        <f t="shared" si="323"/>
        <v>1</v>
      </c>
      <c r="O2620" s="43" t="str">
        <f t="shared" si="324"/>
        <v>A: 0%</v>
      </c>
      <c r="P2620" s="45">
        <f t="shared" si="325"/>
        <v>80580</v>
      </c>
      <c r="Q2620" s="45">
        <f>IF(L2620=1,F2620*INDEX(Asumsi!$B$5:$B$7,MATCH(I2620,Asumsi!$A$5:$A$7,0))-H2620,0)</f>
        <v>24174</v>
      </c>
      <c r="R2620" s="46">
        <f>MIN(G2620,INDEX(Asumsi!$C$5:$C$7,MATCH(I2620,Asumsi!$A$5:$A$7,0)))</f>
        <v>0</v>
      </c>
      <c r="S2620" s="43">
        <f t="shared" si="326"/>
        <v>0</v>
      </c>
      <c r="T2620" s="45">
        <f t="shared" si="327"/>
        <v>0</v>
      </c>
      <c r="U2620" s="45">
        <f>IF(L2620=1,F2620*INDEX(Asumsi!$B$5:$B$7,MATCH(I2620,Asumsi!$A$5:$A$7,0))-F2620*R2620,0)</f>
        <v>24174</v>
      </c>
      <c r="V2620" s="45">
        <f>IF(S2620=1,U2620*(1-Asumsi!$B$10),U2620)</f>
        <v>24174</v>
      </c>
    </row>
    <row r="2621" spans="1:22" x14ac:dyDescent="0.35">
      <c r="A2621" s="43">
        <v>12322</v>
      </c>
      <c r="B2621" s="43" t="s">
        <v>202</v>
      </c>
      <c r="C2621" s="43" t="s">
        <v>716</v>
      </c>
      <c r="D2621" s="44">
        <v>40674</v>
      </c>
      <c r="E2621" s="43">
        <v>36</v>
      </c>
      <c r="F2621" s="43">
        <v>6873800</v>
      </c>
      <c r="G2621" s="43">
        <v>0.03</v>
      </c>
      <c r="H2621" s="43">
        <v>206214</v>
      </c>
      <c r="I2621" s="43" t="s">
        <v>75</v>
      </c>
      <c r="J2621" s="43" t="s">
        <v>144</v>
      </c>
      <c r="K2621" s="43">
        <f t="shared" si="320"/>
        <v>2011</v>
      </c>
      <c r="L2621" s="43">
        <f t="shared" si="321"/>
        <v>1</v>
      </c>
      <c r="M2621" s="43">
        <f t="shared" si="322"/>
        <v>0</v>
      </c>
      <c r="N2621" s="43">
        <f t="shared" si="323"/>
        <v>1</v>
      </c>
      <c r="O2621" s="43" t="str">
        <f t="shared" si="324"/>
        <v>B: 1-3%</v>
      </c>
      <c r="P2621" s="45">
        <f t="shared" si="325"/>
        <v>6667586</v>
      </c>
      <c r="Q2621" s="45">
        <f>IF(L2621=1,F2621*INDEX(Asumsi!$B$5:$B$7,MATCH(I2621,Asumsi!$A$5:$A$7,0))-H2621,0)</f>
        <v>1855926</v>
      </c>
      <c r="R2621" s="46">
        <f>MIN(G2621,INDEX(Asumsi!$C$5:$C$7,MATCH(I2621,Asumsi!$A$5:$A$7,0)))</f>
        <v>0.03</v>
      </c>
      <c r="S2621" s="43">
        <f t="shared" si="326"/>
        <v>0</v>
      </c>
      <c r="T2621" s="45">
        <f t="shared" si="327"/>
        <v>0</v>
      </c>
      <c r="U2621" s="45">
        <f>IF(L2621=1,F2621*INDEX(Asumsi!$B$5:$B$7,MATCH(I2621,Asumsi!$A$5:$A$7,0))-F2621*R2621,0)</f>
        <v>1855926</v>
      </c>
      <c r="V2621" s="45">
        <f>IF(S2621=1,U2621*(1-Asumsi!$B$10),U2621)</f>
        <v>1855926</v>
      </c>
    </row>
    <row r="2622" spans="1:22" x14ac:dyDescent="0.35">
      <c r="A2622" s="43">
        <v>12480</v>
      </c>
      <c r="B2622" s="43" t="s">
        <v>202</v>
      </c>
      <c r="C2622" s="43" t="s">
        <v>709</v>
      </c>
      <c r="D2622" s="44">
        <v>40001</v>
      </c>
      <c r="E2622" s="43">
        <v>8</v>
      </c>
      <c r="F2622" s="43">
        <v>2374020</v>
      </c>
      <c r="G2622" s="43">
        <v>0</v>
      </c>
      <c r="H2622" s="43">
        <v>0</v>
      </c>
      <c r="I2622" s="43" t="s">
        <v>75</v>
      </c>
      <c r="J2622" s="43" t="s">
        <v>143</v>
      </c>
      <c r="K2622" s="43">
        <f t="shared" si="320"/>
        <v>2009</v>
      </c>
      <c r="L2622" s="43">
        <f t="shared" si="321"/>
        <v>1</v>
      </c>
      <c r="M2622" s="43">
        <f t="shared" si="322"/>
        <v>0</v>
      </c>
      <c r="N2622" s="43">
        <f t="shared" si="323"/>
        <v>1</v>
      </c>
      <c r="O2622" s="43" t="str">
        <f t="shared" si="324"/>
        <v>A: 0%</v>
      </c>
      <c r="P2622" s="45">
        <f t="shared" si="325"/>
        <v>2374020</v>
      </c>
      <c r="Q2622" s="45">
        <f>IF(L2622=1,F2622*INDEX(Asumsi!$B$5:$B$7,MATCH(I2622,Asumsi!$A$5:$A$7,0))-H2622,0)</f>
        <v>712206</v>
      </c>
      <c r="R2622" s="46">
        <f>MIN(G2622,INDEX(Asumsi!$C$5:$C$7,MATCH(I2622,Asumsi!$A$5:$A$7,0)))</f>
        <v>0</v>
      </c>
      <c r="S2622" s="43">
        <f t="shared" si="326"/>
        <v>0</v>
      </c>
      <c r="T2622" s="45">
        <f t="shared" si="327"/>
        <v>0</v>
      </c>
      <c r="U2622" s="45">
        <f>IF(L2622=1,F2622*INDEX(Asumsi!$B$5:$B$7,MATCH(I2622,Asumsi!$A$5:$A$7,0))-F2622*R2622,0)</f>
        <v>712206</v>
      </c>
      <c r="V2622" s="45">
        <f>IF(S2622=1,U2622*(1-Asumsi!$B$10),U2622)</f>
        <v>712206</v>
      </c>
    </row>
    <row r="2623" spans="1:22" x14ac:dyDescent="0.35">
      <c r="A2623" s="43">
        <v>12516</v>
      </c>
      <c r="B2623" s="43" t="s">
        <v>202</v>
      </c>
      <c r="C2623" s="43" t="s">
        <v>718</v>
      </c>
      <c r="D2623" s="44">
        <v>39957</v>
      </c>
      <c r="E2623" s="43">
        <v>31</v>
      </c>
      <c r="F2623" s="43">
        <v>4720860</v>
      </c>
      <c r="G2623" s="43">
        <v>0.1</v>
      </c>
      <c r="H2623" s="43">
        <v>472086</v>
      </c>
      <c r="I2623" s="43" t="s">
        <v>77</v>
      </c>
      <c r="J2623" s="43" t="s">
        <v>134</v>
      </c>
      <c r="K2623" s="43">
        <f t="shared" si="320"/>
        <v>2009</v>
      </c>
      <c r="L2623" s="43">
        <f t="shared" si="321"/>
        <v>1</v>
      </c>
      <c r="M2623" s="43">
        <f t="shared" si="322"/>
        <v>0</v>
      </c>
      <c r="N2623" s="43">
        <f t="shared" si="323"/>
        <v>1</v>
      </c>
      <c r="O2623" s="43" t="str">
        <f t="shared" si="324"/>
        <v>D: 7%+</v>
      </c>
      <c r="P2623" s="45">
        <f t="shared" si="325"/>
        <v>4248774</v>
      </c>
      <c r="Q2623" s="45">
        <f>IF(L2623=1,F2623*INDEX(Asumsi!$B$5:$B$7,MATCH(I2623,Asumsi!$A$5:$A$7,0))-H2623,0)</f>
        <v>944172</v>
      </c>
      <c r="R2623" s="46">
        <f>MIN(G2623,INDEX(Asumsi!$C$5:$C$7,MATCH(I2623,Asumsi!$A$5:$A$7,0)))</f>
        <v>0.05</v>
      </c>
      <c r="S2623" s="43">
        <f t="shared" si="326"/>
        <v>1</v>
      </c>
      <c r="T2623" s="45">
        <f t="shared" si="327"/>
        <v>236043</v>
      </c>
      <c r="U2623" s="45">
        <f>IF(L2623=1,F2623*INDEX(Asumsi!$B$5:$B$7,MATCH(I2623,Asumsi!$A$5:$A$7,0))-F2623*R2623,0)</f>
        <v>1180215</v>
      </c>
      <c r="V2623" s="45">
        <f>IF(S2623=1,U2623*(1-Asumsi!$B$10),U2623)</f>
        <v>1121204.25</v>
      </c>
    </row>
    <row r="2624" spans="1:22" x14ac:dyDescent="0.35">
      <c r="A2624" s="43">
        <v>13088</v>
      </c>
      <c r="B2624" s="43" t="s">
        <v>202</v>
      </c>
      <c r="C2624" s="43" t="s">
        <v>719</v>
      </c>
      <c r="D2624" s="44">
        <v>40290</v>
      </c>
      <c r="E2624" s="43">
        <v>46</v>
      </c>
      <c r="F2624" s="43">
        <v>375840</v>
      </c>
      <c r="G2624" s="43">
        <v>0.08</v>
      </c>
      <c r="H2624" s="43">
        <v>30067</v>
      </c>
      <c r="I2624" s="43" t="s">
        <v>76</v>
      </c>
      <c r="J2624" s="43" t="s">
        <v>141</v>
      </c>
      <c r="K2624" s="43">
        <f t="shared" si="320"/>
        <v>2010</v>
      </c>
      <c r="L2624" s="43">
        <f t="shared" si="321"/>
        <v>1</v>
      </c>
      <c r="M2624" s="43">
        <f t="shared" si="322"/>
        <v>0</v>
      </c>
      <c r="N2624" s="43">
        <f t="shared" si="323"/>
        <v>1</v>
      </c>
      <c r="O2624" s="43" t="str">
        <f t="shared" si="324"/>
        <v>D: 7%+</v>
      </c>
      <c r="P2624" s="45">
        <f t="shared" si="325"/>
        <v>345773</v>
      </c>
      <c r="Q2624" s="45">
        <f>IF(L2624=1,F2624*INDEX(Asumsi!$B$5:$B$7,MATCH(I2624,Asumsi!$A$5:$A$7,0))-H2624,0)</f>
        <v>82685</v>
      </c>
      <c r="R2624" s="46">
        <f>MIN(G2624,INDEX(Asumsi!$C$5:$C$7,MATCH(I2624,Asumsi!$A$5:$A$7,0)))</f>
        <v>0.05</v>
      </c>
      <c r="S2624" s="43">
        <f t="shared" si="326"/>
        <v>1</v>
      </c>
      <c r="T2624" s="45">
        <f t="shared" si="327"/>
        <v>11275.199999999999</v>
      </c>
      <c r="U2624" s="45">
        <f>IF(L2624=1,F2624*INDEX(Asumsi!$B$5:$B$7,MATCH(I2624,Asumsi!$A$5:$A$7,0))-F2624*R2624,0)</f>
        <v>93960</v>
      </c>
      <c r="V2624" s="45">
        <f>IF(S2624=1,U2624*(1-Asumsi!$B$10),U2624)</f>
        <v>89262</v>
      </c>
    </row>
    <row r="2625" spans="1:22" x14ac:dyDescent="0.35">
      <c r="A2625" s="43">
        <v>13121</v>
      </c>
      <c r="B2625" s="43" t="s">
        <v>202</v>
      </c>
      <c r="C2625" s="43" t="s">
        <v>711</v>
      </c>
      <c r="D2625" s="44">
        <v>40244</v>
      </c>
      <c r="E2625" s="43">
        <v>36</v>
      </c>
      <c r="F2625" s="43">
        <v>2422000</v>
      </c>
      <c r="G2625" s="43">
        <v>0</v>
      </c>
      <c r="H2625" s="43">
        <v>0</v>
      </c>
      <c r="I2625" s="43" t="s">
        <v>77</v>
      </c>
      <c r="J2625" s="43" t="s">
        <v>142</v>
      </c>
      <c r="K2625" s="43">
        <f t="shared" si="320"/>
        <v>2010</v>
      </c>
      <c r="L2625" s="43">
        <f t="shared" si="321"/>
        <v>1</v>
      </c>
      <c r="M2625" s="43">
        <f t="shared" si="322"/>
        <v>0</v>
      </c>
      <c r="N2625" s="43">
        <f t="shared" si="323"/>
        <v>1</v>
      </c>
      <c r="O2625" s="43" t="str">
        <f t="shared" si="324"/>
        <v>A: 0%</v>
      </c>
      <c r="P2625" s="45">
        <f t="shared" si="325"/>
        <v>2422000</v>
      </c>
      <c r="Q2625" s="45">
        <f>IF(L2625=1,F2625*INDEX(Asumsi!$B$5:$B$7,MATCH(I2625,Asumsi!$A$5:$A$7,0))-H2625,0)</f>
        <v>726600</v>
      </c>
      <c r="R2625" s="46">
        <f>MIN(G2625,INDEX(Asumsi!$C$5:$C$7,MATCH(I2625,Asumsi!$A$5:$A$7,0)))</f>
        <v>0</v>
      </c>
      <c r="S2625" s="43">
        <f t="shared" si="326"/>
        <v>0</v>
      </c>
      <c r="T2625" s="45">
        <f t="shared" si="327"/>
        <v>0</v>
      </c>
      <c r="U2625" s="45">
        <f>IF(L2625=1,F2625*INDEX(Asumsi!$B$5:$B$7,MATCH(I2625,Asumsi!$A$5:$A$7,0))-F2625*R2625,0)</f>
        <v>726600</v>
      </c>
      <c r="V2625" s="45">
        <f>IF(S2625=1,U2625*(1-Asumsi!$B$10),U2625)</f>
        <v>726600</v>
      </c>
    </row>
    <row r="2626" spans="1:22" x14ac:dyDescent="0.35">
      <c r="A2626" s="43">
        <v>13348</v>
      </c>
      <c r="B2626" s="43" t="s">
        <v>202</v>
      </c>
      <c r="C2626" s="43" t="s">
        <v>701</v>
      </c>
      <c r="D2626" s="44">
        <v>40489</v>
      </c>
      <c r="E2626" s="43">
        <v>35</v>
      </c>
      <c r="F2626" s="43">
        <v>9781160</v>
      </c>
      <c r="G2626" s="43">
        <v>0.05</v>
      </c>
      <c r="H2626" s="43">
        <v>489058</v>
      </c>
      <c r="I2626" s="43" t="s">
        <v>76</v>
      </c>
      <c r="J2626" s="43" t="s">
        <v>140</v>
      </c>
      <c r="K2626" s="43">
        <f t="shared" ref="K2626:K2689" si="328">YEAR(D2626)</f>
        <v>2010</v>
      </c>
      <c r="L2626" s="43">
        <f t="shared" ref="L2626:L2689" si="329">IF(B2626="Order Finished",1,0)</f>
        <v>1</v>
      </c>
      <c r="M2626" s="43">
        <f t="shared" ref="M2626:M2689" si="330">IF(B2626="Order Returned",1,0)</f>
        <v>0</v>
      </c>
      <c r="N2626" s="43">
        <f t="shared" ref="N2626:N2689" si="331">IF(B2626="Order Cancelled",0,1)</f>
        <v>1</v>
      </c>
      <c r="O2626" s="43" t="str">
        <f t="shared" ref="O2626:O2689" si="332">IF(G2626=0,"A: 0%",IF(G2626&lt;=0.03,"B: 1-3%",IF(G2626&lt;=0.06,"C: 4-6%","D: 7%+")))</f>
        <v>C: 4-6%</v>
      </c>
      <c r="P2626" s="45">
        <f t="shared" ref="P2626:P2689" si="333">IF(L2626=1,F2626-H2626,0)</f>
        <v>9292102</v>
      </c>
      <c r="Q2626" s="45">
        <f>IF(L2626=1,F2626*INDEX(Asumsi!$B$5:$B$7,MATCH(I2626,Asumsi!$A$5:$A$7,0))-H2626,0)</f>
        <v>2445290</v>
      </c>
      <c r="R2626" s="46">
        <f>MIN(G2626,INDEX(Asumsi!$C$5:$C$7,MATCH(I2626,Asumsi!$A$5:$A$7,0)))</f>
        <v>0.05</v>
      </c>
      <c r="S2626" s="43">
        <f t="shared" ref="S2626:S2689" si="334">IF(G2626&gt;R2626,1,0)</f>
        <v>0</v>
      </c>
      <c r="T2626" s="45">
        <f t="shared" ref="T2626:T2689" si="335">IF(L2626=1,F2626*(G2626-R2626),0)</f>
        <v>0</v>
      </c>
      <c r="U2626" s="45">
        <f>IF(L2626=1,F2626*INDEX(Asumsi!$B$5:$B$7,MATCH(I2626,Asumsi!$A$5:$A$7,0))-F2626*R2626,0)</f>
        <v>2445290</v>
      </c>
      <c r="V2626" s="45">
        <f>IF(S2626=1,U2626*(1-Asumsi!$B$10),U2626)</f>
        <v>2445290</v>
      </c>
    </row>
    <row r="2627" spans="1:22" x14ac:dyDescent="0.35">
      <c r="A2627" s="43">
        <v>13413</v>
      </c>
      <c r="B2627" s="43" t="s">
        <v>202</v>
      </c>
      <c r="C2627" s="43" t="s">
        <v>720</v>
      </c>
      <c r="D2627" s="44">
        <v>40207</v>
      </c>
      <c r="E2627" s="43">
        <v>29</v>
      </c>
      <c r="F2627" s="43">
        <v>300560</v>
      </c>
      <c r="G2627" s="43">
        <v>0.04</v>
      </c>
      <c r="H2627" s="43">
        <v>12022</v>
      </c>
      <c r="I2627" s="43" t="s">
        <v>76</v>
      </c>
      <c r="J2627" s="43" t="s">
        <v>145</v>
      </c>
      <c r="K2627" s="43">
        <f t="shared" si="328"/>
        <v>2010</v>
      </c>
      <c r="L2627" s="43">
        <f t="shared" si="329"/>
        <v>1</v>
      </c>
      <c r="M2627" s="43">
        <f t="shared" si="330"/>
        <v>0</v>
      </c>
      <c r="N2627" s="43">
        <f t="shared" si="331"/>
        <v>1</v>
      </c>
      <c r="O2627" s="43" t="str">
        <f t="shared" si="332"/>
        <v>C: 4-6%</v>
      </c>
      <c r="P2627" s="45">
        <f t="shared" si="333"/>
        <v>288538</v>
      </c>
      <c r="Q2627" s="45">
        <f>IF(L2627=1,F2627*INDEX(Asumsi!$B$5:$B$7,MATCH(I2627,Asumsi!$A$5:$A$7,0))-H2627,0)</f>
        <v>78146</v>
      </c>
      <c r="R2627" s="46">
        <f>MIN(G2627,INDEX(Asumsi!$C$5:$C$7,MATCH(I2627,Asumsi!$A$5:$A$7,0)))</f>
        <v>0.04</v>
      </c>
      <c r="S2627" s="43">
        <f t="shared" si="334"/>
        <v>0</v>
      </c>
      <c r="T2627" s="45">
        <f t="shared" si="335"/>
        <v>0</v>
      </c>
      <c r="U2627" s="45">
        <f>IF(L2627=1,F2627*INDEX(Asumsi!$B$5:$B$7,MATCH(I2627,Asumsi!$A$5:$A$7,0))-F2627*R2627,0)</f>
        <v>78145.600000000006</v>
      </c>
      <c r="V2627" s="45">
        <f>IF(S2627=1,U2627*(1-Asumsi!$B$10),U2627)</f>
        <v>78145.600000000006</v>
      </c>
    </row>
    <row r="2628" spans="1:22" x14ac:dyDescent="0.35">
      <c r="A2628" s="43">
        <v>13447</v>
      </c>
      <c r="B2628" s="43" t="s">
        <v>202</v>
      </c>
      <c r="C2628" s="43" t="s">
        <v>721</v>
      </c>
      <c r="D2628" s="44">
        <v>40186</v>
      </c>
      <c r="E2628" s="43">
        <v>24</v>
      </c>
      <c r="F2628" s="43">
        <v>872967</v>
      </c>
      <c r="G2628" s="43">
        <v>0.01</v>
      </c>
      <c r="H2628" s="43">
        <v>8730</v>
      </c>
      <c r="I2628" s="43" t="s">
        <v>77</v>
      </c>
      <c r="J2628" s="43" t="s">
        <v>137</v>
      </c>
      <c r="K2628" s="43">
        <f t="shared" si="328"/>
        <v>2010</v>
      </c>
      <c r="L2628" s="43">
        <f t="shared" si="329"/>
        <v>1</v>
      </c>
      <c r="M2628" s="43">
        <f t="shared" si="330"/>
        <v>0</v>
      </c>
      <c r="N2628" s="43">
        <f t="shared" si="331"/>
        <v>1</v>
      </c>
      <c r="O2628" s="43" t="str">
        <f t="shared" si="332"/>
        <v>B: 1-3%</v>
      </c>
      <c r="P2628" s="45">
        <f t="shared" si="333"/>
        <v>864237</v>
      </c>
      <c r="Q2628" s="45">
        <f>IF(L2628=1,F2628*INDEX(Asumsi!$B$5:$B$7,MATCH(I2628,Asumsi!$A$5:$A$7,0))-H2628,0)</f>
        <v>253160.09999999998</v>
      </c>
      <c r="R2628" s="46">
        <f>MIN(G2628,INDEX(Asumsi!$C$5:$C$7,MATCH(I2628,Asumsi!$A$5:$A$7,0)))</f>
        <v>0.01</v>
      </c>
      <c r="S2628" s="43">
        <f t="shared" si="334"/>
        <v>0</v>
      </c>
      <c r="T2628" s="45">
        <f t="shared" si="335"/>
        <v>0</v>
      </c>
      <c r="U2628" s="45">
        <f>IF(L2628=1,F2628*INDEX(Asumsi!$B$5:$B$7,MATCH(I2628,Asumsi!$A$5:$A$7,0))-F2628*R2628,0)</f>
        <v>253160.42999999996</v>
      </c>
      <c r="V2628" s="45">
        <f>IF(S2628=1,U2628*(1-Asumsi!$B$10),U2628)</f>
        <v>253160.42999999996</v>
      </c>
    </row>
    <row r="2629" spans="1:22" x14ac:dyDescent="0.35">
      <c r="A2629" s="43">
        <v>13638</v>
      </c>
      <c r="B2629" s="43" t="s">
        <v>209</v>
      </c>
      <c r="C2629" s="43" t="s">
        <v>709</v>
      </c>
      <c r="D2629" s="44">
        <v>40816</v>
      </c>
      <c r="E2629" s="43">
        <v>49</v>
      </c>
      <c r="F2629" s="43">
        <v>1365540</v>
      </c>
      <c r="G2629" s="43">
        <v>0.05</v>
      </c>
      <c r="H2629" s="43">
        <v>68277</v>
      </c>
      <c r="I2629" s="43" t="s">
        <v>77</v>
      </c>
      <c r="J2629" s="43" t="s">
        <v>142</v>
      </c>
      <c r="K2629" s="43">
        <f t="shared" si="328"/>
        <v>2011</v>
      </c>
      <c r="L2629" s="43">
        <f t="shared" si="329"/>
        <v>0</v>
      </c>
      <c r="M2629" s="43">
        <f t="shared" si="330"/>
        <v>1</v>
      </c>
      <c r="N2629" s="43">
        <f t="shared" si="331"/>
        <v>1</v>
      </c>
      <c r="O2629" s="43" t="str">
        <f t="shared" si="332"/>
        <v>C: 4-6%</v>
      </c>
      <c r="P2629" s="45">
        <f t="shared" si="333"/>
        <v>0</v>
      </c>
      <c r="Q2629" s="45">
        <f>IF(L2629=1,F2629*INDEX(Asumsi!$B$5:$B$7,MATCH(I2629,Asumsi!$A$5:$A$7,0))-H2629,0)</f>
        <v>0</v>
      </c>
      <c r="R2629" s="46">
        <f>MIN(G2629,INDEX(Asumsi!$C$5:$C$7,MATCH(I2629,Asumsi!$A$5:$A$7,0)))</f>
        <v>0.05</v>
      </c>
      <c r="S2629" s="43">
        <f t="shared" si="334"/>
        <v>0</v>
      </c>
      <c r="T2629" s="45">
        <f t="shared" si="335"/>
        <v>0</v>
      </c>
      <c r="U2629" s="45">
        <f>IF(L2629=1,F2629*INDEX(Asumsi!$B$5:$B$7,MATCH(I2629,Asumsi!$A$5:$A$7,0))-F2629*R2629,0)</f>
        <v>0</v>
      </c>
      <c r="V2629" s="45">
        <f>IF(S2629=1,U2629*(1-Asumsi!$B$10),U2629)</f>
        <v>0</v>
      </c>
    </row>
    <row r="2630" spans="1:22" x14ac:dyDescent="0.35">
      <c r="A2630" s="43">
        <v>13761</v>
      </c>
      <c r="B2630" s="43" t="s">
        <v>202</v>
      </c>
      <c r="C2630" s="43" t="s">
        <v>680</v>
      </c>
      <c r="D2630" s="44">
        <v>40103</v>
      </c>
      <c r="E2630" s="43">
        <v>32</v>
      </c>
      <c r="F2630" s="43">
        <v>4842880</v>
      </c>
      <c r="G2630" s="43">
        <v>0.09</v>
      </c>
      <c r="H2630" s="43">
        <v>435859</v>
      </c>
      <c r="I2630" s="43" t="s">
        <v>76</v>
      </c>
      <c r="J2630" s="43" t="s">
        <v>140</v>
      </c>
      <c r="K2630" s="43">
        <f t="shared" si="328"/>
        <v>2009</v>
      </c>
      <c r="L2630" s="43">
        <f t="shared" si="329"/>
        <v>1</v>
      </c>
      <c r="M2630" s="43">
        <f t="shared" si="330"/>
        <v>0</v>
      </c>
      <c r="N2630" s="43">
        <f t="shared" si="331"/>
        <v>1</v>
      </c>
      <c r="O2630" s="43" t="str">
        <f t="shared" si="332"/>
        <v>D: 7%+</v>
      </c>
      <c r="P2630" s="45">
        <f t="shared" si="333"/>
        <v>4407021</v>
      </c>
      <c r="Q2630" s="45">
        <f>IF(L2630=1,F2630*INDEX(Asumsi!$B$5:$B$7,MATCH(I2630,Asumsi!$A$5:$A$7,0))-H2630,0)</f>
        <v>1017005</v>
      </c>
      <c r="R2630" s="46">
        <f>MIN(G2630,INDEX(Asumsi!$C$5:$C$7,MATCH(I2630,Asumsi!$A$5:$A$7,0)))</f>
        <v>0.05</v>
      </c>
      <c r="S2630" s="43">
        <f t="shared" si="334"/>
        <v>1</v>
      </c>
      <c r="T2630" s="45">
        <f t="shared" si="335"/>
        <v>193715.19999999998</v>
      </c>
      <c r="U2630" s="45">
        <f>IF(L2630=1,F2630*INDEX(Asumsi!$B$5:$B$7,MATCH(I2630,Asumsi!$A$5:$A$7,0))-F2630*R2630,0)</f>
        <v>1210720</v>
      </c>
      <c r="V2630" s="45">
        <f>IF(S2630=1,U2630*(1-Asumsi!$B$10),U2630)</f>
        <v>1150184</v>
      </c>
    </row>
    <row r="2631" spans="1:22" x14ac:dyDescent="0.35">
      <c r="A2631" s="43">
        <v>14247</v>
      </c>
      <c r="B2631" s="43" t="s">
        <v>202</v>
      </c>
      <c r="C2631" s="43" t="s">
        <v>722</v>
      </c>
      <c r="D2631" s="44">
        <v>40771</v>
      </c>
      <c r="E2631" s="43">
        <v>4</v>
      </c>
      <c r="F2631" s="43">
        <v>29500</v>
      </c>
      <c r="G2631" s="43">
        <v>0.03</v>
      </c>
      <c r="H2631" s="43">
        <v>885</v>
      </c>
      <c r="I2631" s="43" t="s">
        <v>76</v>
      </c>
      <c r="J2631" s="43" t="s">
        <v>150</v>
      </c>
      <c r="K2631" s="43">
        <f t="shared" si="328"/>
        <v>2011</v>
      </c>
      <c r="L2631" s="43">
        <f t="shared" si="329"/>
        <v>1</v>
      </c>
      <c r="M2631" s="43">
        <f t="shared" si="330"/>
        <v>0</v>
      </c>
      <c r="N2631" s="43">
        <f t="shared" si="331"/>
        <v>1</v>
      </c>
      <c r="O2631" s="43" t="str">
        <f t="shared" si="332"/>
        <v>B: 1-3%</v>
      </c>
      <c r="P2631" s="45">
        <f t="shared" si="333"/>
        <v>28615</v>
      </c>
      <c r="Q2631" s="45">
        <f>IF(L2631=1,F2631*INDEX(Asumsi!$B$5:$B$7,MATCH(I2631,Asumsi!$A$5:$A$7,0))-H2631,0)</f>
        <v>7965</v>
      </c>
      <c r="R2631" s="46">
        <f>MIN(G2631,INDEX(Asumsi!$C$5:$C$7,MATCH(I2631,Asumsi!$A$5:$A$7,0)))</f>
        <v>0.03</v>
      </c>
      <c r="S2631" s="43">
        <f t="shared" si="334"/>
        <v>0</v>
      </c>
      <c r="T2631" s="45">
        <f t="shared" si="335"/>
        <v>0</v>
      </c>
      <c r="U2631" s="45">
        <f>IF(L2631=1,F2631*INDEX(Asumsi!$B$5:$B$7,MATCH(I2631,Asumsi!$A$5:$A$7,0))-F2631*R2631,0)</f>
        <v>7965</v>
      </c>
      <c r="V2631" s="45">
        <f>IF(S2631=1,U2631*(1-Asumsi!$B$10),U2631)</f>
        <v>7965</v>
      </c>
    </row>
    <row r="2632" spans="1:22" x14ac:dyDescent="0.35">
      <c r="A2632" s="43">
        <v>14755</v>
      </c>
      <c r="B2632" s="43" t="s">
        <v>202</v>
      </c>
      <c r="C2632" s="43" t="s">
        <v>709</v>
      </c>
      <c r="D2632" s="44">
        <v>40183</v>
      </c>
      <c r="E2632" s="43">
        <v>31</v>
      </c>
      <c r="F2632" s="43">
        <v>222960</v>
      </c>
      <c r="G2632" s="43">
        <v>0.09</v>
      </c>
      <c r="H2632" s="43">
        <v>20066</v>
      </c>
      <c r="I2632" s="43" t="s">
        <v>76</v>
      </c>
      <c r="J2632" s="43" t="s">
        <v>147</v>
      </c>
      <c r="K2632" s="43">
        <f t="shared" si="328"/>
        <v>2010</v>
      </c>
      <c r="L2632" s="43">
        <f t="shared" si="329"/>
        <v>1</v>
      </c>
      <c r="M2632" s="43">
        <f t="shared" si="330"/>
        <v>0</v>
      </c>
      <c r="N2632" s="43">
        <f t="shared" si="331"/>
        <v>1</v>
      </c>
      <c r="O2632" s="43" t="str">
        <f t="shared" si="332"/>
        <v>D: 7%+</v>
      </c>
      <c r="P2632" s="45">
        <f t="shared" si="333"/>
        <v>202894</v>
      </c>
      <c r="Q2632" s="45">
        <f>IF(L2632=1,F2632*INDEX(Asumsi!$B$5:$B$7,MATCH(I2632,Asumsi!$A$5:$A$7,0))-H2632,0)</f>
        <v>46822</v>
      </c>
      <c r="R2632" s="46">
        <f>MIN(G2632,INDEX(Asumsi!$C$5:$C$7,MATCH(I2632,Asumsi!$A$5:$A$7,0)))</f>
        <v>0.05</v>
      </c>
      <c r="S2632" s="43">
        <f t="shared" si="334"/>
        <v>1</v>
      </c>
      <c r="T2632" s="45">
        <f t="shared" si="335"/>
        <v>8918.3999999999978</v>
      </c>
      <c r="U2632" s="45">
        <f>IF(L2632=1,F2632*INDEX(Asumsi!$B$5:$B$7,MATCH(I2632,Asumsi!$A$5:$A$7,0))-F2632*R2632,0)</f>
        <v>55740</v>
      </c>
      <c r="V2632" s="45">
        <f>IF(S2632=1,U2632*(1-Asumsi!$B$10),U2632)</f>
        <v>52953</v>
      </c>
    </row>
    <row r="2633" spans="1:22" x14ac:dyDescent="0.35">
      <c r="A2633" s="43">
        <v>14854</v>
      </c>
      <c r="B2633" s="43" t="s">
        <v>202</v>
      </c>
      <c r="C2633" s="43" t="s">
        <v>713</v>
      </c>
      <c r="D2633" s="44">
        <v>40296</v>
      </c>
      <c r="E2633" s="43">
        <v>24</v>
      </c>
      <c r="F2633" s="43">
        <v>782460</v>
      </c>
      <c r="G2633" s="43">
        <v>7.0000000000000007E-2</v>
      </c>
      <c r="H2633" s="43">
        <v>54772</v>
      </c>
      <c r="I2633" s="43" t="s">
        <v>76</v>
      </c>
      <c r="J2633" s="43" t="s">
        <v>140</v>
      </c>
      <c r="K2633" s="43">
        <f t="shared" si="328"/>
        <v>2010</v>
      </c>
      <c r="L2633" s="43">
        <f t="shared" si="329"/>
        <v>1</v>
      </c>
      <c r="M2633" s="43">
        <f t="shared" si="330"/>
        <v>0</v>
      </c>
      <c r="N2633" s="43">
        <f t="shared" si="331"/>
        <v>1</v>
      </c>
      <c r="O2633" s="43" t="str">
        <f t="shared" si="332"/>
        <v>D: 7%+</v>
      </c>
      <c r="P2633" s="45">
        <f t="shared" si="333"/>
        <v>727688</v>
      </c>
      <c r="Q2633" s="45">
        <f>IF(L2633=1,F2633*INDEX(Asumsi!$B$5:$B$7,MATCH(I2633,Asumsi!$A$5:$A$7,0))-H2633,0)</f>
        <v>179966</v>
      </c>
      <c r="R2633" s="46">
        <f>MIN(G2633,INDEX(Asumsi!$C$5:$C$7,MATCH(I2633,Asumsi!$A$5:$A$7,0)))</f>
        <v>0.05</v>
      </c>
      <c r="S2633" s="43">
        <f t="shared" si="334"/>
        <v>1</v>
      </c>
      <c r="T2633" s="45">
        <f t="shared" si="335"/>
        <v>15649.200000000003</v>
      </c>
      <c r="U2633" s="45">
        <f>IF(L2633=1,F2633*INDEX(Asumsi!$B$5:$B$7,MATCH(I2633,Asumsi!$A$5:$A$7,0))-F2633*R2633,0)</f>
        <v>195615</v>
      </c>
      <c r="V2633" s="45">
        <f>IF(S2633=1,U2633*(1-Asumsi!$B$10),U2633)</f>
        <v>185834.25</v>
      </c>
    </row>
    <row r="2634" spans="1:22" x14ac:dyDescent="0.35">
      <c r="A2634" s="43">
        <v>15078</v>
      </c>
      <c r="B2634" s="43" t="s">
        <v>202</v>
      </c>
      <c r="C2634" s="43" t="s">
        <v>680</v>
      </c>
      <c r="D2634" s="44">
        <v>40491</v>
      </c>
      <c r="E2634" s="43">
        <v>33</v>
      </c>
      <c r="F2634" s="43">
        <v>414020</v>
      </c>
      <c r="G2634" s="43">
        <v>0.01</v>
      </c>
      <c r="H2634" s="43">
        <v>4140</v>
      </c>
      <c r="I2634" s="43" t="s">
        <v>76</v>
      </c>
      <c r="J2634" s="43" t="s">
        <v>145</v>
      </c>
      <c r="K2634" s="43">
        <f t="shared" si="328"/>
        <v>2010</v>
      </c>
      <c r="L2634" s="43">
        <f t="shared" si="329"/>
        <v>1</v>
      </c>
      <c r="M2634" s="43">
        <f t="shared" si="330"/>
        <v>0</v>
      </c>
      <c r="N2634" s="43">
        <f t="shared" si="331"/>
        <v>1</v>
      </c>
      <c r="O2634" s="43" t="str">
        <f t="shared" si="332"/>
        <v>B: 1-3%</v>
      </c>
      <c r="P2634" s="45">
        <f t="shared" si="333"/>
        <v>409880</v>
      </c>
      <c r="Q2634" s="45">
        <f>IF(L2634=1,F2634*INDEX(Asumsi!$B$5:$B$7,MATCH(I2634,Asumsi!$A$5:$A$7,0))-H2634,0)</f>
        <v>120066</v>
      </c>
      <c r="R2634" s="46">
        <f>MIN(G2634,INDEX(Asumsi!$C$5:$C$7,MATCH(I2634,Asumsi!$A$5:$A$7,0)))</f>
        <v>0.01</v>
      </c>
      <c r="S2634" s="43">
        <f t="shared" si="334"/>
        <v>0</v>
      </c>
      <c r="T2634" s="45">
        <f t="shared" si="335"/>
        <v>0</v>
      </c>
      <c r="U2634" s="45">
        <f>IF(L2634=1,F2634*INDEX(Asumsi!$B$5:$B$7,MATCH(I2634,Asumsi!$A$5:$A$7,0))-F2634*R2634,0)</f>
        <v>120065.8</v>
      </c>
      <c r="V2634" s="45">
        <f>IF(S2634=1,U2634*(1-Asumsi!$B$10),U2634)</f>
        <v>120065.8</v>
      </c>
    </row>
    <row r="2635" spans="1:22" x14ac:dyDescent="0.35">
      <c r="A2635" s="43">
        <v>15744</v>
      </c>
      <c r="B2635" s="43" t="s">
        <v>202</v>
      </c>
      <c r="C2635" s="43" t="s">
        <v>441</v>
      </c>
      <c r="D2635" s="44">
        <v>40258</v>
      </c>
      <c r="E2635" s="43">
        <v>16</v>
      </c>
      <c r="F2635" s="43">
        <v>1677620</v>
      </c>
      <c r="G2635" s="43">
        <v>0.09</v>
      </c>
      <c r="H2635" s="43">
        <v>150986</v>
      </c>
      <c r="I2635" s="43" t="s">
        <v>76</v>
      </c>
      <c r="J2635" s="43" t="s">
        <v>145</v>
      </c>
      <c r="K2635" s="43">
        <f t="shared" si="328"/>
        <v>2010</v>
      </c>
      <c r="L2635" s="43">
        <f t="shared" si="329"/>
        <v>1</v>
      </c>
      <c r="M2635" s="43">
        <f t="shared" si="330"/>
        <v>0</v>
      </c>
      <c r="N2635" s="43">
        <f t="shared" si="331"/>
        <v>1</v>
      </c>
      <c r="O2635" s="43" t="str">
        <f t="shared" si="332"/>
        <v>D: 7%+</v>
      </c>
      <c r="P2635" s="45">
        <f t="shared" si="333"/>
        <v>1526634</v>
      </c>
      <c r="Q2635" s="45">
        <f>IF(L2635=1,F2635*INDEX(Asumsi!$B$5:$B$7,MATCH(I2635,Asumsi!$A$5:$A$7,0))-H2635,0)</f>
        <v>352300</v>
      </c>
      <c r="R2635" s="46">
        <f>MIN(G2635,INDEX(Asumsi!$C$5:$C$7,MATCH(I2635,Asumsi!$A$5:$A$7,0)))</f>
        <v>0.05</v>
      </c>
      <c r="S2635" s="43">
        <f t="shared" si="334"/>
        <v>1</v>
      </c>
      <c r="T2635" s="45">
        <f t="shared" si="335"/>
        <v>67104.799999999988</v>
      </c>
      <c r="U2635" s="45">
        <f>IF(L2635=1,F2635*INDEX(Asumsi!$B$5:$B$7,MATCH(I2635,Asumsi!$A$5:$A$7,0))-F2635*R2635,0)</f>
        <v>419405</v>
      </c>
      <c r="V2635" s="45">
        <f>IF(S2635=1,U2635*(1-Asumsi!$B$10),U2635)</f>
        <v>398434.75</v>
      </c>
    </row>
    <row r="2636" spans="1:22" x14ac:dyDescent="0.35">
      <c r="A2636" s="43">
        <v>16454</v>
      </c>
      <c r="B2636" s="43" t="s">
        <v>202</v>
      </c>
      <c r="C2636" s="43" t="s">
        <v>509</v>
      </c>
      <c r="D2636" s="44">
        <v>41040</v>
      </c>
      <c r="E2636" s="43">
        <v>12</v>
      </c>
      <c r="F2636" s="43">
        <v>188780</v>
      </c>
      <c r="G2636" s="43">
        <v>0.04</v>
      </c>
      <c r="H2636" s="43">
        <v>7551</v>
      </c>
      <c r="I2636" s="43" t="s">
        <v>76</v>
      </c>
      <c r="J2636" s="43" t="s">
        <v>138</v>
      </c>
      <c r="K2636" s="43">
        <f t="shared" si="328"/>
        <v>2012</v>
      </c>
      <c r="L2636" s="43">
        <f t="shared" si="329"/>
        <v>1</v>
      </c>
      <c r="M2636" s="43">
        <f t="shared" si="330"/>
        <v>0</v>
      </c>
      <c r="N2636" s="43">
        <f t="shared" si="331"/>
        <v>1</v>
      </c>
      <c r="O2636" s="43" t="str">
        <f t="shared" si="332"/>
        <v>C: 4-6%</v>
      </c>
      <c r="P2636" s="45">
        <f t="shared" si="333"/>
        <v>181229</v>
      </c>
      <c r="Q2636" s="45">
        <f>IF(L2636=1,F2636*INDEX(Asumsi!$B$5:$B$7,MATCH(I2636,Asumsi!$A$5:$A$7,0))-H2636,0)</f>
        <v>49083</v>
      </c>
      <c r="R2636" s="46">
        <f>MIN(G2636,INDEX(Asumsi!$C$5:$C$7,MATCH(I2636,Asumsi!$A$5:$A$7,0)))</f>
        <v>0.04</v>
      </c>
      <c r="S2636" s="43">
        <f t="shared" si="334"/>
        <v>0</v>
      </c>
      <c r="T2636" s="45">
        <f t="shared" si="335"/>
        <v>0</v>
      </c>
      <c r="U2636" s="45">
        <f>IF(L2636=1,F2636*INDEX(Asumsi!$B$5:$B$7,MATCH(I2636,Asumsi!$A$5:$A$7,0))-F2636*R2636,0)</f>
        <v>49082.8</v>
      </c>
      <c r="V2636" s="45">
        <f>IF(S2636=1,U2636*(1-Asumsi!$B$10),U2636)</f>
        <v>49082.8</v>
      </c>
    </row>
    <row r="2637" spans="1:22" x14ac:dyDescent="0.35">
      <c r="A2637" s="43">
        <v>16676</v>
      </c>
      <c r="B2637" s="43" t="s">
        <v>202</v>
      </c>
      <c r="C2637" s="43" t="s">
        <v>706</v>
      </c>
      <c r="D2637" s="44">
        <v>39891</v>
      </c>
      <c r="E2637" s="43">
        <v>39</v>
      </c>
      <c r="F2637" s="43">
        <v>1873604</v>
      </c>
      <c r="G2637" s="43">
        <v>7.0000000000000007E-2</v>
      </c>
      <c r="H2637" s="43">
        <v>131152</v>
      </c>
      <c r="I2637" s="43" t="s">
        <v>77</v>
      </c>
      <c r="J2637" s="43" t="s">
        <v>137</v>
      </c>
      <c r="K2637" s="43">
        <f t="shared" si="328"/>
        <v>2009</v>
      </c>
      <c r="L2637" s="43">
        <f t="shared" si="329"/>
        <v>1</v>
      </c>
      <c r="M2637" s="43">
        <f t="shared" si="330"/>
        <v>0</v>
      </c>
      <c r="N2637" s="43">
        <f t="shared" si="331"/>
        <v>1</v>
      </c>
      <c r="O2637" s="43" t="str">
        <f t="shared" si="332"/>
        <v>D: 7%+</v>
      </c>
      <c r="P2637" s="45">
        <f t="shared" si="333"/>
        <v>1742452</v>
      </c>
      <c r="Q2637" s="45">
        <f>IF(L2637=1,F2637*INDEX(Asumsi!$B$5:$B$7,MATCH(I2637,Asumsi!$A$5:$A$7,0))-H2637,0)</f>
        <v>430929.19999999995</v>
      </c>
      <c r="R2637" s="46">
        <f>MIN(G2637,INDEX(Asumsi!$C$5:$C$7,MATCH(I2637,Asumsi!$A$5:$A$7,0)))</f>
        <v>0.05</v>
      </c>
      <c r="S2637" s="43">
        <f t="shared" si="334"/>
        <v>1</v>
      </c>
      <c r="T2637" s="45">
        <f t="shared" si="335"/>
        <v>37472.080000000009</v>
      </c>
      <c r="U2637" s="45">
        <f>IF(L2637=1,F2637*INDEX(Asumsi!$B$5:$B$7,MATCH(I2637,Asumsi!$A$5:$A$7,0))-F2637*R2637,0)</f>
        <v>468400.99999999994</v>
      </c>
      <c r="V2637" s="45">
        <f>IF(S2637=1,U2637*(1-Asumsi!$B$10),U2637)</f>
        <v>444980.9499999999</v>
      </c>
    </row>
    <row r="2638" spans="1:22" x14ac:dyDescent="0.35">
      <c r="A2638" s="43">
        <v>16897</v>
      </c>
      <c r="B2638" s="43" t="s">
        <v>202</v>
      </c>
      <c r="C2638" s="43" t="s">
        <v>706</v>
      </c>
      <c r="D2638" s="44">
        <v>41075</v>
      </c>
      <c r="E2638" s="43">
        <v>1</v>
      </c>
      <c r="F2638" s="43">
        <v>759600</v>
      </c>
      <c r="G2638" s="43">
        <v>0.02</v>
      </c>
      <c r="H2638" s="43">
        <v>15192</v>
      </c>
      <c r="I2638" s="43" t="s">
        <v>75</v>
      </c>
      <c r="J2638" s="43" t="s">
        <v>135</v>
      </c>
      <c r="K2638" s="43">
        <f t="shared" si="328"/>
        <v>2012</v>
      </c>
      <c r="L2638" s="43">
        <f t="shared" si="329"/>
        <v>1</v>
      </c>
      <c r="M2638" s="43">
        <f t="shared" si="330"/>
        <v>0</v>
      </c>
      <c r="N2638" s="43">
        <f t="shared" si="331"/>
        <v>1</v>
      </c>
      <c r="O2638" s="43" t="str">
        <f t="shared" si="332"/>
        <v>B: 1-3%</v>
      </c>
      <c r="P2638" s="45">
        <f t="shared" si="333"/>
        <v>744408</v>
      </c>
      <c r="Q2638" s="45">
        <f>IF(L2638=1,F2638*INDEX(Asumsi!$B$5:$B$7,MATCH(I2638,Asumsi!$A$5:$A$7,0))-H2638,0)</f>
        <v>212688</v>
      </c>
      <c r="R2638" s="46">
        <f>MIN(G2638,INDEX(Asumsi!$C$5:$C$7,MATCH(I2638,Asumsi!$A$5:$A$7,0)))</f>
        <v>0.02</v>
      </c>
      <c r="S2638" s="43">
        <f t="shared" si="334"/>
        <v>0</v>
      </c>
      <c r="T2638" s="45">
        <f t="shared" si="335"/>
        <v>0</v>
      </c>
      <c r="U2638" s="45">
        <f>IF(L2638=1,F2638*INDEX(Asumsi!$B$5:$B$7,MATCH(I2638,Asumsi!$A$5:$A$7,0))-F2638*R2638,0)</f>
        <v>212688</v>
      </c>
      <c r="V2638" s="45">
        <f>IF(S2638=1,U2638*(1-Asumsi!$B$10),U2638)</f>
        <v>212688</v>
      </c>
    </row>
    <row r="2639" spans="1:22" x14ac:dyDescent="0.35">
      <c r="A2639" s="43">
        <v>16999</v>
      </c>
      <c r="B2639" s="43" t="s">
        <v>202</v>
      </c>
      <c r="C2639" s="43" t="s">
        <v>698</v>
      </c>
      <c r="D2639" s="44">
        <v>39832</v>
      </c>
      <c r="E2639" s="43">
        <v>18</v>
      </c>
      <c r="F2639" s="43">
        <v>7136900</v>
      </c>
      <c r="G2639" s="43">
        <v>0.09</v>
      </c>
      <c r="H2639" s="43">
        <v>642321</v>
      </c>
      <c r="I2639" s="43" t="s">
        <v>76</v>
      </c>
      <c r="J2639" s="43" t="s">
        <v>141</v>
      </c>
      <c r="K2639" s="43">
        <f t="shared" si="328"/>
        <v>2009</v>
      </c>
      <c r="L2639" s="43">
        <f t="shared" si="329"/>
        <v>1</v>
      </c>
      <c r="M2639" s="43">
        <f t="shared" si="330"/>
        <v>0</v>
      </c>
      <c r="N2639" s="43">
        <f t="shared" si="331"/>
        <v>1</v>
      </c>
      <c r="O2639" s="43" t="str">
        <f t="shared" si="332"/>
        <v>D: 7%+</v>
      </c>
      <c r="P2639" s="45">
        <f t="shared" si="333"/>
        <v>6494579</v>
      </c>
      <c r="Q2639" s="45">
        <f>IF(L2639=1,F2639*INDEX(Asumsi!$B$5:$B$7,MATCH(I2639,Asumsi!$A$5:$A$7,0))-H2639,0)</f>
        <v>1498749</v>
      </c>
      <c r="R2639" s="46">
        <f>MIN(G2639,INDEX(Asumsi!$C$5:$C$7,MATCH(I2639,Asumsi!$A$5:$A$7,0)))</f>
        <v>0.05</v>
      </c>
      <c r="S2639" s="43">
        <f t="shared" si="334"/>
        <v>1</v>
      </c>
      <c r="T2639" s="45">
        <f t="shared" si="335"/>
        <v>285475.99999999994</v>
      </c>
      <c r="U2639" s="45">
        <f>IF(L2639=1,F2639*INDEX(Asumsi!$B$5:$B$7,MATCH(I2639,Asumsi!$A$5:$A$7,0))-F2639*R2639,0)</f>
        <v>1784225</v>
      </c>
      <c r="V2639" s="45">
        <f>IF(S2639=1,U2639*(1-Asumsi!$B$10),U2639)</f>
        <v>1695013.75</v>
      </c>
    </row>
    <row r="2640" spans="1:22" x14ac:dyDescent="0.35">
      <c r="A2640" s="43">
        <v>17091</v>
      </c>
      <c r="B2640" s="43" t="s">
        <v>202</v>
      </c>
      <c r="C2640" s="43" t="s">
        <v>700</v>
      </c>
      <c r="D2640" s="44">
        <v>41111</v>
      </c>
      <c r="E2640" s="43">
        <v>45</v>
      </c>
      <c r="F2640" s="43">
        <v>5208630</v>
      </c>
      <c r="G2640" s="43">
        <v>0</v>
      </c>
      <c r="H2640" s="43">
        <v>0</v>
      </c>
      <c r="I2640" s="43" t="s">
        <v>77</v>
      </c>
      <c r="J2640" s="43" t="s">
        <v>137</v>
      </c>
      <c r="K2640" s="43">
        <f t="shared" si="328"/>
        <v>2012</v>
      </c>
      <c r="L2640" s="43">
        <f t="shared" si="329"/>
        <v>1</v>
      </c>
      <c r="M2640" s="43">
        <f t="shared" si="330"/>
        <v>0</v>
      </c>
      <c r="N2640" s="43">
        <f t="shared" si="331"/>
        <v>1</v>
      </c>
      <c r="O2640" s="43" t="str">
        <f t="shared" si="332"/>
        <v>A: 0%</v>
      </c>
      <c r="P2640" s="45">
        <f t="shared" si="333"/>
        <v>5208630</v>
      </c>
      <c r="Q2640" s="45">
        <f>IF(L2640=1,F2640*INDEX(Asumsi!$B$5:$B$7,MATCH(I2640,Asumsi!$A$5:$A$7,0))-H2640,0)</f>
        <v>1562589</v>
      </c>
      <c r="R2640" s="46">
        <f>MIN(G2640,INDEX(Asumsi!$C$5:$C$7,MATCH(I2640,Asumsi!$A$5:$A$7,0)))</f>
        <v>0</v>
      </c>
      <c r="S2640" s="43">
        <f t="shared" si="334"/>
        <v>0</v>
      </c>
      <c r="T2640" s="45">
        <f t="shared" si="335"/>
        <v>0</v>
      </c>
      <c r="U2640" s="45">
        <f>IF(L2640=1,F2640*INDEX(Asumsi!$B$5:$B$7,MATCH(I2640,Asumsi!$A$5:$A$7,0))-F2640*R2640,0)</f>
        <v>1562589</v>
      </c>
      <c r="V2640" s="45">
        <f>IF(S2640=1,U2640*(1-Asumsi!$B$10),U2640)</f>
        <v>1562589</v>
      </c>
    </row>
    <row r="2641" spans="1:22" x14ac:dyDescent="0.35">
      <c r="A2641" s="43">
        <v>17249</v>
      </c>
      <c r="B2641" s="43" t="s">
        <v>202</v>
      </c>
      <c r="C2641" s="43" t="s">
        <v>717</v>
      </c>
      <c r="D2641" s="44">
        <v>40446</v>
      </c>
      <c r="E2641" s="43">
        <v>37</v>
      </c>
      <c r="F2641" s="43">
        <v>5823280</v>
      </c>
      <c r="G2641" s="43">
        <v>0.02</v>
      </c>
      <c r="H2641" s="43">
        <v>116466</v>
      </c>
      <c r="I2641" s="43" t="s">
        <v>77</v>
      </c>
      <c r="J2641" s="43" t="s">
        <v>142</v>
      </c>
      <c r="K2641" s="43">
        <f t="shared" si="328"/>
        <v>2010</v>
      </c>
      <c r="L2641" s="43">
        <f t="shared" si="329"/>
        <v>1</v>
      </c>
      <c r="M2641" s="43">
        <f t="shared" si="330"/>
        <v>0</v>
      </c>
      <c r="N2641" s="43">
        <f t="shared" si="331"/>
        <v>1</v>
      </c>
      <c r="O2641" s="43" t="str">
        <f t="shared" si="332"/>
        <v>B: 1-3%</v>
      </c>
      <c r="P2641" s="45">
        <f t="shared" si="333"/>
        <v>5706814</v>
      </c>
      <c r="Q2641" s="45">
        <f>IF(L2641=1,F2641*INDEX(Asumsi!$B$5:$B$7,MATCH(I2641,Asumsi!$A$5:$A$7,0))-H2641,0)</f>
        <v>1630518</v>
      </c>
      <c r="R2641" s="46">
        <f>MIN(G2641,INDEX(Asumsi!$C$5:$C$7,MATCH(I2641,Asumsi!$A$5:$A$7,0)))</f>
        <v>0.02</v>
      </c>
      <c r="S2641" s="43">
        <f t="shared" si="334"/>
        <v>0</v>
      </c>
      <c r="T2641" s="45">
        <f t="shared" si="335"/>
        <v>0</v>
      </c>
      <c r="U2641" s="45">
        <f>IF(L2641=1,F2641*INDEX(Asumsi!$B$5:$B$7,MATCH(I2641,Asumsi!$A$5:$A$7,0))-F2641*R2641,0)</f>
        <v>1630518.4</v>
      </c>
      <c r="V2641" s="45">
        <f>IF(S2641=1,U2641*(1-Asumsi!$B$10),U2641)</f>
        <v>1630518.4</v>
      </c>
    </row>
    <row r="2642" spans="1:22" x14ac:dyDescent="0.35">
      <c r="A2642" s="43">
        <v>17670</v>
      </c>
      <c r="B2642" s="43" t="s">
        <v>202</v>
      </c>
      <c r="C2642" s="43" t="s">
        <v>426</v>
      </c>
      <c r="D2642" s="44">
        <v>40050</v>
      </c>
      <c r="E2642" s="43">
        <v>14</v>
      </c>
      <c r="F2642" s="43">
        <v>73040</v>
      </c>
      <c r="G2642" s="43">
        <v>7.0000000000000007E-2</v>
      </c>
      <c r="H2642" s="43">
        <v>5113</v>
      </c>
      <c r="I2642" s="43" t="s">
        <v>76</v>
      </c>
      <c r="J2642" s="43" t="s">
        <v>149</v>
      </c>
      <c r="K2642" s="43">
        <f t="shared" si="328"/>
        <v>2009</v>
      </c>
      <c r="L2642" s="43">
        <f t="shared" si="329"/>
        <v>1</v>
      </c>
      <c r="M2642" s="43">
        <f t="shared" si="330"/>
        <v>0</v>
      </c>
      <c r="N2642" s="43">
        <f t="shared" si="331"/>
        <v>1</v>
      </c>
      <c r="O2642" s="43" t="str">
        <f t="shared" si="332"/>
        <v>D: 7%+</v>
      </c>
      <c r="P2642" s="45">
        <f t="shared" si="333"/>
        <v>67927</v>
      </c>
      <c r="Q2642" s="45">
        <f>IF(L2642=1,F2642*INDEX(Asumsi!$B$5:$B$7,MATCH(I2642,Asumsi!$A$5:$A$7,0))-H2642,0)</f>
        <v>16799</v>
      </c>
      <c r="R2642" s="46">
        <f>MIN(G2642,INDEX(Asumsi!$C$5:$C$7,MATCH(I2642,Asumsi!$A$5:$A$7,0)))</f>
        <v>0.05</v>
      </c>
      <c r="S2642" s="43">
        <f t="shared" si="334"/>
        <v>1</v>
      </c>
      <c r="T2642" s="45">
        <f t="shared" si="335"/>
        <v>1460.8000000000002</v>
      </c>
      <c r="U2642" s="45">
        <f>IF(L2642=1,F2642*INDEX(Asumsi!$B$5:$B$7,MATCH(I2642,Asumsi!$A$5:$A$7,0))-F2642*R2642,0)</f>
        <v>18260</v>
      </c>
      <c r="V2642" s="45">
        <f>IF(S2642=1,U2642*(1-Asumsi!$B$10),U2642)</f>
        <v>17347</v>
      </c>
    </row>
    <row r="2643" spans="1:22" x14ac:dyDescent="0.35">
      <c r="A2643" s="43">
        <v>17797</v>
      </c>
      <c r="B2643" s="43" t="s">
        <v>202</v>
      </c>
      <c r="C2643" s="43" t="s">
        <v>718</v>
      </c>
      <c r="D2643" s="44">
        <v>41100</v>
      </c>
      <c r="E2643" s="43">
        <v>10</v>
      </c>
      <c r="F2643" s="43">
        <v>2154560</v>
      </c>
      <c r="G2643" s="43">
        <v>0</v>
      </c>
      <c r="H2643" s="43">
        <v>0</v>
      </c>
      <c r="I2643" s="43" t="s">
        <v>75</v>
      </c>
      <c r="J2643" s="43" t="s">
        <v>143</v>
      </c>
      <c r="K2643" s="43">
        <f t="shared" si="328"/>
        <v>2012</v>
      </c>
      <c r="L2643" s="43">
        <f t="shared" si="329"/>
        <v>1</v>
      </c>
      <c r="M2643" s="43">
        <f t="shared" si="330"/>
        <v>0</v>
      </c>
      <c r="N2643" s="43">
        <f t="shared" si="331"/>
        <v>1</v>
      </c>
      <c r="O2643" s="43" t="str">
        <f t="shared" si="332"/>
        <v>A: 0%</v>
      </c>
      <c r="P2643" s="45">
        <f t="shared" si="333"/>
        <v>2154560</v>
      </c>
      <c r="Q2643" s="45">
        <f>IF(L2643=1,F2643*INDEX(Asumsi!$B$5:$B$7,MATCH(I2643,Asumsi!$A$5:$A$7,0))-H2643,0)</f>
        <v>646368</v>
      </c>
      <c r="R2643" s="46">
        <f>MIN(G2643,INDEX(Asumsi!$C$5:$C$7,MATCH(I2643,Asumsi!$A$5:$A$7,0)))</f>
        <v>0</v>
      </c>
      <c r="S2643" s="43">
        <f t="shared" si="334"/>
        <v>0</v>
      </c>
      <c r="T2643" s="45">
        <f t="shared" si="335"/>
        <v>0</v>
      </c>
      <c r="U2643" s="45">
        <f>IF(L2643=1,F2643*INDEX(Asumsi!$B$5:$B$7,MATCH(I2643,Asumsi!$A$5:$A$7,0))-F2643*R2643,0)</f>
        <v>646368</v>
      </c>
      <c r="V2643" s="45">
        <f>IF(S2643=1,U2643*(1-Asumsi!$B$10),U2643)</f>
        <v>646368</v>
      </c>
    </row>
    <row r="2644" spans="1:22" x14ac:dyDescent="0.35">
      <c r="A2644" s="43">
        <v>18213</v>
      </c>
      <c r="B2644" s="43" t="s">
        <v>202</v>
      </c>
      <c r="C2644" s="43" t="s">
        <v>715</v>
      </c>
      <c r="D2644" s="44">
        <v>40431</v>
      </c>
      <c r="E2644" s="43">
        <v>29</v>
      </c>
      <c r="F2644" s="43">
        <v>2222460</v>
      </c>
      <c r="G2644" s="43">
        <v>0.1</v>
      </c>
      <c r="H2644" s="43">
        <v>222246</v>
      </c>
      <c r="I2644" s="43" t="s">
        <v>76</v>
      </c>
      <c r="J2644" s="43" t="s">
        <v>145</v>
      </c>
      <c r="K2644" s="43">
        <f t="shared" si="328"/>
        <v>2010</v>
      </c>
      <c r="L2644" s="43">
        <f t="shared" si="329"/>
        <v>1</v>
      </c>
      <c r="M2644" s="43">
        <f t="shared" si="330"/>
        <v>0</v>
      </c>
      <c r="N2644" s="43">
        <f t="shared" si="331"/>
        <v>1</v>
      </c>
      <c r="O2644" s="43" t="str">
        <f t="shared" si="332"/>
        <v>D: 7%+</v>
      </c>
      <c r="P2644" s="45">
        <f t="shared" si="333"/>
        <v>2000214</v>
      </c>
      <c r="Q2644" s="45">
        <f>IF(L2644=1,F2644*INDEX(Asumsi!$B$5:$B$7,MATCH(I2644,Asumsi!$A$5:$A$7,0))-H2644,0)</f>
        <v>444492</v>
      </c>
      <c r="R2644" s="46">
        <f>MIN(G2644,INDEX(Asumsi!$C$5:$C$7,MATCH(I2644,Asumsi!$A$5:$A$7,0)))</f>
        <v>0.05</v>
      </c>
      <c r="S2644" s="43">
        <f t="shared" si="334"/>
        <v>1</v>
      </c>
      <c r="T2644" s="45">
        <f t="shared" si="335"/>
        <v>111123</v>
      </c>
      <c r="U2644" s="45">
        <f>IF(L2644=1,F2644*INDEX(Asumsi!$B$5:$B$7,MATCH(I2644,Asumsi!$A$5:$A$7,0))-F2644*R2644,0)</f>
        <v>555615</v>
      </c>
      <c r="V2644" s="45">
        <f>IF(S2644=1,U2644*(1-Asumsi!$B$10),U2644)</f>
        <v>527834.25</v>
      </c>
    </row>
    <row r="2645" spans="1:22" x14ac:dyDescent="0.35">
      <c r="A2645" s="43">
        <v>18241</v>
      </c>
      <c r="B2645" s="43" t="s">
        <v>202</v>
      </c>
      <c r="C2645" s="43" t="s">
        <v>722</v>
      </c>
      <c r="D2645" s="44">
        <v>40386</v>
      </c>
      <c r="E2645" s="43">
        <v>3</v>
      </c>
      <c r="F2645" s="43">
        <v>129000</v>
      </c>
      <c r="G2645" s="43">
        <v>0.05</v>
      </c>
      <c r="H2645" s="43">
        <v>6450</v>
      </c>
      <c r="I2645" s="43" t="s">
        <v>77</v>
      </c>
      <c r="J2645" s="43" t="s">
        <v>142</v>
      </c>
      <c r="K2645" s="43">
        <f t="shared" si="328"/>
        <v>2010</v>
      </c>
      <c r="L2645" s="43">
        <f t="shared" si="329"/>
        <v>1</v>
      </c>
      <c r="M2645" s="43">
        <f t="shared" si="330"/>
        <v>0</v>
      </c>
      <c r="N2645" s="43">
        <f t="shared" si="331"/>
        <v>1</v>
      </c>
      <c r="O2645" s="43" t="str">
        <f t="shared" si="332"/>
        <v>C: 4-6%</v>
      </c>
      <c r="P2645" s="45">
        <f t="shared" si="333"/>
        <v>122550</v>
      </c>
      <c r="Q2645" s="45">
        <f>IF(L2645=1,F2645*INDEX(Asumsi!$B$5:$B$7,MATCH(I2645,Asumsi!$A$5:$A$7,0))-H2645,0)</f>
        <v>32250</v>
      </c>
      <c r="R2645" s="46">
        <f>MIN(G2645,INDEX(Asumsi!$C$5:$C$7,MATCH(I2645,Asumsi!$A$5:$A$7,0)))</f>
        <v>0.05</v>
      </c>
      <c r="S2645" s="43">
        <f t="shared" si="334"/>
        <v>0</v>
      </c>
      <c r="T2645" s="45">
        <f t="shared" si="335"/>
        <v>0</v>
      </c>
      <c r="U2645" s="45">
        <f>IF(L2645=1,F2645*INDEX(Asumsi!$B$5:$B$7,MATCH(I2645,Asumsi!$A$5:$A$7,0))-F2645*R2645,0)</f>
        <v>32250</v>
      </c>
      <c r="V2645" s="45">
        <f>IF(S2645=1,U2645*(1-Asumsi!$B$10),U2645)</f>
        <v>32250</v>
      </c>
    </row>
    <row r="2646" spans="1:22" x14ac:dyDescent="0.35">
      <c r="A2646" s="43">
        <v>18244</v>
      </c>
      <c r="B2646" s="43" t="s">
        <v>202</v>
      </c>
      <c r="C2646" s="43" t="s">
        <v>509</v>
      </c>
      <c r="D2646" s="44">
        <v>40585</v>
      </c>
      <c r="E2646" s="43">
        <v>1</v>
      </c>
      <c r="F2646" s="43">
        <v>344680</v>
      </c>
      <c r="G2646" s="43">
        <v>0</v>
      </c>
      <c r="H2646" s="43">
        <v>0</v>
      </c>
      <c r="I2646" s="43" t="s">
        <v>75</v>
      </c>
      <c r="J2646" s="43" t="s">
        <v>135</v>
      </c>
      <c r="K2646" s="43">
        <f t="shared" si="328"/>
        <v>2011</v>
      </c>
      <c r="L2646" s="43">
        <f t="shared" si="329"/>
        <v>1</v>
      </c>
      <c r="M2646" s="43">
        <f t="shared" si="330"/>
        <v>0</v>
      </c>
      <c r="N2646" s="43">
        <f t="shared" si="331"/>
        <v>1</v>
      </c>
      <c r="O2646" s="43" t="str">
        <f t="shared" si="332"/>
        <v>A: 0%</v>
      </c>
      <c r="P2646" s="45">
        <f t="shared" si="333"/>
        <v>344680</v>
      </c>
      <c r="Q2646" s="45">
        <f>IF(L2646=1,F2646*INDEX(Asumsi!$B$5:$B$7,MATCH(I2646,Asumsi!$A$5:$A$7,0))-H2646,0)</f>
        <v>103404</v>
      </c>
      <c r="R2646" s="46">
        <f>MIN(G2646,INDEX(Asumsi!$C$5:$C$7,MATCH(I2646,Asumsi!$A$5:$A$7,0)))</f>
        <v>0</v>
      </c>
      <c r="S2646" s="43">
        <f t="shared" si="334"/>
        <v>0</v>
      </c>
      <c r="T2646" s="45">
        <f t="shared" si="335"/>
        <v>0</v>
      </c>
      <c r="U2646" s="45">
        <f>IF(L2646=1,F2646*INDEX(Asumsi!$B$5:$B$7,MATCH(I2646,Asumsi!$A$5:$A$7,0))-F2646*R2646,0)</f>
        <v>103404</v>
      </c>
      <c r="V2646" s="45">
        <f>IF(S2646=1,U2646*(1-Asumsi!$B$10),U2646)</f>
        <v>103404</v>
      </c>
    </row>
    <row r="2647" spans="1:22" x14ac:dyDescent="0.35">
      <c r="A2647" s="43">
        <v>18465</v>
      </c>
      <c r="B2647" s="43" t="s">
        <v>202</v>
      </c>
      <c r="C2647" s="43" t="s">
        <v>723</v>
      </c>
      <c r="D2647" s="44">
        <v>40283</v>
      </c>
      <c r="E2647" s="43">
        <v>12</v>
      </c>
      <c r="F2647" s="43">
        <v>1632460</v>
      </c>
      <c r="G2647" s="43">
        <v>0.05</v>
      </c>
      <c r="H2647" s="43">
        <v>81623</v>
      </c>
      <c r="I2647" s="43" t="s">
        <v>76</v>
      </c>
      <c r="J2647" s="43" t="s">
        <v>140</v>
      </c>
      <c r="K2647" s="43">
        <f t="shared" si="328"/>
        <v>2010</v>
      </c>
      <c r="L2647" s="43">
        <f t="shared" si="329"/>
        <v>1</v>
      </c>
      <c r="M2647" s="43">
        <f t="shared" si="330"/>
        <v>0</v>
      </c>
      <c r="N2647" s="43">
        <f t="shared" si="331"/>
        <v>1</v>
      </c>
      <c r="O2647" s="43" t="str">
        <f t="shared" si="332"/>
        <v>C: 4-6%</v>
      </c>
      <c r="P2647" s="45">
        <f t="shared" si="333"/>
        <v>1550837</v>
      </c>
      <c r="Q2647" s="45">
        <f>IF(L2647=1,F2647*INDEX(Asumsi!$B$5:$B$7,MATCH(I2647,Asumsi!$A$5:$A$7,0))-H2647,0)</f>
        <v>408115</v>
      </c>
      <c r="R2647" s="46">
        <f>MIN(G2647,INDEX(Asumsi!$C$5:$C$7,MATCH(I2647,Asumsi!$A$5:$A$7,0)))</f>
        <v>0.05</v>
      </c>
      <c r="S2647" s="43">
        <f t="shared" si="334"/>
        <v>0</v>
      </c>
      <c r="T2647" s="45">
        <f t="shared" si="335"/>
        <v>0</v>
      </c>
      <c r="U2647" s="45">
        <f>IF(L2647=1,F2647*INDEX(Asumsi!$B$5:$B$7,MATCH(I2647,Asumsi!$A$5:$A$7,0))-F2647*R2647,0)</f>
        <v>408115</v>
      </c>
      <c r="V2647" s="45">
        <f>IF(S2647=1,U2647*(1-Asumsi!$B$10),U2647)</f>
        <v>408115</v>
      </c>
    </row>
    <row r="2648" spans="1:22" x14ac:dyDescent="0.35">
      <c r="A2648" s="43">
        <v>18528</v>
      </c>
      <c r="B2648" s="43" t="s">
        <v>202</v>
      </c>
      <c r="C2648" s="43" t="s">
        <v>441</v>
      </c>
      <c r="D2648" s="44">
        <v>40663</v>
      </c>
      <c r="E2648" s="43">
        <v>33</v>
      </c>
      <c r="F2648" s="43">
        <v>681940</v>
      </c>
      <c r="G2648" s="43">
        <v>7.0000000000000007E-2</v>
      </c>
      <c r="H2648" s="43">
        <v>47736</v>
      </c>
      <c r="I2648" s="43" t="s">
        <v>76</v>
      </c>
      <c r="J2648" s="43" t="s">
        <v>141</v>
      </c>
      <c r="K2648" s="43">
        <f t="shared" si="328"/>
        <v>2011</v>
      </c>
      <c r="L2648" s="43">
        <f t="shared" si="329"/>
        <v>1</v>
      </c>
      <c r="M2648" s="43">
        <f t="shared" si="330"/>
        <v>0</v>
      </c>
      <c r="N2648" s="43">
        <f t="shared" si="331"/>
        <v>1</v>
      </c>
      <c r="O2648" s="43" t="str">
        <f t="shared" si="332"/>
        <v>D: 7%+</v>
      </c>
      <c r="P2648" s="45">
        <f t="shared" si="333"/>
        <v>634204</v>
      </c>
      <c r="Q2648" s="45">
        <f>IF(L2648=1,F2648*INDEX(Asumsi!$B$5:$B$7,MATCH(I2648,Asumsi!$A$5:$A$7,0))-H2648,0)</f>
        <v>156846</v>
      </c>
      <c r="R2648" s="46">
        <f>MIN(G2648,INDEX(Asumsi!$C$5:$C$7,MATCH(I2648,Asumsi!$A$5:$A$7,0)))</f>
        <v>0.05</v>
      </c>
      <c r="S2648" s="43">
        <f t="shared" si="334"/>
        <v>1</v>
      </c>
      <c r="T2648" s="45">
        <f t="shared" si="335"/>
        <v>13638.800000000003</v>
      </c>
      <c r="U2648" s="45">
        <f>IF(L2648=1,F2648*INDEX(Asumsi!$B$5:$B$7,MATCH(I2648,Asumsi!$A$5:$A$7,0))-F2648*R2648,0)</f>
        <v>170485</v>
      </c>
      <c r="V2648" s="45">
        <f>IF(S2648=1,U2648*(1-Asumsi!$B$10),U2648)</f>
        <v>161960.75</v>
      </c>
    </row>
    <row r="2649" spans="1:22" x14ac:dyDescent="0.35">
      <c r="A2649" s="43">
        <v>18917</v>
      </c>
      <c r="B2649" s="43" t="s">
        <v>202</v>
      </c>
      <c r="C2649" s="43" t="s">
        <v>709</v>
      </c>
      <c r="D2649" s="44">
        <v>41032</v>
      </c>
      <c r="E2649" s="43">
        <v>14</v>
      </c>
      <c r="F2649" s="43">
        <v>57640</v>
      </c>
      <c r="G2649" s="43">
        <v>0.08</v>
      </c>
      <c r="H2649" s="43">
        <v>4611</v>
      </c>
      <c r="I2649" s="43" t="s">
        <v>76</v>
      </c>
      <c r="J2649" s="43" t="s">
        <v>138</v>
      </c>
      <c r="K2649" s="43">
        <f t="shared" si="328"/>
        <v>2012</v>
      </c>
      <c r="L2649" s="43">
        <f t="shared" si="329"/>
        <v>1</v>
      </c>
      <c r="M2649" s="43">
        <f t="shared" si="330"/>
        <v>0</v>
      </c>
      <c r="N2649" s="43">
        <f t="shared" si="331"/>
        <v>1</v>
      </c>
      <c r="O2649" s="43" t="str">
        <f t="shared" si="332"/>
        <v>D: 7%+</v>
      </c>
      <c r="P2649" s="45">
        <f t="shared" si="333"/>
        <v>53029</v>
      </c>
      <c r="Q2649" s="45">
        <f>IF(L2649=1,F2649*INDEX(Asumsi!$B$5:$B$7,MATCH(I2649,Asumsi!$A$5:$A$7,0))-H2649,0)</f>
        <v>12681</v>
      </c>
      <c r="R2649" s="46">
        <f>MIN(G2649,INDEX(Asumsi!$C$5:$C$7,MATCH(I2649,Asumsi!$A$5:$A$7,0)))</f>
        <v>0.05</v>
      </c>
      <c r="S2649" s="43">
        <f t="shared" si="334"/>
        <v>1</v>
      </c>
      <c r="T2649" s="45">
        <f t="shared" si="335"/>
        <v>1729.2</v>
      </c>
      <c r="U2649" s="45">
        <f>IF(L2649=1,F2649*INDEX(Asumsi!$B$5:$B$7,MATCH(I2649,Asumsi!$A$5:$A$7,0))-F2649*R2649,0)</f>
        <v>14410</v>
      </c>
      <c r="V2649" s="45">
        <f>IF(S2649=1,U2649*(1-Asumsi!$B$10),U2649)</f>
        <v>13689.5</v>
      </c>
    </row>
    <row r="2650" spans="1:22" x14ac:dyDescent="0.35">
      <c r="A2650" s="43">
        <v>19493</v>
      </c>
      <c r="B2650" s="43" t="s">
        <v>202</v>
      </c>
      <c r="C2650" s="43" t="s">
        <v>712</v>
      </c>
      <c r="D2650" s="44">
        <v>39846</v>
      </c>
      <c r="E2650" s="43">
        <v>31</v>
      </c>
      <c r="F2650" s="43">
        <v>9426500</v>
      </c>
      <c r="G2650" s="43">
        <v>0.1</v>
      </c>
      <c r="H2650" s="43">
        <v>942650</v>
      </c>
      <c r="I2650" s="43" t="s">
        <v>75</v>
      </c>
      <c r="J2650" s="43" t="s">
        <v>136</v>
      </c>
      <c r="K2650" s="43">
        <f t="shared" si="328"/>
        <v>2009</v>
      </c>
      <c r="L2650" s="43">
        <f t="shared" si="329"/>
        <v>1</v>
      </c>
      <c r="M2650" s="43">
        <f t="shared" si="330"/>
        <v>0</v>
      </c>
      <c r="N2650" s="43">
        <f t="shared" si="331"/>
        <v>1</v>
      </c>
      <c r="O2650" s="43" t="str">
        <f t="shared" si="332"/>
        <v>D: 7%+</v>
      </c>
      <c r="P2650" s="45">
        <f t="shared" si="333"/>
        <v>8483850</v>
      </c>
      <c r="Q2650" s="45">
        <f>IF(L2650=1,F2650*INDEX(Asumsi!$B$5:$B$7,MATCH(I2650,Asumsi!$A$5:$A$7,0))-H2650,0)</f>
        <v>1885300</v>
      </c>
      <c r="R2650" s="46">
        <f>MIN(G2650,INDEX(Asumsi!$C$5:$C$7,MATCH(I2650,Asumsi!$A$5:$A$7,0)))</f>
        <v>0.03</v>
      </c>
      <c r="S2650" s="43">
        <f t="shared" si="334"/>
        <v>1</v>
      </c>
      <c r="T2650" s="45">
        <f t="shared" si="335"/>
        <v>659855.00000000012</v>
      </c>
      <c r="U2650" s="45">
        <f>IF(L2650=1,F2650*INDEX(Asumsi!$B$5:$B$7,MATCH(I2650,Asumsi!$A$5:$A$7,0))-F2650*R2650,0)</f>
        <v>2545155</v>
      </c>
      <c r="V2650" s="45">
        <f>IF(S2650=1,U2650*(1-Asumsi!$B$10),U2650)</f>
        <v>2417897.25</v>
      </c>
    </row>
    <row r="2651" spans="1:22" x14ac:dyDescent="0.35">
      <c r="A2651" s="43">
        <v>19616</v>
      </c>
      <c r="B2651" s="43" t="s">
        <v>209</v>
      </c>
      <c r="C2651" s="43" t="s">
        <v>680</v>
      </c>
      <c r="D2651" s="44">
        <v>40899</v>
      </c>
      <c r="E2651" s="43">
        <v>3</v>
      </c>
      <c r="F2651" s="43">
        <v>184620</v>
      </c>
      <c r="G2651" s="43">
        <v>0</v>
      </c>
      <c r="H2651" s="43">
        <v>0</v>
      </c>
      <c r="I2651" s="43" t="s">
        <v>76</v>
      </c>
      <c r="J2651" s="43" t="s">
        <v>147</v>
      </c>
      <c r="K2651" s="43">
        <f t="shared" si="328"/>
        <v>2011</v>
      </c>
      <c r="L2651" s="43">
        <f t="shared" si="329"/>
        <v>0</v>
      </c>
      <c r="M2651" s="43">
        <f t="shared" si="330"/>
        <v>1</v>
      </c>
      <c r="N2651" s="43">
        <f t="shared" si="331"/>
        <v>1</v>
      </c>
      <c r="O2651" s="43" t="str">
        <f t="shared" si="332"/>
        <v>A: 0%</v>
      </c>
      <c r="P2651" s="45">
        <f t="shared" si="333"/>
        <v>0</v>
      </c>
      <c r="Q2651" s="45">
        <f>IF(L2651=1,F2651*INDEX(Asumsi!$B$5:$B$7,MATCH(I2651,Asumsi!$A$5:$A$7,0))-H2651,0)</f>
        <v>0</v>
      </c>
      <c r="R2651" s="46">
        <f>MIN(G2651,INDEX(Asumsi!$C$5:$C$7,MATCH(I2651,Asumsi!$A$5:$A$7,0)))</f>
        <v>0</v>
      </c>
      <c r="S2651" s="43">
        <f t="shared" si="334"/>
        <v>0</v>
      </c>
      <c r="T2651" s="45">
        <f t="shared" si="335"/>
        <v>0</v>
      </c>
      <c r="U2651" s="45">
        <f>IF(L2651=1,F2651*INDEX(Asumsi!$B$5:$B$7,MATCH(I2651,Asumsi!$A$5:$A$7,0))-F2651*R2651,0)</f>
        <v>0</v>
      </c>
      <c r="V2651" s="45">
        <f>IF(S2651=1,U2651*(1-Asumsi!$B$10),U2651)</f>
        <v>0</v>
      </c>
    </row>
    <row r="2652" spans="1:22" x14ac:dyDescent="0.35">
      <c r="A2652" s="43">
        <v>20390</v>
      </c>
      <c r="B2652" s="43" t="s">
        <v>202</v>
      </c>
      <c r="C2652" s="43" t="s">
        <v>708</v>
      </c>
      <c r="D2652" s="44">
        <v>40056</v>
      </c>
      <c r="E2652" s="43">
        <v>35</v>
      </c>
      <c r="F2652" s="43">
        <v>2542240</v>
      </c>
      <c r="G2652" s="43">
        <v>0.05</v>
      </c>
      <c r="H2652" s="43">
        <v>127112</v>
      </c>
      <c r="I2652" s="43" t="s">
        <v>77</v>
      </c>
      <c r="J2652" s="43" t="s">
        <v>142</v>
      </c>
      <c r="K2652" s="43">
        <f t="shared" si="328"/>
        <v>2009</v>
      </c>
      <c r="L2652" s="43">
        <f t="shared" si="329"/>
        <v>1</v>
      </c>
      <c r="M2652" s="43">
        <f t="shared" si="330"/>
        <v>0</v>
      </c>
      <c r="N2652" s="43">
        <f t="shared" si="331"/>
        <v>1</v>
      </c>
      <c r="O2652" s="43" t="str">
        <f t="shared" si="332"/>
        <v>C: 4-6%</v>
      </c>
      <c r="P2652" s="45">
        <f t="shared" si="333"/>
        <v>2415128</v>
      </c>
      <c r="Q2652" s="45">
        <f>IF(L2652=1,F2652*INDEX(Asumsi!$B$5:$B$7,MATCH(I2652,Asumsi!$A$5:$A$7,0))-H2652,0)</f>
        <v>635560</v>
      </c>
      <c r="R2652" s="46">
        <f>MIN(G2652,INDEX(Asumsi!$C$5:$C$7,MATCH(I2652,Asumsi!$A$5:$A$7,0)))</f>
        <v>0.05</v>
      </c>
      <c r="S2652" s="43">
        <f t="shared" si="334"/>
        <v>0</v>
      </c>
      <c r="T2652" s="45">
        <f t="shared" si="335"/>
        <v>0</v>
      </c>
      <c r="U2652" s="45">
        <f>IF(L2652=1,F2652*INDEX(Asumsi!$B$5:$B$7,MATCH(I2652,Asumsi!$A$5:$A$7,0))-F2652*R2652,0)</f>
        <v>635560</v>
      </c>
      <c r="V2652" s="45">
        <f>IF(S2652=1,U2652*(1-Asumsi!$B$10),U2652)</f>
        <v>635560</v>
      </c>
    </row>
    <row r="2653" spans="1:22" x14ac:dyDescent="0.35">
      <c r="A2653" s="43">
        <v>20451</v>
      </c>
      <c r="B2653" s="43" t="s">
        <v>202</v>
      </c>
      <c r="C2653" s="43" t="s">
        <v>712</v>
      </c>
      <c r="D2653" s="44">
        <v>41054</v>
      </c>
      <c r="E2653" s="43">
        <v>6</v>
      </c>
      <c r="F2653" s="43">
        <v>107440</v>
      </c>
      <c r="G2653" s="43">
        <v>0.1</v>
      </c>
      <c r="H2653" s="43">
        <v>10744</v>
      </c>
      <c r="I2653" s="43" t="s">
        <v>76</v>
      </c>
      <c r="J2653" s="43" t="s">
        <v>145</v>
      </c>
      <c r="K2653" s="43">
        <f t="shared" si="328"/>
        <v>2012</v>
      </c>
      <c r="L2653" s="43">
        <f t="shared" si="329"/>
        <v>1</v>
      </c>
      <c r="M2653" s="43">
        <f t="shared" si="330"/>
        <v>0</v>
      </c>
      <c r="N2653" s="43">
        <f t="shared" si="331"/>
        <v>1</v>
      </c>
      <c r="O2653" s="43" t="str">
        <f t="shared" si="332"/>
        <v>D: 7%+</v>
      </c>
      <c r="P2653" s="45">
        <f t="shared" si="333"/>
        <v>96696</v>
      </c>
      <c r="Q2653" s="45">
        <f>IF(L2653=1,F2653*INDEX(Asumsi!$B$5:$B$7,MATCH(I2653,Asumsi!$A$5:$A$7,0))-H2653,0)</f>
        <v>21488</v>
      </c>
      <c r="R2653" s="46">
        <f>MIN(G2653,INDEX(Asumsi!$C$5:$C$7,MATCH(I2653,Asumsi!$A$5:$A$7,0)))</f>
        <v>0.05</v>
      </c>
      <c r="S2653" s="43">
        <f t="shared" si="334"/>
        <v>1</v>
      </c>
      <c r="T2653" s="45">
        <f t="shared" si="335"/>
        <v>5372</v>
      </c>
      <c r="U2653" s="45">
        <f>IF(L2653=1,F2653*INDEX(Asumsi!$B$5:$B$7,MATCH(I2653,Asumsi!$A$5:$A$7,0))-F2653*R2653,0)</f>
        <v>26860</v>
      </c>
      <c r="V2653" s="45">
        <f>IF(S2653=1,U2653*(1-Asumsi!$B$10),U2653)</f>
        <v>25517</v>
      </c>
    </row>
    <row r="2654" spans="1:22" x14ac:dyDescent="0.35">
      <c r="A2654" s="43">
        <v>20486</v>
      </c>
      <c r="B2654" s="43" t="s">
        <v>209</v>
      </c>
      <c r="C2654" s="43" t="s">
        <v>704</v>
      </c>
      <c r="D2654" s="44">
        <v>40607</v>
      </c>
      <c r="E2654" s="43">
        <v>34</v>
      </c>
      <c r="F2654" s="43">
        <v>612600</v>
      </c>
      <c r="G2654" s="43">
        <v>7.0000000000000007E-2</v>
      </c>
      <c r="H2654" s="43">
        <v>42882</v>
      </c>
      <c r="I2654" s="43" t="s">
        <v>76</v>
      </c>
      <c r="J2654" s="43" t="s">
        <v>145</v>
      </c>
      <c r="K2654" s="43">
        <f t="shared" si="328"/>
        <v>2011</v>
      </c>
      <c r="L2654" s="43">
        <f t="shared" si="329"/>
        <v>0</v>
      </c>
      <c r="M2654" s="43">
        <f t="shared" si="330"/>
        <v>1</v>
      </c>
      <c r="N2654" s="43">
        <f t="shared" si="331"/>
        <v>1</v>
      </c>
      <c r="O2654" s="43" t="str">
        <f t="shared" si="332"/>
        <v>D: 7%+</v>
      </c>
      <c r="P2654" s="45">
        <f t="shared" si="333"/>
        <v>0</v>
      </c>
      <c r="Q2654" s="45">
        <f>IF(L2654=1,F2654*INDEX(Asumsi!$B$5:$B$7,MATCH(I2654,Asumsi!$A$5:$A$7,0))-H2654,0)</f>
        <v>0</v>
      </c>
      <c r="R2654" s="46">
        <f>MIN(G2654,INDEX(Asumsi!$C$5:$C$7,MATCH(I2654,Asumsi!$A$5:$A$7,0)))</f>
        <v>0.05</v>
      </c>
      <c r="S2654" s="43">
        <f t="shared" si="334"/>
        <v>1</v>
      </c>
      <c r="T2654" s="45">
        <f t="shared" si="335"/>
        <v>0</v>
      </c>
      <c r="U2654" s="45">
        <f>IF(L2654=1,F2654*INDEX(Asumsi!$B$5:$B$7,MATCH(I2654,Asumsi!$A$5:$A$7,0))-F2654*R2654,0)</f>
        <v>0</v>
      </c>
      <c r="V2654" s="45">
        <f>IF(S2654=1,U2654*(1-Asumsi!$B$10),U2654)</f>
        <v>0</v>
      </c>
    </row>
    <row r="2655" spans="1:22" x14ac:dyDescent="0.35">
      <c r="A2655" s="43">
        <v>20899</v>
      </c>
      <c r="B2655" s="43" t="s">
        <v>209</v>
      </c>
      <c r="C2655" s="43" t="s">
        <v>699</v>
      </c>
      <c r="D2655" s="44">
        <v>40280</v>
      </c>
      <c r="E2655" s="43">
        <v>9</v>
      </c>
      <c r="F2655" s="43">
        <v>990200</v>
      </c>
      <c r="G2655" s="43">
        <v>0.04</v>
      </c>
      <c r="H2655" s="43">
        <v>39608</v>
      </c>
      <c r="I2655" s="43" t="s">
        <v>76</v>
      </c>
      <c r="J2655" s="43" t="s">
        <v>145</v>
      </c>
      <c r="K2655" s="43">
        <f t="shared" si="328"/>
        <v>2010</v>
      </c>
      <c r="L2655" s="43">
        <f t="shared" si="329"/>
        <v>0</v>
      </c>
      <c r="M2655" s="43">
        <f t="shared" si="330"/>
        <v>1</v>
      </c>
      <c r="N2655" s="43">
        <f t="shared" si="331"/>
        <v>1</v>
      </c>
      <c r="O2655" s="43" t="str">
        <f t="shared" si="332"/>
        <v>C: 4-6%</v>
      </c>
      <c r="P2655" s="45">
        <f t="shared" si="333"/>
        <v>0</v>
      </c>
      <c r="Q2655" s="45">
        <f>IF(L2655=1,F2655*INDEX(Asumsi!$B$5:$B$7,MATCH(I2655,Asumsi!$A$5:$A$7,0))-H2655,0)</f>
        <v>0</v>
      </c>
      <c r="R2655" s="46">
        <f>MIN(G2655,INDEX(Asumsi!$C$5:$C$7,MATCH(I2655,Asumsi!$A$5:$A$7,0)))</f>
        <v>0.04</v>
      </c>
      <c r="S2655" s="43">
        <f t="shared" si="334"/>
        <v>0</v>
      </c>
      <c r="T2655" s="45">
        <f t="shared" si="335"/>
        <v>0</v>
      </c>
      <c r="U2655" s="45">
        <f>IF(L2655=1,F2655*INDEX(Asumsi!$B$5:$B$7,MATCH(I2655,Asumsi!$A$5:$A$7,0))-F2655*R2655,0)</f>
        <v>0</v>
      </c>
      <c r="V2655" s="45">
        <f>IF(S2655=1,U2655*(1-Asumsi!$B$10),U2655)</f>
        <v>0</v>
      </c>
    </row>
    <row r="2656" spans="1:22" x14ac:dyDescent="0.35">
      <c r="A2656" s="43">
        <v>21089</v>
      </c>
      <c r="B2656" s="43" t="s">
        <v>202</v>
      </c>
      <c r="C2656" s="43" t="s">
        <v>718</v>
      </c>
      <c r="D2656" s="44">
        <v>40752</v>
      </c>
      <c r="E2656" s="43">
        <v>4</v>
      </c>
      <c r="F2656" s="43">
        <v>1119500</v>
      </c>
      <c r="G2656" s="43">
        <v>7.0000000000000007E-2</v>
      </c>
      <c r="H2656" s="43">
        <v>78365</v>
      </c>
      <c r="I2656" s="43" t="s">
        <v>75</v>
      </c>
      <c r="J2656" s="43" t="s">
        <v>135</v>
      </c>
      <c r="K2656" s="43">
        <f t="shared" si="328"/>
        <v>2011</v>
      </c>
      <c r="L2656" s="43">
        <f t="shared" si="329"/>
        <v>1</v>
      </c>
      <c r="M2656" s="43">
        <f t="shared" si="330"/>
        <v>0</v>
      </c>
      <c r="N2656" s="43">
        <f t="shared" si="331"/>
        <v>1</v>
      </c>
      <c r="O2656" s="43" t="str">
        <f t="shared" si="332"/>
        <v>D: 7%+</v>
      </c>
      <c r="P2656" s="45">
        <f t="shared" si="333"/>
        <v>1041135</v>
      </c>
      <c r="Q2656" s="45">
        <f>IF(L2656=1,F2656*INDEX(Asumsi!$B$5:$B$7,MATCH(I2656,Asumsi!$A$5:$A$7,0))-H2656,0)</f>
        <v>257485</v>
      </c>
      <c r="R2656" s="46">
        <f>MIN(G2656,INDEX(Asumsi!$C$5:$C$7,MATCH(I2656,Asumsi!$A$5:$A$7,0)))</f>
        <v>0.03</v>
      </c>
      <c r="S2656" s="43">
        <f t="shared" si="334"/>
        <v>1</v>
      </c>
      <c r="T2656" s="45">
        <f t="shared" si="335"/>
        <v>44780.000000000007</v>
      </c>
      <c r="U2656" s="45">
        <f>IF(L2656=1,F2656*INDEX(Asumsi!$B$5:$B$7,MATCH(I2656,Asumsi!$A$5:$A$7,0))-F2656*R2656,0)</f>
        <v>302265</v>
      </c>
      <c r="V2656" s="45">
        <f>IF(S2656=1,U2656*(1-Asumsi!$B$10),U2656)</f>
        <v>287151.75</v>
      </c>
    </row>
    <row r="2657" spans="1:22" x14ac:dyDescent="0.35">
      <c r="A2657" s="43">
        <v>21634</v>
      </c>
      <c r="B2657" s="43" t="s">
        <v>202</v>
      </c>
      <c r="C2657" s="43" t="s">
        <v>724</v>
      </c>
      <c r="D2657" s="44">
        <v>41210</v>
      </c>
      <c r="E2657" s="43">
        <v>8</v>
      </c>
      <c r="F2657" s="43">
        <v>3223460</v>
      </c>
      <c r="G2657" s="43">
        <v>0.1</v>
      </c>
      <c r="H2657" s="43">
        <v>322346</v>
      </c>
      <c r="I2657" s="43" t="s">
        <v>76</v>
      </c>
      <c r="J2657" s="43" t="s">
        <v>141</v>
      </c>
      <c r="K2657" s="43">
        <f t="shared" si="328"/>
        <v>2012</v>
      </c>
      <c r="L2657" s="43">
        <f t="shared" si="329"/>
        <v>1</v>
      </c>
      <c r="M2657" s="43">
        <f t="shared" si="330"/>
        <v>0</v>
      </c>
      <c r="N2657" s="43">
        <f t="shared" si="331"/>
        <v>1</v>
      </c>
      <c r="O2657" s="43" t="str">
        <f t="shared" si="332"/>
        <v>D: 7%+</v>
      </c>
      <c r="P2657" s="45">
        <f t="shared" si="333"/>
        <v>2901114</v>
      </c>
      <c r="Q2657" s="45">
        <f>IF(L2657=1,F2657*INDEX(Asumsi!$B$5:$B$7,MATCH(I2657,Asumsi!$A$5:$A$7,0))-H2657,0)</f>
        <v>644692</v>
      </c>
      <c r="R2657" s="46">
        <f>MIN(G2657,INDEX(Asumsi!$C$5:$C$7,MATCH(I2657,Asumsi!$A$5:$A$7,0)))</f>
        <v>0.05</v>
      </c>
      <c r="S2657" s="43">
        <f t="shared" si="334"/>
        <v>1</v>
      </c>
      <c r="T2657" s="45">
        <f t="shared" si="335"/>
        <v>161173</v>
      </c>
      <c r="U2657" s="45">
        <f>IF(L2657=1,F2657*INDEX(Asumsi!$B$5:$B$7,MATCH(I2657,Asumsi!$A$5:$A$7,0))-F2657*R2657,0)</f>
        <v>805865</v>
      </c>
      <c r="V2657" s="45">
        <f>IF(S2657=1,U2657*(1-Asumsi!$B$10),U2657)</f>
        <v>765571.75</v>
      </c>
    </row>
    <row r="2658" spans="1:22" x14ac:dyDescent="0.35">
      <c r="A2658" s="43">
        <v>21665</v>
      </c>
      <c r="B2658" s="43" t="s">
        <v>202</v>
      </c>
      <c r="C2658" s="43" t="s">
        <v>699</v>
      </c>
      <c r="D2658" s="44">
        <v>41197</v>
      </c>
      <c r="E2658" s="43">
        <v>5</v>
      </c>
      <c r="F2658" s="43">
        <v>949586</v>
      </c>
      <c r="G2658" s="43">
        <v>0.09</v>
      </c>
      <c r="H2658" s="43">
        <v>85463</v>
      </c>
      <c r="I2658" s="43" t="s">
        <v>77</v>
      </c>
      <c r="J2658" s="43" t="s">
        <v>137</v>
      </c>
      <c r="K2658" s="43">
        <f t="shared" si="328"/>
        <v>2012</v>
      </c>
      <c r="L2658" s="43">
        <f t="shared" si="329"/>
        <v>1</v>
      </c>
      <c r="M2658" s="43">
        <f t="shared" si="330"/>
        <v>0</v>
      </c>
      <c r="N2658" s="43">
        <f t="shared" si="331"/>
        <v>1</v>
      </c>
      <c r="O2658" s="43" t="str">
        <f t="shared" si="332"/>
        <v>D: 7%+</v>
      </c>
      <c r="P2658" s="45">
        <f t="shared" si="333"/>
        <v>864123</v>
      </c>
      <c r="Q2658" s="45">
        <f>IF(L2658=1,F2658*INDEX(Asumsi!$B$5:$B$7,MATCH(I2658,Asumsi!$A$5:$A$7,0))-H2658,0)</f>
        <v>199412.8</v>
      </c>
      <c r="R2658" s="46">
        <f>MIN(G2658,INDEX(Asumsi!$C$5:$C$7,MATCH(I2658,Asumsi!$A$5:$A$7,0)))</f>
        <v>0.05</v>
      </c>
      <c r="S2658" s="43">
        <f t="shared" si="334"/>
        <v>1</v>
      </c>
      <c r="T2658" s="45">
        <f t="shared" si="335"/>
        <v>37983.439999999995</v>
      </c>
      <c r="U2658" s="45">
        <f>IF(L2658=1,F2658*INDEX(Asumsi!$B$5:$B$7,MATCH(I2658,Asumsi!$A$5:$A$7,0))-F2658*R2658,0)</f>
        <v>237396.5</v>
      </c>
      <c r="V2658" s="45">
        <f>IF(S2658=1,U2658*(1-Asumsi!$B$10),U2658)</f>
        <v>225526.67499999999</v>
      </c>
    </row>
    <row r="2659" spans="1:22" x14ac:dyDescent="0.35">
      <c r="A2659" s="43">
        <v>21729</v>
      </c>
      <c r="B2659" s="43" t="s">
        <v>209</v>
      </c>
      <c r="C2659" s="43" t="s">
        <v>711</v>
      </c>
      <c r="D2659" s="44">
        <v>41249</v>
      </c>
      <c r="E2659" s="43">
        <v>28</v>
      </c>
      <c r="F2659" s="43">
        <v>241960</v>
      </c>
      <c r="G2659" s="43">
        <v>0</v>
      </c>
      <c r="H2659" s="43">
        <v>0</v>
      </c>
      <c r="I2659" s="43" t="s">
        <v>76</v>
      </c>
      <c r="J2659" s="43" t="s">
        <v>138</v>
      </c>
      <c r="K2659" s="43">
        <f t="shared" si="328"/>
        <v>2012</v>
      </c>
      <c r="L2659" s="43">
        <f t="shared" si="329"/>
        <v>0</v>
      </c>
      <c r="M2659" s="43">
        <f t="shared" si="330"/>
        <v>1</v>
      </c>
      <c r="N2659" s="43">
        <f t="shared" si="331"/>
        <v>1</v>
      </c>
      <c r="O2659" s="43" t="str">
        <f t="shared" si="332"/>
        <v>A: 0%</v>
      </c>
      <c r="P2659" s="45">
        <f t="shared" si="333"/>
        <v>0</v>
      </c>
      <c r="Q2659" s="45">
        <f>IF(L2659=1,F2659*INDEX(Asumsi!$B$5:$B$7,MATCH(I2659,Asumsi!$A$5:$A$7,0))-H2659,0)</f>
        <v>0</v>
      </c>
      <c r="R2659" s="46">
        <f>MIN(G2659,INDEX(Asumsi!$C$5:$C$7,MATCH(I2659,Asumsi!$A$5:$A$7,0)))</f>
        <v>0</v>
      </c>
      <c r="S2659" s="43">
        <f t="shared" si="334"/>
        <v>0</v>
      </c>
      <c r="T2659" s="45">
        <f t="shared" si="335"/>
        <v>0</v>
      </c>
      <c r="U2659" s="45">
        <f>IF(L2659=1,F2659*INDEX(Asumsi!$B$5:$B$7,MATCH(I2659,Asumsi!$A$5:$A$7,0))-F2659*R2659,0)</f>
        <v>0</v>
      </c>
      <c r="V2659" s="45">
        <f>IF(S2659=1,U2659*(1-Asumsi!$B$10),U2659)</f>
        <v>0</v>
      </c>
    </row>
    <row r="2660" spans="1:22" x14ac:dyDescent="0.35">
      <c r="A2660" s="43">
        <v>21796</v>
      </c>
      <c r="B2660" s="43" t="s">
        <v>202</v>
      </c>
      <c r="C2660" s="43" t="s">
        <v>718</v>
      </c>
      <c r="D2660" s="44">
        <v>41035</v>
      </c>
      <c r="E2660" s="43">
        <v>46</v>
      </c>
      <c r="F2660" s="43">
        <v>9489280</v>
      </c>
      <c r="G2660" s="43">
        <v>0.04</v>
      </c>
      <c r="H2660" s="43">
        <v>379571</v>
      </c>
      <c r="I2660" s="43" t="s">
        <v>77</v>
      </c>
      <c r="J2660" s="43" t="s">
        <v>142</v>
      </c>
      <c r="K2660" s="43">
        <f t="shared" si="328"/>
        <v>2012</v>
      </c>
      <c r="L2660" s="43">
        <f t="shared" si="329"/>
        <v>1</v>
      </c>
      <c r="M2660" s="43">
        <f t="shared" si="330"/>
        <v>0</v>
      </c>
      <c r="N2660" s="43">
        <f t="shared" si="331"/>
        <v>1</v>
      </c>
      <c r="O2660" s="43" t="str">
        <f t="shared" si="332"/>
        <v>C: 4-6%</v>
      </c>
      <c r="P2660" s="45">
        <f t="shared" si="333"/>
        <v>9109709</v>
      </c>
      <c r="Q2660" s="45">
        <f>IF(L2660=1,F2660*INDEX(Asumsi!$B$5:$B$7,MATCH(I2660,Asumsi!$A$5:$A$7,0))-H2660,0)</f>
        <v>2467213</v>
      </c>
      <c r="R2660" s="46">
        <f>MIN(G2660,INDEX(Asumsi!$C$5:$C$7,MATCH(I2660,Asumsi!$A$5:$A$7,0)))</f>
        <v>0.04</v>
      </c>
      <c r="S2660" s="43">
        <f t="shared" si="334"/>
        <v>0</v>
      </c>
      <c r="T2660" s="45">
        <f t="shared" si="335"/>
        <v>0</v>
      </c>
      <c r="U2660" s="45">
        <f>IF(L2660=1,F2660*INDEX(Asumsi!$B$5:$B$7,MATCH(I2660,Asumsi!$A$5:$A$7,0))-F2660*R2660,0)</f>
        <v>2467212.7999999998</v>
      </c>
      <c r="V2660" s="45">
        <f>IF(S2660=1,U2660*(1-Asumsi!$B$10),U2660)</f>
        <v>2467212.7999999998</v>
      </c>
    </row>
    <row r="2661" spans="1:22" x14ac:dyDescent="0.35">
      <c r="A2661" s="43">
        <v>21958</v>
      </c>
      <c r="B2661" s="43" t="s">
        <v>202</v>
      </c>
      <c r="C2661" s="43" t="s">
        <v>706</v>
      </c>
      <c r="D2661" s="44">
        <v>39969</v>
      </c>
      <c r="E2661" s="43">
        <v>14</v>
      </c>
      <c r="F2661" s="43">
        <v>9996060</v>
      </c>
      <c r="G2661" s="43">
        <v>0.09</v>
      </c>
      <c r="H2661" s="43">
        <v>899645</v>
      </c>
      <c r="I2661" s="43" t="s">
        <v>76</v>
      </c>
      <c r="J2661" s="43" t="s">
        <v>141</v>
      </c>
      <c r="K2661" s="43">
        <f t="shared" si="328"/>
        <v>2009</v>
      </c>
      <c r="L2661" s="43">
        <f t="shared" si="329"/>
        <v>1</v>
      </c>
      <c r="M2661" s="43">
        <f t="shared" si="330"/>
        <v>0</v>
      </c>
      <c r="N2661" s="43">
        <f t="shared" si="331"/>
        <v>1</v>
      </c>
      <c r="O2661" s="43" t="str">
        <f t="shared" si="332"/>
        <v>D: 7%+</v>
      </c>
      <c r="P2661" s="45">
        <f t="shared" si="333"/>
        <v>9096415</v>
      </c>
      <c r="Q2661" s="45">
        <f>IF(L2661=1,F2661*INDEX(Asumsi!$B$5:$B$7,MATCH(I2661,Asumsi!$A$5:$A$7,0))-H2661,0)</f>
        <v>2099173</v>
      </c>
      <c r="R2661" s="46">
        <f>MIN(G2661,INDEX(Asumsi!$C$5:$C$7,MATCH(I2661,Asumsi!$A$5:$A$7,0)))</f>
        <v>0.05</v>
      </c>
      <c r="S2661" s="43">
        <f t="shared" si="334"/>
        <v>1</v>
      </c>
      <c r="T2661" s="45">
        <f t="shared" si="335"/>
        <v>399842.39999999997</v>
      </c>
      <c r="U2661" s="45">
        <f>IF(L2661=1,F2661*INDEX(Asumsi!$B$5:$B$7,MATCH(I2661,Asumsi!$A$5:$A$7,0))-F2661*R2661,0)</f>
        <v>2499015</v>
      </c>
      <c r="V2661" s="45">
        <f>IF(S2661=1,U2661*(1-Asumsi!$B$10),U2661)</f>
        <v>2374064.25</v>
      </c>
    </row>
    <row r="2662" spans="1:22" x14ac:dyDescent="0.35">
      <c r="A2662" s="43">
        <v>22468</v>
      </c>
      <c r="B2662" s="43" t="s">
        <v>202</v>
      </c>
      <c r="C2662" s="43" t="s">
        <v>709</v>
      </c>
      <c r="D2662" s="44">
        <v>40339</v>
      </c>
      <c r="E2662" s="43">
        <v>14</v>
      </c>
      <c r="F2662" s="43">
        <v>646220</v>
      </c>
      <c r="G2662" s="43">
        <v>0</v>
      </c>
      <c r="H2662" s="43">
        <v>0</v>
      </c>
      <c r="I2662" s="43" t="s">
        <v>76</v>
      </c>
      <c r="J2662" s="43" t="s">
        <v>138</v>
      </c>
      <c r="K2662" s="43">
        <f t="shared" si="328"/>
        <v>2010</v>
      </c>
      <c r="L2662" s="43">
        <f t="shared" si="329"/>
        <v>1</v>
      </c>
      <c r="M2662" s="43">
        <f t="shared" si="330"/>
        <v>0</v>
      </c>
      <c r="N2662" s="43">
        <f t="shared" si="331"/>
        <v>1</v>
      </c>
      <c r="O2662" s="43" t="str">
        <f t="shared" si="332"/>
        <v>A: 0%</v>
      </c>
      <c r="P2662" s="45">
        <f t="shared" si="333"/>
        <v>646220</v>
      </c>
      <c r="Q2662" s="45">
        <f>IF(L2662=1,F2662*INDEX(Asumsi!$B$5:$B$7,MATCH(I2662,Asumsi!$A$5:$A$7,0))-H2662,0)</f>
        <v>193866</v>
      </c>
      <c r="R2662" s="46">
        <f>MIN(G2662,INDEX(Asumsi!$C$5:$C$7,MATCH(I2662,Asumsi!$A$5:$A$7,0)))</f>
        <v>0</v>
      </c>
      <c r="S2662" s="43">
        <f t="shared" si="334"/>
        <v>0</v>
      </c>
      <c r="T2662" s="45">
        <f t="shared" si="335"/>
        <v>0</v>
      </c>
      <c r="U2662" s="45">
        <f>IF(L2662=1,F2662*INDEX(Asumsi!$B$5:$B$7,MATCH(I2662,Asumsi!$A$5:$A$7,0))-F2662*R2662,0)</f>
        <v>193866</v>
      </c>
      <c r="V2662" s="45">
        <f>IF(S2662=1,U2662*(1-Asumsi!$B$10),U2662)</f>
        <v>193866</v>
      </c>
    </row>
    <row r="2663" spans="1:22" x14ac:dyDescent="0.35">
      <c r="A2663" s="43">
        <v>22626</v>
      </c>
      <c r="B2663" s="43" t="s">
        <v>202</v>
      </c>
      <c r="C2663" s="43" t="s">
        <v>703</v>
      </c>
      <c r="D2663" s="44">
        <v>40358</v>
      </c>
      <c r="E2663" s="43">
        <v>17</v>
      </c>
      <c r="F2663" s="43">
        <v>181860</v>
      </c>
      <c r="G2663" s="43">
        <v>0.02</v>
      </c>
      <c r="H2663" s="43">
        <v>3637</v>
      </c>
      <c r="I2663" s="43" t="s">
        <v>76</v>
      </c>
      <c r="J2663" s="43" t="s">
        <v>145</v>
      </c>
      <c r="K2663" s="43">
        <f t="shared" si="328"/>
        <v>2010</v>
      </c>
      <c r="L2663" s="43">
        <f t="shared" si="329"/>
        <v>1</v>
      </c>
      <c r="M2663" s="43">
        <f t="shared" si="330"/>
        <v>0</v>
      </c>
      <c r="N2663" s="43">
        <f t="shared" si="331"/>
        <v>1</v>
      </c>
      <c r="O2663" s="43" t="str">
        <f t="shared" si="332"/>
        <v>B: 1-3%</v>
      </c>
      <c r="P2663" s="45">
        <f t="shared" si="333"/>
        <v>178223</v>
      </c>
      <c r="Q2663" s="45">
        <f>IF(L2663=1,F2663*INDEX(Asumsi!$B$5:$B$7,MATCH(I2663,Asumsi!$A$5:$A$7,0))-H2663,0)</f>
        <v>50921</v>
      </c>
      <c r="R2663" s="46">
        <f>MIN(G2663,INDEX(Asumsi!$C$5:$C$7,MATCH(I2663,Asumsi!$A$5:$A$7,0)))</f>
        <v>0.02</v>
      </c>
      <c r="S2663" s="43">
        <f t="shared" si="334"/>
        <v>0</v>
      </c>
      <c r="T2663" s="45">
        <f t="shared" si="335"/>
        <v>0</v>
      </c>
      <c r="U2663" s="45">
        <f>IF(L2663=1,F2663*INDEX(Asumsi!$B$5:$B$7,MATCH(I2663,Asumsi!$A$5:$A$7,0))-F2663*R2663,0)</f>
        <v>50920.800000000003</v>
      </c>
      <c r="V2663" s="45">
        <f>IF(S2663=1,U2663*(1-Asumsi!$B$10),U2663)</f>
        <v>50920.800000000003</v>
      </c>
    </row>
    <row r="2664" spans="1:22" x14ac:dyDescent="0.35">
      <c r="A2664" s="43">
        <v>23205</v>
      </c>
      <c r="B2664" s="43" t="s">
        <v>202</v>
      </c>
      <c r="C2664" s="43" t="s">
        <v>698</v>
      </c>
      <c r="D2664" s="44">
        <v>39957</v>
      </c>
      <c r="E2664" s="43">
        <v>8</v>
      </c>
      <c r="F2664" s="43">
        <v>639240</v>
      </c>
      <c r="G2664" s="43">
        <v>0.08</v>
      </c>
      <c r="H2664" s="43">
        <v>51139</v>
      </c>
      <c r="I2664" s="43" t="s">
        <v>76</v>
      </c>
      <c r="J2664" s="43" t="s">
        <v>141</v>
      </c>
      <c r="K2664" s="43">
        <f t="shared" si="328"/>
        <v>2009</v>
      </c>
      <c r="L2664" s="43">
        <f t="shared" si="329"/>
        <v>1</v>
      </c>
      <c r="M2664" s="43">
        <f t="shared" si="330"/>
        <v>0</v>
      </c>
      <c r="N2664" s="43">
        <f t="shared" si="331"/>
        <v>1</v>
      </c>
      <c r="O2664" s="43" t="str">
        <f t="shared" si="332"/>
        <v>D: 7%+</v>
      </c>
      <c r="P2664" s="45">
        <f t="shared" si="333"/>
        <v>588101</v>
      </c>
      <c r="Q2664" s="45">
        <f>IF(L2664=1,F2664*INDEX(Asumsi!$B$5:$B$7,MATCH(I2664,Asumsi!$A$5:$A$7,0))-H2664,0)</f>
        <v>140633</v>
      </c>
      <c r="R2664" s="46">
        <f>MIN(G2664,INDEX(Asumsi!$C$5:$C$7,MATCH(I2664,Asumsi!$A$5:$A$7,0)))</f>
        <v>0.05</v>
      </c>
      <c r="S2664" s="43">
        <f t="shared" si="334"/>
        <v>1</v>
      </c>
      <c r="T2664" s="45">
        <f t="shared" si="335"/>
        <v>19177.2</v>
      </c>
      <c r="U2664" s="45">
        <f>IF(L2664=1,F2664*INDEX(Asumsi!$B$5:$B$7,MATCH(I2664,Asumsi!$A$5:$A$7,0))-F2664*R2664,0)</f>
        <v>159810</v>
      </c>
      <c r="V2664" s="45">
        <f>IF(S2664=1,U2664*(1-Asumsi!$B$10),U2664)</f>
        <v>151819.5</v>
      </c>
    </row>
    <row r="2665" spans="1:22" x14ac:dyDescent="0.35">
      <c r="A2665" s="43">
        <v>23394</v>
      </c>
      <c r="B2665" s="43" t="s">
        <v>202</v>
      </c>
      <c r="C2665" s="43" t="s">
        <v>700</v>
      </c>
      <c r="D2665" s="44">
        <v>40297</v>
      </c>
      <c r="E2665" s="43">
        <v>45</v>
      </c>
      <c r="F2665" s="43">
        <v>203140</v>
      </c>
      <c r="G2665" s="43">
        <v>0.01</v>
      </c>
      <c r="H2665" s="43">
        <v>2031</v>
      </c>
      <c r="I2665" s="43" t="s">
        <v>76</v>
      </c>
      <c r="J2665" s="43" t="s">
        <v>138</v>
      </c>
      <c r="K2665" s="43">
        <f t="shared" si="328"/>
        <v>2010</v>
      </c>
      <c r="L2665" s="43">
        <f t="shared" si="329"/>
        <v>1</v>
      </c>
      <c r="M2665" s="43">
        <f t="shared" si="330"/>
        <v>0</v>
      </c>
      <c r="N2665" s="43">
        <f t="shared" si="331"/>
        <v>1</v>
      </c>
      <c r="O2665" s="43" t="str">
        <f t="shared" si="332"/>
        <v>B: 1-3%</v>
      </c>
      <c r="P2665" s="45">
        <f t="shared" si="333"/>
        <v>201109</v>
      </c>
      <c r="Q2665" s="45">
        <f>IF(L2665=1,F2665*INDEX(Asumsi!$B$5:$B$7,MATCH(I2665,Asumsi!$A$5:$A$7,0))-H2665,0)</f>
        <v>58911</v>
      </c>
      <c r="R2665" s="46">
        <f>MIN(G2665,INDEX(Asumsi!$C$5:$C$7,MATCH(I2665,Asumsi!$A$5:$A$7,0)))</f>
        <v>0.01</v>
      </c>
      <c r="S2665" s="43">
        <f t="shared" si="334"/>
        <v>0</v>
      </c>
      <c r="T2665" s="45">
        <f t="shared" si="335"/>
        <v>0</v>
      </c>
      <c r="U2665" s="45">
        <f>IF(L2665=1,F2665*INDEX(Asumsi!$B$5:$B$7,MATCH(I2665,Asumsi!$A$5:$A$7,0))-F2665*R2665,0)</f>
        <v>58910.6</v>
      </c>
      <c r="V2665" s="45">
        <f>IF(S2665=1,U2665*(1-Asumsi!$B$10),U2665)</f>
        <v>58910.6</v>
      </c>
    </row>
    <row r="2666" spans="1:22" x14ac:dyDescent="0.35">
      <c r="A2666" s="43">
        <v>24390</v>
      </c>
      <c r="B2666" s="43" t="s">
        <v>202</v>
      </c>
      <c r="C2666" s="43" t="s">
        <v>680</v>
      </c>
      <c r="D2666" s="44">
        <v>41066</v>
      </c>
      <c r="E2666" s="43">
        <v>2</v>
      </c>
      <c r="F2666" s="43">
        <v>215340</v>
      </c>
      <c r="G2666" s="43">
        <v>0.1</v>
      </c>
      <c r="H2666" s="43">
        <v>21534</v>
      </c>
      <c r="I2666" s="43" t="s">
        <v>77</v>
      </c>
      <c r="J2666" s="43" t="s">
        <v>142</v>
      </c>
      <c r="K2666" s="43">
        <f t="shared" si="328"/>
        <v>2012</v>
      </c>
      <c r="L2666" s="43">
        <f t="shared" si="329"/>
        <v>1</v>
      </c>
      <c r="M2666" s="43">
        <f t="shared" si="330"/>
        <v>0</v>
      </c>
      <c r="N2666" s="43">
        <f t="shared" si="331"/>
        <v>1</v>
      </c>
      <c r="O2666" s="43" t="str">
        <f t="shared" si="332"/>
        <v>D: 7%+</v>
      </c>
      <c r="P2666" s="45">
        <f t="shared" si="333"/>
        <v>193806</v>
      </c>
      <c r="Q2666" s="45">
        <f>IF(L2666=1,F2666*INDEX(Asumsi!$B$5:$B$7,MATCH(I2666,Asumsi!$A$5:$A$7,0))-H2666,0)</f>
        <v>43068</v>
      </c>
      <c r="R2666" s="46">
        <f>MIN(G2666,INDEX(Asumsi!$C$5:$C$7,MATCH(I2666,Asumsi!$A$5:$A$7,0)))</f>
        <v>0.05</v>
      </c>
      <c r="S2666" s="43">
        <f t="shared" si="334"/>
        <v>1</v>
      </c>
      <c r="T2666" s="45">
        <f t="shared" si="335"/>
        <v>10767</v>
      </c>
      <c r="U2666" s="45">
        <f>IF(L2666=1,F2666*INDEX(Asumsi!$B$5:$B$7,MATCH(I2666,Asumsi!$A$5:$A$7,0))-F2666*R2666,0)</f>
        <v>53835</v>
      </c>
      <c r="V2666" s="45">
        <f>IF(S2666=1,U2666*(1-Asumsi!$B$10),U2666)</f>
        <v>51143.25</v>
      </c>
    </row>
    <row r="2667" spans="1:22" x14ac:dyDescent="0.35">
      <c r="A2667" s="43">
        <v>24643</v>
      </c>
      <c r="B2667" s="43" t="s">
        <v>202</v>
      </c>
      <c r="C2667" s="43" t="s">
        <v>719</v>
      </c>
      <c r="D2667" s="44">
        <v>41028</v>
      </c>
      <c r="E2667" s="43">
        <v>30</v>
      </c>
      <c r="F2667" s="43">
        <v>4736336</v>
      </c>
      <c r="G2667" s="43">
        <v>0</v>
      </c>
      <c r="H2667" s="43">
        <v>0</v>
      </c>
      <c r="I2667" s="43" t="s">
        <v>77</v>
      </c>
      <c r="J2667" s="43" t="s">
        <v>137</v>
      </c>
      <c r="K2667" s="43">
        <f t="shared" si="328"/>
        <v>2012</v>
      </c>
      <c r="L2667" s="43">
        <f t="shared" si="329"/>
        <v>1</v>
      </c>
      <c r="M2667" s="43">
        <f t="shared" si="330"/>
        <v>0</v>
      </c>
      <c r="N2667" s="43">
        <f t="shared" si="331"/>
        <v>1</v>
      </c>
      <c r="O2667" s="43" t="str">
        <f t="shared" si="332"/>
        <v>A: 0%</v>
      </c>
      <c r="P2667" s="45">
        <f t="shared" si="333"/>
        <v>4736336</v>
      </c>
      <c r="Q2667" s="45">
        <f>IF(L2667=1,F2667*INDEX(Asumsi!$B$5:$B$7,MATCH(I2667,Asumsi!$A$5:$A$7,0))-H2667,0)</f>
        <v>1420900.8</v>
      </c>
      <c r="R2667" s="46">
        <f>MIN(G2667,INDEX(Asumsi!$C$5:$C$7,MATCH(I2667,Asumsi!$A$5:$A$7,0)))</f>
        <v>0</v>
      </c>
      <c r="S2667" s="43">
        <f t="shared" si="334"/>
        <v>0</v>
      </c>
      <c r="T2667" s="45">
        <f t="shared" si="335"/>
        <v>0</v>
      </c>
      <c r="U2667" s="45">
        <f>IF(L2667=1,F2667*INDEX(Asumsi!$B$5:$B$7,MATCH(I2667,Asumsi!$A$5:$A$7,0))-F2667*R2667,0)</f>
        <v>1420900.8</v>
      </c>
      <c r="V2667" s="45">
        <f>IF(S2667=1,U2667*(1-Asumsi!$B$10),U2667)</f>
        <v>1420900.8</v>
      </c>
    </row>
    <row r="2668" spans="1:22" x14ac:dyDescent="0.35">
      <c r="A2668" s="43">
        <v>24679</v>
      </c>
      <c r="B2668" s="43" t="s">
        <v>202</v>
      </c>
      <c r="C2668" s="43" t="s">
        <v>411</v>
      </c>
      <c r="D2668" s="44">
        <v>40670</v>
      </c>
      <c r="E2668" s="43">
        <v>7</v>
      </c>
      <c r="F2668" s="43">
        <v>67980</v>
      </c>
      <c r="G2668" s="43">
        <v>0.09</v>
      </c>
      <c r="H2668" s="43">
        <v>6118</v>
      </c>
      <c r="I2668" s="43" t="s">
        <v>77</v>
      </c>
      <c r="J2668" s="43" t="s">
        <v>142</v>
      </c>
      <c r="K2668" s="43">
        <f t="shared" si="328"/>
        <v>2011</v>
      </c>
      <c r="L2668" s="43">
        <f t="shared" si="329"/>
        <v>1</v>
      </c>
      <c r="M2668" s="43">
        <f t="shared" si="330"/>
        <v>0</v>
      </c>
      <c r="N2668" s="43">
        <f t="shared" si="331"/>
        <v>1</v>
      </c>
      <c r="O2668" s="43" t="str">
        <f t="shared" si="332"/>
        <v>D: 7%+</v>
      </c>
      <c r="P2668" s="45">
        <f t="shared" si="333"/>
        <v>61862</v>
      </c>
      <c r="Q2668" s="45">
        <f>IF(L2668=1,F2668*INDEX(Asumsi!$B$5:$B$7,MATCH(I2668,Asumsi!$A$5:$A$7,0))-H2668,0)</f>
        <v>14276</v>
      </c>
      <c r="R2668" s="46">
        <f>MIN(G2668,INDEX(Asumsi!$C$5:$C$7,MATCH(I2668,Asumsi!$A$5:$A$7,0)))</f>
        <v>0.05</v>
      </c>
      <c r="S2668" s="43">
        <f t="shared" si="334"/>
        <v>1</v>
      </c>
      <c r="T2668" s="45">
        <f t="shared" si="335"/>
        <v>2719.1999999999994</v>
      </c>
      <c r="U2668" s="45">
        <f>IF(L2668=1,F2668*INDEX(Asumsi!$B$5:$B$7,MATCH(I2668,Asumsi!$A$5:$A$7,0))-F2668*R2668,0)</f>
        <v>16995</v>
      </c>
      <c r="V2668" s="45">
        <f>IF(S2668=1,U2668*(1-Asumsi!$B$10),U2668)</f>
        <v>16145.25</v>
      </c>
    </row>
    <row r="2669" spans="1:22" x14ac:dyDescent="0.35">
      <c r="A2669" s="43">
        <v>25062</v>
      </c>
      <c r="B2669" s="43" t="s">
        <v>202</v>
      </c>
      <c r="C2669" s="43" t="s">
        <v>706</v>
      </c>
      <c r="D2669" s="44">
        <v>40481</v>
      </c>
      <c r="E2669" s="43">
        <v>5</v>
      </c>
      <c r="F2669" s="43">
        <v>157580</v>
      </c>
      <c r="G2669" s="43">
        <v>0.03</v>
      </c>
      <c r="H2669" s="43">
        <v>4727</v>
      </c>
      <c r="I2669" s="43" t="s">
        <v>76</v>
      </c>
      <c r="J2669" s="43" t="s">
        <v>141</v>
      </c>
      <c r="K2669" s="43">
        <f t="shared" si="328"/>
        <v>2010</v>
      </c>
      <c r="L2669" s="43">
        <f t="shared" si="329"/>
        <v>1</v>
      </c>
      <c r="M2669" s="43">
        <f t="shared" si="330"/>
        <v>0</v>
      </c>
      <c r="N2669" s="43">
        <f t="shared" si="331"/>
        <v>1</v>
      </c>
      <c r="O2669" s="43" t="str">
        <f t="shared" si="332"/>
        <v>B: 1-3%</v>
      </c>
      <c r="P2669" s="45">
        <f t="shared" si="333"/>
        <v>152853</v>
      </c>
      <c r="Q2669" s="45">
        <f>IF(L2669=1,F2669*INDEX(Asumsi!$B$5:$B$7,MATCH(I2669,Asumsi!$A$5:$A$7,0))-H2669,0)</f>
        <v>42547</v>
      </c>
      <c r="R2669" s="46">
        <f>MIN(G2669,INDEX(Asumsi!$C$5:$C$7,MATCH(I2669,Asumsi!$A$5:$A$7,0)))</f>
        <v>0.03</v>
      </c>
      <c r="S2669" s="43">
        <f t="shared" si="334"/>
        <v>0</v>
      </c>
      <c r="T2669" s="45">
        <f t="shared" si="335"/>
        <v>0</v>
      </c>
      <c r="U2669" s="45">
        <f>IF(L2669=1,F2669*INDEX(Asumsi!$B$5:$B$7,MATCH(I2669,Asumsi!$A$5:$A$7,0))-F2669*R2669,0)</f>
        <v>42546.6</v>
      </c>
      <c r="V2669" s="45">
        <f>IF(S2669=1,U2669*(1-Asumsi!$B$10),U2669)</f>
        <v>42546.6</v>
      </c>
    </row>
    <row r="2670" spans="1:22" x14ac:dyDescent="0.35">
      <c r="A2670" s="43">
        <v>25152</v>
      </c>
      <c r="B2670" s="43" t="s">
        <v>209</v>
      </c>
      <c r="C2670" s="43" t="s">
        <v>717</v>
      </c>
      <c r="D2670" s="44">
        <v>41197</v>
      </c>
      <c r="E2670" s="43">
        <v>29</v>
      </c>
      <c r="F2670" s="43">
        <v>390420</v>
      </c>
      <c r="G2670" s="43">
        <v>7.0000000000000007E-2</v>
      </c>
      <c r="H2670" s="43">
        <v>27329</v>
      </c>
      <c r="I2670" s="43" t="s">
        <v>76</v>
      </c>
      <c r="J2670" s="43" t="s">
        <v>147</v>
      </c>
      <c r="K2670" s="43">
        <f t="shared" si="328"/>
        <v>2012</v>
      </c>
      <c r="L2670" s="43">
        <f t="shared" si="329"/>
        <v>0</v>
      </c>
      <c r="M2670" s="43">
        <f t="shared" si="330"/>
        <v>1</v>
      </c>
      <c r="N2670" s="43">
        <f t="shared" si="331"/>
        <v>1</v>
      </c>
      <c r="O2670" s="43" t="str">
        <f t="shared" si="332"/>
        <v>D: 7%+</v>
      </c>
      <c r="P2670" s="45">
        <f t="shared" si="333"/>
        <v>0</v>
      </c>
      <c r="Q2670" s="45">
        <f>IF(L2670=1,F2670*INDEX(Asumsi!$B$5:$B$7,MATCH(I2670,Asumsi!$A$5:$A$7,0))-H2670,0)</f>
        <v>0</v>
      </c>
      <c r="R2670" s="46">
        <f>MIN(G2670,INDEX(Asumsi!$C$5:$C$7,MATCH(I2670,Asumsi!$A$5:$A$7,0)))</f>
        <v>0.05</v>
      </c>
      <c r="S2670" s="43">
        <f t="shared" si="334"/>
        <v>1</v>
      </c>
      <c r="T2670" s="45">
        <f t="shared" si="335"/>
        <v>0</v>
      </c>
      <c r="U2670" s="45">
        <f>IF(L2670=1,F2670*INDEX(Asumsi!$B$5:$B$7,MATCH(I2670,Asumsi!$A$5:$A$7,0))-F2670*R2670,0)</f>
        <v>0</v>
      </c>
      <c r="V2670" s="45">
        <f>IF(S2670=1,U2670*(1-Asumsi!$B$10),U2670)</f>
        <v>0</v>
      </c>
    </row>
    <row r="2671" spans="1:22" x14ac:dyDescent="0.35">
      <c r="A2671" s="43">
        <v>25478</v>
      </c>
      <c r="B2671" s="43" t="s">
        <v>209</v>
      </c>
      <c r="C2671" s="43" t="s">
        <v>701</v>
      </c>
      <c r="D2671" s="44">
        <v>41023</v>
      </c>
      <c r="E2671" s="43">
        <v>47</v>
      </c>
      <c r="F2671" s="43">
        <v>9450181</v>
      </c>
      <c r="G2671" s="43">
        <v>0.01</v>
      </c>
      <c r="H2671" s="43">
        <v>94502</v>
      </c>
      <c r="I2671" s="43" t="s">
        <v>77</v>
      </c>
      <c r="J2671" s="43" t="s">
        <v>137</v>
      </c>
      <c r="K2671" s="43">
        <f t="shared" si="328"/>
        <v>2012</v>
      </c>
      <c r="L2671" s="43">
        <f t="shared" si="329"/>
        <v>0</v>
      </c>
      <c r="M2671" s="43">
        <f t="shared" si="330"/>
        <v>1</v>
      </c>
      <c r="N2671" s="43">
        <f t="shared" si="331"/>
        <v>1</v>
      </c>
      <c r="O2671" s="43" t="str">
        <f t="shared" si="332"/>
        <v>B: 1-3%</v>
      </c>
      <c r="P2671" s="45">
        <f t="shared" si="333"/>
        <v>0</v>
      </c>
      <c r="Q2671" s="45">
        <f>IF(L2671=1,F2671*INDEX(Asumsi!$B$5:$B$7,MATCH(I2671,Asumsi!$A$5:$A$7,0))-H2671,0)</f>
        <v>0</v>
      </c>
      <c r="R2671" s="46">
        <f>MIN(G2671,INDEX(Asumsi!$C$5:$C$7,MATCH(I2671,Asumsi!$A$5:$A$7,0)))</f>
        <v>0.01</v>
      </c>
      <c r="S2671" s="43">
        <f t="shared" si="334"/>
        <v>0</v>
      </c>
      <c r="T2671" s="45">
        <f t="shared" si="335"/>
        <v>0</v>
      </c>
      <c r="U2671" s="45">
        <f>IF(L2671=1,F2671*INDEX(Asumsi!$B$5:$B$7,MATCH(I2671,Asumsi!$A$5:$A$7,0))-F2671*R2671,0)</f>
        <v>0</v>
      </c>
      <c r="V2671" s="45">
        <f>IF(S2671=1,U2671*(1-Asumsi!$B$10),U2671)</f>
        <v>0</v>
      </c>
    </row>
    <row r="2672" spans="1:22" x14ac:dyDescent="0.35">
      <c r="A2672" s="43">
        <v>26469</v>
      </c>
      <c r="B2672" s="43" t="s">
        <v>202</v>
      </c>
      <c r="C2672" s="43" t="s">
        <v>699</v>
      </c>
      <c r="D2672" s="44">
        <v>41120</v>
      </c>
      <c r="E2672" s="43">
        <v>4</v>
      </c>
      <c r="F2672" s="43">
        <v>14812980</v>
      </c>
      <c r="G2672" s="43">
        <v>0.03</v>
      </c>
      <c r="H2672" s="43">
        <v>444389</v>
      </c>
      <c r="I2672" s="43" t="s">
        <v>76</v>
      </c>
      <c r="J2672" s="43" t="s">
        <v>138</v>
      </c>
      <c r="K2672" s="43">
        <f t="shared" si="328"/>
        <v>2012</v>
      </c>
      <c r="L2672" s="43">
        <f t="shared" si="329"/>
        <v>1</v>
      </c>
      <c r="M2672" s="43">
        <f t="shared" si="330"/>
        <v>0</v>
      </c>
      <c r="N2672" s="43">
        <f t="shared" si="331"/>
        <v>1</v>
      </c>
      <c r="O2672" s="43" t="str">
        <f t="shared" si="332"/>
        <v>B: 1-3%</v>
      </c>
      <c r="P2672" s="45">
        <f t="shared" si="333"/>
        <v>14368591</v>
      </c>
      <c r="Q2672" s="45">
        <f>IF(L2672=1,F2672*INDEX(Asumsi!$B$5:$B$7,MATCH(I2672,Asumsi!$A$5:$A$7,0))-H2672,0)</f>
        <v>3999505</v>
      </c>
      <c r="R2672" s="46">
        <f>MIN(G2672,INDEX(Asumsi!$C$5:$C$7,MATCH(I2672,Asumsi!$A$5:$A$7,0)))</f>
        <v>0.03</v>
      </c>
      <c r="S2672" s="43">
        <f t="shared" si="334"/>
        <v>0</v>
      </c>
      <c r="T2672" s="45">
        <f t="shared" si="335"/>
        <v>0</v>
      </c>
      <c r="U2672" s="45">
        <f>IF(L2672=1,F2672*INDEX(Asumsi!$B$5:$B$7,MATCH(I2672,Asumsi!$A$5:$A$7,0))-F2672*R2672,0)</f>
        <v>3999504.6</v>
      </c>
      <c r="V2672" s="45">
        <f>IF(S2672=1,U2672*(1-Asumsi!$B$10),U2672)</f>
        <v>3999504.6</v>
      </c>
    </row>
    <row r="2673" spans="1:22" x14ac:dyDescent="0.35">
      <c r="A2673" s="43">
        <v>26470</v>
      </c>
      <c r="B2673" s="43" t="s">
        <v>202</v>
      </c>
      <c r="C2673" s="43" t="s">
        <v>702</v>
      </c>
      <c r="D2673" s="44">
        <v>39893</v>
      </c>
      <c r="E2673" s="43">
        <v>41</v>
      </c>
      <c r="F2673" s="43">
        <v>36163520</v>
      </c>
      <c r="G2673" s="43">
        <v>0.03</v>
      </c>
      <c r="H2673" s="43">
        <v>1084906</v>
      </c>
      <c r="I2673" s="43" t="s">
        <v>76</v>
      </c>
      <c r="J2673" s="43" t="s">
        <v>138</v>
      </c>
      <c r="K2673" s="43">
        <f t="shared" si="328"/>
        <v>2009</v>
      </c>
      <c r="L2673" s="43">
        <f t="shared" si="329"/>
        <v>1</v>
      </c>
      <c r="M2673" s="43">
        <f t="shared" si="330"/>
        <v>0</v>
      </c>
      <c r="N2673" s="43">
        <f t="shared" si="331"/>
        <v>1</v>
      </c>
      <c r="O2673" s="43" t="str">
        <f t="shared" si="332"/>
        <v>B: 1-3%</v>
      </c>
      <c r="P2673" s="45">
        <f t="shared" si="333"/>
        <v>35078614</v>
      </c>
      <c r="Q2673" s="45">
        <f>IF(L2673=1,F2673*INDEX(Asumsi!$B$5:$B$7,MATCH(I2673,Asumsi!$A$5:$A$7,0))-H2673,0)</f>
        <v>9764150</v>
      </c>
      <c r="R2673" s="46">
        <f>MIN(G2673,INDEX(Asumsi!$C$5:$C$7,MATCH(I2673,Asumsi!$A$5:$A$7,0)))</f>
        <v>0.03</v>
      </c>
      <c r="S2673" s="43">
        <f t="shared" si="334"/>
        <v>0</v>
      </c>
      <c r="T2673" s="45">
        <f t="shared" si="335"/>
        <v>0</v>
      </c>
      <c r="U2673" s="45">
        <f>IF(L2673=1,F2673*INDEX(Asumsi!$B$5:$B$7,MATCH(I2673,Asumsi!$A$5:$A$7,0))-F2673*R2673,0)</f>
        <v>9764150.4000000004</v>
      </c>
      <c r="V2673" s="45">
        <f>IF(S2673=1,U2673*(1-Asumsi!$B$10),U2673)</f>
        <v>9764150.4000000004</v>
      </c>
    </row>
    <row r="2674" spans="1:22" x14ac:dyDescent="0.35">
      <c r="A2674" s="43">
        <v>26565</v>
      </c>
      <c r="B2674" s="43" t="s">
        <v>202</v>
      </c>
      <c r="C2674" s="43" t="s">
        <v>725</v>
      </c>
      <c r="D2674" s="44">
        <v>40107</v>
      </c>
      <c r="E2674" s="43">
        <v>49</v>
      </c>
      <c r="F2674" s="43">
        <v>42674540</v>
      </c>
      <c r="G2674" s="43">
        <v>0.02</v>
      </c>
      <c r="H2674" s="43">
        <v>853491</v>
      </c>
      <c r="I2674" s="43" t="s">
        <v>76</v>
      </c>
      <c r="J2674" s="43" t="s">
        <v>140</v>
      </c>
      <c r="K2674" s="43">
        <f t="shared" si="328"/>
        <v>2009</v>
      </c>
      <c r="L2674" s="43">
        <f t="shared" si="329"/>
        <v>1</v>
      </c>
      <c r="M2674" s="43">
        <f t="shared" si="330"/>
        <v>0</v>
      </c>
      <c r="N2674" s="43">
        <f t="shared" si="331"/>
        <v>1</v>
      </c>
      <c r="O2674" s="43" t="str">
        <f t="shared" si="332"/>
        <v>B: 1-3%</v>
      </c>
      <c r="P2674" s="45">
        <f t="shared" si="333"/>
        <v>41821049</v>
      </c>
      <c r="Q2674" s="45">
        <f>IF(L2674=1,F2674*INDEX(Asumsi!$B$5:$B$7,MATCH(I2674,Asumsi!$A$5:$A$7,0))-H2674,0)</f>
        <v>11948871</v>
      </c>
      <c r="R2674" s="46">
        <f>MIN(G2674,INDEX(Asumsi!$C$5:$C$7,MATCH(I2674,Asumsi!$A$5:$A$7,0)))</f>
        <v>0.02</v>
      </c>
      <c r="S2674" s="43">
        <f t="shared" si="334"/>
        <v>0</v>
      </c>
      <c r="T2674" s="45">
        <f t="shared" si="335"/>
        <v>0</v>
      </c>
      <c r="U2674" s="45">
        <f>IF(L2674=1,F2674*INDEX(Asumsi!$B$5:$B$7,MATCH(I2674,Asumsi!$A$5:$A$7,0))-F2674*R2674,0)</f>
        <v>11948871.199999999</v>
      </c>
      <c r="V2674" s="45">
        <f>IF(S2674=1,U2674*(1-Asumsi!$B$10),U2674)</f>
        <v>11948871.199999999</v>
      </c>
    </row>
    <row r="2675" spans="1:22" x14ac:dyDescent="0.35">
      <c r="A2675" s="43">
        <v>26852</v>
      </c>
      <c r="B2675" s="43" t="s">
        <v>209</v>
      </c>
      <c r="C2675" s="43" t="s">
        <v>701</v>
      </c>
      <c r="D2675" s="44">
        <v>40243</v>
      </c>
      <c r="E2675" s="43">
        <v>2</v>
      </c>
      <c r="F2675" s="43">
        <v>31620</v>
      </c>
      <c r="G2675" s="43">
        <v>0.06</v>
      </c>
      <c r="H2675" s="43">
        <v>1897</v>
      </c>
      <c r="I2675" s="43" t="s">
        <v>76</v>
      </c>
      <c r="J2675" s="43" t="s">
        <v>145</v>
      </c>
      <c r="K2675" s="43">
        <f t="shared" si="328"/>
        <v>2010</v>
      </c>
      <c r="L2675" s="43">
        <f t="shared" si="329"/>
        <v>0</v>
      </c>
      <c r="M2675" s="43">
        <f t="shared" si="330"/>
        <v>1</v>
      </c>
      <c r="N2675" s="43">
        <f t="shared" si="331"/>
        <v>1</v>
      </c>
      <c r="O2675" s="43" t="str">
        <f t="shared" si="332"/>
        <v>C: 4-6%</v>
      </c>
      <c r="P2675" s="45">
        <f t="shared" si="333"/>
        <v>0</v>
      </c>
      <c r="Q2675" s="45">
        <f>IF(L2675=1,F2675*INDEX(Asumsi!$B$5:$B$7,MATCH(I2675,Asumsi!$A$5:$A$7,0))-H2675,0)</f>
        <v>0</v>
      </c>
      <c r="R2675" s="46">
        <f>MIN(G2675,INDEX(Asumsi!$C$5:$C$7,MATCH(I2675,Asumsi!$A$5:$A$7,0)))</f>
        <v>0.05</v>
      </c>
      <c r="S2675" s="43">
        <f t="shared" si="334"/>
        <v>1</v>
      </c>
      <c r="T2675" s="45">
        <f t="shared" si="335"/>
        <v>0</v>
      </c>
      <c r="U2675" s="45">
        <f>IF(L2675=1,F2675*INDEX(Asumsi!$B$5:$B$7,MATCH(I2675,Asumsi!$A$5:$A$7,0))-F2675*R2675,0)</f>
        <v>0</v>
      </c>
      <c r="V2675" s="45">
        <f>IF(S2675=1,U2675*(1-Asumsi!$B$10),U2675)</f>
        <v>0</v>
      </c>
    </row>
    <row r="2676" spans="1:22" x14ac:dyDescent="0.35">
      <c r="A2676" s="43">
        <v>27299</v>
      </c>
      <c r="B2676" s="43" t="s">
        <v>202</v>
      </c>
      <c r="C2676" s="43" t="s">
        <v>620</v>
      </c>
      <c r="D2676" s="44">
        <v>41126</v>
      </c>
      <c r="E2676" s="43">
        <v>41</v>
      </c>
      <c r="F2676" s="43">
        <v>1604320</v>
      </c>
      <c r="G2676" s="43">
        <v>0.1</v>
      </c>
      <c r="H2676" s="43">
        <v>160432</v>
      </c>
      <c r="I2676" s="43" t="s">
        <v>75</v>
      </c>
      <c r="J2676" s="43" t="s">
        <v>144</v>
      </c>
      <c r="K2676" s="43">
        <f t="shared" si="328"/>
        <v>2012</v>
      </c>
      <c r="L2676" s="43">
        <f t="shared" si="329"/>
        <v>1</v>
      </c>
      <c r="M2676" s="43">
        <f t="shared" si="330"/>
        <v>0</v>
      </c>
      <c r="N2676" s="43">
        <f t="shared" si="331"/>
        <v>1</v>
      </c>
      <c r="O2676" s="43" t="str">
        <f t="shared" si="332"/>
        <v>D: 7%+</v>
      </c>
      <c r="P2676" s="45">
        <f t="shared" si="333"/>
        <v>1443888</v>
      </c>
      <c r="Q2676" s="45">
        <f>IF(L2676=1,F2676*INDEX(Asumsi!$B$5:$B$7,MATCH(I2676,Asumsi!$A$5:$A$7,0))-H2676,0)</f>
        <v>320864</v>
      </c>
      <c r="R2676" s="46">
        <f>MIN(G2676,INDEX(Asumsi!$C$5:$C$7,MATCH(I2676,Asumsi!$A$5:$A$7,0)))</f>
        <v>0.03</v>
      </c>
      <c r="S2676" s="43">
        <f t="shared" si="334"/>
        <v>1</v>
      </c>
      <c r="T2676" s="45">
        <f t="shared" si="335"/>
        <v>112302.40000000001</v>
      </c>
      <c r="U2676" s="45">
        <f>IF(L2676=1,F2676*INDEX(Asumsi!$B$5:$B$7,MATCH(I2676,Asumsi!$A$5:$A$7,0))-F2676*R2676,0)</f>
        <v>433166.4</v>
      </c>
      <c r="V2676" s="45">
        <f>IF(S2676=1,U2676*(1-Asumsi!$B$10),U2676)</f>
        <v>411508.08</v>
      </c>
    </row>
    <row r="2677" spans="1:22" x14ac:dyDescent="0.35">
      <c r="A2677" s="43">
        <v>27300</v>
      </c>
      <c r="B2677" s="43" t="s">
        <v>202</v>
      </c>
      <c r="C2677" s="43" t="s">
        <v>726</v>
      </c>
      <c r="D2677" s="44">
        <v>41182</v>
      </c>
      <c r="E2677" s="43">
        <v>50</v>
      </c>
      <c r="F2677" s="43">
        <v>6666200</v>
      </c>
      <c r="G2677" s="43">
        <v>0.1</v>
      </c>
      <c r="H2677" s="43">
        <v>666620</v>
      </c>
      <c r="I2677" s="43" t="s">
        <v>77</v>
      </c>
      <c r="J2677" s="43" t="s">
        <v>142</v>
      </c>
      <c r="K2677" s="43">
        <f t="shared" si="328"/>
        <v>2012</v>
      </c>
      <c r="L2677" s="43">
        <f t="shared" si="329"/>
        <v>1</v>
      </c>
      <c r="M2677" s="43">
        <f t="shared" si="330"/>
        <v>0</v>
      </c>
      <c r="N2677" s="43">
        <f t="shared" si="331"/>
        <v>1</v>
      </c>
      <c r="O2677" s="43" t="str">
        <f t="shared" si="332"/>
        <v>D: 7%+</v>
      </c>
      <c r="P2677" s="45">
        <f t="shared" si="333"/>
        <v>5999580</v>
      </c>
      <c r="Q2677" s="45">
        <f>IF(L2677=1,F2677*INDEX(Asumsi!$B$5:$B$7,MATCH(I2677,Asumsi!$A$5:$A$7,0))-H2677,0)</f>
        <v>1333240</v>
      </c>
      <c r="R2677" s="46">
        <f>MIN(G2677,INDEX(Asumsi!$C$5:$C$7,MATCH(I2677,Asumsi!$A$5:$A$7,0)))</f>
        <v>0.05</v>
      </c>
      <c r="S2677" s="43">
        <f t="shared" si="334"/>
        <v>1</v>
      </c>
      <c r="T2677" s="45">
        <f t="shared" si="335"/>
        <v>333310</v>
      </c>
      <c r="U2677" s="45">
        <f>IF(L2677=1,F2677*INDEX(Asumsi!$B$5:$B$7,MATCH(I2677,Asumsi!$A$5:$A$7,0))-F2677*R2677,0)</f>
        <v>1666550</v>
      </c>
      <c r="V2677" s="45">
        <f>IF(S2677=1,U2677*(1-Asumsi!$B$10),U2677)</f>
        <v>1583222.5</v>
      </c>
    </row>
    <row r="2678" spans="1:22" x14ac:dyDescent="0.35">
      <c r="A2678" s="43">
        <v>27557</v>
      </c>
      <c r="B2678" s="43" t="s">
        <v>202</v>
      </c>
      <c r="C2678" s="43" t="s">
        <v>713</v>
      </c>
      <c r="D2678" s="44">
        <v>40947</v>
      </c>
      <c r="E2678" s="43">
        <v>18</v>
      </c>
      <c r="F2678" s="43">
        <v>112260</v>
      </c>
      <c r="G2678" s="43">
        <v>0.02</v>
      </c>
      <c r="H2678" s="43">
        <v>2245</v>
      </c>
      <c r="I2678" s="43" t="s">
        <v>76</v>
      </c>
      <c r="J2678" s="43" t="s">
        <v>149</v>
      </c>
      <c r="K2678" s="43">
        <f t="shared" si="328"/>
        <v>2012</v>
      </c>
      <c r="L2678" s="43">
        <f t="shared" si="329"/>
        <v>1</v>
      </c>
      <c r="M2678" s="43">
        <f t="shared" si="330"/>
        <v>0</v>
      </c>
      <c r="N2678" s="43">
        <f t="shared" si="331"/>
        <v>1</v>
      </c>
      <c r="O2678" s="43" t="str">
        <f t="shared" si="332"/>
        <v>B: 1-3%</v>
      </c>
      <c r="P2678" s="45">
        <f t="shared" si="333"/>
        <v>110015</v>
      </c>
      <c r="Q2678" s="45">
        <f>IF(L2678=1,F2678*INDEX(Asumsi!$B$5:$B$7,MATCH(I2678,Asumsi!$A$5:$A$7,0))-H2678,0)</f>
        <v>31433</v>
      </c>
      <c r="R2678" s="46">
        <f>MIN(G2678,INDEX(Asumsi!$C$5:$C$7,MATCH(I2678,Asumsi!$A$5:$A$7,0)))</f>
        <v>0.02</v>
      </c>
      <c r="S2678" s="43">
        <f t="shared" si="334"/>
        <v>0</v>
      </c>
      <c r="T2678" s="45">
        <f t="shared" si="335"/>
        <v>0</v>
      </c>
      <c r="U2678" s="45">
        <f>IF(L2678=1,F2678*INDEX(Asumsi!$B$5:$B$7,MATCH(I2678,Asumsi!$A$5:$A$7,0))-F2678*R2678,0)</f>
        <v>31432.799999999999</v>
      </c>
      <c r="V2678" s="45">
        <f>IF(S2678=1,U2678*(1-Asumsi!$B$10),U2678)</f>
        <v>31432.799999999999</v>
      </c>
    </row>
    <row r="2679" spans="1:22" x14ac:dyDescent="0.35">
      <c r="A2679" s="43">
        <v>27654</v>
      </c>
      <c r="B2679" s="43" t="s">
        <v>202</v>
      </c>
      <c r="C2679" s="43" t="s">
        <v>724</v>
      </c>
      <c r="D2679" s="44">
        <v>40445</v>
      </c>
      <c r="E2679" s="43">
        <v>12</v>
      </c>
      <c r="F2679" s="43">
        <v>189660</v>
      </c>
      <c r="G2679" s="43">
        <v>0.02</v>
      </c>
      <c r="H2679" s="43">
        <v>3793</v>
      </c>
      <c r="I2679" s="43" t="s">
        <v>76</v>
      </c>
      <c r="J2679" s="43" t="s">
        <v>146</v>
      </c>
      <c r="K2679" s="43">
        <f t="shared" si="328"/>
        <v>2010</v>
      </c>
      <c r="L2679" s="43">
        <f t="shared" si="329"/>
        <v>1</v>
      </c>
      <c r="M2679" s="43">
        <f t="shared" si="330"/>
        <v>0</v>
      </c>
      <c r="N2679" s="43">
        <f t="shared" si="331"/>
        <v>1</v>
      </c>
      <c r="O2679" s="43" t="str">
        <f t="shared" si="332"/>
        <v>B: 1-3%</v>
      </c>
      <c r="P2679" s="45">
        <f t="shared" si="333"/>
        <v>185867</v>
      </c>
      <c r="Q2679" s="45">
        <f>IF(L2679=1,F2679*INDEX(Asumsi!$B$5:$B$7,MATCH(I2679,Asumsi!$A$5:$A$7,0))-H2679,0)</f>
        <v>53105</v>
      </c>
      <c r="R2679" s="46">
        <f>MIN(G2679,INDEX(Asumsi!$C$5:$C$7,MATCH(I2679,Asumsi!$A$5:$A$7,0)))</f>
        <v>0.02</v>
      </c>
      <c r="S2679" s="43">
        <f t="shared" si="334"/>
        <v>0</v>
      </c>
      <c r="T2679" s="45">
        <f t="shared" si="335"/>
        <v>0</v>
      </c>
      <c r="U2679" s="45">
        <f>IF(L2679=1,F2679*INDEX(Asumsi!$B$5:$B$7,MATCH(I2679,Asumsi!$A$5:$A$7,0))-F2679*R2679,0)</f>
        <v>53104.800000000003</v>
      </c>
      <c r="V2679" s="45">
        <f>IF(S2679=1,U2679*(1-Asumsi!$B$10),U2679)</f>
        <v>53104.800000000003</v>
      </c>
    </row>
    <row r="2680" spans="1:22" x14ac:dyDescent="0.35">
      <c r="A2680" s="43">
        <v>27684</v>
      </c>
      <c r="B2680" s="43" t="s">
        <v>202</v>
      </c>
      <c r="C2680" s="43" t="s">
        <v>703</v>
      </c>
      <c r="D2680" s="44">
        <v>40791</v>
      </c>
      <c r="E2680" s="43">
        <v>1</v>
      </c>
      <c r="F2680" s="43">
        <v>26080</v>
      </c>
      <c r="G2680" s="43">
        <v>0.06</v>
      </c>
      <c r="H2680" s="43">
        <v>1565</v>
      </c>
      <c r="I2680" s="43" t="s">
        <v>76</v>
      </c>
      <c r="J2680" s="43" t="s">
        <v>147</v>
      </c>
      <c r="K2680" s="43">
        <f t="shared" si="328"/>
        <v>2011</v>
      </c>
      <c r="L2680" s="43">
        <f t="shared" si="329"/>
        <v>1</v>
      </c>
      <c r="M2680" s="43">
        <f t="shared" si="330"/>
        <v>0</v>
      </c>
      <c r="N2680" s="43">
        <f t="shared" si="331"/>
        <v>1</v>
      </c>
      <c r="O2680" s="43" t="str">
        <f t="shared" si="332"/>
        <v>C: 4-6%</v>
      </c>
      <c r="P2680" s="45">
        <f t="shared" si="333"/>
        <v>24515</v>
      </c>
      <c r="Q2680" s="45">
        <f>IF(L2680=1,F2680*INDEX(Asumsi!$B$5:$B$7,MATCH(I2680,Asumsi!$A$5:$A$7,0))-H2680,0)</f>
        <v>6259</v>
      </c>
      <c r="R2680" s="46">
        <f>MIN(G2680,INDEX(Asumsi!$C$5:$C$7,MATCH(I2680,Asumsi!$A$5:$A$7,0)))</f>
        <v>0.05</v>
      </c>
      <c r="S2680" s="43">
        <f t="shared" si="334"/>
        <v>1</v>
      </c>
      <c r="T2680" s="45">
        <f t="shared" si="335"/>
        <v>260.7999999999999</v>
      </c>
      <c r="U2680" s="45">
        <f>IF(L2680=1,F2680*INDEX(Asumsi!$B$5:$B$7,MATCH(I2680,Asumsi!$A$5:$A$7,0))-F2680*R2680,0)</f>
        <v>6520</v>
      </c>
      <c r="V2680" s="45">
        <f>IF(S2680=1,U2680*(1-Asumsi!$B$10),U2680)</f>
        <v>6194</v>
      </c>
    </row>
    <row r="2681" spans="1:22" x14ac:dyDescent="0.35">
      <c r="A2681" s="43">
        <v>27811</v>
      </c>
      <c r="B2681" s="43" t="s">
        <v>202</v>
      </c>
      <c r="C2681" s="43" t="s">
        <v>727</v>
      </c>
      <c r="D2681" s="44">
        <v>40606</v>
      </c>
      <c r="E2681" s="43">
        <v>31</v>
      </c>
      <c r="F2681" s="43">
        <v>395180</v>
      </c>
      <c r="G2681" s="43">
        <v>0.09</v>
      </c>
      <c r="H2681" s="43">
        <v>35566</v>
      </c>
      <c r="I2681" s="43" t="s">
        <v>76</v>
      </c>
      <c r="J2681" s="43" t="s">
        <v>138</v>
      </c>
      <c r="K2681" s="43">
        <f t="shared" si="328"/>
        <v>2011</v>
      </c>
      <c r="L2681" s="43">
        <f t="shared" si="329"/>
        <v>1</v>
      </c>
      <c r="M2681" s="43">
        <f t="shared" si="330"/>
        <v>0</v>
      </c>
      <c r="N2681" s="43">
        <f t="shared" si="331"/>
        <v>1</v>
      </c>
      <c r="O2681" s="43" t="str">
        <f t="shared" si="332"/>
        <v>D: 7%+</v>
      </c>
      <c r="P2681" s="45">
        <f t="shared" si="333"/>
        <v>359614</v>
      </c>
      <c r="Q2681" s="45">
        <f>IF(L2681=1,F2681*INDEX(Asumsi!$B$5:$B$7,MATCH(I2681,Asumsi!$A$5:$A$7,0))-H2681,0)</f>
        <v>82988</v>
      </c>
      <c r="R2681" s="46">
        <f>MIN(G2681,INDEX(Asumsi!$C$5:$C$7,MATCH(I2681,Asumsi!$A$5:$A$7,0)))</f>
        <v>0.05</v>
      </c>
      <c r="S2681" s="43">
        <f t="shared" si="334"/>
        <v>1</v>
      </c>
      <c r="T2681" s="45">
        <f t="shared" si="335"/>
        <v>15807.199999999997</v>
      </c>
      <c r="U2681" s="45">
        <f>IF(L2681=1,F2681*INDEX(Asumsi!$B$5:$B$7,MATCH(I2681,Asumsi!$A$5:$A$7,0))-F2681*R2681,0)</f>
        <v>98795</v>
      </c>
      <c r="V2681" s="45">
        <f>IF(S2681=1,U2681*(1-Asumsi!$B$10),U2681)</f>
        <v>93855.25</v>
      </c>
    </row>
    <row r="2682" spans="1:22" x14ac:dyDescent="0.35">
      <c r="A2682" s="43">
        <v>28064</v>
      </c>
      <c r="B2682" s="43" t="s">
        <v>202</v>
      </c>
      <c r="C2682" s="43" t="s">
        <v>699</v>
      </c>
      <c r="D2682" s="44">
        <v>40423</v>
      </c>
      <c r="E2682" s="43">
        <v>43</v>
      </c>
      <c r="F2682" s="43">
        <v>1712900</v>
      </c>
      <c r="G2682" s="43">
        <v>0.03</v>
      </c>
      <c r="H2682" s="43">
        <v>51387</v>
      </c>
      <c r="I2682" s="43" t="s">
        <v>76</v>
      </c>
      <c r="J2682" s="43" t="s">
        <v>147</v>
      </c>
      <c r="K2682" s="43">
        <f t="shared" si="328"/>
        <v>2010</v>
      </c>
      <c r="L2682" s="43">
        <f t="shared" si="329"/>
        <v>1</v>
      </c>
      <c r="M2682" s="43">
        <f t="shared" si="330"/>
        <v>0</v>
      </c>
      <c r="N2682" s="43">
        <f t="shared" si="331"/>
        <v>1</v>
      </c>
      <c r="O2682" s="43" t="str">
        <f t="shared" si="332"/>
        <v>B: 1-3%</v>
      </c>
      <c r="P2682" s="45">
        <f t="shared" si="333"/>
        <v>1661513</v>
      </c>
      <c r="Q2682" s="45">
        <f>IF(L2682=1,F2682*INDEX(Asumsi!$B$5:$B$7,MATCH(I2682,Asumsi!$A$5:$A$7,0))-H2682,0)</f>
        <v>462483</v>
      </c>
      <c r="R2682" s="46">
        <f>MIN(G2682,INDEX(Asumsi!$C$5:$C$7,MATCH(I2682,Asumsi!$A$5:$A$7,0)))</f>
        <v>0.03</v>
      </c>
      <c r="S2682" s="43">
        <f t="shared" si="334"/>
        <v>0</v>
      </c>
      <c r="T2682" s="45">
        <f t="shared" si="335"/>
        <v>0</v>
      </c>
      <c r="U2682" s="45">
        <f>IF(L2682=1,F2682*INDEX(Asumsi!$B$5:$B$7,MATCH(I2682,Asumsi!$A$5:$A$7,0))-F2682*R2682,0)</f>
        <v>462483</v>
      </c>
      <c r="V2682" s="45">
        <f>IF(S2682=1,U2682*(1-Asumsi!$B$10),U2682)</f>
        <v>462483</v>
      </c>
    </row>
    <row r="2683" spans="1:22" x14ac:dyDescent="0.35">
      <c r="A2683" s="43">
        <v>28258</v>
      </c>
      <c r="B2683" s="43" t="s">
        <v>202</v>
      </c>
      <c r="C2683" s="43" t="s">
        <v>722</v>
      </c>
      <c r="D2683" s="44">
        <v>39885</v>
      </c>
      <c r="E2683" s="43">
        <v>2</v>
      </c>
      <c r="F2683" s="43">
        <v>402356</v>
      </c>
      <c r="G2683" s="43">
        <v>7.0000000000000007E-2</v>
      </c>
      <c r="H2683" s="43">
        <v>28165</v>
      </c>
      <c r="I2683" s="43" t="s">
        <v>77</v>
      </c>
      <c r="J2683" s="43" t="s">
        <v>137</v>
      </c>
      <c r="K2683" s="43">
        <f t="shared" si="328"/>
        <v>2009</v>
      </c>
      <c r="L2683" s="43">
        <f t="shared" si="329"/>
        <v>1</v>
      </c>
      <c r="M2683" s="43">
        <f t="shared" si="330"/>
        <v>0</v>
      </c>
      <c r="N2683" s="43">
        <f t="shared" si="331"/>
        <v>1</v>
      </c>
      <c r="O2683" s="43" t="str">
        <f t="shared" si="332"/>
        <v>D: 7%+</v>
      </c>
      <c r="P2683" s="45">
        <f t="shared" si="333"/>
        <v>374191</v>
      </c>
      <c r="Q2683" s="45">
        <f>IF(L2683=1,F2683*INDEX(Asumsi!$B$5:$B$7,MATCH(I2683,Asumsi!$A$5:$A$7,0))-H2683,0)</f>
        <v>92541.799999999988</v>
      </c>
      <c r="R2683" s="46">
        <f>MIN(G2683,INDEX(Asumsi!$C$5:$C$7,MATCH(I2683,Asumsi!$A$5:$A$7,0)))</f>
        <v>0.05</v>
      </c>
      <c r="S2683" s="43">
        <f t="shared" si="334"/>
        <v>1</v>
      </c>
      <c r="T2683" s="45">
        <f t="shared" si="335"/>
        <v>8047.1200000000017</v>
      </c>
      <c r="U2683" s="45">
        <f>IF(L2683=1,F2683*INDEX(Asumsi!$B$5:$B$7,MATCH(I2683,Asumsi!$A$5:$A$7,0))-F2683*R2683,0)</f>
        <v>100588.99999999999</v>
      </c>
      <c r="V2683" s="45">
        <f>IF(S2683=1,U2683*(1-Asumsi!$B$10),U2683)</f>
        <v>95559.549999999988</v>
      </c>
    </row>
    <row r="2684" spans="1:22" x14ac:dyDescent="0.35">
      <c r="A2684" s="43">
        <v>28321</v>
      </c>
      <c r="B2684" s="43" t="s">
        <v>202</v>
      </c>
      <c r="C2684" s="43" t="s">
        <v>709</v>
      </c>
      <c r="D2684" s="44">
        <v>40391</v>
      </c>
      <c r="E2684" s="43">
        <v>28</v>
      </c>
      <c r="F2684" s="43">
        <v>181000</v>
      </c>
      <c r="G2684" s="43">
        <v>0.03</v>
      </c>
      <c r="H2684" s="43">
        <v>5430</v>
      </c>
      <c r="I2684" s="43" t="s">
        <v>76</v>
      </c>
      <c r="J2684" s="43" t="s">
        <v>149</v>
      </c>
      <c r="K2684" s="43">
        <f t="shared" si="328"/>
        <v>2010</v>
      </c>
      <c r="L2684" s="43">
        <f t="shared" si="329"/>
        <v>1</v>
      </c>
      <c r="M2684" s="43">
        <f t="shared" si="330"/>
        <v>0</v>
      </c>
      <c r="N2684" s="43">
        <f t="shared" si="331"/>
        <v>1</v>
      </c>
      <c r="O2684" s="43" t="str">
        <f t="shared" si="332"/>
        <v>B: 1-3%</v>
      </c>
      <c r="P2684" s="45">
        <f t="shared" si="333"/>
        <v>175570</v>
      </c>
      <c r="Q2684" s="45">
        <f>IF(L2684=1,F2684*INDEX(Asumsi!$B$5:$B$7,MATCH(I2684,Asumsi!$A$5:$A$7,0))-H2684,0)</f>
        <v>48870</v>
      </c>
      <c r="R2684" s="46">
        <f>MIN(G2684,INDEX(Asumsi!$C$5:$C$7,MATCH(I2684,Asumsi!$A$5:$A$7,0)))</f>
        <v>0.03</v>
      </c>
      <c r="S2684" s="43">
        <f t="shared" si="334"/>
        <v>0</v>
      </c>
      <c r="T2684" s="45">
        <f t="shared" si="335"/>
        <v>0</v>
      </c>
      <c r="U2684" s="45">
        <f>IF(L2684=1,F2684*INDEX(Asumsi!$B$5:$B$7,MATCH(I2684,Asumsi!$A$5:$A$7,0))-F2684*R2684,0)</f>
        <v>48870</v>
      </c>
      <c r="V2684" s="45">
        <f>IF(S2684=1,U2684*(1-Asumsi!$B$10),U2684)</f>
        <v>48870</v>
      </c>
    </row>
    <row r="2685" spans="1:22" x14ac:dyDescent="0.35">
      <c r="A2685" s="43">
        <v>28454</v>
      </c>
      <c r="B2685" s="43" t="s">
        <v>202</v>
      </c>
      <c r="C2685" s="43" t="s">
        <v>426</v>
      </c>
      <c r="D2685" s="44">
        <v>41127</v>
      </c>
      <c r="E2685" s="43">
        <v>25</v>
      </c>
      <c r="F2685" s="43">
        <v>314800</v>
      </c>
      <c r="G2685" s="43">
        <v>7.0000000000000007E-2</v>
      </c>
      <c r="H2685" s="43">
        <v>22036</v>
      </c>
      <c r="I2685" s="43" t="s">
        <v>76</v>
      </c>
      <c r="J2685" s="43" t="s">
        <v>145</v>
      </c>
      <c r="K2685" s="43">
        <f t="shared" si="328"/>
        <v>2012</v>
      </c>
      <c r="L2685" s="43">
        <f t="shared" si="329"/>
        <v>1</v>
      </c>
      <c r="M2685" s="43">
        <f t="shared" si="330"/>
        <v>0</v>
      </c>
      <c r="N2685" s="43">
        <f t="shared" si="331"/>
        <v>1</v>
      </c>
      <c r="O2685" s="43" t="str">
        <f t="shared" si="332"/>
        <v>D: 7%+</v>
      </c>
      <c r="P2685" s="45">
        <f t="shared" si="333"/>
        <v>292764</v>
      </c>
      <c r="Q2685" s="45">
        <f>IF(L2685=1,F2685*INDEX(Asumsi!$B$5:$B$7,MATCH(I2685,Asumsi!$A$5:$A$7,0))-H2685,0)</f>
        <v>72404</v>
      </c>
      <c r="R2685" s="46">
        <f>MIN(G2685,INDEX(Asumsi!$C$5:$C$7,MATCH(I2685,Asumsi!$A$5:$A$7,0)))</f>
        <v>0.05</v>
      </c>
      <c r="S2685" s="43">
        <f t="shared" si="334"/>
        <v>1</v>
      </c>
      <c r="T2685" s="45">
        <f t="shared" si="335"/>
        <v>6296.0000000000009</v>
      </c>
      <c r="U2685" s="45">
        <f>IF(L2685=1,F2685*INDEX(Asumsi!$B$5:$B$7,MATCH(I2685,Asumsi!$A$5:$A$7,0))-F2685*R2685,0)</f>
        <v>78700</v>
      </c>
      <c r="V2685" s="45">
        <f>IF(S2685=1,U2685*(1-Asumsi!$B$10),U2685)</f>
        <v>74765</v>
      </c>
    </row>
    <row r="2686" spans="1:22" x14ac:dyDescent="0.35">
      <c r="A2686" s="43">
        <v>29255</v>
      </c>
      <c r="B2686" s="43" t="s">
        <v>202</v>
      </c>
      <c r="C2686" s="43" t="s">
        <v>706</v>
      </c>
      <c r="D2686" s="44">
        <v>40880</v>
      </c>
      <c r="E2686" s="43">
        <v>11</v>
      </c>
      <c r="F2686" s="43">
        <v>1234438</v>
      </c>
      <c r="G2686" s="43">
        <v>0.03</v>
      </c>
      <c r="H2686" s="43">
        <v>37033</v>
      </c>
      <c r="I2686" s="43" t="s">
        <v>77</v>
      </c>
      <c r="J2686" s="43" t="s">
        <v>137</v>
      </c>
      <c r="K2686" s="43">
        <f t="shared" si="328"/>
        <v>2011</v>
      </c>
      <c r="L2686" s="43">
        <f t="shared" si="329"/>
        <v>1</v>
      </c>
      <c r="M2686" s="43">
        <f t="shared" si="330"/>
        <v>0</v>
      </c>
      <c r="N2686" s="43">
        <f t="shared" si="331"/>
        <v>1</v>
      </c>
      <c r="O2686" s="43" t="str">
        <f t="shared" si="332"/>
        <v>B: 1-3%</v>
      </c>
      <c r="P2686" s="45">
        <f t="shared" si="333"/>
        <v>1197405</v>
      </c>
      <c r="Q2686" s="45">
        <f>IF(L2686=1,F2686*INDEX(Asumsi!$B$5:$B$7,MATCH(I2686,Asumsi!$A$5:$A$7,0))-H2686,0)</f>
        <v>333298.39999999997</v>
      </c>
      <c r="R2686" s="46">
        <f>MIN(G2686,INDEX(Asumsi!$C$5:$C$7,MATCH(I2686,Asumsi!$A$5:$A$7,0)))</f>
        <v>0.03</v>
      </c>
      <c r="S2686" s="43">
        <f t="shared" si="334"/>
        <v>0</v>
      </c>
      <c r="T2686" s="45">
        <f t="shared" si="335"/>
        <v>0</v>
      </c>
      <c r="U2686" s="45">
        <f>IF(L2686=1,F2686*INDEX(Asumsi!$B$5:$B$7,MATCH(I2686,Asumsi!$A$5:$A$7,0))-F2686*R2686,0)</f>
        <v>333298.25999999995</v>
      </c>
      <c r="V2686" s="45">
        <f>IF(S2686=1,U2686*(1-Asumsi!$B$10),U2686)</f>
        <v>333298.25999999995</v>
      </c>
    </row>
    <row r="2687" spans="1:22" x14ac:dyDescent="0.35">
      <c r="A2687" s="43">
        <v>29383</v>
      </c>
      <c r="B2687" s="43" t="s">
        <v>202</v>
      </c>
      <c r="C2687" s="43" t="s">
        <v>441</v>
      </c>
      <c r="D2687" s="44">
        <v>40865</v>
      </c>
      <c r="E2687" s="43">
        <v>20</v>
      </c>
      <c r="F2687" s="43">
        <v>314260</v>
      </c>
      <c r="G2687" s="43">
        <v>7.0000000000000007E-2</v>
      </c>
      <c r="H2687" s="43">
        <v>21998</v>
      </c>
      <c r="I2687" s="43" t="s">
        <v>77</v>
      </c>
      <c r="J2687" s="43" t="s">
        <v>142</v>
      </c>
      <c r="K2687" s="43">
        <f t="shared" si="328"/>
        <v>2011</v>
      </c>
      <c r="L2687" s="43">
        <f t="shared" si="329"/>
        <v>1</v>
      </c>
      <c r="M2687" s="43">
        <f t="shared" si="330"/>
        <v>0</v>
      </c>
      <c r="N2687" s="43">
        <f t="shared" si="331"/>
        <v>1</v>
      </c>
      <c r="O2687" s="43" t="str">
        <f t="shared" si="332"/>
        <v>D: 7%+</v>
      </c>
      <c r="P2687" s="45">
        <f t="shared" si="333"/>
        <v>292262</v>
      </c>
      <c r="Q2687" s="45">
        <f>IF(L2687=1,F2687*INDEX(Asumsi!$B$5:$B$7,MATCH(I2687,Asumsi!$A$5:$A$7,0))-H2687,0)</f>
        <v>72280</v>
      </c>
      <c r="R2687" s="46">
        <f>MIN(G2687,INDEX(Asumsi!$C$5:$C$7,MATCH(I2687,Asumsi!$A$5:$A$7,0)))</f>
        <v>0.05</v>
      </c>
      <c r="S2687" s="43">
        <f t="shared" si="334"/>
        <v>1</v>
      </c>
      <c r="T2687" s="45">
        <f t="shared" si="335"/>
        <v>6285.2000000000016</v>
      </c>
      <c r="U2687" s="45">
        <f>IF(L2687=1,F2687*INDEX(Asumsi!$B$5:$B$7,MATCH(I2687,Asumsi!$A$5:$A$7,0))-F2687*R2687,0)</f>
        <v>78565</v>
      </c>
      <c r="V2687" s="45">
        <f>IF(S2687=1,U2687*(1-Asumsi!$B$10),U2687)</f>
        <v>74636.75</v>
      </c>
    </row>
    <row r="2688" spans="1:22" x14ac:dyDescent="0.35">
      <c r="A2688" s="43">
        <v>29507</v>
      </c>
      <c r="B2688" s="43" t="s">
        <v>202</v>
      </c>
      <c r="C2688" s="43" t="s">
        <v>706</v>
      </c>
      <c r="D2688" s="44">
        <v>40948</v>
      </c>
      <c r="E2688" s="43">
        <v>14</v>
      </c>
      <c r="F2688" s="43">
        <v>6099264</v>
      </c>
      <c r="G2688" s="43">
        <v>0.04</v>
      </c>
      <c r="H2688" s="43">
        <v>243971</v>
      </c>
      <c r="I2688" s="43" t="s">
        <v>75</v>
      </c>
      <c r="J2688" s="43" t="s">
        <v>136</v>
      </c>
      <c r="K2688" s="43">
        <f t="shared" si="328"/>
        <v>2012</v>
      </c>
      <c r="L2688" s="43">
        <f t="shared" si="329"/>
        <v>1</v>
      </c>
      <c r="M2688" s="43">
        <f t="shared" si="330"/>
        <v>0</v>
      </c>
      <c r="N2688" s="43">
        <f t="shared" si="331"/>
        <v>1</v>
      </c>
      <c r="O2688" s="43" t="str">
        <f t="shared" si="332"/>
        <v>C: 4-6%</v>
      </c>
      <c r="P2688" s="45">
        <f t="shared" si="333"/>
        <v>5855293</v>
      </c>
      <c r="Q2688" s="45">
        <f>IF(L2688=1,F2688*INDEX(Asumsi!$B$5:$B$7,MATCH(I2688,Asumsi!$A$5:$A$7,0))-H2688,0)</f>
        <v>1585808.2</v>
      </c>
      <c r="R2688" s="46">
        <f>MIN(G2688,INDEX(Asumsi!$C$5:$C$7,MATCH(I2688,Asumsi!$A$5:$A$7,0)))</f>
        <v>0.03</v>
      </c>
      <c r="S2688" s="43">
        <f t="shared" si="334"/>
        <v>1</v>
      </c>
      <c r="T2688" s="45">
        <f t="shared" si="335"/>
        <v>60992.640000000014</v>
      </c>
      <c r="U2688" s="45">
        <f>IF(L2688=1,F2688*INDEX(Asumsi!$B$5:$B$7,MATCH(I2688,Asumsi!$A$5:$A$7,0))-F2688*R2688,0)</f>
        <v>1646801.28</v>
      </c>
      <c r="V2688" s="45">
        <f>IF(S2688=1,U2688*(1-Asumsi!$B$10),U2688)</f>
        <v>1564461.216</v>
      </c>
    </row>
    <row r="2689" spans="1:22" x14ac:dyDescent="0.35">
      <c r="A2689" s="43">
        <v>29572</v>
      </c>
      <c r="B2689" s="43" t="s">
        <v>202</v>
      </c>
      <c r="C2689" s="43" t="s">
        <v>706</v>
      </c>
      <c r="D2689" s="44">
        <v>40332</v>
      </c>
      <c r="E2689" s="43">
        <v>18</v>
      </c>
      <c r="F2689" s="43">
        <v>5315120</v>
      </c>
      <c r="G2689" s="43">
        <v>0.1</v>
      </c>
      <c r="H2689" s="43">
        <v>531512</v>
      </c>
      <c r="I2689" s="43" t="s">
        <v>75</v>
      </c>
      <c r="J2689" s="43" t="s">
        <v>136</v>
      </c>
      <c r="K2689" s="43">
        <f t="shared" si="328"/>
        <v>2010</v>
      </c>
      <c r="L2689" s="43">
        <f t="shared" si="329"/>
        <v>1</v>
      </c>
      <c r="M2689" s="43">
        <f t="shared" si="330"/>
        <v>0</v>
      </c>
      <c r="N2689" s="43">
        <f t="shared" si="331"/>
        <v>1</v>
      </c>
      <c r="O2689" s="43" t="str">
        <f t="shared" si="332"/>
        <v>D: 7%+</v>
      </c>
      <c r="P2689" s="45">
        <f t="shared" si="333"/>
        <v>4783608</v>
      </c>
      <c r="Q2689" s="45">
        <f>IF(L2689=1,F2689*INDEX(Asumsi!$B$5:$B$7,MATCH(I2689,Asumsi!$A$5:$A$7,0))-H2689,0)</f>
        <v>1063024</v>
      </c>
      <c r="R2689" s="46">
        <f>MIN(G2689,INDEX(Asumsi!$C$5:$C$7,MATCH(I2689,Asumsi!$A$5:$A$7,0)))</f>
        <v>0.03</v>
      </c>
      <c r="S2689" s="43">
        <f t="shared" si="334"/>
        <v>1</v>
      </c>
      <c r="T2689" s="45">
        <f t="shared" si="335"/>
        <v>372058.4</v>
      </c>
      <c r="U2689" s="45">
        <f>IF(L2689=1,F2689*INDEX(Asumsi!$B$5:$B$7,MATCH(I2689,Asumsi!$A$5:$A$7,0))-F2689*R2689,0)</f>
        <v>1435082.4</v>
      </c>
      <c r="V2689" s="45">
        <f>IF(S2689=1,U2689*(1-Asumsi!$B$10),U2689)</f>
        <v>1363328.2799999998</v>
      </c>
    </row>
    <row r="2690" spans="1:22" x14ac:dyDescent="0.35">
      <c r="A2690" s="43">
        <v>29889</v>
      </c>
      <c r="B2690" s="43" t="s">
        <v>202</v>
      </c>
      <c r="C2690" s="43" t="s">
        <v>727</v>
      </c>
      <c r="D2690" s="44">
        <v>40151</v>
      </c>
      <c r="E2690" s="43">
        <v>44</v>
      </c>
      <c r="F2690" s="43">
        <v>487000</v>
      </c>
      <c r="G2690" s="43">
        <v>0.09</v>
      </c>
      <c r="H2690" s="43">
        <v>43830</v>
      </c>
      <c r="I2690" s="43" t="s">
        <v>76</v>
      </c>
      <c r="J2690" s="43" t="s">
        <v>147</v>
      </c>
      <c r="K2690" s="43">
        <f t="shared" ref="K2690:K2753" si="336">YEAR(D2690)</f>
        <v>2009</v>
      </c>
      <c r="L2690" s="43">
        <f t="shared" ref="L2690:L2753" si="337">IF(B2690="Order Finished",1,0)</f>
        <v>1</v>
      </c>
      <c r="M2690" s="43">
        <f t="shared" ref="M2690:M2753" si="338">IF(B2690="Order Returned",1,0)</f>
        <v>0</v>
      </c>
      <c r="N2690" s="43">
        <f t="shared" ref="N2690:N2753" si="339">IF(B2690="Order Cancelled",0,1)</f>
        <v>1</v>
      </c>
      <c r="O2690" s="43" t="str">
        <f t="shared" ref="O2690:O2753" si="340">IF(G2690=0,"A: 0%",IF(G2690&lt;=0.03,"B: 1-3%",IF(G2690&lt;=0.06,"C: 4-6%","D: 7%+")))</f>
        <v>D: 7%+</v>
      </c>
      <c r="P2690" s="45">
        <f t="shared" ref="P2690:P2753" si="341">IF(L2690=1,F2690-H2690,0)</f>
        <v>443170</v>
      </c>
      <c r="Q2690" s="45">
        <f>IF(L2690=1,F2690*INDEX(Asumsi!$B$5:$B$7,MATCH(I2690,Asumsi!$A$5:$A$7,0))-H2690,0)</f>
        <v>102270</v>
      </c>
      <c r="R2690" s="46">
        <f>MIN(G2690,INDEX(Asumsi!$C$5:$C$7,MATCH(I2690,Asumsi!$A$5:$A$7,0)))</f>
        <v>0.05</v>
      </c>
      <c r="S2690" s="43">
        <f t="shared" ref="S2690:S2753" si="342">IF(G2690&gt;R2690,1,0)</f>
        <v>1</v>
      </c>
      <c r="T2690" s="45">
        <f t="shared" ref="T2690:T2753" si="343">IF(L2690=1,F2690*(G2690-R2690),0)</f>
        <v>19479.999999999996</v>
      </c>
      <c r="U2690" s="45">
        <f>IF(L2690=1,F2690*INDEX(Asumsi!$B$5:$B$7,MATCH(I2690,Asumsi!$A$5:$A$7,0))-F2690*R2690,0)</f>
        <v>121750</v>
      </c>
      <c r="V2690" s="45">
        <f>IF(S2690=1,U2690*(1-Asumsi!$B$10),U2690)</f>
        <v>115662.5</v>
      </c>
    </row>
    <row r="2691" spans="1:22" x14ac:dyDescent="0.35">
      <c r="A2691" s="43">
        <v>29894</v>
      </c>
      <c r="B2691" s="43" t="s">
        <v>202</v>
      </c>
      <c r="C2691" s="43" t="s">
        <v>717</v>
      </c>
      <c r="D2691" s="44">
        <v>40428</v>
      </c>
      <c r="E2691" s="43">
        <v>43</v>
      </c>
      <c r="F2691" s="43">
        <v>1213960</v>
      </c>
      <c r="G2691" s="43">
        <v>0.05</v>
      </c>
      <c r="H2691" s="43">
        <v>60698</v>
      </c>
      <c r="I2691" s="43" t="s">
        <v>75</v>
      </c>
      <c r="J2691" s="43" t="s">
        <v>144</v>
      </c>
      <c r="K2691" s="43">
        <f t="shared" si="336"/>
        <v>2010</v>
      </c>
      <c r="L2691" s="43">
        <f t="shared" si="337"/>
        <v>1</v>
      </c>
      <c r="M2691" s="43">
        <f t="shared" si="338"/>
        <v>0</v>
      </c>
      <c r="N2691" s="43">
        <f t="shared" si="339"/>
        <v>1</v>
      </c>
      <c r="O2691" s="43" t="str">
        <f t="shared" si="340"/>
        <v>C: 4-6%</v>
      </c>
      <c r="P2691" s="45">
        <f t="shared" si="341"/>
        <v>1153262</v>
      </c>
      <c r="Q2691" s="45">
        <f>IF(L2691=1,F2691*INDEX(Asumsi!$B$5:$B$7,MATCH(I2691,Asumsi!$A$5:$A$7,0))-H2691,0)</f>
        <v>303490</v>
      </c>
      <c r="R2691" s="46">
        <f>MIN(G2691,INDEX(Asumsi!$C$5:$C$7,MATCH(I2691,Asumsi!$A$5:$A$7,0)))</f>
        <v>0.03</v>
      </c>
      <c r="S2691" s="43">
        <f t="shared" si="342"/>
        <v>1</v>
      </c>
      <c r="T2691" s="45">
        <f t="shared" si="343"/>
        <v>24279.200000000004</v>
      </c>
      <c r="U2691" s="45">
        <f>IF(L2691=1,F2691*INDEX(Asumsi!$B$5:$B$7,MATCH(I2691,Asumsi!$A$5:$A$7,0))-F2691*R2691,0)</f>
        <v>327769.2</v>
      </c>
      <c r="V2691" s="45">
        <f>IF(S2691=1,U2691*(1-Asumsi!$B$10),U2691)</f>
        <v>311380.74</v>
      </c>
    </row>
    <row r="2692" spans="1:22" x14ac:dyDescent="0.35">
      <c r="A2692" s="43">
        <v>30054</v>
      </c>
      <c r="B2692" s="43" t="s">
        <v>202</v>
      </c>
      <c r="C2692" s="43" t="s">
        <v>704</v>
      </c>
      <c r="D2692" s="44">
        <v>41153</v>
      </c>
      <c r="E2692" s="43">
        <v>33</v>
      </c>
      <c r="F2692" s="43">
        <v>622380</v>
      </c>
      <c r="G2692" s="43">
        <v>0.03</v>
      </c>
      <c r="H2692" s="43">
        <v>18671</v>
      </c>
      <c r="I2692" s="43" t="s">
        <v>75</v>
      </c>
      <c r="J2692" s="43" t="s">
        <v>144</v>
      </c>
      <c r="K2692" s="43">
        <f t="shared" si="336"/>
        <v>2012</v>
      </c>
      <c r="L2692" s="43">
        <f t="shared" si="337"/>
        <v>1</v>
      </c>
      <c r="M2692" s="43">
        <f t="shared" si="338"/>
        <v>0</v>
      </c>
      <c r="N2692" s="43">
        <f t="shared" si="339"/>
        <v>1</v>
      </c>
      <c r="O2692" s="43" t="str">
        <f t="shared" si="340"/>
        <v>B: 1-3%</v>
      </c>
      <c r="P2692" s="45">
        <f t="shared" si="341"/>
        <v>603709</v>
      </c>
      <c r="Q2692" s="45">
        <f>IF(L2692=1,F2692*INDEX(Asumsi!$B$5:$B$7,MATCH(I2692,Asumsi!$A$5:$A$7,0))-H2692,0)</f>
        <v>168043</v>
      </c>
      <c r="R2692" s="46">
        <f>MIN(G2692,INDEX(Asumsi!$C$5:$C$7,MATCH(I2692,Asumsi!$A$5:$A$7,0)))</f>
        <v>0.03</v>
      </c>
      <c r="S2692" s="43">
        <f t="shared" si="342"/>
        <v>0</v>
      </c>
      <c r="T2692" s="45">
        <f t="shared" si="343"/>
        <v>0</v>
      </c>
      <c r="U2692" s="45">
        <f>IF(L2692=1,F2692*INDEX(Asumsi!$B$5:$B$7,MATCH(I2692,Asumsi!$A$5:$A$7,0))-F2692*R2692,0)</f>
        <v>168042.6</v>
      </c>
      <c r="V2692" s="45">
        <f>IF(S2692=1,U2692*(1-Asumsi!$B$10),U2692)</f>
        <v>168042.6</v>
      </c>
    </row>
    <row r="2693" spans="1:22" x14ac:dyDescent="0.35">
      <c r="A2693" s="43">
        <v>30208</v>
      </c>
      <c r="B2693" s="43" t="s">
        <v>202</v>
      </c>
      <c r="C2693" s="43" t="s">
        <v>724</v>
      </c>
      <c r="D2693" s="44">
        <v>41106</v>
      </c>
      <c r="E2693" s="43">
        <v>46</v>
      </c>
      <c r="F2693" s="43">
        <v>3504193</v>
      </c>
      <c r="G2693" s="43">
        <v>0.1</v>
      </c>
      <c r="H2693" s="43">
        <v>350419</v>
      </c>
      <c r="I2693" s="43" t="s">
        <v>77</v>
      </c>
      <c r="J2693" s="43" t="s">
        <v>137</v>
      </c>
      <c r="K2693" s="43">
        <f t="shared" si="336"/>
        <v>2012</v>
      </c>
      <c r="L2693" s="43">
        <f t="shared" si="337"/>
        <v>1</v>
      </c>
      <c r="M2693" s="43">
        <f t="shared" si="338"/>
        <v>0</v>
      </c>
      <c r="N2693" s="43">
        <f t="shared" si="339"/>
        <v>1</v>
      </c>
      <c r="O2693" s="43" t="str">
        <f t="shared" si="340"/>
        <v>D: 7%+</v>
      </c>
      <c r="P2693" s="45">
        <f t="shared" si="341"/>
        <v>3153774</v>
      </c>
      <c r="Q2693" s="45">
        <f>IF(L2693=1,F2693*INDEX(Asumsi!$B$5:$B$7,MATCH(I2693,Asumsi!$A$5:$A$7,0))-H2693,0)</f>
        <v>700838.89999999991</v>
      </c>
      <c r="R2693" s="46">
        <f>MIN(G2693,INDEX(Asumsi!$C$5:$C$7,MATCH(I2693,Asumsi!$A$5:$A$7,0)))</f>
        <v>0.05</v>
      </c>
      <c r="S2693" s="43">
        <f t="shared" si="342"/>
        <v>1</v>
      </c>
      <c r="T2693" s="45">
        <f t="shared" si="343"/>
        <v>175209.65000000002</v>
      </c>
      <c r="U2693" s="45">
        <f>IF(L2693=1,F2693*INDEX(Asumsi!$B$5:$B$7,MATCH(I2693,Asumsi!$A$5:$A$7,0))-F2693*R2693,0)</f>
        <v>876048.24999999988</v>
      </c>
      <c r="V2693" s="45">
        <f>IF(S2693=1,U2693*(1-Asumsi!$B$10),U2693)</f>
        <v>832245.83749999991</v>
      </c>
    </row>
    <row r="2694" spans="1:22" x14ac:dyDescent="0.35">
      <c r="A2694" s="43">
        <v>30369</v>
      </c>
      <c r="B2694" s="43" t="s">
        <v>202</v>
      </c>
      <c r="C2694" s="43" t="s">
        <v>722</v>
      </c>
      <c r="D2694" s="44">
        <v>40626</v>
      </c>
      <c r="E2694" s="43">
        <v>13</v>
      </c>
      <c r="F2694" s="43">
        <v>153620</v>
      </c>
      <c r="G2694" s="43">
        <v>0</v>
      </c>
      <c r="H2694" s="43">
        <v>0</v>
      </c>
      <c r="I2694" s="43" t="s">
        <v>76</v>
      </c>
      <c r="J2694" s="43" t="s">
        <v>145</v>
      </c>
      <c r="K2694" s="43">
        <f t="shared" si="336"/>
        <v>2011</v>
      </c>
      <c r="L2694" s="43">
        <f t="shared" si="337"/>
        <v>1</v>
      </c>
      <c r="M2694" s="43">
        <f t="shared" si="338"/>
        <v>0</v>
      </c>
      <c r="N2694" s="43">
        <f t="shared" si="339"/>
        <v>1</v>
      </c>
      <c r="O2694" s="43" t="str">
        <f t="shared" si="340"/>
        <v>A: 0%</v>
      </c>
      <c r="P2694" s="45">
        <f t="shared" si="341"/>
        <v>153620</v>
      </c>
      <c r="Q2694" s="45">
        <f>IF(L2694=1,F2694*INDEX(Asumsi!$B$5:$B$7,MATCH(I2694,Asumsi!$A$5:$A$7,0))-H2694,0)</f>
        <v>46086</v>
      </c>
      <c r="R2694" s="46">
        <f>MIN(G2694,INDEX(Asumsi!$C$5:$C$7,MATCH(I2694,Asumsi!$A$5:$A$7,0)))</f>
        <v>0</v>
      </c>
      <c r="S2694" s="43">
        <f t="shared" si="342"/>
        <v>0</v>
      </c>
      <c r="T2694" s="45">
        <f t="shared" si="343"/>
        <v>0</v>
      </c>
      <c r="U2694" s="45">
        <f>IF(L2694=1,F2694*INDEX(Asumsi!$B$5:$B$7,MATCH(I2694,Asumsi!$A$5:$A$7,0))-F2694*R2694,0)</f>
        <v>46086</v>
      </c>
      <c r="V2694" s="45">
        <f>IF(S2694=1,U2694*(1-Asumsi!$B$10),U2694)</f>
        <v>46086</v>
      </c>
    </row>
    <row r="2695" spans="1:22" x14ac:dyDescent="0.35">
      <c r="A2695" s="43">
        <v>30726</v>
      </c>
      <c r="B2695" s="43" t="s">
        <v>202</v>
      </c>
      <c r="C2695" s="43" t="s">
        <v>702</v>
      </c>
      <c r="D2695" s="44">
        <v>40142</v>
      </c>
      <c r="E2695" s="43">
        <v>35</v>
      </c>
      <c r="F2695" s="43">
        <v>1450300</v>
      </c>
      <c r="G2695" s="43">
        <v>0.05</v>
      </c>
      <c r="H2695" s="43">
        <v>72515</v>
      </c>
      <c r="I2695" s="43" t="s">
        <v>76</v>
      </c>
      <c r="J2695" s="43" t="s">
        <v>141</v>
      </c>
      <c r="K2695" s="43">
        <f t="shared" si="336"/>
        <v>2009</v>
      </c>
      <c r="L2695" s="43">
        <f t="shared" si="337"/>
        <v>1</v>
      </c>
      <c r="M2695" s="43">
        <f t="shared" si="338"/>
        <v>0</v>
      </c>
      <c r="N2695" s="43">
        <f t="shared" si="339"/>
        <v>1</v>
      </c>
      <c r="O2695" s="43" t="str">
        <f t="shared" si="340"/>
        <v>C: 4-6%</v>
      </c>
      <c r="P2695" s="45">
        <f t="shared" si="341"/>
        <v>1377785</v>
      </c>
      <c r="Q2695" s="45">
        <f>IF(L2695=1,F2695*INDEX(Asumsi!$B$5:$B$7,MATCH(I2695,Asumsi!$A$5:$A$7,0))-H2695,0)</f>
        <v>362575</v>
      </c>
      <c r="R2695" s="46">
        <f>MIN(G2695,INDEX(Asumsi!$C$5:$C$7,MATCH(I2695,Asumsi!$A$5:$A$7,0)))</f>
        <v>0.05</v>
      </c>
      <c r="S2695" s="43">
        <f t="shared" si="342"/>
        <v>0</v>
      </c>
      <c r="T2695" s="45">
        <f t="shared" si="343"/>
        <v>0</v>
      </c>
      <c r="U2695" s="45">
        <f>IF(L2695=1,F2695*INDEX(Asumsi!$B$5:$B$7,MATCH(I2695,Asumsi!$A$5:$A$7,0))-F2695*R2695,0)</f>
        <v>362575</v>
      </c>
      <c r="V2695" s="45">
        <f>IF(S2695=1,U2695*(1-Asumsi!$B$10),U2695)</f>
        <v>362575</v>
      </c>
    </row>
    <row r="2696" spans="1:22" x14ac:dyDescent="0.35">
      <c r="A2696" s="43">
        <v>30727</v>
      </c>
      <c r="B2696" s="43" t="s">
        <v>202</v>
      </c>
      <c r="C2696" s="43" t="s">
        <v>700</v>
      </c>
      <c r="D2696" s="44">
        <v>41115</v>
      </c>
      <c r="E2696" s="43">
        <v>28</v>
      </c>
      <c r="F2696" s="43">
        <v>2332580</v>
      </c>
      <c r="G2696" s="43">
        <v>7.0000000000000007E-2</v>
      </c>
      <c r="H2696" s="43">
        <v>163281</v>
      </c>
      <c r="I2696" s="43" t="s">
        <v>76</v>
      </c>
      <c r="J2696" s="43" t="s">
        <v>141</v>
      </c>
      <c r="K2696" s="43">
        <f t="shared" si="336"/>
        <v>2012</v>
      </c>
      <c r="L2696" s="43">
        <f t="shared" si="337"/>
        <v>1</v>
      </c>
      <c r="M2696" s="43">
        <f t="shared" si="338"/>
        <v>0</v>
      </c>
      <c r="N2696" s="43">
        <f t="shared" si="339"/>
        <v>1</v>
      </c>
      <c r="O2696" s="43" t="str">
        <f t="shared" si="340"/>
        <v>D: 7%+</v>
      </c>
      <c r="P2696" s="45">
        <f t="shared" si="341"/>
        <v>2169299</v>
      </c>
      <c r="Q2696" s="45">
        <f>IF(L2696=1,F2696*INDEX(Asumsi!$B$5:$B$7,MATCH(I2696,Asumsi!$A$5:$A$7,0))-H2696,0)</f>
        <v>536493</v>
      </c>
      <c r="R2696" s="46">
        <f>MIN(G2696,INDEX(Asumsi!$C$5:$C$7,MATCH(I2696,Asumsi!$A$5:$A$7,0)))</f>
        <v>0.05</v>
      </c>
      <c r="S2696" s="43">
        <f t="shared" si="342"/>
        <v>1</v>
      </c>
      <c r="T2696" s="45">
        <f t="shared" si="343"/>
        <v>46651.600000000006</v>
      </c>
      <c r="U2696" s="45">
        <f>IF(L2696=1,F2696*INDEX(Asumsi!$B$5:$B$7,MATCH(I2696,Asumsi!$A$5:$A$7,0))-F2696*R2696,0)</f>
        <v>583145</v>
      </c>
      <c r="V2696" s="45">
        <f>IF(S2696=1,U2696*(1-Asumsi!$B$10),U2696)</f>
        <v>553987.75</v>
      </c>
    </row>
    <row r="2697" spans="1:22" x14ac:dyDescent="0.35">
      <c r="A2697" s="43">
        <v>30915</v>
      </c>
      <c r="B2697" s="43" t="s">
        <v>202</v>
      </c>
      <c r="C2697" s="43" t="s">
        <v>711</v>
      </c>
      <c r="D2697" s="44">
        <v>39829</v>
      </c>
      <c r="E2697" s="43">
        <v>20</v>
      </c>
      <c r="F2697" s="43">
        <v>125560</v>
      </c>
      <c r="G2697" s="43">
        <v>0.04</v>
      </c>
      <c r="H2697" s="43">
        <v>5022</v>
      </c>
      <c r="I2697" s="43" t="s">
        <v>76</v>
      </c>
      <c r="J2697" s="43" t="s">
        <v>147</v>
      </c>
      <c r="K2697" s="43">
        <f t="shared" si="336"/>
        <v>2009</v>
      </c>
      <c r="L2697" s="43">
        <f t="shared" si="337"/>
        <v>1</v>
      </c>
      <c r="M2697" s="43">
        <f t="shared" si="338"/>
        <v>0</v>
      </c>
      <c r="N2697" s="43">
        <f t="shared" si="339"/>
        <v>1</v>
      </c>
      <c r="O2697" s="43" t="str">
        <f t="shared" si="340"/>
        <v>C: 4-6%</v>
      </c>
      <c r="P2697" s="45">
        <f t="shared" si="341"/>
        <v>120538</v>
      </c>
      <c r="Q2697" s="45">
        <f>IF(L2697=1,F2697*INDEX(Asumsi!$B$5:$B$7,MATCH(I2697,Asumsi!$A$5:$A$7,0))-H2697,0)</f>
        <v>32646</v>
      </c>
      <c r="R2697" s="46">
        <f>MIN(G2697,INDEX(Asumsi!$C$5:$C$7,MATCH(I2697,Asumsi!$A$5:$A$7,0)))</f>
        <v>0.04</v>
      </c>
      <c r="S2697" s="43">
        <f t="shared" si="342"/>
        <v>0</v>
      </c>
      <c r="T2697" s="45">
        <f t="shared" si="343"/>
        <v>0</v>
      </c>
      <c r="U2697" s="45">
        <f>IF(L2697=1,F2697*INDEX(Asumsi!$B$5:$B$7,MATCH(I2697,Asumsi!$A$5:$A$7,0))-F2697*R2697,0)</f>
        <v>32645.599999999999</v>
      </c>
      <c r="V2697" s="45">
        <f>IF(S2697=1,U2697*(1-Asumsi!$B$10),U2697)</f>
        <v>32645.599999999999</v>
      </c>
    </row>
    <row r="2698" spans="1:22" x14ac:dyDescent="0.35">
      <c r="A2698" s="43">
        <v>31072</v>
      </c>
      <c r="B2698" s="43" t="s">
        <v>202</v>
      </c>
      <c r="C2698" s="43" t="s">
        <v>426</v>
      </c>
      <c r="D2698" s="44">
        <v>40511</v>
      </c>
      <c r="E2698" s="43">
        <v>4</v>
      </c>
      <c r="F2698" s="43">
        <v>1402320</v>
      </c>
      <c r="G2698" s="43">
        <v>0.08</v>
      </c>
      <c r="H2698" s="43">
        <v>112186</v>
      </c>
      <c r="I2698" s="43" t="s">
        <v>76</v>
      </c>
      <c r="J2698" s="43" t="s">
        <v>138</v>
      </c>
      <c r="K2698" s="43">
        <f t="shared" si="336"/>
        <v>2010</v>
      </c>
      <c r="L2698" s="43">
        <f t="shared" si="337"/>
        <v>1</v>
      </c>
      <c r="M2698" s="43">
        <f t="shared" si="338"/>
        <v>0</v>
      </c>
      <c r="N2698" s="43">
        <f t="shared" si="339"/>
        <v>1</v>
      </c>
      <c r="O2698" s="43" t="str">
        <f t="shared" si="340"/>
        <v>D: 7%+</v>
      </c>
      <c r="P2698" s="45">
        <f t="shared" si="341"/>
        <v>1290134</v>
      </c>
      <c r="Q2698" s="45">
        <f>IF(L2698=1,F2698*INDEX(Asumsi!$B$5:$B$7,MATCH(I2698,Asumsi!$A$5:$A$7,0))-H2698,0)</f>
        <v>308510</v>
      </c>
      <c r="R2698" s="46">
        <f>MIN(G2698,INDEX(Asumsi!$C$5:$C$7,MATCH(I2698,Asumsi!$A$5:$A$7,0)))</f>
        <v>0.05</v>
      </c>
      <c r="S2698" s="43">
        <f t="shared" si="342"/>
        <v>1</v>
      </c>
      <c r="T2698" s="45">
        <f t="shared" si="343"/>
        <v>42069.599999999999</v>
      </c>
      <c r="U2698" s="45">
        <f>IF(L2698=1,F2698*INDEX(Asumsi!$B$5:$B$7,MATCH(I2698,Asumsi!$A$5:$A$7,0))-F2698*R2698,0)</f>
        <v>350580</v>
      </c>
      <c r="V2698" s="45">
        <f>IF(S2698=1,U2698*(1-Asumsi!$B$10),U2698)</f>
        <v>333051</v>
      </c>
    </row>
    <row r="2699" spans="1:22" x14ac:dyDescent="0.35">
      <c r="A2699" s="43">
        <v>31073</v>
      </c>
      <c r="B2699" s="43" t="s">
        <v>209</v>
      </c>
      <c r="C2699" s="43" t="s">
        <v>699</v>
      </c>
      <c r="D2699" s="44">
        <v>40384</v>
      </c>
      <c r="E2699" s="43">
        <v>39</v>
      </c>
      <c r="F2699" s="43">
        <v>3637520</v>
      </c>
      <c r="G2699" s="43">
        <v>0.02</v>
      </c>
      <c r="H2699" s="43">
        <v>72750</v>
      </c>
      <c r="I2699" s="43" t="s">
        <v>75</v>
      </c>
      <c r="J2699" s="43" t="s">
        <v>144</v>
      </c>
      <c r="K2699" s="43">
        <f t="shared" si="336"/>
        <v>2010</v>
      </c>
      <c r="L2699" s="43">
        <f t="shared" si="337"/>
        <v>0</v>
      </c>
      <c r="M2699" s="43">
        <f t="shared" si="338"/>
        <v>1</v>
      </c>
      <c r="N2699" s="43">
        <f t="shared" si="339"/>
        <v>1</v>
      </c>
      <c r="O2699" s="43" t="str">
        <f t="shared" si="340"/>
        <v>B: 1-3%</v>
      </c>
      <c r="P2699" s="45">
        <f t="shared" si="341"/>
        <v>0</v>
      </c>
      <c r="Q2699" s="45">
        <f>IF(L2699=1,F2699*INDEX(Asumsi!$B$5:$B$7,MATCH(I2699,Asumsi!$A$5:$A$7,0))-H2699,0)</f>
        <v>0</v>
      </c>
      <c r="R2699" s="46">
        <f>MIN(G2699,INDEX(Asumsi!$C$5:$C$7,MATCH(I2699,Asumsi!$A$5:$A$7,0)))</f>
        <v>0.02</v>
      </c>
      <c r="S2699" s="43">
        <f t="shared" si="342"/>
        <v>0</v>
      </c>
      <c r="T2699" s="45">
        <f t="shared" si="343"/>
        <v>0</v>
      </c>
      <c r="U2699" s="45">
        <f>IF(L2699=1,F2699*INDEX(Asumsi!$B$5:$B$7,MATCH(I2699,Asumsi!$A$5:$A$7,0))-F2699*R2699,0)</f>
        <v>0</v>
      </c>
      <c r="V2699" s="45">
        <f>IF(S2699=1,U2699*(1-Asumsi!$B$10),U2699)</f>
        <v>0</v>
      </c>
    </row>
    <row r="2700" spans="1:22" x14ac:dyDescent="0.35">
      <c r="A2700" s="43">
        <v>31138</v>
      </c>
      <c r="B2700" s="43" t="s">
        <v>202</v>
      </c>
      <c r="C2700" s="43" t="s">
        <v>699</v>
      </c>
      <c r="D2700" s="44">
        <v>39834</v>
      </c>
      <c r="E2700" s="43">
        <v>37</v>
      </c>
      <c r="F2700" s="43">
        <v>2502360</v>
      </c>
      <c r="G2700" s="43">
        <v>0.05</v>
      </c>
      <c r="H2700" s="43">
        <v>125118</v>
      </c>
      <c r="I2700" s="43" t="s">
        <v>75</v>
      </c>
      <c r="J2700" s="43" t="s">
        <v>136</v>
      </c>
      <c r="K2700" s="43">
        <f t="shared" si="336"/>
        <v>2009</v>
      </c>
      <c r="L2700" s="43">
        <f t="shared" si="337"/>
        <v>1</v>
      </c>
      <c r="M2700" s="43">
        <f t="shared" si="338"/>
        <v>0</v>
      </c>
      <c r="N2700" s="43">
        <f t="shared" si="339"/>
        <v>1</v>
      </c>
      <c r="O2700" s="43" t="str">
        <f t="shared" si="340"/>
        <v>C: 4-6%</v>
      </c>
      <c r="P2700" s="45">
        <f t="shared" si="341"/>
        <v>2377242</v>
      </c>
      <c r="Q2700" s="45">
        <f>IF(L2700=1,F2700*INDEX(Asumsi!$B$5:$B$7,MATCH(I2700,Asumsi!$A$5:$A$7,0))-H2700,0)</f>
        <v>625590</v>
      </c>
      <c r="R2700" s="46">
        <f>MIN(G2700,INDEX(Asumsi!$C$5:$C$7,MATCH(I2700,Asumsi!$A$5:$A$7,0)))</f>
        <v>0.03</v>
      </c>
      <c r="S2700" s="43">
        <f t="shared" si="342"/>
        <v>1</v>
      </c>
      <c r="T2700" s="45">
        <f t="shared" si="343"/>
        <v>50047.200000000012</v>
      </c>
      <c r="U2700" s="45">
        <f>IF(L2700=1,F2700*INDEX(Asumsi!$B$5:$B$7,MATCH(I2700,Asumsi!$A$5:$A$7,0))-F2700*R2700,0)</f>
        <v>675637.2</v>
      </c>
      <c r="V2700" s="45">
        <f>IF(S2700=1,U2700*(1-Asumsi!$B$10),U2700)</f>
        <v>641855.34</v>
      </c>
    </row>
    <row r="2701" spans="1:22" x14ac:dyDescent="0.35">
      <c r="A2701" s="43">
        <v>31173</v>
      </c>
      <c r="B2701" s="43" t="s">
        <v>202</v>
      </c>
      <c r="C2701" s="43" t="s">
        <v>706</v>
      </c>
      <c r="D2701" s="44">
        <v>41139</v>
      </c>
      <c r="E2701" s="43">
        <v>24</v>
      </c>
      <c r="F2701" s="43">
        <v>338708</v>
      </c>
      <c r="G2701" s="43">
        <v>0.09</v>
      </c>
      <c r="H2701" s="43">
        <v>30484</v>
      </c>
      <c r="I2701" s="43" t="s">
        <v>77</v>
      </c>
      <c r="J2701" s="43" t="s">
        <v>137</v>
      </c>
      <c r="K2701" s="43">
        <f t="shared" si="336"/>
        <v>2012</v>
      </c>
      <c r="L2701" s="43">
        <f t="shared" si="337"/>
        <v>1</v>
      </c>
      <c r="M2701" s="43">
        <f t="shared" si="338"/>
        <v>0</v>
      </c>
      <c r="N2701" s="43">
        <f t="shared" si="339"/>
        <v>1</v>
      </c>
      <c r="O2701" s="43" t="str">
        <f t="shared" si="340"/>
        <v>D: 7%+</v>
      </c>
      <c r="P2701" s="45">
        <f t="shared" si="341"/>
        <v>308224</v>
      </c>
      <c r="Q2701" s="45">
        <f>IF(L2701=1,F2701*INDEX(Asumsi!$B$5:$B$7,MATCH(I2701,Asumsi!$A$5:$A$7,0))-H2701,0)</f>
        <v>71128.399999999994</v>
      </c>
      <c r="R2701" s="46">
        <f>MIN(G2701,INDEX(Asumsi!$C$5:$C$7,MATCH(I2701,Asumsi!$A$5:$A$7,0)))</f>
        <v>0.05</v>
      </c>
      <c r="S2701" s="43">
        <f t="shared" si="342"/>
        <v>1</v>
      </c>
      <c r="T2701" s="45">
        <f t="shared" si="343"/>
        <v>13548.319999999998</v>
      </c>
      <c r="U2701" s="45">
        <f>IF(L2701=1,F2701*INDEX(Asumsi!$B$5:$B$7,MATCH(I2701,Asumsi!$A$5:$A$7,0))-F2701*R2701,0)</f>
        <v>84677</v>
      </c>
      <c r="V2701" s="45">
        <f>IF(S2701=1,U2701*(1-Asumsi!$B$10),U2701)</f>
        <v>80443.149999999994</v>
      </c>
    </row>
    <row r="2702" spans="1:22" x14ac:dyDescent="0.35">
      <c r="A2702" s="43">
        <v>31812</v>
      </c>
      <c r="B2702" s="43" t="s">
        <v>202</v>
      </c>
      <c r="C2702" s="43" t="s">
        <v>723</v>
      </c>
      <c r="D2702" s="44">
        <v>40755</v>
      </c>
      <c r="E2702" s="43">
        <v>14</v>
      </c>
      <c r="F2702" s="43">
        <v>1187240</v>
      </c>
      <c r="G2702" s="43">
        <v>0.02</v>
      </c>
      <c r="H2702" s="43">
        <v>23745</v>
      </c>
      <c r="I2702" s="43" t="s">
        <v>76</v>
      </c>
      <c r="J2702" s="43" t="s">
        <v>145</v>
      </c>
      <c r="K2702" s="43">
        <f t="shared" si="336"/>
        <v>2011</v>
      </c>
      <c r="L2702" s="43">
        <f t="shared" si="337"/>
        <v>1</v>
      </c>
      <c r="M2702" s="43">
        <f t="shared" si="338"/>
        <v>0</v>
      </c>
      <c r="N2702" s="43">
        <f t="shared" si="339"/>
        <v>1</v>
      </c>
      <c r="O2702" s="43" t="str">
        <f t="shared" si="340"/>
        <v>B: 1-3%</v>
      </c>
      <c r="P2702" s="45">
        <f t="shared" si="341"/>
        <v>1163495</v>
      </c>
      <c r="Q2702" s="45">
        <f>IF(L2702=1,F2702*INDEX(Asumsi!$B$5:$B$7,MATCH(I2702,Asumsi!$A$5:$A$7,0))-H2702,0)</f>
        <v>332427</v>
      </c>
      <c r="R2702" s="46">
        <f>MIN(G2702,INDEX(Asumsi!$C$5:$C$7,MATCH(I2702,Asumsi!$A$5:$A$7,0)))</f>
        <v>0.02</v>
      </c>
      <c r="S2702" s="43">
        <f t="shared" si="342"/>
        <v>0</v>
      </c>
      <c r="T2702" s="45">
        <f t="shared" si="343"/>
        <v>0</v>
      </c>
      <c r="U2702" s="45">
        <f>IF(L2702=1,F2702*INDEX(Asumsi!$B$5:$B$7,MATCH(I2702,Asumsi!$A$5:$A$7,0))-F2702*R2702,0)</f>
        <v>332427.2</v>
      </c>
      <c r="V2702" s="45">
        <f>IF(S2702=1,U2702*(1-Asumsi!$B$10),U2702)</f>
        <v>332427.2</v>
      </c>
    </row>
    <row r="2703" spans="1:22" x14ac:dyDescent="0.35">
      <c r="A2703" s="43">
        <v>32002</v>
      </c>
      <c r="B2703" s="43" t="s">
        <v>202</v>
      </c>
      <c r="C2703" s="43" t="s">
        <v>701</v>
      </c>
      <c r="D2703" s="44">
        <v>40379</v>
      </c>
      <c r="E2703" s="43">
        <v>37</v>
      </c>
      <c r="F2703" s="43">
        <v>2392400</v>
      </c>
      <c r="G2703" s="43">
        <v>0.03</v>
      </c>
      <c r="H2703" s="43">
        <v>71772</v>
      </c>
      <c r="I2703" s="43" t="s">
        <v>77</v>
      </c>
      <c r="J2703" s="43" t="s">
        <v>142</v>
      </c>
      <c r="K2703" s="43">
        <f t="shared" si="336"/>
        <v>2010</v>
      </c>
      <c r="L2703" s="43">
        <f t="shared" si="337"/>
        <v>1</v>
      </c>
      <c r="M2703" s="43">
        <f t="shared" si="338"/>
        <v>0</v>
      </c>
      <c r="N2703" s="43">
        <f t="shared" si="339"/>
        <v>1</v>
      </c>
      <c r="O2703" s="43" t="str">
        <f t="shared" si="340"/>
        <v>B: 1-3%</v>
      </c>
      <c r="P2703" s="45">
        <f t="shared" si="341"/>
        <v>2320628</v>
      </c>
      <c r="Q2703" s="45">
        <f>IF(L2703=1,F2703*INDEX(Asumsi!$B$5:$B$7,MATCH(I2703,Asumsi!$A$5:$A$7,0))-H2703,0)</f>
        <v>645948</v>
      </c>
      <c r="R2703" s="46">
        <f>MIN(G2703,INDEX(Asumsi!$C$5:$C$7,MATCH(I2703,Asumsi!$A$5:$A$7,0)))</f>
        <v>0.03</v>
      </c>
      <c r="S2703" s="43">
        <f t="shared" si="342"/>
        <v>0</v>
      </c>
      <c r="T2703" s="45">
        <f t="shared" si="343"/>
        <v>0</v>
      </c>
      <c r="U2703" s="45">
        <f>IF(L2703=1,F2703*INDEX(Asumsi!$B$5:$B$7,MATCH(I2703,Asumsi!$A$5:$A$7,0))-F2703*R2703,0)</f>
        <v>645948</v>
      </c>
      <c r="V2703" s="45">
        <f>IF(S2703=1,U2703*(1-Asumsi!$B$10),U2703)</f>
        <v>645948</v>
      </c>
    </row>
    <row r="2704" spans="1:22" x14ac:dyDescent="0.35">
      <c r="A2704" s="43">
        <v>32323</v>
      </c>
      <c r="B2704" s="43" t="s">
        <v>202</v>
      </c>
      <c r="C2704" s="43" t="s">
        <v>520</v>
      </c>
      <c r="D2704" s="44">
        <v>40382</v>
      </c>
      <c r="E2704" s="43">
        <v>3</v>
      </c>
      <c r="F2704" s="43">
        <v>57500</v>
      </c>
      <c r="G2704" s="43">
        <v>0.01</v>
      </c>
      <c r="H2704" s="43">
        <v>575</v>
      </c>
      <c r="I2704" s="43" t="s">
        <v>77</v>
      </c>
      <c r="J2704" s="43" t="s">
        <v>142</v>
      </c>
      <c r="K2704" s="43">
        <f t="shared" si="336"/>
        <v>2010</v>
      </c>
      <c r="L2704" s="43">
        <f t="shared" si="337"/>
        <v>1</v>
      </c>
      <c r="M2704" s="43">
        <f t="shared" si="338"/>
        <v>0</v>
      </c>
      <c r="N2704" s="43">
        <f t="shared" si="339"/>
        <v>1</v>
      </c>
      <c r="O2704" s="43" t="str">
        <f t="shared" si="340"/>
        <v>B: 1-3%</v>
      </c>
      <c r="P2704" s="45">
        <f t="shared" si="341"/>
        <v>56925</v>
      </c>
      <c r="Q2704" s="45">
        <f>IF(L2704=1,F2704*INDEX(Asumsi!$B$5:$B$7,MATCH(I2704,Asumsi!$A$5:$A$7,0))-H2704,0)</f>
        <v>16675</v>
      </c>
      <c r="R2704" s="46">
        <f>MIN(G2704,INDEX(Asumsi!$C$5:$C$7,MATCH(I2704,Asumsi!$A$5:$A$7,0)))</f>
        <v>0.01</v>
      </c>
      <c r="S2704" s="43">
        <f t="shared" si="342"/>
        <v>0</v>
      </c>
      <c r="T2704" s="45">
        <f t="shared" si="343"/>
        <v>0</v>
      </c>
      <c r="U2704" s="45">
        <f>IF(L2704=1,F2704*INDEX(Asumsi!$B$5:$B$7,MATCH(I2704,Asumsi!$A$5:$A$7,0))-F2704*R2704,0)</f>
        <v>16675</v>
      </c>
      <c r="V2704" s="45">
        <f>IF(S2704=1,U2704*(1-Asumsi!$B$10),U2704)</f>
        <v>16675</v>
      </c>
    </row>
    <row r="2705" spans="1:22" x14ac:dyDescent="0.35">
      <c r="A2705" s="43">
        <v>32454</v>
      </c>
      <c r="B2705" s="43" t="s">
        <v>202</v>
      </c>
      <c r="C2705" s="43" t="s">
        <v>728</v>
      </c>
      <c r="D2705" s="44">
        <v>40633</v>
      </c>
      <c r="E2705" s="43">
        <v>12</v>
      </c>
      <c r="F2705" s="43">
        <v>167780</v>
      </c>
      <c r="G2705" s="43">
        <v>0.05</v>
      </c>
      <c r="H2705" s="43">
        <v>8389</v>
      </c>
      <c r="I2705" s="43" t="s">
        <v>76</v>
      </c>
      <c r="J2705" s="43" t="s">
        <v>138</v>
      </c>
      <c r="K2705" s="43">
        <f t="shared" si="336"/>
        <v>2011</v>
      </c>
      <c r="L2705" s="43">
        <f t="shared" si="337"/>
        <v>1</v>
      </c>
      <c r="M2705" s="43">
        <f t="shared" si="338"/>
        <v>0</v>
      </c>
      <c r="N2705" s="43">
        <f t="shared" si="339"/>
        <v>1</v>
      </c>
      <c r="O2705" s="43" t="str">
        <f t="shared" si="340"/>
        <v>C: 4-6%</v>
      </c>
      <c r="P2705" s="45">
        <f t="shared" si="341"/>
        <v>159391</v>
      </c>
      <c r="Q2705" s="45">
        <f>IF(L2705=1,F2705*INDEX(Asumsi!$B$5:$B$7,MATCH(I2705,Asumsi!$A$5:$A$7,0))-H2705,0)</f>
        <v>41945</v>
      </c>
      <c r="R2705" s="46">
        <f>MIN(G2705,INDEX(Asumsi!$C$5:$C$7,MATCH(I2705,Asumsi!$A$5:$A$7,0)))</f>
        <v>0.05</v>
      </c>
      <c r="S2705" s="43">
        <f t="shared" si="342"/>
        <v>0</v>
      </c>
      <c r="T2705" s="45">
        <f t="shared" si="343"/>
        <v>0</v>
      </c>
      <c r="U2705" s="45">
        <f>IF(L2705=1,F2705*INDEX(Asumsi!$B$5:$B$7,MATCH(I2705,Asumsi!$A$5:$A$7,0))-F2705*R2705,0)</f>
        <v>41945</v>
      </c>
      <c r="V2705" s="45">
        <f>IF(S2705=1,U2705*(1-Asumsi!$B$10),U2705)</f>
        <v>41945</v>
      </c>
    </row>
    <row r="2706" spans="1:22" x14ac:dyDescent="0.35">
      <c r="A2706" s="43">
        <v>32516</v>
      </c>
      <c r="B2706" s="43" t="s">
        <v>202</v>
      </c>
      <c r="C2706" s="43" t="s">
        <v>713</v>
      </c>
      <c r="D2706" s="44">
        <v>40475</v>
      </c>
      <c r="E2706" s="43">
        <v>15</v>
      </c>
      <c r="F2706" s="43">
        <v>87920</v>
      </c>
      <c r="G2706" s="43">
        <v>0.03</v>
      </c>
      <c r="H2706" s="43">
        <v>2638</v>
      </c>
      <c r="I2706" s="43" t="s">
        <v>76</v>
      </c>
      <c r="J2706" s="43" t="s">
        <v>138</v>
      </c>
      <c r="K2706" s="43">
        <f t="shared" si="336"/>
        <v>2010</v>
      </c>
      <c r="L2706" s="43">
        <f t="shared" si="337"/>
        <v>1</v>
      </c>
      <c r="M2706" s="43">
        <f t="shared" si="338"/>
        <v>0</v>
      </c>
      <c r="N2706" s="43">
        <f t="shared" si="339"/>
        <v>1</v>
      </c>
      <c r="O2706" s="43" t="str">
        <f t="shared" si="340"/>
        <v>B: 1-3%</v>
      </c>
      <c r="P2706" s="45">
        <f t="shared" si="341"/>
        <v>85282</v>
      </c>
      <c r="Q2706" s="45">
        <f>IF(L2706=1,F2706*INDEX(Asumsi!$B$5:$B$7,MATCH(I2706,Asumsi!$A$5:$A$7,0))-H2706,0)</f>
        <v>23738</v>
      </c>
      <c r="R2706" s="46">
        <f>MIN(G2706,INDEX(Asumsi!$C$5:$C$7,MATCH(I2706,Asumsi!$A$5:$A$7,0)))</f>
        <v>0.03</v>
      </c>
      <c r="S2706" s="43">
        <f t="shared" si="342"/>
        <v>0</v>
      </c>
      <c r="T2706" s="45">
        <f t="shared" si="343"/>
        <v>0</v>
      </c>
      <c r="U2706" s="45">
        <f>IF(L2706=1,F2706*INDEX(Asumsi!$B$5:$B$7,MATCH(I2706,Asumsi!$A$5:$A$7,0))-F2706*R2706,0)</f>
        <v>23738.400000000001</v>
      </c>
      <c r="V2706" s="45">
        <f>IF(S2706=1,U2706*(1-Asumsi!$B$10),U2706)</f>
        <v>23738.400000000001</v>
      </c>
    </row>
    <row r="2707" spans="1:22" x14ac:dyDescent="0.35">
      <c r="A2707" s="43">
        <v>32608</v>
      </c>
      <c r="B2707" s="43" t="s">
        <v>202</v>
      </c>
      <c r="C2707" s="43" t="s">
        <v>711</v>
      </c>
      <c r="D2707" s="44">
        <v>41051</v>
      </c>
      <c r="E2707" s="43">
        <v>20</v>
      </c>
      <c r="F2707" s="43">
        <v>2723820</v>
      </c>
      <c r="G2707" s="43">
        <v>0.05</v>
      </c>
      <c r="H2707" s="43">
        <v>136191</v>
      </c>
      <c r="I2707" s="43" t="s">
        <v>76</v>
      </c>
      <c r="J2707" s="43" t="s">
        <v>141</v>
      </c>
      <c r="K2707" s="43">
        <f t="shared" si="336"/>
        <v>2012</v>
      </c>
      <c r="L2707" s="43">
        <f t="shared" si="337"/>
        <v>1</v>
      </c>
      <c r="M2707" s="43">
        <f t="shared" si="338"/>
        <v>0</v>
      </c>
      <c r="N2707" s="43">
        <f t="shared" si="339"/>
        <v>1</v>
      </c>
      <c r="O2707" s="43" t="str">
        <f t="shared" si="340"/>
        <v>C: 4-6%</v>
      </c>
      <c r="P2707" s="45">
        <f t="shared" si="341"/>
        <v>2587629</v>
      </c>
      <c r="Q2707" s="45">
        <f>IF(L2707=1,F2707*INDEX(Asumsi!$B$5:$B$7,MATCH(I2707,Asumsi!$A$5:$A$7,0))-H2707,0)</f>
        <v>680955</v>
      </c>
      <c r="R2707" s="46">
        <f>MIN(G2707,INDEX(Asumsi!$C$5:$C$7,MATCH(I2707,Asumsi!$A$5:$A$7,0)))</f>
        <v>0.05</v>
      </c>
      <c r="S2707" s="43">
        <f t="shared" si="342"/>
        <v>0</v>
      </c>
      <c r="T2707" s="45">
        <f t="shared" si="343"/>
        <v>0</v>
      </c>
      <c r="U2707" s="45">
        <f>IF(L2707=1,F2707*INDEX(Asumsi!$B$5:$B$7,MATCH(I2707,Asumsi!$A$5:$A$7,0))-F2707*R2707,0)</f>
        <v>680955</v>
      </c>
      <c r="V2707" s="45">
        <f>IF(S2707=1,U2707*(1-Asumsi!$B$10),U2707)</f>
        <v>680955</v>
      </c>
    </row>
    <row r="2708" spans="1:22" x14ac:dyDescent="0.35">
      <c r="A2708" s="43">
        <v>33510</v>
      </c>
      <c r="B2708" s="43" t="s">
        <v>209</v>
      </c>
      <c r="C2708" s="43" t="s">
        <v>718</v>
      </c>
      <c r="D2708" s="44">
        <v>40879</v>
      </c>
      <c r="E2708" s="43">
        <v>42</v>
      </c>
      <c r="F2708" s="43">
        <v>534120</v>
      </c>
      <c r="G2708" s="43">
        <v>0.03</v>
      </c>
      <c r="H2708" s="43">
        <v>16024</v>
      </c>
      <c r="I2708" s="43" t="s">
        <v>75</v>
      </c>
      <c r="J2708" s="43" t="s">
        <v>144</v>
      </c>
      <c r="K2708" s="43">
        <f t="shared" si="336"/>
        <v>2011</v>
      </c>
      <c r="L2708" s="43">
        <f t="shared" si="337"/>
        <v>0</v>
      </c>
      <c r="M2708" s="43">
        <f t="shared" si="338"/>
        <v>1</v>
      </c>
      <c r="N2708" s="43">
        <f t="shared" si="339"/>
        <v>1</v>
      </c>
      <c r="O2708" s="43" t="str">
        <f t="shared" si="340"/>
        <v>B: 1-3%</v>
      </c>
      <c r="P2708" s="45">
        <f t="shared" si="341"/>
        <v>0</v>
      </c>
      <c r="Q2708" s="45">
        <f>IF(L2708=1,F2708*INDEX(Asumsi!$B$5:$B$7,MATCH(I2708,Asumsi!$A$5:$A$7,0))-H2708,0)</f>
        <v>0</v>
      </c>
      <c r="R2708" s="46">
        <f>MIN(G2708,INDEX(Asumsi!$C$5:$C$7,MATCH(I2708,Asumsi!$A$5:$A$7,0)))</f>
        <v>0.03</v>
      </c>
      <c r="S2708" s="43">
        <f t="shared" si="342"/>
        <v>0</v>
      </c>
      <c r="T2708" s="45">
        <f t="shared" si="343"/>
        <v>0</v>
      </c>
      <c r="U2708" s="45">
        <f>IF(L2708=1,F2708*INDEX(Asumsi!$B$5:$B$7,MATCH(I2708,Asumsi!$A$5:$A$7,0))-F2708*R2708,0)</f>
        <v>0</v>
      </c>
      <c r="V2708" s="45">
        <f>IF(S2708=1,U2708*(1-Asumsi!$B$10),U2708)</f>
        <v>0</v>
      </c>
    </row>
    <row r="2709" spans="1:22" x14ac:dyDescent="0.35">
      <c r="A2709" s="43">
        <v>33541</v>
      </c>
      <c r="B2709" s="43" t="s">
        <v>209</v>
      </c>
      <c r="C2709" s="43" t="s">
        <v>703</v>
      </c>
      <c r="D2709" s="44">
        <v>41079</v>
      </c>
      <c r="E2709" s="43">
        <v>43</v>
      </c>
      <c r="F2709" s="43">
        <v>1025560</v>
      </c>
      <c r="G2709" s="43">
        <v>0.08</v>
      </c>
      <c r="H2709" s="43">
        <v>82045</v>
      </c>
      <c r="I2709" s="43" t="s">
        <v>75</v>
      </c>
      <c r="J2709" s="43" t="s">
        <v>144</v>
      </c>
      <c r="K2709" s="43">
        <f t="shared" si="336"/>
        <v>2012</v>
      </c>
      <c r="L2709" s="43">
        <f t="shared" si="337"/>
        <v>0</v>
      </c>
      <c r="M2709" s="43">
        <f t="shared" si="338"/>
        <v>1</v>
      </c>
      <c r="N2709" s="43">
        <f t="shared" si="339"/>
        <v>1</v>
      </c>
      <c r="O2709" s="43" t="str">
        <f t="shared" si="340"/>
        <v>D: 7%+</v>
      </c>
      <c r="P2709" s="45">
        <f t="shared" si="341"/>
        <v>0</v>
      </c>
      <c r="Q2709" s="45">
        <f>IF(L2709=1,F2709*INDEX(Asumsi!$B$5:$B$7,MATCH(I2709,Asumsi!$A$5:$A$7,0))-H2709,0)</f>
        <v>0</v>
      </c>
      <c r="R2709" s="46">
        <f>MIN(G2709,INDEX(Asumsi!$C$5:$C$7,MATCH(I2709,Asumsi!$A$5:$A$7,0)))</f>
        <v>0.03</v>
      </c>
      <c r="S2709" s="43">
        <f t="shared" si="342"/>
        <v>1</v>
      </c>
      <c r="T2709" s="45">
        <f t="shared" si="343"/>
        <v>0</v>
      </c>
      <c r="U2709" s="45">
        <f>IF(L2709=1,F2709*INDEX(Asumsi!$B$5:$B$7,MATCH(I2709,Asumsi!$A$5:$A$7,0))-F2709*R2709,0)</f>
        <v>0</v>
      </c>
      <c r="V2709" s="45">
        <f>IF(S2709=1,U2709*(1-Asumsi!$B$10),U2709)</f>
        <v>0</v>
      </c>
    </row>
    <row r="2710" spans="1:22" x14ac:dyDescent="0.35">
      <c r="A2710" s="43">
        <v>33573</v>
      </c>
      <c r="B2710" s="43" t="s">
        <v>202</v>
      </c>
      <c r="C2710" s="43" t="s">
        <v>718</v>
      </c>
      <c r="D2710" s="44">
        <v>40455</v>
      </c>
      <c r="E2710" s="43">
        <v>15</v>
      </c>
      <c r="F2710" s="43">
        <v>4545120</v>
      </c>
      <c r="G2710" s="43">
        <v>0.06</v>
      </c>
      <c r="H2710" s="43">
        <v>272707</v>
      </c>
      <c r="I2710" s="43" t="s">
        <v>75</v>
      </c>
      <c r="J2710" s="43" t="s">
        <v>136</v>
      </c>
      <c r="K2710" s="43">
        <f t="shared" si="336"/>
        <v>2010</v>
      </c>
      <c r="L2710" s="43">
        <f t="shared" si="337"/>
        <v>1</v>
      </c>
      <c r="M2710" s="43">
        <f t="shared" si="338"/>
        <v>0</v>
      </c>
      <c r="N2710" s="43">
        <f t="shared" si="339"/>
        <v>1</v>
      </c>
      <c r="O2710" s="43" t="str">
        <f t="shared" si="340"/>
        <v>C: 4-6%</v>
      </c>
      <c r="P2710" s="45">
        <f t="shared" si="341"/>
        <v>4272413</v>
      </c>
      <c r="Q2710" s="45">
        <f>IF(L2710=1,F2710*INDEX(Asumsi!$B$5:$B$7,MATCH(I2710,Asumsi!$A$5:$A$7,0))-H2710,0)</f>
        <v>1090829</v>
      </c>
      <c r="R2710" s="46">
        <f>MIN(G2710,INDEX(Asumsi!$C$5:$C$7,MATCH(I2710,Asumsi!$A$5:$A$7,0)))</f>
        <v>0.03</v>
      </c>
      <c r="S2710" s="43">
        <f t="shared" si="342"/>
        <v>1</v>
      </c>
      <c r="T2710" s="45">
        <f t="shared" si="343"/>
        <v>136353.60000000001</v>
      </c>
      <c r="U2710" s="45">
        <f>IF(L2710=1,F2710*INDEX(Asumsi!$B$5:$B$7,MATCH(I2710,Asumsi!$A$5:$A$7,0))-F2710*R2710,0)</f>
        <v>1227182.3999999999</v>
      </c>
      <c r="V2710" s="45">
        <f>IF(S2710=1,U2710*(1-Asumsi!$B$10),U2710)</f>
        <v>1165823.2799999998</v>
      </c>
    </row>
    <row r="2711" spans="1:22" x14ac:dyDescent="0.35">
      <c r="A2711" s="43">
        <v>34371</v>
      </c>
      <c r="B2711" s="43" t="s">
        <v>202</v>
      </c>
      <c r="C2711" s="43" t="s">
        <v>649</v>
      </c>
      <c r="D2711" s="44">
        <v>40269</v>
      </c>
      <c r="E2711" s="43">
        <v>18</v>
      </c>
      <c r="F2711" s="43">
        <v>16668060</v>
      </c>
      <c r="G2711" s="43">
        <v>0.05</v>
      </c>
      <c r="H2711" s="43">
        <v>833403</v>
      </c>
      <c r="I2711" s="43" t="s">
        <v>77</v>
      </c>
      <c r="J2711" s="43" t="s">
        <v>134</v>
      </c>
      <c r="K2711" s="43">
        <f t="shared" si="336"/>
        <v>2010</v>
      </c>
      <c r="L2711" s="43">
        <f t="shared" si="337"/>
        <v>1</v>
      </c>
      <c r="M2711" s="43">
        <f t="shared" si="338"/>
        <v>0</v>
      </c>
      <c r="N2711" s="43">
        <f t="shared" si="339"/>
        <v>1</v>
      </c>
      <c r="O2711" s="43" t="str">
        <f t="shared" si="340"/>
        <v>C: 4-6%</v>
      </c>
      <c r="P2711" s="45">
        <f t="shared" si="341"/>
        <v>15834657</v>
      </c>
      <c r="Q2711" s="45">
        <f>IF(L2711=1,F2711*INDEX(Asumsi!$B$5:$B$7,MATCH(I2711,Asumsi!$A$5:$A$7,0))-H2711,0)</f>
        <v>4167015</v>
      </c>
      <c r="R2711" s="46">
        <f>MIN(G2711,INDEX(Asumsi!$C$5:$C$7,MATCH(I2711,Asumsi!$A$5:$A$7,0)))</f>
        <v>0.05</v>
      </c>
      <c r="S2711" s="43">
        <f t="shared" si="342"/>
        <v>0</v>
      </c>
      <c r="T2711" s="45">
        <f t="shared" si="343"/>
        <v>0</v>
      </c>
      <c r="U2711" s="45">
        <f>IF(L2711=1,F2711*INDEX(Asumsi!$B$5:$B$7,MATCH(I2711,Asumsi!$A$5:$A$7,0))-F2711*R2711,0)</f>
        <v>4167015</v>
      </c>
      <c r="V2711" s="45">
        <f>IF(S2711=1,U2711*(1-Asumsi!$B$10),U2711)</f>
        <v>4167015</v>
      </c>
    </row>
    <row r="2712" spans="1:22" x14ac:dyDescent="0.35">
      <c r="A2712" s="43">
        <v>34530</v>
      </c>
      <c r="B2712" s="43" t="s">
        <v>202</v>
      </c>
      <c r="C2712" s="43" t="s">
        <v>720</v>
      </c>
      <c r="D2712" s="44">
        <v>40420</v>
      </c>
      <c r="E2712" s="43">
        <v>22</v>
      </c>
      <c r="F2712" s="43">
        <v>3032260</v>
      </c>
      <c r="G2712" s="43">
        <v>0.06</v>
      </c>
      <c r="H2712" s="43">
        <v>181936</v>
      </c>
      <c r="I2712" s="43" t="s">
        <v>76</v>
      </c>
      <c r="J2712" s="43" t="s">
        <v>141</v>
      </c>
      <c r="K2712" s="43">
        <f t="shared" si="336"/>
        <v>2010</v>
      </c>
      <c r="L2712" s="43">
        <f t="shared" si="337"/>
        <v>1</v>
      </c>
      <c r="M2712" s="43">
        <f t="shared" si="338"/>
        <v>0</v>
      </c>
      <c r="N2712" s="43">
        <f t="shared" si="339"/>
        <v>1</v>
      </c>
      <c r="O2712" s="43" t="str">
        <f t="shared" si="340"/>
        <v>C: 4-6%</v>
      </c>
      <c r="P2712" s="45">
        <f t="shared" si="341"/>
        <v>2850324</v>
      </c>
      <c r="Q2712" s="45">
        <f>IF(L2712=1,F2712*INDEX(Asumsi!$B$5:$B$7,MATCH(I2712,Asumsi!$A$5:$A$7,0))-H2712,0)</f>
        <v>727742</v>
      </c>
      <c r="R2712" s="46">
        <f>MIN(G2712,INDEX(Asumsi!$C$5:$C$7,MATCH(I2712,Asumsi!$A$5:$A$7,0)))</f>
        <v>0.05</v>
      </c>
      <c r="S2712" s="43">
        <f t="shared" si="342"/>
        <v>1</v>
      </c>
      <c r="T2712" s="45">
        <f t="shared" si="343"/>
        <v>30322.599999999984</v>
      </c>
      <c r="U2712" s="45">
        <f>IF(L2712=1,F2712*INDEX(Asumsi!$B$5:$B$7,MATCH(I2712,Asumsi!$A$5:$A$7,0))-F2712*R2712,0)</f>
        <v>758065</v>
      </c>
      <c r="V2712" s="45">
        <f>IF(S2712=1,U2712*(1-Asumsi!$B$10),U2712)</f>
        <v>720161.75</v>
      </c>
    </row>
    <row r="2713" spans="1:22" x14ac:dyDescent="0.35">
      <c r="A2713" s="43">
        <v>34562</v>
      </c>
      <c r="B2713" s="43" t="s">
        <v>202</v>
      </c>
      <c r="C2713" s="43" t="s">
        <v>703</v>
      </c>
      <c r="D2713" s="44">
        <v>40414</v>
      </c>
      <c r="E2713" s="43">
        <v>22</v>
      </c>
      <c r="F2713" s="43">
        <v>1123840</v>
      </c>
      <c r="G2713" s="43">
        <v>0.1</v>
      </c>
      <c r="H2713" s="43">
        <v>112384</v>
      </c>
      <c r="I2713" s="43" t="s">
        <v>77</v>
      </c>
      <c r="J2713" s="43" t="s">
        <v>142</v>
      </c>
      <c r="K2713" s="43">
        <f t="shared" si="336"/>
        <v>2010</v>
      </c>
      <c r="L2713" s="43">
        <f t="shared" si="337"/>
        <v>1</v>
      </c>
      <c r="M2713" s="43">
        <f t="shared" si="338"/>
        <v>0</v>
      </c>
      <c r="N2713" s="43">
        <f t="shared" si="339"/>
        <v>1</v>
      </c>
      <c r="O2713" s="43" t="str">
        <f t="shared" si="340"/>
        <v>D: 7%+</v>
      </c>
      <c r="P2713" s="45">
        <f t="shared" si="341"/>
        <v>1011456</v>
      </c>
      <c r="Q2713" s="45">
        <f>IF(L2713=1,F2713*INDEX(Asumsi!$B$5:$B$7,MATCH(I2713,Asumsi!$A$5:$A$7,0))-H2713,0)</f>
        <v>224768</v>
      </c>
      <c r="R2713" s="46">
        <f>MIN(G2713,INDEX(Asumsi!$C$5:$C$7,MATCH(I2713,Asumsi!$A$5:$A$7,0)))</f>
        <v>0.05</v>
      </c>
      <c r="S2713" s="43">
        <f t="shared" si="342"/>
        <v>1</v>
      </c>
      <c r="T2713" s="45">
        <f t="shared" si="343"/>
        <v>56192</v>
      </c>
      <c r="U2713" s="45">
        <f>IF(L2713=1,F2713*INDEX(Asumsi!$B$5:$B$7,MATCH(I2713,Asumsi!$A$5:$A$7,0))-F2713*R2713,0)</f>
        <v>280960</v>
      </c>
      <c r="V2713" s="45">
        <f>IF(S2713=1,U2713*(1-Asumsi!$B$10),U2713)</f>
        <v>266912</v>
      </c>
    </row>
    <row r="2714" spans="1:22" x14ac:dyDescent="0.35">
      <c r="A2714" s="43">
        <v>35430</v>
      </c>
      <c r="B2714" s="43" t="s">
        <v>202</v>
      </c>
      <c r="C2714" s="43" t="s">
        <v>620</v>
      </c>
      <c r="D2714" s="44">
        <v>40262</v>
      </c>
      <c r="E2714" s="43">
        <v>16</v>
      </c>
      <c r="F2714" s="43">
        <v>3671680</v>
      </c>
      <c r="G2714" s="43">
        <v>0.05</v>
      </c>
      <c r="H2714" s="43">
        <v>183584</v>
      </c>
      <c r="I2714" s="43" t="s">
        <v>75</v>
      </c>
      <c r="J2714" s="43" t="s">
        <v>144</v>
      </c>
      <c r="K2714" s="43">
        <f t="shared" si="336"/>
        <v>2010</v>
      </c>
      <c r="L2714" s="43">
        <f t="shared" si="337"/>
        <v>1</v>
      </c>
      <c r="M2714" s="43">
        <f t="shared" si="338"/>
        <v>0</v>
      </c>
      <c r="N2714" s="43">
        <f t="shared" si="339"/>
        <v>1</v>
      </c>
      <c r="O2714" s="43" t="str">
        <f t="shared" si="340"/>
        <v>C: 4-6%</v>
      </c>
      <c r="P2714" s="45">
        <f t="shared" si="341"/>
        <v>3488096</v>
      </c>
      <c r="Q2714" s="45">
        <f>IF(L2714=1,F2714*INDEX(Asumsi!$B$5:$B$7,MATCH(I2714,Asumsi!$A$5:$A$7,0))-H2714,0)</f>
        <v>917920</v>
      </c>
      <c r="R2714" s="46">
        <f>MIN(G2714,INDEX(Asumsi!$C$5:$C$7,MATCH(I2714,Asumsi!$A$5:$A$7,0)))</f>
        <v>0.03</v>
      </c>
      <c r="S2714" s="43">
        <f t="shared" si="342"/>
        <v>1</v>
      </c>
      <c r="T2714" s="45">
        <f t="shared" si="343"/>
        <v>73433.60000000002</v>
      </c>
      <c r="U2714" s="45">
        <f>IF(L2714=1,F2714*INDEX(Asumsi!$B$5:$B$7,MATCH(I2714,Asumsi!$A$5:$A$7,0))-F2714*R2714,0)</f>
        <v>991353.6</v>
      </c>
      <c r="V2714" s="45">
        <f>IF(S2714=1,U2714*(1-Asumsi!$B$10),U2714)</f>
        <v>941785.91999999993</v>
      </c>
    </row>
    <row r="2715" spans="1:22" x14ac:dyDescent="0.35">
      <c r="A2715" s="43">
        <v>35588</v>
      </c>
      <c r="B2715" s="43" t="s">
        <v>209</v>
      </c>
      <c r="C2715" s="43" t="s">
        <v>725</v>
      </c>
      <c r="D2715" s="44">
        <v>40342</v>
      </c>
      <c r="E2715" s="43">
        <v>32</v>
      </c>
      <c r="F2715" s="43">
        <v>3455580</v>
      </c>
      <c r="G2715" s="43">
        <v>0.1</v>
      </c>
      <c r="H2715" s="43">
        <v>345558</v>
      </c>
      <c r="I2715" s="43" t="s">
        <v>75</v>
      </c>
      <c r="J2715" s="43" t="s">
        <v>143</v>
      </c>
      <c r="K2715" s="43">
        <f t="shared" si="336"/>
        <v>2010</v>
      </c>
      <c r="L2715" s="43">
        <f t="shared" si="337"/>
        <v>0</v>
      </c>
      <c r="M2715" s="43">
        <f t="shared" si="338"/>
        <v>1</v>
      </c>
      <c r="N2715" s="43">
        <f t="shared" si="339"/>
        <v>1</v>
      </c>
      <c r="O2715" s="43" t="str">
        <f t="shared" si="340"/>
        <v>D: 7%+</v>
      </c>
      <c r="P2715" s="45">
        <f t="shared" si="341"/>
        <v>0</v>
      </c>
      <c r="Q2715" s="45">
        <f>IF(L2715=1,F2715*INDEX(Asumsi!$B$5:$B$7,MATCH(I2715,Asumsi!$A$5:$A$7,0))-H2715,0)</f>
        <v>0</v>
      </c>
      <c r="R2715" s="46">
        <f>MIN(G2715,INDEX(Asumsi!$C$5:$C$7,MATCH(I2715,Asumsi!$A$5:$A$7,0)))</f>
        <v>0.03</v>
      </c>
      <c r="S2715" s="43">
        <f t="shared" si="342"/>
        <v>1</v>
      </c>
      <c r="T2715" s="45">
        <f t="shared" si="343"/>
        <v>0</v>
      </c>
      <c r="U2715" s="45">
        <f>IF(L2715=1,F2715*INDEX(Asumsi!$B$5:$B$7,MATCH(I2715,Asumsi!$A$5:$A$7,0))-F2715*R2715,0)</f>
        <v>0</v>
      </c>
      <c r="V2715" s="45">
        <f>IF(S2715=1,U2715*(1-Asumsi!$B$10),U2715)</f>
        <v>0</v>
      </c>
    </row>
    <row r="2716" spans="1:22" x14ac:dyDescent="0.35">
      <c r="A2716" s="43">
        <v>35712</v>
      </c>
      <c r="B2716" s="43" t="s">
        <v>202</v>
      </c>
      <c r="C2716" s="43" t="s">
        <v>709</v>
      </c>
      <c r="D2716" s="44">
        <v>41205</v>
      </c>
      <c r="E2716" s="43">
        <v>42</v>
      </c>
      <c r="F2716" s="43">
        <v>7862340</v>
      </c>
      <c r="G2716" s="43">
        <v>0.1</v>
      </c>
      <c r="H2716" s="43">
        <v>786234</v>
      </c>
      <c r="I2716" s="43" t="s">
        <v>77</v>
      </c>
      <c r="J2716" s="43" t="s">
        <v>142</v>
      </c>
      <c r="K2716" s="43">
        <f t="shared" si="336"/>
        <v>2012</v>
      </c>
      <c r="L2716" s="43">
        <f t="shared" si="337"/>
        <v>1</v>
      </c>
      <c r="M2716" s="43">
        <f t="shared" si="338"/>
        <v>0</v>
      </c>
      <c r="N2716" s="43">
        <f t="shared" si="339"/>
        <v>1</v>
      </c>
      <c r="O2716" s="43" t="str">
        <f t="shared" si="340"/>
        <v>D: 7%+</v>
      </c>
      <c r="P2716" s="45">
        <f t="shared" si="341"/>
        <v>7076106</v>
      </c>
      <c r="Q2716" s="45">
        <f>IF(L2716=1,F2716*INDEX(Asumsi!$B$5:$B$7,MATCH(I2716,Asumsi!$A$5:$A$7,0))-H2716,0)</f>
        <v>1572468</v>
      </c>
      <c r="R2716" s="46">
        <f>MIN(G2716,INDEX(Asumsi!$C$5:$C$7,MATCH(I2716,Asumsi!$A$5:$A$7,0)))</f>
        <v>0.05</v>
      </c>
      <c r="S2716" s="43">
        <f t="shared" si="342"/>
        <v>1</v>
      </c>
      <c r="T2716" s="45">
        <f t="shared" si="343"/>
        <v>393117</v>
      </c>
      <c r="U2716" s="45">
        <f>IF(L2716=1,F2716*INDEX(Asumsi!$B$5:$B$7,MATCH(I2716,Asumsi!$A$5:$A$7,0))-F2716*R2716,0)</f>
        <v>1965585</v>
      </c>
      <c r="V2716" s="45">
        <f>IF(S2716=1,U2716*(1-Asumsi!$B$10),U2716)</f>
        <v>1867305.75</v>
      </c>
    </row>
    <row r="2717" spans="1:22" x14ac:dyDescent="0.35">
      <c r="A2717" s="43">
        <v>36130</v>
      </c>
      <c r="B2717" s="43" t="s">
        <v>202</v>
      </c>
      <c r="C2717" s="43" t="s">
        <v>724</v>
      </c>
      <c r="D2717" s="44">
        <v>41165</v>
      </c>
      <c r="E2717" s="43">
        <v>23</v>
      </c>
      <c r="F2717" s="43">
        <v>789600</v>
      </c>
      <c r="G2717" s="43">
        <v>0.1</v>
      </c>
      <c r="H2717" s="43">
        <v>78960</v>
      </c>
      <c r="I2717" s="43" t="s">
        <v>77</v>
      </c>
      <c r="J2717" s="43" t="s">
        <v>142</v>
      </c>
      <c r="K2717" s="43">
        <f t="shared" si="336"/>
        <v>2012</v>
      </c>
      <c r="L2717" s="43">
        <f t="shared" si="337"/>
        <v>1</v>
      </c>
      <c r="M2717" s="43">
        <f t="shared" si="338"/>
        <v>0</v>
      </c>
      <c r="N2717" s="43">
        <f t="shared" si="339"/>
        <v>1</v>
      </c>
      <c r="O2717" s="43" t="str">
        <f t="shared" si="340"/>
        <v>D: 7%+</v>
      </c>
      <c r="P2717" s="45">
        <f t="shared" si="341"/>
        <v>710640</v>
      </c>
      <c r="Q2717" s="45">
        <f>IF(L2717=1,F2717*INDEX(Asumsi!$B$5:$B$7,MATCH(I2717,Asumsi!$A$5:$A$7,0))-H2717,0)</f>
        <v>157920</v>
      </c>
      <c r="R2717" s="46">
        <f>MIN(G2717,INDEX(Asumsi!$C$5:$C$7,MATCH(I2717,Asumsi!$A$5:$A$7,0)))</f>
        <v>0.05</v>
      </c>
      <c r="S2717" s="43">
        <f t="shared" si="342"/>
        <v>1</v>
      </c>
      <c r="T2717" s="45">
        <f t="shared" si="343"/>
        <v>39480</v>
      </c>
      <c r="U2717" s="45">
        <f>IF(L2717=1,F2717*INDEX(Asumsi!$B$5:$B$7,MATCH(I2717,Asumsi!$A$5:$A$7,0))-F2717*R2717,0)</f>
        <v>197400</v>
      </c>
      <c r="V2717" s="45">
        <f>IF(S2717=1,U2717*(1-Asumsi!$B$10),U2717)</f>
        <v>187530</v>
      </c>
    </row>
    <row r="2718" spans="1:22" x14ac:dyDescent="0.35">
      <c r="A2718" s="43">
        <v>36416</v>
      </c>
      <c r="B2718" s="43" t="s">
        <v>202</v>
      </c>
      <c r="C2718" s="43" t="s">
        <v>426</v>
      </c>
      <c r="D2718" s="44">
        <v>40147</v>
      </c>
      <c r="E2718" s="43">
        <v>44</v>
      </c>
      <c r="F2718" s="43">
        <v>552000</v>
      </c>
      <c r="G2718" s="43">
        <v>0.08</v>
      </c>
      <c r="H2718" s="43">
        <v>44160</v>
      </c>
      <c r="I2718" s="43" t="s">
        <v>76</v>
      </c>
      <c r="J2718" s="43" t="s">
        <v>145</v>
      </c>
      <c r="K2718" s="43">
        <f t="shared" si="336"/>
        <v>2009</v>
      </c>
      <c r="L2718" s="43">
        <f t="shared" si="337"/>
        <v>1</v>
      </c>
      <c r="M2718" s="43">
        <f t="shared" si="338"/>
        <v>0</v>
      </c>
      <c r="N2718" s="43">
        <f t="shared" si="339"/>
        <v>1</v>
      </c>
      <c r="O2718" s="43" t="str">
        <f t="shared" si="340"/>
        <v>D: 7%+</v>
      </c>
      <c r="P2718" s="45">
        <f t="shared" si="341"/>
        <v>507840</v>
      </c>
      <c r="Q2718" s="45">
        <f>IF(L2718=1,F2718*INDEX(Asumsi!$B$5:$B$7,MATCH(I2718,Asumsi!$A$5:$A$7,0))-H2718,0)</f>
        <v>121440</v>
      </c>
      <c r="R2718" s="46">
        <f>MIN(G2718,INDEX(Asumsi!$C$5:$C$7,MATCH(I2718,Asumsi!$A$5:$A$7,0)))</f>
        <v>0.05</v>
      </c>
      <c r="S2718" s="43">
        <f t="shared" si="342"/>
        <v>1</v>
      </c>
      <c r="T2718" s="45">
        <f t="shared" si="343"/>
        <v>16560</v>
      </c>
      <c r="U2718" s="45">
        <f>IF(L2718=1,F2718*INDEX(Asumsi!$B$5:$B$7,MATCH(I2718,Asumsi!$A$5:$A$7,0))-F2718*R2718,0)</f>
        <v>138000</v>
      </c>
      <c r="V2718" s="45">
        <f>IF(S2718=1,U2718*(1-Asumsi!$B$10),U2718)</f>
        <v>131100</v>
      </c>
    </row>
    <row r="2719" spans="1:22" x14ac:dyDescent="0.35">
      <c r="A2719" s="43">
        <v>36418</v>
      </c>
      <c r="B2719" s="43" t="s">
        <v>202</v>
      </c>
      <c r="C2719" s="43" t="s">
        <v>713</v>
      </c>
      <c r="D2719" s="44">
        <v>40935</v>
      </c>
      <c r="E2719" s="43">
        <v>33</v>
      </c>
      <c r="F2719" s="43">
        <v>415840</v>
      </c>
      <c r="G2719" s="43">
        <v>0.08</v>
      </c>
      <c r="H2719" s="43">
        <v>33267</v>
      </c>
      <c r="I2719" s="43" t="s">
        <v>76</v>
      </c>
      <c r="J2719" s="43" t="s">
        <v>138</v>
      </c>
      <c r="K2719" s="43">
        <f t="shared" si="336"/>
        <v>2012</v>
      </c>
      <c r="L2719" s="43">
        <f t="shared" si="337"/>
        <v>1</v>
      </c>
      <c r="M2719" s="43">
        <f t="shared" si="338"/>
        <v>0</v>
      </c>
      <c r="N2719" s="43">
        <f t="shared" si="339"/>
        <v>1</v>
      </c>
      <c r="O2719" s="43" t="str">
        <f t="shared" si="340"/>
        <v>D: 7%+</v>
      </c>
      <c r="P2719" s="45">
        <f t="shared" si="341"/>
        <v>382573</v>
      </c>
      <c r="Q2719" s="45">
        <f>IF(L2719=1,F2719*INDEX(Asumsi!$B$5:$B$7,MATCH(I2719,Asumsi!$A$5:$A$7,0))-H2719,0)</f>
        <v>91485</v>
      </c>
      <c r="R2719" s="46">
        <f>MIN(G2719,INDEX(Asumsi!$C$5:$C$7,MATCH(I2719,Asumsi!$A$5:$A$7,0)))</f>
        <v>0.05</v>
      </c>
      <c r="S2719" s="43">
        <f t="shared" si="342"/>
        <v>1</v>
      </c>
      <c r="T2719" s="45">
        <f t="shared" si="343"/>
        <v>12475.199999999999</v>
      </c>
      <c r="U2719" s="45">
        <f>IF(L2719=1,F2719*INDEX(Asumsi!$B$5:$B$7,MATCH(I2719,Asumsi!$A$5:$A$7,0))-F2719*R2719,0)</f>
        <v>103960</v>
      </c>
      <c r="V2719" s="45">
        <f>IF(S2719=1,U2719*(1-Asumsi!$B$10),U2719)</f>
        <v>98762</v>
      </c>
    </row>
    <row r="2720" spans="1:22" x14ac:dyDescent="0.35">
      <c r="A2720" s="43">
        <v>36517</v>
      </c>
      <c r="B2720" s="43" t="s">
        <v>202</v>
      </c>
      <c r="C2720" s="43" t="s">
        <v>680</v>
      </c>
      <c r="D2720" s="44">
        <v>40238</v>
      </c>
      <c r="E2720" s="43">
        <v>18</v>
      </c>
      <c r="F2720" s="43">
        <v>1755280</v>
      </c>
      <c r="G2720" s="43">
        <v>0.03</v>
      </c>
      <c r="H2720" s="43">
        <v>52658</v>
      </c>
      <c r="I2720" s="43" t="s">
        <v>76</v>
      </c>
      <c r="J2720" s="43" t="s">
        <v>141</v>
      </c>
      <c r="K2720" s="43">
        <f t="shared" si="336"/>
        <v>2010</v>
      </c>
      <c r="L2720" s="43">
        <f t="shared" si="337"/>
        <v>1</v>
      </c>
      <c r="M2720" s="43">
        <f t="shared" si="338"/>
        <v>0</v>
      </c>
      <c r="N2720" s="43">
        <f t="shared" si="339"/>
        <v>1</v>
      </c>
      <c r="O2720" s="43" t="str">
        <f t="shared" si="340"/>
        <v>B: 1-3%</v>
      </c>
      <c r="P2720" s="45">
        <f t="shared" si="341"/>
        <v>1702622</v>
      </c>
      <c r="Q2720" s="45">
        <f>IF(L2720=1,F2720*INDEX(Asumsi!$B$5:$B$7,MATCH(I2720,Asumsi!$A$5:$A$7,0))-H2720,0)</f>
        <v>473926</v>
      </c>
      <c r="R2720" s="46">
        <f>MIN(G2720,INDEX(Asumsi!$C$5:$C$7,MATCH(I2720,Asumsi!$A$5:$A$7,0)))</f>
        <v>0.03</v>
      </c>
      <c r="S2720" s="43">
        <f t="shared" si="342"/>
        <v>0</v>
      </c>
      <c r="T2720" s="45">
        <f t="shared" si="343"/>
        <v>0</v>
      </c>
      <c r="U2720" s="45">
        <f>IF(L2720=1,F2720*INDEX(Asumsi!$B$5:$B$7,MATCH(I2720,Asumsi!$A$5:$A$7,0))-F2720*R2720,0)</f>
        <v>473925.6</v>
      </c>
      <c r="V2720" s="45">
        <f>IF(S2720=1,U2720*(1-Asumsi!$B$10),U2720)</f>
        <v>473925.6</v>
      </c>
    </row>
    <row r="2721" spans="1:22" x14ac:dyDescent="0.35">
      <c r="A2721" s="43">
        <v>36705</v>
      </c>
      <c r="B2721" s="43" t="s">
        <v>209</v>
      </c>
      <c r="C2721" s="43" t="s">
        <v>705</v>
      </c>
      <c r="D2721" s="44">
        <v>39989</v>
      </c>
      <c r="E2721" s="43">
        <v>17</v>
      </c>
      <c r="F2721" s="43">
        <v>2064144</v>
      </c>
      <c r="G2721" s="43">
        <v>0.06</v>
      </c>
      <c r="H2721" s="43">
        <v>123849</v>
      </c>
      <c r="I2721" s="43" t="s">
        <v>75</v>
      </c>
      <c r="J2721" s="43" t="s">
        <v>136</v>
      </c>
      <c r="K2721" s="43">
        <f t="shared" si="336"/>
        <v>2009</v>
      </c>
      <c r="L2721" s="43">
        <f t="shared" si="337"/>
        <v>0</v>
      </c>
      <c r="M2721" s="43">
        <f t="shared" si="338"/>
        <v>1</v>
      </c>
      <c r="N2721" s="43">
        <f t="shared" si="339"/>
        <v>1</v>
      </c>
      <c r="O2721" s="43" t="str">
        <f t="shared" si="340"/>
        <v>C: 4-6%</v>
      </c>
      <c r="P2721" s="45">
        <f t="shared" si="341"/>
        <v>0</v>
      </c>
      <c r="Q2721" s="45">
        <f>IF(L2721=1,F2721*INDEX(Asumsi!$B$5:$B$7,MATCH(I2721,Asumsi!$A$5:$A$7,0))-H2721,0)</f>
        <v>0</v>
      </c>
      <c r="R2721" s="46">
        <f>MIN(G2721,INDEX(Asumsi!$C$5:$C$7,MATCH(I2721,Asumsi!$A$5:$A$7,0)))</f>
        <v>0.03</v>
      </c>
      <c r="S2721" s="43">
        <f t="shared" si="342"/>
        <v>1</v>
      </c>
      <c r="T2721" s="45">
        <f t="shared" si="343"/>
        <v>0</v>
      </c>
      <c r="U2721" s="45">
        <f>IF(L2721=1,F2721*INDEX(Asumsi!$B$5:$B$7,MATCH(I2721,Asumsi!$A$5:$A$7,0))-F2721*R2721,0)</f>
        <v>0</v>
      </c>
      <c r="V2721" s="45">
        <f>IF(S2721=1,U2721*(1-Asumsi!$B$10),U2721)</f>
        <v>0</v>
      </c>
    </row>
    <row r="2722" spans="1:22" x14ac:dyDescent="0.35">
      <c r="A2722" s="43">
        <v>36833</v>
      </c>
      <c r="B2722" s="43" t="s">
        <v>202</v>
      </c>
      <c r="C2722" s="43" t="s">
        <v>702</v>
      </c>
      <c r="D2722" s="44">
        <v>41101</v>
      </c>
      <c r="E2722" s="43">
        <v>25</v>
      </c>
      <c r="F2722" s="43">
        <v>368640</v>
      </c>
      <c r="G2722" s="43">
        <v>0</v>
      </c>
      <c r="H2722" s="43">
        <v>0</v>
      </c>
      <c r="I2722" s="43" t="s">
        <v>76</v>
      </c>
      <c r="J2722" s="43" t="s">
        <v>145</v>
      </c>
      <c r="K2722" s="43">
        <f t="shared" si="336"/>
        <v>2012</v>
      </c>
      <c r="L2722" s="43">
        <f t="shared" si="337"/>
        <v>1</v>
      </c>
      <c r="M2722" s="43">
        <f t="shared" si="338"/>
        <v>0</v>
      </c>
      <c r="N2722" s="43">
        <f t="shared" si="339"/>
        <v>1</v>
      </c>
      <c r="O2722" s="43" t="str">
        <f t="shared" si="340"/>
        <v>A: 0%</v>
      </c>
      <c r="P2722" s="45">
        <f t="shared" si="341"/>
        <v>368640</v>
      </c>
      <c r="Q2722" s="45">
        <f>IF(L2722=1,F2722*INDEX(Asumsi!$B$5:$B$7,MATCH(I2722,Asumsi!$A$5:$A$7,0))-H2722,0)</f>
        <v>110592</v>
      </c>
      <c r="R2722" s="46">
        <f>MIN(G2722,INDEX(Asumsi!$C$5:$C$7,MATCH(I2722,Asumsi!$A$5:$A$7,0)))</f>
        <v>0</v>
      </c>
      <c r="S2722" s="43">
        <f t="shared" si="342"/>
        <v>0</v>
      </c>
      <c r="T2722" s="45">
        <f t="shared" si="343"/>
        <v>0</v>
      </c>
      <c r="U2722" s="45">
        <f>IF(L2722=1,F2722*INDEX(Asumsi!$B$5:$B$7,MATCH(I2722,Asumsi!$A$5:$A$7,0))-F2722*R2722,0)</f>
        <v>110592</v>
      </c>
      <c r="V2722" s="45">
        <f>IF(S2722=1,U2722*(1-Asumsi!$B$10),U2722)</f>
        <v>110592</v>
      </c>
    </row>
    <row r="2723" spans="1:22" x14ac:dyDescent="0.35">
      <c r="A2723" s="43">
        <v>36896</v>
      </c>
      <c r="B2723" s="43" t="s">
        <v>202</v>
      </c>
      <c r="C2723" s="43" t="s">
        <v>711</v>
      </c>
      <c r="D2723" s="44">
        <v>40120</v>
      </c>
      <c r="E2723" s="43">
        <v>12</v>
      </c>
      <c r="F2723" s="43">
        <v>68020</v>
      </c>
      <c r="G2723" s="43">
        <v>0</v>
      </c>
      <c r="H2723" s="43">
        <v>0</v>
      </c>
      <c r="I2723" s="43" t="s">
        <v>76</v>
      </c>
      <c r="J2723" s="43" t="s">
        <v>149</v>
      </c>
      <c r="K2723" s="43">
        <f t="shared" si="336"/>
        <v>2009</v>
      </c>
      <c r="L2723" s="43">
        <f t="shared" si="337"/>
        <v>1</v>
      </c>
      <c r="M2723" s="43">
        <f t="shared" si="338"/>
        <v>0</v>
      </c>
      <c r="N2723" s="43">
        <f t="shared" si="339"/>
        <v>1</v>
      </c>
      <c r="O2723" s="43" t="str">
        <f t="shared" si="340"/>
        <v>A: 0%</v>
      </c>
      <c r="P2723" s="45">
        <f t="shared" si="341"/>
        <v>68020</v>
      </c>
      <c r="Q2723" s="45">
        <f>IF(L2723=1,F2723*INDEX(Asumsi!$B$5:$B$7,MATCH(I2723,Asumsi!$A$5:$A$7,0))-H2723,0)</f>
        <v>20406</v>
      </c>
      <c r="R2723" s="46">
        <f>MIN(G2723,INDEX(Asumsi!$C$5:$C$7,MATCH(I2723,Asumsi!$A$5:$A$7,0)))</f>
        <v>0</v>
      </c>
      <c r="S2723" s="43">
        <f t="shared" si="342"/>
        <v>0</v>
      </c>
      <c r="T2723" s="45">
        <f t="shared" si="343"/>
        <v>0</v>
      </c>
      <c r="U2723" s="45">
        <f>IF(L2723=1,F2723*INDEX(Asumsi!$B$5:$B$7,MATCH(I2723,Asumsi!$A$5:$A$7,0))-F2723*R2723,0)</f>
        <v>20406</v>
      </c>
      <c r="V2723" s="45">
        <f>IF(S2723=1,U2723*(1-Asumsi!$B$10),U2723)</f>
        <v>20406</v>
      </c>
    </row>
    <row r="2724" spans="1:22" x14ac:dyDescent="0.35">
      <c r="A2724" s="43">
        <v>37123</v>
      </c>
      <c r="B2724" s="43" t="s">
        <v>202</v>
      </c>
      <c r="C2724" s="43" t="s">
        <v>520</v>
      </c>
      <c r="D2724" s="44">
        <v>40957</v>
      </c>
      <c r="E2724" s="43">
        <v>50</v>
      </c>
      <c r="F2724" s="43">
        <v>1589160</v>
      </c>
      <c r="G2724" s="43">
        <v>0.05</v>
      </c>
      <c r="H2724" s="43">
        <v>79458</v>
      </c>
      <c r="I2724" s="43" t="s">
        <v>75</v>
      </c>
      <c r="J2724" s="43" t="s">
        <v>136</v>
      </c>
      <c r="K2724" s="43">
        <f t="shared" si="336"/>
        <v>2012</v>
      </c>
      <c r="L2724" s="43">
        <f t="shared" si="337"/>
        <v>1</v>
      </c>
      <c r="M2724" s="43">
        <f t="shared" si="338"/>
        <v>0</v>
      </c>
      <c r="N2724" s="43">
        <f t="shared" si="339"/>
        <v>1</v>
      </c>
      <c r="O2724" s="43" t="str">
        <f t="shared" si="340"/>
        <v>C: 4-6%</v>
      </c>
      <c r="P2724" s="45">
        <f t="shared" si="341"/>
        <v>1509702</v>
      </c>
      <c r="Q2724" s="45">
        <f>IF(L2724=1,F2724*INDEX(Asumsi!$B$5:$B$7,MATCH(I2724,Asumsi!$A$5:$A$7,0))-H2724,0)</f>
        <v>397290</v>
      </c>
      <c r="R2724" s="46">
        <f>MIN(G2724,INDEX(Asumsi!$C$5:$C$7,MATCH(I2724,Asumsi!$A$5:$A$7,0)))</f>
        <v>0.03</v>
      </c>
      <c r="S2724" s="43">
        <f t="shared" si="342"/>
        <v>1</v>
      </c>
      <c r="T2724" s="45">
        <f t="shared" si="343"/>
        <v>31783.200000000004</v>
      </c>
      <c r="U2724" s="45">
        <f>IF(L2724=1,F2724*INDEX(Asumsi!$B$5:$B$7,MATCH(I2724,Asumsi!$A$5:$A$7,0))-F2724*R2724,0)</f>
        <v>429073.2</v>
      </c>
      <c r="V2724" s="45">
        <f>IF(S2724=1,U2724*(1-Asumsi!$B$10),U2724)</f>
        <v>407619.54</v>
      </c>
    </row>
    <row r="2725" spans="1:22" x14ac:dyDescent="0.35">
      <c r="A2725" s="43">
        <v>37572</v>
      </c>
      <c r="B2725" s="43" t="s">
        <v>209</v>
      </c>
      <c r="C2725" s="43" t="s">
        <v>441</v>
      </c>
      <c r="D2725" s="44">
        <v>40393</v>
      </c>
      <c r="E2725" s="43">
        <v>22</v>
      </c>
      <c r="F2725" s="43">
        <v>247900</v>
      </c>
      <c r="G2725" s="43">
        <v>0.01</v>
      </c>
      <c r="H2725" s="43">
        <v>2479</v>
      </c>
      <c r="I2725" s="43" t="s">
        <v>76</v>
      </c>
      <c r="J2725" s="43" t="s">
        <v>138</v>
      </c>
      <c r="K2725" s="43">
        <f t="shared" si="336"/>
        <v>2010</v>
      </c>
      <c r="L2725" s="43">
        <f t="shared" si="337"/>
        <v>0</v>
      </c>
      <c r="M2725" s="43">
        <f t="shared" si="338"/>
        <v>1</v>
      </c>
      <c r="N2725" s="43">
        <f t="shared" si="339"/>
        <v>1</v>
      </c>
      <c r="O2725" s="43" t="str">
        <f t="shared" si="340"/>
        <v>B: 1-3%</v>
      </c>
      <c r="P2725" s="45">
        <f t="shared" si="341"/>
        <v>0</v>
      </c>
      <c r="Q2725" s="45">
        <f>IF(L2725=1,F2725*INDEX(Asumsi!$B$5:$B$7,MATCH(I2725,Asumsi!$A$5:$A$7,0))-H2725,0)</f>
        <v>0</v>
      </c>
      <c r="R2725" s="46">
        <f>MIN(G2725,INDEX(Asumsi!$C$5:$C$7,MATCH(I2725,Asumsi!$A$5:$A$7,0)))</f>
        <v>0.01</v>
      </c>
      <c r="S2725" s="43">
        <f t="shared" si="342"/>
        <v>0</v>
      </c>
      <c r="T2725" s="45">
        <f t="shared" si="343"/>
        <v>0</v>
      </c>
      <c r="U2725" s="45">
        <f>IF(L2725=1,F2725*INDEX(Asumsi!$B$5:$B$7,MATCH(I2725,Asumsi!$A$5:$A$7,0))-F2725*R2725,0)</f>
        <v>0</v>
      </c>
      <c r="V2725" s="45">
        <f>IF(S2725=1,U2725*(1-Asumsi!$B$10),U2725)</f>
        <v>0</v>
      </c>
    </row>
    <row r="2726" spans="1:22" x14ac:dyDescent="0.35">
      <c r="A2726" s="43">
        <v>37669</v>
      </c>
      <c r="B2726" s="43" t="s">
        <v>202</v>
      </c>
      <c r="C2726" s="43" t="s">
        <v>704</v>
      </c>
      <c r="D2726" s="44">
        <v>40480</v>
      </c>
      <c r="E2726" s="43">
        <v>39</v>
      </c>
      <c r="F2726" s="43">
        <v>18163960</v>
      </c>
      <c r="G2726" s="43">
        <v>0.02</v>
      </c>
      <c r="H2726" s="43">
        <v>363279</v>
      </c>
      <c r="I2726" s="43" t="s">
        <v>76</v>
      </c>
      <c r="J2726" s="43" t="s">
        <v>141</v>
      </c>
      <c r="K2726" s="43">
        <f t="shared" si="336"/>
        <v>2010</v>
      </c>
      <c r="L2726" s="43">
        <f t="shared" si="337"/>
        <v>1</v>
      </c>
      <c r="M2726" s="43">
        <f t="shared" si="338"/>
        <v>0</v>
      </c>
      <c r="N2726" s="43">
        <f t="shared" si="339"/>
        <v>1</v>
      </c>
      <c r="O2726" s="43" t="str">
        <f t="shared" si="340"/>
        <v>B: 1-3%</v>
      </c>
      <c r="P2726" s="45">
        <f t="shared" si="341"/>
        <v>17800681</v>
      </c>
      <c r="Q2726" s="45">
        <f>IF(L2726=1,F2726*INDEX(Asumsi!$B$5:$B$7,MATCH(I2726,Asumsi!$A$5:$A$7,0))-H2726,0)</f>
        <v>5085909</v>
      </c>
      <c r="R2726" s="46">
        <f>MIN(G2726,INDEX(Asumsi!$C$5:$C$7,MATCH(I2726,Asumsi!$A$5:$A$7,0)))</f>
        <v>0.02</v>
      </c>
      <c r="S2726" s="43">
        <f t="shared" si="342"/>
        <v>0</v>
      </c>
      <c r="T2726" s="45">
        <f t="shared" si="343"/>
        <v>0</v>
      </c>
      <c r="U2726" s="45">
        <f>IF(L2726=1,F2726*INDEX(Asumsi!$B$5:$B$7,MATCH(I2726,Asumsi!$A$5:$A$7,0))-F2726*R2726,0)</f>
        <v>5085908.8</v>
      </c>
      <c r="V2726" s="45">
        <f>IF(S2726=1,U2726*(1-Asumsi!$B$10),U2726)</f>
        <v>5085908.8</v>
      </c>
    </row>
    <row r="2727" spans="1:22" x14ac:dyDescent="0.35">
      <c r="A2727" s="43">
        <v>38117</v>
      </c>
      <c r="B2727" s="43" t="s">
        <v>202</v>
      </c>
      <c r="C2727" s="43" t="s">
        <v>714</v>
      </c>
      <c r="D2727" s="44">
        <v>40288</v>
      </c>
      <c r="E2727" s="43">
        <v>28</v>
      </c>
      <c r="F2727" s="43">
        <v>962540</v>
      </c>
      <c r="G2727" s="43">
        <v>0.01</v>
      </c>
      <c r="H2727" s="43">
        <v>9625</v>
      </c>
      <c r="I2727" s="43" t="s">
        <v>76</v>
      </c>
      <c r="J2727" s="43" t="s">
        <v>140</v>
      </c>
      <c r="K2727" s="43">
        <f t="shared" si="336"/>
        <v>2010</v>
      </c>
      <c r="L2727" s="43">
        <f t="shared" si="337"/>
        <v>1</v>
      </c>
      <c r="M2727" s="43">
        <f t="shared" si="338"/>
        <v>0</v>
      </c>
      <c r="N2727" s="43">
        <f t="shared" si="339"/>
        <v>1</v>
      </c>
      <c r="O2727" s="43" t="str">
        <f t="shared" si="340"/>
        <v>B: 1-3%</v>
      </c>
      <c r="P2727" s="45">
        <f t="shared" si="341"/>
        <v>952915</v>
      </c>
      <c r="Q2727" s="45">
        <f>IF(L2727=1,F2727*INDEX(Asumsi!$B$5:$B$7,MATCH(I2727,Asumsi!$A$5:$A$7,0))-H2727,0)</f>
        <v>279137</v>
      </c>
      <c r="R2727" s="46">
        <f>MIN(G2727,INDEX(Asumsi!$C$5:$C$7,MATCH(I2727,Asumsi!$A$5:$A$7,0)))</f>
        <v>0.01</v>
      </c>
      <c r="S2727" s="43">
        <f t="shared" si="342"/>
        <v>0</v>
      </c>
      <c r="T2727" s="45">
        <f t="shared" si="343"/>
        <v>0</v>
      </c>
      <c r="U2727" s="45">
        <f>IF(L2727=1,F2727*INDEX(Asumsi!$B$5:$B$7,MATCH(I2727,Asumsi!$A$5:$A$7,0))-F2727*R2727,0)</f>
        <v>279136.59999999998</v>
      </c>
      <c r="V2727" s="45">
        <f>IF(S2727=1,U2727*(1-Asumsi!$B$10),U2727)</f>
        <v>279136.59999999998</v>
      </c>
    </row>
    <row r="2728" spans="1:22" x14ac:dyDescent="0.35">
      <c r="A2728" s="43">
        <v>38210</v>
      </c>
      <c r="B2728" s="43" t="s">
        <v>209</v>
      </c>
      <c r="C2728" s="43" t="s">
        <v>719</v>
      </c>
      <c r="D2728" s="44">
        <v>40524</v>
      </c>
      <c r="E2728" s="43">
        <v>10</v>
      </c>
      <c r="F2728" s="43">
        <v>105520</v>
      </c>
      <c r="G2728" s="43">
        <v>0.09</v>
      </c>
      <c r="H2728" s="43">
        <v>9497</v>
      </c>
      <c r="I2728" s="43" t="s">
        <v>76</v>
      </c>
      <c r="J2728" s="43" t="s">
        <v>145</v>
      </c>
      <c r="K2728" s="43">
        <f t="shared" si="336"/>
        <v>2010</v>
      </c>
      <c r="L2728" s="43">
        <f t="shared" si="337"/>
        <v>0</v>
      </c>
      <c r="M2728" s="43">
        <f t="shared" si="338"/>
        <v>1</v>
      </c>
      <c r="N2728" s="43">
        <f t="shared" si="339"/>
        <v>1</v>
      </c>
      <c r="O2728" s="43" t="str">
        <f t="shared" si="340"/>
        <v>D: 7%+</v>
      </c>
      <c r="P2728" s="45">
        <f t="shared" si="341"/>
        <v>0</v>
      </c>
      <c r="Q2728" s="45">
        <f>IF(L2728=1,F2728*INDEX(Asumsi!$B$5:$B$7,MATCH(I2728,Asumsi!$A$5:$A$7,0))-H2728,0)</f>
        <v>0</v>
      </c>
      <c r="R2728" s="46">
        <f>MIN(G2728,INDEX(Asumsi!$C$5:$C$7,MATCH(I2728,Asumsi!$A$5:$A$7,0)))</f>
        <v>0.05</v>
      </c>
      <c r="S2728" s="43">
        <f t="shared" si="342"/>
        <v>1</v>
      </c>
      <c r="T2728" s="45">
        <f t="shared" si="343"/>
        <v>0</v>
      </c>
      <c r="U2728" s="45">
        <f>IF(L2728=1,F2728*INDEX(Asumsi!$B$5:$B$7,MATCH(I2728,Asumsi!$A$5:$A$7,0))-F2728*R2728,0)</f>
        <v>0</v>
      </c>
      <c r="V2728" s="45">
        <f>IF(S2728=1,U2728*(1-Asumsi!$B$10),U2728)</f>
        <v>0</v>
      </c>
    </row>
    <row r="2729" spans="1:22" x14ac:dyDescent="0.35">
      <c r="A2729" s="43">
        <v>38274</v>
      </c>
      <c r="B2729" s="43" t="s">
        <v>202</v>
      </c>
      <c r="C2729" s="43" t="s">
        <v>729</v>
      </c>
      <c r="D2729" s="44">
        <v>40704</v>
      </c>
      <c r="E2729" s="43">
        <v>9</v>
      </c>
      <c r="F2729" s="43">
        <v>2450740</v>
      </c>
      <c r="G2729" s="43">
        <v>0.08</v>
      </c>
      <c r="H2729" s="43">
        <v>196059</v>
      </c>
      <c r="I2729" s="43" t="s">
        <v>75</v>
      </c>
      <c r="J2729" s="43" t="s">
        <v>135</v>
      </c>
      <c r="K2729" s="43">
        <f t="shared" si="336"/>
        <v>2011</v>
      </c>
      <c r="L2729" s="43">
        <f t="shared" si="337"/>
        <v>1</v>
      </c>
      <c r="M2729" s="43">
        <f t="shared" si="338"/>
        <v>0</v>
      </c>
      <c r="N2729" s="43">
        <f t="shared" si="339"/>
        <v>1</v>
      </c>
      <c r="O2729" s="43" t="str">
        <f t="shared" si="340"/>
        <v>D: 7%+</v>
      </c>
      <c r="P2729" s="45">
        <f t="shared" si="341"/>
        <v>2254681</v>
      </c>
      <c r="Q2729" s="45">
        <f>IF(L2729=1,F2729*INDEX(Asumsi!$B$5:$B$7,MATCH(I2729,Asumsi!$A$5:$A$7,0))-H2729,0)</f>
        <v>539163</v>
      </c>
      <c r="R2729" s="46">
        <f>MIN(G2729,INDEX(Asumsi!$C$5:$C$7,MATCH(I2729,Asumsi!$A$5:$A$7,0)))</f>
        <v>0.03</v>
      </c>
      <c r="S2729" s="43">
        <f t="shared" si="342"/>
        <v>1</v>
      </c>
      <c r="T2729" s="45">
        <f t="shared" si="343"/>
        <v>122537</v>
      </c>
      <c r="U2729" s="45">
        <f>IF(L2729=1,F2729*INDEX(Asumsi!$B$5:$B$7,MATCH(I2729,Asumsi!$A$5:$A$7,0))-F2729*R2729,0)</f>
        <v>661699.80000000005</v>
      </c>
      <c r="V2729" s="45">
        <f>IF(S2729=1,U2729*(1-Asumsi!$B$10),U2729)</f>
        <v>628614.81000000006</v>
      </c>
    </row>
    <row r="2730" spans="1:22" x14ac:dyDescent="0.35">
      <c r="A2730" s="43">
        <v>38370</v>
      </c>
      <c r="B2730" s="43" t="s">
        <v>202</v>
      </c>
      <c r="C2730" s="43" t="s">
        <v>426</v>
      </c>
      <c r="D2730" s="44">
        <v>40636</v>
      </c>
      <c r="E2730" s="43">
        <v>50</v>
      </c>
      <c r="F2730" s="43">
        <v>338260</v>
      </c>
      <c r="G2730" s="43">
        <v>0</v>
      </c>
      <c r="H2730" s="43">
        <v>0</v>
      </c>
      <c r="I2730" s="43" t="s">
        <v>76</v>
      </c>
      <c r="J2730" s="43" t="s">
        <v>145</v>
      </c>
      <c r="K2730" s="43">
        <f t="shared" si="336"/>
        <v>2011</v>
      </c>
      <c r="L2730" s="43">
        <f t="shared" si="337"/>
        <v>1</v>
      </c>
      <c r="M2730" s="43">
        <f t="shared" si="338"/>
        <v>0</v>
      </c>
      <c r="N2730" s="43">
        <f t="shared" si="339"/>
        <v>1</v>
      </c>
      <c r="O2730" s="43" t="str">
        <f t="shared" si="340"/>
        <v>A: 0%</v>
      </c>
      <c r="P2730" s="45">
        <f t="shared" si="341"/>
        <v>338260</v>
      </c>
      <c r="Q2730" s="45">
        <f>IF(L2730=1,F2730*INDEX(Asumsi!$B$5:$B$7,MATCH(I2730,Asumsi!$A$5:$A$7,0))-H2730,0)</f>
        <v>101478</v>
      </c>
      <c r="R2730" s="46">
        <f>MIN(G2730,INDEX(Asumsi!$C$5:$C$7,MATCH(I2730,Asumsi!$A$5:$A$7,0)))</f>
        <v>0</v>
      </c>
      <c r="S2730" s="43">
        <f t="shared" si="342"/>
        <v>0</v>
      </c>
      <c r="T2730" s="45">
        <f t="shared" si="343"/>
        <v>0</v>
      </c>
      <c r="U2730" s="45">
        <f>IF(L2730=1,F2730*INDEX(Asumsi!$B$5:$B$7,MATCH(I2730,Asumsi!$A$5:$A$7,0))-F2730*R2730,0)</f>
        <v>101478</v>
      </c>
      <c r="V2730" s="45">
        <f>IF(S2730=1,U2730*(1-Asumsi!$B$10),U2730)</f>
        <v>101478</v>
      </c>
    </row>
    <row r="2731" spans="1:22" x14ac:dyDescent="0.35">
      <c r="A2731" s="43">
        <v>38405</v>
      </c>
      <c r="B2731" s="43" t="s">
        <v>202</v>
      </c>
      <c r="C2731" s="43" t="s">
        <v>723</v>
      </c>
      <c r="D2731" s="44">
        <v>40374</v>
      </c>
      <c r="E2731" s="43">
        <v>29</v>
      </c>
      <c r="F2731" s="43">
        <v>416080</v>
      </c>
      <c r="G2731" s="43">
        <v>0.1</v>
      </c>
      <c r="H2731" s="43">
        <v>41608</v>
      </c>
      <c r="I2731" s="43" t="s">
        <v>75</v>
      </c>
      <c r="J2731" s="43" t="s">
        <v>144</v>
      </c>
      <c r="K2731" s="43">
        <f t="shared" si="336"/>
        <v>2010</v>
      </c>
      <c r="L2731" s="43">
        <f t="shared" si="337"/>
        <v>1</v>
      </c>
      <c r="M2731" s="43">
        <f t="shared" si="338"/>
        <v>0</v>
      </c>
      <c r="N2731" s="43">
        <f t="shared" si="339"/>
        <v>1</v>
      </c>
      <c r="O2731" s="43" t="str">
        <f t="shared" si="340"/>
        <v>D: 7%+</v>
      </c>
      <c r="P2731" s="45">
        <f t="shared" si="341"/>
        <v>374472</v>
      </c>
      <c r="Q2731" s="45">
        <f>IF(L2731=1,F2731*INDEX(Asumsi!$B$5:$B$7,MATCH(I2731,Asumsi!$A$5:$A$7,0))-H2731,0)</f>
        <v>83216</v>
      </c>
      <c r="R2731" s="46">
        <f>MIN(G2731,INDEX(Asumsi!$C$5:$C$7,MATCH(I2731,Asumsi!$A$5:$A$7,0)))</f>
        <v>0.03</v>
      </c>
      <c r="S2731" s="43">
        <f t="shared" si="342"/>
        <v>1</v>
      </c>
      <c r="T2731" s="45">
        <f t="shared" si="343"/>
        <v>29125.600000000002</v>
      </c>
      <c r="U2731" s="45">
        <f>IF(L2731=1,F2731*INDEX(Asumsi!$B$5:$B$7,MATCH(I2731,Asumsi!$A$5:$A$7,0))-F2731*R2731,0)</f>
        <v>112341.6</v>
      </c>
      <c r="V2731" s="45">
        <f>IF(S2731=1,U2731*(1-Asumsi!$B$10),U2731)</f>
        <v>106724.52</v>
      </c>
    </row>
    <row r="2732" spans="1:22" x14ac:dyDescent="0.35">
      <c r="A2732" s="43">
        <v>38466</v>
      </c>
      <c r="B2732" s="43" t="s">
        <v>202</v>
      </c>
      <c r="C2732" s="43" t="s">
        <v>707</v>
      </c>
      <c r="D2732" s="44">
        <v>40772</v>
      </c>
      <c r="E2732" s="43">
        <v>22</v>
      </c>
      <c r="F2732" s="43">
        <v>272360</v>
      </c>
      <c r="G2732" s="43">
        <v>0.08</v>
      </c>
      <c r="H2732" s="43">
        <v>21789</v>
      </c>
      <c r="I2732" s="43" t="s">
        <v>76</v>
      </c>
      <c r="J2732" s="43" t="s">
        <v>145</v>
      </c>
      <c r="K2732" s="43">
        <f t="shared" si="336"/>
        <v>2011</v>
      </c>
      <c r="L2732" s="43">
        <f t="shared" si="337"/>
        <v>1</v>
      </c>
      <c r="M2732" s="43">
        <f t="shared" si="338"/>
        <v>0</v>
      </c>
      <c r="N2732" s="43">
        <f t="shared" si="339"/>
        <v>1</v>
      </c>
      <c r="O2732" s="43" t="str">
        <f t="shared" si="340"/>
        <v>D: 7%+</v>
      </c>
      <c r="P2732" s="45">
        <f t="shared" si="341"/>
        <v>250571</v>
      </c>
      <c r="Q2732" s="45">
        <f>IF(L2732=1,F2732*INDEX(Asumsi!$B$5:$B$7,MATCH(I2732,Asumsi!$A$5:$A$7,0))-H2732,0)</f>
        <v>59919</v>
      </c>
      <c r="R2732" s="46">
        <f>MIN(G2732,INDEX(Asumsi!$C$5:$C$7,MATCH(I2732,Asumsi!$A$5:$A$7,0)))</f>
        <v>0.05</v>
      </c>
      <c r="S2732" s="43">
        <f t="shared" si="342"/>
        <v>1</v>
      </c>
      <c r="T2732" s="45">
        <f t="shared" si="343"/>
        <v>8170.7999999999993</v>
      </c>
      <c r="U2732" s="45">
        <f>IF(L2732=1,F2732*INDEX(Asumsi!$B$5:$B$7,MATCH(I2732,Asumsi!$A$5:$A$7,0))-F2732*R2732,0)</f>
        <v>68090</v>
      </c>
      <c r="V2732" s="45">
        <f>IF(S2732=1,U2732*(1-Asumsi!$B$10),U2732)</f>
        <v>64685.5</v>
      </c>
    </row>
    <row r="2733" spans="1:22" x14ac:dyDescent="0.35">
      <c r="A2733" s="43">
        <v>38501</v>
      </c>
      <c r="B2733" s="43" t="s">
        <v>202</v>
      </c>
      <c r="C2733" s="43" t="s">
        <v>715</v>
      </c>
      <c r="D2733" s="44">
        <v>39931</v>
      </c>
      <c r="E2733" s="43">
        <v>11</v>
      </c>
      <c r="F2733" s="43">
        <v>157360</v>
      </c>
      <c r="G2733" s="43">
        <v>0.05</v>
      </c>
      <c r="H2733" s="43">
        <v>7868</v>
      </c>
      <c r="I2733" s="43" t="s">
        <v>76</v>
      </c>
      <c r="J2733" s="43" t="s">
        <v>145</v>
      </c>
      <c r="K2733" s="43">
        <f t="shared" si="336"/>
        <v>2009</v>
      </c>
      <c r="L2733" s="43">
        <f t="shared" si="337"/>
        <v>1</v>
      </c>
      <c r="M2733" s="43">
        <f t="shared" si="338"/>
        <v>0</v>
      </c>
      <c r="N2733" s="43">
        <f t="shared" si="339"/>
        <v>1</v>
      </c>
      <c r="O2733" s="43" t="str">
        <f t="shared" si="340"/>
        <v>C: 4-6%</v>
      </c>
      <c r="P2733" s="45">
        <f t="shared" si="341"/>
        <v>149492</v>
      </c>
      <c r="Q2733" s="45">
        <f>IF(L2733=1,F2733*INDEX(Asumsi!$B$5:$B$7,MATCH(I2733,Asumsi!$A$5:$A$7,0))-H2733,0)</f>
        <v>39340</v>
      </c>
      <c r="R2733" s="46">
        <f>MIN(G2733,INDEX(Asumsi!$C$5:$C$7,MATCH(I2733,Asumsi!$A$5:$A$7,0)))</f>
        <v>0.05</v>
      </c>
      <c r="S2733" s="43">
        <f t="shared" si="342"/>
        <v>0</v>
      </c>
      <c r="T2733" s="45">
        <f t="shared" si="343"/>
        <v>0</v>
      </c>
      <c r="U2733" s="45">
        <f>IF(L2733=1,F2733*INDEX(Asumsi!$B$5:$B$7,MATCH(I2733,Asumsi!$A$5:$A$7,0))-F2733*R2733,0)</f>
        <v>39340</v>
      </c>
      <c r="V2733" s="45">
        <f>IF(S2733=1,U2733*(1-Asumsi!$B$10),U2733)</f>
        <v>39340</v>
      </c>
    </row>
    <row r="2734" spans="1:22" x14ac:dyDescent="0.35">
      <c r="A2734" s="43">
        <v>38532</v>
      </c>
      <c r="B2734" s="43" t="s">
        <v>202</v>
      </c>
      <c r="C2734" s="43" t="s">
        <v>721</v>
      </c>
      <c r="D2734" s="44">
        <v>41107</v>
      </c>
      <c r="E2734" s="43">
        <v>44</v>
      </c>
      <c r="F2734" s="43">
        <v>256440</v>
      </c>
      <c r="G2734" s="43">
        <v>7.0000000000000007E-2</v>
      </c>
      <c r="H2734" s="43">
        <v>17951</v>
      </c>
      <c r="I2734" s="43" t="s">
        <v>76</v>
      </c>
      <c r="J2734" s="43" t="s">
        <v>147</v>
      </c>
      <c r="K2734" s="43">
        <f t="shared" si="336"/>
        <v>2012</v>
      </c>
      <c r="L2734" s="43">
        <f t="shared" si="337"/>
        <v>1</v>
      </c>
      <c r="M2734" s="43">
        <f t="shared" si="338"/>
        <v>0</v>
      </c>
      <c r="N2734" s="43">
        <f t="shared" si="339"/>
        <v>1</v>
      </c>
      <c r="O2734" s="43" t="str">
        <f t="shared" si="340"/>
        <v>D: 7%+</v>
      </c>
      <c r="P2734" s="45">
        <f t="shared" si="341"/>
        <v>238489</v>
      </c>
      <c r="Q2734" s="45">
        <f>IF(L2734=1,F2734*INDEX(Asumsi!$B$5:$B$7,MATCH(I2734,Asumsi!$A$5:$A$7,0))-H2734,0)</f>
        <v>58981</v>
      </c>
      <c r="R2734" s="46">
        <f>MIN(G2734,INDEX(Asumsi!$C$5:$C$7,MATCH(I2734,Asumsi!$A$5:$A$7,0)))</f>
        <v>0.05</v>
      </c>
      <c r="S2734" s="43">
        <f t="shared" si="342"/>
        <v>1</v>
      </c>
      <c r="T2734" s="45">
        <f t="shared" si="343"/>
        <v>5128.8000000000011</v>
      </c>
      <c r="U2734" s="45">
        <f>IF(L2734=1,F2734*INDEX(Asumsi!$B$5:$B$7,MATCH(I2734,Asumsi!$A$5:$A$7,0))-F2734*R2734,0)</f>
        <v>64110</v>
      </c>
      <c r="V2734" s="45">
        <f>IF(S2734=1,U2734*(1-Asumsi!$B$10),U2734)</f>
        <v>60904.5</v>
      </c>
    </row>
    <row r="2735" spans="1:22" x14ac:dyDescent="0.35">
      <c r="A2735" s="43">
        <v>38915</v>
      </c>
      <c r="B2735" s="43" t="s">
        <v>202</v>
      </c>
      <c r="C2735" s="43" t="s">
        <v>719</v>
      </c>
      <c r="D2735" s="44">
        <v>40073</v>
      </c>
      <c r="E2735" s="43">
        <v>12</v>
      </c>
      <c r="F2735" s="43">
        <v>193460</v>
      </c>
      <c r="G2735" s="43">
        <v>0.08</v>
      </c>
      <c r="H2735" s="43">
        <v>15477</v>
      </c>
      <c r="I2735" s="43" t="s">
        <v>76</v>
      </c>
      <c r="J2735" s="43" t="s">
        <v>141</v>
      </c>
      <c r="K2735" s="43">
        <f t="shared" si="336"/>
        <v>2009</v>
      </c>
      <c r="L2735" s="43">
        <f t="shared" si="337"/>
        <v>1</v>
      </c>
      <c r="M2735" s="43">
        <f t="shared" si="338"/>
        <v>0</v>
      </c>
      <c r="N2735" s="43">
        <f t="shared" si="339"/>
        <v>1</v>
      </c>
      <c r="O2735" s="43" t="str">
        <f t="shared" si="340"/>
        <v>D: 7%+</v>
      </c>
      <c r="P2735" s="45">
        <f t="shared" si="341"/>
        <v>177983</v>
      </c>
      <c r="Q2735" s="45">
        <f>IF(L2735=1,F2735*INDEX(Asumsi!$B$5:$B$7,MATCH(I2735,Asumsi!$A$5:$A$7,0))-H2735,0)</f>
        <v>42561</v>
      </c>
      <c r="R2735" s="46">
        <f>MIN(G2735,INDEX(Asumsi!$C$5:$C$7,MATCH(I2735,Asumsi!$A$5:$A$7,0)))</f>
        <v>0.05</v>
      </c>
      <c r="S2735" s="43">
        <f t="shared" si="342"/>
        <v>1</v>
      </c>
      <c r="T2735" s="45">
        <f t="shared" si="343"/>
        <v>5803.8</v>
      </c>
      <c r="U2735" s="45">
        <f>IF(L2735=1,F2735*INDEX(Asumsi!$B$5:$B$7,MATCH(I2735,Asumsi!$A$5:$A$7,0))-F2735*R2735,0)</f>
        <v>48365</v>
      </c>
      <c r="V2735" s="45">
        <f>IF(S2735=1,U2735*(1-Asumsi!$B$10),U2735)</f>
        <v>45946.75</v>
      </c>
    </row>
    <row r="2736" spans="1:22" x14ac:dyDescent="0.35">
      <c r="A2736" s="43">
        <v>38947</v>
      </c>
      <c r="B2736" s="43" t="s">
        <v>202</v>
      </c>
      <c r="C2736" s="43" t="s">
        <v>509</v>
      </c>
      <c r="D2736" s="44">
        <v>40146</v>
      </c>
      <c r="E2736" s="43">
        <v>20</v>
      </c>
      <c r="F2736" s="43">
        <v>614920</v>
      </c>
      <c r="G2736" s="43">
        <v>0.02</v>
      </c>
      <c r="H2736" s="43">
        <v>12298</v>
      </c>
      <c r="I2736" s="43" t="s">
        <v>75</v>
      </c>
      <c r="J2736" s="43" t="s">
        <v>144</v>
      </c>
      <c r="K2736" s="43">
        <f t="shared" si="336"/>
        <v>2009</v>
      </c>
      <c r="L2736" s="43">
        <f t="shared" si="337"/>
        <v>1</v>
      </c>
      <c r="M2736" s="43">
        <f t="shared" si="338"/>
        <v>0</v>
      </c>
      <c r="N2736" s="43">
        <f t="shared" si="339"/>
        <v>1</v>
      </c>
      <c r="O2736" s="43" t="str">
        <f t="shared" si="340"/>
        <v>B: 1-3%</v>
      </c>
      <c r="P2736" s="45">
        <f t="shared" si="341"/>
        <v>602622</v>
      </c>
      <c r="Q2736" s="45">
        <f>IF(L2736=1,F2736*INDEX(Asumsi!$B$5:$B$7,MATCH(I2736,Asumsi!$A$5:$A$7,0))-H2736,0)</f>
        <v>172178</v>
      </c>
      <c r="R2736" s="46">
        <f>MIN(G2736,INDEX(Asumsi!$C$5:$C$7,MATCH(I2736,Asumsi!$A$5:$A$7,0)))</f>
        <v>0.02</v>
      </c>
      <c r="S2736" s="43">
        <f t="shared" si="342"/>
        <v>0</v>
      </c>
      <c r="T2736" s="45">
        <f t="shared" si="343"/>
        <v>0</v>
      </c>
      <c r="U2736" s="45">
        <f>IF(L2736=1,F2736*INDEX(Asumsi!$B$5:$B$7,MATCH(I2736,Asumsi!$A$5:$A$7,0))-F2736*R2736,0)</f>
        <v>172177.6</v>
      </c>
      <c r="V2736" s="45">
        <f>IF(S2736=1,U2736*(1-Asumsi!$B$10),U2736)</f>
        <v>172177.6</v>
      </c>
    </row>
    <row r="2737" spans="1:22" x14ac:dyDescent="0.35">
      <c r="A2737" s="43">
        <v>39078</v>
      </c>
      <c r="B2737" s="43" t="s">
        <v>202</v>
      </c>
      <c r="C2737" s="43" t="s">
        <v>717</v>
      </c>
      <c r="D2737" s="44">
        <v>39987</v>
      </c>
      <c r="E2737" s="43">
        <v>10</v>
      </c>
      <c r="F2737" s="43">
        <v>73820</v>
      </c>
      <c r="G2737" s="43">
        <v>7.0000000000000007E-2</v>
      </c>
      <c r="H2737" s="43">
        <v>5167</v>
      </c>
      <c r="I2737" s="43" t="s">
        <v>76</v>
      </c>
      <c r="J2737" s="43" t="s">
        <v>147</v>
      </c>
      <c r="K2737" s="43">
        <f t="shared" si="336"/>
        <v>2009</v>
      </c>
      <c r="L2737" s="43">
        <f t="shared" si="337"/>
        <v>1</v>
      </c>
      <c r="M2737" s="43">
        <f t="shared" si="338"/>
        <v>0</v>
      </c>
      <c r="N2737" s="43">
        <f t="shared" si="339"/>
        <v>1</v>
      </c>
      <c r="O2737" s="43" t="str">
        <f t="shared" si="340"/>
        <v>D: 7%+</v>
      </c>
      <c r="P2737" s="45">
        <f t="shared" si="341"/>
        <v>68653</v>
      </c>
      <c r="Q2737" s="45">
        <f>IF(L2737=1,F2737*INDEX(Asumsi!$B$5:$B$7,MATCH(I2737,Asumsi!$A$5:$A$7,0))-H2737,0)</f>
        <v>16979</v>
      </c>
      <c r="R2737" s="46">
        <f>MIN(G2737,INDEX(Asumsi!$C$5:$C$7,MATCH(I2737,Asumsi!$A$5:$A$7,0)))</f>
        <v>0.05</v>
      </c>
      <c r="S2737" s="43">
        <f t="shared" si="342"/>
        <v>1</v>
      </c>
      <c r="T2737" s="45">
        <f t="shared" si="343"/>
        <v>1476.4000000000003</v>
      </c>
      <c r="U2737" s="45">
        <f>IF(L2737=1,F2737*INDEX(Asumsi!$B$5:$B$7,MATCH(I2737,Asumsi!$A$5:$A$7,0))-F2737*R2737,0)</f>
        <v>18455</v>
      </c>
      <c r="V2737" s="45">
        <f>IF(S2737=1,U2737*(1-Asumsi!$B$10),U2737)</f>
        <v>17532.25</v>
      </c>
    </row>
    <row r="2738" spans="1:22" x14ac:dyDescent="0.35">
      <c r="A2738" s="43">
        <v>39141</v>
      </c>
      <c r="B2738" s="43" t="s">
        <v>202</v>
      </c>
      <c r="C2738" s="43" t="s">
        <v>701</v>
      </c>
      <c r="D2738" s="44">
        <v>39936</v>
      </c>
      <c r="E2738" s="43">
        <v>49</v>
      </c>
      <c r="F2738" s="43">
        <v>2801820</v>
      </c>
      <c r="G2738" s="43">
        <v>0.09</v>
      </c>
      <c r="H2738" s="43">
        <v>252164</v>
      </c>
      <c r="I2738" s="43" t="s">
        <v>76</v>
      </c>
      <c r="J2738" s="43" t="s">
        <v>146</v>
      </c>
      <c r="K2738" s="43">
        <f t="shared" si="336"/>
        <v>2009</v>
      </c>
      <c r="L2738" s="43">
        <f t="shared" si="337"/>
        <v>1</v>
      </c>
      <c r="M2738" s="43">
        <f t="shared" si="338"/>
        <v>0</v>
      </c>
      <c r="N2738" s="43">
        <f t="shared" si="339"/>
        <v>1</v>
      </c>
      <c r="O2738" s="43" t="str">
        <f t="shared" si="340"/>
        <v>D: 7%+</v>
      </c>
      <c r="P2738" s="45">
        <f t="shared" si="341"/>
        <v>2549656</v>
      </c>
      <c r="Q2738" s="45">
        <f>IF(L2738=1,F2738*INDEX(Asumsi!$B$5:$B$7,MATCH(I2738,Asumsi!$A$5:$A$7,0))-H2738,0)</f>
        <v>588382</v>
      </c>
      <c r="R2738" s="46">
        <f>MIN(G2738,INDEX(Asumsi!$C$5:$C$7,MATCH(I2738,Asumsi!$A$5:$A$7,0)))</f>
        <v>0.05</v>
      </c>
      <c r="S2738" s="43">
        <f t="shared" si="342"/>
        <v>1</v>
      </c>
      <c r="T2738" s="45">
        <f t="shared" si="343"/>
        <v>112072.79999999999</v>
      </c>
      <c r="U2738" s="45">
        <f>IF(L2738=1,F2738*INDEX(Asumsi!$B$5:$B$7,MATCH(I2738,Asumsi!$A$5:$A$7,0))-F2738*R2738,0)</f>
        <v>700455</v>
      </c>
      <c r="V2738" s="45">
        <f>IF(S2738=1,U2738*(1-Asumsi!$B$10),U2738)</f>
        <v>665432.25</v>
      </c>
    </row>
    <row r="2739" spans="1:22" x14ac:dyDescent="0.35">
      <c r="A2739" s="43">
        <v>39460</v>
      </c>
      <c r="B2739" s="43" t="s">
        <v>202</v>
      </c>
      <c r="C2739" s="43" t="s">
        <v>726</v>
      </c>
      <c r="D2739" s="44">
        <v>39935</v>
      </c>
      <c r="E2739" s="43">
        <v>25</v>
      </c>
      <c r="F2739" s="43">
        <v>344840</v>
      </c>
      <c r="G2739" s="43">
        <v>0.09</v>
      </c>
      <c r="H2739" s="43">
        <v>31036</v>
      </c>
      <c r="I2739" s="43" t="s">
        <v>76</v>
      </c>
      <c r="J2739" s="43" t="s">
        <v>138</v>
      </c>
      <c r="K2739" s="43">
        <f t="shared" si="336"/>
        <v>2009</v>
      </c>
      <c r="L2739" s="43">
        <f t="shared" si="337"/>
        <v>1</v>
      </c>
      <c r="M2739" s="43">
        <f t="shared" si="338"/>
        <v>0</v>
      </c>
      <c r="N2739" s="43">
        <f t="shared" si="339"/>
        <v>1</v>
      </c>
      <c r="O2739" s="43" t="str">
        <f t="shared" si="340"/>
        <v>D: 7%+</v>
      </c>
      <c r="P2739" s="45">
        <f t="shared" si="341"/>
        <v>313804</v>
      </c>
      <c r="Q2739" s="45">
        <f>IF(L2739=1,F2739*INDEX(Asumsi!$B$5:$B$7,MATCH(I2739,Asumsi!$A$5:$A$7,0))-H2739,0)</f>
        <v>72416</v>
      </c>
      <c r="R2739" s="46">
        <f>MIN(G2739,INDEX(Asumsi!$C$5:$C$7,MATCH(I2739,Asumsi!$A$5:$A$7,0)))</f>
        <v>0.05</v>
      </c>
      <c r="S2739" s="43">
        <f t="shared" si="342"/>
        <v>1</v>
      </c>
      <c r="T2739" s="45">
        <f t="shared" si="343"/>
        <v>13793.599999999999</v>
      </c>
      <c r="U2739" s="45">
        <f>IF(L2739=1,F2739*INDEX(Asumsi!$B$5:$B$7,MATCH(I2739,Asumsi!$A$5:$A$7,0))-F2739*R2739,0)</f>
        <v>86210</v>
      </c>
      <c r="V2739" s="45">
        <f>IF(S2739=1,U2739*(1-Asumsi!$B$10),U2739)</f>
        <v>81899.5</v>
      </c>
    </row>
    <row r="2740" spans="1:22" x14ac:dyDescent="0.35">
      <c r="A2740" s="43">
        <v>39904</v>
      </c>
      <c r="B2740" s="43" t="s">
        <v>209</v>
      </c>
      <c r="C2740" s="43" t="s">
        <v>704</v>
      </c>
      <c r="D2740" s="44">
        <v>39846</v>
      </c>
      <c r="E2740" s="43">
        <v>44</v>
      </c>
      <c r="F2740" s="43">
        <v>727840</v>
      </c>
      <c r="G2740" s="43">
        <v>0</v>
      </c>
      <c r="H2740" s="43">
        <v>0</v>
      </c>
      <c r="I2740" s="43" t="s">
        <v>75</v>
      </c>
      <c r="J2740" s="43" t="s">
        <v>144</v>
      </c>
      <c r="K2740" s="43">
        <f t="shared" si="336"/>
        <v>2009</v>
      </c>
      <c r="L2740" s="43">
        <f t="shared" si="337"/>
        <v>0</v>
      </c>
      <c r="M2740" s="43">
        <f t="shared" si="338"/>
        <v>1</v>
      </c>
      <c r="N2740" s="43">
        <f t="shared" si="339"/>
        <v>1</v>
      </c>
      <c r="O2740" s="43" t="str">
        <f t="shared" si="340"/>
        <v>A: 0%</v>
      </c>
      <c r="P2740" s="45">
        <f t="shared" si="341"/>
        <v>0</v>
      </c>
      <c r="Q2740" s="45">
        <f>IF(L2740=1,F2740*INDEX(Asumsi!$B$5:$B$7,MATCH(I2740,Asumsi!$A$5:$A$7,0))-H2740,0)</f>
        <v>0</v>
      </c>
      <c r="R2740" s="46">
        <f>MIN(G2740,INDEX(Asumsi!$C$5:$C$7,MATCH(I2740,Asumsi!$A$5:$A$7,0)))</f>
        <v>0</v>
      </c>
      <c r="S2740" s="43">
        <f t="shared" si="342"/>
        <v>0</v>
      </c>
      <c r="T2740" s="45">
        <f t="shared" si="343"/>
        <v>0</v>
      </c>
      <c r="U2740" s="45">
        <f>IF(L2740=1,F2740*INDEX(Asumsi!$B$5:$B$7,MATCH(I2740,Asumsi!$A$5:$A$7,0))-F2740*R2740,0)</f>
        <v>0</v>
      </c>
      <c r="V2740" s="45">
        <f>IF(S2740=1,U2740*(1-Asumsi!$B$10),U2740)</f>
        <v>0</v>
      </c>
    </row>
    <row r="2741" spans="1:22" x14ac:dyDescent="0.35">
      <c r="A2741" s="43">
        <v>39909</v>
      </c>
      <c r="B2741" s="43" t="s">
        <v>202</v>
      </c>
      <c r="C2741" s="43" t="s">
        <v>509</v>
      </c>
      <c r="D2741" s="44">
        <v>40598</v>
      </c>
      <c r="E2741" s="43">
        <v>50</v>
      </c>
      <c r="F2741" s="43">
        <v>15557516</v>
      </c>
      <c r="G2741" s="43">
        <v>0</v>
      </c>
      <c r="H2741" s="43">
        <v>0</v>
      </c>
      <c r="I2741" s="43" t="s">
        <v>77</v>
      </c>
      <c r="J2741" s="43" t="s">
        <v>137</v>
      </c>
      <c r="K2741" s="43">
        <f t="shared" si="336"/>
        <v>2011</v>
      </c>
      <c r="L2741" s="43">
        <f t="shared" si="337"/>
        <v>1</v>
      </c>
      <c r="M2741" s="43">
        <f t="shared" si="338"/>
        <v>0</v>
      </c>
      <c r="N2741" s="43">
        <f t="shared" si="339"/>
        <v>1</v>
      </c>
      <c r="O2741" s="43" t="str">
        <f t="shared" si="340"/>
        <v>A: 0%</v>
      </c>
      <c r="P2741" s="45">
        <f t="shared" si="341"/>
        <v>15557516</v>
      </c>
      <c r="Q2741" s="45">
        <f>IF(L2741=1,F2741*INDEX(Asumsi!$B$5:$B$7,MATCH(I2741,Asumsi!$A$5:$A$7,0))-H2741,0)</f>
        <v>4667254.8</v>
      </c>
      <c r="R2741" s="46">
        <f>MIN(G2741,INDEX(Asumsi!$C$5:$C$7,MATCH(I2741,Asumsi!$A$5:$A$7,0)))</f>
        <v>0</v>
      </c>
      <c r="S2741" s="43">
        <f t="shared" si="342"/>
        <v>0</v>
      </c>
      <c r="T2741" s="45">
        <f t="shared" si="343"/>
        <v>0</v>
      </c>
      <c r="U2741" s="45">
        <f>IF(L2741=1,F2741*INDEX(Asumsi!$B$5:$B$7,MATCH(I2741,Asumsi!$A$5:$A$7,0))-F2741*R2741,0)</f>
        <v>4667254.8</v>
      </c>
      <c r="V2741" s="45">
        <f>IF(S2741=1,U2741*(1-Asumsi!$B$10),U2741)</f>
        <v>4667254.8</v>
      </c>
    </row>
    <row r="2742" spans="1:22" x14ac:dyDescent="0.35">
      <c r="A2742" s="43">
        <v>40100</v>
      </c>
      <c r="B2742" s="43" t="s">
        <v>202</v>
      </c>
      <c r="C2742" s="43" t="s">
        <v>708</v>
      </c>
      <c r="D2742" s="44">
        <v>40943</v>
      </c>
      <c r="E2742" s="43">
        <v>47</v>
      </c>
      <c r="F2742" s="43">
        <v>2002340</v>
      </c>
      <c r="G2742" s="43">
        <v>0</v>
      </c>
      <c r="H2742" s="43">
        <v>0</v>
      </c>
      <c r="I2742" s="43" t="s">
        <v>76</v>
      </c>
      <c r="J2742" s="43" t="s">
        <v>145</v>
      </c>
      <c r="K2742" s="43">
        <f t="shared" si="336"/>
        <v>2012</v>
      </c>
      <c r="L2742" s="43">
        <f t="shared" si="337"/>
        <v>1</v>
      </c>
      <c r="M2742" s="43">
        <f t="shared" si="338"/>
        <v>0</v>
      </c>
      <c r="N2742" s="43">
        <f t="shared" si="339"/>
        <v>1</v>
      </c>
      <c r="O2742" s="43" t="str">
        <f t="shared" si="340"/>
        <v>A: 0%</v>
      </c>
      <c r="P2742" s="45">
        <f t="shared" si="341"/>
        <v>2002340</v>
      </c>
      <c r="Q2742" s="45">
        <f>IF(L2742=1,F2742*INDEX(Asumsi!$B$5:$B$7,MATCH(I2742,Asumsi!$A$5:$A$7,0))-H2742,0)</f>
        <v>600702</v>
      </c>
      <c r="R2742" s="46">
        <f>MIN(G2742,INDEX(Asumsi!$C$5:$C$7,MATCH(I2742,Asumsi!$A$5:$A$7,0)))</f>
        <v>0</v>
      </c>
      <c r="S2742" s="43">
        <f t="shared" si="342"/>
        <v>0</v>
      </c>
      <c r="T2742" s="45">
        <f t="shared" si="343"/>
        <v>0</v>
      </c>
      <c r="U2742" s="45">
        <f>IF(L2742=1,F2742*INDEX(Asumsi!$B$5:$B$7,MATCH(I2742,Asumsi!$A$5:$A$7,0))-F2742*R2742,0)</f>
        <v>600702</v>
      </c>
      <c r="V2742" s="45">
        <f>IF(S2742=1,U2742*(1-Asumsi!$B$10),U2742)</f>
        <v>600702</v>
      </c>
    </row>
    <row r="2743" spans="1:22" x14ac:dyDescent="0.35">
      <c r="A2743" s="43">
        <v>40224</v>
      </c>
      <c r="B2743" s="43" t="s">
        <v>202</v>
      </c>
      <c r="C2743" s="43" t="s">
        <v>706</v>
      </c>
      <c r="D2743" s="44">
        <v>39994</v>
      </c>
      <c r="E2743" s="43">
        <v>14</v>
      </c>
      <c r="F2743" s="43">
        <v>1781800</v>
      </c>
      <c r="G2743" s="43">
        <v>0.05</v>
      </c>
      <c r="H2743" s="43">
        <v>89090</v>
      </c>
      <c r="I2743" s="43" t="s">
        <v>75</v>
      </c>
      <c r="J2743" s="43" t="s">
        <v>144</v>
      </c>
      <c r="K2743" s="43">
        <f t="shared" si="336"/>
        <v>2009</v>
      </c>
      <c r="L2743" s="43">
        <f t="shared" si="337"/>
        <v>1</v>
      </c>
      <c r="M2743" s="43">
        <f t="shared" si="338"/>
        <v>0</v>
      </c>
      <c r="N2743" s="43">
        <f t="shared" si="339"/>
        <v>1</v>
      </c>
      <c r="O2743" s="43" t="str">
        <f t="shared" si="340"/>
        <v>C: 4-6%</v>
      </c>
      <c r="P2743" s="45">
        <f t="shared" si="341"/>
        <v>1692710</v>
      </c>
      <c r="Q2743" s="45">
        <f>IF(L2743=1,F2743*INDEX(Asumsi!$B$5:$B$7,MATCH(I2743,Asumsi!$A$5:$A$7,0))-H2743,0)</f>
        <v>445450</v>
      </c>
      <c r="R2743" s="46">
        <f>MIN(G2743,INDEX(Asumsi!$C$5:$C$7,MATCH(I2743,Asumsi!$A$5:$A$7,0)))</f>
        <v>0.03</v>
      </c>
      <c r="S2743" s="43">
        <f t="shared" si="342"/>
        <v>1</v>
      </c>
      <c r="T2743" s="45">
        <f t="shared" si="343"/>
        <v>35636.000000000007</v>
      </c>
      <c r="U2743" s="45">
        <f>IF(L2743=1,F2743*INDEX(Asumsi!$B$5:$B$7,MATCH(I2743,Asumsi!$A$5:$A$7,0))-F2743*R2743,0)</f>
        <v>481086</v>
      </c>
      <c r="V2743" s="45">
        <f>IF(S2743=1,U2743*(1-Asumsi!$B$10),U2743)</f>
        <v>457031.69999999995</v>
      </c>
    </row>
    <row r="2744" spans="1:22" x14ac:dyDescent="0.35">
      <c r="A2744" s="43">
        <v>40422</v>
      </c>
      <c r="B2744" s="43" t="s">
        <v>202</v>
      </c>
      <c r="C2744" s="43" t="s">
        <v>701</v>
      </c>
      <c r="D2744" s="44">
        <v>40742</v>
      </c>
      <c r="E2744" s="43">
        <v>39</v>
      </c>
      <c r="F2744" s="43">
        <v>4384878</v>
      </c>
      <c r="G2744" s="43">
        <v>0.06</v>
      </c>
      <c r="H2744" s="43">
        <v>263093</v>
      </c>
      <c r="I2744" s="43" t="s">
        <v>77</v>
      </c>
      <c r="J2744" s="43" t="s">
        <v>137</v>
      </c>
      <c r="K2744" s="43">
        <f t="shared" si="336"/>
        <v>2011</v>
      </c>
      <c r="L2744" s="43">
        <f t="shared" si="337"/>
        <v>1</v>
      </c>
      <c r="M2744" s="43">
        <f t="shared" si="338"/>
        <v>0</v>
      </c>
      <c r="N2744" s="43">
        <f t="shared" si="339"/>
        <v>1</v>
      </c>
      <c r="O2744" s="43" t="str">
        <f t="shared" si="340"/>
        <v>C: 4-6%</v>
      </c>
      <c r="P2744" s="45">
        <f t="shared" si="341"/>
        <v>4121785</v>
      </c>
      <c r="Q2744" s="45">
        <f>IF(L2744=1,F2744*INDEX(Asumsi!$B$5:$B$7,MATCH(I2744,Asumsi!$A$5:$A$7,0))-H2744,0)</f>
        <v>1052370.3999999999</v>
      </c>
      <c r="R2744" s="46">
        <f>MIN(G2744,INDEX(Asumsi!$C$5:$C$7,MATCH(I2744,Asumsi!$A$5:$A$7,0)))</f>
        <v>0.05</v>
      </c>
      <c r="S2744" s="43">
        <f t="shared" si="342"/>
        <v>1</v>
      </c>
      <c r="T2744" s="45">
        <f t="shared" si="343"/>
        <v>43848.779999999977</v>
      </c>
      <c r="U2744" s="45">
        <f>IF(L2744=1,F2744*INDEX(Asumsi!$B$5:$B$7,MATCH(I2744,Asumsi!$A$5:$A$7,0))-F2744*R2744,0)</f>
        <v>1096219.5</v>
      </c>
      <c r="V2744" s="45">
        <f>IF(S2744=1,U2744*(1-Asumsi!$B$10),U2744)</f>
        <v>1041408.5249999999</v>
      </c>
    </row>
    <row r="2745" spans="1:22" x14ac:dyDescent="0.35">
      <c r="A2745" s="43">
        <v>40802</v>
      </c>
      <c r="B2745" s="43" t="s">
        <v>209</v>
      </c>
      <c r="C2745" s="43" t="s">
        <v>649</v>
      </c>
      <c r="D2745" s="44">
        <v>41155</v>
      </c>
      <c r="E2745" s="43">
        <v>28</v>
      </c>
      <c r="F2745" s="43">
        <v>6722040</v>
      </c>
      <c r="G2745" s="43">
        <v>0.04</v>
      </c>
      <c r="H2745" s="43">
        <v>268882</v>
      </c>
      <c r="I2745" s="43" t="s">
        <v>77</v>
      </c>
      <c r="J2745" s="43" t="s">
        <v>134</v>
      </c>
      <c r="K2745" s="43">
        <f t="shared" si="336"/>
        <v>2012</v>
      </c>
      <c r="L2745" s="43">
        <f t="shared" si="337"/>
        <v>0</v>
      </c>
      <c r="M2745" s="43">
        <f t="shared" si="338"/>
        <v>1</v>
      </c>
      <c r="N2745" s="43">
        <f t="shared" si="339"/>
        <v>1</v>
      </c>
      <c r="O2745" s="43" t="str">
        <f t="shared" si="340"/>
        <v>C: 4-6%</v>
      </c>
      <c r="P2745" s="45">
        <f t="shared" si="341"/>
        <v>0</v>
      </c>
      <c r="Q2745" s="45">
        <f>IF(L2745=1,F2745*INDEX(Asumsi!$B$5:$B$7,MATCH(I2745,Asumsi!$A$5:$A$7,0))-H2745,0)</f>
        <v>0</v>
      </c>
      <c r="R2745" s="46">
        <f>MIN(G2745,INDEX(Asumsi!$C$5:$C$7,MATCH(I2745,Asumsi!$A$5:$A$7,0)))</f>
        <v>0.04</v>
      </c>
      <c r="S2745" s="43">
        <f t="shared" si="342"/>
        <v>0</v>
      </c>
      <c r="T2745" s="45">
        <f t="shared" si="343"/>
        <v>0</v>
      </c>
      <c r="U2745" s="45">
        <f>IF(L2745=1,F2745*INDEX(Asumsi!$B$5:$B$7,MATCH(I2745,Asumsi!$A$5:$A$7,0))-F2745*R2745,0)</f>
        <v>0</v>
      </c>
      <c r="V2745" s="45">
        <f>IF(S2745=1,U2745*(1-Asumsi!$B$10),U2745)</f>
        <v>0</v>
      </c>
    </row>
    <row r="2746" spans="1:22" x14ac:dyDescent="0.35">
      <c r="A2746" s="43">
        <v>40839</v>
      </c>
      <c r="B2746" s="43" t="s">
        <v>202</v>
      </c>
      <c r="C2746" s="43" t="s">
        <v>715</v>
      </c>
      <c r="D2746" s="44">
        <v>40999</v>
      </c>
      <c r="E2746" s="43">
        <v>23</v>
      </c>
      <c r="F2746" s="43">
        <v>5464020</v>
      </c>
      <c r="G2746" s="43">
        <v>0.04</v>
      </c>
      <c r="H2746" s="43">
        <v>218561</v>
      </c>
      <c r="I2746" s="43" t="s">
        <v>77</v>
      </c>
      <c r="J2746" s="43" t="s">
        <v>134</v>
      </c>
      <c r="K2746" s="43">
        <f t="shared" si="336"/>
        <v>2012</v>
      </c>
      <c r="L2746" s="43">
        <f t="shared" si="337"/>
        <v>1</v>
      </c>
      <c r="M2746" s="43">
        <f t="shared" si="338"/>
        <v>0</v>
      </c>
      <c r="N2746" s="43">
        <f t="shared" si="339"/>
        <v>1</v>
      </c>
      <c r="O2746" s="43" t="str">
        <f t="shared" si="340"/>
        <v>C: 4-6%</v>
      </c>
      <c r="P2746" s="45">
        <f t="shared" si="341"/>
        <v>5245459</v>
      </c>
      <c r="Q2746" s="45">
        <f>IF(L2746=1,F2746*INDEX(Asumsi!$B$5:$B$7,MATCH(I2746,Asumsi!$A$5:$A$7,0))-H2746,0)</f>
        <v>1420645</v>
      </c>
      <c r="R2746" s="46">
        <f>MIN(G2746,INDEX(Asumsi!$C$5:$C$7,MATCH(I2746,Asumsi!$A$5:$A$7,0)))</f>
        <v>0.04</v>
      </c>
      <c r="S2746" s="43">
        <f t="shared" si="342"/>
        <v>0</v>
      </c>
      <c r="T2746" s="45">
        <f t="shared" si="343"/>
        <v>0</v>
      </c>
      <c r="U2746" s="45">
        <f>IF(L2746=1,F2746*INDEX(Asumsi!$B$5:$B$7,MATCH(I2746,Asumsi!$A$5:$A$7,0))-F2746*R2746,0)</f>
        <v>1420645.2</v>
      </c>
      <c r="V2746" s="45">
        <f>IF(S2746=1,U2746*(1-Asumsi!$B$10),U2746)</f>
        <v>1420645.2</v>
      </c>
    </row>
    <row r="2747" spans="1:22" x14ac:dyDescent="0.35">
      <c r="A2747" s="43">
        <v>40997</v>
      </c>
      <c r="B2747" s="43" t="s">
        <v>202</v>
      </c>
      <c r="C2747" s="43" t="s">
        <v>727</v>
      </c>
      <c r="D2747" s="44">
        <v>39924</v>
      </c>
      <c r="E2747" s="43">
        <v>12</v>
      </c>
      <c r="F2747" s="43">
        <v>764580</v>
      </c>
      <c r="G2747" s="43">
        <v>0.05</v>
      </c>
      <c r="H2747" s="43">
        <v>38229</v>
      </c>
      <c r="I2747" s="43" t="s">
        <v>76</v>
      </c>
      <c r="J2747" s="43" t="s">
        <v>145</v>
      </c>
      <c r="K2747" s="43">
        <f t="shared" si="336"/>
        <v>2009</v>
      </c>
      <c r="L2747" s="43">
        <f t="shared" si="337"/>
        <v>1</v>
      </c>
      <c r="M2747" s="43">
        <f t="shared" si="338"/>
        <v>0</v>
      </c>
      <c r="N2747" s="43">
        <f t="shared" si="339"/>
        <v>1</v>
      </c>
      <c r="O2747" s="43" t="str">
        <f t="shared" si="340"/>
        <v>C: 4-6%</v>
      </c>
      <c r="P2747" s="45">
        <f t="shared" si="341"/>
        <v>726351</v>
      </c>
      <c r="Q2747" s="45">
        <f>IF(L2747=1,F2747*INDEX(Asumsi!$B$5:$B$7,MATCH(I2747,Asumsi!$A$5:$A$7,0))-H2747,0)</f>
        <v>191145</v>
      </c>
      <c r="R2747" s="46">
        <f>MIN(G2747,INDEX(Asumsi!$C$5:$C$7,MATCH(I2747,Asumsi!$A$5:$A$7,0)))</f>
        <v>0.05</v>
      </c>
      <c r="S2747" s="43">
        <f t="shared" si="342"/>
        <v>0</v>
      </c>
      <c r="T2747" s="45">
        <f t="shared" si="343"/>
        <v>0</v>
      </c>
      <c r="U2747" s="45">
        <f>IF(L2747=1,F2747*INDEX(Asumsi!$B$5:$B$7,MATCH(I2747,Asumsi!$A$5:$A$7,0))-F2747*R2747,0)</f>
        <v>191145</v>
      </c>
      <c r="V2747" s="45">
        <f>IF(S2747=1,U2747*(1-Asumsi!$B$10),U2747)</f>
        <v>191145</v>
      </c>
    </row>
    <row r="2748" spans="1:22" x14ac:dyDescent="0.35">
      <c r="A2748" s="43">
        <v>41185</v>
      </c>
      <c r="B2748" s="43" t="s">
        <v>202</v>
      </c>
      <c r="C2748" s="43" t="s">
        <v>719</v>
      </c>
      <c r="D2748" s="44">
        <v>40153</v>
      </c>
      <c r="E2748" s="43">
        <v>2</v>
      </c>
      <c r="F2748" s="43">
        <v>37620</v>
      </c>
      <c r="G2748" s="43">
        <v>0.08</v>
      </c>
      <c r="H2748" s="43">
        <v>3010</v>
      </c>
      <c r="I2748" s="43" t="s">
        <v>76</v>
      </c>
      <c r="J2748" s="43" t="s">
        <v>145</v>
      </c>
      <c r="K2748" s="43">
        <f t="shared" si="336"/>
        <v>2009</v>
      </c>
      <c r="L2748" s="43">
        <f t="shared" si="337"/>
        <v>1</v>
      </c>
      <c r="M2748" s="43">
        <f t="shared" si="338"/>
        <v>0</v>
      </c>
      <c r="N2748" s="43">
        <f t="shared" si="339"/>
        <v>1</v>
      </c>
      <c r="O2748" s="43" t="str">
        <f t="shared" si="340"/>
        <v>D: 7%+</v>
      </c>
      <c r="P2748" s="45">
        <f t="shared" si="341"/>
        <v>34610</v>
      </c>
      <c r="Q2748" s="45">
        <f>IF(L2748=1,F2748*INDEX(Asumsi!$B$5:$B$7,MATCH(I2748,Asumsi!$A$5:$A$7,0))-H2748,0)</f>
        <v>8276</v>
      </c>
      <c r="R2748" s="46">
        <f>MIN(G2748,INDEX(Asumsi!$C$5:$C$7,MATCH(I2748,Asumsi!$A$5:$A$7,0)))</f>
        <v>0.05</v>
      </c>
      <c r="S2748" s="43">
        <f t="shared" si="342"/>
        <v>1</v>
      </c>
      <c r="T2748" s="45">
        <f t="shared" si="343"/>
        <v>1128.5999999999999</v>
      </c>
      <c r="U2748" s="45">
        <f>IF(L2748=1,F2748*INDEX(Asumsi!$B$5:$B$7,MATCH(I2748,Asumsi!$A$5:$A$7,0))-F2748*R2748,0)</f>
        <v>9405</v>
      </c>
      <c r="V2748" s="45">
        <f>IF(S2748=1,U2748*(1-Asumsi!$B$10),U2748)</f>
        <v>8934.75</v>
      </c>
    </row>
    <row r="2749" spans="1:22" x14ac:dyDescent="0.35">
      <c r="A2749" s="43">
        <v>41253</v>
      </c>
      <c r="B2749" s="43" t="s">
        <v>202</v>
      </c>
      <c r="C2749" s="43" t="s">
        <v>709</v>
      </c>
      <c r="D2749" s="44">
        <v>39940</v>
      </c>
      <c r="E2749" s="43">
        <v>5</v>
      </c>
      <c r="F2749" s="43">
        <v>2910980</v>
      </c>
      <c r="G2749" s="43">
        <v>7.0000000000000007E-2</v>
      </c>
      <c r="H2749" s="43">
        <v>203769</v>
      </c>
      <c r="I2749" s="43" t="s">
        <v>77</v>
      </c>
      <c r="J2749" s="43" t="s">
        <v>142</v>
      </c>
      <c r="K2749" s="43">
        <f t="shared" si="336"/>
        <v>2009</v>
      </c>
      <c r="L2749" s="43">
        <f t="shared" si="337"/>
        <v>1</v>
      </c>
      <c r="M2749" s="43">
        <f t="shared" si="338"/>
        <v>0</v>
      </c>
      <c r="N2749" s="43">
        <f t="shared" si="339"/>
        <v>1</v>
      </c>
      <c r="O2749" s="43" t="str">
        <f t="shared" si="340"/>
        <v>D: 7%+</v>
      </c>
      <c r="P2749" s="45">
        <f t="shared" si="341"/>
        <v>2707211</v>
      </c>
      <c r="Q2749" s="45">
        <f>IF(L2749=1,F2749*INDEX(Asumsi!$B$5:$B$7,MATCH(I2749,Asumsi!$A$5:$A$7,0))-H2749,0)</f>
        <v>669525</v>
      </c>
      <c r="R2749" s="46">
        <f>MIN(G2749,INDEX(Asumsi!$C$5:$C$7,MATCH(I2749,Asumsi!$A$5:$A$7,0)))</f>
        <v>0.05</v>
      </c>
      <c r="S2749" s="43">
        <f t="shared" si="342"/>
        <v>1</v>
      </c>
      <c r="T2749" s="45">
        <f t="shared" si="343"/>
        <v>58219.600000000013</v>
      </c>
      <c r="U2749" s="45">
        <f>IF(L2749=1,F2749*INDEX(Asumsi!$B$5:$B$7,MATCH(I2749,Asumsi!$A$5:$A$7,0))-F2749*R2749,0)</f>
        <v>727745</v>
      </c>
      <c r="V2749" s="45">
        <f>IF(S2749=1,U2749*(1-Asumsi!$B$10),U2749)</f>
        <v>691357.75</v>
      </c>
    </row>
    <row r="2750" spans="1:22" x14ac:dyDescent="0.35">
      <c r="A2750" s="43">
        <v>41378</v>
      </c>
      <c r="B2750" s="43" t="s">
        <v>202</v>
      </c>
      <c r="C2750" s="43" t="s">
        <v>702</v>
      </c>
      <c r="D2750" s="44">
        <v>41211</v>
      </c>
      <c r="E2750" s="43">
        <v>30</v>
      </c>
      <c r="F2750" s="43">
        <v>10909020</v>
      </c>
      <c r="G2750" s="43">
        <v>0.03</v>
      </c>
      <c r="H2750" s="43">
        <v>327271</v>
      </c>
      <c r="I2750" s="43" t="s">
        <v>75</v>
      </c>
      <c r="J2750" s="43" t="s">
        <v>135</v>
      </c>
      <c r="K2750" s="43">
        <f t="shared" si="336"/>
        <v>2012</v>
      </c>
      <c r="L2750" s="43">
        <f t="shared" si="337"/>
        <v>1</v>
      </c>
      <c r="M2750" s="43">
        <f t="shared" si="338"/>
        <v>0</v>
      </c>
      <c r="N2750" s="43">
        <f t="shared" si="339"/>
        <v>1</v>
      </c>
      <c r="O2750" s="43" t="str">
        <f t="shared" si="340"/>
        <v>B: 1-3%</v>
      </c>
      <c r="P2750" s="45">
        <f t="shared" si="341"/>
        <v>10581749</v>
      </c>
      <c r="Q2750" s="45">
        <f>IF(L2750=1,F2750*INDEX(Asumsi!$B$5:$B$7,MATCH(I2750,Asumsi!$A$5:$A$7,0))-H2750,0)</f>
        <v>2945435</v>
      </c>
      <c r="R2750" s="46">
        <f>MIN(G2750,INDEX(Asumsi!$C$5:$C$7,MATCH(I2750,Asumsi!$A$5:$A$7,0)))</f>
        <v>0.03</v>
      </c>
      <c r="S2750" s="43">
        <f t="shared" si="342"/>
        <v>0</v>
      </c>
      <c r="T2750" s="45">
        <f t="shared" si="343"/>
        <v>0</v>
      </c>
      <c r="U2750" s="45">
        <f>IF(L2750=1,F2750*INDEX(Asumsi!$B$5:$B$7,MATCH(I2750,Asumsi!$A$5:$A$7,0))-F2750*R2750,0)</f>
        <v>2945435.4</v>
      </c>
      <c r="V2750" s="45">
        <f>IF(S2750=1,U2750*(1-Asumsi!$B$10),U2750)</f>
        <v>2945435.4</v>
      </c>
    </row>
    <row r="2751" spans="1:22" x14ac:dyDescent="0.35">
      <c r="A2751" s="43">
        <v>41474</v>
      </c>
      <c r="B2751" s="43" t="s">
        <v>202</v>
      </c>
      <c r="C2751" s="43" t="s">
        <v>717</v>
      </c>
      <c r="D2751" s="44">
        <v>39923</v>
      </c>
      <c r="E2751" s="43">
        <v>35</v>
      </c>
      <c r="F2751" s="43">
        <v>7281660</v>
      </c>
      <c r="G2751" s="43">
        <v>0</v>
      </c>
      <c r="H2751" s="43">
        <v>0</v>
      </c>
      <c r="I2751" s="43" t="s">
        <v>75</v>
      </c>
      <c r="J2751" s="43" t="s">
        <v>143</v>
      </c>
      <c r="K2751" s="43">
        <f t="shared" si="336"/>
        <v>2009</v>
      </c>
      <c r="L2751" s="43">
        <f t="shared" si="337"/>
        <v>1</v>
      </c>
      <c r="M2751" s="43">
        <f t="shared" si="338"/>
        <v>0</v>
      </c>
      <c r="N2751" s="43">
        <f t="shared" si="339"/>
        <v>1</v>
      </c>
      <c r="O2751" s="43" t="str">
        <f t="shared" si="340"/>
        <v>A: 0%</v>
      </c>
      <c r="P2751" s="45">
        <f t="shared" si="341"/>
        <v>7281660</v>
      </c>
      <c r="Q2751" s="45">
        <f>IF(L2751=1,F2751*INDEX(Asumsi!$B$5:$B$7,MATCH(I2751,Asumsi!$A$5:$A$7,0))-H2751,0)</f>
        <v>2184498</v>
      </c>
      <c r="R2751" s="46">
        <f>MIN(G2751,INDEX(Asumsi!$C$5:$C$7,MATCH(I2751,Asumsi!$A$5:$A$7,0)))</f>
        <v>0</v>
      </c>
      <c r="S2751" s="43">
        <f t="shared" si="342"/>
        <v>0</v>
      </c>
      <c r="T2751" s="45">
        <f t="shared" si="343"/>
        <v>0</v>
      </c>
      <c r="U2751" s="45">
        <f>IF(L2751=1,F2751*INDEX(Asumsi!$B$5:$B$7,MATCH(I2751,Asumsi!$A$5:$A$7,0))-F2751*R2751,0)</f>
        <v>2184498</v>
      </c>
      <c r="V2751" s="45">
        <f>IF(S2751=1,U2751*(1-Asumsi!$B$10),U2751)</f>
        <v>2184498</v>
      </c>
    </row>
    <row r="2752" spans="1:22" x14ac:dyDescent="0.35">
      <c r="A2752" s="43">
        <v>41508</v>
      </c>
      <c r="B2752" s="43" t="s">
        <v>209</v>
      </c>
      <c r="C2752" s="43" t="s">
        <v>620</v>
      </c>
      <c r="D2752" s="44">
        <v>40445</v>
      </c>
      <c r="E2752" s="43">
        <v>39</v>
      </c>
      <c r="F2752" s="43">
        <v>37122620</v>
      </c>
      <c r="G2752" s="43">
        <v>0.05</v>
      </c>
      <c r="H2752" s="43">
        <v>1856131</v>
      </c>
      <c r="I2752" s="43" t="s">
        <v>75</v>
      </c>
      <c r="J2752" s="43" t="s">
        <v>135</v>
      </c>
      <c r="K2752" s="43">
        <f t="shared" si="336"/>
        <v>2010</v>
      </c>
      <c r="L2752" s="43">
        <f t="shared" si="337"/>
        <v>0</v>
      </c>
      <c r="M2752" s="43">
        <f t="shared" si="338"/>
        <v>1</v>
      </c>
      <c r="N2752" s="43">
        <f t="shared" si="339"/>
        <v>1</v>
      </c>
      <c r="O2752" s="43" t="str">
        <f t="shared" si="340"/>
        <v>C: 4-6%</v>
      </c>
      <c r="P2752" s="45">
        <f t="shared" si="341"/>
        <v>0</v>
      </c>
      <c r="Q2752" s="45">
        <f>IF(L2752=1,F2752*INDEX(Asumsi!$B$5:$B$7,MATCH(I2752,Asumsi!$A$5:$A$7,0))-H2752,0)</f>
        <v>0</v>
      </c>
      <c r="R2752" s="46">
        <f>MIN(G2752,INDEX(Asumsi!$C$5:$C$7,MATCH(I2752,Asumsi!$A$5:$A$7,0)))</f>
        <v>0.03</v>
      </c>
      <c r="S2752" s="43">
        <f t="shared" si="342"/>
        <v>1</v>
      </c>
      <c r="T2752" s="45">
        <f t="shared" si="343"/>
        <v>0</v>
      </c>
      <c r="U2752" s="45">
        <f>IF(L2752=1,F2752*INDEX(Asumsi!$B$5:$B$7,MATCH(I2752,Asumsi!$A$5:$A$7,0))-F2752*R2752,0)</f>
        <v>0</v>
      </c>
      <c r="V2752" s="45">
        <f>IF(S2752=1,U2752*(1-Asumsi!$B$10),U2752)</f>
        <v>0</v>
      </c>
    </row>
    <row r="2753" spans="1:22" x14ac:dyDescent="0.35">
      <c r="A2753" s="43">
        <v>41571</v>
      </c>
      <c r="B2753" s="43" t="s">
        <v>202</v>
      </c>
      <c r="C2753" s="43" t="s">
        <v>680</v>
      </c>
      <c r="D2753" s="44">
        <v>40700</v>
      </c>
      <c r="E2753" s="43">
        <v>42</v>
      </c>
      <c r="F2753" s="43">
        <v>1812140</v>
      </c>
      <c r="G2753" s="43">
        <v>0</v>
      </c>
      <c r="H2753" s="43">
        <v>0</v>
      </c>
      <c r="I2753" s="43" t="s">
        <v>76</v>
      </c>
      <c r="J2753" s="43" t="s">
        <v>147</v>
      </c>
      <c r="K2753" s="43">
        <f t="shared" si="336"/>
        <v>2011</v>
      </c>
      <c r="L2753" s="43">
        <f t="shared" si="337"/>
        <v>1</v>
      </c>
      <c r="M2753" s="43">
        <f t="shared" si="338"/>
        <v>0</v>
      </c>
      <c r="N2753" s="43">
        <f t="shared" si="339"/>
        <v>1</v>
      </c>
      <c r="O2753" s="43" t="str">
        <f t="shared" si="340"/>
        <v>A: 0%</v>
      </c>
      <c r="P2753" s="45">
        <f t="shared" si="341"/>
        <v>1812140</v>
      </c>
      <c r="Q2753" s="45">
        <f>IF(L2753=1,F2753*INDEX(Asumsi!$B$5:$B$7,MATCH(I2753,Asumsi!$A$5:$A$7,0))-H2753,0)</f>
        <v>543642</v>
      </c>
      <c r="R2753" s="46">
        <f>MIN(G2753,INDEX(Asumsi!$C$5:$C$7,MATCH(I2753,Asumsi!$A$5:$A$7,0)))</f>
        <v>0</v>
      </c>
      <c r="S2753" s="43">
        <f t="shared" si="342"/>
        <v>0</v>
      </c>
      <c r="T2753" s="45">
        <f t="shared" si="343"/>
        <v>0</v>
      </c>
      <c r="U2753" s="45">
        <f>IF(L2753=1,F2753*INDEX(Asumsi!$B$5:$B$7,MATCH(I2753,Asumsi!$A$5:$A$7,0))-F2753*R2753,0)</f>
        <v>543642</v>
      </c>
      <c r="V2753" s="45">
        <f>IF(S2753=1,U2753*(1-Asumsi!$B$10),U2753)</f>
        <v>543642</v>
      </c>
    </row>
    <row r="2754" spans="1:22" x14ac:dyDescent="0.35">
      <c r="A2754" s="43">
        <v>41728</v>
      </c>
      <c r="B2754" s="43" t="s">
        <v>202</v>
      </c>
      <c r="C2754" s="43" t="s">
        <v>704</v>
      </c>
      <c r="D2754" s="44">
        <v>40086</v>
      </c>
      <c r="E2754" s="43">
        <v>28</v>
      </c>
      <c r="F2754" s="43">
        <v>46212920</v>
      </c>
      <c r="G2754" s="43">
        <v>0.08</v>
      </c>
      <c r="H2754" s="43">
        <v>3697034</v>
      </c>
      <c r="I2754" s="43" t="s">
        <v>76</v>
      </c>
      <c r="J2754" s="43" t="s">
        <v>138</v>
      </c>
      <c r="K2754" s="43">
        <f t="shared" ref="K2754:K2817" si="344">YEAR(D2754)</f>
        <v>2009</v>
      </c>
      <c r="L2754" s="43">
        <f t="shared" ref="L2754:L2817" si="345">IF(B2754="Order Finished",1,0)</f>
        <v>1</v>
      </c>
      <c r="M2754" s="43">
        <f t="shared" ref="M2754:M2817" si="346">IF(B2754="Order Returned",1,0)</f>
        <v>0</v>
      </c>
      <c r="N2754" s="43">
        <f t="shared" ref="N2754:N2817" si="347">IF(B2754="Order Cancelled",0,1)</f>
        <v>1</v>
      </c>
      <c r="O2754" s="43" t="str">
        <f t="shared" ref="O2754:O2817" si="348">IF(G2754=0,"A: 0%",IF(G2754&lt;=0.03,"B: 1-3%",IF(G2754&lt;=0.06,"C: 4-6%","D: 7%+")))</f>
        <v>D: 7%+</v>
      </c>
      <c r="P2754" s="45">
        <f t="shared" ref="P2754:P2817" si="349">IF(L2754=1,F2754-H2754,0)</f>
        <v>42515886</v>
      </c>
      <c r="Q2754" s="45">
        <f>IF(L2754=1,F2754*INDEX(Asumsi!$B$5:$B$7,MATCH(I2754,Asumsi!$A$5:$A$7,0))-H2754,0)</f>
        <v>10166842</v>
      </c>
      <c r="R2754" s="46">
        <f>MIN(G2754,INDEX(Asumsi!$C$5:$C$7,MATCH(I2754,Asumsi!$A$5:$A$7,0)))</f>
        <v>0.05</v>
      </c>
      <c r="S2754" s="43">
        <f t="shared" ref="S2754:S2817" si="350">IF(G2754&gt;R2754,1,0)</f>
        <v>1</v>
      </c>
      <c r="T2754" s="45">
        <f t="shared" ref="T2754:T2817" si="351">IF(L2754=1,F2754*(G2754-R2754),0)</f>
        <v>1386387.5999999999</v>
      </c>
      <c r="U2754" s="45">
        <f>IF(L2754=1,F2754*INDEX(Asumsi!$B$5:$B$7,MATCH(I2754,Asumsi!$A$5:$A$7,0))-F2754*R2754,0)</f>
        <v>11553230</v>
      </c>
      <c r="V2754" s="45">
        <f>IF(S2754=1,U2754*(1-Asumsi!$B$10),U2754)</f>
        <v>10975568.5</v>
      </c>
    </row>
    <row r="2755" spans="1:22" x14ac:dyDescent="0.35">
      <c r="A2755" s="43">
        <v>41764</v>
      </c>
      <c r="B2755" s="43" t="s">
        <v>202</v>
      </c>
      <c r="C2755" s="43" t="s">
        <v>680</v>
      </c>
      <c r="D2755" s="44">
        <v>40091</v>
      </c>
      <c r="E2755" s="43">
        <v>16</v>
      </c>
      <c r="F2755" s="43">
        <v>10210120</v>
      </c>
      <c r="G2755" s="43">
        <v>0.03</v>
      </c>
      <c r="H2755" s="43">
        <v>306304</v>
      </c>
      <c r="I2755" s="43" t="s">
        <v>75</v>
      </c>
      <c r="J2755" s="43" t="s">
        <v>136</v>
      </c>
      <c r="K2755" s="43">
        <f t="shared" si="344"/>
        <v>2009</v>
      </c>
      <c r="L2755" s="43">
        <f t="shared" si="345"/>
        <v>1</v>
      </c>
      <c r="M2755" s="43">
        <f t="shared" si="346"/>
        <v>0</v>
      </c>
      <c r="N2755" s="43">
        <f t="shared" si="347"/>
        <v>1</v>
      </c>
      <c r="O2755" s="43" t="str">
        <f t="shared" si="348"/>
        <v>B: 1-3%</v>
      </c>
      <c r="P2755" s="45">
        <f t="shared" si="349"/>
        <v>9903816</v>
      </c>
      <c r="Q2755" s="45">
        <f>IF(L2755=1,F2755*INDEX(Asumsi!$B$5:$B$7,MATCH(I2755,Asumsi!$A$5:$A$7,0))-H2755,0)</f>
        <v>2756732</v>
      </c>
      <c r="R2755" s="46">
        <f>MIN(G2755,INDEX(Asumsi!$C$5:$C$7,MATCH(I2755,Asumsi!$A$5:$A$7,0)))</f>
        <v>0.03</v>
      </c>
      <c r="S2755" s="43">
        <f t="shared" si="350"/>
        <v>0</v>
      </c>
      <c r="T2755" s="45">
        <f t="shared" si="351"/>
        <v>0</v>
      </c>
      <c r="U2755" s="45">
        <f>IF(L2755=1,F2755*INDEX(Asumsi!$B$5:$B$7,MATCH(I2755,Asumsi!$A$5:$A$7,0))-F2755*R2755,0)</f>
        <v>2756732.4</v>
      </c>
      <c r="V2755" s="45">
        <f>IF(S2755=1,U2755*(1-Asumsi!$B$10),U2755)</f>
        <v>2756732.4</v>
      </c>
    </row>
    <row r="2756" spans="1:22" x14ac:dyDescent="0.35">
      <c r="A2756" s="43">
        <v>42082</v>
      </c>
      <c r="B2756" s="43" t="s">
        <v>202</v>
      </c>
      <c r="C2756" s="43" t="s">
        <v>700</v>
      </c>
      <c r="D2756" s="44">
        <v>40895</v>
      </c>
      <c r="E2756" s="43">
        <v>15</v>
      </c>
      <c r="F2756" s="43">
        <v>152840</v>
      </c>
      <c r="G2756" s="43">
        <v>0.03</v>
      </c>
      <c r="H2756" s="43">
        <v>4585</v>
      </c>
      <c r="I2756" s="43" t="s">
        <v>76</v>
      </c>
      <c r="J2756" s="43" t="s">
        <v>145</v>
      </c>
      <c r="K2756" s="43">
        <f t="shared" si="344"/>
        <v>2011</v>
      </c>
      <c r="L2756" s="43">
        <f t="shared" si="345"/>
        <v>1</v>
      </c>
      <c r="M2756" s="43">
        <f t="shared" si="346"/>
        <v>0</v>
      </c>
      <c r="N2756" s="43">
        <f t="shared" si="347"/>
        <v>1</v>
      </c>
      <c r="O2756" s="43" t="str">
        <f t="shared" si="348"/>
        <v>B: 1-3%</v>
      </c>
      <c r="P2756" s="45">
        <f t="shared" si="349"/>
        <v>148255</v>
      </c>
      <c r="Q2756" s="45">
        <f>IF(L2756=1,F2756*INDEX(Asumsi!$B$5:$B$7,MATCH(I2756,Asumsi!$A$5:$A$7,0))-H2756,0)</f>
        <v>41267</v>
      </c>
      <c r="R2756" s="46">
        <f>MIN(G2756,INDEX(Asumsi!$C$5:$C$7,MATCH(I2756,Asumsi!$A$5:$A$7,0)))</f>
        <v>0.03</v>
      </c>
      <c r="S2756" s="43">
        <f t="shared" si="350"/>
        <v>0</v>
      </c>
      <c r="T2756" s="45">
        <f t="shared" si="351"/>
        <v>0</v>
      </c>
      <c r="U2756" s="45">
        <f>IF(L2756=1,F2756*INDEX(Asumsi!$B$5:$B$7,MATCH(I2756,Asumsi!$A$5:$A$7,0))-F2756*R2756,0)</f>
        <v>41266.800000000003</v>
      </c>
      <c r="V2756" s="45">
        <f>IF(S2756=1,U2756*(1-Asumsi!$B$10),U2756)</f>
        <v>41266.800000000003</v>
      </c>
    </row>
    <row r="2757" spans="1:22" x14ac:dyDescent="0.35">
      <c r="A2757" s="43">
        <v>42279</v>
      </c>
      <c r="B2757" s="43" t="s">
        <v>202</v>
      </c>
      <c r="C2757" s="43" t="s">
        <v>702</v>
      </c>
      <c r="D2757" s="44">
        <v>39994</v>
      </c>
      <c r="E2757" s="43">
        <v>44</v>
      </c>
      <c r="F2757" s="43">
        <v>2862000</v>
      </c>
      <c r="G2757" s="43">
        <v>0.02</v>
      </c>
      <c r="H2757" s="43">
        <v>57240</v>
      </c>
      <c r="I2757" s="43" t="s">
        <v>77</v>
      </c>
      <c r="J2757" s="43" t="s">
        <v>142</v>
      </c>
      <c r="K2757" s="43">
        <f t="shared" si="344"/>
        <v>2009</v>
      </c>
      <c r="L2757" s="43">
        <f t="shared" si="345"/>
        <v>1</v>
      </c>
      <c r="M2757" s="43">
        <f t="shared" si="346"/>
        <v>0</v>
      </c>
      <c r="N2757" s="43">
        <f t="shared" si="347"/>
        <v>1</v>
      </c>
      <c r="O2757" s="43" t="str">
        <f t="shared" si="348"/>
        <v>B: 1-3%</v>
      </c>
      <c r="P2757" s="45">
        <f t="shared" si="349"/>
        <v>2804760</v>
      </c>
      <c r="Q2757" s="45">
        <f>IF(L2757=1,F2757*INDEX(Asumsi!$B$5:$B$7,MATCH(I2757,Asumsi!$A$5:$A$7,0))-H2757,0)</f>
        <v>801360</v>
      </c>
      <c r="R2757" s="46">
        <f>MIN(G2757,INDEX(Asumsi!$C$5:$C$7,MATCH(I2757,Asumsi!$A$5:$A$7,0)))</f>
        <v>0.02</v>
      </c>
      <c r="S2757" s="43">
        <f t="shared" si="350"/>
        <v>0</v>
      </c>
      <c r="T2757" s="45">
        <f t="shared" si="351"/>
        <v>0</v>
      </c>
      <c r="U2757" s="45">
        <f>IF(L2757=1,F2757*INDEX(Asumsi!$B$5:$B$7,MATCH(I2757,Asumsi!$A$5:$A$7,0))-F2757*R2757,0)</f>
        <v>801360</v>
      </c>
      <c r="V2757" s="45">
        <f>IF(S2757=1,U2757*(1-Asumsi!$B$10),U2757)</f>
        <v>801360</v>
      </c>
    </row>
    <row r="2758" spans="1:22" x14ac:dyDescent="0.35">
      <c r="A2758" s="43">
        <v>42308</v>
      </c>
      <c r="B2758" s="43" t="s">
        <v>202</v>
      </c>
      <c r="C2758" s="43" t="s">
        <v>705</v>
      </c>
      <c r="D2758" s="44">
        <v>39976</v>
      </c>
      <c r="E2758" s="43">
        <v>16</v>
      </c>
      <c r="F2758" s="43">
        <v>159960</v>
      </c>
      <c r="G2758" s="43">
        <v>0.09</v>
      </c>
      <c r="H2758" s="43">
        <v>14396</v>
      </c>
      <c r="I2758" s="43" t="s">
        <v>75</v>
      </c>
      <c r="J2758" s="43" t="s">
        <v>144</v>
      </c>
      <c r="K2758" s="43">
        <f t="shared" si="344"/>
        <v>2009</v>
      </c>
      <c r="L2758" s="43">
        <f t="shared" si="345"/>
        <v>1</v>
      </c>
      <c r="M2758" s="43">
        <f t="shared" si="346"/>
        <v>0</v>
      </c>
      <c r="N2758" s="43">
        <f t="shared" si="347"/>
        <v>1</v>
      </c>
      <c r="O2758" s="43" t="str">
        <f t="shared" si="348"/>
        <v>D: 7%+</v>
      </c>
      <c r="P2758" s="45">
        <f t="shared" si="349"/>
        <v>145564</v>
      </c>
      <c r="Q2758" s="45">
        <f>IF(L2758=1,F2758*INDEX(Asumsi!$B$5:$B$7,MATCH(I2758,Asumsi!$A$5:$A$7,0))-H2758,0)</f>
        <v>33592</v>
      </c>
      <c r="R2758" s="46">
        <f>MIN(G2758,INDEX(Asumsi!$C$5:$C$7,MATCH(I2758,Asumsi!$A$5:$A$7,0)))</f>
        <v>0.03</v>
      </c>
      <c r="S2758" s="43">
        <f t="shared" si="350"/>
        <v>1</v>
      </c>
      <c r="T2758" s="45">
        <f t="shared" si="351"/>
        <v>9597.6</v>
      </c>
      <c r="U2758" s="45">
        <f>IF(L2758=1,F2758*INDEX(Asumsi!$B$5:$B$7,MATCH(I2758,Asumsi!$A$5:$A$7,0))-F2758*R2758,0)</f>
        <v>43189.2</v>
      </c>
      <c r="V2758" s="45">
        <f>IF(S2758=1,U2758*(1-Asumsi!$B$10),U2758)</f>
        <v>41029.74</v>
      </c>
    </row>
    <row r="2759" spans="1:22" x14ac:dyDescent="0.35">
      <c r="A2759" s="43">
        <v>42375</v>
      </c>
      <c r="B2759" s="43" t="s">
        <v>209</v>
      </c>
      <c r="C2759" s="43" t="s">
        <v>441</v>
      </c>
      <c r="D2759" s="44">
        <v>40452</v>
      </c>
      <c r="E2759" s="43">
        <v>45</v>
      </c>
      <c r="F2759" s="43">
        <v>276900</v>
      </c>
      <c r="G2759" s="43">
        <v>0.03</v>
      </c>
      <c r="H2759" s="43">
        <v>8307</v>
      </c>
      <c r="I2759" s="43" t="s">
        <v>76</v>
      </c>
      <c r="J2759" s="43" t="s">
        <v>147</v>
      </c>
      <c r="K2759" s="43">
        <f t="shared" si="344"/>
        <v>2010</v>
      </c>
      <c r="L2759" s="43">
        <f t="shared" si="345"/>
        <v>0</v>
      </c>
      <c r="M2759" s="43">
        <f t="shared" si="346"/>
        <v>1</v>
      </c>
      <c r="N2759" s="43">
        <f t="shared" si="347"/>
        <v>1</v>
      </c>
      <c r="O2759" s="43" t="str">
        <f t="shared" si="348"/>
        <v>B: 1-3%</v>
      </c>
      <c r="P2759" s="45">
        <f t="shared" si="349"/>
        <v>0</v>
      </c>
      <c r="Q2759" s="45">
        <f>IF(L2759=1,F2759*INDEX(Asumsi!$B$5:$B$7,MATCH(I2759,Asumsi!$A$5:$A$7,0))-H2759,0)</f>
        <v>0</v>
      </c>
      <c r="R2759" s="46">
        <f>MIN(G2759,INDEX(Asumsi!$C$5:$C$7,MATCH(I2759,Asumsi!$A$5:$A$7,0)))</f>
        <v>0.03</v>
      </c>
      <c r="S2759" s="43">
        <f t="shared" si="350"/>
        <v>0</v>
      </c>
      <c r="T2759" s="45">
        <f t="shared" si="351"/>
        <v>0</v>
      </c>
      <c r="U2759" s="45">
        <f>IF(L2759=1,F2759*INDEX(Asumsi!$B$5:$B$7,MATCH(I2759,Asumsi!$A$5:$A$7,0))-F2759*R2759,0)</f>
        <v>0</v>
      </c>
      <c r="V2759" s="45">
        <f>IF(S2759=1,U2759*(1-Asumsi!$B$10),U2759)</f>
        <v>0</v>
      </c>
    </row>
    <row r="2760" spans="1:22" x14ac:dyDescent="0.35">
      <c r="A2760" s="43">
        <v>42851</v>
      </c>
      <c r="B2760" s="43" t="s">
        <v>202</v>
      </c>
      <c r="C2760" s="43" t="s">
        <v>713</v>
      </c>
      <c r="D2760" s="44">
        <v>39965</v>
      </c>
      <c r="E2760" s="43">
        <v>4</v>
      </c>
      <c r="F2760" s="43">
        <v>48640</v>
      </c>
      <c r="G2760" s="43">
        <v>0.05</v>
      </c>
      <c r="H2760" s="43">
        <v>2432</v>
      </c>
      <c r="I2760" s="43" t="s">
        <v>76</v>
      </c>
      <c r="J2760" s="43" t="s">
        <v>150</v>
      </c>
      <c r="K2760" s="43">
        <f t="shared" si="344"/>
        <v>2009</v>
      </c>
      <c r="L2760" s="43">
        <f t="shared" si="345"/>
        <v>1</v>
      </c>
      <c r="M2760" s="43">
        <f t="shared" si="346"/>
        <v>0</v>
      </c>
      <c r="N2760" s="43">
        <f t="shared" si="347"/>
        <v>1</v>
      </c>
      <c r="O2760" s="43" t="str">
        <f t="shared" si="348"/>
        <v>C: 4-6%</v>
      </c>
      <c r="P2760" s="45">
        <f t="shared" si="349"/>
        <v>46208</v>
      </c>
      <c r="Q2760" s="45">
        <f>IF(L2760=1,F2760*INDEX(Asumsi!$B$5:$B$7,MATCH(I2760,Asumsi!$A$5:$A$7,0))-H2760,0)</f>
        <v>12160</v>
      </c>
      <c r="R2760" s="46">
        <f>MIN(G2760,INDEX(Asumsi!$C$5:$C$7,MATCH(I2760,Asumsi!$A$5:$A$7,0)))</f>
        <v>0.05</v>
      </c>
      <c r="S2760" s="43">
        <f t="shared" si="350"/>
        <v>0</v>
      </c>
      <c r="T2760" s="45">
        <f t="shared" si="351"/>
        <v>0</v>
      </c>
      <c r="U2760" s="45">
        <f>IF(L2760=1,F2760*INDEX(Asumsi!$B$5:$B$7,MATCH(I2760,Asumsi!$A$5:$A$7,0))-F2760*R2760,0)</f>
        <v>12160</v>
      </c>
      <c r="V2760" s="45">
        <f>IF(S2760=1,U2760*(1-Asumsi!$B$10),U2760)</f>
        <v>12160</v>
      </c>
    </row>
    <row r="2761" spans="1:22" x14ac:dyDescent="0.35">
      <c r="A2761" s="43">
        <v>43585</v>
      </c>
      <c r="B2761" s="43" t="s">
        <v>209</v>
      </c>
      <c r="C2761" s="43" t="s">
        <v>726</v>
      </c>
      <c r="D2761" s="44">
        <v>40492</v>
      </c>
      <c r="E2761" s="43">
        <v>19</v>
      </c>
      <c r="F2761" s="43">
        <v>2008360</v>
      </c>
      <c r="G2761" s="43">
        <v>0.08</v>
      </c>
      <c r="H2761" s="43">
        <v>160669</v>
      </c>
      <c r="I2761" s="43" t="s">
        <v>76</v>
      </c>
      <c r="J2761" s="43" t="s">
        <v>145</v>
      </c>
      <c r="K2761" s="43">
        <f t="shared" si="344"/>
        <v>2010</v>
      </c>
      <c r="L2761" s="43">
        <f t="shared" si="345"/>
        <v>0</v>
      </c>
      <c r="M2761" s="43">
        <f t="shared" si="346"/>
        <v>1</v>
      </c>
      <c r="N2761" s="43">
        <f t="shared" si="347"/>
        <v>1</v>
      </c>
      <c r="O2761" s="43" t="str">
        <f t="shared" si="348"/>
        <v>D: 7%+</v>
      </c>
      <c r="P2761" s="45">
        <f t="shared" si="349"/>
        <v>0</v>
      </c>
      <c r="Q2761" s="45">
        <f>IF(L2761=1,F2761*INDEX(Asumsi!$B$5:$B$7,MATCH(I2761,Asumsi!$A$5:$A$7,0))-H2761,0)</f>
        <v>0</v>
      </c>
      <c r="R2761" s="46">
        <f>MIN(G2761,INDEX(Asumsi!$C$5:$C$7,MATCH(I2761,Asumsi!$A$5:$A$7,0)))</f>
        <v>0.05</v>
      </c>
      <c r="S2761" s="43">
        <f t="shared" si="350"/>
        <v>1</v>
      </c>
      <c r="T2761" s="45">
        <f t="shared" si="351"/>
        <v>0</v>
      </c>
      <c r="U2761" s="45">
        <f>IF(L2761=1,F2761*INDEX(Asumsi!$B$5:$B$7,MATCH(I2761,Asumsi!$A$5:$A$7,0))-F2761*R2761,0)</f>
        <v>0</v>
      </c>
      <c r="V2761" s="45">
        <f>IF(S2761=1,U2761*(1-Asumsi!$B$10),U2761)</f>
        <v>0</v>
      </c>
    </row>
    <row r="2762" spans="1:22" x14ac:dyDescent="0.35">
      <c r="A2762" s="43">
        <v>43590</v>
      </c>
      <c r="B2762" s="43" t="s">
        <v>202</v>
      </c>
      <c r="C2762" s="43" t="s">
        <v>702</v>
      </c>
      <c r="D2762" s="44">
        <v>40066</v>
      </c>
      <c r="E2762" s="43">
        <v>24</v>
      </c>
      <c r="F2762" s="43">
        <v>6237200</v>
      </c>
      <c r="G2762" s="43">
        <v>0.06</v>
      </c>
      <c r="H2762" s="43">
        <v>374232</v>
      </c>
      <c r="I2762" s="43" t="s">
        <v>75</v>
      </c>
      <c r="J2762" s="43" t="s">
        <v>135</v>
      </c>
      <c r="K2762" s="43">
        <f t="shared" si="344"/>
        <v>2009</v>
      </c>
      <c r="L2762" s="43">
        <f t="shared" si="345"/>
        <v>1</v>
      </c>
      <c r="M2762" s="43">
        <f t="shared" si="346"/>
        <v>0</v>
      </c>
      <c r="N2762" s="43">
        <f t="shared" si="347"/>
        <v>1</v>
      </c>
      <c r="O2762" s="43" t="str">
        <f t="shared" si="348"/>
        <v>C: 4-6%</v>
      </c>
      <c r="P2762" s="45">
        <f t="shared" si="349"/>
        <v>5862968</v>
      </c>
      <c r="Q2762" s="45">
        <f>IF(L2762=1,F2762*INDEX(Asumsi!$B$5:$B$7,MATCH(I2762,Asumsi!$A$5:$A$7,0))-H2762,0)</f>
        <v>1496928</v>
      </c>
      <c r="R2762" s="46">
        <f>MIN(G2762,INDEX(Asumsi!$C$5:$C$7,MATCH(I2762,Asumsi!$A$5:$A$7,0)))</f>
        <v>0.03</v>
      </c>
      <c r="S2762" s="43">
        <f t="shared" si="350"/>
        <v>1</v>
      </c>
      <c r="T2762" s="45">
        <f t="shared" si="351"/>
        <v>187116</v>
      </c>
      <c r="U2762" s="45">
        <f>IF(L2762=1,F2762*INDEX(Asumsi!$B$5:$B$7,MATCH(I2762,Asumsi!$A$5:$A$7,0))-F2762*R2762,0)</f>
        <v>1684044</v>
      </c>
      <c r="V2762" s="45">
        <f>IF(S2762=1,U2762*(1-Asumsi!$B$10),U2762)</f>
        <v>1599841.7999999998</v>
      </c>
    </row>
    <row r="2763" spans="1:22" x14ac:dyDescent="0.35">
      <c r="A2763" s="43">
        <v>43874</v>
      </c>
      <c r="B2763" s="43" t="s">
        <v>202</v>
      </c>
      <c r="C2763" s="43" t="s">
        <v>714</v>
      </c>
      <c r="D2763" s="44">
        <v>41070</v>
      </c>
      <c r="E2763" s="43">
        <v>46</v>
      </c>
      <c r="F2763" s="43">
        <v>306560</v>
      </c>
      <c r="G2763" s="43">
        <v>0.09</v>
      </c>
      <c r="H2763" s="43">
        <v>27590</v>
      </c>
      <c r="I2763" s="43" t="s">
        <v>76</v>
      </c>
      <c r="J2763" s="43" t="s">
        <v>147</v>
      </c>
      <c r="K2763" s="43">
        <f t="shared" si="344"/>
        <v>2012</v>
      </c>
      <c r="L2763" s="43">
        <f t="shared" si="345"/>
        <v>1</v>
      </c>
      <c r="M2763" s="43">
        <f t="shared" si="346"/>
        <v>0</v>
      </c>
      <c r="N2763" s="43">
        <f t="shared" si="347"/>
        <v>1</v>
      </c>
      <c r="O2763" s="43" t="str">
        <f t="shared" si="348"/>
        <v>D: 7%+</v>
      </c>
      <c r="P2763" s="45">
        <f t="shared" si="349"/>
        <v>278970</v>
      </c>
      <c r="Q2763" s="45">
        <f>IF(L2763=1,F2763*INDEX(Asumsi!$B$5:$B$7,MATCH(I2763,Asumsi!$A$5:$A$7,0))-H2763,0)</f>
        <v>64378</v>
      </c>
      <c r="R2763" s="46">
        <f>MIN(G2763,INDEX(Asumsi!$C$5:$C$7,MATCH(I2763,Asumsi!$A$5:$A$7,0)))</f>
        <v>0.05</v>
      </c>
      <c r="S2763" s="43">
        <f t="shared" si="350"/>
        <v>1</v>
      </c>
      <c r="T2763" s="45">
        <f t="shared" si="351"/>
        <v>12262.399999999998</v>
      </c>
      <c r="U2763" s="45">
        <f>IF(L2763=1,F2763*INDEX(Asumsi!$B$5:$B$7,MATCH(I2763,Asumsi!$A$5:$A$7,0))-F2763*R2763,0)</f>
        <v>76640</v>
      </c>
      <c r="V2763" s="45">
        <f>IF(S2763=1,U2763*(1-Asumsi!$B$10),U2763)</f>
        <v>72808</v>
      </c>
    </row>
    <row r="2764" spans="1:22" x14ac:dyDescent="0.35">
      <c r="A2764" s="43">
        <v>45542</v>
      </c>
      <c r="B2764" s="43" t="s">
        <v>202</v>
      </c>
      <c r="C2764" s="43" t="s">
        <v>713</v>
      </c>
      <c r="D2764" s="44">
        <v>40216</v>
      </c>
      <c r="E2764" s="43">
        <v>37</v>
      </c>
      <c r="F2764" s="43">
        <v>563580</v>
      </c>
      <c r="G2764" s="43">
        <v>0.04</v>
      </c>
      <c r="H2764" s="43">
        <v>22543</v>
      </c>
      <c r="I2764" s="43" t="s">
        <v>76</v>
      </c>
      <c r="J2764" s="43" t="s">
        <v>145</v>
      </c>
      <c r="K2764" s="43">
        <f t="shared" si="344"/>
        <v>2010</v>
      </c>
      <c r="L2764" s="43">
        <f t="shared" si="345"/>
        <v>1</v>
      </c>
      <c r="M2764" s="43">
        <f t="shared" si="346"/>
        <v>0</v>
      </c>
      <c r="N2764" s="43">
        <f t="shared" si="347"/>
        <v>1</v>
      </c>
      <c r="O2764" s="43" t="str">
        <f t="shared" si="348"/>
        <v>C: 4-6%</v>
      </c>
      <c r="P2764" s="45">
        <f t="shared" si="349"/>
        <v>541037</v>
      </c>
      <c r="Q2764" s="45">
        <f>IF(L2764=1,F2764*INDEX(Asumsi!$B$5:$B$7,MATCH(I2764,Asumsi!$A$5:$A$7,0))-H2764,0)</f>
        <v>146531</v>
      </c>
      <c r="R2764" s="46">
        <f>MIN(G2764,INDEX(Asumsi!$C$5:$C$7,MATCH(I2764,Asumsi!$A$5:$A$7,0)))</f>
        <v>0.04</v>
      </c>
      <c r="S2764" s="43">
        <f t="shared" si="350"/>
        <v>0</v>
      </c>
      <c r="T2764" s="45">
        <f t="shared" si="351"/>
        <v>0</v>
      </c>
      <c r="U2764" s="45">
        <f>IF(L2764=1,F2764*INDEX(Asumsi!$B$5:$B$7,MATCH(I2764,Asumsi!$A$5:$A$7,0))-F2764*R2764,0)</f>
        <v>146530.79999999999</v>
      </c>
      <c r="V2764" s="45">
        <f>IF(S2764=1,U2764*(1-Asumsi!$B$10),U2764)</f>
        <v>146530.79999999999</v>
      </c>
    </row>
    <row r="2765" spans="1:22" x14ac:dyDescent="0.35">
      <c r="A2765" s="43">
        <v>45698</v>
      </c>
      <c r="B2765" s="43" t="s">
        <v>209</v>
      </c>
      <c r="C2765" s="43" t="s">
        <v>716</v>
      </c>
      <c r="D2765" s="44">
        <v>41022</v>
      </c>
      <c r="E2765" s="43">
        <v>40</v>
      </c>
      <c r="F2765" s="43">
        <v>13118020</v>
      </c>
      <c r="G2765" s="43">
        <v>0.1</v>
      </c>
      <c r="H2765" s="43">
        <v>1311802</v>
      </c>
      <c r="I2765" s="43" t="s">
        <v>76</v>
      </c>
      <c r="J2765" s="43" t="s">
        <v>138</v>
      </c>
      <c r="K2765" s="43">
        <f t="shared" si="344"/>
        <v>2012</v>
      </c>
      <c r="L2765" s="43">
        <f t="shared" si="345"/>
        <v>0</v>
      </c>
      <c r="M2765" s="43">
        <f t="shared" si="346"/>
        <v>1</v>
      </c>
      <c r="N2765" s="43">
        <f t="shared" si="347"/>
        <v>1</v>
      </c>
      <c r="O2765" s="43" t="str">
        <f t="shared" si="348"/>
        <v>D: 7%+</v>
      </c>
      <c r="P2765" s="45">
        <f t="shared" si="349"/>
        <v>0</v>
      </c>
      <c r="Q2765" s="45">
        <f>IF(L2765=1,F2765*INDEX(Asumsi!$B$5:$B$7,MATCH(I2765,Asumsi!$A$5:$A$7,0))-H2765,0)</f>
        <v>0</v>
      </c>
      <c r="R2765" s="46">
        <f>MIN(G2765,INDEX(Asumsi!$C$5:$C$7,MATCH(I2765,Asumsi!$A$5:$A$7,0)))</f>
        <v>0.05</v>
      </c>
      <c r="S2765" s="43">
        <f t="shared" si="350"/>
        <v>1</v>
      </c>
      <c r="T2765" s="45">
        <f t="shared" si="351"/>
        <v>0</v>
      </c>
      <c r="U2765" s="45">
        <f>IF(L2765=1,F2765*INDEX(Asumsi!$B$5:$B$7,MATCH(I2765,Asumsi!$A$5:$A$7,0))-F2765*R2765,0)</f>
        <v>0</v>
      </c>
      <c r="V2765" s="45">
        <f>IF(S2765=1,U2765*(1-Asumsi!$B$10),U2765)</f>
        <v>0</v>
      </c>
    </row>
    <row r="2766" spans="1:22" x14ac:dyDescent="0.35">
      <c r="A2766" s="43">
        <v>45987</v>
      </c>
      <c r="B2766" s="43" t="s">
        <v>202</v>
      </c>
      <c r="C2766" s="43" t="s">
        <v>723</v>
      </c>
      <c r="D2766" s="44">
        <v>39884</v>
      </c>
      <c r="E2766" s="43">
        <v>31</v>
      </c>
      <c r="F2766" s="43">
        <v>262860</v>
      </c>
      <c r="G2766" s="43">
        <v>0.01</v>
      </c>
      <c r="H2766" s="43">
        <v>2629</v>
      </c>
      <c r="I2766" s="43" t="s">
        <v>76</v>
      </c>
      <c r="J2766" s="43" t="s">
        <v>145</v>
      </c>
      <c r="K2766" s="43">
        <f t="shared" si="344"/>
        <v>2009</v>
      </c>
      <c r="L2766" s="43">
        <f t="shared" si="345"/>
        <v>1</v>
      </c>
      <c r="M2766" s="43">
        <f t="shared" si="346"/>
        <v>0</v>
      </c>
      <c r="N2766" s="43">
        <f t="shared" si="347"/>
        <v>1</v>
      </c>
      <c r="O2766" s="43" t="str">
        <f t="shared" si="348"/>
        <v>B: 1-3%</v>
      </c>
      <c r="P2766" s="45">
        <f t="shared" si="349"/>
        <v>260231</v>
      </c>
      <c r="Q2766" s="45">
        <f>IF(L2766=1,F2766*INDEX(Asumsi!$B$5:$B$7,MATCH(I2766,Asumsi!$A$5:$A$7,0))-H2766,0)</f>
        <v>76229</v>
      </c>
      <c r="R2766" s="46">
        <f>MIN(G2766,INDEX(Asumsi!$C$5:$C$7,MATCH(I2766,Asumsi!$A$5:$A$7,0)))</f>
        <v>0.01</v>
      </c>
      <c r="S2766" s="43">
        <f t="shared" si="350"/>
        <v>0</v>
      </c>
      <c r="T2766" s="45">
        <f t="shared" si="351"/>
        <v>0</v>
      </c>
      <c r="U2766" s="45">
        <f>IF(L2766=1,F2766*INDEX(Asumsi!$B$5:$B$7,MATCH(I2766,Asumsi!$A$5:$A$7,0))-F2766*R2766,0)</f>
        <v>76229.399999999994</v>
      </c>
      <c r="V2766" s="45">
        <f>IF(S2766=1,U2766*(1-Asumsi!$B$10),U2766)</f>
        <v>76229.399999999994</v>
      </c>
    </row>
    <row r="2767" spans="1:22" x14ac:dyDescent="0.35">
      <c r="A2767" s="43">
        <v>46052</v>
      </c>
      <c r="B2767" s="43" t="s">
        <v>209</v>
      </c>
      <c r="C2767" s="43" t="s">
        <v>712</v>
      </c>
      <c r="D2767" s="44">
        <v>40140</v>
      </c>
      <c r="E2767" s="43">
        <v>37</v>
      </c>
      <c r="F2767" s="43">
        <v>4748700</v>
      </c>
      <c r="G2767" s="43">
        <v>0.05</v>
      </c>
      <c r="H2767" s="43">
        <v>237435</v>
      </c>
      <c r="I2767" s="43" t="s">
        <v>75</v>
      </c>
      <c r="J2767" s="43" t="s">
        <v>144</v>
      </c>
      <c r="K2767" s="43">
        <f t="shared" si="344"/>
        <v>2009</v>
      </c>
      <c r="L2767" s="43">
        <f t="shared" si="345"/>
        <v>0</v>
      </c>
      <c r="M2767" s="43">
        <f t="shared" si="346"/>
        <v>1</v>
      </c>
      <c r="N2767" s="43">
        <f t="shared" si="347"/>
        <v>1</v>
      </c>
      <c r="O2767" s="43" t="str">
        <f t="shared" si="348"/>
        <v>C: 4-6%</v>
      </c>
      <c r="P2767" s="45">
        <f t="shared" si="349"/>
        <v>0</v>
      </c>
      <c r="Q2767" s="45">
        <f>IF(L2767=1,F2767*INDEX(Asumsi!$B$5:$B$7,MATCH(I2767,Asumsi!$A$5:$A$7,0))-H2767,0)</f>
        <v>0</v>
      </c>
      <c r="R2767" s="46">
        <f>MIN(G2767,INDEX(Asumsi!$C$5:$C$7,MATCH(I2767,Asumsi!$A$5:$A$7,0)))</f>
        <v>0.03</v>
      </c>
      <c r="S2767" s="43">
        <f t="shared" si="350"/>
        <v>1</v>
      </c>
      <c r="T2767" s="45">
        <f t="shared" si="351"/>
        <v>0</v>
      </c>
      <c r="U2767" s="45">
        <f>IF(L2767=1,F2767*INDEX(Asumsi!$B$5:$B$7,MATCH(I2767,Asumsi!$A$5:$A$7,0))-F2767*R2767,0)</f>
        <v>0</v>
      </c>
      <c r="V2767" s="45">
        <f>IF(S2767=1,U2767*(1-Asumsi!$B$10),U2767)</f>
        <v>0</v>
      </c>
    </row>
    <row r="2768" spans="1:22" x14ac:dyDescent="0.35">
      <c r="A2768" s="43">
        <v>46374</v>
      </c>
      <c r="B2768" s="43" t="s">
        <v>202</v>
      </c>
      <c r="C2768" s="43" t="s">
        <v>710</v>
      </c>
      <c r="D2768" s="44">
        <v>40366</v>
      </c>
      <c r="E2768" s="43">
        <v>7</v>
      </c>
      <c r="F2768" s="43">
        <v>3645660</v>
      </c>
      <c r="G2768" s="43">
        <v>0.08</v>
      </c>
      <c r="H2768" s="43">
        <v>291653</v>
      </c>
      <c r="I2768" s="43" t="s">
        <v>75</v>
      </c>
      <c r="J2768" s="43" t="s">
        <v>136</v>
      </c>
      <c r="K2768" s="43">
        <f t="shared" si="344"/>
        <v>2010</v>
      </c>
      <c r="L2768" s="43">
        <f t="shared" si="345"/>
        <v>1</v>
      </c>
      <c r="M2768" s="43">
        <f t="shared" si="346"/>
        <v>0</v>
      </c>
      <c r="N2768" s="43">
        <f t="shared" si="347"/>
        <v>1</v>
      </c>
      <c r="O2768" s="43" t="str">
        <f t="shared" si="348"/>
        <v>D: 7%+</v>
      </c>
      <c r="P2768" s="45">
        <f t="shared" si="349"/>
        <v>3354007</v>
      </c>
      <c r="Q2768" s="45">
        <f>IF(L2768=1,F2768*INDEX(Asumsi!$B$5:$B$7,MATCH(I2768,Asumsi!$A$5:$A$7,0))-H2768,0)</f>
        <v>802045</v>
      </c>
      <c r="R2768" s="46">
        <f>MIN(G2768,INDEX(Asumsi!$C$5:$C$7,MATCH(I2768,Asumsi!$A$5:$A$7,0)))</f>
        <v>0.03</v>
      </c>
      <c r="S2768" s="43">
        <f t="shared" si="350"/>
        <v>1</v>
      </c>
      <c r="T2768" s="45">
        <f t="shared" si="351"/>
        <v>182283</v>
      </c>
      <c r="U2768" s="45">
        <f>IF(L2768=1,F2768*INDEX(Asumsi!$B$5:$B$7,MATCH(I2768,Asumsi!$A$5:$A$7,0))-F2768*R2768,0)</f>
        <v>984328.2</v>
      </c>
      <c r="V2768" s="45">
        <f>IF(S2768=1,U2768*(1-Asumsi!$B$10),U2768)</f>
        <v>935111.78999999992</v>
      </c>
    </row>
    <row r="2769" spans="1:22" x14ac:dyDescent="0.35">
      <c r="A2769" s="43">
        <v>46402</v>
      </c>
      <c r="B2769" s="43" t="s">
        <v>202</v>
      </c>
      <c r="C2769" s="43" t="s">
        <v>728</v>
      </c>
      <c r="D2769" s="44">
        <v>40551</v>
      </c>
      <c r="E2769" s="43">
        <v>27</v>
      </c>
      <c r="F2769" s="43">
        <v>1652540</v>
      </c>
      <c r="G2769" s="43">
        <v>0.03</v>
      </c>
      <c r="H2769" s="43">
        <v>49576</v>
      </c>
      <c r="I2769" s="43" t="s">
        <v>75</v>
      </c>
      <c r="J2769" s="43" t="s">
        <v>144</v>
      </c>
      <c r="K2769" s="43">
        <f t="shared" si="344"/>
        <v>2011</v>
      </c>
      <c r="L2769" s="43">
        <f t="shared" si="345"/>
        <v>1</v>
      </c>
      <c r="M2769" s="43">
        <f t="shared" si="346"/>
        <v>0</v>
      </c>
      <c r="N2769" s="43">
        <f t="shared" si="347"/>
        <v>1</v>
      </c>
      <c r="O2769" s="43" t="str">
        <f t="shared" si="348"/>
        <v>B: 1-3%</v>
      </c>
      <c r="P2769" s="45">
        <f t="shared" si="349"/>
        <v>1602964</v>
      </c>
      <c r="Q2769" s="45">
        <f>IF(L2769=1,F2769*INDEX(Asumsi!$B$5:$B$7,MATCH(I2769,Asumsi!$A$5:$A$7,0))-H2769,0)</f>
        <v>446186</v>
      </c>
      <c r="R2769" s="46">
        <f>MIN(G2769,INDEX(Asumsi!$C$5:$C$7,MATCH(I2769,Asumsi!$A$5:$A$7,0)))</f>
        <v>0.03</v>
      </c>
      <c r="S2769" s="43">
        <f t="shared" si="350"/>
        <v>0</v>
      </c>
      <c r="T2769" s="45">
        <f t="shared" si="351"/>
        <v>0</v>
      </c>
      <c r="U2769" s="45">
        <f>IF(L2769=1,F2769*INDEX(Asumsi!$B$5:$B$7,MATCH(I2769,Asumsi!$A$5:$A$7,0))-F2769*R2769,0)</f>
        <v>446185.8</v>
      </c>
      <c r="V2769" s="45">
        <f>IF(S2769=1,U2769*(1-Asumsi!$B$10),U2769)</f>
        <v>446185.8</v>
      </c>
    </row>
    <row r="2770" spans="1:22" x14ac:dyDescent="0.35">
      <c r="A2770" s="43">
        <v>46404</v>
      </c>
      <c r="B2770" s="43" t="s">
        <v>202</v>
      </c>
      <c r="C2770" s="43" t="s">
        <v>703</v>
      </c>
      <c r="D2770" s="44">
        <v>40972</v>
      </c>
      <c r="E2770" s="43">
        <v>50</v>
      </c>
      <c r="F2770" s="43">
        <v>3750829</v>
      </c>
      <c r="G2770" s="43">
        <v>0.05</v>
      </c>
      <c r="H2770" s="43">
        <v>187541</v>
      </c>
      <c r="I2770" s="43" t="s">
        <v>77</v>
      </c>
      <c r="J2770" s="43" t="s">
        <v>137</v>
      </c>
      <c r="K2770" s="43">
        <f t="shared" si="344"/>
        <v>2012</v>
      </c>
      <c r="L2770" s="43">
        <f t="shared" si="345"/>
        <v>1</v>
      </c>
      <c r="M2770" s="43">
        <f t="shared" si="346"/>
        <v>0</v>
      </c>
      <c r="N2770" s="43">
        <f t="shared" si="347"/>
        <v>1</v>
      </c>
      <c r="O2770" s="43" t="str">
        <f t="shared" si="348"/>
        <v>C: 4-6%</v>
      </c>
      <c r="P2770" s="45">
        <f t="shared" si="349"/>
        <v>3563288</v>
      </c>
      <c r="Q2770" s="45">
        <f>IF(L2770=1,F2770*INDEX(Asumsi!$B$5:$B$7,MATCH(I2770,Asumsi!$A$5:$A$7,0))-H2770,0)</f>
        <v>937707.7</v>
      </c>
      <c r="R2770" s="46">
        <f>MIN(G2770,INDEX(Asumsi!$C$5:$C$7,MATCH(I2770,Asumsi!$A$5:$A$7,0)))</f>
        <v>0.05</v>
      </c>
      <c r="S2770" s="43">
        <f t="shared" si="350"/>
        <v>0</v>
      </c>
      <c r="T2770" s="45">
        <f t="shared" si="351"/>
        <v>0</v>
      </c>
      <c r="U2770" s="45">
        <f>IF(L2770=1,F2770*INDEX(Asumsi!$B$5:$B$7,MATCH(I2770,Asumsi!$A$5:$A$7,0))-F2770*R2770,0)</f>
        <v>937707.25</v>
      </c>
      <c r="V2770" s="45">
        <f>IF(S2770=1,U2770*(1-Asumsi!$B$10),U2770)</f>
        <v>937707.25</v>
      </c>
    </row>
    <row r="2771" spans="1:22" x14ac:dyDescent="0.35">
      <c r="A2771" s="43">
        <v>46468</v>
      </c>
      <c r="B2771" s="43" t="s">
        <v>202</v>
      </c>
      <c r="C2771" s="43" t="s">
        <v>718</v>
      </c>
      <c r="D2771" s="44">
        <v>40554</v>
      </c>
      <c r="E2771" s="43">
        <v>46</v>
      </c>
      <c r="F2771" s="43">
        <v>15071920</v>
      </c>
      <c r="G2771" s="43">
        <v>0.08</v>
      </c>
      <c r="H2771" s="43">
        <v>1205754</v>
      </c>
      <c r="I2771" s="43" t="s">
        <v>76</v>
      </c>
      <c r="J2771" s="43" t="s">
        <v>138</v>
      </c>
      <c r="K2771" s="43">
        <f t="shared" si="344"/>
        <v>2011</v>
      </c>
      <c r="L2771" s="43">
        <f t="shared" si="345"/>
        <v>1</v>
      </c>
      <c r="M2771" s="43">
        <f t="shared" si="346"/>
        <v>0</v>
      </c>
      <c r="N2771" s="43">
        <f t="shared" si="347"/>
        <v>1</v>
      </c>
      <c r="O2771" s="43" t="str">
        <f t="shared" si="348"/>
        <v>D: 7%+</v>
      </c>
      <c r="P2771" s="45">
        <f t="shared" si="349"/>
        <v>13866166</v>
      </c>
      <c r="Q2771" s="45">
        <f>IF(L2771=1,F2771*INDEX(Asumsi!$B$5:$B$7,MATCH(I2771,Asumsi!$A$5:$A$7,0))-H2771,0)</f>
        <v>3315822</v>
      </c>
      <c r="R2771" s="46">
        <f>MIN(G2771,INDEX(Asumsi!$C$5:$C$7,MATCH(I2771,Asumsi!$A$5:$A$7,0)))</f>
        <v>0.05</v>
      </c>
      <c r="S2771" s="43">
        <f t="shared" si="350"/>
        <v>1</v>
      </c>
      <c r="T2771" s="45">
        <f t="shared" si="351"/>
        <v>452157.6</v>
      </c>
      <c r="U2771" s="45">
        <f>IF(L2771=1,F2771*INDEX(Asumsi!$B$5:$B$7,MATCH(I2771,Asumsi!$A$5:$A$7,0))-F2771*R2771,0)</f>
        <v>3767980</v>
      </c>
      <c r="V2771" s="45">
        <f>IF(S2771=1,U2771*(1-Asumsi!$B$10),U2771)</f>
        <v>3579581</v>
      </c>
    </row>
    <row r="2772" spans="1:22" x14ac:dyDescent="0.35">
      <c r="A2772" s="43">
        <v>46497</v>
      </c>
      <c r="B2772" s="43" t="s">
        <v>209</v>
      </c>
      <c r="C2772" s="43" t="s">
        <v>707</v>
      </c>
      <c r="D2772" s="44">
        <v>41079</v>
      </c>
      <c r="E2772" s="43">
        <v>30</v>
      </c>
      <c r="F2772" s="43">
        <v>1261080</v>
      </c>
      <c r="G2772" s="43">
        <v>0.03</v>
      </c>
      <c r="H2772" s="43">
        <v>37832</v>
      </c>
      <c r="I2772" s="43" t="s">
        <v>76</v>
      </c>
      <c r="J2772" s="43" t="s">
        <v>147</v>
      </c>
      <c r="K2772" s="43">
        <f t="shared" si="344"/>
        <v>2012</v>
      </c>
      <c r="L2772" s="43">
        <f t="shared" si="345"/>
        <v>0</v>
      </c>
      <c r="M2772" s="43">
        <f t="shared" si="346"/>
        <v>1</v>
      </c>
      <c r="N2772" s="43">
        <f t="shared" si="347"/>
        <v>1</v>
      </c>
      <c r="O2772" s="43" t="str">
        <f t="shared" si="348"/>
        <v>B: 1-3%</v>
      </c>
      <c r="P2772" s="45">
        <f t="shared" si="349"/>
        <v>0</v>
      </c>
      <c r="Q2772" s="45">
        <f>IF(L2772=1,F2772*INDEX(Asumsi!$B$5:$B$7,MATCH(I2772,Asumsi!$A$5:$A$7,0))-H2772,0)</f>
        <v>0</v>
      </c>
      <c r="R2772" s="46">
        <f>MIN(G2772,INDEX(Asumsi!$C$5:$C$7,MATCH(I2772,Asumsi!$A$5:$A$7,0)))</f>
        <v>0.03</v>
      </c>
      <c r="S2772" s="43">
        <f t="shared" si="350"/>
        <v>0</v>
      </c>
      <c r="T2772" s="45">
        <f t="shared" si="351"/>
        <v>0</v>
      </c>
      <c r="U2772" s="45">
        <f>IF(L2772=1,F2772*INDEX(Asumsi!$B$5:$B$7,MATCH(I2772,Asumsi!$A$5:$A$7,0))-F2772*R2772,0)</f>
        <v>0</v>
      </c>
      <c r="V2772" s="45">
        <f>IF(S2772=1,U2772*(1-Asumsi!$B$10),U2772)</f>
        <v>0</v>
      </c>
    </row>
    <row r="2773" spans="1:22" x14ac:dyDescent="0.35">
      <c r="A2773" s="43">
        <v>47303</v>
      </c>
      <c r="B2773" s="43" t="s">
        <v>202</v>
      </c>
      <c r="C2773" s="43" t="s">
        <v>711</v>
      </c>
      <c r="D2773" s="44">
        <v>40882</v>
      </c>
      <c r="E2773" s="43">
        <v>47</v>
      </c>
      <c r="F2773" s="43">
        <v>2827640</v>
      </c>
      <c r="G2773" s="43">
        <v>0.1</v>
      </c>
      <c r="H2773" s="43">
        <v>282764</v>
      </c>
      <c r="I2773" s="43" t="s">
        <v>76</v>
      </c>
      <c r="J2773" s="43" t="s">
        <v>138</v>
      </c>
      <c r="K2773" s="43">
        <f t="shared" si="344"/>
        <v>2011</v>
      </c>
      <c r="L2773" s="43">
        <f t="shared" si="345"/>
        <v>1</v>
      </c>
      <c r="M2773" s="43">
        <f t="shared" si="346"/>
        <v>0</v>
      </c>
      <c r="N2773" s="43">
        <f t="shared" si="347"/>
        <v>1</v>
      </c>
      <c r="O2773" s="43" t="str">
        <f t="shared" si="348"/>
        <v>D: 7%+</v>
      </c>
      <c r="P2773" s="45">
        <f t="shared" si="349"/>
        <v>2544876</v>
      </c>
      <c r="Q2773" s="45">
        <f>IF(L2773=1,F2773*INDEX(Asumsi!$B$5:$B$7,MATCH(I2773,Asumsi!$A$5:$A$7,0))-H2773,0)</f>
        <v>565528</v>
      </c>
      <c r="R2773" s="46">
        <f>MIN(G2773,INDEX(Asumsi!$C$5:$C$7,MATCH(I2773,Asumsi!$A$5:$A$7,0)))</f>
        <v>0.05</v>
      </c>
      <c r="S2773" s="43">
        <f t="shared" si="350"/>
        <v>1</v>
      </c>
      <c r="T2773" s="45">
        <f t="shared" si="351"/>
        <v>141382</v>
      </c>
      <c r="U2773" s="45">
        <f>IF(L2773=1,F2773*INDEX(Asumsi!$B$5:$B$7,MATCH(I2773,Asumsi!$A$5:$A$7,0))-F2773*R2773,0)</f>
        <v>706910</v>
      </c>
      <c r="V2773" s="45">
        <f>IF(S2773=1,U2773*(1-Asumsi!$B$10),U2773)</f>
        <v>671564.5</v>
      </c>
    </row>
    <row r="2774" spans="1:22" x14ac:dyDescent="0.35">
      <c r="A2774" s="43">
        <v>47492</v>
      </c>
      <c r="B2774" s="43" t="s">
        <v>202</v>
      </c>
      <c r="C2774" s="43" t="s">
        <v>712</v>
      </c>
      <c r="D2774" s="44">
        <v>40747</v>
      </c>
      <c r="E2774" s="43">
        <v>22</v>
      </c>
      <c r="F2774" s="43">
        <v>1299420</v>
      </c>
      <c r="G2774" s="43">
        <v>7.0000000000000007E-2</v>
      </c>
      <c r="H2774" s="43">
        <v>90959</v>
      </c>
      <c r="I2774" s="43" t="s">
        <v>77</v>
      </c>
      <c r="J2774" s="43" t="s">
        <v>142</v>
      </c>
      <c r="K2774" s="43">
        <f t="shared" si="344"/>
        <v>2011</v>
      </c>
      <c r="L2774" s="43">
        <f t="shared" si="345"/>
        <v>1</v>
      </c>
      <c r="M2774" s="43">
        <f t="shared" si="346"/>
        <v>0</v>
      </c>
      <c r="N2774" s="43">
        <f t="shared" si="347"/>
        <v>1</v>
      </c>
      <c r="O2774" s="43" t="str">
        <f t="shared" si="348"/>
        <v>D: 7%+</v>
      </c>
      <c r="P2774" s="45">
        <f t="shared" si="349"/>
        <v>1208461</v>
      </c>
      <c r="Q2774" s="45">
        <f>IF(L2774=1,F2774*INDEX(Asumsi!$B$5:$B$7,MATCH(I2774,Asumsi!$A$5:$A$7,0))-H2774,0)</f>
        <v>298867</v>
      </c>
      <c r="R2774" s="46">
        <f>MIN(G2774,INDEX(Asumsi!$C$5:$C$7,MATCH(I2774,Asumsi!$A$5:$A$7,0)))</f>
        <v>0.05</v>
      </c>
      <c r="S2774" s="43">
        <f t="shared" si="350"/>
        <v>1</v>
      </c>
      <c r="T2774" s="45">
        <f t="shared" si="351"/>
        <v>25988.400000000005</v>
      </c>
      <c r="U2774" s="45">
        <f>IF(L2774=1,F2774*INDEX(Asumsi!$B$5:$B$7,MATCH(I2774,Asumsi!$A$5:$A$7,0))-F2774*R2774,0)</f>
        <v>324855</v>
      </c>
      <c r="V2774" s="45">
        <f>IF(S2774=1,U2774*(1-Asumsi!$B$10),U2774)</f>
        <v>308612.25</v>
      </c>
    </row>
    <row r="2775" spans="1:22" x14ac:dyDescent="0.35">
      <c r="A2775" s="43">
        <v>47682</v>
      </c>
      <c r="B2775" s="43" t="s">
        <v>202</v>
      </c>
      <c r="C2775" s="43" t="s">
        <v>709</v>
      </c>
      <c r="D2775" s="44">
        <v>41229</v>
      </c>
      <c r="E2775" s="43">
        <v>38</v>
      </c>
      <c r="F2775" s="43">
        <v>6382480</v>
      </c>
      <c r="G2775" s="43">
        <v>0</v>
      </c>
      <c r="H2775" s="43">
        <v>0</v>
      </c>
      <c r="I2775" s="43" t="s">
        <v>76</v>
      </c>
      <c r="J2775" s="43" t="s">
        <v>146</v>
      </c>
      <c r="K2775" s="43">
        <f t="shared" si="344"/>
        <v>2012</v>
      </c>
      <c r="L2775" s="43">
        <f t="shared" si="345"/>
        <v>1</v>
      </c>
      <c r="M2775" s="43">
        <f t="shared" si="346"/>
        <v>0</v>
      </c>
      <c r="N2775" s="43">
        <f t="shared" si="347"/>
        <v>1</v>
      </c>
      <c r="O2775" s="43" t="str">
        <f t="shared" si="348"/>
        <v>A: 0%</v>
      </c>
      <c r="P2775" s="45">
        <f t="shared" si="349"/>
        <v>6382480</v>
      </c>
      <c r="Q2775" s="45">
        <f>IF(L2775=1,F2775*INDEX(Asumsi!$B$5:$B$7,MATCH(I2775,Asumsi!$A$5:$A$7,0))-H2775,0)</f>
        <v>1914744</v>
      </c>
      <c r="R2775" s="46">
        <f>MIN(G2775,INDEX(Asumsi!$C$5:$C$7,MATCH(I2775,Asumsi!$A$5:$A$7,0)))</f>
        <v>0</v>
      </c>
      <c r="S2775" s="43">
        <f t="shared" si="350"/>
        <v>0</v>
      </c>
      <c r="T2775" s="45">
        <f t="shared" si="351"/>
        <v>0</v>
      </c>
      <c r="U2775" s="45">
        <f>IF(L2775=1,F2775*INDEX(Asumsi!$B$5:$B$7,MATCH(I2775,Asumsi!$A$5:$A$7,0))-F2775*R2775,0)</f>
        <v>1914744</v>
      </c>
      <c r="V2775" s="45">
        <f>IF(S2775=1,U2775*(1-Asumsi!$B$10),U2775)</f>
        <v>1914744</v>
      </c>
    </row>
    <row r="2776" spans="1:22" x14ac:dyDescent="0.35">
      <c r="A2776" s="43">
        <v>48483</v>
      </c>
      <c r="B2776" s="43" t="s">
        <v>202</v>
      </c>
      <c r="C2776" s="43" t="s">
        <v>709</v>
      </c>
      <c r="D2776" s="44">
        <v>40157</v>
      </c>
      <c r="E2776" s="43">
        <v>18</v>
      </c>
      <c r="F2776" s="43">
        <v>95100</v>
      </c>
      <c r="G2776" s="43">
        <v>0</v>
      </c>
      <c r="H2776" s="43">
        <v>0</v>
      </c>
      <c r="I2776" s="43" t="s">
        <v>76</v>
      </c>
      <c r="J2776" s="43" t="s">
        <v>147</v>
      </c>
      <c r="K2776" s="43">
        <f t="shared" si="344"/>
        <v>2009</v>
      </c>
      <c r="L2776" s="43">
        <f t="shared" si="345"/>
        <v>1</v>
      </c>
      <c r="M2776" s="43">
        <f t="shared" si="346"/>
        <v>0</v>
      </c>
      <c r="N2776" s="43">
        <f t="shared" si="347"/>
        <v>1</v>
      </c>
      <c r="O2776" s="43" t="str">
        <f t="shared" si="348"/>
        <v>A: 0%</v>
      </c>
      <c r="P2776" s="45">
        <f t="shared" si="349"/>
        <v>95100</v>
      </c>
      <c r="Q2776" s="45">
        <f>IF(L2776=1,F2776*INDEX(Asumsi!$B$5:$B$7,MATCH(I2776,Asumsi!$A$5:$A$7,0))-H2776,0)</f>
        <v>28530</v>
      </c>
      <c r="R2776" s="46">
        <f>MIN(G2776,INDEX(Asumsi!$C$5:$C$7,MATCH(I2776,Asumsi!$A$5:$A$7,0)))</f>
        <v>0</v>
      </c>
      <c r="S2776" s="43">
        <f t="shared" si="350"/>
        <v>0</v>
      </c>
      <c r="T2776" s="45">
        <f t="shared" si="351"/>
        <v>0</v>
      </c>
      <c r="U2776" s="45">
        <f>IF(L2776=1,F2776*INDEX(Asumsi!$B$5:$B$7,MATCH(I2776,Asumsi!$A$5:$A$7,0))-F2776*R2776,0)</f>
        <v>28530</v>
      </c>
      <c r="V2776" s="45">
        <f>IF(S2776=1,U2776*(1-Asumsi!$B$10),U2776)</f>
        <v>28530</v>
      </c>
    </row>
    <row r="2777" spans="1:22" x14ac:dyDescent="0.35">
      <c r="A2777" s="43">
        <v>48961</v>
      </c>
      <c r="B2777" s="43" t="s">
        <v>202</v>
      </c>
      <c r="C2777" s="43" t="s">
        <v>703</v>
      </c>
      <c r="D2777" s="44">
        <v>40015</v>
      </c>
      <c r="E2777" s="43">
        <v>24</v>
      </c>
      <c r="F2777" s="43">
        <v>1041360</v>
      </c>
      <c r="G2777" s="43">
        <v>0.09</v>
      </c>
      <c r="H2777" s="43">
        <v>93722</v>
      </c>
      <c r="I2777" s="43" t="s">
        <v>76</v>
      </c>
      <c r="J2777" s="43" t="s">
        <v>145</v>
      </c>
      <c r="K2777" s="43">
        <f t="shared" si="344"/>
        <v>2009</v>
      </c>
      <c r="L2777" s="43">
        <f t="shared" si="345"/>
        <v>1</v>
      </c>
      <c r="M2777" s="43">
        <f t="shared" si="346"/>
        <v>0</v>
      </c>
      <c r="N2777" s="43">
        <f t="shared" si="347"/>
        <v>1</v>
      </c>
      <c r="O2777" s="43" t="str">
        <f t="shared" si="348"/>
        <v>D: 7%+</v>
      </c>
      <c r="P2777" s="45">
        <f t="shared" si="349"/>
        <v>947638</v>
      </c>
      <c r="Q2777" s="45">
        <f>IF(L2777=1,F2777*INDEX(Asumsi!$B$5:$B$7,MATCH(I2777,Asumsi!$A$5:$A$7,0))-H2777,0)</f>
        <v>218686</v>
      </c>
      <c r="R2777" s="46">
        <f>MIN(G2777,INDEX(Asumsi!$C$5:$C$7,MATCH(I2777,Asumsi!$A$5:$A$7,0)))</f>
        <v>0.05</v>
      </c>
      <c r="S2777" s="43">
        <f t="shared" si="350"/>
        <v>1</v>
      </c>
      <c r="T2777" s="45">
        <f t="shared" si="351"/>
        <v>41654.399999999994</v>
      </c>
      <c r="U2777" s="45">
        <f>IF(L2777=1,F2777*INDEX(Asumsi!$B$5:$B$7,MATCH(I2777,Asumsi!$A$5:$A$7,0))-F2777*R2777,0)</f>
        <v>260340</v>
      </c>
      <c r="V2777" s="45">
        <f>IF(S2777=1,U2777*(1-Asumsi!$B$10),U2777)</f>
        <v>247323</v>
      </c>
    </row>
    <row r="2778" spans="1:22" x14ac:dyDescent="0.35">
      <c r="A2778" s="43">
        <v>49350</v>
      </c>
      <c r="B2778" s="43" t="s">
        <v>202</v>
      </c>
      <c r="C2778" s="43" t="s">
        <v>723</v>
      </c>
      <c r="D2778" s="44">
        <v>41143</v>
      </c>
      <c r="E2778" s="43">
        <v>50</v>
      </c>
      <c r="F2778" s="43">
        <v>750220</v>
      </c>
      <c r="G2778" s="43">
        <v>0.01</v>
      </c>
      <c r="H2778" s="43">
        <v>7502</v>
      </c>
      <c r="I2778" s="43" t="s">
        <v>76</v>
      </c>
      <c r="J2778" s="43" t="s">
        <v>145</v>
      </c>
      <c r="K2778" s="43">
        <f t="shared" si="344"/>
        <v>2012</v>
      </c>
      <c r="L2778" s="43">
        <f t="shared" si="345"/>
        <v>1</v>
      </c>
      <c r="M2778" s="43">
        <f t="shared" si="346"/>
        <v>0</v>
      </c>
      <c r="N2778" s="43">
        <f t="shared" si="347"/>
        <v>1</v>
      </c>
      <c r="O2778" s="43" t="str">
        <f t="shared" si="348"/>
        <v>B: 1-3%</v>
      </c>
      <c r="P2778" s="45">
        <f t="shared" si="349"/>
        <v>742718</v>
      </c>
      <c r="Q2778" s="45">
        <f>IF(L2778=1,F2778*INDEX(Asumsi!$B$5:$B$7,MATCH(I2778,Asumsi!$A$5:$A$7,0))-H2778,0)</f>
        <v>217564</v>
      </c>
      <c r="R2778" s="46">
        <f>MIN(G2778,INDEX(Asumsi!$C$5:$C$7,MATCH(I2778,Asumsi!$A$5:$A$7,0)))</f>
        <v>0.01</v>
      </c>
      <c r="S2778" s="43">
        <f t="shared" si="350"/>
        <v>0</v>
      </c>
      <c r="T2778" s="45">
        <f t="shared" si="351"/>
        <v>0</v>
      </c>
      <c r="U2778" s="45">
        <f>IF(L2778=1,F2778*INDEX(Asumsi!$B$5:$B$7,MATCH(I2778,Asumsi!$A$5:$A$7,0))-F2778*R2778,0)</f>
        <v>217563.8</v>
      </c>
      <c r="V2778" s="45">
        <f>IF(S2778=1,U2778*(1-Asumsi!$B$10),U2778)</f>
        <v>217563.8</v>
      </c>
    </row>
    <row r="2779" spans="1:22" x14ac:dyDescent="0.35">
      <c r="A2779" s="43">
        <v>49505</v>
      </c>
      <c r="B2779" s="43" t="s">
        <v>202</v>
      </c>
      <c r="C2779" s="43" t="s">
        <v>702</v>
      </c>
      <c r="D2779" s="44">
        <v>39834</v>
      </c>
      <c r="E2779" s="43">
        <v>12</v>
      </c>
      <c r="F2779" s="43">
        <v>195480</v>
      </c>
      <c r="G2779" s="43">
        <v>0.04</v>
      </c>
      <c r="H2779" s="43">
        <v>7819</v>
      </c>
      <c r="I2779" s="43" t="s">
        <v>76</v>
      </c>
      <c r="J2779" s="43" t="s">
        <v>138</v>
      </c>
      <c r="K2779" s="43">
        <f t="shared" si="344"/>
        <v>2009</v>
      </c>
      <c r="L2779" s="43">
        <f t="shared" si="345"/>
        <v>1</v>
      </c>
      <c r="M2779" s="43">
        <f t="shared" si="346"/>
        <v>0</v>
      </c>
      <c r="N2779" s="43">
        <f t="shared" si="347"/>
        <v>1</v>
      </c>
      <c r="O2779" s="43" t="str">
        <f t="shared" si="348"/>
        <v>C: 4-6%</v>
      </c>
      <c r="P2779" s="45">
        <f t="shared" si="349"/>
        <v>187661</v>
      </c>
      <c r="Q2779" s="45">
        <f>IF(L2779=1,F2779*INDEX(Asumsi!$B$5:$B$7,MATCH(I2779,Asumsi!$A$5:$A$7,0))-H2779,0)</f>
        <v>50825</v>
      </c>
      <c r="R2779" s="46">
        <f>MIN(G2779,INDEX(Asumsi!$C$5:$C$7,MATCH(I2779,Asumsi!$A$5:$A$7,0)))</f>
        <v>0.04</v>
      </c>
      <c r="S2779" s="43">
        <f t="shared" si="350"/>
        <v>0</v>
      </c>
      <c r="T2779" s="45">
        <f t="shared" si="351"/>
        <v>0</v>
      </c>
      <c r="U2779" s="45">
        <f>IF(L2779=1,F2779*INDEX(Asumsi!$B$5:$B$7,MATCH(I2779,Asumsi!$A$5:$A$7,0))-F2779*R2779,0)</f>
        <v>50824.800000000003</v>
      </c>
      <c r="V2779" s="45">
        <f>IF(S2779=1,U2779*(1-Asumsi!$B$10),U2779)</f>
        <v>50824.800000000003</v>
      </c>
    </row>
    <row r="2780" spans="1:22" x14ac:dyDescent="0.35">
      <c r="A2780" s="43">
        <v>49797</v>
      </c>
      <c r="B2780" s="43" t="s">
        <v>209</v>
      </c>
      <c r="C2780" s="43" t="s">
        <v>520</v>
      </c>
      <c r="D2780" s="44">
        <v>40610</v>
      </c>
      <c r="E2780" s="43">
        <v>27</v>
      </c>
      <c r="F2780" s="43">
        <v>682200</v>
      </c>
      <c r="G2780" s="43">
        <v>0</v>
      </c>
      <c r="H2780" s="43">
        <v>0</v>
      </c>
      <c r="I2780" s="43" t="s">
        <v>76</v>
      </c>
      <c r="J2780" s="43" t="s">
        <v>141</v>
      </c>
      <c r="K2780" s="43">
        <f t="shared" si="344"/>
        <v>2011</v>
      </c>
      <c r="L2780" s="43">
        <f t="shared" si="345"/>
        <v>0</v>
      </c>
      <c r="M2780" s="43">
        <f t="shared" si="346"/>
        <v>1</v>
      </c>
      <c r="N2780" s="43">
        <f t="shared" si="347"/>
        <v>1</v>
      </c>
      <c r="O2780" s="43" t="str">
        <f t="shared" si="348"/>
        <v>A: 0%</v>
      </c>
      <c r="P2780" s="45">
        <f t="shared" si="349"/>
        <v>0</v>
      </c>
      <c r="Q2780" s="45">
        <f>IF(L2780=1,F2780*INDEX(Asumsi!$B$5:$B$7,MATCH(I2780,Asumsi!$A$5:$A$7,0))-H2780,0)</f>
        <v>0</v>
      </c>
      <c r="R2780" s="46">
        <f>MIN(G2780,INDEX(Asumsi!$C$5:$C$7,MATCH(I2780,Asumsi!$A$5:$A$7,0)))</f>
        <v>0</v>
      </c>
      <c r="S2780" s="43">
        <f t="shared" si="350"/>
        <v>0</v>
      </c>
      <c r="T2780" s="45">
        <f t="shared" si="351"/>
        <v>0</v>
      </c>
      <c r="U2780" s="45">
        <f>IF(L2780=1,F2780*INDEX(Asumsi!$B$5:$B$7,MATCH(I2780,Asumsi!$A$5:$A$7,0))-F2780*R2780,0)</f>
        <v>0</v>
      </c>
      <c r="V2780" s="45">
        <f>IF(S2780=1,U2780*(1-Asumsi!$B$10),U2780)</f>
        <v>0</v>
      </c>
    </row>
    <row r="2781" spans="1:22" x14ac:dyDescent="0.35">
      <c r="A2781" s="43">
        <v>50017</v>
      </c>
      <c r="B2781" s="43" t="s">
        <v>202</v>
      </c>
      <c r="C2781" s="43" t="s">
        <v>718</v>
      </c>
      <c r="D2781" s="44">
        <v>41233</v>
      </c>
      <c r="E2781" s="43">
        <v>43</v>
      </c>
      <c r="F2781" s="43">
        <v>3004940</v>
      </c>
      <c r="G2781" s="43">
        <v>7.0000000000000007E-2</v>
      </c>
      <c r="H2781" s="43">
        <v>210346</v>
      </c>
      <c r="I2781" s="43" t="s">
        <v>76</v>
      </c>
      <c r="J2781" s="43" t="s">
        <v>147</v>
      </c>
      <c r="K2781" s="43">
        <f t="shared" si="344"/>
        <v>2012</v>
      </c>
      <c r="L2781" s="43">
        <f t="shared" si="345"/>
        <v>1</v>
      </c>
      <c r="M2781" s="43">
        <f t="shared" si="346"/>
        <v>0</v>
      </c>
      <c r="N2781" s="43">
        <f t="shared" si="347"/>
        <v>1</v>
      </c>
      <c r="O2781" s="43" t="str">
        <f t="shared" si="348"/>
        <v>D: 7%+</v>
      </c>
      <c r="P2781" s="45">
        <f t="shared" si="349"/>
        <v>2794594</v>
      </c>
      <c r="Q2781" s="45">
        <f>IF(L2781=1,F2781*INDEX(Asumsi!$B$5:$B$7,MATCH(I2781,Asumsi!$A$5:$A$7,0))-H2781,0)</f>
        <v>691136</v>
      </c>
      <c r="R2781" s="46">
        <f>MIN(G2781,INDEX(Asumsi!$C$5:$C$7,MATCH(I2781,Asumsi!$A$5:$A$7,0)))</f>
        <v>0.05</v>
      </c>
      <c r="S2781" s="43">
        <f t="shared" si="350"/>
        <v>1</v>
      </c>
      <c r="T2781" s="45">
        <f t="shared" si="351"/>
        <v>60098.80000000001</v>
      </c>
      <c r="U2781" s="45">
        <f>IF(L2781=1,F2781*INDEX(Asumsi!$B$5:$B$7,MATCH(I2781,Asumsi!$A$5:$A$7,0))-F2781*R2781,0)</f>
        <v>751235</v>
      </c>
      <c r="V2781" s="45">
        <f>IF(S2781=1,U2781*(1-Asumsi!$B$10),U2781)</f>
        <v>713673.25</v>
      </c>
    </row>
    <row r="2782" spans="1:22" x14ac:dyDescent="0.35">
      <c r="A2782" s="43">
        <v>50083</v>
      </c>
      <c r="B2782" s="43" t="s">
        <v>209</v>
      </c>
      <c r="C2782" s="43" t="s">
        <v>370</v>
      </c>
      <c r="D2782" s="44">
        <v>40641</v>
      </c>
      <c r="E2782" s="43">
        <v>33</v>
      </c>
      <c r="F2782" s="43">
        <v>27343880</v>
      </c>
      <c r="G2782" s="43">
        <v>0.01</v>
      </c>
      <c r="H2782" s="43">
        <v>273439</v>
      </c>
      <c r="I2782" s="43" t="s">
        <v>77</v>
      </c>
      <c r="J2782" s="43" t="s">
        <v>134</v>
      </c>
      <c r="K2782" s="43">
        <f t="shared" si="344"/>
        <v>2011</v>
      </c>
      <c r="L2782" s="43">
        <f t="shared" si="345"/>
        <v>0</v>
      </c>
      <c r="M2782" s="43">
        <f t="shared" si="346"/>
        <v>1</v>
      </c>
      <c r="N2782" s="43">
        <f t="shared" si="347"/>
        <v>1</v>
      </c>
      <c r="O2782" s="43" t="str">
        <f t="shared" si="348"/>
        <v>B: 1-3%</v>
      </c>
      <c r="P2782" s="45">
        <f t="shared" si="349"/>
        <v>0</v>
      </c>
      <c r="Q2782" s="45">
        <f>IF(L2782=1,F2782*INDEX(Asumsi!$B$5:$B$7,MATCH(I2782,Asumsi!$A$5:$A$7,0))-H2782,0)</f>
        <v>0</v>
      </c>
      <c r="R2782" s="46">
        <f>MIN(G2782,INDEX(Asumsi!$C$5:$C$7,MATCH(I2782,Asumsi!$A$5:$A$7,0)))</f>
        <v>0.01</v>
      </c>
      <c r="S2782" s="43">
        <f t="shared" si="350"/>
        <v>0</v>
      </c>
      <c r="T2782" s="45">
        <f t="shared" si="351"/>
        <v>0</v>
      </c>
      <c r="U2782" s="45">
        <f>IF(L2782=1,F2782*INDEX(Asumsi!$B$5:$B$7,MATCH(I2782,Asumsi!$A$5:$A$7,0))-F2782*R2782,0)</f>
        <v>0</v>
      </c>
      <c r="V2782" s="45">
        <f>IF(S2782=1,U2782*(1-Asumsi!$B$10),U2782)</f>
        <v>0</v>
      </c>
    </row>
    <row r="2783" spans="1:22" x14ac:dyDescent="0.35">
      <c r="A2783" s="43">
        <v>50307</v>
      </c>
      <c r="B2783" s="43" t="s">
        <v>209</v>
      </c>
      <c r="C2783" s="43" t="s">
        <v>712</v>
      </c>
      <c r="D2783" s="44">
        <v>40466</v>
      </c>
      <c r="E2783" s="43">
        <v>31</v>
      </c>
      <c r="F2783" s="43">
        <v>1073660</v>
      </c>
      <c r="G2783" s="43">
        <v>0.06</v>
      </c>
      <c r="H2783" s="43">
        <v>64420</v>
      </c>
      <c r="I2783" s="43" t="s">
        <v>77</v>
      </c>
      <c r="J2783" s="43" t="s">
        <v>142</v>
      </c>
      <c r="K2783" s="43">
        <f t="shared" si="344"/>
        <v>2010</v>
      </c>
      <c r="L2783" s="43">
        <f t="shared" si="345"/>
        <v>0</v>
      </c>
      <c r="M2783" s="43">
        <f t="shared" si="346"/>
        <v>1</v>
      </c>
      <c r="N2783" s="43">
        <f t="shared" si="347"/>
        <v>1</v>
      </c>
      <c r="O2783" s="43" t="str">
        <f t="shared" si="348"/>
        <v>C: 4-6%</v>
      </c>
      <c r="P2783" s="45">
        <f t="shared" si="349"/>
        <v>0</v>
      </c>
      <c r="Q2783" s="45">
        <f>IF(L2783=1,F2783*INDEX(Asumsi!$B$5:$B$7,MATCH(I2783,Asumsi!$A$5:$A$7,0))-H2783,0)</f>
        <v>0</v>
      </c>
      <c r="R2783" s="46">
        <f>MIN(G2783,INDEX(Asumsi!$C$5:$C$7,MATCH(I2783,Asumsi!$A$5:$A$7,0)))</f>
        <v>0.05</v>
      </c>
      <c r="S2783" s="43">
        <f t="shared" si="350"/>
        <v>1</v>
      </c>
      <c r="T2783" s="45">
        <f t="shared" si="351"/>
        <v>0</v>
      </c>
      <c r="U2783" s="45">
        <f>IF(L2783=1,F2783*INDEX(Asumsi!$B$5:$B$7,MATCH(I2783,Asumsi!$A$5:$A$7,0))-F2783*R2783,0)</f>
        <v>0</v>
      </c>
      <c r="V2783" s="45">
        <f>IF(S2783=1,U2783*(1-Asumsi!$B$10),U2783)</f>
        <v>0</v>
      </c>
    </row>
    <row r="2784" spans="1:22" x14ac:dyDescent="0.35">
      <c r="A2784" s="43">
        <v>50663</v>
      </c>
      <c r="B2784" s="43" t="s">
        <v>209</v>
      </c>
      <c r="C2784" s="43" t="s">
        <v>701</v>
      </c>
      <c r="D2784" s="44">
        <v>40491</v>
      </c>
      <c r="E2784" s="43">
        <v>26</v>
      </c>
      <c r="F2784" s="43">
        <v>3229680</v>
      </c>
      <c r="G2784" s="43">
        <v>0.02</v>
      </c>
      <c r="H2784" s="43">
        <v>64594</v>
      </c>
      <c r="I2784" s="43" t="s">
        <v>76</v>
      </c>
      <c r="J2784" s="43" t="s">
        <v>141</v>
      </c>
      <c r="K2784" s="43">
        <f t="shared" si="344"/>
        <v>2010</v>
      </c>
      <c r="L2784" s="43">
        <f t="shared" si="345"/>
        <v>0</v>
      </c>
      <c r="M2784" s="43">
        <f t="shared" si="346"/>
        <v>1</v>
      </c>
      <c r="N2784" s="43">
        <f t="shared" si="347"/>
        <v>1</v>
      </c>
      <c r="O2784" s="43" t="str">
        <f t="shared" si="348"/>
        <v>B: 1-3%</v>
      </c>
      <c r="P2784" s="45">
        <f t="shared" si="349"/>
        <v>0</v>
      </c>
      <c r="Q2784" s="45">
        <f>IF(L2784=1,F2784*INDEX(Asumsi!$B$5:$B$7,MATCH(I2784,Asumsi!$A$5:$A$7,0))-H2784,0)</f>
        <v>0</v>
      </c>
      <c r="R2784" s="46">
        <f>MIN(G2784,INDEX(Asumsi!$C$5:$C$7,MATCH(I2784,Asumsi!$A$5:$A$7,0)))</f>
        <v>0.02</v>
      </c>
      <c r="S2784" s="43">
        <f t="shared" si="350"/>
        <v>0</v>
      </c>
      <c r="T2784" s="45">
        <f t="shared" si="351"/>
        <v>0</v>
      </c>
      <c r="U2784" s="45">
        <f>IF(L2784=1,F2784*INDEX(Asumsi!$B$5:$B$7,MATCH(I2784,Asumsi!$A$5:$A$7,0))-F2784*R2784,0)</f>
        <v>0</v>
      </c>
      <c r="V2784" s="45">
        <f>IF(S2784=1,U2784*(1-Asumsi!$B$10),U2784)</f>
        <v>0</v>
      </c>
    </row>
    <row r="2785" spans="1:22" x14ac:dyDescent="0.35">
      <c r="A2785" s="43">
        <v>50917</v>
      </c>
      <c r="B2785" s="43" t="s">
        <v>202</v>
      </c>
      <c r="C2785" s="43" t="s">
        <v>706</v>
      </c>
      <c r="D2785" s="44">
        <v>40015</v>
      </c>
      <c r="E2785" s="43">
        <v>33</v>
      </c>
      <c r="F2785" s="43">
        <v>2844620</v>
      </c>
      <c r="G2785" s="43">
        <v>0.02</v>
      </c>
      <c r="H2785" s="43">
        <v>56892</v>
      </c>
      <c r="I2785" s="43" t="s">
        <v>77</v>
      </c>
      <c r="J2785" s="43" t="s">
        <v>142</v>
      </c>
      <c r="K2785" s="43">
        <f t="shared" si="344"/>
        <v>2009</v>
      </c>
      <c r="L2785" s="43">
        <f t="shared" si="345"/>
        <v>1</v>
      </c>
      <c r="M2785" s="43">
        <f t="shared" si="346"/>
        <v>0</v>
      </c>
      <c r="N2785" s="43">
        <f t="shared" si="347"/>
        <v>1</v>
      </c>
      <c r="O2785" s="43" t="str">
        <f t="shared" si="348"/>
        <v>B: 1-3%</v>
      </c>
      <c r="P2785" s="45">
        <f t="shared" si="349"/>
        <v>2787728</v>
      </c>
      <c r="Q2785" s="45">
        <f>IF(L2785=1,F2785*INDEX(Asumsi!$B$5:$B$7,MATCH(I2785,Asumsi!$A$5:$A$7,0))-H2785,0)</f>
        <v>796494</v>
      </c>
      <c r="R2785" s="46">
        <f>MIN(G2785,INDEX(Asumsi!$C$5:$C$7,MATCH(I2785,Asumsi!$A$5:$A$7,0)))</f>
        <v>0.02</v>
      </c>
      <c r="S2785" s="43">
        <f t="shared" si="350"/>
        <v>0</v>
      </c>
      <c r="T2785" s="45">
        <f t="shared" si="351"/>
        <v>0</v>
      </c>
      <c r="U2785" s="45">
        <f>IF(L2785=1,F2785*INDEX(Asumsi!$B$5:$B$7,MATCH(I2785,Asumsi!$A$5:$A$7,0))-F2785*R2785,0)</f>
        <v>796493.6</v>
      </c>
      <c r="V2785" s="45">
        <f>IF(S2785=1,U2785*(1-Asumsi!$B$10),U2785)</f>
        <v>796493.6</v>
      </c>
    </row>
    <row r="2786" spans="1:22" x14ac:dyDescent="0.35">
      <c r="A2786" s="43">
        <v>50981</v>
      </c>
      <c r="B2786" s="43" t="s">
        <v>202</v>
      </c>
      <c r="C2786" s="43" t="s">
        <v>426</v>
      </c>
      <c r="D2786" s="44">
        <v>40029</v>
      </c>
      <c r="E2786" s="43">
        <v>42</v>
      </c>
      <c r="F2786" s="43">
        <v>11357105</v>
      </c>
      <c r="G2786" s="43">
        <v>0.01</v>
      </c>
      <c r="H2786" s="43">
        <v>113571</v>
      </c>
      <c r="I2786" s="43" t="s">
        <v>77</v>
      </c>
      <c r="J2786" s="43" t="s">
        <v>137</v>
      </c>
      <c r="K2786" s="43">
        <f t="shared" si="344"/>
        <v>2009</v>
      </c>
      <c r="L2786" s="43">
        <f t="shared" si="345"/>
        <v>1</v>
      </c>
      <c r="M2786" s="43">
        <f t="shared" si="346"/>
        <v>0</v>
      </c>
      <c r="N2786" s="43">
        <f t="shared" si="347"/>
        <v>1</v>
      </c>
      <c r="O2786" s="43" t="str">
        <f t="shared" si="348"/>
        <v>B: 1-3%</v>
      </c>
      <c r="P2786" s="45">
        <f t="shared" si="349"/>
        <v>11243534</v>
      </c>
      <c r="Q2786" s="45">
        <f>IF(L2786=1,F2786*INDEX(Asumsi!$B$5:$B$7,MATCH(I2786,Asumsi!$A$5:$A$7,0))-H2786,0)</f>
        <v>3293560.5</v>
      </c>
      <c r="R2786" s="46">
        <f>MIN(G2786,INDEX(Asumsi!$C$5:$C$7,MATCH(I2786,Asumsi!$A$5:$A$7,0)))</f>
        <v>0.01</v>
      </c>
      <c r="S2786" s="43">
        <f t="shared" si="350"/>
        <v>0</v>
      </c>
      <c r="T2786" s="45">
        <f t="shared" si="351"/>
        <v>0</v>
      </c>
      <c r="U2786" s="45">
        <f>IF(L2786=1,F2786*INDEX(Asumsi!$B$5:$B$7,MATCH(I2786,Asumsi!$A$5:$A$7,0))-F2786*R2786,0)</f>
        <v>3293560.45</v>
      </c>
      <c r="V2786" s="45">
        <f>IF(S2786=1,U2786*(1-Asumsi!$B$10),U2786)</f>
        <v>3293560.45</v>
      </c>
    </row>
    <row r="2787" spans="1:22" x14ac:dyDescent="0.35">
      <c r="A2787" s="43">
        <v>51140</v>
      </c>
      <c r="B2787" s="43" t="s">
        <v>202</v>
      </c>
      <c r="C2787" s="43" t="s">
        <v>426</v>
      </c>
      <c r="D2787" s="44">
        <v>41166</v>
      </c>
      <c r="E2787" s="43">
        <v>28</v>
      </c>
      <c r="F2787" s="43">
        <v>264020</v>
      </c>
      <c r="G2787" s="43">
        <v>0.04</v>
      </c>
      <c r="H2787" s="43">
        <v>10561</v>
      </c>
      <c r="I2787" s="43" t="s">
        <v>76</v>
      </c>
      <c r="J2787" s="43" t="s">
        <v>141</v>
      </c>
      <c r="K2787" s="43">
        <f t="shared" si="344"/>
        <v>2012</v>
      </c>
      <c r="L2787" s="43">
        <f t="shared" si="345"/>
        <v>1</v>
      </c>
      <c r="M2787" s="43">
        <f t="shared" si="346"/>
        <v>0</v>
      </c>
      <c r="N2787" s="43">
        <f t="shared" si="347"/>
        <v>1</v>
      </c>
      <c r="O2787" s="43" t="str">
        <f t="shared" si="348"/>
        <v>C: 4-6%</v>
      </c>
      <c r="P2787" s="45">
        <f t="shared" si="349"/>
        <v>253459</v>
      </c>
      <c r="Q2787" s="45">
        <f>IF(L2787=1,F2787*INDEX(Asumsi!$B$5:$B$7,MATCH(I2787,Asumsi!$A$5:$A$7,0))-H2787,0)</f>
        <v>68645</v>
      </c>
      <c r="R2787" s="46">
        <f>MIN(G2787,INDEX(Asumsi!$C$5:$C$7,MATCH(I2787,Asumsi!$A$5:$A$7,0)))</f>
        <v>0.04</v>
      </c>
      <c r="S2787" s="43">
        <f t="shared" si="350"/>
        <v>0</v>
      </c>
      <c r="T2787" s="45">
        <f t="shared" si="351"/>
        <v>0</v>
      </c>
      <c r="U2787" s="45">
        <f>IF(L2787=1,F2787*INDEX(Asumsi!$B$5:$B$7,MATCH(I2787,Asumsi!$A$5:$A$7,0))-F2787*R2787,0)</f>
        <v>68645.2</v>
      </c>
      <c r="V2787" s="45">
        <f>IF(S2787=1,U2787*(1-Asumsi!$B$10),U2787)</f>
        <v>68645.2</v>
      </c>
    </row>
    <row r="2788" spans="1:22" x14ac:dyDescent="0.35">
      <c r="A2788" s="43">
        <v>51205</v>
      </c>
      <c r="B2788" s="43" t="s">
        <v>202</v>
      </c>
      <c r="C2788" s="43" t="s">
        <v>493</v>
      </c>
      <c r="D2788" s="44">
        <v>41253</v>
      </c>
      <c r="E2788" s="43">
        <v>17</v>
      </c>
      <c r="F2788" s="43">
        <v>466020</v>
      </c>
      <c r="G2788" s="43">
        <v>0.04</v>
      </c>
      <c r="H2788" s="43">
        <v>18641</v>
      </c>
      <c r="I2788" s="43" t="s">
        <v>76</v>
      </c>
      <c r="J2788" s="43" t="s">
        <v>138</v>
      </c>
      <c r="K2788" s="43">
        <f t="shared" si="344"/>
        <v>2012</v>
      </c>
      <c r="L2788" s="43">
        <f t="shared" si="345"/>
        <v>1</v>
      </c>
      <c r="M2788" s="43">
        <f t="shared" si="346"/>
        <v>0</v>
      </c>
      <c r="N2788" s="43">
        <f t="shared" si="347"/>
        <v>1</v>
      </c>
      <c r="O2788" s="43" t="str">
        <f t="shared" si="348"/>
        <v>C: 4-6%</v>
      </c>
      <c r="P2788" s="45">
        <f t="shared" si="349"/>
        <v>447379</v>
      </c>
      <c r="Q2788" s="45">
        <f>IF(L2788=1,F2788*INDEX(Asumsi!$B$5:$B$7,MATCH(I2788,Asumsi!$A$5:$A$7,0))-H2788,0)</f>
        <v>121165</v>
      </c>
      <c r="R2788" s="46">
        <f>MIN(G2788,INDEX(Asumsi!$C$5:$C$7,MATCH(I2788,Asumsi!$A$5:$A$7,0)))</f>
        <v>0.04</v>
      </c>
      <c r="S2788" s="43">
        <f t="shared" si="350"/>
        <v>0</v>
      </c>
      <c r="T2788" s="45">
        <f t="shared" si="351"/>
        <v>0</v>
      </c>
      <c r="U2788" s="45">
        <f>IF(L2788=1,F2788*INDEX(Asumsi!$B$5:$B$7,MATCH(I2788,Asumsi!$A$5:$A$7,0))-F2788*R2788,0)</f>
        <v>121165.2</v>
      </c>
      <c r="V2788" s="45">
        <f>IF(S2788=1,U2788*(1-Asumsi!$B$10),U2788)</f>
        <v>121165.2</v>
      </c>
    </row>
    <row r="2789" spans="1:22" x14ac:dyDescent="0.35">
      <c r="A2789" s="43">
        <v>51237</v>
      </c>
      <c r="B2789" s="43" t="s">
        <v>202</v>
      </c>
      <c r="C2789" s="43" t="s">
        <v>703</v>
      </c>
      <c r="D2789" s="44">
        <v>40978</v>
      </c>
      <c r="E2789" s="43">
        <v>26</v>
      </c>
      <c r="F2789" s="43">
        <v>9538139</v>
      </c>
      <c r="G2789" s="43">
        <v>0.03</v>
      </c>
      <c r="H2789" s="43">
        <v>286144</v>
      </c>
      <c r="I2789" s="43" t="s">
        <v>77</v>
      </c>
      <c r="J2789" s="43" t="s">
        <v>137</v>
      </c>
      <c r="K2789" s="43">
        <f t="shared" si="344"/>
        <v>2012</v>
      </c>
      <c r="L2789" s="43">
        <f t="shared" si="345"/>
        <v>1</v>
      </c>
      <c r="M2789" s="43">
        <f t="shared" si="346"/>
        <v>0</v>
      </c>
      <c r="N2789" s="43">
        <f t="shared" si="347"/>
        <v>1</v>
      </c>
      <c r="O2789" s="43" t="str">
        <f t="shared" si="348"/>
        <v>B: 1-3%</v>
      </c>
      <c r="P2789" s="45">
        <f t="shared" si="349"/>
        <v>9251995</v>
      </c>
      <c r="Q2789" s="45">
        <f>IF(L2789=1,F2789*INDEX(Asumsi!$B$5:$B$7,MATCH(I2789,Asumsi!$A$5:$A$7,0))-H2789,0)</f>
        <v>2575297.6999999997</v>
      </c>
      <c r="R2789" s="46">
        <f>MIN(G2789,INDEX(Asumsi!$C$5:$C$7,MATCH(I2789,Asumsi!$A$5:$A$7,0)))</f>
        <v>0.03</v>
      </c>
      <c r="S2789" s="43">
        <f t="shared" si="350"/>
        <v>0</v>
      </c>
      <c r="T2789" s="45">
        <f t="shared" si="351"/>
        <v>0</v>
      </c>
      <c r="U2789" s="45">
        <f>IF(L2789=1,F2789*INDEX(Asumsi!$B$5:$B$7,MATCH(I2789,Asumsi!$A$5:$A$7,0))-F2789*R2789,0)</f>
        <v>2575297.5299999998</v>
      </c>
      <c r="V2789" s="45">
        <f>IF(S2789=1,U2789*(1-Asumsi!$B$10),U2789)</f>
        <v>2575297.5299999998</v>
      </c>
    </row>
    <row r="2790" spans="1:22" x14ac:dyDescent="0.35">
      <c r="A2790" s="43">
        <v>51619</v>
      </c>
      <c r="B2790" s="43" t="s">
        <v>202</v>
      </c>
      <c r="C2790" s="43" t="s">
        <v>726</v>
      </c>
      <c r="D2790" s="44">
        <v>40058</v>
      </c>
      <c r="E2790" s="43">
        <v>46</v>
      </c>
      <c r="F2790" s="43">
        <v>201200</v>
      </c>
      <c r="G2790" s="43">
        <v>0.03</v>
      </c>
      <c r="H2790" s="43">
        <v>6036</v>
      </c>
      <c r="I2790" s="43" t="s">
        <v>76</v>
      </c>
      <c r="J2790" s="43" t="s">
        <v>147</v>
      </c>
      <c r="K2790" s="43">
        <f t="shared" si="344"/>
        <v>2009</v>
      </c>
      <c r="L2790" s="43">
        <f t="shared" si="345"/>
        <v>1</v>
      </c>
      <c r="M2790" s="43">
        <f t="shared" si="346"/>
        <v>0</v>
      </c>
      <c r="N2790" s="43">
        <f t="shared" si="347"/>
        <v>1</v>
      </c>
      <c r="O2790" s="43" t="str">
        <f t="shared" si="348"/>
        <v>B: 1-3%</v>
      </c>
      <c r="P2790" s="45">
        <f t="shared" si="349"/>
        <v>195164</v>
      </c>
      <c r="Q2790" s="45">
        <f>IF(L2790=1,F2790*INDEX(Asumsi!$B$5:$B$7,MATCH(I2790,Asumsi!$A$5:$A$7,0))-H2790,0)</f>
        <v>54324</v>
      </c>
      <c r="R2790" s="46">
        <f>MIN(G2790,INDEX(Asumsi!$C$5:$C$7,MATCH(I2790,Asumsi!$A$5:$A$7,0)))</f>
        <v>0.03</v>
      </c>
      <c r="S2790" s="43">
        <f t="shared" si="350"/>
        <v>0</v>
      </c>
      <c r="T2790" s="45">
        <f t="shared" si="351"/>
        <v>0</v>
      </c>
      <c r="U2790" s="45">
        <f>IF(L2790=1,F2790*INDEX(Asumsi!$B$5:$B$7,MATCH(I2790,Asumsi!$A$5:$A$7,0))-F2790*R2790,0)</f>
        <v>54324</v>
      </c>
      <c r="V2790" s="45">
        <f>IF(S2790=1,U2790*(1-Asumsi!$B$10),U2790)</f>
        <v>54324</v>
      </c>
    </row>
    <row r="2791" spans="1:22" x14ac:dyDescent="0.35">
      <c r="A2791" s="43">
        <v>51713</v>
      </c>
      <c r="B2791" s="43" t="s">
        <v>202</v>
      </c>
      <c r="C2791" s="43" t="s">
        <v>712</v>
      </c>
      <c r="D2791" s="44">
        <v>40621</v>
      </c>
      <c r="E2791" s="43">
        <v>35</v>
      </c>
      <c r="F2791" s="43">
        <v>266140</v>
      </c>
      <c r="G2791" s="43">
        <v>0.02</v>
      </c>
      <c r="H2791" s="43">
        <v>5323</v>
      </c>
      <c r="I2791" s="43" t="s">
        <v>76</v>
      </c>
      <c r="J2791" s="43" t="s">
        <v>150</v>
      </c>
      <c r="K2791" s="43">
        <f t="shared" si="344"/>
        <v>2011</v>
      </c>
      <c r="L2791" s="43">
        <f t="shared" si="345"/>
        <v>1</v>
      </c>
      <c r="M2791" s="43">
        <f t="shared" si="346"/>
        <v>0</v>
      </c>
      <c r="N2791" s="43">
        <f t="shared" si="347"/>
        <v>1</v>
      </c>
      <c r="O2791" s="43" t="str">
        <f t="shared" si="348"/>
        <v>B: 1-3%</v>
      </c>
      <c r="P2791" s="45">
        <f t="shared" si="349"/>
        <v>260817</v>
      </c>
      <c r="Q2791" s="45">
        <f>IF(L2791=1,F2791*INDEX(Asumsi!$B$5:$B$7,MATCH(I2791,Asumsi!$A$5:$A$7,0))-H2791,0)</f>
        <v>74519</v>
      </c>
      <c r="R2791" s="46">
        <f>MIN(G2791,INDEX(Asumsi!$C$5:$C$7,MATCH(I2791,Asumsi!$A$5:$A$7,0)))</f>
        <v>0.02</v>
      </c>
      <c r="S2791" s="43">
        <f t="shared" si="350"/>
        <v>0</v>
      </c>
      <c r="T2791" s="45">
        <f t="shared" si="351"/>
        <v>0</v>
      </c>
      <c r="U2791" s="45">
        <f>IF(L2791=1,F2791*INDEX(Asumsi!$B$5:$B$7,MATCH(I2791,Asumsi!$A$5:$A$7,0))-F2791*R2791,0)</f>
        <v>74519.199999999997</v>
      </c>
      <c r="V2791" s="45">
        <f>IF(S2791=1,U2791*(1-Asumsi!$B$10),U2791)</f>
        <v>74519.199999999997</v>
      </c>
    </row>
    <row r="2792" spans="1:22" x14ac:dyDescent="0.35">
      <c r="A2792" s="43">
        <v>52007</v>
      </c>
      <c r="B2792" s="43" t="s">
        <v>202</v>
      </c>
      <c r="C2792" s="43" t="s">
        <v>704</v>
      </c>
      <c r="D2792" s="44">
        <v>41013</v>
      </c>
      <c r="E2792" s="43">
        <v>25</v>
      </c>
      <c r="F2792" s="43">
        <v>137080</v>
      </c>
      <c r="G2792" s="43">
        <v>0.1</v>
      </c>
      <c r="H2792" s="43">
        <v>13708</v>
      </c>
      <c r="I2792" s="43" t="s">
        <v>76</v>
      </c>
      <c r="J2792" s="43" t="s">
        <v>149</v>
      </c>
      <c r="K2792" s="43">
        <f t="shared" si="344"/>
        <v>2012</v>
      </c>
      <c r="L2792" s="43">
        <f t="shared" si="345"/>
        <v>1</v>
      </c>
      <c r="M2792" s="43">
        <f t="shared" si="346"/>
        <v>0</v>
      </c>
      <c r="N2792" s="43">
        <f t="shared" si="347"/>
        <v>1</v>
      </c>
      <c r="O2792" s="43" t="str">
        <f t="shared" si="348"/>
        <v>D: 7%+</v>
      </c>
      <c r="P2792" s="45">
        <f t="shared" si="349"/>
        <v>123372</v>
      </c>
      <c r="Q2792" s="45">
        <f>IF(L2792=1,F2792*INDEX(Asumsi!$B$5:$B$7,MATCH(I2792,Asumsi!$A$5:$A$7,0))-H2792,0)</f>
        <v>27416</v>
      </c>
      <c r="R2792" s="46">
        <f>MIN(G2792,INDEX(Asumsi!$C$5:$C$7,MATCH(I2792,Asumsi!$A$5:$A$7,0)))</f>
        <v>0.05</v>
      </c>
      <c r="S2792" s="43">
        <f t="shared" si="350"/>
        <v>1</v>
      </c>
      <c r="T2792" s="45">
        <f t="shared" si="351"/>
        <v>6854</v>
      </c>
      <c r="U2792" s="45">
        <f>IF(L2792=1,F2792*INDEX(Asumsi!$B$5:$B$7,MATCH(I2792,Asumsi!$A$5:$A$7,0))-F2792*R2792,0)</f>
        <v>34270</v>
      </c>
      <c r="V2792" s="45">
        <f>IF(S2792=1,U2792*(1-Asumsi!$B$10),U2792)</f>
        <v>32556.5</v>
      </c>
    </row>
    <row r="2793" spans="1:22" x14ac:dyDescent="0.35">
      <c r="A2793" s="43">
        <v>52164</v>
      </c>
      <c r="B2793" s="43" t="s">
        <v>202</v>
      </c>
      <c r="C2793" s="43" t="s">
        <v>703</v>
      </c>
      <c r="D2793" s="44">
        <v>41012</v>
      </c>
      <c r="E2793" s="43">
        <v>30</v>
      </c>
      <c r="F2793" s="43">
        <v>3649696</v>
      </c>
      <c r="G2793" s="43">
        <v>0</v>
      </c>
      <c r="H2793" s="43">
        <v>0</v>
      </c>
      <c r="I2793" s="43" t="s">
        <v>77</v>
      </c>
      <c r="J2793" s="43" t="s">
        <v>137</v>
      </c>
      <c r="K2793" s="43">
        <f t="shared" si="344"/>
        <v>2012</v>
      </c>
      <c r="L2793" s="43">
        <f t="shared" si="345"/>
        <v>1</v>
      </c>
      <c r="M2793" s="43">
        <f t="shared" si="346"/>
        <v>0</v>
      </c>
      <c r="N2793" s="43">
        <f t="shared" si="347"/>
        <v>1</v>
      </c>
      <c r="O2793" s="43" t="str">
        <f t="shared" si="348"/>
        <v>A: 0%</v>
      </c>
      <c r="P2793" s="45">
        <f t="shared" si="349"/>
        <v>3649696</v>
      </c>
      <c r="Q2793" s="45">
        <f>IF(L2793=1,F2793*INDEX(Asumsi!$B$5:$B$7,MATCH(I2793,Asumsi!$A$5:$A$7,0))-H2793,0)</f>
        <v>1094908.8</v>
      </c>
      <c r="R2793" s="46">
        <f>MIN(G2793,INDEX(Asumsi!$C$5:$C$7,MATCH(I2793,Asumsi!$A$5:$A$7,0)))</f>
        <v>0</v>
      </c>
      <c r="S2793" s="43">
        <f t="shared" si="350"/>
        <v>0</v>
      </c>
      <c r="T2793" s="45">
        <f t="shared" si="351"/>
        <v>0</v>
      </c>
      <c r="U2793" s="45">
        <f>IF(L2793=1,F2793*INDEX(Asumsi!$B$5:$B$7,MATCH(I2793,Asumsi!$A$5:$A$7,0))-F2793*R2793,0)</f>
        <v>1094908.8</v>
      </c>
      <c r="V2793" s="45">
        <f>IF(S2793=1,U2793*(1-Asumsi!$B$10),U2793)</f>
        <v>1094908.8</v>
      </c>
    </row>
    <row r="2794" spans="1:22" x14ac:dyDescent="0.35">
      <c r="A2794" s="43">
        <v>52512</v>
      </c>
      <c r="B2794" s="43" t="s">
        <v>202</v>
      </c>
      <c r="C2794" s="43" t="s">
        <v>701</v>
      </c>
      <c r="D2794" s="44">
        <v>40731</v>
      </c>
      <c r="E2794" s="43">
        <v>4</v>
      </c>
      <c r="F2794" s="43">
        <v>99720</v>
      </c>
      <c r="G2794" s="43">
        <v>0.09</v>
      </c>
      <c r="H2794" s="43">
        <v>8975</v>
      </c>
      <c r="I2794" s="43" t="s">
        <v>76</v>
      </c>
      <c r="J2794" s="43" t="s">
        <v>141</v>
      </c>
      <c r="K2794" s="43">
        <f t="shared" si="344"/>
        <v>2011</v>
      </c>
      <c r="L2794" s="43">
        <f t="shared" si="345"/>
        <v>1</v>
      </c>
      <c r="M2794" s="43">
        <f t="shared" si="346"/>
        <v>0</v>
      </c>
      <c r="N2794" s="43">
        <f t="shared" si="347"/>
        <v>1</v>
      </c>
      <c r="O2794" s="43" t="str">
        <f t="shared" si="348"/>
        <v>D: 7%+</v>
      </c>
      <c r="P2794" s="45">
        <f t="shared" si="349"/>
        <v>90745</v>
      </c>
      <c r="Q2794" s="45">
        <f>IF(L2794=1,F2794*INDEX(Asumsi!$B$5:$B$7,MATCH(I2794,Asumsi!$A$5:$A$7,0))-H2794,0)</f>
        <v>20941</v>
      </c>
      <c r="R2794" s="46">
        <f>MIN(G2794,INDEX(Asumsi!$C$5:$C$7,MATCH(I2794,Asumsi!$A$5:$A$7,0)))</f>
        <v>0.05</v>
      </c>
      <c r="S2794" s="43">
        <f t="shared" si="350"/>
        <v>1</v>
      </c>
      <c r="T2794" s="45">
        <f t="shared" si="351"/>
        <v>3988.7999999999993</v>
      </c>
      <c r="U2794" s="45">
        <f>IF(L2794=1,F2794*INDEX(Asumsi!$B$5:$B$7,MATCH(I2794,Asumsi!$A$5:$A$7,0))-F2794*R2794,0)</f>
        <v>24930</v>
      </c>
      <c r="V2794" s="45">
        <f>IF(S2794=1,U2794*(1-Asumsi!$B$10),U2794)</f>
        <v>23683.5</v>
      </c>
    </row>
    <row r="2795" spans="1:22" x14ac:dyDescent="0.35">
      <c r="A2795" s="43">
        <v>52611</v>
      </c>
      <c r="B2795" s="43" t="s">
        <v>209</v>
      </c>
      <c r="C2795" s="43" t="s">
        <v>725</v>
      </c>
      <c r="D2795" s="44">
        <v>40658</v>
      </c>
      <c r="E2795" s="43">
        <v>11</v>
      </c>
      <c r="F2795" s="43">
        <v>49900</v>
      </c>
      <c r="G2795" s="43">
        <v>0.09</v>
      </c>
      <c r="H2795" s="43">
        <v>4491</v>
      </c>
      <c r="I2795" s="43" t="s">
        <v>76</v>
      </c>
      <c r="J2795" s="43" t="s">
        <v>150</v>
      </c>
      <c r="K2795" s="43">
        <f t="shared" si="344"/>
        <v>2011</v>
      </c>
      <c r="L2795" s="43">
        <f t="shared" si="345"/>
        <v>0</v>
      </c>
      <c r="M2795" s="43">
        <f t="shared" si="346"/>
        <v>1</v>
      </c>
      <c r="N2795" s="43">
        <f t="shared" si="347"/>
        <v>1</v>
      </c>
      <c r="O2795" s="43" t="str">
        <f t="shared" si="348"/>
        <v>D: 7%+</v>
      </c>
      <c r="P2795" s="45">
        <f t="shared" si="349"/>
        <v>0</v>
      </c>
      <c r="Q2795" s="45">
        <f>IF(L2795=1,F2795*INDEX(Asumsi!$B$5:$B$7,MATCH(I2795,Asumsi!$A$5:$A$7,0))-H2795,0)</f>
        <v>0</v>
      </c>
      <c r="R2795" s="46">
        <f>MIN(G2795,INDEX(Asumsi!$C$5:$C$7,MATCH(I2795,Asumsi!$A$5:$A$7,0)))</f>
        <v>0.05</v>
      </c>
      <c r="S2795" s="43">
        <f t="shared" si="350"/>
        <v>1</v>
      </c>
      <c r="T2795" s="45">
        <f t="shared" si="351"/>
        <v>0</v>
      </c>
      <c r="U2795" s="45">
        <f>IF(L2795=1,F2795*INDEX(Asumsi!$B$5:$B$7,MATCH(I2795,Asumsi!$A$5:$A$7,0))-F2795*R2795,0)</f>
        <v>0</v>
      </c>
      <c r="V2795" s="45">
        <f>IF(S2795=1,U2795*(1-Asumsi!$B$10),U2795)</f>
        <v>0</v>
      </c>
    </row>
    <row r="2796" spans="1:22" x14ac:dyDescent="0.35">
      <c r="A2796" s="43">
        <v>52805</v>
      </c>
      <c r="B2796" s="43" t="s">
        <v>209</v>
      </c>
      <c r="C2796" s="43" t="s">
        <v>718</v>
      </c>
      <c r="D2796" s="44">
        <v>40814</v>
      </c>
      <c r="E2796" s="43">
        <v>20</v>
      </c>
      <c r="F2796" s="43">
        <v>1193120</v>
      </c>
      <c r="G2796" s="43">
        <v>0.04</v>
      </c>
      <c r="H2796" s="43">
        <v>47725</v>
      </c>
      <c r="I2796" s="43" t="s">
        <v>77</v>
      </c>
      <c r="J2796" s="43" t="s">
        <v>142</v>
      </c>
      <c r="K2796" s="43">
        <f t="shared" si="344"/>
        <v>2011</v>
      </c>
      <c r="L2796" s="43">
        <f t="shared" si="345"/>
        <v>0</v>
      </c>
      <c r="M2796" s="43">
        <f t="shared" si="346"/>
        <v>1</v>
      </c>
      <c r="N2796" s="43">
        <f t="shared" si="347"/>
        <v>1</v>
      </c>
      <c r="O2796" s="43" t="str">
        <f t="shared" si="348"/>
        <v>C: 4-6%</v>
      </c>
      <c r="P2796" s="45">
        <f t="shared" si="349"/>
        <v>0</v>
      </c>
      <c r="Q2796" s="45">
        <f>IF(L2796=1,F2796*INDEX(Asumsi!$B$5:$B$7,MATCH(I2796,Asumsi!$A$5:$A$7,0))-H2796,0)</f>
        <v>0</v>
      </c>
      <c r="R2796" s="46">
        <f>MIN(G2796,INDEX(Asumsi!$C$5:$C$7,MATCH(I2796,Asumsi!$A$5:$A$7,0)))</f>
        <v>0.04</v>
      </c>
      <c r="S2796" s="43">
        <f t="shared" si="350"/>
        <v>0</v>
      </c>
      <c r="T2796" s="45">
        <f t="shared" si="351"/>
        <v>0</v>
      </c>
      <c r="U2796" s="45">
        <f>IF(L2796=1,F2796*INDEX(Asumsi!$B$5:$B$7,MATCH(I2796,Asumsi!$A$5:$A$7,0))-F2796*R2796,0)</f>
        <v>0</v>
      </c>
      <c r="V2796" s="45">
        <f>IF(S2796=1,U2796*(1-Asumsi!$B$10),U2796)</f>
        <v>0</v>
      </c>
    </row>
    <row r="2797" spans="1:22" x14ac:dyDescent="0.35">
      <c r="A2797" s="43">
        <v>52833</v>
      </c>
      <c r="B2797" s="43" t="s">
        <v>202</v>
      </c>
      <c r="C2797" s="43" t="s">
        <v>729</v>
      </c>
      <c r="D2797" s="44">
        <v>40901</v>
      </c>
      <c r="E2797" s="43">
        <v>8</v>
      </c>
      <c r="F2797" s="43">
        <v>635640</v>
      </c>
      <c r="G2797" s="43">
        <v>0.02</v>
      </c>
      <c r="H2797" s="43">
        <v>12713</v>
      </c>
      <c r="I2797" s="43" t="s">
        <v>76</v>
      </c>
      <c r="J2797" s="43" t="s">
        <v>140</v>
      </c>
      <c r="K2797" s="43">
        <f t="shared" si="344"/>
        <v>2011</v>
      </c>
      <c r="L2797" s="43">
        <f t="shared" si="345"/>
        <v>1</v>
      </c>
      <c r="M2797" s="43">
        <f t="shared" si="346"/>
        <v>0</v>
      </c>
      <c r="N2797" s="43">
        <f t="shared" si="347"/>
        <v>1</v>
      </c>
      <c r="O2797" s="43" t="str">
        <f t="shared" si="348"/>
        <v>B: 1-3%</v>
      </c>
      <c r="P2797" s="45">
        <f t="shared" si="349"/>
        <v>622927</v>
      </c>
      <c r="Q2797" s="45">
        <f>IF(L2797=1,F2797*INDEX(Asumsi!$B$5:$B$7,MATCH(I2797,Asumsi!$A$5:$A$7,0))-H2797,0)</f>
        <v>177979</v>
      </c>
      <c r="R2797" s="46">
        <f>MIN(G2797,INDEX(Asumsi!$C$5:$C$7,MATCH(I2797,Asumsi!$A$5:$A$7,0)))</f>
        <v>0.02</v>
      </c>
      <c r="S2797" s="43">
        <f t="shared" si="350"/>
        <v>0</v>
      </c>
      <c r="T2797" s="45">
        <f t="shared" si="351"/>
        <v>0</v>
      </c>
      <c r="U2797" s="45">
        <f>IF(L2797=1,F2797*INDEX(Asumsi!$B$5:$B$7,MATCH(I2797,Asumsi!$A$5:$A$7,0))-F2797*R2797,0)</f>
        <v>177979.2</v>
      </c>
      <c r="V2797" s="45">
        <f>IF(S2797=1,U2797*(1-Asumsi!$B$10),U2797)</f>
        <v>177979.2</v>
      </c>
    </row>
    <row r="2798" spans="1:22" x14ac:dyDescent="0.35">
      <c r="A2798" s="43">
        <v>52930</v>
      </c>
      <c r="B2798" s="43" t="s">
        <v>202</v>
      </c>
      <c r="C2798" s="43" t="s">
        <v>320</v>
      </c>
      <c r="D2798" s="44">
        <v>40855</v>
      </c>
      <c r="E2798" s="43">
        <v>16</v>
      </c>
      <c r="F2798" s="43">
        <v>273960</v>
      </c>
      <c r="G2798" s="43">
        <v>0.04</v>
      </c>
      <c r="H2798" s="43">
        <v>10958</v>
      </c>
      <c r="I2798" s="43" t="s">
        <v>76</v>
      </c>
      <c r="J2798" s="43" t="s">
        <v>146</v>
      </c>
      <c r="K2798" s="43">
        <f t="shared" si="344"/>
        <v>2011</v>
      </c>
      <c r="L2798" s="43">
        <f t="shared" si="345"/>
        <v>1</v>
      </c>
      <c r="M2798" s="43">
        <f t="shared" si="346"/>
        <v>0</v>
      </c>
      <c r="N2798" s="43">
        <f t="shared" si="347"/>
        <v>1</v>
      </c>
      <c r="O2798" s="43" t="str">
        <f t="shared" si="348"/>
        <v>C: 4-6%</v>
      </c>
      <c r="P2798" s="45">
        <f t="shared" si="349"/>
        <v>263002</v>
      </c>
      <c r="Q2798" s="45">
        <f>IF(L2798=1,F2798*INDEX(Asumsi!$B$5:$B$7,MATCH(I2798,Asumsi!$A$5:$A$7,0))-H2798,0)</f>
        <v>71230</v>
      </c>
      <c r="R2798" s="46">
        <f>MIN(G2798,INDEX(Asumsi!$C$5:$C$7,MATCH(I2798,Asumsi!$A$5:$A$7,0)))</f>
        <v>0.04</v>
      </c>
      <c r="S2798" s="43">
        <f t="shared" si="350"/>
        <v>0</v>
      </c>
      <c r="T2798" s="45">
        <f t="shared" si="351"/>
        <v>0</v>
      </c>
      <c r="U2798" s="45">
        <f>IF(L2798=1,F2798*INDEX(Asumsi!$B$5:$B$7,MATCH(I2798,Asumsi!$A$5:$A$7,0))-F2798*R2798,0)</f>
        <v>71229.600000000006</v>
      </c>
      <c r="V2798" s="45">
        <f>IF(S2798=1,U2798*(1-Asumsi!$B$10),U2798)</f>
        <v>71229.600000000006</v>
      </c>
    </row>
    <row r="2799" spans="1:22" x14ac:dyDescent="0.35">
      <c r="A2799" s="43">
        <v>53127</v>
      </c>
      <c r="B2799" s="43" t="s">
        <v>202</v>
      </c>
      <c r="C2799" s="43" t="s">
        <v>342</v>
      </c>
      <c r="D2799" s="44">
        <v>40674</v>
      </c>
      <c r="E2799" s="43">
        <v>50</v>
      </c>
      <c r="F2799" s="43">
        <v>3786580</v>
      </c>
      <c r="G2799" s="43">
        <v>7.0000000000000007E-2</v>
      </c>
      <c r="H2799" s="43">
        <v>265061</v>
      </c>
      <c r="I2799" s="43" t="s">
        <v>76</v>
      </c>
      <c r="J2799" s="43" t="s">
        <v>138</v>
      </c>
      <c r="K2799" s="43">
        <f t="shared" si="344"/>
        <v>2011</v>
      </c>
      <c r="L2799" s="43">
        <f t="shared" si="345"/>
        <v>1</v>
      </c>
      <c r="M2799" s="43">
        <f t="shared" si="346"/>
        <v>0</v>
      </c>
      <c r="N2799" s="43">
        <f t="shared" si="347"/>
        <v>1</v>
      </c>
      <c r="O2799" s="43" t="str">
        <f t="shared" si="348"/>
        <v>D: 7%+</v>
      </c>
      <c r="P2799" s="45">
        <f t="shared" si="349"/>
        <v>3521519</v>
      </c>
      <c r="Q2799" s="45">
        <f>IF(L2799=1,F2799*INDEX(Asumsi!$B$5:$B$7,MATCH(I2799,Asumsi!$A$5:$A$7,0))-H2799,0)</f>
        <v>870913</v>
      </c>
      <c r="R2799" s="46">
        <f>MIN(G2799,INDEX(Asumsi!$C$5:$C$7,MATCH(I2799,Asumsi!$A$5:$A$7,0)))</f>
        <v>0.05</v>
      </c>
      <c r="S2799" s="43">
        <f t="shared" si="350"/>
        <v>1</v>
      </c>
      <c r="T2799" s="45">
        <f t="shared" si="351"/>
        <v>75731.60000000002</v>
      </c>
      <c r="U2799" s="45">
        <f>IF(L2799=1,F2799*INDEX(Asumsi!$B$5:$B$7,MATCH(I2799,Asumsi!$A$5:$A$7,0))-F2799*R2799,0)</f>
        <v>946645</v>
      </c>
      <c r="V2799" s="45">
        <f>IF(S2799=1,U2799*(1-Asumsi!$B$10),U2799)</f>
        <v>899312.75</v>
      </c>
    </row>
    <row r="2800" spans="1:22" x14ac:dyDescent="0.35">
      <c r="A2800" s="43">
        <v>53349</v>
      </c>
      <c r="B2800" s="43" t="s">
        <v>202</v>
      </c>
      <c r="C2800" s="43" t="s">
        <v>704</v>
      </c>
      <c r="D2800" s="44">
        <v>40278</v>
      </c>
      <c r="E2800" s="43">
        <v>46</v>
      </c>
      <c r="F2800" s="43">
        <v>22005320</v>
      </c>
      <c r="G2800" s="43">
        <v>7.0000000000000007E-2</v>
      </c>
      <c r="H2800" s="43">
        <v>1540372</v>
      </c>
      <c r="I2800" s="43" t="s">
        <v>75</v>
      </c>
      <c r="J2800" s="43" t="s">
        <v>135</v>
      </c>
      <c r="K2800" s="43">
        <f t="shared" si="344"/>
        <v>2010</v>
      </c>
      <c r="L2800" s="43">
        <f t="shared" si="345"/>
        <v>1</v>
      </c>
      <c r="M2800" s="43">
        <f t="shared" si="346"/>
        <v>0</v>
      </c>
      <c r="N2800" s="43">
        <f t="shared" si="347"/>
        <v>1</v>
      </c>
      <c r="O2800" s="43" t="str">
        <f t="shared" si="348"/>
        <v>D: 7%+</v>
      </c>
      <c r="P2800" s="45">
        <f t="shared" si="349"/>
        <v>20464948</v>
      </c>
      <c r="Q2800" s="45">
        <f>IF(L2800=1,F2800*INDEX(Asumsi!$B$5:$B$7,MATCH(I2800,Asumsi!$A$5:$A$7,0))-H2800,0)</f>
        <v>5061224</v>
      </c>
      <c r="R2800" s="46">
        <f>MIN(G2800,INDEX(Asumsi!$C$5:$C$7,MATCH(I2800,Asumsi!$A$5:$A$7,0)))</f>
        <v>0.03</v>
      </c>
      <c r="S2800" s="43">
        <f t="shared" si="350"/>
        <v>1</v>
      </c>
      <c r="T2800" s="45">
        <f t="shared" si="351"/>
        <v>880212.80000000016</v>
      </c>
      <c r="U2800" s="45">
        <f>IF(L2800=1,F2800*INDEX(Asumsi!$B$5:$B$7,MATCH(I2800,Asumsi!$A$5:$A$7,0))-F2800*R2800,0)</f>
        <v>5941436.4000000004</v>
      </c>
      <c r="V2800" s="45">
        <f>IF(S2800=1,U2800*(1-Asumsi!$B$10),U2800)</f>
        <v>5644364.5800000001</v>
      </c>
    </row>
    <row r="2801" spans="1:22" x14ac:dyDescent="0.35">
      <c r="A2801" s="43">
        <v>53476</v>
      </c>
      <c r="B2801" s="43" t="s">
        <v>202</v>
      </c>
      <c r="C2801" s="43" t="s">
        <v>709</v>
      </c>
      <c r="D2801" s="44">
        <v>39975</v>
      </c>
      <c r="E2801" s="43">
        <v>14</v>
      </c>
      <c r="F2801" s="43">
        <v>962800</v>
      </c>
      <c r="G2801" s="43">
        <v>0.04</v>
      </c>
      <c r="H2801" s="43">
        <v>38512</v>
      </c>
      <c r="I2801" s="43" t="s">
        <v>76</v>
      </c>
      <c r="J2801" s="43" t="s">
        <v>145</v>
      </c>
      <c r="K2801" s="43">
        <f t="shared" si="344"/>
        <v>2009</v>
      </c>
      <c r="L2801" s="43">
        <f t="shared" si="345"/>
        <v>1</v>
      </c>
      <c r="M2801" s="43">
        <f t="shared" si="346"/>
        <v>0</v>
      </c>
      <c r="N2801" s="43">
        <f t="shared" si="347"/>
        <v>1</v>
      </c>
      <c r="O2801" s="43" t="str">
        <f t="shared" si="348"/>
        <v>C: 4-6%</v>
      </c>
      <c r="P2801" s="45">
        <f t="shared" si="349"/>
        <v>924288</v>
      </c>
      <c r="Q2801" s="45">
        <f>IF(L2801=1,F2801*INDEX(Asumsi!$B$5:$B$7,MATCH(I2801,Asumsi!$A$5:$A$7,0))-H2801,0)</f>
        <v>250328</v>
      </c>
      <c r="R2801" s="46">
        <f>MIN(G2801,INDEX(Asumsi!$C$5:$C$7,MATCH(I2801,Asumsi!$A$5:$A$7,0)))</f>
        <v>0.04</v>
      </c>
      <c r="S2801" s="43">
        <f t="shared" si="350"/>
        <v>0</v>
      </c>
      <c r="T2801" s="45">
        <f t="shared" si="351"/>
        <v>0</v>
      </c>
      <c r="U2801" s="45">
        <f>IF(L2801=1,F2801*INDEX(Asumsi!$B$5:$B$7,MATCH(I2801,Asumsi!$A$5:$A$7,0))-F2801*R2801,0)</f>
        <v>250328</v>
      </c>
      <c r="V2801" s="45">
        <f>IF(S2801=1,U2801*(1-Asumsi!$B$10),U2801)</f>
        <v>250328</v>
      </c>
    </row>
    <row r="2802" spans="1:22" x14ac:dyDescent="0.35">
      <c r="A2802" s="43">
        <v>53671</v>
      </c>
      <c r="B2802" s="43" t="s">
        <v>202</v>
      </c>
      <c r="C2802" s="43" t="s">
        <v>723</v>
      </c>
      <c r="D2802" s="44">
        <v>40704</v>
      </c>
      <c r="E2802" s="43">
        <v>41</v>
      </c>
      <c r="F2802" s="43">
        <v>473360</v>
      </c>
      <c r="G2802" s="43">
        <v>0.08</v>
      </c>
      <c r="H2802" s="43">
        <v>37869</v>
      </c>
      <c r="I2802" s="43" t="s">
        <v>76</v>
      </c>
      <c r="J2802" s="43" t="s">
        <v>138</v>
      </c>
      <c r="K2802" s="43">
        <f t="shared" si="344"/>
        <v>2011</v>
      </c>
      <c r="L2802" s="43">
        <f t="shared" si="345"/>
        <v>1</v>
      </c>
      <c r="M2802" s="43">
        <f t="shared" si="346"/>
        <v>0</v>
      </c>
      <c r="N2802" s="43">
        <f t="shared" si="347"/>
        <v>1</v>
      </c>
      <c r="O2802" s="43" t="str">
        <f t="shared" si="348"/>
        <v>D: 7%+</v>
      </c>
      <c r="P2802" s="45">
        <f t="shared" si="349"/>
        <v>435491</v>
      </c>
      <c r="Q2802" s="45">
        <f>IF(L2802=1,F2802*INDEX(Asumsi!$B$5:$B$7,MATCH(I2802,Asumsi!$A$5:$A$7,0))-H2802,0)</f>
        <v>104139</v>
      </c>
      <c r="R2802" s="46">
        <f>MIN(G2802,INDEX(Asumsi!$C$5:$C$7,MATCH(I2802,Asumsi!$A$5:$A$7,0)))</f>
        <v>0.05</v>
      </c>
      <c r="S2802" s="43">
        <f t="shared" si="350"/>
        <v>1</v>
      </c>
      <c r="T2802" s="45">
        <f t="shared" si="351"/>
        <v>14200.8</v>
      </c>
      <c r="U2802" s="45">
        <f>IF(L2802=1,F2802*INDEX(Asumsi!$B$5:$B$7,MATCH(I2802,Asumsi!$A$5:$A$7,0))-F2802*R2802,0)</f>
        <v>118340</v>
      </c>
      <c r="V2802" s="45">
        <f>IF(S2802=1,U2802*(1-Asumsi!$B$10),U2802)</f>
        <v>112423</v>
      </c>
    </row>
    <row r="2803" spans="1:22" x14ac:dyDescent="0.35">
      <c r="A2803" s="43">
        <v>53766</v>
      </c>
      <c r="B2803" s="43" t="s">
        <v>202</v>
      </c>
      <c r="C2803" s="43" t="s">
        <v>723</v>
      </c>
      <c r="D2803" s="44">
        <v>40099</v>
      </c>
      <c r="E2803" s="43">
        <v>22</v>
      </c>
      <c r="F2803" s="43">
        <v>6245100</v>
      </c>
      <c r="G2803" s="43">
        <v>7.0000000000000007E-2</v>
      </c>
      <c r="H2803" s="43">
        <v>437157</v>
      </c>
      <c r="I2803" s="43" t="s">
        <v>75</v>
      </c>
      <c r="J2803" s="43" t="s">
        <v>136</v>
      </c>
      <c r="K2803" s="43">
        <f t="shared" si="344"/>
        <v>2009</v>
      </c>
      <c r="L2803" s="43">
        <f t="shared" si="345"/>
        <v>1</v>
      </c>
      <c r="M2803" s="43">
        <f t="shared" si="346"/>
        <v>0</v>
      </c>
      <c r="N2803" s="43">
        <f t="shared" si="347"/>
        <v>1</v>
      </c>
      <c r="O2803" s="43" t="str">
        <f t="shared" si="348"/>
        <v>D: 7%+</v>
      </c>
      <c r="P2803" s="45">
        <f t="shared" si="349"/>
        <v>5807943</v>
      </c>
      <c r="Q2803" s="45">
        <f>IF(L2803=1,F2803*INDEX(Asumsi!$B$5:$B$7,MATCH(I2803,Asumsi!$A$5:$A$7,0))-H2803,0)</f>
        <v>1436373</v>
      </c>
      <c r="R2803" s="46">
        <f>MIN(G2803,INDEX(Asumsi!$C$5:$C$7,MATCH(I2803,Asumsi!$A$5:$A$7,0)))</f>
        <v>0.03</v>
      </c>
      <c r="S2803" s="43">
        <f t="shared" si="350"/>
        <v>1</v>
      </c>
      <c r="T2803" s="45">
        <f t="shared" si="351"/>
        <v>249804.00000000006</v>
      </c>
      <c r="U2803" s="45">
        <f>IF(L2803=1,F2803*INDEX(Asumsi!$B$5:$B$7,MATCH(I2803,Asumsi!$A$5:$A$7,0))-F2803*R2803,0)</f>
        <v>1686177</v>
      </c>
      <c r="V2803" s="45">
        <f>IF(S2803=1,U2803*(1-Asumsi!$B$10),U2803)</f>
        <v>1601868.15</v>
      </c>
    </row>
    <row r="2804" spans="1:22" x14ac:dyDescent="0.35">
      <c r="A2804" s="43">
        <v>53795</v>
      </c>
      <c r="B2804" s="43" t="s">
        <v>202</v>
      </c>
      <c r="C2804" s="43" t="s">
        <v>708</v>
      </c>
      <c r="D2804" s="44">
        <v>40938</v>
      </c>
      <c r="E2804" s="43">
        <v>40</v>
      </c>
      <c r="F2804" s="43">
        <v>529200</v>
      </c>
      <c r="G2804" s="43">
        <v>0.1</v>
      </c>
      <c r="H2804" s="43">
        <v>52920</v>
      </c>
      <c r="I2804" s="43" t="s">
        <v>76</v>
      </c>
      <c r="J2804" s="43" t="s">
        <v>145</v>
      </c>
      <c r="K2804" s="43">
        <f t="shared" si="344"/>
        <v>2012</v>
      </c>
      <c r="L2804" s="43">
        <f t="shared" si="345"/>
        <v>1</v>
      </c>
      <c r="M2804" s="43">
        <f t="shared" si="346"/>
        <v>0</v>
      </c>
      <c r="N2804" s="43">
        <f t="shared" si="347"/>
        <v>1</v>
      </c>
      <c r="O2804" s="43" t="str">
        <f t="shared" si="348"/>
        <v>D: 7%+</v>
      </c>
      <c r="P2804" s="45">
        <f t="shared" si="349"/>
        <v>476280</v>
      </c>
      <c r="Q2804" s="45">
        <f>IF(L2804=1,F2804*INDEX(Asumsi!$B$5:$B$7,MATCH(I2804,Asumsi!$A$5:$A$7,0))-H2804,0)</f>
        <v>105840</v>
      </c>
      <c r="R2804" s="46">
        <f>MIN(G2804,INDEX(Asumsi!$C$5:$C$7,MATCH(I2804,Asumsi!$A$5:$A$7,0)))</f>
        <v>0.05</v>
      </c>
      <c r="S2804" s="43">
        <f t="shared" si="350"/>
        <v>1</v>
      </c>
      <c r="T2804" s="45">
        <f t="shared" si="351"/>
        <v>26460</v>
      </c>
      <c r="U2804" s="45">
        <f>IF(L2804=1,F2804*INDEX(Asumsi!$B$5:$B$7,MATCH(I2804,Asumsi!$A$5:$A$7,0))-F2804*R2804,0)</f>
        <v>132300</v>
      </c>
      <c r="V2804" s="45">
        <f>IF(S2804=1,U2804*(1-Asumsi!$B$10),U2804)</f>
        <v>125685</v>
      </c>
    </row>
    <row r="2805" spans="1:22" x14ac:dyDescent="0.35">
      <c r="A2805" s="43">
        <v>54209</v>
      </c>
      <c r="B2805" s="43" t="s">
        <v>202</v>
      </c>
      <c r="C2805" s="43" t="s">
        <v>699</v>
      </c>
      <c r="D2805" s="44">
        <v>41136</v>
      </c>
      <c r="E2805" s="43">
        <v>21</v>
      </c>
      <c r="F2805" s="43">
        <v>1329978</v>
      </c>
      <c r="G2805" s="43">
        <v>0.04</v>
      </c>
      <c r="H2805" s="43">
        <v>53199</v>
      </c>
      <c r="I2805" s="43" t="s">
        <v>77</v>
      </c>
      <c r="J2805" s="43" t="s">
        <v>137</v>
      </c>
      <c r="K2805" s="43">
        <f t="shared" si="344"/>
        <v>2012</v>
      </c>
      <c r="L2805" s="43">
        <f t="shared" si="345"/>
        <v>1</v>
      </c>
      <c r="M2805" s="43">
        <f t="shared" si="346"/>
        <v>0</v>
      </c>
      <c r="N2805" s="43">
        <f t="shared" si="347"/>
        <v>1</v>
      </c>
      <c r="O2805" s="43" t="str">
        <f t="shared" si="348"/>
        <v>C: 4-6%</v>
      </c>
      <c r="P2805" s="45">
        <f t="shared" si="349"/>
        <v>1276779</v>
      </c>
      <c r="Q2805" s="45">
        <f>IF(L2805=1,F2805*INDEX(Asumsi!$B$5:$B$7,MATCH(I2805,Asumsi!$A$5:$A$7,0))-H2805,0)</f>
        <v>345794.39999999997</v>
      </c>
      <c r="R2805" s="46">
        <f>MIN(G2805,INDEX(Asumsi!$C$5:$C$7,MATCH(I2805,Asumsi!$A$5:$A$7,0)))</f>
        <v>0.04</v>
      </c>
      <c r="S2805" s="43">
        <f t="shared" si="350"/>
        <v>0</v>
      </c>
      <c r="T2805" s="45">
        <f t="shared" si="351"/>
        <v>0</v>
      </c>
      <c r="U2805" s="45">
        <f>IF(L2805=1,F2805*INDEX(Asumsi!$B$5:$B$7,MATCH(I2805,Asumsi!$A$5:$A$7,0))-F2805*R2805,0)</f>
        <v>345794.27999999997</v>
      </c>
      <c r="V2805" s="45">
        <f>IF(S2805=1,U2805*(1-Asumsi!$B$10),U2805)</f>
        <v>345794.27999999997</v>
      </c>
    </row>
    <row r="2806" spans="1:22" x14ac:dyDescent="0.35">
      <c r="A2806" s="43">
        <v>54369</v>
      </c>
      <c r="B2806" s="43" t="s">
        <v>202</v>
      </c>
      <c r="C2806" s="43" t="s">
        <v>728</v>
      </c>
      <c r="D2806" s="44">
        <v>39874</v>
      </c>
      <c r="E2806" s="43">
        <v>47</v>
      </c>
      <c r="F2806" s="43">
        <v>842160</v>
      </c>
      <c r="G2806" s="43">
        <v>0</v>
      </c>
      <c r="H2806" s="43">
        <v>0</v>
      </c>
      <c r="I2806" s="43" t="s">
        <v>77</v>
      </c>
      <c r="J2806" s="43" t="s">
        <v>142</v>
      </c>
      <c r="K2806" s="43">
        <f t="shared" si="344"/>
        <v>2009</v>
      </c>
      <c r="L2806" s="43">
        <f t="shared" si="345"/>
        <v>1</v>
      </c>
      <c r="M2806" s="43">
        <f t="shared" si="346"/>
        <v>0</v>
      </c>
      <c r="N2806" s="43">
        <f t="shared" si="347"/>
        <v>1</v>
      </c>
      <c r="O2806" s="43" t="str">
        <f t="shared" si="348"/>
        <v>A: 0%</v>
      </c>
      <c r="P2806" s="45">
        <f t="shared" si="349"/>
        <v>842160</v>
      </c>
      <c r="Q2806" s="45">
        <f>IF(L2806=1,F2806*INDEX(Asumsi!$B$5:$B$7,MATCH(I2806,Asumsi!$A$5:$A$7,0))-H2806,0)</f>
        <v>252648</v>
      </c>
      <c r="R2806" s="46">
        <f>MIN(G2806,INDEX(Asumsi!$C$5:$C$7,MATCH(I2806,Asumsi!$A$5:$A$7,0)))</f>
        <v>0</v>
      </c>
      <c r="S2806" s="43">
        <f t="shared" si="350"/>
        <v>0</v>
      </c>
      <c r="T2806" s="45">
        <f t="shared" si="351"/>
        <v>0</v>
      </c>
      <c r="U2806" s="45">
        <f>IF(L2806=1,F2806*INDEX(Asumsi!$B$5:$B$7,MATCH(I2806,Asumsi!$A$5:$A$7,0))-F2806*R2806,0)</f>
        <v>252648</v>
      </c>
      <c r="V2806" s="45">
        <f>IF(S2806=1,U2806*(1-Asumsi!$B$10),U2806)</f>
        <v>252648</v>
      </c>
    </row>
    <row r="2807" spans="1:22" x14ac:dyDescent="0.35">
      <c r="A2807" s="43">
        <v>54850</v>
      </c>
      <c r="B2807" s="43" t="s">
        <v>202</v>
      </c>
      <c r="C2807" s="43" t="s">
        <v>493</v>
      </c>
      <c r="D2807" s="44">
        <v>40536</v>
      </c>
      <c r="E2807" s="43">
        <v>16</v>
      </c>
      <c r="F2807" s="43">
        <v>5669920</v>
      </c>
      <c r="G2807" s="43">
        <v>7.0000000000000007E-2</v>
      </c>
      <c r="H2807" s="43">
        <v>396894</v>
      </c>
      <c r="I2807" s="43" t="s">
        <v>76</v>
      </c>
      <c r="J2807" s="43" t="s">
        <v>140</v>
      </c>
      <c r="K2807" s="43">
        <f t="shared" si="344"/>
        <v>2010</v>
      </c>
      <c r="L2807" s="43">
        <f t="shared" si="345"/>
        <v>1</v>
      </c>
      <c r="M2807" s="43">
        <f t="shared" si="346"/>
        <v>0</v>
      </c>
      <c r="N2807" s="43">
        <f t="shared" si="347"/>
        <v>1</v>
      </c>
      <c r="O2807" s="43" t="str">
        <f t="shared" si="348"/>
        <v>D: 7%+</v>
      </c>
      <c r="P2807" s="45">
        <f t="shared" si="349"/>
        <v>5273026</v>
      </c>
      <c r="Q2807" s="45">
        <f>IF(L2807=1,F2807*INDEX(Asumsi!$B$5:$B$7,MATCH(I2807,Asumsi!$A$5:$A$7,0))-H2807,0)</f>
        <v>1304082</v>
      </c>
      <c r="R2807" s="46">
        <f>MIN(G2807,INDEX(Asumsi!$C$5:$C$7,MATCH(I2807,Asumsi!$A$5:$A$7,0)))</f>
        <v>0.05</v>
      </c>
      <c r="S2807" s="43">
        <f t="shared" si="350"/>
        <v>1</v>
      </c>
      <c r="T2807" s="45">
        <f t="shared" si="351"/>
        <v>113398.40000000002</v>
      </c>
      <c r="U2807" s="45">
        <f>IF(L2807=1,F2807*INDEX(Asumsi!$B$5:$B$7,MATCH(I2807,Asumsi!$A$5:$A$7,0))-F2807*R2807,0)</f>
        <v>1417480</v>
      </c>
      <c r="V2807" s="45">
        <f>IF(S2807=1,U2807*(1-Asumsi!$B$10),U2807)</f>
        <v>1346606</v>
      </c>
    </row>
    <row r="2808" spans="1:22" x14ac:dyDescent="0.35">
      <c r="A2808" s="43">
        <v>54950</v>
      </c>
      <c r="B2808" s="43" t="s">
        <v>202</v>
      </c>
      <c r="C2808" s="43" t="s">
        <v>726</v>
      </c>
      <c r="D2808" s="44">
        <v>40517</v>
      </c>
      <c r="E2808" s="43">
        <v>26</v>
      </c>
      <c r="F2808" s="43">
        <v>349160</v>
      </c>
      <c r="G2808" s="43">
        <v>0.08</v>
      </c>
      <c r="H2808" s="43">
        <v>27933</v>
      </c>
      <c r="I2808" s="43" t="s">
        <v>76</v>
      </c>
      <c r="J2808" s="43" t="s">
        <v>148</v>
      </c>
      <c r="K2808" s="43">
        <f t="shared" si="344"/>
        <v>2010</v>
      </c>
      <c r="L2808" s="43">
        <f t="shared" si="345"/>
        <v>1</v>
      </c>
      <c r="M2808" s="43">
        <f t="shared" si="346"/>
        <v>0</v>
      </c>
      <c r="N2808" s="43">
        <f t="shared" si="347"/>
        <v>1</v>
      </c>
      <c r="O2808" s="43" t="str">
        <f t="shared" si="348"/>
        <v>D: 7%+</v>
      </c>
      <c r="P2808" s="45">
        <f t="shared" si="349"/>
        <v>321227</v>
      </c>
      <c r="Q2808" s="45">
        <f>IF(L2808=1,F2808*INDEX(Asumsi!$B$5:$B$7,MATCH(I2808,Asumsi!$A$5:$A$7,0))-H2808,0)</f>
        <v>76815</v>
      </c>
      <c r="R2808" s="46">
        <f>MIN(G2808,INDEX(Asumsi!$C$5:$C$7,MATCH(I2808,Asumsi!$A$5:$A$7,0)))</f>
        <v>0.05</v>
      </c>
      <c r="S2808" s="43">
        <f t="shared" si="350"/>
        <v>1</v>
      </c>
      <c r="T2808" s="45">
        <f t="shared" si="351"/>
        <v>10474.799999999999</v>
      </c>
      <c r="U2808" s="45">
        <f>IF(L2808=1,F2808*INDEX(Asumsi!$B$5:$B$7,MATCH(I2808,Asumsi!$A$5:$A$7,0))-F2808*R2808,0)</f>
        <v>87290</v>
      </c>
      <c r="V2808" s="45">
        <f>IF(S2808=1,U2808*(1-Asumsi!$B$10),U2808)</f>
        <v>82925.5</v>
      </c>
    </row>
    <row r="2809" spans="1:22" x14ac:dyDescent="0.35">
      <c r="A2809" s="43">
        <v>55172</v>
      </c>
      <c r="B2809" s="43" t="s">
        <v>209</v>
      </c>
      <c r="C2809" s="43" t="s">
        <v>680</v>
      </c>
      <c r="D2809" s="44">
        <v>40515</v>
      </c>
      <c r="E2809" s="43">
        <v>1</v>
      </c>
      <c r="F2809" s="43">
        <v>75780</v>
      </c>
      <c r="G2809" s="43">
        <v>0</v>
      </c>
      <c r="H2809" s="43">
        <v>0</v>
      </c>
      <c r="I2809" s="43" t="s">
        <v>77</v>
      </c>
      <c r="J2809" s="43" t="s">
        <v>142</v>
      </c>
      <c r="K2809" s="43">
        <f t="shared" si="344"/>
        <v>2010</v>
      </c>
      <c r="L2809" s="43">
        <f t="shared" si="345"/>
        <v>0</v>
      </c>
      <c r="M2809" s="43">
        <f t="shared" si="346"/>
        <v>1</v>
      </c>
      <c r="N2809" s="43">
        <f t="shared" si="347"/>
        <v>1</v>
      </c>
      <c r="O2809" s="43" t="str">
        <f t="shared" si="348"/>
        <v>A: 0%</v>
      </c>
      <c r="P2809" s="45">
        <f t="shared" si="349"/>
        <v>0</v>
      </c>
      <c r="Q2809" s="45">
        <f>IF(L2809=1,F2809*INDEX(Asumsi!$B$5:$B$7,MATCH(I2809,Asumsi!$A$5:$A$7,0))-H2809,0)</f>
        <v>0</v>
      </c>
      <c r="R2809" s="46">
        <f>MIN(G2809,INDEX(Asumsi!$C$5:$C$7,MATCH(I2809,Asumsi!$A$5:$A$7,0)))</f>
        <v>0</v>
      </c>
      <c r="S2809" s="43">
        <f t="shared" si="350"/>
        <v>0</v>
      </c>
      <c r="T2809" s="45">
        <f t="shared" si="351"/>
        <v>0</v>
      </c>
      <c r="U2809" s="45">
        <f>IF(L2809=1,F2809*INDEX(Asumsi!$B$5:$B$7,MATCH(I2809,Asumsi!$A$5:$A$7,0))-F2809*R2809,0)</f>
        <v>0</v>
      </c>
      <c r="V2809" s="45">
        <f>IF(S2809=1,U2809*(1-Asumsi!$B$10),U2809)</f>
        <v>0</v>
      </c>
    </row>
    <row r="2810" spans="1:22" x14ac:dyDescent="0.35">
      <c r="A2810" s="43">
        <v>55235</v>
      </c>
      <c r="B2810" s="43" t="s">
        <v>209</v>
      </c>
      <c r="C2810" s="43" t="s">
        <v>707</v>
      </c>
      <c r="D2810" s="44">
        <v>40457</v>
      </c>
      <c r="E2810" s="43">
        <v>33</v>
      </c>
      <c r="F2810" s="43">
        <v>5065235</v>
      </c>
      <c r="G2810" s="43">
        <v>0</v>
      </c>
      <c r="H2810" s="43">
        <v>0</v>
      </c>
      <c r="I2810" s="43" t="s">
        <v>77</v>
      </c>
      <c r="J2810" s="43" t="s">
        <v>137</v>
      </c>
      <c r="K2810" s="43">
        <f t="shared" si="344"/>
        <v>2010</v>
      </c>
      <c r="L2810" s="43">
        <f t="shared" si="345"/>
        <v>0</v>
      </c>
      <c r="M2810" s="43">
        <f t="shared" si="346"/>
        <v>1</v>
      </c>
      <c r="N2810" s="43">
        <f t="shared" si="347"/>
        <v>1</v>
      </c>
      <c r="O2810" s="43" t="str">
        <f t="shared" si="348"/>
        <v>A: 0%</v>
      </c>
      <c r="P2810" s="45">
        <f t="shared" si="349"/>
        <v>0</v>
      </c>
      <c r="Q2810" s="45">
        <f>IF(L2810=1,F2810*INDEX(Asumsi!$B$5:$B$7,MATCH(I2810,Asumsi!$A$5:$A$7,0))-H2810,0)</f>
        <v>0</v>
      </c>
      <c r="R2810" s="46">
        <f>MIN(G2810,INDEX(Asumsi!$C$5:$C$7,MATCH(I2810,Asumsi!$A$5:$A$7,0)))</f>
        <v>0</v>
      </c>
      <c r="S2810" s="43">
        <f t="shared" si="350"/>
        <v>0</v>
      </c>
      <c r="T2810" s="45">
        <f t="shared" si="351"/>
        <v>0</v>
      </c>
      <c r="U2810" s="45">
        <f>IF(L2810=1,F2810*INDEX(Asumsi!$B$5:$B$7,MATCH(I2810,Asumsi!$A$5:$A$7,0))-F2810*R2810,0)</f>
        <v>0</v>
      </c>
      <c r="V2810" s="45">
        <f>IF(S2810=1,U2810*(1-Asumsi!$B$10),U2810)</f>
        <v>0</v>
      </c>
    </row>
    <row r="2811" spans="1:22" x14ac:dyDescent="0.35">
      <c r="A2811" s="43">
        <v>55300</v>
      </c>
      <c r="B2811" s="43" t="s">
        <v>202</v>
      </c>
      <c r="C2811" s="43" t="s">
        <v>706</v>
      </c>
      <c r="D2811" s="44">
        <v>39864</v>
      </c>
      <c r="E2811" s="43">
        <v>37</v>
      </c>
      <c r="F2811" s="43">
        <v>319780</v>
      </c>
      <c r="G2811" s="43">
        <v>0.03</v>
      </c>
      <c r="H2811" s="43">
        <v>9593</v>
      </c>
      <c r="I2811" s="43" t="s">
        <v>76</v>
      </c>
      <c r="J2811" s="43" t="s">
        <v>141</v>
      </c>
      <c r="K2811" s="43">
        <f t="shared" si="344"/>
        <v>2009</v>
      </c>
      <c r="L2811" s="43">
        <f t="shared" si="345"/>
        <v>1</v>
      </c>
      <c r="M2811" s="43">
        <f t="shared" si="346"/>
        <v>0</v>
      </c>
      <c r="N2811" s="43">
        <f t="shared" si="347"/>
        <v>1</v>
      </c>
      <c r="O2811" s="43" t="str">
        <f t="shared" si="348"/>
        <v>B: 1-3%</v>
      </c>
      <c r="P2811" s="45">
        <f t="shared" si="349"/>
        <v>310187</v>
      </c>
      <c r="Q2811" s="45">
        <f>IF(L2811=1,F2811*INDEX(Asumsi!$B$5:$B$7,MATCH(I2811,Asumsi!$A$5:$A$7,0))-H2811,0)</f>
        <v>86341</v>
      </c>
      <c r="R2811" s="46">
        <f>MIN(G2811,INDEX(Asumsi!$C$5:$C$7,MATCH(I2811,Asumsi!$A$5:$A$7,0)))</f>
        <v>0.03</v>
      </c>
      <c r="S2811" s="43">
        <f t="shared" si="350"/>
        <v>0</v>
      </c>
      <c r="T2811" s="45">
        <f t="shared" si="351"/>
        <v>0</v>
      </c>
      <c r="U2811" s="45">
        <f>IF(L2811=1,F2811*INDEX(Asumsi!$B$5:$B$7,MATCH(I2811,Asumsi!$A$5:$A$7,0))-F2811*R2811,0)</f>
        <v>86340.6</v>
      </c>
      <c r="V2811" s="45">
        <f>IF(S2811=1,U2811*(1-Asumsi!$B$10),U2811)</f>
        <v>86340.6</v>
      </c>
    </row>
    <row r="2812" spans="1:22" x14ac:dyDescent="0.35">
      <c r="A2812" s="43">
        <v>55553</v>
      </c>
      <c r="B2812" s="43" t="s">
        <v>202</v>
      </c>
      <c r="C2812" s="43" t="s">
        <v>370</v>
      </c>
      <c r="D2812" s="44">
        <v>40011</v>
      </c>
      <c r="E2812" s="43">
        <v>32</v>
      </c>
      <c r="F2812" s="43">
        <v>355040</v>
      </c>
      <c r="G2812" s="43">
        <v>0.05</v>
      </c>
      <c r="H2812" s="43">
        <v>17752</v>
      </c>
      <c r="I2812" s="43" t="s">
        <v>76</v>
      </c>
      <c r="J2812" s="43" t="s">
        <v>146</v>
      </c>
      <c r="K2812" s="43">
        <f t="shared" si="344"/>
        <v>2009</v>
      </c>
      <c r="L2812" s="43">
        <f t="shared" si="345"/>
        <v>1</v>
      </c>
      <c r="M2812" s="43">
        <f t="shared" si="346"/>
        <v>0</v>
      </c>
      <c r="N2812" s="43">
        <f t="shared" si="347"/>
        <v>1</v>
      </c>
      <c r="O2812" s="43" t="str">
        <f t="shared" si="348"/>
        <v>C: 4-6%</v>
      </c>
      <c r="P2812" s="45">
        <f t="shared" si="349"/>
        <v>337288</v>
      </c>
      <c r="Q2812" s="45">
        <f>IF(L2812=1,F2812*INDEX(Asumsi!$B$5:$B$7,MATCH(I2812,Asumsi!$A$5:$A$7,0))-H2812,0)</f>
        <v>88760</v>
      </c>
      <c r="R2812" s="46">
        <f>MIN(G2812,INDEX(Asumsi!$C$5:$C$7,MATCH(I2812,Asumsi!$A$5:$A$7,0)))</f>
        <v>0.05</v>
      </c>
      <c r="S2812" s="43">
        <f t="shared" si="350"/>
        <v>0</v>
      </c>
      <c r="T2812" s="45">
        <f t="shared" si="351"/>
        <v>0</v>
      </c>
      <c r="U2812" s="45">
        <f>IF(L2812=1,F2812*INDEX(Asumsi!$B$5:$B$7,MATCH(I2812,Asumsi!$A$5:$A$7,0))-F2812*R2812,0)</f>
        <v>88760</v>
      </c>
      <c r="V2812" s="45">
        <f>IF(S2812=1,U2812*(1-Asumsi!$B$10),U2812)</f>
        <v>88760</v>
      </c>
    </row>
    <row r="2813" spans="1:22" x14ac:dyDescent="0.35">
      <c r="A2813" s="43">
        <v>55747</v>
      </c>
      <c r="B2813" s="43" t="s">
        <v>209</v>
      </c>
      <c r="C2813" s="43" t="s">
        <v>703</v>
      </c>
      <c r="D2813" s="44">
        <v>41245</v>
      </c>
      <c r="E2813" s="43">
        <v>36</v>
      </c>
      <c r="F2813" s="43">
        <v>35121900</v>
      </c>
      <c r="G2813" s="43">
        <v>0.09</v>
      </c>
      <c r="H2813" s="43">
        <v>3160971</v>
      </c>
      <c r="I2813" s="43" t="s">
        <v>75</v>
      </c>
      <c r="J2813" s="43" t="s">
        <v>135</v>
      </c>
      <c r="K2813" s="43">
        <f t="shared" si="344"/>
        <v>2012</v>
      </c>
      <c r="L2813" s="43">
        <f t="shared" si="345"/>
        <v>0</v>
      </c>
      <c r="M2813" s="43">
        <f t="shared" si="346"/>
        <v>1</v>
      </c>
      <c r="N2813" s="43">
        <f t="shared" si="347"/>
        <v>1</v>
      </c>
      <c r="O2813" s="43" t="str">
        <f t="shared" si="348"/>
        <v>D: 7%+</v>
      </c>
      <c r="P2813" s="45">
        <f t="shared" si="349"/>
        <v>0</v>
      </c>
      <c r="Q2813" s="45">
        <f>IF(L2813=1,F2813*INDEX(Asumsi!$B$5:$B$7,MATCH(I2813,Asumsi!$A$5:$A$7,0))-H2813,0)</f>
        <v>0</v>
      </c>
      <c r="R2813" s="46">
        <f>MIN(G2813,INDEX(Asumsi!$C$5:$C$7,MATCH(I2813,Asumsi!$A$5:$A$7,0)))</f>
        <v>0.03</v>
      </c>
      <c r="S2813" s="43">
        <f t="shared" si="350"/>
        <v>1</v>
      </c>
      <c r="T2813" s="45">
        <f t="shared" si="351"/>
        <v>0</v>
      </c>
      <c r="U2813" s="45">
        <f>IF(L2813=1,F2813*INDEX(Asumsi!$B$5:$B$7,MATCH(I2813,Asumsi!$A$5:$A$7,0))-F2813*R2813,0)</f>
        <v>0</v>
      </c>
      <c r="V2813" s="45">
        <f>IF(S2813=1,U2813*(1-Asumsi!$B$10),U2813)</f>
        <v>0</v>
      </c>
    </row>
    <row r="2814" spans="1:22" x14ac:dyDescent="0.35">
      <c r="A2814" s="43">
        <v>55779</v>
      </c>
      <c r="B2814" s="43" t="s">
        <v>202</v>
      </c>
      <c r="C2814" s="43" t="s">
        <v>680</v>
      </c>
      <c r="D2814" s="44">
        <v>40978</v>
      </c>
      <c r="E2814" s="43">
        <v>26</v>
      </c>
      <c r="F2814" s="43">
        <v>8146340</v>
      </c>
      <c r="G2814" s="43">
        <v>0.08</v>
      </c>
      <c r="H2814" s="43">
        <v>651707</v>
      </c>
      <c r="I2814" s="43" t="s">
        <v>75</v>
      </c>
      <c r="J2814" s="43" t="s">
        <v>135</v>
      </c>
      <c r="K2814" s="43">
        <f t="shared" si="344"/>
        <v>2012</v>
      </c>
      <c r="L2814" s="43">
        <f t="shared" si="345"/>
        <v>1</v>
      </c>
      <c r="M2814" s="43">
        <f t="shared" si="346"/>
        <v>0</v>
      </c>
      <c r="N2814" s="43">
        <f t="shared" si="347"/>
        <v>1</v>
      </c>
      <c r="O2814" s="43" t="str">
        <f t="shared" si="348"/>
        <v>D: 7%+</v>
      </c>
      <c r="P2814" s="45">
        <f t="shared" si="349"/>
        <v>7494633</v>
      </c>
      <c r="Q2814" s="45">
        <f>IF(L2814=1,F2814*INDEX(Asumsi!$B$5:$B$7,MATCH(I2814,Asumsi!$A$5:$A$7,0))-H2814,0)</f>
        <v>1792195</v>
      </c>
      <c r="R2814" s="46">
        <f>MIN(G2814,INDEX(Asumsi!$C$5:$C$7,MATCH(I2814,Asumsi!$A$5:$A$7,0)))</f>
        <v>0.03</v>
      </c>
      <c r="S2814" s="43">
        <f t="shared" si="350"/>
        <v>1</v>
      </c>
      <c r="T2814" s="45">
        <f t="shared" si="351"/>
        <v>407317</v>
      </c>
      <c r="U2814" s="45">
        <f>IF(L2814=1,F2814*INDEX(Asumsi!$B$5:$B$7,MATCH(I2814,Asumsi!$A$5:$A$7,0))-F2814*R2814,0)</f>
        <v>2199511.7999999998</v>
      </c>
      <c r="V2814" s="45">
        <f>IF(S2814=1,U2814*(1-Asumsi!$B$10),U2814)</f>
        <v>2089536.2099999997</v>
      </c>
    </row>
    <row r="2815" spans="1:22" x14ac:dyDescent="0.35">
      <c r="A2815" s="43">
        <v>56418</v>
      </c>
      <c r="B2815" s="43" t="s">
        <v>202</v>
      </c>
      <c r="C2815" s="43" t="s">
        <v>703</v>
      </c>
      <c r="D2815" s="44">
        <v>41011</v>
      </c>
      <c r="E2815" s="43">
        <v>47</v>
      </c>
      <c r="F2815" s="43">
        <v>3227680</v>
      </c>
      <c r="G2815" s="43">
        <v>0.09</v>
      </c>
      <c r="H2815" s="43">
        <v>290491</v>
      </c>
      <c r="I2815" s="43" t="s">
        <v>76</v>
      </c>
      <c r="J2815" s="43" t="s">
        <v>140</v>
      </c>
      <c r="K2815" s="43">
        <f t="shared" si="344"/>
        <v>2012</v>
      </c>
      <c r="L2815" s="43">
        <f t="shared" si="345"/>
        <v>1</v>
      </c>
      <c r="M2815" s="43">
        <f t="shared" si="346"/>
        <v>0</v>
      </c>
      <c r="N2815" s="43">
        <f t="shared" si="347"/>
        <v>1</v>
      </c>
      <c r="O2815" s="43" t="str">
        <f t="shared" si="348"/>
        <v>D: 7%+</v>
      </c>
      <c r="P2815" s="45">
        <f t="shared" si="349"/>
        <v>2937189</v>
      </c>
      <c r="Q2815" s="45">
        <f>IF(L2815=1,F2815*INDEX(Asumsi!$B$5:$B$7,MATCH(I2815,Asumsi!$A$5:$A$7,0))-H2815,0)</f>
        <v>677813</v>
      </c>
      <c r="R2815" s="46">
        <f>MIN(G2815,INDEX(Asumsi!$C$5:$C$7,MATCH(I2815,Asumsi!$A$5:$A$7,0)))</f>
        <v>0.05</v>
      </c>
      <c r="S2815" s="43">
        <f t="shared" si="350"/>
        <v>1</v>
      </c>
      <c r="T2815" s="45">
        <f t="shared" si="351"/>
        <v>129107.19999999998</v>
      </c>
      <c r="U2815" s="45">
        <f>IF(L2815=1,F2815*INDEX(Asumsi!$B$5:$B$7,MATCH(I2815,Asumsi!$A$5:$A$7,0))-F2815*R2815,0)</f>
        <v>806920</v>
      </c>
      <c r="V2815" s="45">
        <f>IF(S2815=1,U2815*(1-Asumsi!$B$10),U2815)</f>
        <v>766574</v>
      </c>
    </row>
    <row r="2816" spans="1:22" x14ac:dyDescent="0.35">
      <c r="A2816" s="43">
        <v>56580</v>
      </c>
      <c r="B2816" s="43" t="s">
        <v>202</v>
      </c>
      <c r="C2816" s="43" t="s">
        <v>720</v>
      </c>
      <c r="D2816" s="44">
        <v>40769</v>
      </c>
      <c r="E2816" s="43">
        <v>9</v>
      </c>
      <c r="F2816" s="43">
        <v>146100</v>
      </c>
      <c r="G2816" s="43">
        <v>0.1</v>
      </c>
      <c r="H2816" s="43">
        <v>14610</v>
      </c>
      <c r="I2816" s="43" t="s">
        <v>76</v>
      </c>
      <c r="J2816" s="43" t="s">
        <v>145</v>
      </c>
      <c r="K2816" s="43">
        <f t="shared" si="344"/>
        <v>2011</v>
      </c>
      <c r="L2816" s="43">
        <f t="shared" si="345"/>
        <v>1</v>
      </c>
      <c r="M2816" s="43">
        <f t="shared" si="346"/>
        <v>0</v>
      </c>
      <c r="N2816" s="43">
        <f t="shared" si="347"/>
        <v>1</v>
      </c>
      <c r="O2816" s="43" t="str">
        <f t="shared" si="348"/>
        <v>D: 7%+</v>
      </c>
      <c r="P2816" s="45">
        <f t="shared" si="349"/>
        <v>131490</v>
      </c>
      <c r="Q2816" s="45">
        <f>IF(L2816=1,F2816*INDEX(Asumsi!$B$5:$B$7,MATCH(I2816,Asumsi!$A$5:$A$7,0))-H2816,0)</f>
        <v>29220</v>
      </c>
      <c r="R2816" s="46">
        <f>MIN(G2816,INDEX(Asumsi!$C$5:$C$7,MATCH(I2816,Asumsi!$A$5:$A$7,0)))</f>
        <v>0.05</v>
      </c>
      <c r="S2816" s="43">
        <f t="shared" si="350"/>
        <v>1</v>
      </c>
      <c r="T2816" s="45">
        <f t="shared" si="351"/>
        <v>7305</v>
      </c>
      <c r="U2816" s="45">
        <f>IF(L2816=1,F2816*INDEX(Asumsi!$B$5:$B$7,MATCH(I2816,Asumsi!$A$5:$A$7,0))-F2816*R2816,0)</f>
        <v>36525</v>
      </c>
      <c r="V2816" s="45">
        <f>IF(S2816=1,U2816*(1-Asumsi!$B$10),U2816)</f>
        <v>34698.75</v>
      </c>
    </row>
    <row r="2817" spans="1:22" x14ac:dyDescent="0.35">
      <c r="A2817" s="43">
        <v>56807</v>
      </c>
      <c r="B2817" s="43" t="s">
        <v>202</v>
      </c>
      <c r="C2817" s="43" t="s">
        <v>649</v>
      </c>
      <c r="D2817" s="44">
        <v>39924</v>
      </c>
      <c r="E2817" s="43">
        <v>1</v>
      </c>
      <c r="F2817" s="43">
        <v>94080</v>
      </c>
      <c r="G2817" s="43">
        <v>0.06</v>
      </c>
      <c r="H2817" s="43">
        <v>5645</v>
      </c>
      <c r="I2817" s="43" t="s">
        <v>76</v>
      </c>
      <c r="J2817" s="43" t="s">
        <v>141</v>
      </c>
      <c r="K2817" s="43">
        <f t="shared" si="344"/>
        <v>2009</v>
      </c>
      <c r="L2817" s="43">
        <f t="shared" si="345"/>
        <v>1</v>
      </c>
      <c r="M2817" s="43">
        <f t="shared" si="346"/>
        <v>0</v>
      </c>
      <c r="N2817" s="43">
        <f t="shared" si="347"/>
        <v>1</v>
      </c>
      <c r="O2817" s="43" t="str">
        <f t="shared" si="348"/>
        <v>C: 4-6%</v>
      </c>
      <c r="P2817" s="45">
        <f t="shared" si="349"/>
        <v>88435</v>
      </c>
      <c r="Q2817" s="45">
        <f>IF(L2817=1,F2817*INDEX(Asumsi!$B$5:$B$7,MATCH(I2817,Asumsi!$A$5:$A$7,0))-H2817,0)</f>
        <v>22579</v>
      </c>
      <c r="R2817" s="46">
        <f>MIN(G2817,INDEX(Asumsi!$C$5:$C$7,MATCH(I2817,Asumsi!$A$5:$A$7,0)))</f>
        <v>0.05</v>
      </c>
      <c r="S2817" s="43">
        <f t="shared" si="350"/>
        <v>1</v>
      </c>
      <c r="T2817" s="45">
        <f t="shared" si="351"/>
        <v>940.7999999999995</v>
      </c>
      <c r="U2817" s="45">
        <f>IF(L2817=1,F2817*INDEX(Asumsi!$B$5:$B$7,MATCH(I2817,Asumsi!$A$5:$A$7,0))-F2817*R2817,0)</f>
        <v>23520</v>
      </c>
      <c r="V2817" s="45">
        <f>IF(S2817=1,U2817*(1-Asumsi!$B$10),U2817)</f>
        <v>22344</v>
      </c>
    </row>
    <row r="2818" spans="1:22" x14ac:dyDescent="0.35">
      <c r="A2818" s="43">
        <v>56837</v>
      </c>
      <c r="B2818" s="43" t="s">
        <v>202</v>
      </c>
      <c r="C2818" s="43" t="s">
        <v>709</v>
      </c>
      <c r="D2818" s="44">
        <v>40526</v>
      </c>
      <c r="E2818" s="43">
        <v>10</v>
      </c>
      <c r="F2818" s="43">
        <v>1930920</v>
      </c>
      <c r="G2818" s="43">
        <v>0.03</v>
      </c>
      <c r="H2818" s="43">
        <v>57928</v>
      </c>
      <c r="I2818" s="43" t="s">
        <v>75</v>
      </c>
      <c r="J2818" s="43" t="s">
        <v>135</v>
      </c>
      <c r="K2818" s="43">
        <f t="shared" ref="K2818:K2881" si="352">YEAR(D2818)</f>
        <v>2010</v>
      </c>
      <c r="L2818" s="43">
        <f t="shared" ref="L2818:L2881" si="353">IF(B2818="Order Finished",1,0)</f>
        <v>1</v>
      </c>
      <c r="M2818" s="43">
        <f t="shared" ref="M2818:M2881" si="354">IF(B2818="Order Returned",1,0)</f>
        <v>0</v>
      </c>
      <c r="N2818" s="43">
        <f t="shared" ref="N2818:N2881" si="355">IF(B2818="Order Cancelled",0,1)</f>
        <v>1</v>
      </c>
      <c r="O2818" s="43" t="str">
        <f t="shared" ref="O2818:O2881" si="356">IF(G2818=0,"A: 0%",IF(G2818&lt;=0.03,"B: 1-3%",IF(G2818&lt;=0.06,"C: 4-6%","D: 7%+")))</f>
        <v>B: 1-3%</v>
      </c>
      <c r="P2818" s="45">
        <f t="shared" ref="P2818:P2881" si="357">IF(L2818=1,F2818-H2818,0)</f>
        <v>1872992</v>
      </c>
      <c r="Q2818" s="45">
        <f>IF(L2818=1,F2818*INDEX(Asumsi!$B$5:$B$7,MATCH(I2818,Asumsi!$A$5:$A$7,0))-H2818,0)</f>
        <v>521348</v>
      </c>
      <c r="R2818" s="46">
        <f>MIN(G2818,INDEX(Asumsi!$C$5:$C$7,MATCH(I2818,Asumsi!$A$5:$A$7,0)))</f>
        <v>0.03</v>
      </c>
      <c r="S2818" s="43">
        <f t="shared" ref="S2818:S2881" si="358">IF(G2818&gt;R2818,1,0)</f>
        <v>0</v>
      </c>
      <c r="T2818" s="45">
        <f t="shared" ref="T2818:T2881" si="359">IF(L2818=1,F2818*(G2818-R2818),0)</f>
        <v>0</v>
      </c>
      <c r="U2818" s="45">
        <f>IF(L2818=1,F2818*INDEX(Asumsi!$B$5:$B$7,MATCH(I2818,Asumsi!$A$5:$A$7,0))-F2818*R2818,0)</f>
        <v>521348.4</v>
      </c>
      <c r="V2818" s="45">
        <f>IF(S2818=1,U2818*(1-Asumsi!$B$10),U2818)</f>
        <v>521348.4</v>
      </c>
    </row>
    <row r="2819" spans="1:22" x14ac:dyDescent="0.35">
      <c r="A2819" s="43">
        <v>56995</v>
      </c>
      <c r="B2819" s="43" t="s">
        <v>202</v>
      </c>
      <c r="C2819" s="43" t="s">
        <v>320</v>
      </c>
      <c r="D2819" s="44">
        <v>40101</v>
      </c>
      <c r="E2819" s="43">
        <v>27</v>
      </c>
      <c r="F2819" s="43">
        <v>315140</v>
      </c>
      <c r="G2819" s="43">
        <v>0.08</v>
      </c>
      <c r="H2819" s="43">
        <v>25211</v>
      </c>
      <c r="I2819" s="43" t="s">
        <v>76</v>
      </c>
      <c r="J2819" s="43" t="s">
        <v>138</v>
      </c>
      <c r="K2819" s="43">
        <f t="shared" si="352"/>
        <v>2009</v>
      </c>
      <c r="L2819" s="43">
        <f t="shared" si="353"/>
        <v>1</v>
      </c>
      <c r="M2819" s="43">
        <f t="shared" si="354"/>
        <v>0</v>
      </c>
      <c r="N2819" s="43">
        <f t="shared" si="355"/>
        <v>1</v>
      </c>
      <c r="O2819" s="43" t="str">
        <f t="shared" si="356"/>
        <v>D: 7%+</v>
      </c>
      <c r="P2819" s="45">
        <f t="shared" si="357"/>
        <v>289929</v>
      </c>
      <c r="Q2819" s="45">
        <f>IF(L2819=1,F2819*INDEX(Asumsi!$B$5:$B$7,MATCH(I2819,Asumsi!$A$5:$A$7,0))-H2819,0)</f>
        <v>69331</v>
      </c>
      <c r="R2819" s="46">
        <f>MIN(G2819,INDEX(Asumsi!$C$5:$C$7,MATCH(I2819,Asumsi!$A$5:$A$7,0)))</f>
        <v>0.05</v>
      </c>
      <c r="S2819" s="43">
        <f t="shared" si="358"/>
        <v>1</v>
      </c>
      <c r="T2819" s="45">
        <f t="shared" si="359"/>
        <v>9454.1999999999989</v>
      </c>
      <c r="U2819" s="45">
        <f>IF(L2819=1,F2819*INDEX(Asumsi!$B$5:$B$7,MATCH(I2819,Asumsi!$A$5:$A$7,0))-F2819*R2819,0)</f>
        <v>78785</v>
      </c>
      <c r="V2819" s="45">
        <f>IF(S2819=1,U2819*(1-Asumsi!$B$10),U2819)</f>
        <v>74845.75</v>
      </c>
    </row>
    <row r="2820" spans="1:22" x14ac:dyDescent="0.35">
      <c r="A2820" s="43">
        <v>57091</v>
      </c>
      <c r="B2820" s="43" t="s">
        <v>202</v>
      </c>
      <c r="C2820" s="43" t="s">
        <v>718</v>
      </c>
      <c r="D2820" s="44">
        <v>40847</v>
      </c>
      <c r="E2820" s="43">
        <v>6</v>
      </c>
      <c r="F2820" s="43">
        <v>29700</v>
      </c>
      <c r="G2820" s="43">
        <v>0.05</v>
      </c>
      <c r="H2820" s="43">
        <v>1485</v>
      </c>
      <c r="I2820" s="43" t="s">
        <v>76</v>
      </c>
      <c r="J2820" s="43" t="s">
        <v>150</v>
      </c>
      <c r="K2820" s="43">
        <f t="shared" si="352"/>
        <v>2011</v>
      </c>
      <c r="L2820" s="43">
        <f t="shared" si="353"/>
        <v>1</v>
      </c>
      <c r="M2820" s="43">
        <f t="shared" si="354"/>
        <v>0</v>
      </c>
      <c r="N2820" s="43">
        <f t="shared" si="355"/>
        <v>1</v>
      </c>
      <c r="O2820" s="43" t="str">
        <f t="shared" si="356"/>
        <v>C: 4-6%</v>
      </c>
      <c r="P2820" s="45">
        <f t="shared" si="357"/>
        <v>28215</v>
      </c>
      <c r="Q2820" s="45">
        <f>IF(L2820=1,F2820*INDEX(Asumsi!$B$5:$B$7,MATCH(I2820,Asumsi!$A$5:$A$7,0))-H2820,0)</f>
        <v>7425</v>
      </c>
      <c r="R2820" s="46">
        <f>MIN(G2820,INDEX(Asumsi!$C$5:$C$7,MATCH(I2820,Asumsi!$A$5:$A$7,0)))</f>
        <v>0.05</v>
      </c>
      <c r="S2820" s="43">
        <f t="shared" si="358"/>
        <v>0</v>
      </c>
      <c r="T2820" s="45">
        <f t="shared" si="359"/>
        <v>0</v>
      </c>
      <c r="U2820" s="45">
        <f>IF(L2820=1,F2820*INDEX(Asumsi!$B$5:$B$7,MATCH(I2820,Asumsi!$A$5:$A$7,0))-F2820*R2820,0)</f>
        <v>7425</v>
      </c>
      <c r="V2820" s="45">
        <f>IF(S2820=1,U2820*(1-Asumsi!$B$10),U2820)</f>
        <v>7425</v>
      </c>
    </row>
    <row r="2821" spans="1:22" x14ac:dyDescent="0.35">
      <c r="A2821" s="43">
        <v>57155</v>
      </c>
      <c r="B2821" s="43" t="s">
        <v>202</v>
      </c>
      <c r="C2821" s="43" t="s">
        <v>698</v>
      </c>
      <c r="D2821" s="44">
        <v>39981</v>
      </c>
      <c r="E2821" s="43">
        <v>23</v>
      </c>
      <c r="F2821" s="43">
        <v>311040</v>
      </c>
      <c r="G2821" s="43">
        <v>0.05</v>
      </c>
      <c r="H2821" s="43">
        <v>15552</v>
      </c>
      <c r="I2821" s="43" t="s">
        <v>76</v>
      </c>
      <c r="J2821" s="43" t="s">
        <v>145</v>
      </c>
      <c r="K2821" s="43">
        <f t="shared" si="352"/>
        <v>2009</v>
      </c>
      <c r="L2821" s="43">
        <f t="shared" si="353"/>
        <v>1</v>
      </c>
      <c r="M2821" s="43">
        <f t="shared" si="354"/>
        <v>0</v>
      </c>
      <c r="N2821" s="43">
        <f t="shared" si="355"/>
        <v>1</v>
      </c>
      <c r="O2821" s="43" t="str">
        <f t="shared" si="356"/>
        <v>C: 4-6%</v>
      </c>
      <c r="P2821" s="45">
        <f t="shared" si="357"/>
        <v>295488</v>
      </c>
      <c r="Q2821" s="45">
        <f>IF(L2821=1,F2821*INDEX(Asumsi!$B$5:$B$7,MATCH(I2821,Asumsi!$A$5:$A$7,0))-H2821,0)</f>
        <v>77760</v>
      </c>
      <c r="R2821" s="46">
        <f>MIN(G2821,INDEX(Asumsi!$C$5:$C$7,MATCH(I2821,Asumsi!$A$5:$A$7,0)))</f>
        <v>0.05</v>
      </c>
      <c r="S2821" s="43">
        <f t="shared" si="358"/>
        <v>0</v>
      </c>
      <c r="T2821" s="45">
        <f t="shared" si="359"/>
        <v>0</v>
      </c>
      <c r="U2821" s="45">
        <f>IF(L2821=1,F2821*INDEX(Asumsi!$B$5:$B$7,MATCH(I2821,Asumsi!$A$5:$A$7,0))-F2821*R2821,0)</f>
        <v>77760</v>
      </c>
      <c r="V2821" s="45">
        <f>IF(S2821=1,U2821*(1-Asumsi!$B$10),U2821)</f>
        <v>77760</v>
      </c>
    </row>
    <row r="2822" spans="1:22" x14ac:dyDescent="0.35">
      <c r="A2822" s="43">
        <v>57185</v>
      </c>
      <c r="B2822" s="43" t="s">
        <v>202</v>
      </c>
      <c r="C2822" s="43" t="s">
        <v>717</v>
      </c>
      <c r="D2822" s="44">
        <v>40686</v>
      </c>
      <c r="E2822" s="43">
        <v>28</v>
      </c>
      <c r="F2822" s="43">
        <v>2721640</v>
      </c>
      <c r="G2822" s="43">
        <v>0.06</v>
      </c>
      <c r="H2822" s="43">
        <v>163298</v>
      </c>
      <c r="I2822" s="43" t="s">
        <v>75</v>
      </c>
      <c r="J2822" s="43" t="s">
        <v>144</v>
      </c>
      <c r="K2822" s="43">
        <f t="shared" si="352"/>
        <v>2011</v>
      </c>
      <c r="L2822" s="43">
        <f t="shared" si="353"/>
        <v>1</v>
      </c>
      <c r="M2822" s="43">
        <f t="shared" si="354"/>
        <v>0</v>
      </c>
      <c r="N2822" s="43">
        <f t="shared" si="355"/>
        <v>1</v>
      </c>
      <c r="O2822" s="43" t="str">
        <f t="shared" si="356"/>
        <v>C: 4-6%</v>
      </c>
      <c r="P2822" s="45">
        <f t="shared" si="357"/>
        <v>2558342</v>
      </c>
      <c r="Q2822" s="45">
        <f>IF(L2822=1,F2822*INDEX(Asumsi!$B$5:$B$7,MATCH(I2822,Asumsi!$A$5:$A$7,0))-H2822,0)</f>
        <v>653194</v>
      </c>
      <c r="R2822" s="46">
        <f>MIN(G2822,INDEX(Asumsi!$C$5:$C$7,MATCH(I2822,Asumsi!$A$5:$A$7,0)))</f>
        <v>0.03</v>
      </c>
      <c r="S2822" s="43">
        <f t="shared" si="358"/>
        <v>1</v>
      </c>
      <c r="T2822" s="45">
        <f t="shared" si="359"/>
        <v>81649.2</v>
      </c>
      <c r="U2822" s="45">
        <f>IF(L2822=1,F2822*INDEX(Asumsi!$B$5:$B$7,MATCH(I2822,Asumsi!$A$5:$A$7,0))-F2822*R2822,0)</f>
        <v>734842.8</v>
      </c>
      <c r="V2822" s="45">
        <f>IF(S2822=1,U2822*(1-Asumsi!$B$10),U2822)</f>
        <v>698100.66</v>
      </c>
    </row>
    <row r="2823" spans="1:22" x14ac:dyDescent="0.35">
      <c r="A2823" s="43">
        <v>57409</v>
      </c>
      <c r="B2823" s="43" t="s">
        <v>202</v>
      </c>
      <c r="C2823" s="43" t="s">
        <v>370</v>
      </c>
      <c r="D2823" s="44">
        <v>40137</v>
      </c>
      <c r="E2823" s="43">
        <v>1</v>
      </c>
      <c r="F2823" s="43">
        <v>181760</v>
      </c>
      <c r="G2823" s="43">
        <v>0.1</v>
      </c>
      <c r="H2823" s="43">
        <v>18176</v>
      </c>
      <c r="I2823" s="43" t="s">
        <v>77</v>
      </c>
      <c r="J2823" s="43" t="s">
        <v>142</v>
      </c>
      <c r="K2823" s="43">
        <f t="shared" si="352"/>
        <v>2009</v>
      </c>
      <c r="L2823" s="43">
        <f t="shared" si="353"/>
        <v>1</v>
      </c>
      <c r="M2823" s="43">
        <f t="shared" si="354"/>
        <v>0</v>
      </c>
      <c r="N2823" s="43">
        <f t="shared" si="355"/>
        <v>1</v>
      </c>
      <c r="O2823" s="43" t="str">
        <f t="shared" si="356"/>
        <v>D: 7%+</v>
      </c>
      <c r="P2823" s="45">
        <f t="shared" si="357"/>
        <v>163584</v>
      </c>
      <c r="Q2823" s="45">
        <f>IF(L2823=1,F2823*INDEX(Asumsi!$B$5:$B$7,MATCH(I2823,Asumsi!$A$5:$A$7,0))-H2823,0)</f>
        <v>36352</v>
      </c>
      <c r="R2823" s="46">
        <f>MIN(G2823,INDEX(Asumsi!$C$5:$C$7,MATCH(I2823,Asumsi!$A$5:$A$7,0)))</f>
        <v>0.05</v>
      </c>
      <c r="S2823" s="43">
        <f t="shared" si="358"/>
        <v>1</v>
      </c>
      <c r="T2823" s="45">
        <f t="shared" si="359"/>
        <v>9088</v>
      </c>
      <c r="U2823" s="45">
        <f>IF(L2823=1,F2823*INDEX(Asumsi!$B$5:$B$7,MATCH(I2823,Asumsi!$A$5:$A$7,0))-F2823*R2823,0)</f>
        <v>45440</v>
      </c>
      <c r="V2823" s="45">
        <f>IF(S2823=1,U2823*(1-Asumsi!$B$10),U2823)</f>
        <v>43168</v>
      </c>
    </row>
    <row r="2824" spans="1:22" x14ac:dyDescent="0.35">
      <c r="A2824" s="43">
        <v>57542</v>
      </c>
      <c r="B2824" s="43" t="s">
        <v>202</v>
      </c>
      <c r="C2824" s="43" t="s">
        <v>703</v>
      </c>
      <c r="D2824" s="44">
        <v>40047</v>
      </c>
      <c r="E2824" s="43">
        <v>23</v>
      </c>
      <c r="F2824" s="43">
        <v>2512580</v>
      </c>
      <c r="G2824" s="43">
        <v>0.04</v>
      </c>
      <c r="H2824" s="43">
        <v>100503</v>
      </c>
      <c r="I2824" s="43" t="s">
        <v>76</v>
      </c>
      <c r="J2824" s="43" t="s">
        <v>145</v>
      </c>
      <c r="K2824" s="43">
        <f t="shared" si="352"/>
        <v>2009</v>
      </c>
      <c r="L2824" s="43">
        <f t="shared" si="353"/>
        <v>1</v>
      </c>
      <c r="M2824" s="43">
        <f t="shared" si="354"/>
        <v>0</v>
      </c>
      <c r="N2824" s="43">
        <f t="shared" si="355"/>
        <v>1</v>
      </c>
      <c r="O2824" s="43" t="str">
        <f t="shared" si="356"/>
        <v>C: 4-6%</v>
      </c>
      <c r="P2824" s="45">
        <f t="shared" si="357"/>
        <v>2412077</v>
      </c>
      <c r="Q2824" s="45">
        <f>IF(L2824=1,F2824*INDEX(Asumsi!$B$5:$B$7,MATCH(I2824,Asumsi!$A$5:$A$7,0))-H2824,0)</f>
        <v>653271</v>
      </c>
      <c r="R2824" s="46">
        <f>MIN(G2824,INDEX(Asumsi!$C$5:$C$7,MATCH(I2824,Asumsi!$A$5:$A$7,0)))</f>
        <v>0.04</v>
      </c>
      <c r="S2824" s="43">
        <f t="shared" si="358"/>
        <v>0</v>
      </c>
      <c r="T2824" s="45">
        <f t="shared" si="359"/>
        <v>0</v>
      </c>
      <c r="U2824" s="45">
        <f>IF(L2824=1,F2824*INDEX(Asumsi!$B$5:$B$7,MATCH(I2824,Asumsi!$A$5:$A$7,0))-F2824*R2824,0)</f>
        <v>653270.80000000005</v>
      </c>
      <c r="V2824" s="45">
        <f>IF(S2824=1,U2824*(1-Asumsi!$B$10),U2824)</f>
        <v>653270.80000000005</v>
      </c>
    </row>
    <row r="2825" spans="1:22" x14ac:dyDescent="0.35">
      <c r="A2825" s="43">
        <v>57639</v>
      </c>
      <c r="B2825" s="43" t="s">
        <v>202</v>
      </c>
      <c r="C2825" s="43" t="s">
        <v>370</v>
      </c>
      <c r="D2825" s="44">
        <v>40380</v>
      </c>
      <c r="E2825" s="43">
        <v>24</v>
      </c>
      <c r="F2825" s="43">
        <v>4479040</v>
      </c>
      <c r="G2825" s="43">
        <v>0.04</v>
      </c>
      <c r="H2825" s="43">
        <v>179162</v>
      </c>
      <c r="I2825" s="43" t="s">
        <v>75</v>
      </c>
      <c r="J2825" s="43" t="s">
        <v>144</v>
      </c>
      <c r="K2825" s="43">
        <f t="shared" si="352"/>
        <v>2010</v>
      </c>
      <c r="L2825" s="43">
        <f t="shared" si="353"/>
        <v>1</v>
      </c>
      <c r="M2825" s="43">
        <f t="shared" si="354"/>
        <v>0</v>
      </c>
      <c r="N2825" s="43">
        <f t="shared" si="355"/>
        <v>1</v>
      </c>
      <c r="O2825" s="43" t="str">
        <f t="shared" si="356"/>
        <v>C: 4-6%</v>
      </c>
      <c r="P2825" s="45">
        <f t="shared" si="357"/>
        <v>4299878</v>
      </c>
      <c r="Q2825" s="45">
        <f>IF(L2825=1,F2825*INDEX(Asumsi!$B$5:$B$7,MATCH(I2825,Asumsi!$A$5:$A$7,0))-H2825,0)</f>
        <v>1164550</v>
      </c>
      <c r="R2825" s="46">
        <f>MIN(G2825,INDEX(Asumsi!$C$5:$C$7,MATCH(I2825,Asumsi!$A$5:$A$7,0)))</f>
        <v>0.03</v>
      </c>
      <c r="S2825" s="43">
        <f t="shared" si="358"/>
        <v>1</v>
      </c>
      <c r="T2825" s="45">
        <f t="shared" si="359"/>
        <v>44790.400000000009</v>
      </c>
      <c r="U2825" s="45">
        <f>IF(L2825=1,F2825*INDEX(Asumsi!$B$5:$B$7,MATCH(I2825,Asumsi!$A$5:$A$7,0))-F2825*R2825,0)</f>
        <v>1209340.8</v>
      </c>
      <c r="V2825" s="45">
        <f>IF(S2825=1,U2825*(1-Asumsi!$B$10),U2825)</f>
        <v>1148873.76</v>
      </c>
    </row>
    <row r="2826" spans="1:22" x14ac:dyDescent="0.35">
      <c r="A2826" s="43">
        <v>57856</v>
      </c>
      <c r="B2826" s="43" t="s">
        <v>202</v>
      </c>
      <c r="C2826" s="43" t="s">
        <v>718</v>
      </c>
      <c r="D2826" s="44">
        <v>39856</v>
      </c>
      <c r="E2826" s="43">
        <v>17</v>
      </c>
      <c r="F2826" s="43">
        <v>254900</v>
      </c>
      <c r="G2826" s="43">
        <v>0.06</v>
      </c>
      <c r="H2826" s="43">
        <v>15294</v>
      </c>
      <c r="I2826" s="43" t="s">
        <v>76</v>
      </c>
      <c r="J2826" s="43" t="s">
        <v>138</v>
      </c>
      <c r="K2826" s="43">
        <f t="shared" si="352"/>
        <v>2009</v>
      </c>
      <c r="L2826" s="43">
        <f t="shared" si="353"/>
        <v>1</v>
      </c>
      <c r="M2826" s="43">
        <f t="shared" si="354"/>
        <v>0</v>
      </c>
      <c r="N2826" s="43">
        <f t="shared" si="355"/>
        <v>1</v>
      </c>
      <c r="O2826" s="43" t="str">
        <f t="shared" si="356"/>
        <v>C: 4-6%</v>
      </c>
      <c r="P2826" s="45">
        <f t="shared" si="357"/>
        <v>239606</v>
      </c>
      <c r="Q2826" s="45">
        <f>IF(L2826=1,F2826*INDEX(Asumsi!$B$5:$B$7,MATCH(I2826,Asumsi!$A$5:$A$7,0))-H2826,0)</f>
        <v>61176</v>
      </c>
      <c r="R2826" s="46">
        <f>MIN(G2826,INDEX(Asumsi!$C$5:$C$7,MATCH(I2826,Asumsi!$A$5:$A$7,0)))</f>
        <v>0.05</v>
      </c>
      <c r="S2826" s="43">
        <f t="shared" si="358"/>
        <v>1</v>
      </c>
      <c r="T2826" s="45">
        <f t="shared" si="359"/>
        <v>2548.9999999999986</v>
      </c>
      <c r="U2826" s="45">
        <f>IF(L2826=1,F2826*INDEX(Asumsi!$B$5:$B$7,MATCH(I2826,Asumsi!$A$5:$A$7,0))-F2826*R2826,0)</f>
        <v>63725</v>
      </c>
      <c r="V2826" s="45">
        <f>IF(S2826=1,U2826*(1-Asumsi!$B$10),U2826)</f>
        <v>60538.75</v>
      </c>
    </row>
    <row r="2827" spans="1:22" x14ac:dyDescent="0.35">
      <c r="A2827" s="43">
        <v>58435</v>
      </c>
      <c r="B2827" s="43" t="s">
        <v>202</v>
      </c>
      <c r="C2827" s="43" t="s">
        <v>699</v>
      </c>
      <c r="D2827" s="44">
        <v>41036</v>
      </c>
      <c r="E2827" s="43">
        <v>11</v>
      </c>
      <c r="F2827" s="43">
        <v>546880</v>
      </c>
      <c r="G2827" s="43">
        <v>0.01</v>
      </c>
      <c r="H2827" s="43">
        <v>5469</v>
      </c>
      <c r="I2827" s="43" t="s">
        <v>76</v>
      </c>
      <c r="J2827" s="43" t="s">
        <v>138</v>
      </c>
      <c r="K2827" s="43">
        <f t="shared" si="352"/>
        <v>2012</v>
      </c>
      <c r="L2827" s="43">
        <f t="shared" si="353"/>
        <v>1</v>
      </c>
      <c r="M2827" s="43">
        <f t="shared" si="354"/>
        <v>0</v>
      </c>
      <c r="N2827" s="43">
        <f t="shared" si="355"/>
        <v>1</v>
      </c>
      <c r="O2827" s="43" t="str">
        <f t="shared" si="356"/>
        <v>B: 1-3%</v>
      </c>
      <c r="P2827" s="45">
        <f t="shared" si="357"/>
        <v>541411</v>
      </c>
      <c r="Q2827" s="45">
        <f>IF(L2827=1,F2827*INDEX(Asumsi!$B$5:$B$7,MATCH(I2827,Asumsi!$A$5:$A$7,0))-H2827,0)</f>
        <v>158595</v>
      </c>
      <c r="R2827" s="46">
        <f>MIN(G2827,INDEX(Asumsi!$C$5:$C$7,MATCH(I2827,Asumsi!$A$5:$A$7,0)))</f>
        <v>0.01</v>
      </c>
      <c r="S2827" s="43">
        <f t="shared" si="358"/>
        <v>0</v>
      </c>
      <c r="T2827" s="45">
        <f t="shared" si="359"/>
        <v>0</v>
      </c>
      <c r="U2827" s="45">
        <f>IF(L2827=1,F2827*INDEX(Asumsi!$B$5:$B$7,MATCH(I2827,Asumsi!$A$5:$A$7,0))-F2827*R2827,0)</f>
        <v>158595.20000000001</v>
      </c>
      <c r="V2827" s="45">
        <f>IF(S2827=1,U2827*(1-Asumsi!$B$10),U2827)</f>
        <v>158595.20000000001</v>
      </c>
    </row>
    <row r="2828" spans="1:22" x14ac:dyDescent="0.35">
      <c r="A2828" s="43">
        <v>59009</v>
      </c>
      <c r="B2828" s="43" t="s">
        <v>209</v>
      </c>
      <c r="C2828" s="43" t="s">
        <v>706</v>
      </c>
      <c r="D2828" s="44">
        <v>40865</v>
      </c>
      <c r="E2828" s="43">
        <v>19</v>
      </c>
      <c r="F2828" s="43">
        <v>1229820</v>
      </c>
      <c r="G2828" s="43">
        <v>0.02</v>
      </c>
      <c r="H2828" s="43">
        <v>24596</v>
      </c>
      <c r="I2828" s="43" t="s">
        <v>76</v>
      </c>
      <c r="J2828" s="43" t="s">
        <v>145</v>
      </c>
      <c r="K2828" s="43">
        <f t="shared" si="352"/>
        <v>2011</v>
      </c>
      <c r="L2828" s="43">
        <f t="shared" si="353"/>
        <v>0</v>
      </c>
      <c r="M2828" s="43">
        <f t="shared" si="354"/>
        <v>1</v>
      </c>
      <c r="N2828" s="43">
        <f t="shared" si="355"/>
        <v>1</v>
      </c>
      <c r="O2828" s="43" t="str">
        <f t="shared" si="356"/>
        <v>B: 1-3%</v>
      </c>
      <c r="P2828" s="45">
        <f t="shared" si="357"/>
        <v>0</v>
      </c>
      <c r="Q2828" s="45">
        <f>IF(L2828=1,F2828*INDEX(Asumsi!$B$5:$B$7,MATCH(I2828,Asumsi!$A$5:$A$7,0))-H2828,0)</f>
        <v>0</v>
      </c>
      <c r="R2828" s="46">
        <f>MIN(G2828,INDEX(Asumsi!$C$5:$C$7,MATCH(I2828,Asumsi!$A$5:$A$7,0)))</f>
        <v>0.02</v>
      </c>
      <c r="S2828" s="43">
        <f t="shared" si="358"/>
        <v>0</v>
      </c>
      <c r="T2828" s="45">
        <f t="shared" si="359"/>
        <v>0</v>
      </c>
      <c r="U2828" s="45">
        <f>IF(L2828=1,F2828*INDEX(Asumsi!$B$5:$B$7,MATCH(I2828,Asumsi!$A$5:$A$7,0))-F2828*R2828,0)</f>
        <v>0</v>
      </c>
      <c r="V2828" s="45">
        <f>IF(S2828=1,U2828*(1-Asumsi!$B$10),U2828)</f>
        <v>0</v>
      </c>
    </row>
    <row r="2829" spans="1:22" x14ac:dyDescent="0.35">
      <c r="A2829" s="43">
        <v>59491</v>
      </c>
      <c r="B2829" s="43" t="s">
        <v>202</v>
      </c>
      <c r="C2829" s="43" t="s">
        <v>730</v>
      </c>
      <c r="D2829" s="44">
        <v>40992</v>
      </c>
      <c r="E2829" s="43">
        <v>31</v>
      </c>
      <c r="F2829" s="43">
        <v>24940620</v>
      </c>
      <c r="G2829" s="43">
        <v>0.04</v>
      </c>
      <c r="H2829" s="43">
        <v>997625</v>
      </c>
      <c r="I2829" s="43" t="s">
        <v>76</v>
      </c>
      <c r="J2829" s="43" t="s">
        <v>138</v>
      </c>
      <c r="K2829" s="43">
        <f t="shared" si="352"/>
        <v>2012</v>
      </c>
      <c r="L2829" s="43">
        <f t="shared" si="353"/>
        <v>1</v>
      </c>
      <c r="M2829" s="43">
        <f t="shared" si="354"/>
        <v>0</v>
      </c>
      <c r="N2829" s="43">
        <f t="shared" si="355"/>
        <v>1</v>
      </c>
      <c r="O2829" s="43" t="str">
        <f t="shared" si="356"/>
        <v>C: 4-6%</v>
      </c>
      <c r="P2829" s="45">
        <f t="shared" si="357"/>
        <v>23942995</v>
      </c>
      <c r="Q2829" s="45">
        <f>IF(L2829=1,F2829*INDEX(Asumsi!$B$5:$B$7,MATCH(I2829,Asumsi!$A$5:$A$7,0))-H2829,0)</f>
        <v>6484561</v>
      </c>
      <c r="R2829" s="46">
        <f>MIN(G2829,INDEX(Asumsi!$C$5:$C$7,MATCH(I2829,Asumsi!$A$5:$A$7,0)))</f>
        <v>0.04</v>
      </c>
      <c r="S2829" s="43">
        <f t="shared" si="358"/>
        <v>0</v>
      </c>
      <c r="T2829" s="45">
        <f t="shared" si="359"/>
        <v>0</v>
      </c>
      <c r="U2829" s="45">
        <f>IF(L2829=1,F2829*INDEX(Asumsi!$B$5:$B$7,MATCH(I2829,Asumsi!$A$5:$A$7,0))-F2829*R2829,0)</f>
        <v>6484561.2000000002</v>
      </c>
      <c r="V2829" s="45">
        <f>IF(S2829=1,U2829*(1-Asumsi!$B$10),U2829)</f>
        <v>6484561.2000000002</v>
      </c>
    </row>
    <row r="2830" spans="1:22" x14ac:dyDescent="0.35">
      <c r="A2830" s="43">
        <v>59554</v>
      </c>
      <c r="B2830" s="43" t="s">
        <v>202</v>
      </c>
      <c r="C2830" s="43" t="s">
        <v>720</v>
      </c>
      <c r="D2830" s="44">
        <v>40862</v>
      </c>
      <c r="E2830" s="43">
        <v>40</v>
      </c>
      <c r="F2830" s="43">
        <v>1437200</v>
      </c>
      <c r="G2830" s="43">
        <v>0.08</v>
      </c>
      <c r="H2830" s="43">
        <v>114976</v>
      </c>
      <c r="I2830" s="43" t="s">
        <v>77</v>
      </c>
      <c r="J2830" s="43" t="s">
        <v>142</v>
      </c>
      <c r="K2830" s="43">
        <f t="shared" si="352"/>
        <v>2011</v>
      </c>
      <c r="L2830" s="43">
        <f t="shared" si="353"/>
        <v>1</v>
      </c>
      <c r="M2830" s="43">
        <f t="shared" si="354"/>
        <v>0</v>
      </c>
      <c r="N2830" s="43">
        <f t="shared" si="355"/>
        <v>1</v>
      </c>
      <c r="O2830" s="43" t="str">
        <f t="shared" si="356"/>
        <v>D: 7%+</v>
      </c>
      <c r="P2830" s="45">
        <f t="shared" si="357"/>
        <v>1322224</v>
      </c>
      <c r="Q2830" s="45">
        <f>IF(L2830=1,F2830*INDEX(Asumsi!$B$5:$B$7,MATCH(I2830,Asumsi!$A$5:$A$7,0))-H2830,0)</f>
        <v>316184</v>
      </c>
      <c r="R2830" s="46">
        <f>MIN(G2830,INDEX(Asumsi!$C$5:$C$7,MATCH(I2830,Asumsi!$A$5:$A$7,0)))</f>
        <v>0.05</v>
      </c>
      <c r="S2830" s="43">
        <f t="shared" si="358"/>
        <v>1</v>
      </c>
      <c r="T2830" s="45">
        <f t="shared" si="359"/>
        <v>43116</v>
      </c>
      <c r="U2830" s="45">
        <f>IF(L2830=1,F2830*INDEX(Asumsi!$B$5:$B$7,MATCH(I2830,Asumsi!$A$5:$A$7,0))-F2830*R2830,0)</f>
        <v>359300</v>
      </c>
      <c r="V2830" s="45">
        <f>IF(S2830=1,U2830*(1-Asumsi!$B$10),U2830)</f>
        <v>341335</v>
      </c>
    </row>
    <row r="2831" spans="1:22" x14ac:dyDescent="0.35">
      <c r="A2831" s="43">
        <v>59559</v>
      </c>
      <c r="B2831" s="43" t="s">
        <v>202</v>
      </c>
      <c r="C2831" s="43" t="s">
        <v>730</v>
      </c>
      <c r="D2831" s="44">
        <v>40438</v>
      </c>
      <c r="E2831" s="43">
        <v>30</v>
      </c>
      <c r="F2831" s="43">
        <v>794340</v>
      </c>
      <c r="G2831" s="43">
        <v>0.1</v>
      </c>
      <c r="H2831" s="43">
        <v>79434</v>
      </c>
      <c r="I2831" s="43" t="s">
        <v>75</v>
      </c>
      <c r="J2831" s="43" t="s">
        <v>144</v>
      </c>
      <c r="K2831" s="43">
        <f t="shared" si="352"/>
        <v>2010</v>
      </c>
      <c r="L2831" s="43">
        <f t="shared" si="353"/>
        <v>1</v>
      </c>
      <c r="M2831" s="43">
        <f t="shared" si="354"/>
        <v>0</v>
      </c>
      <c r="N2831" s="43">
        <f t="shared" si="355"/>
        <v>1</v>
      </c>
      <c r="O2831" s="43" t="str">
        <f t="shared" si="356"/>
        <v>D: 7%+</v>
      </c>
      <c r="P2831" s="45">
        <f t="shared" si="357"/>
        <v>714906</v>
      </c>
      <c r="Q2831" s="45">
        <f>IF(L2831=1,F2831*INDEX(Asumsi!$B$5:$B$7,MATCH(I2831,Asumsi!$A$5:$A$7,0))-H2831,0)</f>
        <v>158868</v>
      </c>
      <c r="R2831" s="46">
        <f>MIN(G2831,INDEX(Asumsi!$C$5:$C$7,MATCH(I2831,Asumsi!$A$5:$A$7,0)))</f>
        <v>0.03</v>
      </c>
      <c r="S2831" s="43">
        <f t="shared" si="358"/>
        <v>1</v>
      </c>
      <c r="T2831" s="45">
        <f t="shared" si="359"/>
        <v>55603.8</v>
      </c>
      <c r="U2831" s="45">
        <f>IF(L2831=1,F2831*INDEX(Asumsi!$B$5:$B$7,MATCH(I2831,Asumsi!$A$5:$A$7,0))-F2831*R2831,0)</f>
        <v>214471.8</v>
      </c>
      <c r="V2831" s="45">
        <f>IF(S2831=1,U2831*(1-Asumsi!$B$10),U2831)</f>
        <v>203748.21</v>
      </c>
    </row>
    <row r="2832" spans="1:22" x14ac:dyDescent="0.35">
      <c r="A2832" s="43">
        <v>59745</v>
      </c>
      <c r="B2832" s="43" t="s">
        <v>202</v>
      </c>
      <c r="C2832" s="43" t="s">
        <v>704</v>
      </c>
      <c r="D2832" s="44">
        <v>39922</v>
      </c>
      <c r="E2832" s="43">
        <v>36</v>
      </c>
      <c r="F2832" s="43">
        <v>36185320</v>
      </c>
      <c r="G2832" s="43">
        <v>0.09</v>
      </c>
      <c r="H2832" s="43">
        <v>3256679</v>
      </c>
      <c r="I2832" s="43" t="s">
        <v>76</v>
      </c>
      <c r="J2832" s="43" t="s">
        <v>138</v>
      </c>
      <c r="K2832" s="43">
        <f t="shared" si="352"/>
        <v>2009</v>
      </c>
      <c r="L2832" s="43">
        <f t="shared" si="353"/>
        <v>1</v>
      </c>
      <c r="M2832" s="43">
        <f t="shared" si="354"/>
        <v>0</v>
      </c>
      <c r="N2832" s="43">
        <f t="shared" si="355"/>
        <v>1</v>
      </c>
      <c r="O2832" s="43" t="str">
        <f t="shared" si="356"/>
        <v>D: 7%+</v>
      </c>
      <c r="P2832" s="45">
        <f t="shared" si="357"/>
        <v>32928641</v>
      </c>
      <c r="Q2832" s="45">
        <f>IF(L2832=1,F2832*INDEX(Asumsi!$B$5:$B$7,MATCH(I2832,Asumsi!$A$5:$A$7,0))-H2832,0)</f>
        <v>7598917</v>
      </c>
      <c r="R2832" s="46">
        <f>MIN(G2832,INDEX(Asumsi!$C$5:$C$7,MATCH(I2832,Asumsi!$A$5:$A$7,0)))</f>
        <v>0.05</v>
      </c>
      <c r="S2832" s="43">
        <f t="shared" si="358"/>
        <v>1</v>
      </c>
      <c r="T2832" s="45">
        <f t="shared" si="359"/>
        <v>1447412.7999999998</v>
      </c>
      <c r="U2832" s="45">
        <f>IF(L2832=1,F2832*INDEX(Asumsi!$B$5:$B$7,MATCH(I2832,Asumsi!$A$5:$A$7,0))-F2832*R2832,0)</f>
        <v>9046330</v>
      </c>
      <c r="V2832" s="45">
        <f>IF(S2832=1,U2832*(1-Asumsi!$B$10),U2832)</f>
        <v>8594013.5</v>
      </c>
    </row>
    <row r="2833" spans="1:22" x14ac:dyDescent="0.35">
      <c r="A2833" s="43">
        <v>59906</v>
      </c>
      <c r="B2833" s="43" t="s">
        <v>202</v>
      </c>
      <c r="C2833" s="43" t="s">
        <v>724</v>
      </c>
      <c r="D2833" s="44">
        <v>40318</v>
      </c>
      <c r="E2833" s="43">
        <v>32</v>
      </c>
      <c r="F2833" s="43">
        <v>569840</v>
      </c>
      <c r="G2833" s="43">
        <v>0.03</v>
      </c>
      <c r="H2833" s="43">
        <v>17095</v>
      </c>
      <c r="I2833" s="43" t="s">
        <v>76</v>
      </c>
      <c r="J2833" s="43" t="s">
        <v>145</v>
      </c>
      <c r="K2833" s="43">
        <f t="shared" si="352"/>
        <v>2010</v>
      </c>
      <c r="L2833" s="43">
        <f t="shared" si="353"/>
        <v>1</v>
      </c>
      <c r="M2833" s="43">
        <f t="shared" si="354"/>
        <v>0</v>
      </c>
      <c r="N2833" s="43">
        <f t="shared" si="355"/>
        <v>1</v>
      </c>
      <c r="O2833" s="43" t="str">
        <f t="shared" si="356"/>
        <v>B: 1-3%</v>
      </c>
      <c r="P2833" s="45">
        <f t="shared" si="357"/>
        <v>552745</v>
      </c>
      <c r="Q2833" s="45">
        <f>IF(L2833=1,F2833*INDEX(Asumsi!$B$5:$B$7,MATCH(I2833,Asumsi!$A$5:$A$7,0))-H2833,0)</f>
        <v>153857</v>
      </c>
      <c r="R2833" s="46">
        <f>MIN(G2833,INDEX(Asumsi!$C$5:$C$7,MATCH(I2833,Asumsi!$A$5:$A$7,0)))</f>
        <v>0.03</v>
      </c>
      <c r="S2833" s="43">
        <f t="shared" si="358"/>
        <v>0</v>
      </c>
      <c r="T2833" s="45">
        <f t="shared" si="359"/>
        <v>0</v>
      </c>
      <c r="U2833" s="45">
        <f>IF(L2833=1,F2833*INDEX(Asumsi!$B$5:$B$7,MATCH(I2833,Asumsi!$A$5:$A$7,0))-F2833*R2833,0)</f>
        <v>153856.79999999999</v>
      </c>
      <c r="V2833" s="45">
        <f>IF(S2833=1,U2833*(1-Asumsi!$B$10),U2833)</f>
        <v>153856.79999999999</v>
      </c>
    </row>
    <row r="2834" spans="1:22" x14ac:dyDescent="0.35">
      <c r="A2834" s="43">
        <v>454</v>
      </c>
      <c r="B2834" s="43" t="s">
        <v>202</v>
      </c>
      <c r="C2834" s="43" t="s">
        <v>731</v>
      </c>
      <c r="D2834" s="44">
        <v>40903</v>
      </c>
      <c r="E2834" s="43">
        <v>42</v>
      </c>
      <c r="F2834" s="43">
        <v>468400</v>
      </c>
      <c r="G2834" s="43">
        <v>0.09</v>
      </c>
      <c r="H2834" s="43">
        <v>42156</v>
      </c>
      <c r="I2834" s="43" t="s">
        <v>76</v>
      </c>
      <c r="J2834" s="43" t="s">
        <v>150</v>
      </c>
      <c r="K2834" s="43">
        <f t="shared" si="352"/>
        <v>2011</v>
      </c>
      <c r="L2834" s="43">
        <f t="shared" si="353"/>
        <v>1</v>
      </c>
      <c r="M2834" s="43">
        <f t="shared" si="354"/>
        <v>0</v>
      </c>
      <c r="N2834" s="43">
        <f t="shared" si="355"/>
        <v>1</v>
      </c>
      <c r="O2834" s="43" t="str">
        <f t="shared" si="356"/>
        <v>D: 7%+</v>
      </c>
      <c r="P2834" s="45">
        <f t="shared" si="357"/>
        <v>426244</v>
      </c>
      <c r="Q2834" s="45">
        <f>IF(L2834=1,F2834*INDEX(Asumsi!$B$5:$B$7,MATCH(I2834,Asumsi!$A$5:$A$7,0))-H2834,0)</f>
        <v>98364</v>
      </c>
      <c r="R2834" s="46">
        <f>MIN(G2834,INDEX(Asumsi!$C$5:$C$7,MATCH(I2834,Asumsi!$A$5:$A$7,0)))</f>
        <v>0.05</v>
      </c>
      <c r="S2834" s="43">
        <f t="shared" si="358"/>
        <v>1</v>
      </c>
      <c r="T2834" s="45">
        <f t="shared" si="359"/>
        <v>18735.999999999996</v>
      </c>
      <c r="U2834" s="45">
        <f>IF(L2834=1,F2834*INDEX(Asumsi!$B$5:$B$7,MATCH(I2834,Asumsi!$A$5:$A$7,0))-F2834*R2834,0)</f>
        <v>117100</v>
      </c>
      <c r="V2834" s="45">
        <f>IF(S2834=1,U2834*(1-Asumsi!$B$10),U2834)</f>
        <v>111245</v>
      </c>
    </row>
    <row r="2835" spans="1:22" x14ac:dyDescent="0.35">
      <c r="A2835" s="43">
        <v>549</v>
      </c>
      <c r="B2835" s="43" t="s">
        <v>202</v>
      </c>
      <c r="C2835" s="43" t="s">
        <v>732</v>
      </c>
      <c r="D2835" s="44">
        <v>41102</v>
      </c>
      <c r="E2835" s="43">
        <v>13</v>
      </c>
      <c r="F2835" s="43">
        <v>140480</v>
      </c>
      <c r="G2835" s="43">
        <v>0.03</v>
      </c>
      <c r="H2835" s="43">
        <v>4214</v>
      </c>
      <c r="I2835" s="43" t="s">
        <v>76</v>
      </c>
      <c r="J2835" s="43" t="s">
        <v>145</v>
      </c>
      <c r="K2835" s="43">
        <f t="shared" si="352"/>
        <v>2012</v>
      </c>
      <c r="L2835" s="43">
        <f t="shared" si="353"/>
        <v>1</v>
      </c>
      <c r="M2835" s="43">
        <f t="shared" si="354"/>
        <v>0</v>
      </c>
      <c r="N2835" s="43">
        <f t="shared" si="355"/>
        <v>1</v>
      </c>
      <c r="O2835" s="43" t="str">
        <f t="shared" si="356"/>
        <v>B: 1-3%</v>
      </c>
      <c r="P2835" s="45">
        <f t="shared" si="357"/>
        <v>136266</v>
      </c>
      <c r="Q2835" s="45">
        <f>IF(L2835=1,F2835*INDEX(Asumsi!$B$5:$B$7,MATCH(I2835,Asumsi!$A$5:$A$7,0))-H2835,0)</f>
        <v>37930</v>
      </c>
      <c r="R2835" s="46">
        <f>MIN(G2835,INDEX(Asumsi!$C$5:$C$7,MATCH(I2835,Asumsi!$A$5:$A$7,0)))</f>
        <v>0.03</v>
      </c>
      <c r="S2835" s="43">
        <f t="shared" si="358"/>
        <v>0</v>
      </c>
      <c r="T2835" s="45">
        <f t="shared" si="359"/>
        <v>0</v>
      </c>
      <c r="U2835" s="45">
        <f>IF(L2835=1,F2835*INDEX(Asumsi!$B$5:$B$7,MATCH(I2835,Asumsi!$A$5:$A$7,0))-F2835*R2835,0)</f>
        <v>37929.599999999999</v>
      </c>
      <c r="V2835" s="45">
        <f>IF(S2835=1,U2835*(1-Asumsi!$B$10),U2835)</f>
        <v>37929.599999999999</v>
      </c>
    </row>
    <row r="2836" spans="1:22" x14ac:dyDescent="0.35">
      <c r="A2836" s="43">
        <v>999</v>
      </c>
      <c r="B2836" s="43" t="s">
        <v>202</v>
      </c>
      <c r="C2836" s="43" t="s">
        <v>733</v>
      </c>
      <c r="D2836" s="44">
        <v>40425</v>
      </c>
      <c r="E2836" s="43">
        <v>6</v>
      </c>
      <c r="F2836" s="43">
        <v>1167280</v>
      </c>
      <c r="G2836" s="43">
        <v>0.08</v>
      </c>
      <c r="H2836" s="43">
        <v>93382</v>
      </c>
      <c r="I2836" s="43" t="s">
        <v>76</v>
      </c>
      <c r="J2836" s="43" t="s">
        <v>140</v>
      </c>
      <c r="K2836" s="43">
        <f t="shared" si="352"/>
        <v>2010</v>
      </c>
      <c r="L2836" s="43">
        <f t="shared" si="353"/>
        <v>1</v>
      </c>
      <c r="M2836" s="43">
        <f t="shared" si="354"/>
        <v>0</v>
      </c>
      <c r="N2836" s="43">
        <f t="shared" si="355"/>
        <v>1</v>
      </c>
      <c r="O2836" s="43" t="str">
        <f t="shared" si="356"/>
        <v>D: 7%+</v>
      </c>
      <c r="P2836" s="45">
        <f t="shared" si="357"/>
        <v>1073898</v>
      </c>
      <c r="Q2836" s="45">
        <f>IF(L2836=1,F2836*INDEX(Asumsi!$B$5:$B$7,MATCH(I2836,Asumsi!$A$5:$A$7,0))-H2836,0)</f>
        <v>256802</v>
      </c>
      <c r="R2836" s="46">
        <f>MIN(G2836,INDEX(Asumsi!$C$5:$C$7,MATCH(I2836,Asumsi!$A$5:$A$7,0)))</f>
        <v>0.05</v>
      </c>
      <c r="S2836" s="43">
        <f t="shared" si="358"/>
        <v>1</v>
      </c>
      <c r="T2836" s="45">
        <f t="shared" si="359"/>
        <v>35018.400000000001</v>
      </c>
      <c r="U2836" s="45">
        <f>IF(L2836=1,F2836*INDEX(Asumsi!$B$5:$B$7,MATCH(I2836,Asumsi!$A$5:$A$7,0))-F2836*R2836,0)</f>
        <v>291820</v>
      </c>
      <c r="V2836" s="45">
        <f>IF(S2836=1,U2836*(1-Asumsi!$B$10),U2836)</f>
        <v>277229</v>
      </c>
    </row>
    <row r="2837" spans="1:22" x14ac:dyDescent="0.35">
      <c r="A2837" s="43">
        <v>1286</v>
      </c>
      <c r="B2837" s="43" t="s">
        <v>202</v>
      </c>
      <c r="C2837" s="43" t="s">
        <v>512</v>
      </c>
      <c r="D2837" s="44">
        <v>40311</v>
      </c>
      <c r="E2837" s="43">
        <v>46</v>
      </c>
      <c r="F2837" s="43">
        <v>468740</v>
      </c>
      <c r="G2837" s="43">
        <v>0.05</v>
      </c>
      <c r="H2837" s="43">
        <v>23437</v>
      </c>
      <c r="I2837" s="43" t="s">
        <v>76</v>
      </c>
      <c r="J2837" s="43" t="s">
        <v>138</v>
      </c>
      <c r="K2837" s="43">
        <f t="shared" si="352"/>
        <v>2010</v>
      </c>
      <c r="L2837" s="43">
        <f t="shared" si="353"/>
        <v>1</v>
      </c>
      <c r="M2837" s="43">
        <f t="shared" si="354"/>
        <v>0</v>
      </c>
      <c r="N2837" s="43">
        <f t="shared" si="355"/>
        <v>1</v>
      </c>
      <c r="O2837" s="43" t="str">
        <f t="shared" si="356"/>
        <v>C: 4-6%</v>
      </c>
      <c r="P2837" s="45">
        <f t="shared" si="357"/>
        <v>445303</v>
      </c>
      <c r="Q2837" s="45">
        <f>IF(L2837=1,F2837*INDEX(Asumsi!$B$5:$B$7,MATCH(I2837,Asumsi!$A$5:$A$7,0))-H2837,0)</f>
        <v>117185</v>
      </c>
      <c r="R2837" s="46">
        <f>MIN(G2837,INDEX(Asumsi!$C$5:$C$7,MATCH(I2837,Asumsi!$A$5:$A$7,0)))</f>
        <v>0.05</v>
      </c>
      <c r="S2837" s="43">
        <f t="shared" si="358"/>
        <v>0</v>
      </c>
      <c r="T2837" s="45">
        <f t="shared" si="359"/>
        <v>0</v>
      </c>
      <c r="U2837" s="45">
        <f>IF(L2837=1,F2837*INDEX(Asumsi!$B$5:$B$7,MATCH(I2837,Asumsi!$A$5:$A$7,0))-F2837*R2837,0)</f>
        <v>117185</v>
      </c>
      <c r="V2837" s="45">
        <f>IF(S2837=1,U2837*(1-Asumsi!$B$10),U2837)</f>
        <v>117185</v>
      </c>
    </row>
    <row r="2838" spans="1:22" x14ac:dyDescent="0.35">
      <c r="A2838" s="43">
        <v>1831</v>
      </c>
      <c r="B2838" s="43" t="s">
        <v>202</v>
      </c>
      <c r="C2838" s="43" t="s">
        <v>732</v>
      </c>
      <c r="D2838" s="44">
        <v>40513</v>
      </c>
      <c r="E2838" s="43">
        <v>33</v>
      </c>
      <c r="F2838" s="43">
        <v>25172380</v>
      </c>
      <c r="G2838" s="43">
        <v>0</v>
      </c>
      <c r="H2838" s="43">
        <v>0</v>
      </c>
      <c r="I2838" s="43" t="s">
        <v>76</v>
      </c>
      <c r="J2838" s="43" t="s">
        <v>140</v>
      </c>
      <c r="K2838" s="43">
        <f t="shared" si="352"/>
        <v>2010</v>
      </c>
      <c r="L2838" s="43">
        <f t="shared" si="353"/>
        <v>1</v>
      </c>
      <c r="M2838" s="43">
        <f t="shared" si="354"/>
        <v>0</v>
      </c>
      <c r="N2838" s="43">
        <f t="shared" si="355"/>
        <v>1</v>
      </c>
      <c r="O2838" s="43" t="str">
        <f t="shared" si="356"/>
        <v>A: 0%</v>
      </c>
      <c r="P2838" s="45">
        <f t="shared" si="357"/>
        <v>25172380</v>
      </c>
      <c r="Q2838" s="45">
        <f>IF(L2838=1,F2838*INDEX(Asumsi!$B$5:$B$7,MATCH(I2838,Asumsi!$A$5:$A$7,0))-H2838,0)</f>
        <v>7551714</v>
      </c>
      <c r="R2838" s="46">
        <f>MIN(G2838,INDEX(Asumsi!$C$5:$C$7,MATCH(I2838,Asumsi!$A$5:$A$7,0)))</f>
        <v>0</v>
      </c>
      <c r="S2838" s="43">
        <f t="shared" si="358"/>
        <v>0</v>
      </c>
      <c r="T2838" s="45">
        <f t="shared" si="359"/>
        <v>0</v>
      </c>
      <c r="U2838" s="45">
        <f>IF(L2838=1,F2838*INDEX(Asumsi!$B$5:$B$7,MATCH(I2838,Asumsi!$A$5:$A$7,0))-F2838*R2838,0)</f>
        <v>7551714</v>
      </c>
      <c r="V2838" s="45">
        <f>IF(S2838=1,U2838*(1-Asumsi!$B$10),U2838)</f>
        <v>7551714</v>
      </c>
    </row>
    <row r="2839" spans="1:22" x14ac:dyDescent="0.35">
      <c r="A2839" s="43">
        <v>1892</v>
      </c>
      <c r="B2839" s="43" t="s">
        <v>202</v>
      </c>
      <c r="C2839" s="43" t="s">
        <v>734</v>
      </c>
      <c r="D2839" s="44">
        <v>39897</v>
      </c>
      <c r="E2839" s="43">
        <v>47</v>
      </c>
      <c r="F2839" s="43">
        <v>387260</v>
      </c>
      <c r="G2839" s="43">
        <v>0.05</v>
      </c>
      <c r="H2839" s="43">
        <v>19363</v>
      </c>
      <c r="I2839" s="43" t="s">
        <v>76</v>
      </c>
      <c r="J2839" s="43" t="s">
        <v>138</v>
      </c>
      <c r="K2839" s="43">
        <f t="shared" si="352"/>
        <v>2009</v>
      </c>
      <c r="L2839" s="43">
        <f t="shared" si="353"/>
        <v>1</v>
      </c>
      <c r="M2839" s="43">
        <f t="shared" si="354"/>
        <v>0</v>
      </c>
      <c r="N2839" s="43">
        <f t="shared" si="355"/>
        <v>1</v>
      </c>
      <c r="O2839" s="43" t="str">
        <f t="shared" si="356"/>
        <v>C: 4-6%</v>
      </c>
      <c r="P2839" s="45">
        <f t="shared" si="357"/>
        <v>367897</v>
      </c>
      <c r="Q2839" s="45">
        <f>IF(L2839=1,F2839*INDEX(Asumsi!$B$5:$B$7,MATCH(I2839,Asumsi!$A$5:$A$7,0))-H2839,0)</f>
        <v>96815</v>
      </c>
      <c r="R2839" s="46">
        <f>MIN(G2839,INDEX(Asumsi!$C$5:$C$7,MATCH(I2839,Asumsi!$A$5:$A$7,0)))</f>
        <v>0.05</v>
      </c>
      <c r="S2839" s="43">
        <f t="shared" si="358"/>
        <v>0</v>
      </c>
      <c r="T2839" s="45">
        <f t="shared" si="359"/>
        <v>0</v>
      </c>
      <c r="U2839" s="45">
        <f>IF(L2839=1,F2839*INDEX(Asumsi!$B$5:$B$7,MATCH(I2839,Asumsi!$A$5:$A$7,0))-F2839*R2839,0)</f>
        <v>96815</v>
      </c>
      <c r="V2839" s="45">
        <f>IF(S2839=1,U2839*(1-Asumsi!$B$10),U2839)</f>
        <v>96815</v>
      </c>
    </row>
    <row r="2840" spans="1:22" x14ac:dyDescent="0.35">
      <c r="A2840" s="43">
        <v>1991</v>
      </c>
      <c r="B2840" s="43" t="s">
        <v>202</v>
      </c>
      <c r="C2840" s="43" t="s">
        <v>544</v>
      </c>
      <c r="D2840" s="44">
        <v>41158</v>
      </c>
      <c r="E2840" s="43">
        <v>27</v>
      </c>
      <c r="F2840" s="43">
        <v>6982120</v>
      </c>
      <c r="G2840" s="43">
        <v>0.09</v>
      </c>
      <c r="H2840" s="43">
        <v>628391</v>
      </c>
      <c r="I2840" s="43" t="s">
        <v>75</v>
      </c>
      <c r="J2840" s="43" t="s">
        <v>144</v>
      </c>
      <c r="K2840" s="43">
        <f t="shared" si="352"/>
        <v>2012</v>
      </c>
      <c r="L2840" s="43">
        <f t="shared" si="353"/>
        <v>1</v>
      </c>
      <c r="M2840" s="43">
        <f t="shared" si="354"/>
        <v>0</v>
      </c>
      <c r="N2840" s="43">
        <f t="shared" si="355"/>
        <v>1</v>
      </c>
      <c r="O2840" s="43" t="str">
        <f t="shared" si="356"/>
        <v>D: 7%+</v>
      </c>
      <c r="P2840" s="45">
        <f t="shared" si="357"/>
        <v>6353729</v>
      </c>
      <c r="Q2840" s="45">
        <f>IF(L2840=1,F2840*INDEX(Asumsi!$B$5:$B$7,MATCH(I2840,Asumsi!$A$5:$A$7,0))-H2840,0)</f>
        <v>1466245</v>
      </c>
      <c r="R2840" s="46">
        <f>MIN(G2840,INDEX(Asumsi!$C$5:$C$7,MATCH(I2840,Asumsi!$A$5:$A$7,0)))</f>
        <v>0.03</v>
      </c>
      <c r="S2840" s="43">
        <f t="shared" si="358"/>
        <v>1</v>
      </c>
      <c r="T2840" s="45">
        <f t="shared" si="359"/>
        <v>418927.2</v>
      </c>
      <c r="U2840" s="45">
        <f>IF(L2840=1,F2840*INDEX(Asumsi!$B$5:$B$7,MATCH(I2840,Asumsi!$A$5:$A$7,0))-F2840*R2840,0)</f>
        <v>1885172.4</v>
      </c>
      <c r="V2840" s="45">
        <f>IF(S2840=1,U2840*(1-Asumsi!$B$10),U2840)</f>
        <v>1790913.7799999998</v>
      </c>
    </row>
    <row r="2841" spans="1:22" x14ac:dyDescent="0.35">
      <c r="A2841" s="43">
        <v>4610</v>
      </c>
      <c r="B2841" s="43" t="s">
        <v>209</v>
      </c>
      <c r="C2841" s="43" t="s">
        <v>727</v>
      </c>
      <c r="D2841" s="44">
        <v>40346</v>
      </c>
      <c r="E2841" s="43">
        <v>8</v>
      </c>
      <c r="F2841" s="43">
        <v>133760</v>
      </c>
      <c r="G2841" s="43">
        <v>0.09</v>
      </c>
      <c r="H2841" s="43">
        <v>12038</v>
      </c>
      <c r="I2841" s="43" t="s">
        <v>77</v>
      </c>
      <c r="J2841" s="43" t="s">
        <v>142</v>
      </c>
      <c r="K2841" s="43">
        <f t="shared" si="352"/>
        <v>2010</v>
      </c>
      <c r="L2841" s="43">
        <f t="shared" si="353"/>
        <v>0</v>
      </c>
      <c r="M2841" s="43">
        <f t="shared" si="354"/>
        <v>1</v>
      </c>
      <c r="N2841" s="43">
        <f t="shared" si="355"/>
        <v>1</v>
      </c>
      <c r="O2841" s="43" t="str">
        <f t="shared" si="356"/>
        <v>D: 7%+</v>
      </c>
      <c r="P2841" s="45">
        <f t="shared" si="357"/>
        <v>0</v>
      </c>
      <c r="Q2841" s="45">
        <f>IF(L2841=1,F2841*INDEX(Asumsi!$B$5:$B$7,MATCH(I2841,Asumsi!$A$5:$A$7,0))-H2841,0)</f>
        <v>0</v>
      </c>
      <c r="R2841" s="46">
        <f>MIN(G2841,INDEX(Asumsi!$C$5:$C$7,MATCH(I2841,Asumsi!$A$5:$A$7,0)))</f>
        <v>0.05</v>
      </c>
      <c r="S2841" s="43">
        <f t="shared" si="358"/>
        <v>1</v>
      </c>
      <c r="T2841" s="45">
        <f t="shared" si="359"/>
        <v>0</v>
      </c>
      <c r="U2841" s="45">
        <f>IF(L2841=1,F2841*INDEX(Asumsi!$B$5:$B$7,MATCH(I2841,Asumsi!$A$5:$A$7,0))-F2841*R2841,0)</f>
        <v>0</v>
      </c>
      <c r="V2841" s="45">
        <f>IF(S2841=1,U2841*(1-Asumsi!$B$10),U2841)</f>
        <v>0</v>
      </c>
    </row>
    <row r="2842" spans="1:22" x14ac:dyDescent="0.35">
      <c r="A2842" s="43">
        <v>5697</v>
      </c>
      <c r="B2842" s="43" t="s">
        <v>202</v>
      </c>
      <c r="C2842" s="43" t="s">
        <v>733</v>
      </c>
      <c r="D2842" s="44">
        <v>41186</v>
      </c>
      <c r="E2842" s="43">
        <v>31</v>
      </c>
      <c r="F2842" s="43">
        <v>743360</v>
      </c>
      <c r="G2842" s="43">
        <v>0.03</v>
      </c>
      <c r="H2842" s="43">
        <v>22301</v>
      </c>
      <c r="I2842" s="43" t="s">
        <v>76</v>
      </c>
      <c r="J2842" s="43" t="s">
        <v>140</v>
      </c>
      <c r="K2842" s="43">
        <f t="shared" si="352"/>
        <v>2012</v>
      </c>
      <c r="L2842" s="43">
        <f t="shared" si="353"/>
        <v>1</v>
      </c>
      <c r="M2842" s="43">
        <f t="shared" si="354"/>
        <v>0</v>
      </c>
      <c r="N2842" s="43">
        <f t="shared" si="355"/>
        <v>1</v>
      </c>
      <c r="O2842" s="43" t="str">
        <f t="shared" si="356"/>
        <v>B: 1-3%</v>
      </c>
      <c r="P2842" s="45">
        <f t="shared" si="357"/>
        <v>721059</v>
      </c>
      <c r="Q2842" s="45">
        <f>IF(L2842=1,F2842*INDEX(Asumsi!$B$5:$B$7,MATCH(I2842,Asumsi!$A$5:$A$7,0))-H2842,0)</f>
        <v>200707</v>
      </c>
      <c r="R2842" s="46">
        <f>MIN(G2842,INDEX(Asumsi!$C$5:$C$7,MATCH(I2842,Asumsi!$A$5:$A$7,0)))</f>
        <v>0.03</v>
      </c>
      <c r="S2842" s="43">
        <f t="shared" si="358"/>
        <v>0</v>
      </c>
      <c r="T2842" s="45">
        <f t="shared" si="359"/>
        <v>0</v>
      </c>
      <c r="U2842" s="45">
        <f>IF(L2842=1,F2842*INDEX(Asumsi!$B$5:$B$7,MATCH(I2842,Asumsi!$A$5:$A$7,0))-F2842*R2842,0)</f>
        <v>200707.20000000001</v>
      </c>
      <c r="V2842" s="45">
        <f>IF(S2842=1,U2842*(1-Asumsi!$B$10),U2842)</f>
        <v>200707.20000000001</v>
      </c>
    </row>
    <row r="2843" spans="1:22" x14ac:dyDescent="0.35">
      <c r="A2843" s="43">
        <v>5986</v>
      </c>
      <c r="B2843" s="43" t="s">
        <v>202</v>
      </c>
      <c r="C2843" s="43" t="s">
        <v>285</v>
      </c>
      <c r="D2843" s="44">
        <v>41020</v>
      </c>
      <c r="E2843" s="43">
        <v>48</v>
      </c>
      <c r="F2843" s="43">
        <v>11112360</v>
      </c>
      <c r="G2843" s="43">
        <v>0.08</v>
      </c>
      <c r="H2843" s="43">
        <v>888989</v>
      </c>
      <c r="I2843" s="43" t="s">
        <v>76</v>
      </c>
      <c r="J2843" s="43" t="s">
        <v>141</v>
      </c>
      <c r="K2843" s="43">
        <f t="shared" si="352"/>
        <v>2012</v>
      </c>
      <c r="L2843" s="43">
        <f t="shared" si="353"/>
        <v>1</v>
      </c>
      <c r="M2843" s="43">
        <f t="shared" si="354"/>
        <v>0</v>
      </c>
      <c r="N2843" s="43">
        <f t="shared" si="355"/>
        <v>1</v>
      </c>
      <c r="O2843" s="43" t="str">
        <f t="shared" si="356"/>
        <v>D: 7%+</v>
      </c>
      <c r="P2843" s="45">
        <f t="shared" si="357"/>
        <v>10223371</v>
      </c>
      <c r="Q2843" s="45">
        <f>IF(L2843=1,F2843*INDEX(Asumsi!$B$5:$B$7,MATCH(I2843,Asumsi!$A$5:$A$7,0))-H2843,0)</f>
        <v>2444719</v>
      </c>
      <c r="R2843" s="46">
        <f>MIN(G2843,INDEX(Asumsi!$C$5:$C$7,MATCH(I2843,Asumsi!$A$5:$A$7,0)))</f>
        <v>0.05</v>
      </c>
      <c r="S2843" s="43">
        <f t="shared" si="358"/>
        <v>1</v>
      </c>
      <c r="T2843" s="45">
        <f t="shared" si="359"/>
        <v>333370.8</v>
      </c>
      <c r="U2843" s="45">
        <f>IF(L2843=1,F2843*INDEX(Asumsi!$B$5:$B$7,MATCH(I2843,Asumsi!$A$5:$A$7,0))-F2843*R2843,0)</f>
        <v>2778090</v>
      </c>
      <c r="V2843" s="45">
        <f>IF(S2843=1,U2843*(1-Asumsi!$B$10),U2843)</f>
        <v>2639185.5</v>
      </c>
    </row>
    <row r="2844" spans="1:22" x14ac:dyDescent="0.35">
      <c r="A2844" s="43">
        <v>6053</v>
      </c>
      <c r="B2844" s="43" t="s">
        <v>202</v>
      </c>
      <c r="C2844" s="43" t="s">
        <v>735</v>
      </c>
      <c r="D2844" s="44">
        <v>40523</v>
      </c>
      <c r="E2844" s="43">
        <v>4</v>
      </c>
      <c r="F2844" s="43">
        <v>32160</v>
      </c>
      <c r="G2844" s="43">
        <v>0.04</v>
      </c>
      <c r="H2844" s="43">
        <v>1286</v>
      </c>
      <c r="I2844" s="43" t="s">
        <v>76</v>
      </c>
      <c r="J2844" s="43" t="s">
        <v>138</v>
      </c>
      <c r="K2844" s="43">
        <f t="shared" si="352"/>
        <v>2010</v>
      </c>
      <c r="L2844" s="43">
        <f t="shared" si="353"/>
        <v>1</v>
      </c>
      <c r="M2844" s="43">
        <f t="shared" si="354"/>
        <v>0</v>
      </c>
      <c r="N2844" s="43">
        <f t="shared" si="355"/>
        <v>1</v>
      </c>
      <c r="O2844" s="43" t="str">
        <f t="shared" si="356"/>
        <v>C: 4-6%</v>
      </c>
      <c r="P2844" s="45">
        <f t="shared" si="357"/>
        <v>30874</v>
      </c>
      <c r="Q2844" s="45">
        <f>IF(L2844=1,F2844*INDEX(Asumsi!$B$5:$B$7,MATCH(I2844,Asumsi!$A$5:$A$7,0))-H2844,0)</f>
        <v>8362</v>
      </c>
      <c r="R2844" s="46">
        <f>MIN(G2844,INDEX(Asumsi!$C$5:$C$7,MATCH(I2844,Asumsi!$A$5:$A$7,0)))</f>
        <v>0.04</v>
      </c>
      <c r="S2844" s="43">
        <f t="shared" si="358"/>
        <v>0</v>
      </c>
      <c r="T2844" s="45">
        <f t="shared" si="359"/>
        <v>0</v>
      </c>
      <c r="U2844" s="45">
        <f>IF(L2844=1,F2844*INDEX(Asumsi!$B$5:$B$7,MATCH(I2844,Asumsi!$A$5:$A$7,0))-F2844*R2844,0)</f>
        <v>8361.6</v>
      </c>
      <c r="V2844" s="45">
        <f>IF(S2844=1,U2844*(1-Asumsi!$B$10),U2844)</f>
        <v>8361.6</v>
      </c>
    </row>
    <row r="2845" spans="1:22" x14ac:dyDescent="0.35">
      <c r="A2845" s="43">
        <v>6432</v>
      </c>
      <c r="B2845" s="43" t="s">
        <v>202</v>
      </c>
      <c r="C2845" s="43" t="s">
        <v>512</v>
      </c>
      <c r="D2845" s="44">
        <v>40857</v>
      </c>
      <c r="E2845" s="43">
        <v>30</v>
      </c>
      <c r="F2845" s="43">
        <v>622160</v>
      </c>
      <c r="G2845" s="43">
        <v>0.08</v>
      </c>
      <c r="H2845" s="43">
        <v>49773</v>
      </c>
      <c r="I2845" s="43" t="s">
        <v>76</v>
      </c>
      <c r="J2845" s="43" t="s">
        <v>141</v>
      </c>
      <c r="K2845" s="43">
        <f t="shared" si="352"/>
        <v>2011</v>
      </c>
      <c r="L2845" s="43">
        <f t="shared" si="353"/>
        <v>1</v>
      </c>
      <c r="M2845" s="43">
        <f t="shared" si="354"/>
        <v>0</v>
      </c>
      <c r="N2845" s="43">
        <f t="shared" si="355"/>
        <v>1</v>
      </c>
      <c r="O2845" s="43" t="str">
        <f t="shared" si="356"/>
        <v>D: 7%+</v>
      </c>
      <c r="P2845" s="45">
        <f t="shared" si="357"/>
        <v>572387</v>
      </c>
      <c r="Q2845" s="45">
        <f>IF(L2845=1,F2845*INDEX(Asumsi!$B$5:$B$7,MATCH(I2845,Asumsi!$A$5:$A$7,0))-H2845,0)</f>
        <v>136875</v>
      </c>
      <c r="R2845" s="46">
        <f>MIN(G2845,INDEX(Asumsi!$C$5:$C$7,MATCH(I2845,Asumsi!$A$5:$A$7,0)))</f>
        <v>0.05</v>
      </c>
      <c r="S2845" s="43">
        <f t="shared" si="358"/>
        <v>1</v>
      </c>
      <c r="T2845" s="45">
        <f t="shared" si="359"/>
        <v>18664.8</v>
      </c>
      <c r="U2845" s="45">
        <f>IF(L2845=1,F2845*INDEX(Asumsi!$B$5:$B$7,MATCH(I2845,Asumsi!$A$5:$A$7,0))-F2845*R2845,0)</f>
        <v>155540</v>
      </c>
      <c r="V2845" s="45">
        <f>IF(S2845=1,U2845*(1-Asumsi!$B$10),U2845)</f>
        <v>147763</v>
      </c>
    </row>
    <row r="2846" spans="1:22" x14ac:dyDescent="0.35">
      <c r="A2846" s="43">
        <v>6502</v>
      </c>
      <c r="B2846" s="43" t="s">
        <v>209</v>
      </c>
      <c r="C2846" s="43" t="s">
        <v>733</v>
      </c>
      <c r="D2846" s="44">
        <v>40775</v>
      </c>
      <c r="E2846" s="43">
        <v>16</v>
      </c>
      <c r="F2846" s="43">
        <v>232220</v>
      </c>
      <c r="G2846" s="43">
        <v>0.1</v>
      </c>
      <c r="H2846" s="43">
        <v>23222</v>
      </c>
      <c r="I2846" s="43" t="s">
        <v>76</v>
      </c>
      <c r="J2846" s="43" t="s">
        <v>145</v>
      </c>
      <c r="K2846" s="43">
        <f t="shared" si="352"/>
        <v>2011</v>
      </c>
      <c r="L2846" s="43">
        <f t="shared" si="353"/>
        <v>0</v>
      </c>
      <c r="M2846" s="43">
        <f t="shared" si="354"/>
        <v>1</v>
      </c>
      <c r="N2846" s="43">
        <f t="shared" si="355"/>
        <v>1</v>
      </c>
      <c r="O2846" s="43" t="str">
        <f t="shared" si="356"/>
        <v>D: 7%+</v>
      </c>
      <c r="P2846" s="45">
        <f t="shared" si="357"/>
        <v>0</v>
      </c>
      <c r="Q2846" s="45">
        <f>IF(L2846=1,F2846*INDEX(Asumsi!$B$5:$B$7,MATCH(I2846,Asumsi!$A$5:$A$7,0))-H2846,0)</f>
        <v>0</v>
      </c>
      <c r="R2846" s="46">
        <f>MIN(G2846,INDEX(Asumsi!$C$5:$C$7,MATCH(I2846,Asumsi!$A$5:$A$7,0)))</f>
        <v>0.05</v>
      </c>
      <c r="S2846" s="43">
        <f t="shared" si="358"/>
        <v>1</v>
      </c>
      <c r="T2846" s="45">
        <f t="shared" si="359"/>
        <v>0</v>
      </c>
      <c r="U2846" s="45">
        <f>IF(L2846=1,F2846*INDEX(Asumsi!$B$5:$B$7,MATCH(I2846,Asumsi!$A$5:$A$7,0))-F2846*R2846,0)</f>
        <v>0</v>
      </c>
      <c r="V2846" s="45">
        <f>IF(S2846=1,U2846*(1-Asumsi!$B$10),U2846)</f>
        <v>0</v>
      </c>
    </row>
    <row r="2847" spans="1:22" x14ac:dyDescent="0.35">
      <c r="A2847" s="43">
        <v>6656</v>
      </c>
      <c r="B2847" s="43" t="s">
        <v>202</v>
      </c>
      <c r="C2847" s="43" t="s">
        <v>318</v>
      </c>
      <c r="D2847" s="44">
        <v>39948</v>
      </c>
      <c r="E2847" s="43">
        <v>45</v>
      </c>
      <c r="F2847" s="43">
        <v>3604000</v>
      </c>
      <c r="G2847" s="43">
        <v>0.02</v>
      </c>
      <c r="H2847" s="43">
        <v>72080</v>
      </c>
      <c r="I2847" s="43" t="s">
        <v>76</v>
      </c>
      <c r="J2847" s="43" t="s">
        <v>138</v>
      </c>
      <c r="K2847" s="43">
        <f t="shared" si="352"/>
        <v>2009</v>
      </c>
      <c r="L2847" s="43">
        <f t="shared" si="353"/>
        <v>1</v>
      </c>
      <c r="M2847" s="43">
        <f t="shared" si="354"/>
        <v>0</v>
      </c>
      <c r="N2847" s="43">
        <f t="shared" si="355"/>
        <v>1</v>
      </c>
      <c r="O2847" s="43" t="str">
        <f t="shared" si="356"/>
        <v>B: 1-3%</v>
      </c>
      <c r="P2847" s="45">
        <f t="shared" si="357"/>
        <v>3531920</v>
      </c>
      <c r="Q2847" s="45">
        <f>IF(L2847=1,F2847*INDEX(Asumsi!$B$5:$B$7,MATCH(I2847,Asumsi!$A$5:$A$7,0))-H2847,0)</f>
        <v>1009120</v>
      </c>
      <c r="R2847" s="46">
        <f>MIN(G2847,INDEX(Asumsi!$C$5:$C$7,MATCH(I2847,Asumsi!$A$5:$A$7,0)))</f>
        <v>0.02</v>
      </c>
      <c r="S2847" s="43">
        <f t="shared" si="358"/>
        <v>0</v>
      </c>
      <c r="T2847" s="45">
        <f t="shared" si="359"/>
        <v>0</v>
      </c>
      <c r="U2847" s="45">
        <f>IF(L2847=1,F2847*INDEX(Asumsi!$B$5:$B$7,MATCH(I2847,Asumsi!$A$5:$A$7,0))-F2847*R2847,0)</f>
        <v>1009120</v>
      </c>
      <c r="V2847" s="45">
        <f>IF(S2847=1,U2847*(1-Asumsi!$B$10),U2847)</f>
        <v>1009120</v>
      </c>
    </row>
    <row r="2848" spans="1:22" x14ac:dyDescent="0.35">
      <c r="A2848" s="43">
        <v>7072</v>
      </c>
      <c r="B2848" s="43" t="s">
        <v>202</v>
      </c>
      <c r="C2848" s="43" t="s">
        <v>735</v>
      </c>
      <c r="D2848" s="44">
        <v>40943</v>
      </c>
      <c r="E2848" s="43">
        <v>29</v>
      </c>
      <c r="F2848" s="43">
        <v>517220</v>
      </c>
      <c r="G2848" s="43">
        <v>7.0000000000000007E-2</v>
      </c>
      <c r="H2848" s="43">
        <v>36205</v>
      </c>
      <c r="I2848" s="43" t="s">
        <v>76</v>
      </c>
      <c r="J2848" s="43" t="s">
        <v>138</v>
      </c>
      <c r="K2848" s="43">
        <f t="shared" si="352"/>
        <v>2012</v>
      </c>
      <c r="L2848" s="43">
        <f t="shared" si="353"/>
        <v>1</v>
      </c>
      <c r="M2848" s="43">
        <f t="shared" si="354"/>
        <v>0</v>
      </c>
      <c r="N2848" s="43">
        <f t="shared" si="355"/>
        <v>1</v>
      </c>
      <c r="O2848" s="43" t="str">
        <f t="shared" si="356"/>
        <v>D: 7%+</v>
      </c>
      <c r="P2848" s="45">
        <f t="shared" si="357"/>
        <v>481015</v>
      </c>
      <c r="Q2848" s="45">
        <f>IF(L2848=1,F2848*INDEX(Asumsi!$B$5:$B$7,MATCH(I2848,Asumsi!$A$5:$A$7,0))-H2848,0)</f>
        <v>118961</v>
      </c>
      <c r="R2848" s="46">
        <f>MIN(G2848,INDEX(Asumsi!$C$5:$C$7,MATCH(I2848,Asumsi!$A$5:$A$7,0)))</f>
        <v>0.05</v>
      </c>
      <c r="S2848" s="43">
        <f t="shared" si="358"/>
        <v>1</v>
      </c>
      <c r="T2848" s="45">
        <f t="shared" si="359"/>
        <v>10344.400000000001</v>
      </c>
      <c r="U2848" s="45">
        <f>IF(L2848=1,F2848*INDEX(Asumsi!$B$5:$B$7,MATCH(I2848,Asumsi!$A$5:$A$7,0))-F2848*R2848,0)</f>
        <v>129305</v>
      </c>
      <c r="V2848" s="45">
        <f>IF(S2848=1,U2848*(1-Asumsi!$B$10),U2848)</f>
        <v>122839.75</v>
      </c>
    </row>
    <row r="2849" spans="1:22" x14ac:dyDescent="0.35">
      <c r="A2849" s="43">
        <v>7429</v>
      </c>
      <c r="B2849" s="43" t="s">
        <v>202</v>
      </c>
      <c r="C2849" s="43" t="s">
        <v>736</v>
      </c>
      <c r="D2849" s="44">
        <v>40324</v>
      </c>
      <c r="E2849" s="43">
        <v>33</v>
      </c>
      <c r="F2849" s="43">
        <v>2758680</v>
      </c>
      <c r="G2849" s="43">
        <v>0.04</v>
      </c>
      <c r="H2849" s="43">
        <v>110347</v>
      </c>
      <c r="I2849" s="43" t="s">
        <v>77</v>
      </c>
      <c r="J2849" s="43" t="s">
        <v>142</v>
      </c>
      <c r="K2849" s="43">
        <f t="shared" si="352"/>
        <v>2010</v>
      </c>
      <c r="L2849" s="43">
        <f t="shared" si="353"/>
        <v>1</v>
      </c>
      <c r="M2849" s="43">
        <f t="shared" si="354"/>
        <v>0</v>
      </c>
      <c r="N2849" s="43">
        <f t="shared" si="355"/>
        <v>1</v>
      </c>
      <c r="O2849" s="43" t="str">
        <f t="shared" si="356"/>
        <v>C: 4-6%</v>
      </c>
      <c r="P2849" s="45">
        <f t="shared" si="357"/>
        <v>2648333</v>
      </c>
      <c r="Q2849" s="45">
        <f>IF(L2849=1,F2849*INDEX(Asumsi!$B$5:$B$7,MATCH(I2849,Asumsi!$A$5:$A$7,0))-H2849,0)</f>
        <v>717257</v>
      </c>
      <c r="R2849" s="46">
        <f>MIN(G2849,INDEX(Asumsi!$C$5:$C$7,MATCH(I2849,Asumsi!$A$5:$A$7,0)))</f>
        <v>0.04</v>
      </c>
      <c r="S2849" s="43">
        <f t="shared" si="358"/>
        <v>0</v>
      </c>
      <c r="T2849" s="45">
        <f t="shared" si="359"/>
        <v>0</v>
      </c>
      <c r="U2849" s="45">
        <f>IF(L2849=1,F2849*INDEX(Asumsi!$B$5:$B$7,MATCH(I2849,Asumsi!$A$5:$A$7,0))-F2849*R2849,0)</f>
        <v>717256.8</v>
      </c>
      <c r="V2849" s="45">
        <f>IF(S2849=1,U2849*(1-Asumsi!$B$10),U2849)</f>
        <v>717256.8</v>
      </c>
    </row>
    <row r="2850" spans="1:22" x14ac:dyDescent="0.35">
      <c r="A2850" s="43">
        <v>7910</v>
      </c>
      <c r="B2850" s="43" t="s">
        <v>202</v>
      </c>
      <c r="C2850" s="43" t="s">
        <v>737</v>
      </c>
      <c r="D2850" s="44">
        <v>40288</v>
      </c>
      <c r="E2850" s="43">
        <v>41</v>
      </c>
      <c r="F2850" s="43">
        <v>3742260</v>
      </c>
      <c r="G2850" s="43">
        <v>0.01</v>
      </c>
      <c r="H2850" s="43">
        <v>37423</v>
      </c>
      <c r="I2850" s="43" t="s">
        <v>75</v>
      </c>
      <c r="J2850" s="43" t="s">
        <v>144</v>
      </c>
      <c r="K2850" s="43">
        <f t="shared" si="352"/>
        <v>2010</v>
      </c>
      <c r="L2850" s="43">
        <f t="shared" si="353"/>
        <v>1</v>
      </c>
      <c r="M2850" s="43">
        <f t="shared" si="354"/>
        <v>0</v>
      </c>
      <c r="N2850" s="43">
        <f t="shared" si="355"/>
        <v>1</v>
      </c>
      <c r="O2850" s="43" t="str">
        <f t="shared" si="356"/>
        <v>B: 1-3%</v>
      </c>
      <c r="P2850" s="45">
        <f t="shared" si="357"/>
        <v>3704837</v>
      </c>
      <c r="Q2850" s="45">
        <f>IF(L2850=1,F2850*INDEX(Asumsi!$B$5:$B$7,MATCH(I2850,Asumsi!$A$5:$A$7,0))-H2850,0)</f>
        <v>1085255</v>
      </c>
      <c r="R2850" s="46">
        <f>MIN(G2850,INDEX(Asumsi!$C$5:$C$7,MATCH(I2850,Asumsi!$A$5:$A$7,0)))</f>
        <v>0.01</v>
      </c>
      <c r="S2850" s="43">
        <f t="shared" si="358"/>
        <v>0</v>
      </c>
      <c r="T2850" s="45">
        <f t="shared" si="359"/>
        <v>0</v>
      </c>
      <c r="U2850" s="45">
        <f>IF(L2850=1,F2850*INDEX(Asumsi!$B$5:$B$7,MATCH(I2850,Asumsi!$A$5:$A$7,0))-F2850*R2850,0)</f>
        <v>1085255.3999999999</v>
      </c>
      <c r="V2850" s="45">
        <f>IF(S2850=1,U2850*(1-Asumsi!$B$10),U2850)</f>
        <v>1085255.3999999999</v>
      </c>
    </row>
    <row r="2851" spans="1:22" x14ac:dyDescent="0.35">
      <c r="A2851" s="43">
        <v>8035</v>
      </c>
      <c r="B2851" s="43" t="s">
        <v>202</v>
      </c>
      <c r="C2851" s="43" t="s">
        <v>738</v>
      </c>
      <c r="D2851" s="44">
        <v>40969</v>
      </c>
      <c r="E2851" s="43">
        <v>7</v>
      </c>
      <c r="F2851" s="43">
        <v>208760</v>
      </c>
      <c r="G2851" s="43">
        <v>7.0000000000000007E-2</v>
      </c>
      <c r="H2851" s="43">
        <v>14613</v>
      </c>
      <c r="I2851" s="43" t="s">
        <v>76</v>
      </c>
      <c r="J2851" s="43" t="s">
        <v>141</v>
      </c>
      <c r="K2851" s="43">
        <f t="shared" si="352"/>
        <v>2012</v>
      </c>
      <c r="L2851" s="43">
        <f t="shared" si="353"/>
        <v>1</v>
      </c>
      <c r="M2851" s="43">
        <f t="shared" si="354"/>
        <v>0</v>
      </c>
      <c r="N2851" s="43">
        <f t="shared" si="355"/>
        <v>1</v>
      </c>
      <c r="O2851" s="43" t="str">
        <f t="shared" si="356"/>
        <v>D: 7%+</v>
      </c>
      <c r="P2851" s="45">
        <f t="shared" si="357"/>
        <v>194147</v>
      </c>
      <c r="Q2851" s="45">
        <f>IF(L2851=1,F2851*INDEX(Asumsi!$B$5:$B$7,MATCH(I2851,Asumsi!$A$5:$A$7,0))-H2851,0)</f>
        <v>48015</v>
      </c>
      <c r="R2851" s="46">
        <f>MIN(G2851,INDEX(Asumsi!$C$5:$C$7,MATCH(I2851,Asumsi!$A$5:$A$7,0)))</f>
        <v>0.05</v>
      </c>
      <c r="S2851" s="43">
        <f t="shared" si="358"/>
        <v>1</v>
      </c>
      <c r="T2851" s="45">
        <f t="shared" si="359"/>
        <v>4175.2000000000007</v>
      </c>
      <c r="U2851" s="45">
        <f>IF(L2851=1,F2851*INDEX(Asumsi!$B$5:$B$7,MATCH(I2851,Asumsi!$A$5:$A$7,0))-F2851*R2851,0)</f>
        <v>52190</v>
      </c>
      <c r="V2851" s="45">
        <f>IF(S2851=1,U2851*(1-Asumsi!$B$10),U2851)</f>
        <v>49580.5</v>
      </c>
    </row>
    <row r="2852" spans="1:22" x14ac:dyDescent="0.35">
      <c r="A2852" s="43">
        <v>8961</v>
      </c>
      <c r="B2852" s="43" t="s">
        <v>209</v>
      </c>
      <c r="C2852" s="43" t="s">
        <v>739</v>
      </c>
      <c r="D2852" s="44">
        <v>40722</v>
      </c>
      <c r="E2852" s="43">
        <v>15</v>
      </c>
      <c r="F2852" s="43">
        <v>1255380</v>
      </c>
      <c r="G2852" s="43">
        <v>0</v>
      </c>
      <c r="H2852" s="43">
        <v>0</v>
      </c>
      <c r="I2852" s="43" t="s">
        <v>77</v>
      </c>
      <c r="J2852" s="43" t="s">
        <v>142</v>
      </c>
      <c r="K2852" s="43">
        <f t="shared" si="352"/>
        <v>2011</v>
      </c>
      <c r="L2852" s="43">
        <f t="shared" si="353"/>
        <v>0</v>
      </c>
      <c r="M2852" s="43">
        <f t="shared" si="354"/>
        <v>1</v>
      </c>
      <c r="N2852" s="43">
        <f t="shared" si="355"/>
        <v>1</v>
      </c>
      <c r="O2852" s="43" t="str">
        <f t="shared" si="356"/>
        <v>A: 0%</v>
      </c>
      <c r="P2852" s="45">
        <f t="shared" si="357"/>
        <v>0</v>
      </c>
      <c r="Q2852" s="45">
        <f>IF(L2852=1,F2852*INDEX(Asumsi!$B$5:$B$7,MATCH(I2852,Asumsi!$A$5:$A$7,0))-H2852,0)</f>
        <v>0</v>
      </c>
      <c r="R2852" s="46">
        <f>MIN(G2852,INDEX(Asumsi!$C$5:$C$7,MATCH(I2852,Asumsi!$A$5:$A$7,0)))</f>
        <v>0</v>
      </c>
      <c r="S2852" s="43">
        <f t="shared" si="358"/>
        <v>0</v>
      </c>
      <c r="T2852" s="45">
        <f t="shared" si="359"/>
        <v>0</v>
      </c>
      <c r="U2852" s="45">
        <f>IF(L2852=1,F2852*INDEX(Asumsi!$B$5:$B$7,MATCH(I2852,Asumsi!$A$5:$A$7,0))-F2852*R2852,0)</f>
        <v>0</v>
      </c>
      <c r="V2852" s="45">
        <f>IF(S2852=1,U2852*(1-Asumsi!$B$10),U2852)</f>
        <v>0</v>
      </c>
    </row>
    <row r="2853" spans="1:22" x14ac:dyDescent="0.35">
      <c r="A2853" s="43">
        <v>9606</v>
      </c>
      <c r="B2853" s="43" t="s">
        <v>202</v>
      </c>
      <c r="C2853" s="43" t="s">
        <v>731</v>
      </c>
      <c r="D2853" s="44">
        <v>40021</v>
      </c>
      <c r="E2853" s="43">
        <v>39</v>
      </c>
      <c r="F2853" s="43">
        <v>986520</v>
      </c>
      <c r="G2853" s="43">
        <v>0.02</v>
      </c>
      <c r="H2853" s="43">
        <v>19730</v>
      </c>
      <c r="I2853" s="43" t="s">
        <v>76</v>
      </c>
      <c r="J2853" s="43" t="s">
        <v>149</v>
      </c>
      <c r="K2853" s="43">
        <f t="shared" si="352"/>
        <v>2009</v>
      </c>
      <c r="L2853" s="43">
        <f t="shared" si="353"/>
        <v>1</v>
      </c>
      <c r="M2853" s="43">
        <f t="shared" si="354"/>
        <v>0</v>
      </c>
      <c r="N2853" s="43">
        <f t="shared" si="355"/>
        <v>1</v>
      </c>
      <c r="O2853" s="43" t="str">
        <f t="shared" si="356"/>
        <v>B: 1-3%</v>
      </c>
      <c r="P2853" s="45">
        <f t="shared" si="357"/>
        <v>966790</v>
      </c>
      <c r="Q2853" s="45">
        <f>IF(L2853=1,F2853*INDEX(Asumsi!$B$5:$B$7,MATCH(I2853,Asumsi!$A$5:$A$7,0))-H2853,0)</f>
        <v>276226</v>
      </c>
      <c r="R2853" s="46">
        <f>MIN(G2853,INDEX(Asumsi!$C$5:$C$7,MATCH(I2853,Asumsi!$A$5:$A$7,0)))</f>
        <v>0.02</v>
      </c>
      <c r="S2853" s="43">
        <f t="shared" si="358"/>
        <v>0</v>
      </c>
      <c r="T2853" s="45">
        <f t="shared" si="359"/>
        <v>0</v>
      </c>
      <c r="U2853" s="45">
        <f>IF(L2853=1,F2853*INDEX(Asumsi!$B$5:$B$7,MATCH(I2853,Asumsi!$A$5:$A$7,0))-F2853*R2853,0)</f>
        <v>276225.59999999998</v>
      </c>
      <c r="V2853" s="45">
        <f>IF(S2853=1,U2853*(1-Asumsi!$B$10),U2853)</f>
        <v>276225.59999999998</v>
      </c>
    </row>
    <row r="2854" spans="1:22" x14ac:dyDescent="0.35">
      <c r="A2854" s="43">
        <v>9857</v>
      </c>
      <c r="B2854" s="43" t="s">
        <v>202</v>
      </c>
      <c r="C2854" s="43" t="s">
        <v>740</v>
      </c>
      <c r="D2854" s="44">
        <v>40309</v>
      </c>
      <c r="E2854" s="43">
        <v>16</v>
      </c>
      <c r="F2854" s="43">
        <v>4732360</v>
      </c>
      <c r="G2854" s="43">
        <v>0.1</v>
      </c>
      <c r="H2854" s="43">
        <v>473236</v>
      </c>
      <c r="I2854" s="43" t="s">
        <v>76</v>
      </c>
      <c r="J2854" s="43" t="s">
        <v>146</v>
      </c>
      <c r="K2854" s="43">
        <f t="shared" si="352"/>
        <v>2010</v>
      </c>
      <c r="L2854" s="43">
        <f t="shared" si="353"/>
        <v>1</v>
      </c>
      <c r="M2854" s="43">
        <f t="shared" si="354"/>
        <v>0</v>
      </c>
      <c r="N2854" s="43">
        <f t="shared" si="355"/>
        <v>1</v>
      </c>
      <c r="O2854" s="43" t="str">
        <f t="shared" si="356"/>
        <v>D: 7%+</v>
      </c>
      <c r="P2854" s="45">
        <f t="shared" si="357"/>
        <v>4259124</v>
      </c>
      <c r="Q2854" s="45">
        <f>IF(L2854=1,F2854*INDEX(Asumsi!$B$5:$B$7,MATCH(I2854,Asumsi!$A$5:$A$7,0))-H2854,0)</f>
        <v>946472</v>
      </c>
      <c r="R2854" s="46">
        <f>MIN(G2854,INDEX(Asumsi!$C$5:$C$7,MATCH(I2854,Asumsi!$A$5:$A$7,0)))</f>
        <v>0.05</v>
      </c>
      <c r="S2854" s="43">
        <f t="shared" si="358"/>
        <v>1</v>
      </c>
      <c r="T2854" s="45">
        <f t="shared" si="359"/>
        <v>236618</v>
      </c>
      <c r="U2854" s="45">
        <f>IF(L2854=1,F2854*INDEX(Asumsi!$B$5:$B$7,MATCH(I2854,Asumsi!$A$5:$A$7,0))-F2854*R2854,0)</f>
        <v>1183090</v>
      </c>
      <c r="V2854" s="45">
        <f>IF(S2854=1,U2854*(1-Asumsi!$B$10),U2854)</f>
        <v>1123935.5</v>
      </c>
    </row>
    <row r="2855" spans="1:22" x14ac:dyDescent="0.35">
      <c r="A2855" s="43">
        <v>11233</v>
      </c>
      <c r="B2855" s="43" t="s">
        <v>202</v>
      </c>
      <c r="C2855" s="43" t="s">
        <v>741</v>
      </c>
      <c r="D2855" s="44">
        <v>40785</v>
      </c>
      <c r="E2855" s="43">
        <v>25</v>
      </c>
      <c r="F2855" s="43">
        <v>553000</v>
      </c>
      <c r="G2855" s="43">
        <v>0.02</v>
      </c>
      <c r="H2855" s="43">
        <v>11060</v>
      </c>
      <c r="I2855" s="43" t="s">
        <v>76</v>
      </c>
      <c r="J2855" s="43" t="s">
        <v>146</v>
      </c>
      <c r="K2855" s="43">
        <f t="shared" si="352"/>
        <v>2011</v>
      </c>
      <c r="L2855" s="43">
        <f t="shared" si="353"/>
        <v>1</v>
      </c>
      <c r="M2855" s="43">
        <f t="shared" si="354"/>
        <v>0</v>
      </c>
      <c r="N2855" s="43">
        <f t="shared" si="355"/>
        <v>1</v>
      </c>
      <c r="O2855" s="43" t="str">
        <f t="shared" si="356"/>
        <v>B: 1-3%</v>
      </c>
      <c r="P2855" s="45">
        <f t="shared" si="357"/>
        <v>541940</v>
      </c>
      <c r="Q2855" s="45">
        <f>IF(L2855=1,F2855*INDEX(Asumsi!$B$5:$B$7,MATCH(I2855,Asumsi!$A$5:$A$7,0))-H2855,0)</f>
        <v>154840</v>
      </c>
      <c r="R2855" s="46">
        <f>MIN(G2855,INDEX(Asumsi!$C$5:$C$7,MATCH(I2855,Asumsi!$A$5:$A$7,0)))</f>
        <v>0.02</v>
      </c>
      <c r="S2855" s="43">
        <f t="shared" si="358"/>
        <v>0</v>
      </c>
      <c r="T2855" s="45">
        <f t="shared" si="359"/>
        <v>0</v>
      </c>
      <c r="U2855" s="45">
        <f>IF(L2855=1,F2855*INDEX(Asumsi!$B$5:$B$7,MATCH(I2855,Asumsi!$A$5:$A$7,0))-F2855*R2855,0)</f>
        <v>154840</v>
      </c>
      <c r="V2855" s="45">
        <f>IF(S2855=1,U2855*(1-Asumsi!$B$10),U2855)</f>
        <v>154840</v>
      </c>
    </row>
    <row r="2856" spans="1:22" x14ac:dyDescent="0.35">
      <c r="A2856" s="43">
        <v>11493</v>
      </c>
      <c r="B2856" s="43" t="s">
        <v>202</v>
      </c>
      <c r="C2856" s="43" t="s">
        <v>318</v>
      </c>
      <c r="D2856" s="44">
        <v>40836</v>
      </c>
      <c r="E2856" s="43">
        <v>16</v>
      </c>
      <c r="F2856" s="43">
        <v>223800</v>
      </c>
      <c r="G2856" s="43">
        <v>0.01</v>
      </c>
      <c r="H2856" s="43">
        <v>2238</v>
      </c>
      <c r="I2856" s="43" t="s">
        <v>76</v>
      </c>
      <c r="J2856" s="43" t="s">
        <v>147</v>
      </c>
      <c r="K2856" s="43">
        <f t="shared" si="352"/>
        <v>2011</v>
      </c>
      <c r="L2856" s="43">
        <f t="shared" si="353"/>
        <v>1</v>
      </c>
      <c r="M2856" s="43">
        <f t="shared" si="354"/>
        <v>0</v>
      </c>
      <c r="N2856" s="43">
        <f t="shared" si="355"/>
        <v>1</v>
      </c>
      <c r="O2856" s="43" t="str">
        <f t="shared" si="356"/>
        <v>B: 1-3%</v>
      </c>
      <c r="P2856" s="45">
        <f t="shared" si="357"/>
        <v>221562</v>
      </c>
      <c r="Q2856" s="45">
        <f>IF(L2856=1,F2856*INDEX(Asumsi!$B$5:$B$7,MATCH(I2856,Asumsi!$A$5:$A$7,0))-H2856,0)</f>
        <v>64902</v>
      </c>
      <c r="R2856" s="46">
        <f>MIN(G2856,INDEX(Asumsi!$C$5:$C$7,MATCH(I2856,Asumsi!$A$5:$A$7,0)))</f>
        <v>0.01</v>
      </c>
      <c r="S2856" s="43">
        <f t="shared" si="358"/>
        <v>0</v>
      </c>
      <c r="T2856" s="45">
        <f t="shared" si="359"/>
        <v>0</v>
      </c>
      <c r="U2856" s="45">
        <f>IF(L2856=1,F2856*INDEX(Asumsi!$B$5:$B$7,MATCH(I2856,Asumsi!$A$5:$A$7,0))-F2856*R2856,0)</f>
        <v>64902</v>
      </c>
      <c r="V2856" s="45">
        <f>IF(S2856=1,U2856*(1-Asumsi!$B$10),U2856)</f>
        <v>64902</v>
      </c>
    </row>
    <row r="2857" spans="1:22" x14ac:dyDescent="0.35">
      <c r="A2857" s="43">
        <v>11684</v>
      </c>
      <c r="B2857" s="43" t="s">
        <v>202</v>
      </c>
      <c r="C2857" s="43" t="s">
        <v>280</v>
      </c>
      <c r="D2857" s="44">
        <v>41117</v>
      </c>
      <c r="E2857" s="43">
        <v>8</v>
      </c>
      <c r="F2857" s="43">
        <v>2347000</v>
      </c>
      <c r="G2857" s="43">
        <v>0</v>
      </c>
      <c r="H2857" s="43">
        <v>0</v>
      </c>
      <c r="I2857" s="43" t="s">
        <v>75</v>
      </c>
      <c r="J2857" s="43" t="s">
        <v>135</v>
      </c>
      <c r="K2857" s="43">
        <f t="shared" si="352"/>
        <v>2012</v>
      </c>
      <c r="L2857" s="43">
        <f t="shared" si="353"/>
        <v>1</v>
      </c>
      <c r="M2857" s="43">
        <f t="shared" si="354"/>
        <v>0</v>
      </c>
      <c r="N2857" s="43">
        <f t="shared" si="355"/>
        <v>1</v>
      </c>
      <c r="O2857" s="43" t="str">
        <f t="shared" si="356"/>
        <v>A: 0%</v>
      </c>
      <c r="P2857" s="45">
        <f t="shared" si="357"/>
        <v>2347000</v>
      </c>
      <c r="Q2857" s="45">
        <f>IF(L2857=1,F2857*INDEX(Asumsi!$B$5:$B$7,MATCH(I2857,Asumsi!$A$5:$A$7,0))-H2857,0)</f>
        <v>704100</v>
      </c>
      <c r="R2857" s="46">
        <f>MIN(G2857,INDEX(Asumsi!$C$5:$C$7,MATCH(I2857,Asumsi!$A$5:$A$7,0)))</f>
        <v>0</v>
      </c>
      <c r="S2857" s="43">
        <f t="shared" si="358"/>
        <v>0</v>
      </c>
      <c r="T2857" s="45">
        <f t="shared" si="359"/>
        <v>0</v>
      </c>
      <c r="U2857" s="45">
        <f>IF(L2857=1,F2857*INDEX(Asumsi!$B$5:$B$7,MATCH(I2857,Asumsi!$A$5:$A$7,0))-F2857*R2857,0)</f>
        <v>704100</v>
      </c>
      <c r="V2857" s="45">
        <f>IF(S2857=1,U2857*(1-Asumsi!$B$10),U2857)</f>
        <v>704100</v>
      </c>
    </row>
    <row r="2858" spans="1:22" x14ac:dyDescent="0.35">
      <c r="A2858" s="43">
        <v>11975</v>
      </c>
      <c r="B2858" s="43" t="s">
        <v>202</v>
      </c>
      <c r="C2858" s="43" t="s">
        <v>733</v>
      </c>
      <c r="D2858" s="44">
        <v>40646</v>
      </c>
      <c r="E2858" s="43">
        <v>43</v>
      </c>
      <c r="F2858" s="43">
        <v>421320</v>
      </c>
      <c r="G2858" s="43">
        <v>0.08</v>
      </c>
      <c r="H2858" s="43">
        <v>33706</v>
      </c>
      <c r="I2858" s="43" t="s">
        <v>76</v>
      </c>
      <c r="J2858" s="43" t="s">
        <v>138</v>
      </c>
      <c r="K2858" s="43">
        <f t="shared" si="352"/>
        <v>2011</v>
      </c>
      <c r="L2858" s="43">
        <f t="shared" si="353"/>
        <v>1</v>
      </c>
      <c r="M2858" s="43">
        <f t="shared" si="354"/>
        <v>0</v>
      </c>
      <c r="N2858" s="43">
        <f t="shared" si="355"/>
        <v>1</v>
      </c>
      <c r="O2858" s="43" t="str">
        <f t="shared" si="356"/>
        <v>D: 7%+</v>
      </c>
      <c r="P2858" s="45">
        <f t="shared" si="357"/>
        <v>387614</v>
      </c>
      <c r="Q2858" s="45">
        <f>IF(L2858=1,F2858*INDEX(Asumsi!$B$5:$B$7,MATCH(I2858,Asumsi!$A$5:$A$7,0))-H2858,0)</f>
        <v>92690</v>
      </c>
      <c r="R2858" s="46">
        <f>MIN(G2858,INDEX(Asumsi!$C$5:$C$7,MATCH(I2858,Asumsi!$A$5:$A$7,0)))</f>
        <v>0.05</v>
      </c>
      <c r="S2858" s="43">
        <f t="shared" si="358"/>
        <v>1</v>
      </c>
      <c r="T2858" s="45">
        <f t="shared" si="359"/>
        <v>12639.6</v>
      </c>
      <c r="U2858" s="45">
        <f>IF(L2858=1,F2858*INDEX(Asumsi!$B$5:$B$7,MATCH(I2858,Asumsi!$A$5:$A$7,0))-F2858*R2858,0)</f>
        <v>105330</v>
      </c>
      <c r="V2858" s="45">
        <f>IF(S2858=1,U2858*(1-Asumsi!$B$10),U2858)</f>
        <v>100063.5</v>
      </c>
    </row>
    <row r="2859" spans="1:22" x14ac:dyDescent="0.35">
      <c r="A2859" s="43">
        <v>13537</v>
      </c>
      <c r="B2859" s="43" t="s">
        <v>202</v>
      </c>
      <c r="C2859" s="43" t="s">
        <v>512</v>
      </c>
      <c r="D2859" s="44">
        <v>40328</v>
      </c>
      <c r="E2859" s="43">
        <v>41</v>
      </c>
      <c r="F2859" s="43">
        <v>633220</v>
      </c>
      <c r="G2859" s="43">
        <v>0.03</v>
      </c>
      <c r="H2859" s="43">
        <v>18997</v>
      </c>
      <c r="I2859" s="43" t="s">
        <v>76</v>
      </c>
      <c r="J2859" s="43" t="s">
        <v>145</v>
      </c>
      <c r="K2859" s="43">
        <f t="shared" si="352"/>
        <v>2010</v>
      </c>
      <c r="L2859" s="43">
        <f t="shared" si="353"/>
        <v>1</v>
      </c>
      <c r="M2859" s="43">
        <f t="shared" si="354"/>
        <v>0</v>
      </c>
      <c r="N2859" s="43">
        <f t="shared" si="355"/>
        <v>1</v>
      </c>
      <c r="O2859" s="43" t="str">
        <f t="shared" si="356"/>
        <v>B: 1-3%</v>
      </c>
      <c r="P2859" s="45">
        <f t="shared" si="357"/>
        <v>614223</v>
      </c>
      <c r="Q2859" s="45">
        <f>IF(L2859=1,F2859*INDEX(Asumsi!$B$5:$B$7,MATCH(I2859,Asumsi!$A$5:$A$7,0))-H2859,0)</f>
        <v>170969</v>
      </c>
      <c r="R2859" s="46">
        <f>MIN(G2859,INDEX(Asumsi!$C$5:$C$7,MATCH(I2859,Asumsi!$A$5:$A$7,0)))</f>
        <v>0.03</v>
      </c>
      <c r="S2859" s="43">
        <f t="shared" si="358"/>
        <v>0</v>
      </c>
      <c r="T2859" s="45">
        <f t="shared" si="359"/>
        <v>0</v>
      </c>
      <c r="U2859" s="45">
        <f>IF(L2859=1,F2859*INDEX(Asumsi!$B$5:$B$7,MATCH(I2859,Asumsi!$A$5:$A$7,0))-F2859*R2859,0)</f>
        <v>170969.4</v>
      </c>
      <c r="V2859" s="45">
        <f>IF(S2859=1,U2859*(1-Asumsi!$B$10),U2859)</f>
        <v>170969.4</v>
      </c>
    </row>
    <row r="2860" spans="1:22" x14ac:dyDescent="0.35">
      <c r="A2860" s="43">
        <v>13670</v>
      </c>
      <c r="B2860" s="43" t="s">
        <v>202</v>
      </c>
      <c r="C2860" s="43" t="s">
        <v>736</v>
      </c>
      <c r="D2860" s="44">
        <v>41052</v>
      </c>
      <c r="E2860" s="43">
        <v>27</v>
      </c>
      <c r="F2860" s="43">
        <v>232740</v>
      </c>
      <c r="G2860" s="43">
        <v>0.04</v>
      </c>
      <c r="H2860" s="43">
        <v>9310</v>
      </c>
      <c r="I2860" s="43" t="s">
        <v>76</v>
      </c>
      <c r="J2860" s="43" t="s">
        <v>149</v>
      </c>
      <c r="K2860" s="43">
        <f t="shared" si="352"/>
        <v>2012</v>
      </c>
      <c r="L2860" s="43">
        <f t="shared" si="353"/>
        <v>1</v>
      </c>
      <c r="M2860" s="43">
        <f t="shared" si="354"/>
        <v>0</v>
      </c>
      <c r="N2860" s="43">
        <f t="shared" si="355"/>
        <v>1</v>
      </c>
      <c r="O2860" s="43" t="str">
        <f t="shared" si="356"/>
        <v>C: 4-6%</v>
      </c>
      <c r="P2860" s="45">
        <f t="shared" si="357"/>
        <v>223430</v>
      </c>
      <c r="Q2860" s="45">
        <f>IF(L2860=1,F2860*INDEX(Asumsi!$B$5:$B$7,MATCH(I2860,Asumsi!$A$5:$A$7,0))-H2860,0)</f>
        <v>60512</v>
      </c>
      <c r="R2860" s="46">
        <f>MIN(G2860,INDEX(Asumsi!$C$5:$C$7,MATCH(I2860,Asumsi!$A$5:$A$7,0)))</f>
        <v>0.04</v>
      </c>
      <c r="S2860" s="43">
        <f t="shared" si="358"/>
        <v>0</v>
      </c>
      <c r="T2860" s="45">
        <f t="shared" si="359"/>
        <v>0</v>
      </c>
      <c r="U2860" s="45">
        <f>IF(L2860=1,F2860*INDEX(Asumsi!$B$5:$B$7,MATCH(I2860,Asumsi!$A$5:$A$7,0))-F2860*R2860,0)</f>
        <v>60512.4</v>
      </c>
      <c r="V2860" s="45">
        <f>IF(S2860=1,U2860*(1-Asumsi!$B$10),U2860)</f>
        <v>60512.4</v>
      </c>
    </row>
    <row r="2861" spans="1:22" x14ac:dyDescent="0.35">
      <c r="A2861" s="43">
        <v>13764</v>
      </c>
      <c r="B2861" s="43" t="s">
        <v>202</v>
      </c>
      <c r="C2861" s="43" t="s">
        <v>732</v>
      </c>
      <c r="D2861" s="44">
        <v>40737</v>
      </c>
      <c r="E2861" s="43">
        <v>31</v>
      </c>
      <c r="F2861" s="43">
        <v>247860</v>
      </c>
      <c r="G2861" s="43">
        <v>0.1</v>
      </c>
      <c r="H2861" s="43">
        <v>24786</v>
      </c>
      <c r="I2861" s="43" t="s">
        <v>76</v>
      </c>
      <c r="J2861" s="43" t="s">
        <v>147</v>
      </c>
      <c r="K2861" s="43">
        <f t="shared" si="352"/>
        <v>2011</v>
      </c>
      <c r="L2861" s="43">
        <f t="shared" si="353"/>
        <v>1</v>
      </c>
      <c r="M2861" s="43">
        <f t="shared" si="354"/>
        <v>0</v>
      </c>
      <c r="N2861" s="43">
        <f t="shared" si="355"/>
        <v>1</v>
      </c>
      <c r="O2861" s="43" t="str">
        <f t="shared" si="356"/>
        <v>D: 7%+</v>
      </c>
      <c r="P2861" s="45">
        <f t="shared" si="357"/>
        <v>223074</v>
      </c>
      <c r="Q2861" s="45">
        <f>IF(L2861=1,F2861*INDEX(Asumsi!$B$5:$B$7,MATCH(I2861,Asumsi!$A$5:$A$7,0))-H2861,0)</f>
        <v>49572</v>
      </c>
      <c r="R2861" s="46">
        <f>MIN(G2861,INDEX(Asumsi!$C$5:$C$7,MATCH(I2861,Asumsi!$A$5:$A$7,0)))</f>
        <v>0.05</v>
      </c>
      <c r="S2861" s="43">
        <f t="shared" si="358"/>
        <v>1</v>
      </c>
      <c r="T2861" s="45">
        <f t="shared" si="359"/>
        <v>12393</v>
      </c>
      <c r="U2861" s="45">
        <f>IF(L2861=1,F2861*INDEX(Asumsi!$B$5:$B$7,MATCH(I2861,Asumsi!$A$5:$A$7,0))-F2861*R2861,0)</f>
        <v>61965</v>
      </c>
      <c r="V2861" s="45">
        <f>IF(S2861=1,U2861*(1-Asumsi!$B$10),U2861)</f>
        <v>58866.75</v>
      </c>
    </row>
    <row r="2862" spans="1:22" x14ac:dyDescent="0.35">
      <c r="A2862" s="43">
        <v>13953</v>
      </c>
      <c r="B2862" s="43" t="s">
        <v>202</v>
      </c>
      <c r="C2862" s="43" t="s">
        <v>280</v>
      </c>
      <c r="D2862" s="44">
        <v>40694</v>
      </c>
      <c r="E2862" s="43">
        <v>32</v>
      </c>
      <c r="F2862" s="43">
        <v>762480</v>
      </c>
      <c r="G2862" s="43">
        <v>0.04</v>
      </c>
      <c r="H2862" s="43">
        <v>30499</v>
      </c>
      <c r="I2862" s="43" t="s">
        <v>76</v>
      </c>
      <c r="J2862" s="43" t="s">
        <v>145</v>
      </c>
      <c r="K2862" s="43">
        <f t="shared" si="352"/>
        <v>2011</v>
      </c>
      <c r="L2862" s="43">
        <f t="shared" si="353"/>
        <v>1</v>
      </c>
      <c r="M2862" s="43">
        <f t="shared" si="354"/>
        <v>0</v>
      </c>
      <c r="N2862" s="43">
        <f t="shared" si="355"/>
        <v>1</v>
      </c>
      <c r="O2862" s="43" t="str">
        <f t="shared" si="356"/>
        <v>C: 4-6%</v>
      </c>
      <c r="P2862" s="45">
        <f t="shared" si="357"/>
        <v>731981</v>
      </c>
      <c r="Q2862" s="45">
        <f>IF(L2862=1,F2862*INDEX(Asumsi!$B$5:$B$7,MATCH(I2862,Asumsi!$A$5:$A$7,0))-H2862,0)</f>
        <v>198245</v>
      </c>
      <c r="R2862" s="46">
        <f>MIN(G2862,INDEX(Asumsi!$C$5:$C$7,MATCH(I2862,Asumsi!$A$5:$A$7,0)))</f>
        <v>0.04</v>
      </c>
      <c r="S2862" s="43">
        <f t="shared" si="358"/>
        <v>0</v>
      </c>
      <c r="T2862" s="45">
        <f t="shared" si="359"/>
        <v>0</v>
      </c>
      <c r="U2862" s="45">
        <f>IF(L2862=1,F2862*INDEX(Asumsi!$B$5:$B$7,MATCH(I2862,Asumsi!$A$5:$A$7,0))-F2862*R2862,0)</f>
        <v>198244.8</v>
      </c>
      <c r="V2862" s="45">
        <f>IF(S2862=1,U2862*(1-Asumsi!$B$10),U2862)</f>
        <v>198244.8</v>
      </c>
    </row>
    <row r="2863" spans="1:22" x14ac:dyDescent="0.35">
      <c r="A2863" s="43">
        <v>14119</v>
      </c>
      <c r="B2863" s="43" t="s">
        <v>202</v>
      </c>
      <c r="C2863" s="43" t="s">
        <v>742</v>
      </c>
      <c r="D2863" s="44">
        <v>40329</v>
      </c>
      <c r="E2863" s="43">
        <v>24</v>
      </c>
      <c r="F2863" s="43">
        <v>206220</v>
      </c>
      <c r="G2863" s="43">
        <v>0.06</v>
      </c>
      <c r="H2863" s="43">
        <v>12373</v>
      </c>
      <c r="I2863" s="43" t="s">
        <v>75</v>
      </c>
      <c r="J2863" s="43" t="s">
        <v>144</v>
      </c>
      <c r="K2863" s="43">
        <f t="shared" si="352"/>
        <v>2010</v>
      </c>
      <c r="L2863" s="43">
        <f t="shared" si="353"/>
        <v>1</v>
      </c>
      <c r="M2863" s="43">
        <f t="shared" si="354"/>
        <v>0</v>
      </c>
      <c r="N2863" s="43">
        <f t="shared" si="355"/>
        <v>1</v>
      </c>
      <c r="O2863" s="43" t="str">
        <f t="shared" si="356"/>
        <v>C: 4-6%</v>
      </c>
      <c r="P2863" s="45">
        <f t="shared" si="357"/>
        <v>193847</v>
      </c>
      <c r="Q2863" s="45">
        <f>IF(L2863=1,F2863*INDEX(Asumsi!$B$5:$B$7,MATCH(I2863,Asumsi!$A$5:$A$7,0))-H2863,0)</f>
        <v>49493</v>
      </c>
      <c r="R2863" s="46">
        <f>MIN(G2863,INDEX(Asumsi!$C$5:$C$7,MATCH(I2863,Asumsi!$A$5:$A$7,0)))</f>
        <v>0.03</v>
      </c>
      <c r="S2863" s="43">
        <f t="shared" si="358"/>
        <v>1</v>
      </c>
      <c r="T2863" s="45">
        <f t="shared" si="359"/>
        <v>6186.5999999999995</v>
      </c>
      <c r="U2863" s="45">
        <f>IF(L2863=1,F2863*INDEX(Asumsi!$B$5:$B$7,MATCH(I2863,Asumsi!$A$5:$A$7,0))-F2863*R2863,0)</f>
        <v>55679.4</v>
      </c>
      <c r="V2863" s="45">
        <f>IF(S2863=1,U2863*(1-Asumsi!$B$10),U2863)</f>
        <v>52895.43</v>
      </c>
    </row>
    <row r="2864" spans="1:22" x14ac:dyDescent="0.35">
      <c r="A2864" s="43">
        <v>14402</v>
      </c>
      <c r="B2864" s="43" t="s">
        <v>202</v>
      </c>
      <c r="C2864" s="43" t="s">
        <v>739</v>
      </c>
      <c r="D2864" s="44">
        <v>40465</v>
      </c>
      <c r="E2864" s="43">
        <v>1</v>
      </c>
      <c r="F2864" s="43">
        <v>368920</v>
      </c>
      <c r="G2864" s="43">
        <v>0.05</v>
      </c>
      <c r="H2864" s="43">
        <v>18446</v>
      </c>
      <c r="I2864" s="43" t="s">
        <v>75</v>
      </c>
      <c r="J2864" s="43" t="s">
        <v>135</v>
      </c>
      <c r="K2864" s="43">
        <f t="shared" si="352"/>
        <v>2010</v>
      </c>
      <c r="L2864" s="43">
        <f t="shared" si="353"/>
        <v>1</v>
      </c>
      <c r="M2864" s="43">
        <f t="shared" si="354"/>
        <v>0</v>
      </c>
      <c r="N2864" s="43">
        <f t="shared" si="355"/>
        <v>1</v>
      </c>
      <c r="O2864" s="43" t="str">
        <f t="shared" si="356"/>
        <v>C: 4-6%</v>
      </c>
      <c r="P2864" s="45">
        <f t="shared" si="357"/>
        <v>350474</v>
      </c>
      <c r="Q2864" s="45">
        <f>IF(L2864=1,F2864*INDEX(Asumsi!$B$5:$B$7,MATCH(I2864,Asumsi!$A$5:$A$7,0))-H2864,0)</f>
        <v>92230</v>
      </c>
      <c r="R2864" s="46">
        <f>MIN(G2864,INDEX(Asumsi!$C$5:$C$7,MATCH(I2864,Asumsi!$A$5:$A$7,0)))</f>
        <v>0.03</v>
      </c>
      <c r="S2864" s="43">
        <f t="shared" si="358"/>
        <v>1</v>
      </c>
      <c r="T2864" s="45">
        <f t="shared" si="359"/>
        <v>7378.4000000000015</v>
      </c>
      <c r="U2864" s="45">
        <f>IF(L2864=1,F2864*INDEX(Asumsi!$B$5:$B$7,MATCH(I2864,Asumsi!$A$5:$A$7,0))-F2864*R2864,0)</f>
        <v>99608.4</v>
      </c>
      <c r="V2864" s="45">
        <f>IF(S2864=1,U2864*(1-Asumsi!$B$10),U2864)</f>
        <v>94627.98</v>
      </c>
    </row>
    <row r="2865" spans="1:22" x14ac:dyDescent="0.35">
      <c r="A2865" s="43">
        <v>14499</v>
      </c>
      <c r="B2865" s="43" t="s">
        <v>202</v>
      </c>
      <c r="C2865" s="43" t="s">
        <v>533</v>
      </c>
      <c r="D2865" s="44">
        <v>40496</v>
      </c>
      <c r="E2865" s="43">
        <v>28</v>
      </c>
      <c r="F2865" s="43">
        <v>1149980</v>
      </c>
      <c r="G2865" s="43">
        <v>0.06</v>
      </c>
      <c r="H2865" s="43">
        <v>68999</v>
      </c>
      <c r="I2865" s="43" t="s">
        <v>77</v>
      </c>
      <c r="J2865" s="43" t="s">
        <v>142</v>
      </c>
      <c r="K2865" s="43">
        <f t="shared" si="352"/>
        <v>2010</v>
      </c>
      <c r="L2865" s="43">
        <f t="shared" si="353"/>
        <v>1</v>
      </c>
      <c r="M2865" s="43">
        <f t="shared" si="354"/>
        <v>0</v>
      </c>
      <c r="N2865" s="43">
        <f t="shared" si="355"/>
        <v>1</v>
      </c>
      <c r="O2865" s="43" t="str">
        <f t="shared" si="356"/>
        <v>C: 4-6%</v>
      </c>
      <c r="P2865" s="45">
        <f t="shared" si="357"/>
        <v>1080981</v>
      </c>
      <c r="Q2865" s="45">
        <f>IF(L2865=1,F2865*INDEX(Asumsi!$B$5:$B$7,MATCH(I2865,Asumsi!$A$5:$A$7,0))-H2865,0)</f>
        <v>275995</v>
      </c>
      <c r="R2865" s="46">
        <f>MIN(G2865,INDEX(Asumsi!$C$5:$C$7,MATCH(I2865,Asumsi!$A$5:$A$7,0)))</f>
        <v>0.05</v>
      </c>
      <c r="S2865" s="43">
        <f t="shared" si="358"/>
        <v>1</v>
      </c>
      <c r="T2865" s="45">
        <f t="shared" si="359"/>
        <v>11499.799999999994</v>
      </c>
      <c r="U2865" s="45">
        <f>IF(L2865=1,F2865*INDEX(Asumsi!$B$5:$B$7,MATCH(I2865,Asumsi!$A$5:$A$7,0))-F2865*R2865,0)</f>
        <v>287495</v>
      </c>
      <c r="V2865" s="45">
        <f>IF(S2865=1,U2865*(1-Asumsi!$B$10),U2865)</f>
        <v>273120.25</v>
      </c>
    </row>
    <row r="2866" spans="1:22" x14ac:dyDescent="0.35">
      <c r="A2866" s="43">
        <v>15079</v>
      </c>
      <c r="B2866" s="43" t="s">
        <v>202</v>
      </c>
      <c r="C2866" s="43" t="s">
        <v>737</v>
      </c>
      <c r="D2866" s="44">
        <v>40193</v>
      </c>
      <c r="E2866" s="43">
        <v>45</v>
      </c>
      <c r="F2866" s="43">
        <v>7506840</v>
      </c>
      <c r="G2866" s="43">
        <v>0</v>
      </c>
      <c r="H2866" s="43">
        <v>0</v>
      </c>
      <c r="I2866" s="43" t="s">
        <v>77</v>
      </c>
      <c r="J2866" s="43" t="s">
        <v>142</v>
      </c>
      <c r="K2866" s="43">
        <f t="shared" si="352"/>
        <v>2010</v>
      </c>
      <c r="L2866" s="43">
        <f t="shared" si="353"/>
        <v>1</v>
      </c>
      <c r="M2866" s="43">
        <f t="shared" si="354"/>
        <v>0</v>
      </c>
      <c r="N2866" s="43">
        <f t="shared" si="355"/>
        <v>1</v>
      </c>
      <c r="O2866" s="43" t="str">
        <f t="shared" si="356"/>
        <v>A: 0%</v>
      </c>
      <c r="P2866" s="45">
        <f t="shared" si="357"/>
        <v>7506840</v>
      </c>
      <c r="Q2866" s="45">
        <f>IF(L2866=1,F2866*INDEX(Asumsi!$B$5:$B$7,MATCH(I2866,Asumsi!$A$5:$A$7,0))-H2866,0)</f>
        <v>2252052</v>
      </c>
      <c r="R2866" s="46">
        <f>MIN(G2866,INDEX(Asumsi!$C$5:$C$7,MATCH(I2866,Asumsi!$A$5:$A$7,0)))</f>
        <v>0</v>
      </c>
      <c r="S2866" s="43">
        <f t="shared" si="358"/>
        <v>0</v>
      </c>
      <c r="T2866" s="45">
        <f t="shared" si="359"/>
        <v>0</v>
      </c>
      <c r="U2866" s="45">
        <f>IF(L2866=1,F2866*INDEX(Asumsi!$B$5:$B$7,MATCH(I2866,Asumsi!$A$5:$A$7,0))-F2866*R2866,0)</f>
        <v>2252052</v>
      </c>
      <c r="V2866" s="45">
        <f>IF(S2866=1,U2866*(1-Asumsi!$B$10),U2866)</f>
        <v>2252052</v>
      </c>
    </row>
    <row r="2867" spans="1:22" x14ac:dyDescent="0.35">
      <c r="A2867" s="43">
        <v>15236</v>
      </c>
      <c r="B2867" s="43" t="s">
        <v>202</v>
      </c>
      <c r="C2867" s="43" t="s">
        <v>512</v>
      </c>
      <c r="D2867" s="44">
        <v>41008</v>
      </c>
      <c r="E2867" s="43">
        <v>33</v>
      </c>
      <c r="F2867" s="43">
        <v>682840</v>
      </c>
      <c r="G2867" s="43">
        <v>0.06</v>
      </c>
      <c r="H2867" s="43">
        <v>40970</v>
      </c>
      <c r="I2867" s="43" t="s">
        <v>76</v>
      </c>
      <c r="J2867" s="43" t="s">
        <v>138</v>
      </c>
      <c r="K2867" s="43">
        <f t="shared" si="352"/>
        <v>2012</v>
      </c>
      <c r="L2867" s="43">
        <f t="shared" si="353"/>
        <v>1</v>
      </c>
      <c r="M2867" s="43">
        <f t="shared" si="354"/>
        <v>0</v>
      </c>
      <c r="N2867" s="43">
        <f t="shared" si="355"/>
        <v>1</v>
      </c>
      <c r="O2867" s="43" t="str">
        <f t="shared" si="356"/>
        <v>C: 4-6%</v>
      </c>
      <c r="P2867" s="45">
        <f t="shared" si="357"/>
        <v>641870</v>
      </c>
      <c r="Q2867" s="45">
        <f>IF(L2867=1,F2867*INDEX(Asumsi!$B$5:$B$7,MATCH(I2867,Asumsi!$A$5:$A$7,0))-H2867,0)</f>
        <v>163882</v>
      </c>
      <c r="R2867" s="46">
        <f>MIN(G2867,INDEX(Asumsi!$C$5:$C$7,MATCH(I2867,Asumsi!$A$5:$A$7,0)))</f>
        <v>0.05</v>
      </c>
      <c r="S2867" s="43">
        <f t="shared" si="358"/>
        <v>1</v>
      </c>
      <c r="T2867" s="45">
        <f t="shared" si="359"/>
        <v>6828.3999999999969</v>
      </c>
      <c r="U2867" s="45">
        <f>IF(L2867=1,F2867*INDEX(Asumsi!$B$5:$B$7,MATCH(I2867,Asumsi!$A$5:$A$7,0))-F2867*R2867,0)</f>
        <v>170710</v>
      </c>
      <c r="V2867" s="45">
        <f>IF(S2867=1,U2867*(1-Asumsi!$B$10),U2867)</f>
        <v>162174.5</v>
      </c>
    </row>
    <row r="2868" spans="1:22" x14ac:dyDescent="0.35">
      <c r="A2868" s="43">
        <v>15397</v>
      </c>
      <c r="B2868" s="43" t="s">
        <v>202</v>
      </c>
      <c r="C2868" s="43" t="s">
        <v>742</v>
      </c>
      <c r="D2868" s="44">
        <v>40215</v>
      </c>
      <c r="E2868" s="43">
        <v>42</v>
      </c>
      <c r="F2868" s="43">
        <v>446660</v>
      </c>
      <c r="G2868" s="43">
        <v>0</v>
      </c>
      <c r="H2868" s="43">
        <v>0</v>
      </c>
      <c r="I2868" s="43" t="s">
        <v>77</v>
      </c>
      <c r="J2868" s="43" t="s">
        <v>142</v>
      </c>
      <c r="K2868" s="43">
        <f t="shared" si="352"/>
        <v>2010</v>
      </c>
      <c r="L2868" s="43">
        <f t="shared" si="353"/>
        <v>1</v>
      </c>
      <c r="M2868" s="43">
        <f t="shared" si="354"/>
        <v>0</v>
      </c>
      <c r="N2868" s="43">
        <f t="shared" si="355"/>
        <v>1</v>
      </c>
      <c r="O2868" s="43" t="str">
        <f t="shared" si="356"/>
        <v>A: 0%</v>
      </c>
      <c r="P2868" s="45">
        <f t="shared" si="357"/>
        <v>446660</v>
      </c>
      <c r="Q2868" s="45">
        <f>IF(L2868=1,F2868*INDEX(Asumsi!$B$5:$B$7,MATCH(I2868,Asumsi!$A$5:$A$7,0))-H2868,0)</f>
        <v>133998</v>
      </c>
      <c r="R2868" s="46">
        <f>MIN(G2868,INDEX(Asumsi!$C$5:$C$7,MATCH(I2868,Asumsi!$A$5:$A$7,0)))</f>
        <v>0</v>
      </c>
      <c r="S2868" s="43">
        <f t="shared" si="358"/>
        <v>0</v>
      </c>
      <c r="T2868" s="45">
        <f t="shared" si="359"/>
        <v>0</v>
      </c>
      <c r="U2868" s="45">
        <f>IF(L2868=1,F2868*INDEX(Asumsi!$B$5:$B$7,MATCH(I2868,Asumsi!$A$5:$A$7,0))-F2868*R2868,0)</f>
        <v>133998</v>
      </c>
      <c r="V2868" s="45">
        <f>IF(S2868=1,U2868*(1-Asumsi!$B$10),U2868)</f>
        <v>133998</v>
      </c>
    </row>
    <row r="2869" spans="1:22" x14ac:dyDescent="0.35">
      <c r="A2869" s="43">
        <v>15719</v>
      </c>
      <c r="B2869" s="43" t="s">
        <v>202</v>
      </c>
      <c r="C2869" s="43" t="s">
        <v>742</v>
      </c>
      <c r="D2869" s="44">
        <v>40561</v>
      </c>
      <c r="E2869" s="43">
        <v>18</v>
      </c>
      <c r="F2869" s="43">
        <v>10810880</v>
      </c>
      <c r="G2869" s="43">
        <v>7.0000000000000007E-2</v>
      </c>
      <c r="H2869" s="43">
        <v>756762</v>
      </c>
      <c r="I2869" s="43" t="s">
        <v>75</v>
      </c>
      <c r="J2869" s="43" t="s">
        <v>135</v>
      </c>
      <c r="K2869" s="43">
        <f t="shared" si="352"/>
        <v>2011</v>
      </c>
      <c r="L2869" s="43">
        <f t="shared" si="353"/>
        <v>1</v>
      </c>
      <c r="M2869" s="43">
        <f t="shared" si="354"/>
        <v>0</v>
      </c>
      <c r="N2869" s="43">
        <f t="shared" si="355"/>
        <v>1</v>
      </c>
      <c r="O2869" s="43" t="str">
        <f t="shared" si="356"/>
        <v>D: 7%+</v>
      </c>
      <c r="P2869" s="45">
        <f t="shared" si="357"/>
        <v>10054118</v>
      </c>
      <c r="Q2869" s="45">
        <f>IF(L2869=1,F2869*INDEX(Asumsi!$B$5:$B$7,MATCH(I2869,Asumsi!$A$5:$A$7,0))-H2869,0)</f>
        <v>2486502</v>
      </c>
      <c r="R2869" s="46">
        <f>MIN(G2869,INDEX(Asumsi!$C$5:$C$7,MATCH(I2869,Asumsi!$A$5:$A$7,0)))</f>
        <v>0.03</v>
      </c>
      <c r="S2869" s="43">
        <f t="shared" si="358"/>
        <v>1</v>
      </c>
      <c r="T2869" s="45">
        <f t="shared" si="359"/>
        <v>432435.20000000007</v>
      </c>
      <c r="U2869" s="45">
        <f>IF(L2869=1,F2869*INDEX(Asumsi!$B$5:$B$7,MATCH(I2869,Asumsi!$A$5:$A$7,0))-F2869*R2869,0)</f>
        <v>2918937.6</v>
      </c>
      <c r="V2869" s="45">
        <f>IF(S2869=1,U2869*(1-Asumsi!$B$10),U2869)</f>
        <v>2772990.7199999997</v>
      </c>
    </row>
    <row r="2870" spans="1:22" x14ac:dyDescent="0.35">
      <c r="A2870" s="43">
        <v>16450</v>
      </c>
      <c r="B2870" s="43" t="s">
        <v>202</v>
      </c>
      <c r="C2870" s="43" t="s">
        <v>318</v>
      </c>
      <c r="D2870" s="44">
        <v>40678</v>
      </c>
      <c r="E2870" s="43">
        <v>12</v>
      </c>
      <c r="F2870" s="43">
        <v>147000</v>
      </c>
      <c r="G2870" s="43">
        <v>0.03</v>
      </c>
      <c r="H2870" s="43">
        <v>4410</v>
      </c>
      <c r="I2870" s="43" t="s">
        <v>76</v>
      </c>
      <c r="J2870" s="43" t="s">
        <v>146</v>
      </c>
      <c r="K2870" s="43">
        <f t="shared" si="352"/>
        <v>2011</v>
      </c>
      <c r="L2870" s="43">
        <f t="shared" si="353"/>
        <v>1</v>
      </c>
      <c r="M2870" s="43">
        <f t="shared" si="354"/>
        <v>0</v>
      </c>
      <c r="N2870" s="43">
        <f t="shared" si="355"/>
        <v>1</v>
      </c>
      <c r="O2870" s="43" t="str">
        <f t="shared" si="356"/>
        <v>B: 1-3%</v>
      </c>
      <c r="P2870" s="45">
        <f t="shared" si="357"/>
        <v>142590</v>
      </c>
      <c r="Q2870" s="45">
        <f>IF(L2870=1,F2870*INDEX(Asumsi!$B$5:$B$7,MATCH(I2870,Asumsi!$A$5:$A$7,0))-H2870,0)</f>
        <v>39690</v>
      </c>
      <c r="R2870" s="46">
        <f>MIN(G2870,INDEX(Asumsi!$C$5:$C$7,MATCH(I2870,Asumsi!$A$5:$A$7,0)))</f>
        <v>0.03</v>
      </c>
      <c r="S2870" s="43">
        <f t="shared" si="358"/>
        <v>0</v>
      </c>
      <c r="T2870" s="45">
        <f t="shared" si="359"/>
        <v>0</v>
      </c>
      <c r="U2870" s="45">
        <f>IF(L2870=1,F2870*INDEX(Asumsi!$B$5:$B$7,MATCH(I2870,Asumsi!$A$5:$A$7,0))-F2870*R2870,0)</f>
        <v>39690</v>
      </c>
      <c r="V2870" s="45">
        <f>IF(S2870=1,U2870*(1-Asumsi!$B$10),U2870)</f>
        <v>39690</v>
      </c>
    </row>
    <row r="2871" spans="1:22" x14ac:dyDescent="0.35">
      <c r="A2871" s="43">
        <v>17186</v>
      </c>
      <c r="B2871" s="43" t="s">
        <v>202</v>
      </c>
      <c r="C2871" s="43" t="s">
        <v>732</v>
      </c>
      <c r="D2871" s="44">
        <v>39839</v>
      </c>
      <c r="E2871" s="43">
        <v>49</v>
      </c>
      <c r="F2871" s="43">
        <v>8643260</v>
      </c>
      <c r="G2871" s="43">
        <v>0.08</v>
      </c>
      <c r="H2871" s="43">
        <v>691461</v>
      </c>
      <c r="I2871" s="43" t="s">
        <v>75</v>
      </c>
      <c r="J2871" s="43" t="s">
        <v>144</v>
      </c>
      <c r="K2871" s="43">
        <f t="shared" si="352"/>
        <v>2009</v>
      </c>
      <c r="L2871" s="43">
        <f t="shared" si="353"/>
        <v>1</v>
      </c>
      <c r="M2871" s="43">
        <f t="shared" si="354"/>
        <v>0</v>
      </c>
      <c r="N2871" s="43">
        <f t="shared" si="355"/>
        <v>1</v>
      </c>
      <c r="O2871" s="43" t="str">
        <f t="shared" si="356"/>
        <v>D: 7%+</v>
      </c>
      <c r="P2871" s="45">
        <f t="shared" si="357"/>
        <v>7951799</v>
      </c>
      <c r="Q2871" s="45">
        <f>IF(L2871=1,F2871*INDEX(Asumsi!$B$5:$B$7,MATCH(I2871,Asumsi!$A$5:$A$7,0))-H2871,0)</f>
        <v>1901517</v>
      </c>
      <c r="R2871" s="46">
        <f>MIN(G2871,INDEX(Asumsi!$C$5:$C$7,MATCH(I2871,Asumsi!$A$5:$A$7,0)))</f>
        <v>0.03</v>
      </c>
      <c r="S2871" s="43">
        <f t="shared" si="358"/>
        <v>1</v>
      </c>
      <c r="T2871" s="45">
        <f t="shared" si="359"/>
        <v>432163</v>
      </c>
      <c r="U2871" s="45">
        <f>IF(L2871=1,F2871*INDEX(Asumsi!$B$5:$B$7,MATCH(I2871,Asumsi!$A$5:$A$7,0))-F2871*R2871,0)</f>
        <v>2333680.2000000002</v>
      </c>
      <c r="V2871" s="45">
        <f>IF(S2871=1,U2871*(1-Asumsi!$B$10),U2871)</f>
        <v>2216996.19</v>
      </c>
    </row>
    <row r="2872" spans="1:22" x14ac:dyDescent="0.35">
      <c r="A2872" s="43">
        <v>17379</v>
      </c>
      <c r="B2872" s="43" t="s">
        <v>202</v>
      </c>
      <c r="C2872" s="43" t="s">
        <v>533</v>
      </c>
      <c r="D2872" s="44">
        <v>40769</v>
      </c>
      <c r="E2872" s="43">
        <v>29</v>
      </c>
      <c r="F2872" s="43">
        <v>6436840</v>
      </c>
      <c r="G2872" s="43">
        <v>0.08</v>
      </c>
      <c r="H2872" s="43">
        <v>514947</v>
      </c>
      <c r="I2872" s="43" t="s">
        <v>75</v>
      </c>
      <c r="J2872" s="43" t="s">
        <v>143</v>
      </c>
      <c r="K2872" s="43">
        <f t="shared" si="352"/>
        <v>2011</v>
      </c>
      <c r="L2872" s="43">
        <f t="shared" si="353"/>
        <v>1</v>
      </c>
      <c r="M2872" s="43">
        <f t="shared" si="354"/>
        <v>0</v>
      </c>
      <c r="N2872" s="43">
        <f t="shared" si="355"/>
        <v>1</v>
      </c>
      <c r="O2872" s="43" t="str">
        <f t="shared" si="356"/>
        <v>D: 7%+</v>
      </c>
      <c r="P2872" s="45">
        <f t="shared" si="357"/>
        <v>5921893</v>
      </c>
      <c r="Q2872" s="45">
        <f>IF(L2872=1,F2872*INDEX(Asumsi!$B$5:$B$7,MATCH(I2872,Asumsi!$A$5:$A$7,0))-H2872,0)</f>
        <v>1416105</v>
      </c>
      <c r="R2872" s="46">
        <f>MIN(G2872,INDEX(Asumsi!$C$5:$C$7,MATCH(I2872,Asumsi!$A$5:$A$7,0)))</f>
        <v>0.03</v>
      </c>
      <c r="S2872" s="43">
        <f t="shared" si="358"/>
        <v>1</v>
      </c>
      <c r="T2872" s="45">
        <f t="shared" si="359"/>
        <v>321842</v>
      </c>
      <c r="U2872" s="45">
        <f>IF(L2872=1,F2872*INDEX(Asumsi!$B$5:$B$7,MATCH(I2872,Asumsi!$A$5:$A$7,0))-F2872*R2872,0)</f>
        <v>1737946.8</v>
      </c>
      <c r="V2872" s="45">
        <f>IF(S2872=1,U2872*(1-Asumsi!$B$10),U2872)</f>
        <v>1651049.46</v>
      </c>
    </row>
    <row r="2873" spans="1:22" x14ac:dyDescent="0.35">
      <c r="A2873" s="43">
        <v>17573</v>
      </c>
      <c r="B2873" s="43" t="s">
        <v>202</v>
      </c>
      <c r="C2873" s="43" t="s">
        <v>743</v>
      </c>
      <c r="D2873" s="44">
        <v>40790</v>
      </c>
      <c r="E2873" s="43">
        <v>23</v>
      </c>
      <c r="F2873" s="43">
        <v>441940</v>
      </c>
      <c r="G2873" s="43">
        <v>0.02</v>
      </c>
      <c r="H2873" s="43">
        <v>8839</v>
      </c>
      <c r="I2873" s="43" t="s">
        <v>75</v>
      </c>
      <c r="J2873" s="43" t="s">
        <v>144</v>
      </c>
      <c r="K2873" s="43">
        <f t="shared" si="352"/>
        <v>2011</v>
      </c>
      <c r="L2873" s="43">
        <f t="shared" si="353"/>
        <v>1</v>
      </c>
      <c r="M2873" s="43">
        <f t="shared" si="354"/>
        <v>0</v>
      </c>
      <c r="N2873" s="43">
        <f t="shared" si="355"/>
        <v>1</v>
      </c>
      <c r="O2873" s="43" t="str">
        <f t="shared" si="356"/>
        <v>B: 1-3%</v>
      </c>
      <c r="P2873" s="45">
        <f t="shared" si="357"/>
        <v>433101</v>
      </c>
      <c r="Q2873" s="45">
        <f>IF(L2873=1,F2873*INDEX(Asumsi!$B$5:$B$7,MATCH(I2873,Asumsi!$A$5:$A$7,0))-H2873,0)</f>
        <v>123743</v>
      </c>
      <c r="R2873" s="46">
        <f>MIN(G2873,INDEX(Asumsi!$C$5:$C$7,MATCH(I2873,Asumsi!$A$5:$A$7,0)))</f>
        <v>0.02</v>
      </c>
      <c r="S2873" s="43">
        <f t="shared" si="358"/>
        <v>0</v>
      </c>
      <c r="T2873" s="45">
        <f t="shared" si="359"/>
        <v>0</v>
      </c>
      <c r="U2873" s="45">
        <f>IF(L2873=1,F2873*INDEX(Asumsi!$B$5:$B$7,MATCH(I2873,Asumsi!$A$5:$A$7,0))-F2873*R2873,0)</f>
        <v>123743.2</v>
      </c>
      <c r="V2873" s="45">
        <f>IF(S2873=1,U2873*(1-Asumsi!$B$10),U2873)</f>
        <v>123743.2</v>
      </c>
    </row>
    <row r="2874" spans="1:22" x14ac:dyDescent="0.35">
      <c r="A2874" s="43">
        <v>18595</v>
      </c>
      <c r="B2874" s="43" t="s">
        <v>202</v>
      </c>
      <c r="C2874" s="43" t="s">
        <v>736</v>
      </c>
      <c r="D2874" s="44">
        <v>39844</v>
      </c>
      <c r="E2874" s="43">
        <v>6</v>
      </c>
      <c r="F2874" s="43">
        <v>902880</v>
      </c>
      <c r="G2874" s="43">
        <v>0.1</v>
      </c>
      <c r="H2874" s="43">
        <v>90288</v>
      </c>
      <c r="I2874" s="43" t="s">
        <v>76</v>
      </c>
      <c r="J2874" s="43" t="s">
        <v>141</v>
      </c>
      <c r="K2874" s="43">
        <f t="shared" si="352"/>
        <v>2009</v>
      </c>
      <c r="L2874" s="43">
        <f t="shared" si="353"/>
        <v>1</v>
      </c>
      <c r="M2874" s="43">
        <f t="shared" si="354"/>
        <v>0</v>
      </c>
      <c r="N2874" s="43">
        <f t="shared" si="355"/>
        <v>1</v>
      </c>
      <c r="O2874" s="43" t="str">
        <f t="shared" si="356"/>
        <v>D: 7%+</v>
      </c>
      <c r="P2874" s="45">
        <f t="shared" si="357"/>
        <v>812592</v>
      </c>
      <c r="Q2874" s="45">
        <f>IF(L2874=1,F2874*INDEX(Asumsi!$B$5:$B$7,MATCH(I2874,Asumsi!$A$5:$A$7,0))-H2874,0)</f>
        <v>180576</v>
      </c>
      <c r="R2874" s="46">
        <f>MIN(G2874,INDEX(Asumsi!$C$5:$C$7,MATCH(I2874,Asumsi!$A$5:$A$7,0)))</f>
        <v>0.05</v>
      </c>
      <c r="S2874" s="43">
        <f t="shared" si="358"/>
        <v>1</v>
      </c>
      <c r="T2874" s="45">
        <f t="shared" si="359"/>
        <v>45144</v>
      </c>
      <c r="U2874" s="45">
        <f>IF(L2874=1,F2874*INDEX(Asumsi!$B$5:$B$7,MATCH(I2874,Asumsi!$A$5:$A$7,0))-F2874*R2874,0)</f>
        <v>225720</v>
      </c>
      <c r="V2874" s="45">
        <f>IF(S2874=1,U2874*(1-Asumsi!$B$10),U2874)</f>
        <v>214434</v>
      </c>
    </row>
    <row r="2875" spans="1:22" x14ac:dyDescent="0.35">
      <c r="A2875" s="43">
        <v>19205</v>
      </c>
      <c r="B2875" s="43" t="s">
        <v>202</v>
      </c>
      <c r="C2875" s="43" t="s">
        <v>727</v>
      </c>
      <c r="D2875" s="44">
        <v>40385</v>
      </c>
      <c r="E2875" s="43">
        <v>47</v>
      </c>
      <c r="F2875" s="43">
        <v>2582700</v>
      </c>
      <c r="G2875" s="43">
        <v>0.04</v>
      </c>
      <c r="H2875" s="43">
        <v>103308</v>
      </c>
      <c r="I2875" s="43" t="s">
        <v>76</v>
      </c>
      <c r="J2875" s="43" t="s">
        <v>145</v>
      </c>
      <c r="K2875" s="43">
        <f t="shared" si="352"/>
        <v>2010</v>
      </c>
      <c r="L2875" s="43">
        <f t="shared" si="353"/>
        <v>1</v>
      </c>
      <c r="M2875" s="43">
        <f t="shared" si="354"/>
        <v>0</v>
      </c>
      <c r="N2875" s="43">
        <f t="shared" si="355"/>
        <v>1</v>
      </c>
      <c r="O2875" s="43" t="str">
        <f t="shared" si="356"/>
        <v>C: 4-6%</v>
      </c>
      <c r="P2875" s="45">
        <f t="shared" si="357"/>
        <v>2479392</v>
      </c>
      <c r="Q2875" s="45">
        <f>IF(L2875=1,F2875*INDEX(Asumsi!$B$5:$B$7,MATCH(I2875,Asumsi!$A$5:$A$7,0))-H2875,0)</f>
        <v>671502</v>
      </c>
      <c r="R2875" s="46">
        <f>MIN(G2875,INDEX(Asumsi!$C$5:$C$7,MATCH(I2875,Asumsi!$A$5:$A$7,0)))</f>
        <v>0.04</v>
      </c>
      <c r="S2875" s="43">
        <f t="shared" si="358"/>
        <v>0</v>
      </c>
      <c r="T2875" s="45">
        <f t="shared" si="359"/>
        <v>0</v>
      </c>
      <c r="U2875" s="45">
        <f>IF(L2875=1,F2875*INDEX(Asumsi!$B$5:$B$7,MATCH(I2875,Asumsi!$A$5:$A$7,0))-F2875*R2875,0)</f>
        <v>671502</v>
      </c>
      <c r="V2875" s="45">
        <f>IF(S2875=1,U2875*(1-Asumsi!$B$10),U2875)</f>
        <v>671502</v>
      </c>
    </row>
    <row r="2876" spans="1:22" x14ac:dyDescent="0.35">
      <c r="A2876" s="43">
        <v>19494</v>
      </c>
      <c r="B2876" s="43" t="s">
        <v>202</v>
      </c>
      <c r="C2876" s="43" t="s">
        <v>743</v>
      </c>
      <c r="D2876" s="44">
        <v>40190</v>
      </c>
      <c r="E2876" s="43">
        <v>39</v>
      </c>
      <c r="F2876" s="43">
        <v>1714640</v>
      </c>
      <c r="G2876" s="43">
        <v>0.05</v>
      </c>
      <c r="H2876" s="43">
        <v>85732</v>
      </c>
      <c r="I2876" s="43" t="s">
        <v>75</v>
      </c>
      <c r="J2876" s="43" t="s">
        <v>144</v>
      </c>
      <c r="K2876" s="43">
        <f t="shared" si="352"/>
        <v>2010</v>
      </c>
      <c r="L2876" s="43">
        <f t="shared" si="353"/>
        <v>1</v>
      </c>
      <c r="M2876" s="43">
        <f t="shared" si="354"/>
        <v>0</v>
      </c>
      <c r="N2876" s="43">
        <f t="shared" si="355"/>
        <v>1</v>
      </c>
      <c r="O2876" s="43" t="str">
        <f t="shared" si="356"/>
        <v>C: 4-6%</v>
      </c>
      <c r="P2876" s="45">
        <f t="shared" si="357"/>
        <v>1628908</v>
      </c>
      <c r="Q2876" s="45">
        <f>IF(L2876=1,F2876*INDEX(Asumsi!$B$5:$B$7,MATCH(I2876,Asumsi!$A$5:$A$7,0))-H2876,0)</f>
        <v>428660</v>
      </c>
      <c r="R2876" s="46">
        <f>MIN(G2876,INDEX(Asumsi!$C$5:$C$7,MATCH(I2876,Asumsi!$A$5:$A$7,0)))</f>
        <v>0.03</v>
      </c>
      <c r="S2876" s="43">
        <f t="shared" si="358"/>
        <v>1</v>
      </c>
      <c r="T2876" s="45">
        <f t="shared" si="359"/>
        <v>34292.80000000001</v>
      </c>
      <c r="U2876" s="45">
        <f>IF(L2876=1,F2876*INDEX(Asumsi!$B$5:$B$7,MATCH(I2876,Asumsi!$A$5:$A$7,0))-F2876*R2876,0)</f>
        <v>462952.8</v>
      </c>
      <c r="V2876" s="45">
        <f>IF(S2876=1,U2876*(1-Asumsi!$B$10),U2876)</f>
        <v>439805.16</v>
      </c>
    </row>
    <row r="2877" spans="1:22" x14ac:dyDescent="0.35">
      <c r="A2877" s="43">
        <v>19523</v>
      </c>
      <c r="B2877" s="43" t="s">
        <v>209</v>
      </c>
      <c r="C2877" s="43" t="s">
        <v>289</v>
      </c>
      <c r="D2877" s="44">
        <v>40877</v>
      </c>
      <c r="E2877" s="43">
        <v>44</v>
      </c>
      <c r="F2877" s="43">
        <v>311560</v>
      </c>
      <c r="G2877" s="43">
        <v>0.04</v>
      </c>
      <c r="H2877" s="43">
        <v>12462</v>
      </c>
      <c r="I2877" s="43" t="s">
        <v>76</v>
      </c>
      <c r="J2877" s="43" t="s">
        <v>145</v>
      </c>
      <c r="K2877" s="43">
        <f t="shared" si="352"/>
        <v>2011</v>
      </c>
      <c r="L2877" s="43">
        <f t="shared" si="353"/>
        <v>0</v>
      </c>
      <c r="M2877" s="43">
        <f t="shared" si="354"/>
        <v>1</v>
      </c>
      <c r="N2877" s="43">
        <f t="shared" si="355"/>
        <v>1</v>
      </c>
      <c r="O2877" s="43" t="str">
        <f t="shared" si="356"/>
        <v>C: 4-6%</v>
      </c>
      <c r="P2877" s="45">
        <f t="shared" si="357"/>
        <v>0</v>
      </c>
      <c r="Q2877" s="45">
        <f>IF(L2877=1,F2877*INDEX(Asumsi!$B$5:$B$7,MATCH(I2877,Asumsi!$A$5:$A$7,0))-H2877,0)</f>
        <v>0</v>
      </c>
      <c r="R2877" s="46">
        <f>MIN(G2877,INDEX(Asumsi!$C$5:$C$7,MATCH(I2877,Asumsi!$A$5:$A$7,0)))</f>
        <v>0.04</v>
      </c>
      <c r="S2877" s="43">
        <f t="shared" si="358"/>
        <v>0</v>
      </c>
      <c r="T2877" s="45">
        <f t="shared" si="359"/>
        <v>0</v>
      </c>
      <c r="U2877" s="45">
        <f>IF(L2877=1,F2877*INDEX(Asumsi!$B$5:$B$7,MATCH(I2877,Asumsi!$A$5:$A$7,0))-F2877*R2877,0)</f>
        <v>0</v>
      </c>
      <c r="V2877" s="45">
        <f>IF(S2877=1,U2877*(1-Asumsi!$B$10),U2877)</f>
        <v>0</v>
      </c>
    </row>
    <row r="2878" spans="1:22" x14ac:dyDescent="0.35">
      <c r="A2878" s="43">
        <v>20482</v>
      </c>
      <c r="B2878" s="43" t="s">
        <v>202</v>
      </c>
      <c r="C2878" s="43" t="s">
        <v>744</v>
      </c>
      <c r="D2878" s="44">
        <v>40742</v>
      </c>
      <c r="E2878" s="43">
        <v>38</v>
      </c>
      <c r="F2878" s="43">
        <v>9300140</v>
      </c>
      <c r="G2878" s="43">
        <v>0.04</v>
      </c>
      <c r="H2878" s="43">
        <v>372006</v>
      </c>
      <c r="I2878" s="43" t="s">
        <v>75</v>
      </c>
      <c r="J2878" s="43" t="s">
        <v>143</v>
      </c>
      <c r="K2878" s="43">
        <f t="shared" si="352"/>
        <v>2011</v>
      </c>
      <c r="L2878" s="43">
        <f t="shared" si="353"/>
        <v>1</v>
      </c>
      <c r="M2878" s="43">
        <f t="shared" si="354"/>
        <v>0</v>
      </c>
      <c r="N2878" s="43">
        <f t="shared" si="355"/>
        <v>1</v>
      </c>
      <c r="O2878" s="43" t="str">
        <f t="shared" si="356"/>
        <v>C: 4-6%</v>
      </c>
      <c r="P2878" s="45">
        <f t="shared" si="357"/>
        <v>8928134</v>
      </c>
      <c r="Q2878" s="45">
        <f>IF(L2878=1,F2878*INDEX(Asumsi!$B$5:$B$7,MATCH(I2878,Asumsi!$A$5:$A$7,0))-H2878,0)</f>
        <v>2418036</v>
      </c>
      <c r="R2878" s="46">
        <f>MIN(G2878,INDEX(Asumsi!$C$5:$C$7,MATCH(I2878,Asumsi!$A$5:$A$7,0)))</f>
        <v>0.03</v>
      </c>
      <c r="S2878" s="43">
        <f t="shared" si="358"/>
        <v>1</v>
      </c>
      <c r="T2878" s="45">
        <f t="shared" si="359"/>
        <v>93001.400000000023</v>
      </c>
      <c r="U2878" s="45">
        <f>IF(L2878=1,F2878*INDEX(Asumsi!$B$5:$B$7,MATCH(I2878,Asumsi!$A$5:$A$7,0))-F2878*R2878,0)</f>
        <v>2511037.7999999998</v>
      </c>
      <c r="V2878" s="45">
        <f>IF(S2878=1,U2878*(1-Asumsi!$B$10),U2878)</f>
        <v>2385485.9099999997</v>
      </c>
    </row>
    <row r="2879" spans="1:22" x14ac:dyDescent="0.35">
      <c r="A2879" s="43">
        <v>21445</v>
      </c>
      <c r="B2879" s="43" t="s">
        <v>202</v>
      </c>
      <c r="C2879" s="43" t="s">
        <v>743</v>
      </c>
      <c r="D2879" s="44">
        <v>40134</v>
      </c>
      <c r="E2879" s="43">
        <v>14</v>
      </c>
      <c r="F2879" s="43">
        <v>150300</v>
      </c>
      <c r="G2879" s="43">
        <v>0.02</v>
      </c>
      <c r="H2879" s="43">
        <v>3006</v>
      </c>
      <c r="I2879" s="43" t="s">
        <v>76</v>
      </c>
      <c r="J2879" s="43" t="s">
        <v>141</v>
      </c>
      <c r="K2879" s="43">
        <f t="shared" si="352"/>
        <v>2009</v>
      </c>
      <c r="L2879" s="43">
        <f t="shared" si="353"/>
        <v>1</v>
      </c>
      <c r="M2879" s="43">
        <f t="shared" si="354"/>
        <v>0</v>
      </c>
      <c r="N2879" s="43">
        <f t="shared" si="355"/>
        <v>1</v>
      </c>
      <c r="O2879" s="43" t="str">
        <f t="shared" si="356"/>
        <v>B: 1-3%</v>
      </c>
      <c r="P2879" s="45">
        <f t="shared" si="357"/>
        <v>147294</v>
      </c>
      <c r="Q2879" s="45">
        <f>IF(L2879=1,F2879*INDEX(Asumsi!$B$5:$B$7,MATCH(I2879,Asumsi!$A$5:$A$7,0))-H2879,0)</f>
        <v>42084</v>
      </c>
      <c r="R2879" s="46">
        <f>MIN(G2879,INDEX(Asumsi!$C$5:$C$7,MATCH(I2879,Asumsi!$A$5:$A$7,0)))</f>
        <v>0.02</v>
      </c>
      <c r="S2879" s="43">
        <f t="shared" si="358"/>
        <v>0</v>
      </c>
      <c r="T2879" s="45">
        <f t="shared" si="359"/>
        <v>0</v>
      </c>
      <c r="U2879" s="45">
        <f>IF(L2879=1,F2879*INDEX(Asumsi!$B$5:$B$7,MATCH(I2879,Asumsi!$A$5:$A$7,0))-F2879*R2879,0)</f>
        <v>42084</v>
      </c>
      <c r="V2879" s="45">
        <f>IF(S2879=1,U2879*(1-Asumsi!$B$10),U2879)</f>
        <v>42084</v>
      </c>
    </row>
    <row r="2880" spans="1:22" x14ac:dyDescent="0.35">
      <c r="A2880" s="43">
        <v>21573</v>
      </c>
      <c r="B2880" s="43" t="s">
        <v>202</v>
      </c>
      <c r="C2880" s="43" t="s">
        <v>738</v>
      </c>
      <c r="D2880" s="44">
        <v>41024</v>
      </c>
      <c r="E2880" s="43">
        <v>31</v>
      </c>
      <c r="F2880" s="43">
        <v>192460</v>
      </c>
      <c r="G2880" s="43">
        <v>0.05</v>
      </c>
      <c r="H2880" s="43">
        <v>9623</v>
      </c>
      <c r="I2880" s="43" t="s">
        <v>76</v>
      </c>
      <c r="J2880" s="43" t="s">
        <v>149</v>
      </c>
      <c r="K2880" s="43">
        <f t="shared" si="352"/>
        <v>2012</v>
      </c>
      <c r="L2880" s="43">
        <f t="shared" si="353"/>
        <v>1</v>
      </c>
      <c r="M2880" s="43">
        <f t="shared" si="354"/>
        <v>0</v>
      </c>
      <c r="N2880" s="43">
        <f t="shared" si="355"/>
        <v>1</v>
      </c>
      <c r="O2880" s="43" t="str">
        <f t="shared" si="356"/>
        <v>C: 4-6%</v>
      </c>
      <c r="P2880" s="45">
        <f t="shared" si="357"/>
        <v>182837</v>
      </c>
      <c r="Q2880" s="45">
        <f>IF(L2880=1,F2880*INDEX(Asumsi!$B$5:$B$7,MATCH(I2880,Asumsi!$A$5:$A$7,0))-H2880,0)</f>
        <v>48115</v>
      </c>
      <c r="R2880" s="46">
        <f>MIN(G2880,INDEX(Asumsi!$C$5:$C$7,MATCH(I2880,Asumsi!$A$5:$A$7,0)))</f>
        <v>0.05</v>
      </c>
      <c r="S2880" s="43">
        <f t="shared" si="358"/>
        <v>0</v>
      </c>
      <c r="T2880" s="45">
        <f t="shared" si="359"/>
        <v>0</v>
      </c>
      <c r="U2880" s="45">
        <f>IF(L2880=1,F2880*INDEX(Asumsi!$B$5:$B$7,MATCH(I2880,Asumsi!$A$5:$A$7,0))-F2880*R2880,0)</f>
        <v>48115</v>
      </c>
      <c r="V2880" s="45">
        <f>IF(S2880=1,U2880*(1-Asumsi!$B$10),U2880)</f>
        <v>48115</v>
      </c>
    </row>
    <row r="2881" spans="1:22" x14ac:dyDescent="0.35">
      <c r="A2881" s="43">
        <v>21795</v>
      </c>
      <c r="B2881" s="43" t="s">
        <v>202</v>
      </c>
      <c r="C2881" s="43" t="s">
        <v>739</v>
      </c>
      <c r="D2881" s="44">
        <v>40342</v>
      </c>
      <c r="E2881" s="43">
        <v>10</v>
      </c>
      <c r="F2881" s="43">
        <v>557320</v>
      </c>
      <c r="G2881" s="43">
        <v>0.05</v>
      </c>
      <c r="H2881" s="43">
        <v>27866</v>
      </c>
      <c r="I2881" s="43" t="s">
        <v>77</v>
      </c>
      <c r="J2881" s="43" t="s">
        <v>142</v>
      </c>
      <c r="K2881" s="43">
        <f t="shared" si="352"/>
        <v>2010</v>
      </c>
      <c r="L2881" s="43">
        <f t="shared" si="353"/>
        <v>1</v>
      </c>
      <c r="M2881" s="43">
        <f t="shared" si="354"/>
        <v>0</v>
      </c>
      <c r="N2881" s="43">
        <f t="shared" si="355"/>
        <v>1</v>
      </c>
      <c r="O2881" s="43" t="str">
        <f t="shared" si="356"/>
        <v>C: 4-6%</v>
      </c>
      <c r="P2881" s="45">
        <f t="shared" si="357"/>
        <v>529454</v>
      </c>
      <c r="Q2881" s="45">
        <f>IF(L2881=1,F2881*INDEX(Asumsi!$B$5:$B$7,MATCH(I2881,Asumsi!$A$5:$A$7,0))-H2881,0)</f>
        <v>139330</v>
      </c>
      <c r="R2881" s="46">
        <f>MIN(G2881,INDEX(Asumsi!$C$5:$C$7,MATCH(I2881,Asumsi!$A$5:$A$7,0)))</f>
        <v>0.05</v>
      </c>
      <c r="S2881" s="43">
        <f t="shared" si="358"/>
        <v>0</v>
      </c>
      <c r="T2881" s="45">
        <f t="shared" si="359"/>
        <v>0</v>
      </c>
      <c r="U2881" s="45">
        <f>IF(L2881=1,F2881*INDEX(Asumsi!$B$5:$B$7,MATCH(I2881,Asumsi!$A$5:$A$7,0))-F2881*R2881,0)</f>
        <v>139330</v>
      </c>
      <c r="V2881" s="45">
        <f>IF(S2881=1,U2881*(1-Asumsi!$B$10),U2881)</f>
        <v>139330</v>
      </c>
    </row>
    <row r="2882" spans="1:22" x14ac:dyDescent="0.35">
      <c r="A2882" s="43">
        <v>21859</v>
      </c>
      <c r="B2882" s="43" t="s">
        <v>202</v>
      </c>
      <c r="C2882" s="43" t="s">
        <v>741</v>
      </c>
      <c r="D2882" s="44">
        <v>40865</v>
      </c>
      <c r="E2882" s="43">
        <v>42</v>
      </c>
      <c r="F2882" s="43">
        <v>802740</v>
      </c>
      <c r="G2882" s="43">
        <v>7.0000000000000007E-2</v>
      </c>
      <c r="H2882" s="43">
        <v>56192</v>
      </c>
      <c r="I2882" s="43" t="s">
        <v>75</v>
      </c>
      <c r="J2882" s="43" t="s">
        <v>144</v>
      </c>
      <c r="K2882" s="43">
        <f t="shared" ref="K2882:K2945" si="360">YEAR(D2882)</f>
        <v>2011</v>
      </c>
      <c r="L2882" s="43">
        <f t="shared" ref="L2882:L2945" si="361">IF(B2882="Order Finished",1,0)</f>
        <v>1</v>
      </c>
      <c r="M2882" s="43">
        <f t="shared" ref="M2882:M2945" si="362">IF(B2882="Order Returned",1,0)</f>
        <v>0</v>
      </c>
      <c r="N2882" s="43">
        <f t="shared" ref="N2882:N2945" si="363">IF(B2882="Order Cancelled",0,1)</f>
        <v>1</v>
      </c>
      <c r="O2882" s="43" t="str">
        <f t="shared" ref="O2882:O2945" si="364">IF(G2882=0,"A: 0%",IF(G2882&lt;=0.03,"B: 1-3%",IF(G2882&lt;=0.06,"C: 4-6%","D: 7%+")))</f>
        <v>D: 7%+</v>
      </c>
      <c r="P2882" s="45">
        <f t="shared" ref="P2882:P2945" si="365">IF(L2882=1,F2882-H2882,0)</f>
        <v>746548</v>
      </c>
      <c r="Q2882" s="45">
        <f>IF(L2882=1,F2882*INDEX(Asumsi!$B$5:$B$7,MATCH(I2882,Asumsi!$A$5:$A$7,0))-H2882,0)</f>
        <v>184630</v>
      </c>
      <c r="R2882" s="46">
        <f>MIN(G2882,INDEX(Asumsi!$C$5:$C$7,MATCH(I2882,Asumsi!$A$5:$A$7,0)))</f>
        <v>0.03</v>
      </c>
      <c r="S2882" s="43">
        <f t="shared" ref="S2882:S2945" si="366">IF(G2882&gt;R2882,1,0)</f>
        <v>1</v>
      </c>
      <c r="T2882" s="45">
        <f t="shared" ref="T2882:T2945" si="367">IF(L2882=1,F2882*(G2882-R2882),0)</f>
        <v>32109.600000000006</v>
      </c>
      <c r="U2882" s="45">
        <f>IF(L2882=1,F2882*INDEX(Asumsi!$B$5:$B$7,MATCH(I2882,Asumsi!$A$5:$A$7,0))-F2882*R2882,0)</f>
        <v>216739.8</v>
      </c>
      <c r="V2882" s="45">
        <f>IF(S2882=1,U2882*(1-Asumsi!$B$10),U2882)</f>
        <v>205902.80999999997</v>
      </c>
    </row>
    <row r="2883" spans="1:22" x14ac:dyDescent="0.35">
      <c r="A2883" s="43">
        <v>21989</v>
      </c>
      <c r="B2883" s="43" t="s">
        <v>202</v>
      </c>
      <c r="C2883" s="43" t="s">
        <v>512</v>
      </c>
      <c r="D2883" s="44">
        <v>40584</v>
      </c>
      <c r="E2883" s="43">
        <v>9</v>
      </c>
      <c r="F2883" s="43">
        <v>237900</v>
      </c>
      <c r="G2883" s="43">
        <v>0.03</v>
      </c>
      <c r="H2883" s="43">
        <v>7137</v>
      </c>
      <c r="I2883" s="43" t="s">
        <v>75</v>
      </c>
      <c r="J2883" s="43" t="s">
        <v>144</v>
      </c>
      <c r="K2883" s="43">
        <f t="shared" si="360"/>
        <v>2011</v>
      </c>
      <c r="L2883" s="43">
        <f t="shared" si="361"/>
        <v>1</v>
      </c>
      <c r="M2883" s="43">
        <f t="shared" si="362"/>
        <v>0</v>
      </c>
      <c r="N2883" s="43">
        <f t="shared" si="363"/>
        <v>1</v>
      </c>
      <c r="O2883" s="43" t="str">
        <f t="shared" si="364"/>
        <v>B: 1-3%</v>
      </c>
      <c r="P2883" s="45">
        <f t="shared" si="365"/>
        <v>230763</v>
      </c>
      <c r="Q2883" s="45">
        <f>IF(L2883=1,F2883*INDEX(Asumsi!$B$5:$B$7,MATCH(I2883,Asumsi!$A$5:$A$7,0))-H2883,0)</f>
        <v>64233</v>
      </c>
      <c r="R2883" s="46">
        <f>MIN(G2883,INDEX(Asumsi!$C$5:$C$7,MATCH(I2883,Asumsi!$A$5:$A$7,0)))</f>
        <v>0.03</v>
      </c>
      <c r="S2883" s="43">
        <f t="shared" si="366"/>
        <v>0</v>
      </c>
      <c r="T2883" s="45">
        <f t="shared" si="367"/>
        <v>0</v>
      </c>
      <c r="U2883" s="45">
        <f>IF(L2883=1,F2883*INDEX(Asumsi!$B$5:$B$7,MATCH(I2883,Asumsi!$A$5:$A$7,0))-F2883*R2883,0)</f>
        <v>64233</v>
      </c>
      <c r="V2883" s="45">
        <f>IF(S2883=1,U2883*(1-Asumsi!$B$10),U2883)</f>
        <v>64233</v>
      </c>
    </row>
    <row r="2884" spans="1:22" x14ac:dyDescent="0.35">
      <c r="A2884" s="43">
        <v>22688</v>
      </c>
      <c r="B2884" s="43" t="s">
        <v>202</v>
      </c>
      <c r="C2884" s="43" t="s">
        <v>735</v>
      </c>
      <c r="D2884" s="44">
        <v>41016</v>
      </c>
      <c r="E2884" s="43">
        <v>40</v>
      </c>
      <c r="F2884" s="43">
        <v>4088551</v>
      </c>
      <c r="G2884" s="43">
        <v>0.1</v>
      </c>
      <c r="H2884" s="43">
        <v>408855</v>
      </c>
      <c r="I2884" s="43" t="s">
        <v>77</v>
      </c>
      <c r="J2884" s="43" t="s">
        <v>137</v>
      </c>
      <c r="K2884" s="43">
        <f t="shared" si="360"/>
        <v>2012</v>
      </c>
      <c r="L2884" s="43">
        <f t="shared" si="361"/>
        <v>1</v>
      </c>
      <c r="M2884" s="43">
        <f t="shared" si="362"/>
        <v>0</v>
      </c>
      <c r="N2884" s="43">
        <f t="shared" si="363"/>
        <v>1</v>
      </c>
      <c r="O2884" s="43" t="str">
        <f t="shared" si="364"/>
        <v>D: 7%+</v>
      </c>
      <c r="P2884" s="45">
        <f t="shared" si="365"/>
        <v>3679696</v>
      </c>
      <c r="Q2884" s="45">
        <f>IF(L2884=1,F2884*INDEX(Asumsi!$B$5:$B$7,MATCH(I2884,Asumsi!$A$5:$A$7,0))-H2884,0)</f>
        <v>817710.3</v>
      </c>
      <c r="R2884" s="46">
        <f>MIN(G2884,INDEX(Asumsi!$C$5:$C$7,MATCH(I2884,Asumsi!$A$5:$A$7,0)))</f>
        <v>0.05</v>
      </c>
      <c r="S2884" s="43">
        <f t="shared" si="366"/>
        <v>1</v>
      </c>
      <c r="T2884" s="45">
        <f t="shared" si="367"/>
        <v>204427.55000000002</v>
      </c>
      <c r="U2884" s="45">
        <f>IF(L2884=1,F2884*INDEX(Asumsi!$B$5:$B$7,MATCH(I2884,Asumsi!$A$5:$A$7,0))-F2884*R2884,0)</f>
        <v>1022137.75</v>
      </c>
      <c r="V2884" s="45">
        <f>IF(S2884=1,U2884*(1-Asumsi!$B$10),U2884)</f>
        <v>971030.86249999993</v>
      </c>
    </row>
    <row r="2885" spans="1:22" x14ac:dyDescent="0.35">
      <c r="A2885" s="43">
        <v>22916</v>
      </c>
      <c r="B2885" s="43" t="s">
        <v>202</v>
      </c>
      <c r="C2885" s="43" t="s">
        <v>640</v>
      </c>
      <c r="D2885" s="44">
        <v>40941</v>
      </c>
      <c r="E2885" s="43">
        <v>18</v>
      </c>
      <c r="F2885" s="43">
        <v>244040</v>
      </c>
      <c r="G2885" s="43">
        <v>0.04</v>
      </c>
      <c r="H2885" s="43">
        <v>9762</v>
      </c>
      <c r="I2885" s="43" t="s">
        <v>76</v>
      </c>
      <c r="J2885" s="43" t="s">
        <v>145</v>
      </c>
      <c r="K2885" s="43">
        <f t="shared" si="360"/>
        <v>2012</v>
      </c>
      <c r="L2885" s="43">
        <f t="shared" si="361"/>
        <v>1</v>
      </c>
      <c r="M2885" s="43">
        <f t="shared" si="362"/>
        <v>0</v>
      </c>
      <c r="N2885" s="43">
        <f t="shared" si="363"/>
        <v>1</v>
      </c>
      <c r="O2885" s="43" t="str">
        <f t="shared" si="364"/>
        <v>C: 4-6%</v>
      </c>
      <c r="P2885" s="45">
        <f t="shared" si="365"/>
        <v>234278</v>
      </c>
      <c r="Q2885" s="45">
        <f>IF(L2885=1,F2885*INDEX(Asumsi!$B$5:$B$7,MATCH(I2885,Asumsi!$A$5:$A$7,0))-H2885,0)</f>
        <v>63450</v>
      </c>
      <c r="R2885" s="46">
        <f>MIN(G2885,INDEX(Asumsi!$C$5:$C$7,MATCH(I2885,Asumsi!$A$5:$A$7,0)))</f>
        <v>0.04</v>
      </c>
      <c r="S2885" s="43">
        <f t="shared" si="366"/>
        <v>0</v>
      </c>
      <c r="T2885" s="45">
        <f t="shared" si="367"/>
        <v>0</v>
      </c>
      <c r="U2885" s="45">
        <f>IF(L2885=1,F2885*INDEX(Asumsi!$B$5:$B$7,MATCH(I2885,Asumsi!$A$5:$A$7,0))-F2885*R2885,0)</f>
        <v>63450.400000000001</v>
      </c>
      <c r="V2885" s="45">
        <f>IF(S2885=1,U2885*(1-Asumsi!$B$10),U2885)</f>
        <v>63450.400000000001</v>
      </c>
    </row>
    <row r="2886" spans="1:22" x14ac:dyDescent="0.35">
      <c r="A2886" s="43">
        <v>22951</v>
      </c>
      <c r="B2886" s="43" t="s">
        <v>202</v>
      </c>
      <c r="C2886" s="43" t="s">
        <v>512</v>
      </c>
      <c r="D2886" s="44">
        <v>41032</v>
      </c>
      <c r="E2886" s="43">
        <v>24</v>
      </c>
      <c r="F2886" s="43">
        <v>2608055</v>
      </c>
      <c r="G2886" s="43">
        <v>0.1</v>
      </c>
      <c r="H2886" s="43">
        <v>260806</v>
      </c>
      <c r="I2886" s="43" t="s">
        <v>77</v>
      </c>
      <c r="J2886" s="43" t="s">
        <v>137</v>
      </c>
      <c r="K2886" s="43">
        <f t="shared" si="360"/>
        <v>2012</v>
      </c>
      <c r="L2886" s="43">
        <f t="shared" si="361"/>
        <v>1</v>
      </c>
      <c r="M2886" s="43">
        <f t="shared" si="362"/>
        <v>0</v>
      </c>
      <c r="N2886" s="43">
        <f t="shared" si="363"/>
        <v>1</v>
      </c>
      <c r="O2886" s="43" t="str">
        <f t="shared" si="364"/>
        <v>D: 7%+</v>
      </c>
      <c r="P2886" s="45">
        <f t="shared" si="365"/>
        <v>2347249</v>
      </c>
      <c r="Q2886" s="45">
        <f>IF(L2886=1,F2886*INDEX(Asumsi!$B$5:$B$7,MATCH(I2886,Asumsi!$A$5:$A$7,0))-H2886,0)</f>
        <v>521610.5</v>
      </c>
      <c r="R2886" s="46">
        <f>MIN(G2886,INDEX(Asumsi!$C$5:$C$7,MATCH(I2886,Asumsi!$A$5:$A$7,0)))</f>
        <v>0.05</v>
      </c>
      <c r="S2886" s="43">
        <f t="shared" si="366"/>
        <v>1</v>
      </c>
      <c r="T2886" s="45">
        <f t="shared" si="367"/>
        <v>130402.75</v>
      </c>
      <c r="U2886" s="45">
        <f>IF(L2886=1,F2886*INDEX(Asumsi!$B$5:$B$7,MATCH(I2886,Asumsi!$A$5:$A$7,0))-F2886*R2886,0)</f>
        <v>652013.75</v>
      </c>
      <c r="V2886" s="45">
        <f>IF(S2886=1,U2886*(1-Asumsi!$B$10),U2886)</f>
        <v>619413.0625</v>
      </c>
    </row>
    <row r="2887" spans="1:22" x14ac:dyDescent="0.35">
      <c r="A2887" s="43">
        <v>23429</v>
      </c>
      <c r="B2887" s="43" t="s">
        <v>202</v>
      </c>
      <c r="C2887" s="43" t="s">
        <v>231</v>
      </c>
      <c r="D2887" s="44">
        <v>39891</v>
      </c>
      <c r="E2887" s="43">
        <v>28</v>
      </c>
      <c r="F2887" s="43">
        <v>309220</v>
      </c>
      <c r="G2887" s="43">
        <v>0.06</v>
      </c>
      <c r="H2887" s="43">
        <v>18553</v>
      </c>
      <c r="I2887" s="43" t="s">
        <v>76</v>
      </c>
      <c r="J2887" s="43" t="s">
        <v>138</v>
      </c>
      <c r="K2887" s="43">
        <f t="shared" si="360"/>
        <v>2009</v>
      </c>
      <c r="L2887" s="43">
        <f t="shared" si="361"/>
        <v>1</v>
      </c>
      <c r="M2887" s="43">
        <f t="shared" si="362"/>
        <v>0</v>
      </c>
      <c r="N2887" s="43">
        <f t="shared" si="363"/>
        <v>1</v>
      </c>
      <c r="O2887" s="43" t="str">
        <f t="shared" si="364"/>
        <v>C: 4-6%</v>
      </c>
      <c r="P2887" s="45">
        <f t="shared" si="365"/>
        <v>290667</v>
      </c>
      <c r="Q2887" s="45">
        <f>IF(L2887=1,F2887*INDEX(Asumsi!$B$5:$B$7,MATCH(I2887,Asumsi!$A$5:$A$7,0))-H2887,0)</f>
        <v>74213</v>
      </c>
      <c r="R2887" s="46">
        <f>MIN(G2887,INDEX(Asumsi!$C$5:$C$7,MATCH(I2887,Asumsi!$A$5:$A$7,0)))</f>
        <v>0.05</v>
      </c>
      <c r="S2887" s="43">
        <f t="shared" si="366"/>
        <v>1</v>
      </c>
      <c r="T2887" s="45">
        <f t="shared" si="367"/>
        <v>3092.1999999999985</v>
      </c>
      <c r="U2887" s="45">
        <f>IF(L2887=1,F2887*INDEX(Asumsi!$B$5:$B$7,MATCH(I2887,Asumsi!$A$5:$A$7,0))-F2887*R2887,0)</f>
        <v>77305</v>
      </c>
      <c r="V2887" s="45">
        <f>IF(S2887=1,U2887*(1-Asumsi!$B$10),U2887)</f>
        <v>73439.75</v>
      </c>
    </row>
    <row r="2888" spans="1:22" x14ac:dyDescent="0.35">
      <c r="A2888" s="43">
        <v>23681</v>
      </c>
      <c r="B2888" s="43" t="s">
        <v>202</v>
      </c>
      <c r="C2888" s="43" t="s">
        <v>280</v>
      </c>
      <c r="D2888" s="44">
        <v>41048</v>
      </c>
      <c r="E2888" s="43">
        <v>42</v>
      </c>
      <c r="F2888" s="43">
        <v>8365040</v>
      </c>
      <c r="G2888" s="43">
        <v>0</v>
      </c>
      <c r="H2888" s="43">
        <v>0</v>
      </c>
      <c r="I2888" s="43" t="s">
        <v>76</v>
      </c>
      <c r="J2888" s="43" t="s">
        <v>140</v>
      </c>
      <c r="K2888" s="43">
        <f t="shared" si="360"/>
        <v>2012</v>
      </c>
      <c r="L2888" s="43">
        <f t="shared" si="361"/>
        <v>1</v>
      </c>
      <c r="M2888" s="43">
        <f t="shared" si="362"/>
        <v>0</v>
      </c>
      <c r="N2888" s="43">
        <f t="shared" si="363"/>
        <v>1</v>
      </c>
      <c r="O2888" s="43" t="str">
        <f t="shared" si="364"/>
        <v>A: 0%</v>
      </c>
      <c r="P2888" s="45">
        <f t="shared" si="365"/>
        <v>8365040</v>
      </c>
      <c r="Q2888" s="45">
        <f>IF(L2888=1,F2888*INDEX(Asumsi!$B$5:$B$7,MATCH(I2888,Asumsi!$A$5:$A$7,0))-H2888,0)</f>
        <v>2509512</v>
      </c>
      <c r="R2888" s="46">
        <f>MIN(G2888,INDEX(Asumsi!$C$5:$C$7,MATCH(I2888,Asumsi!$A$5:$A$7,0)))</f>
        <v>0</v>
      </c>
      <c r="S2888" s="43">
        <f t="shared" si="366"/>
        <v>0</v>
      </c>
      <c r="T2888" s="45">
        <f t="shared" si="367"/>
        <v>0</v>
      </c>
      <c r="U2888" s="45">
        <f>IF(L2888=1,F2888*INDEX(Asumsi!$B$5:$B$7,MATCH(I2888,Asumsi!$A$5:$A$7,0))-F2888*R2888,0)</f>
        <v>2509512</v>
      </c>
      <c r="V2888" s="45">
        <f>IF(S2888=1,U2888*(1-Asumsi!$B$10),U2888)</f>
        <v>2509512</v>
      </c>
    </row>
    <row r="2889" spans="1:22" x14ac:dyDescent="0.35">
      <c r="A2889" s="43">
        <v>24263</v>
      </c>
      <c r="B2889" s="43" t="s">
        <v>202</v>
      </c>
      <c r="C2889" s="43" t="s">
        <v>297</v>
      </c>
      <c r="D2889" s="44">
        <v>41167</v>
      </c>
      <c r="E2889" s="43">
        <v>16</v>
      </c>
      <c r="F2889" s="43">
        <v>1025620</v>
      </c>
      <c r="G2889" s="43">
        <v>0.1</v>
      </c>
      <c r="H2889" s="43">
        <v>102562</v>
      </c>
      <c r="I2889" s="43" t="s">
        <v>75</v>
      </c>
      <c r="J2889" s="43" t="s">
        <v>135</v>
      </c>
      <c r="K2889" s="43">
        <f t="shared" si="360"/>
        <v>2012</v>
      </c>
      <c r="L2889" s="43">
        <f t="shared" si="361"/>
        <v>1</v>
      </c>
      <c r="M2889" s="43">
        <f t="shared" si="362"/>
        <v>0</v>
      </c>
      <c r="N2889" s="43">
        <f t="shared" si="363"/>
        <v>1</v>
      </c>
      <c r="O2889" s="43" t="str">
        <f t="shared" si="364"/>
        <v>D: 7%+</v>
      </c>
      <c r="P2889" s="45">
        <f t="shared" si="365"/>
        <v>923058</v>
      </c>
      <c r="Q2889" s="45">
        <f>IF(L2889=1,F2889*INDEX(Asumsi!$B$5:$B$7,MATCH(I2889,Asumsi!$A$5:$A$7,0))-H2889,0)</f>
        <v>205124</v>
      </c>
      <c r="R2889" s="46">
        <f>MIN(G2889,INDEX(Asumsi!$C$5:$C$7,MATCH(I2889,Asumsi!$A$5:$A$7,0)))</f>
        <v>0.03</v>
      </c>
      <c r="S2889" s="43">
        <f t="shared" si="366"/>
        <v>1</v>
      </c>
      <c r="T2889" s="45">
        <f t="shared" si="367"/>
        <v>71793.400000000009</v>
      </c>
      <c r="U2889" s="45">
        <f>IF(L2889=1,F2889*INDEX(Asumsi!$B$5:$B$7,MATCH(I2889,Asumsi!$A$5:$A$7,0))-F2889*R2889,0)</f>
        <v>276917.40000000002</v>
      </c>
      <c r="V2889" s="45">
        <f>IF(S2889=1,U2889*(1-Asumsi!$B$10),U2889)</f>
        <v>263071.53000000003</v>
      </c>
    </row>
    <row r="2890" spans="1:22" x14ac:dyDescent="0.35">
      <c r="A2890" s="43">
        <v>24455</v>
      </c>
      <c r="B2890" s="43" t="s">
        <v>202</v>
      </c>
      <c r="C2890" s="43" t="s">
        <v>256</v>
      </c>
      <c r="D2890" s="44">
        <v>40153</v>
      </c>
      <c r="E2890" s="43">
        <v>8</v>
      </c>
      <c r="F2890" s="43">
        <v>338220</v>
      </c>
      <c r="G2890" s="43">
        <v>0</v>
      </c>
      <c r="H2890" s="43">
        <v>0</v>
      </c>
      <c r="I2890" s="43" t="s">
        <v>77</v>
      </c>
      <c r="J2890" s="43" t="s">
        <v>142</v>
      </c>
      <c r="K2890" s="43">
        <f t="shared" si="360"/>
        <v>2009</v>
      </c>
      <c r="L2890" s="43">
        <f t="shared" si="361"/>
        <v>1</v>
      </c>
      <c r="M2890" s="43">
        <f t="shared" si="362"/>
        <v>0</v>
      </c>
      <c r="N2890" s="43">
        <f t="shared" si="363"/>
        <v>1</v>
      </c>
      <c r="O2890" s="43" t="str">
        <f t="shared" si="364"/>
        <v>A: 0%</v>
      </c>
      <c r="P2890" s="45">
        <f t="shared" si="365"/>
        <v>338220</v>
      </c>
      <c r="Q2890" s="45">
        <f>IF(L2890=1,F2890*INDEX(Asumsi!$B$5:$B$7,MATCH(I2890,Asumsi!$A$5:$A$7,0))-H2890,0)</f>
        <v>101466</v>
      </c>
      <c r="R2890" s="46">
        <f>MIN(G2890,INDEX(Asumsi!$C$5:$C$7,MATCH(I2890,Asumsi!$A$5:$A$7,0)))</f>
        <v>0</v>
      </c>
      <c r="S2890" s="43">
        <f t="shared" si="366"/>
        <v>0</v>
      </c>
      <c r="T2890" s="45">
        <f t="shared" si="367"/>
        <v>0</v>
      </c>
      <c r="U2890" s="45">
        <f>IF(L2890=1,F2890*INDEX(Asumsi!$B$5:$B$7,MATCH(I2890,Asumsi!$A$5:$A$7,0))-F2890*R2890,0)</f>
        <v>101466</v>
      </c>
      <c r="V2890" s="45">
        <f>IF(S2890=1,U2890*(1-Asumsi!$B$10),U2890)</f>
        <v>101466</v>
      </c>
    </row>
    <row r="2891" spans="1:22" x14ac:dyDescent="0.35">
      <c r="A2891" s="43">
        <v>24707</v>
      </c>
      <c r="B2891" s="43" t="s">
        <v>209</v>
      </c>
      <c r="C2891" s="43" t="s">
        <v>738</v>
      </c>
      <c r="D2891" s="44">
        <v>40978</v>
      </c>
      <c r="E2891" s="43">
        <v>14</v>
      </c>
      <c r="F2891" s="43">
        <v>3922780</v>
      </c>
      <c r="G2891" s="43">
        <v>0</v>
      </c>
      <c r="H2891" s="43">
        <v>0</v>
      </c>
      <c r="I2891" s="43" t="s">
        <v>75</v>
      </c>
      <c r="J2891" s="43" t="s">
        <v>144</v>
      </c>
      <c r="K2891" s="43">
        <f t="shared" si="360"/>
        <v>2012</v>
      </c>
      <c r="L2891" s="43">
        <f t="shared" si="361"/>
        <v>0</v>
      </c>
      <c r="M2891" s="43">
        <f t="shared" si="362"/>
        <v>1</v>
      </c>
      <c r="N2891" s="43">
        <f t="shared" si="363"/>
        <v>1</v>
      </c>
      <c r="O2891" s="43" t="str">
        <f t="shared" si="364"/>
        <v>A: 0%</v>
      </c>
      <c r="P2891" s="45">
        <f t="shared" si="365"/>
        <v>0</v>
      </c>
      <c r="Q2891" s="45">
        <f>IF(L2891=1,F2891*INDEX(Asumsi!$B$5:$B$7,MATCH(I2891,Asumsi!$A$5:$A$7,0))-H2891,0)</f>
        <v>0</v>
      </c>
      <c r="R2891" s="46">
        <f>MIN(G2891,INDEX(Asumsi!$C$5:$C$7,MATCH(I2891,Asumsi!$A$5:$A$7,0)))</f>
        <v>0</v>
      </c>
      <c r="S2891" s="43">
        <f t="shared" si="366"/>
        <v>0</v>
      </c>
      <c r="T2891" s="45">
        <f t="shared" si="367"/>
        <v>0</v>
      </c>
      <c r="U2891" s="45">
        <f>IF(L2891=1,F2891*INDEX(Asumsi!$B$5:$B$7,MATCH(I2891,Asumsi!$A$5:$A$7,0))-F2891*R2891,0)</f>
        <v>0</v>
      </c>
      <c r="V2891" s="45">
        <f>IF(S2891=1,U2891*(1-Asumsi!$B$10),U2891)</f>
        <v>0</v>
      </c>
    </row>
    <row r="2892" spans="1:22" x14ac:dyDescent="0.35">
      <c r="A2892" s="43">
        <v>25091</v>
      </c>
      <c r="B2892" s="43" t="s">
        <v>202</v>
      </c>
      <c r="C2892" s="43" t="s">
        <v>512</v>
      </c>
      <c r="D2892" s="44">
        <v>40228</v>
      </c>
      <c r="E2892" s="43">
        <v>4</v>
      </c>
      <c r="F2892" s="43">
        <v>313940</v>
      </c>
      <c r="G2892" s="43">
        <v>0.01</v>
      </c>
      <c r="H2892" s="43">
        <v>3139</v>
      </c>
      <c r="I2892" s="43" t="s">
        <v>76</v>
      </c>
      <c r="J2892" s="43" t="s">
        <v>138</v>
      </c>
      <c r="K2892" s="43">
        <f t="shared" si="360"/>
        <v>2010</v>
      </c>
      <c r="L2892" s="43">
        <f t="shared" si="361"/>
        <v>1</v>
      </c>
      <c r="M2892" s="43">
        <f t="shared" si="362"/>
        <v>0</v>
      </c>
      <c r="N2892" s="43">
        <f t="shared" si="363"/>
        <v>1</v>
      </c>
      <c r="O2892" s="43" t="str">
        <f t="shared" si="364"/>
        <v>B: 1-3%</v>
      </c>
      <c r="P2892" s="45">
        <f t="shared" si="365"/>
        <v>310801</v>
      </c>
      <c r="Q2892" s="45">
        <f>IF(L2892=1,F2892*INDEX(Asumsi!$B$5:$B$7,MATCH(I2892,Asumsi!$A$5:$A$7,0))-H2892,0)</f>
        <v>91043</v>
      </c>
      <c r="R2892" s="46">
        <f>MIN(G2892,INDEX(Asumsi!$C$5:$C$7,MATCH(I2892,Asumsi!$A$5:$A$7,0)))</f>
        <v>0.01</v>
      </c>
      <c r="S2892" s="43">
        <f t="shared" si="366"/>
        <v>0</v>
      </c>
      <c r="T2892" s="45">
        <f t="shared" si="367"/>
        <v>0</v>
      </c>
      <c r="U2892" s="45">
        <f>IF(L2892=1,F2892*INDEX(Asumsi!$B$5:$B$7,MATCH(I2892,Asumsi!$A$5:$A$7,0))-F2892*R2892,0)</f>
        <v>91042.6</v>
      </c>
      <c r="V2892" s="45">
        <f>IF(S2892=1,U2892*(1-Asumsi!$B$10),U2892)</f>
        <v>91042.6</v>
      </c>
    </row>
    <row r="2893" spans="1:22" x14ac:dyDescent="0.35">
      <c r="A2893" s="43">
        <v>26305</v>
      </c>
      <c r="B2893" s="43" t="s">
        <v>202</v>
      </c>
      <c r="C2893" s="43" t="s">
        <v>733</v>
      </c>
      <c r="D2893" s="44">
        <v>40514</v>
      </c>
      <c r="E2893" s="43">
        <v>50</v>
      </c>
      <c r="F2893" s="43">
        <v>2236420</v>
      </c>
      <c r="G2893" s="43">
        <v>7.0000000000000007E-2</v>
      </c>
      <c r="H2893" s="43">
        <v>156549</v>
      </c>
      <c r="I2893" s="43" t="s">
        <v>76</v>
      </c>
      <c r="J2893" s="43" t="s">
        <v>138</v>
      </c>
      <c r="K2893" s="43">
        <f t="shared" si="360"/>
        <v>2010</v>
      </c>
      <c r="L2893" s="43">
        <f t="shared" si="361"/>
        <v>1</v>
      </c>
      <c r="M2893" s="43">
        <f t="shared" si="362"/>
        <v>0</v>
      </c>
      <c r="N2893" s="43">
        <f t="shared" si="363"/>
        <v>1</v>
      </c>
      <c r="O2893" s="43" t="str">
        <f t="shared" si="364"/>
        <v>D: 7%+</v>
      </c>
      <c r="P2893" s="45">
        <f t="shared" si="365"/>
        <v>2079871</v>
      </c>
      <c r="Q2893" s="45">
        <f>IF(L2893=1,F2893*INDEX(Asumsi!$B$5:$B$7,MATCH(I2893,Asumsi!$A$5:$A$7,0))-H2893,0)</f>
        <v>514377</v>
      </c>
      <c r="R2893" s="46">
        <f>MIN(G2893,INDEX(Asumsi!$C$5:$C$7,MATCH(I2893,Asumsi!$A$5:$A$7,0)))</f>
        <v>0.05</v>
      </c>
      <c r="S2893" s="43">
        <f t="shared" si="366"/>
        <v>1</v>
      </c>
      <c r="T2893" s="45">
        <f t="shared" si="367"/>
        <v>44728.400000000009</v>
      </c>
      <c r="U2893" s="45">
        <f>IF(L2893=1,F2893*INDEX(Asumsi!$B$5:$B$7,MATCH(I2893,Asumsi!$A$5:$A$7,0))-F2893*R2893,0)</f>
        <v>559105</v>
      </c>
      <c r="V2893" s="45">
        <f>IF(S2893=1,U2893*(1-Asumsi!$B$10),U2893)</f>
        <v>531149.75</v>
      </c>
    </row>
    <row r="2894" spans="1:22" x14ac:dyDescent="0.35">
      <c r="A2894" s="43">
        <v>26982</v>
      </c>
      <c r="B2894" s="43" t="s">
        <v>209</v>
      </c>
      <c r="C2894" s="43" t="s">
        <v>743</v>
      </c>
      <c r="D2894" s="44">
        <v>41027</v>
      </c>
      <c r="E2894" s="43">
        <v>37</v>
      </c>
      <c r="F2894" s="43">
        <v>3969220</v>
      </c>
      <c r="G2894" s="43">
        <v>0.05</v>
      </c>
      <c r="H2894" s="43">
        <v>198461</v>
      </c>
      <c r="I2894" s="43" t="s">
        <v>76</v>
      </c>
      <c r="J2894" s="43" t="s">
        <v>145</v>
      </c>
      <c r="K2894" s="43">
        <f t="shared" si="360"/>
        <v>2012</v>
      </c>
      <c r="L2894" s="43">
        <f t="shared" si="361"/>
        <v>0</v>
      </c>
      <c r="M2894" s="43">
        <f t="shared" si="362"/>
        <v>1</v>
      </c>
      <c r="N2894" s="43">
        <f t="shared" si="363"/>
        <v>1</v>
      </c>
      <c r="O2894" s="43" t="str">
        <f t="shared" si="364"/>
        <v>C: 4-6%</v>
      </c>
      <c r="P2894" s="45">
        <f t="shared" si="365"/>
        <v>0</v>
      </c>
      <c r="Q2894" s="45">
        <f>IF(L2894=1,F2894*INDEX(Asumsi!$B$5:$B$7,MATCH(I2894,Asumsi!$A$5:$A$7,0))-H2894,0)</f>
        <v>0</v>
      </c>
      <c r="R2894" s="46">
        <f>MIN(G2894,INDEX(Asumsi!$C$5:$C$7,MATCH(I2894,Asumsi!$A$5:$A$7,0)))</f>
        <v>0.05</v>
      </c>
      <c r="S2894" s="43">
        <f t="shared" si="366"/>
        <v>0</v>
      </c>
      <c r="T2894" s="45">
        <f t="shared" si="367"/>
        <v>0</v>
      </c>
      <c r="U2894" s="45">
        <f>IF(L2894=1,F2894*INDEX(Asumsi!$B$5:$B$7,MATCH(I2894,Asumsi!$A$5:$A$7,0))-F2894*R2894,0)</f>
        <v>0</v>
      </c>
      <c r="V2894" s="45">
        <f>IF(S2894=1,U2894*(1-Asumsi!$B$10),U2894)</f>
        <v>0</v>
      </c>
    </row>
    <row r="2895" spans="1:22" x14ac:dyDescent="0.35">
      <c r="A2895" s="43">
        <v>27106</v>
      </c>
      <c r="B2895" s="43" t="s">
        <v>202</v>
      </c>
      <c r="C2895" s="43" t="s">
        <v>512</v>
      </c>
      <c r="D2895" s="44">
        <v>40878</v>
      </c>
      <c r="E2895" s="43">
        <v>1</v>
      </c>
      <c r="F2895" s="43">
        <v>27920</v>
      </c>
      <c r="G2895" s="43">
        <v>0.06</v>
      </c>
      <c r="H2895" s="43">
        <v>1675</v>
      </c>
      <c r="I2895" s="43" t="s">
        <v>76</v>
      </c>
      <c r="J2895" s="43" t="s">
        <v>138</v>
      </c>
      <c r="K2895" s="43">
        <f t="shared" si="360"/>
        <v>2011</v>
      </c>
      <c r="L2895" s="43">
        <f t="shared" si="361"/>
        <v>1</v>
      </c>
      <c r="M2895" s="43">
        <f t="shared" si="362"/>
        <v>0</v>
      </c>
      <c r="N2895" s="43">
        <f t="shared" si="363"/>
        <v>1</v>
      </c>
      <c r="O2895" s="43" t="str">
        <f t="shared" si="364"/>
        <v>C: 4-6%</v>
      </c>
      <c r="P2895" s="45">
        <f t="shared" si="365"/>
        <v>26245</v>
      </c>
      <c r="Q2895" s="45">
        <f>IF(L2895=1,F2895*INDEX(Asumsi!$B$5:$B$7,MATCH(I2895,Asumsi!$A$5:$A$7,0))-H2895,0)</f>
        <v>6701</v>
      </c>
      <c r="R2895" s="46">
        <f>MIN(G2895,INDEX(Asumsi!$C$5:$C$7,MATCH(I2895,Asumsi!$A$5:$A$7,0)))</f>
        <v>0.05</v>
      </c>
      <c r="S2895" s="43">
        <f t="shared" si="366"/>
        <v>1</v>
      </c>
      <c r="T2895" s="45">
        <f t="shared" si="367"/>
        <v>279.19999999999987</v>
      </c>
      <c r="U2895" s="45">
        <f>IF(L2895=1,F2895*INDEX(Asumsi!$B$5:$B$7,MATCH(I2895,Asumsi!$A$5:$A$7,0))-F2895*R2895,0)</f>
        <v>6980</v>
      </c>
      <c r="V2895" s="45">
        <f>IF(S2895=1,U2895*(1-Asumsi!$B$10),U2895)</f>
        <v>6631</v>
      </c>
    </row>
    <row r="2896" spans="1:22" x14ac:dyDescent="0.35">
      <c r="A2896" s="43">
        <v>27527</v>
      </c>
      <c r="B2896" s="43" t="s">
        <v>202</v>
      </c>
      <c r="C2896" s="43" t="s">
        <v>297</v>
      </c>
      <c r="D2896" s="44">
        <v>40512</v>
      </c>
      <c r="E2896" s="43">
        <v>37</v>
      </c>
      <c r="F2896" s="43">
        <v>753160</v>
      </c>
      <c r="G2896" s="43">
        <v>0.09</v>
      </c>
      <c r="H2896" s="43">
        <v>67784</v>
      </c>
      <c r="I2896" s="43" t="s">
        <v>75</v>
      </c>
      <c r="J2896" s="43" t="s">
        <v>144</v>
      </c>
      <c r="K2896" s="43">
        <f t="shared" si="360"/>
        <v>2010</v>
      </c>
      <c r="L2896" s="43">
        <f t="shared" si="361"/>
        <v>1</v>
      </c>
      <c r="M2896" s="43">
        <f t="shared" si="362"/>
        <v>0</v>
      </c>
      <c r="N2896" s="43">
        <f t="shared" si="363"/>
        <v>1</v>
      </c>
      <c r="O2896" s="43" t="str">
        <f t="shared" si="364"/>
        <v>D: 7%+</v>
      </c>
      <c r="P2896" s="45">
        <f t="shared" si="365"/>
        <v>685376</v>
      </c>
      <c r="Q2896" s="45">
        <f>IF(L2896=1,F2896*INDEX(Asumsi!$B$5:$B$7,MATCH(I2896,Asumsi!$A$5:$A$7,0))-H2896,0)</f>
        <v>158164</v>
      </c>
      <c r="R2896" s="46">
        <f>MIN(G2896,INDEX(Asumsi!$C$5:$C$7,MATCH(I2896,Asumsi!$A$5:$A$7,0)))</f>
        <v>0.03</v>
      </c>
      <c r="S2896" s="43">
        <f t="shared" si="366"/>
        <v>1</v>
      </c>
      <c r="T2896" s="45">
        <f t="shared" si="367"/>
        <v>45189.599999999999</v>
      </c>
      <c r="U2896" s="45">
        <f>IF(L2896=1,F2896*INDEX(Asumsi!$B$5:$B$7,MATCH(I2896,Asumsi!$A$5:$A$7,0))-F2896*R2896,0)</f>
        <v>203353.2</v>
      </c>
      <c r="V2896" s="45">
        <f>IF(S2896=1,U2896*(1-Asumsi!$B$10),U2896)</f>
        <v>193185.54</v>
      </c>
    </row>
    <row r="2897" spans="1:22" x14ac:dyDescent="0.35">
      <c r="A2897" s="43">
        <v>27746</v>
      </c>
      <c r="B2897" s="43" t="s">
        <v>202</v>
      </c>
      <c r="C2897" s="43" t="s">
        <v>280</v>
      </c>
      <c r="D2897" s="44">
        <v>40516</v>
      </c>
      <c r="E2897" s="43">
        <v>3</v>
      </c>
      <c r="F2897" s="43">
        <v>3081540</v>
      </c>
      <c r="G2897" s="43">
        <v>0.04</v>
      </c>
      <c r="H2897" s="43">
        <v>123262</v>
      </c>
      <c r="I2897" s="43" t="s">
        <v>77</v>
      </c>
      <c r="J2897" s="43" t="s">
        <v>139</v>
      </c>
      <c r="K2897" s="43">
        <f t="shared" si="360"/>
        <v>2010</v>
      </c>
      <c r="L2897" s="43">
        <f t="shared" si="361"/>
        <v>1</v>
      </c>
      <c r="M2897" s="43">
        <f t="shared" si="362"/>
        <v>0</v>
      </c>
      <c r="N2897" s="43">
        <f t="shared" si="363"/>
        <v>1</v>
      </c>
      <c r="O2897" s="43" t="str">
        <f t="shared" si="364"/>
        <v>C: 4-6%</v>
      </c>
      <c r="P2897" s="45">
        <f t="shared" si="365"/>
        <v>2958278</v>
      </c>
      <c r="Q2897" s="45">
        <f>IF(L2897=1,F2897*INDEX(Asumsi!$B$5:$B$7,MATCH(I2897,Asumsi!$A$5:$A$7,0))-H2897,0)</f>
        <v>801200</v>
      </c>
      <c r="R2897" s="46">
        <f>MIN(G2897,INDEX(Asumsi!$C$5:$C$7,MATCH(I2897,Asumsi!$A$5:$A$7,0)))</f>
        <v>0.04</v>
      </c>
      <c r="S2897" s="43">
        <f t="shared" si="366"/>
        <v>0</v>
      </c>
      <c r="T2897" s="45">
        <f t="shared" si="367"/>
        <v>0</v>
      </c>
      <c r="U2897" s="45">
        <f>IF(L2897=1,F2897*INDEX(Asumsi!$B$5:$B$7,MATCH(I2897,Asumsi!$A$5:$A$7,0))-F2897*R2897,0)</f>
        <v>801200.4</v>
      </c>
      <c r="V2897" s="45">
        <f>IF(S2897=1,U2897*(1-Asumsi!$B$10),U2897)</f>
        <v>801200.4</v>
      </c>
    </row>
    <row r="2898" spans="1:22" x14ac:dyDescent="0.35">
      <c r="A2898" s="43">
        <v>27974</v>
      </c>
      <c r="B2898" s="43" t="s">
        <v>202</v>
      </c>
      <c r="C2898" s="43" t="s">
        <v>736</v>
      </c>
      <c r="D2898" s="44">
        <v>40458</v>
      </c>
      <c r="E2898" s="43">
        <v>35</v>
      </c>
      <c r="F2898" s="43">
        <v>1794840</v>
      </c>
      <c r="G2898" s="43">
        <v>0.08</v>
      </c>
      <c r="H2898" s="43">
        <v>143587</v>
      </c>
      <c r="I2898" s="43" t="s">
        <v>75</v>
      </c>
      <c r="J2898" s="43" t="s">
        <v>135</v>
      </c>
      <c r="K2898" s="43">
        <f t="shared" si="360"/>
        <v>2010</v>
      </c>
      <c r="L2898" s="43">
        <f t="shared" si="361"/>
        <v>1</v>
      </c>
      <c r="M2898" s="43">
        <f t="shared" si="362"/>
        <v>0</v>
      </c>
      <c r="N2898" s="43">
        <f t="shared" si="363"/>
        <v>1</v>
      </c>
      <c r="O2898" s="43" t="str">
        <f t="shared" si="364"/>
        <v>D: 7%+</v>
      </c>
      <c r="P2898" s="45">
        <f t="shared" si="365"/>
        <v>1651253</v>
      </c>
      <c r="Q2898" s="45">
        <f>IF(L2898=1,F2898*INDEX(Asumsi!$B$5:$B$7,MATCH(I2898,Asumsi!$A$5:$A$7,0))-H2898,0)</f>
        <v>394865</v>
      </c>
      <c r="R2898" s="46">
        <f>MIN(G2898,INDEX(Asumsi!$C$5:$C$7,MATCH(I2898,Asumsi!$A$5:$A$7,0)))</f>
        <v>0.03</v>
      </c>
      <c r="S2898" s="43">
        <f t="shared" si="366"/>
        <v>1</v>
      </c>
      <c r="T2898" s="45">
        <f t="shared" si="367"/>
        <v>89742</v>
      </c>
      <c r="U2898" s="45">
        <f>IF(L2898=1,F2898*INDEX(Asumsi!$B$5:$B$7,MATCH(I2898,Asumsi!$A$5:$A$7,0))-F2898*R2898,0)</f>
        <v>484606.8</v>
      </c>
      <c r="V2898" s="45">
        <f>IF(S2898=1,U2898*(1-Asumsi!$B$10),U2898)</f>
        <v>460376.45999999996</v>
      </c>
    </row>
    <row r="2899" spans="1:22" x14ac:dyDescent="0.35">
      <c r="A2899" s="43">
        <v>28774</v>
      </c>
      <c r="B2899" s="43" t="s">
        <v>202</v>
      </c>
      <c r="C2899" s="43" t="s">
        <v>739</v>
      </c>
      <c r="D2899" s="44">
        <v>39814</v>
      </c>
      <c r="E2899" s="43">
        <v>32</v>
      </c>
      <c r="F2899" s="43">
        <v>360720</v>
      </c>
      <c r="G2899" s="43">
        <v>0.1</v>
      </c>
      <c r="H2899" s="43">
        <v>36072</v>
      </c>
      <c r="I2899" s="43" t="s">
        <v>76</v>
      </c>
      <c r="J2899" s="43" t="s">
        <v>140</v>
      </c>
      <c r="K2899" s="43">
        <f t="shared" si="360"/>
        <v>2009</v>
      </c>
      <c r="L2899" s="43">
        <f t="shared" si="361"/>
        <v>1</v>
      </c>
      <c r="M2899" s="43">
        <f t="shared" si="362"/>
        <v>0</v>
      </c>
      <c r="N2899" s="43">
        <f t="shared" si="363"/>
        <v>1</v>
      </c>
      <c r="O2899" s="43" t="str">
        <f t="shared" si="364"/>
        <v>D: 7%+</v>
      </c>
      <c r="P2899" s="45">
        <f t="shared" si="365"/>
        <v>324648</v>
      </c>
      <c r="Q2899" s="45">
        <f>IF(L2899=1,F2899*INDEX(Asumsi!$B$5:$B$7,MATCH(I2899,Asumsi!$A$5:$A$7,0))-H2899,0)</f>
        <v>72144</v>
      </c>
      <c r="R2899" s="46">
        <f>MIN(G2899,INDEX(Asumsi!$C$5:$C$7,MATCH(I2899,Asumsi!$A$5:$A$7,0)))</f>
        <v>0.05</v>
      </c>
      <c r="S2899" s="43">
        <f t="shared" si="366"/>
        <v>1</v>
      </c>
      <c r="T2899" s="45">
        <f t="shared" si="367"/>
        <v>18036</v>
      </c>
      <c r="U2899" s="45">
        <f>IF(L2899=1,F2899*INDEX(Asumsi!$B$5:$B$7,MATCH(I2899,Asumsi!$A$5:$A$7,0))-F2899*R2899,0)</f>
        <v>90180</v>
      </c>
      <c r="V2899" s="45">
        <f>IF(S2899=1,U2899*(1-Asumsi!$B$10),U2899)</f>
        <v>85671</v>
      </c>
    </row>
    <row r="2900" spans="1:22" x14ac:dyDescent="0.35">
      <c r="A2900" s="43">
        <v>29607</v>
      </c>
      <c r="B2900" s="43" t="s">
        <v>202</v>
      </c>
      <c r="C2900" s="43" t="s">
        <v>732</v>
      </c>
      <c r="D2900" s="44">
        <v>40981</v>
      </c>
      <c r="E2900" s="43">
        <v>20</v>
      </c>
      <c r="F2900" s="43">
        <v>481480</v>
      </c>
      <c r="G2900" s="43">
        <v>0.05</v>
      </c>
      <c r="H2900" s="43">
        <v>24074</v>
      </c>
      <c r="I2900" s="43" t="s">
        <v>76</v>
      </c>
      <c r="J2900" s="43" t="s">
        <v>145</v>
      </c>
      <c r="K2900" s="43">
        <f t="shared" si="360"/>
        <v>2012</v>
      </c>
      <c r="L2900" s="43">
        <f t="shared" si="361"/>
        <v>1</v>
      </c>
      <c r="M2900" s="43">
        <f t="shared" si="362"/>
        <v>0</v>
      </c>
      <c r="N2900" s="43">
        <f t="shared" si="363"/>
        <v>1</v>
      </c>
      <c r="O2900" s="43" t="str">
        <f t="shared" si="364"/>
        <v>C: 4-6%</v>
      </c>
      <c r="P2900" s="45">
        <f t="shared" si="365"/>
        <v>457406</v>
      </c>
      <c r="Q2900" s="45">
        <f>IF(L2900=1,F2900*INDEX(Asumsi!$B$5:$B$7,MATCH(I2900,Asumsi!$A$5:$A$7,0))-H2900,0)</f>
        <v>120370</v>
      </c>
      <c r="R2900" s="46">
        <f>MIN(G2900,INDEX(Asumsi!$C$5:$C$7,MATCH(I2900,Asumsi!$A$5:$A$7,0)))</f>
        <v>0.05</v>
      </c>
      <c r="S2900" s="43">
        <f t="shared" si="366"/>
        <v>0</v>
      </c>
      <c r="T2900" s="45">
        <f t="shared" si="367"/>
        <v>0</v>
      </c>
      <c r="U2900" s="45">
        <f>IF(L2900=1,F2900*INDEX(Asumsi!$B$5:$B$7,MATCH(I2900,Asumsi!$A$5:$A$7,0))-F2900*R2900,0)</f>
        <v>120370</v>
      </c>
      <c r="V2900" s="45">
        <f>IF(S2900=1,U2900*(1-Asumsi!$B$10),U2900)</f>
        <v>120370</v>
      </c>
    </row>
    <row r="2901" spans="1:22" x14ac:dyDescent="0.35">
      <c r="A2901" s="43">
        <v>29730</v>
      </c>
      <c r="B2901" s="43" t="s">
        <v>202</v>
      </c>
      <c r="C2901" s="43" t="s">
        <v>732</v>
      </c>
      <c r="D2901" s="44">
        <v>40345</v>
      </c>
      <c r="E2901" s="43">
        <v>21</v>
      </c>
      <c r="F2901" s="43">
        <v>6145720</v>
      </c>
      <c r="G2901" s="43">
        <v>0.08</v>
      </c>
      <c r="H2901" s="43">
        <v>491658</v>
      </c>
      <c r="I2901" s="43" t="s">
        <v>75</v>
      </c>
      <c r="J2901" s="43" t="s">
        <v>136</v>
      </c>
      <c r="K2901" s="43">
        <f t="shared" si="360"/>
        <v>2010</v>
      </c>
      <c r="L2901" s="43">
        <f t="shared" si="361"/>
        <v>1</v>
      </c>
      <c r="M2901" s="43">
        <f t="shared" si="362"/>
        <v>0</v>
      </c>
      <c r="N2901" s="43">
        <f t="shared" si="363"/>
        <v>1</v>
      </c>
      <c r="O2901" s="43" t="str">
        <f t="shared" si="364"/>
        <v>D: 7%+</v>
      </c>
      <c r="P2901" s="45">
        <f t="shared" si="365"/>
        <v>5654062</v>
      </c>
      <c r="Q2901" s="45">
        <f>IF(L2901=1,F2901*INDEX(Asumsi!$B$5:$B$7,MATCH(I2901,Asumsi!$A$5:$A$7,0))-H2901,0)</f>
        <v>1352058</v>
      </c>
      <c r="R2901" s="46">
        <f>MIN(G2901,INDEX(Asumsi!$C$5:$C$7,MATCH(I2901,Asumsi!$A$5:$A$7,0)))</f>
        <v>0.03</v>
      </c>
      <c r="S2901" s="43">
        <f t="shared" si="366"/>
        <v>1</v>
      </c>
      <c r="T2901" s="45">
        <f t="shared" si="367"/>
        <v>307286</v>
      </c>
      <c r="U2901" s="45">
        <f>IF(L2901=1,F2901*INDEX(Asumsi!$B$5:$B$7,MATCH(I2901,Asumsi!$A$5:$A$7,0))-F2901*R2901,0)</f>
        <v>1659344.4</v>
      </c>
      <c r="V2901" s="45">
        <f>IF(S2901=1,U2901*(1-Asumsi!$B$10),U2901)</f>
        <v>1576377.18</v>
      </c>
    </row>
    <row r="2902" spans="1:22" x14ac:dyDescent="0.35">
      <c r="A2902" s="43">
        <v>30144</v>
      </c>
      <c r="B2902" s="43" t="s">
        <v>202</v>
      </c>
      <c r="C2902" s="43" t="s">
        <v>734</v>
      </c>
      <c r="D2902" s="44">
        <v>40761</v>
      </c>
      <c r="E2902" s="43">
        <v>25</v>
      </c>
      <c r="F2902" s="43">
        <v>11006780</v>
      </c>
      <c r="G2902" s="43">
        <v>0.08</v>
      </c>
      <c r="H2902" s="43">
        <v>880542</v>
      </c>
      <c r="I2902" s="43" t="s">
        <v>75</v>
      </c>
      <c r="J2902" s="43" t="s">
        <v>136</v>
      </c>
      <c r="K2902" s="43">
        <f t="shared" si="360"/>
        <v>2011</v>
      </c>
      <c r="L2902" s="43">
        <f t="shared" si="361"/>
        <v>1</v>
      </c>
      <c r="M2902" s="43">
        <f t="shared" si="362"/>
        <v>0</v>
      </c>
      <c r="N2902" s="43">
        <f t="shared" si="363"/>
        <v>1</v>
      </c>
      <c r="O2902" s="43" t="str">
        <f t="shared" si="364"/>
        <v>D: 7%+</v>
      </c>
      <c r="P2902" s="45">
        <f t="shared" si="365"/>
        <v>10126238</v>
      </c>
      <c r="Q2902" s="45">
        <f>IF(L2902=1,F2902*INDEX(Asumsi!$B$5:$B$7,MATCH(I2902,Asumsi!$A$5:$A$7,0))-H2902,0)</f>
        <v>2421492</v>
      </c>
      <c r="R2902" s="46">
        <f>MIN(G2902,INDEX(Asumsi!$C$5:$C$7,MATCH(I2902,Asumsi!$A$5:$A$7,0)))</f>
        <v>0.03</v>
      </c>
      <c r="S2902" s="43">
        <f t="shared" si="366"/>
        <v>1</v>
      </c>
      <c r="T2902" s="45">
        <f t="shared" si="367"/>
        <v>550339</v>
      </c>
      <c r="U2902" s="45">
        <f>IF(L2902=1,F2902*INDEX(Asumsi!$B$5:$B$7,MATCH(I2902,Asumsi!$A$5:$A$7,0))-F2902*R2902,0)</f>
        <v>2971830.6</v>
      </c>
      <c r="V2902" s="45">
        <f>IF(S2902=1,U2902*(1-Asumsi!$B$10),U2902)</f>
        <v>2823239.07</v>
      </c>
    </row>
    <row r="2903" spans="1:22" x14ac:dyDescent="0.35">
      <c r="A2903" s="43">
        <v>31266</v>
      </c>
      <c r="B2903" s="43" t="s">
        <v>202</v>
      </c>
      <c r="C2903" s="43" t="s">
        <v>297</v>
      </c>
      <c r="D2903" s="44">
        <v>41185</v>
      </c>
      <c r="E2903" s="43">
        <v>16</v>
      </c>
      <c r="F2903" s="43">
        <v>13147500</v>
      </c>
      <c r="G2903" s="43">
        <v>0.04</v>
      </c>
      <c r="H2903" s="43">
        <v>525900</v>
      </c>
      <c r="I2903" s="43" t="s">
        <v>77</v>
      </c>
      <c r="J2903" s="43" t="s">
        <v>134</v>
      </c>
      <c r="K2903" s="43">
        <f t="shared" si="360"/>
        <v>2012</v>
      </c>
      <c r="L2903" s="43">
        <f t="shared" si="361"/>
        <v>1</v>
      </c>
      <c r="M2903" s="43">
        <f t="shared" si="362"/>
        <v>0</v>
      </c>
      <c r="N2903" s="43">
        <f t="shared" si="363"/>
        <v>1</v>
      </c>
      <c r="O2903" s="43" t="str">
        <f t="shared" si="364"/>
        <v>C: 4-6%</v>
      </c>
      <c r="P2903" s="45">
        <f t="shared" si="365"/>
        <v>12621600</v>
      </c>
      <c r="Q2903" s="45">
        <f>IF(L2903=1,F2903*INDEX(Asumsi!$B$5:$B$7,MATCH(I2903,Asumsi!$A$5:$A$7,0))-H2903,0)</f>
        <v>3418350</v>
      </c>
      <c r="R2903" s="46">
        <f>MIN(G2903,INDEX(Asumsi!$C$5:$C$7,MATCH(I2903,Asumsi!$A$5:$A$7,0)))</f>
        <v>0.04</v>
      </c>
      <c r="S2903" s="43">
        <f t="shared" si="366"/>
        <v>0</v>
      </c>
      <c r="T2903" s="45">
        <f t="shared" si="367"/>
        <v>0</v>
      </c>
      <c r="U2903" s="45">
        <f>IF(L2903=1,F2903*INDEX(Asumsi!$B$5:$B$7,MATCH(I2903,Asumsi!$A$5:$A$7,0))-F2903*R2903,0)</f>
        <v>3418350</v>
      </c>
      <c r="V2903" s="45">
        <f>IF(S2903=1,U2903*(1-Asumsi!$B$10),U2903)</f>
        <v>3418350</v>
      </c>
    </row>
    <row r="2904" spans="1:22" x14ac:dyDescent="0.35">
      <c r="A2904" s="43">
        <v>31456</v>
      </c>
      <c r="B2904" s="43" t="s">
        <v>202</v>
      </c>
      <c r="C2904" s="43" t="s">
        <v>512</v>
      </c>
      <c r="D2904" s="44">
        <v>41228</v>
      </c>
      <c r="E2904" s="43">
        <v>10</v>
      </c>
      <c r="F2904" s="43">
        <v>450180</v>
      </c>
      <c r="G2904" s="43">
        <v>0.02</v>
      </c>
      <c r="H2904" s="43">
        <v>9004</v>
      </c>
      <c r="I2904" s="43" t="s">
        <v>76</v>
      </c>
      <c r="J2904" s="43" t="s">
        <v>138</v>
      </c>
      <c r="K2904" s="43">
        <f t="shared" si="360"/>
        <v>2012</v>
      </c>
      <c r="L2904" s="43">
        <f t="shared" si="361"/>
        <v>1</v>
      </c>
      <c r="M2904" s="43">
        <f t="shared" si="362"/>
        <v>0</v>
      </c>
      <c r="N2904" s="43">
        <f t="shared" si="363"/>
        <v>1</v>
      </c>
      <c r="O2904" s="43" t="str">
        <f t="shared" si="364"/>
        <v>B: 1-3%</v>
      </c>
      <c r="P2904" s="45">
        <f t="shared" si="365"/>
        <v>441176</v>
      </c>
      <c r="Q2904" s="45">
        <f>IF(L2904=1,F2904*INDEX(Asumsi!$B$5:$B$7,MATCH(I2904,Asumsi!$A$5:$A$7,0))-H2904,0)</f>
        <v>126050</v>
      </c>
      <c r="R2904" s="46">
        <f>MIN(G2904,INDEX(Asumsi!$C$5:$C$7,MATCH(I2904,Asumsi!$A$5:$A$7,0)))</f>
        <v>0.02</v>
      </c>
      <c r="S2904" s="43">
        <f t="shared" si="366"/>
        <v>0</v>
      </c>
      <c r="T2904" s="45">
        <f t="shared" si="367"/>
        <v>0</v>
      </c>
      <c r="U2904" s="45">
        <f>IF(L2904=1,F2904*INDEX(Asumsi!$B$5:$B$7,MATCH(I2904,Asumsi!$A$5:$A$7,0))-F2904*R2904,0)</f>
        <v>126050.4</v>
      </c>
      <c r="V2904" s="45">
        <f>IF(S2904=1,U2904*(1-Asumsi!$B$10),U2904)</f>
        <v>126050.4</v>
      </c>
    </row>
    <row r="2905" spans="1:22" x14ac:dyDescent="0.35">
      <c r="A2905" s="43">
        <v>31522</v>
      </c>
      <c r="B2905" s="43" t="s">
        <v>202</v>
      </c>
      <c r="C2905" s="43" t="s">
        <v>733</v>
      </c>
      <c r="D2905" s="44">
        <v>40323</v>
      </c>
      <c r="E2905" s="43">
        <v>14</v>
      </c>
      <c r="F2905" s="43">
        <v>604800</v>
      </c>
      <c r="G2905" s="43">
        <v>0.04</v>
      </c>
      <c r="H2905" s="43">
        <v>24192</v>
      </c>
      <c r="I2905" s="43" t="s">
        <v>75</v>
      </c>
      <c r="J2905" s="43" t="s">
        <v>144</v>
      </c>
      <c r="K2905" s="43">
        <f t="shared" si="360"/>
        <v>2010</v>
      </c>
      <c r="L2905" s="43">
        <f t="shared" si="361"/>
        <v>1</v>
      </c>
      <c r="M2905" s="43">
        <f t="shared" si="362"/>
        <v>0</v>
      </c>
      <c r="N2905" s="43">
        <f t="shared" si="363"/>
        <v>1</v>
      </c>
      <c r="O2905" s="43" t="str">
        <f t="shared" si="364"/>
        <v>C: 4-6%</v>
      </c>
      <c r="P2905" s="45">
        <f t="shared" si="365"/>
        <v>580608</v>
      </c>
      <c r="Q2905" s="45">
        <f>IF(L2905=1,F2905*INDEX(Asumsi!$B$5:$B$7,MATCH(I2905,Asumsi!$A$5:$A$7,0))-H2905,0)</f>
        <v>157248</v>
      </c>
      <c r="R2905" s="46">
        <f>MIN(G2905,INDEX(Asumsi!$C$5:$C$7,MATCH(I2905,Asumsi!$A$5:$A$7,0)))</f>
        <v>0.03</v>
      </c>
      <c r="S2905" s="43">
        <f t="shared" si="366"/>
        <v>1</v>
      </c>
      <c r="T2905" s="45">
        <f t="shared" si="367"/>
        <v>6048.0000000000009</v>
      </c>
      <c r="U2905" s="45">
        <f>IF(L2905=1,F2905*INDEX(Asumsi!$B$5:$B$7,MATCH(I2905,Asumsi!$A$5:$A$7,0))-F2905*R2905,0)</f>
        <v>163296</v>
      </c>
      <c r="V2905" s="45">
        <f>IF(S2905=1,U2905*(1-Asumsi!$B$10),U2905)</f>
        <v>155131.19999999998</v>
      </c>
    </row>
    <row r="2906" spans="1:22" x14ac:dyDescent="0.35">
      <c r="A2906" s="43">
        <v>33319</v>
      </c>
      <c r="B2906" s="43" t="s">
        <v>202</v>
      </c>
      <c r="C2906" s="43" t="s">
        <v>738</v>
      </c>
      <c r="D2906" s="44">
        <v>39899</v>
      </c>
      <c r="E2906" s="43">
        <v>11</v>
      </c>
      <c r="F2906" s="43">
        <v>3472520</v>
      </c>
      <c r="G2906" s="43">
        <v>0.01</v>
      </c>
      <c r="H2906" s="43">
        <v>34725</v>
      </c>
      <c r="I2906" s="43" t="s">
        <v>75</v>
      </c>
      <c r="J2906" s="43" t="s">
        <v>135</v>
      </c>
      <c r="K2906" s="43">
        <f t="shared" si="360"/>
        <v>2009</v>
      </c>
      <c r="L2906" s="43">
        <f t="shared" si="361"/>
        <v>1</v>
      </c>
      <c r="M2906" s="43">
        <f t="shared" si="362"/>
        <v>0</v>
      </c>
      <c r="N2906" s="43">
        <f t="shared" si="363"/>
        <v>1</v>
      </c>
      <c r="O2906" s="43" t="str">
        <f t="shared" si="364"/>
        <v>B: 1-3%</v>
      </c>
      <c r="P2906" s="45">
        <f t="shared" si="365"/>
        <v>3437795</v>
      </c>
      <c r="Q2906" s="45">
        <f>IF(L2906=1,F2906*INDEX(Asumsi!$B$5:$B$7,MATCH(I2906,Asumsi!$A$5:$A$7,0))-H2906,0)</f>
        <v>1007031</v>
      </c>
      <c r="R2906" s="46">
        <f>MIN(G2906,INDEX(Asumsi!$C$5:$C$7,MATCH(I2906,Asumsi!$A$5:$A$7,0)))</f>
        <v>0.01</v>
      </c>
      <c r="S2906" s="43">
        <f t="shared" si="366"/>
        <v>0</v>
      </c>
      <c r="T2906" s="45">
        <f t="shared" si="367"/>
        <v>0</v>
      </c>
      <c r="U2906" s="45">
        <f>IF(L2906=1,F2906*INDEX(Asumsi!$B$5:$B$7,MATCH(I2906,Asumsi!$A$5:$A$7,0))-F2906*R2906,0)</f>
        <v>1007030.8</v>
      </c>
      <c r="V2906" s="45">
        <f>IF(S2906=1,U2906*(1-Asumsi!$B$10),U2906)</f>
        <v>1007030.8</v>
      </c>
    </row>
    <row r="2907" spans="1:22" x14ac:dyDescent="0.35">
      <c r="A2907" s="43">
        <v>33635</v>
      </c>
      <c r="B2907" s="43" t="s">
        <v>202</v>
      </c>
      <c r="C2907" s="43" t="s">
        <v>731</v>
      </c>
      <c r="D2907" s="44">
        <v>40006</v>
      </c>
      <c r="E2907" s="43">
        <v>5</v>
      </c>
      <c r="F2907" s="43">
        <v>955520</v>
      </c>
      <c r="G2907" s="43">
        <v>0.04</v>
      </c>
      <c r="H2907" s="43">
        <v>38221</v>
      </c>
      <c r="I2907" s="43" t="s">
        <v>77</v>
      </c>
      <c r="J2907" s="43" t="s">
        <v>134</v>
      </c>
      <c r="K2907" s="43">
        <f t="shared" si="360"/>
        <v>2009</v>
      </c>
      <c r="L2907" s="43">
        <f t="shared" si="361"/>
        <v>1</v>
      </c>
      <c r="M2907" s="43">
        <f t="shared" si="362"/>
        <v>0</v>
      </c>
      <c r="N2907" s="43">
        <f t="shared" si="363"/>
        <v>1</v>
      </c>
      <c r="O2907" s="43" t="str">
        <f t="shared" si="364"/>
        <v>C: 4-6%</v>
      </c>
      <c r="P2907" s="45">
        <f t="shared" si="365"/>
        <v>917299</v>
      </c>
      <c r="Q2907" s="45">
        <f>IF(L2907=1,F2907*INDEX(Asumsi!$B$5:$B$7,MATCH(I2907,Asumsi!$A$5:$A$7,0))-H2907,0)</f>
        <v>248435</v>
      </c>
      <c r="R2907" s="46">
        <f>MIN(G2907,INDEX(Asumsi!$C$5:$C$7,MATCH(I2907,Asumsi!$A$5:$A$7,0)))</f>
        <v>0.04</v>
      </c>
      <c r="S2907" s="43">
        <f t="shared" si="366"/>
        <v>0</v>
      </c>
      <c r="T2907" s="45">
        <f t="shared" si="367"/>
        <v>0</v>
      </c>
      <c r="U2907" s="45">
        <f>IF(L2907=1,F2907*INDEX(Asumsi!$B$5:$B$7,MATCH(I2907,Asumsi!$A$5:$A$7,0))-F2907*R2907,0)</f>
        <v>248435.20000000001</v>
      </c>
      <c r="V2907" s="45">
        <f>IF(S2907=1,U2907*(1-Asumsi!$B$10),U2907)</f>
        <v>248435.20000000001</v>
      </c>
    </row>
    <row r="2908" spans="1:22" x14ac:dyDescent="0.35">
      <c r="A2908" s="43">
        <v>33988</v>
      </c>
      <c r="B2908" s="43" t="s">
        <v>202</v>
      </c>
      <c r="C2908" s="43" t="s">
        <v>297</v>
      </c>
      <c r="D2908" s="44">
        <v>39823</v>
      </c>
      <c r="E2908" s="43">
        <v>30</v>
      </c>
      <c r="F2908" s="43">
        <v>329560</v>
      </c>
      <c r="G2908" s="43">
        <v>0</v>
      </c>
      <c r="H2908" s="43">
        <v>0</v>
      </c>
      <c r="I2908" s="43" t="s">
        <v>77</v>
      </c>
      <c r="J2908" s="43" t="s">
        <v>142</v>
      </c>
      <c r="K2908" s="43">
        <f t="shared" si="360"/>
        <v>2009</v>
      </c>
      <c r="L2908" s="43">
        <f t="shared" si="361"/>
        <v>1</v>
      </c>
      <c r="M2908" s="43">
        <f t="shared" si="362"/>
        <v>0</v>
      </c>
      <c r="N2908" s="43">
        <f t="shared" si="363"/>
        <v>1</v>
      </c>
      <c r="O2908" s="43" t="str">
        <f t="shared" si="364"/>
        <v>A: 0%</v>
      </c>
      <c r="P2908" s="45">
        <f t="shared" si="365"/>
        <v>329560</v>
      </c>
      <c r="Q2908" s="45">
        <f>IF(L2908=1,F2908*INDEX(Asumsi!$B$5:$B$7,MATCH(I2908,Asumsi!$A$5:$A$7,0))-H2908,0)</f>
        <v>98868</v>
      </c>
      <c r="R2908" s="46">
        <f>MIN(G2908,INDEX(Asumsi!$C$5:$C$7,MATCH(I2908,Asumsi!$A$5:$A$7,0)))</f>
        <v>0</v>
      </c>
      <c r="S2908" s="43">
        <f t="shared" si="366"/>
        <v>0</v>
      </c>
      <c r="T2908" s="45">
        <f t="shared" si="367"/>
        <v>0</v>
      </c>
      <c r="U2908" s="45">
        <f>IF(L2908=1,F2908*INDEX(Asumsi!$B$5:$B$7,MATCH(I2908,Asumsi!$A$5:$A$7,0))-F2908*R2908,0)</f>
        <v>98868</v>
      </c>
      <c r="V2908" s="45">
        <f>IF(S2908=1,U2908*(1-Asumsi!$B$10),U2908)</f>
        <v>98868</v>
      </c>
    </row>
    <row r="2909" spans="1:22" x14ac:dyDescent="0.35">
      <c r="A2909" s="43">
        <v>34087</v>
      </c>
      <c r="B2909" s="43" t="s">
        <v>202</v>
      </c>
      <c r="C2909" s="43" t="s">
        <v>289</v>
      </c>
      <c r="D2909" s="44">
        <v>40018</v>
      </c>
      <c r="E2909" s="43">
        <v>31</v>
      </c>
      <c r="F2909" s="43">
        <v>6155462</v>
      </c>
      <c r="G2909" s="43">
        <v>0.05</v>
      </c>
      <c r="H2909" s="43">
        <v>307773</v>
      </c>
      <c r="I2909" s="43" t="s">
        <v>77</v>
      </c>
      <c r="J2909" s="43" t="s">
        <v>137</v>
      </c>
      <c r="K2909" s="43">
        <f t="shared" si="360"/>
        <v>2009</v>
      </c>
      <c r="L2909" s="43">
        <f t="shared" si="361"/>
        <v>1</v>
      </c>
      <c r="M2909" s="43">
        <f t="shared" si="362"/>
        <v>0</v>
      </c>
      <c r="N2909" s="43">
        <f t="shared" si="363"/>
        <v>1</v>
      </c>
      <c r="O2909" s="43" t="str">
        <f t="shared" si="364"/>
        <v>C: 4-6%</v>
      </c>
      <c r="P2909" s="45">
        <f t="shared" si="365"/>
        <v>5847689</v>
      </c>
      <c r="Q2909" s="45">
        <f>IF(L2909=1,F2909*INDEX(Asumsi!$B$5:$B$7,MATCH(I2909,Asumsi!$A$5:$A$7,0))-H2909,0)</f>
        <v>1538865.5999999999</v>
      </c>
      <c r="R2909" s="46">
        <f>MIN(G2909,INDEX(Asumsi!$C$5:$C$7,MATCH(I2909,Asumsi!$A$5:$A$7,0)))</f>
        <v>0.05</v>
      </c>
      <c r="S2909" s="43">
        <f t="shared" si="366"/>
        <v>0</v>
      </c>
      <c r="T2909" s="45">
        <f t="shared" si="367"/>
        <v>0</v>
      </c>
      <c r="U2909" s="45">
        <f>IF(L2909=1,F2909*INDEX(Asumsi!$B$5:$B$7,MATCH(I2909,Asumsi!$A$5:$A$7,0))-F2909*R2909,0)</f>
        <v>1538865.4999999998</v>
      </c>
      <c r="V2909" s="45">
        <f>IF(S2909=1,U2909*(1-Asumsi!$B$10),U2909)</f>
        <v>1538865.4999999998</v>
      </c>
    </row>
    <row r="2910" spans="1:22" x14ac:dyDescent="0.35">
      <c r="A2910" s="43">
        <v>34691</v>
      </c>
      <c r="B2910" s="43" t="s">
        <v>202</v>
      </c>
      <c r="C2910" s="43" t="s">
        <v>743</v>
      </c>
      <c r="D2910" s="44">
        <v>39827</v>
      </c>
      <c r="E2910" s="43">
        <v>27</v>
      </c>
      <c r="F2910" s="43">
        <v>435360</v>
      </c>
      <c r="G2910" s="43">
        <v>0.08</v>
      </c>
      <c r="H2910" s="43">
        <v>34829</v>
      </c>
      <c r="I2910" s="43" t="s">
        <v>76</v>
      </c>
      <c r="J2910" s="43" t="s">
        <v>141</v>
      </c>
      <c r="K2910" s="43">
        <f t="shared" si="360"/>
        <v>2009</v>
      </c>
      <c r="L2910" s="43">
        <f t="shared" si="361"/>
        <v>1</v>
      </c>
      <c r="M2910" s="43">
        <f t="shared" si="362"/>
        <v>0</v>
      </c>
      <c r="N2910" s="43">
        <f t="shared" si="363"/>
        <v>1</v>
      </c>
      <c r="O2910" s="43" t="str">
        <f t="shared" si="364"/>
        <v>D: 7%+</v>
      </c>
      <c r="P2910" s="45">
        <f t="shared" si="365"/>
        <v>400531</v>
      </c>
      <c r="Q2910" s="45">
        <f>IF(L2910=1,F2910*INDEX(Asumsi!$B$5:$B$7,MATCH(I2910,Asumsi!$A$5:$A$7,0))-H2910,0)</f>
        <v>95779</v>
      </c>
      <c r="R2910" s="46">
        <f>MIN(G2910,INDEX(Asumsi!$C$5:$C$7,MATCH(I2910,Asumsi!$A$5:$A$7,0)))</f>
        <v>0.05</v>
      </c>
      <c r="S2910" s="43">
        <f t="shared" si="366"/>
        <v>1</v>
      </c>
      <c r="T2910" s="45">
        <f t="shared" si="367"/>
        <v>13060.8</v>
      </c>
      <c r="U2910" s="45">
        <f>IF(L2910=1,F2910*INDEX(Asumsi!$B$5:$B$7,MATCH(I2910,Asumsi!$A$5:$A$7,0))-F2910*R2910,0)</f>
        <v>108840</v>
      </c>
      <c r="V2910" s="45">
        <f>IF(S2910=1,U2910*(1-Asumsi!$B$10),U2910)</f>
        <v>103398</v>
      </c>
    </row>
    <row r="2911" spans="1:22" x14ac:dyDescent="0.35">
      <c r="A2911" s="43">
        <v>34785</v>
      </c>
      <c r="B2911" s="43" t="s">
        <v>202</v>
      </c>
      <c r="C2911" s="43" t="s">
        <v>289</v>
      </c>
      <c r="D2911" s="44">
        <v>40203</v>
      </c>
      <c r="E2911" s="43">
        <v>45</v>
      </c>
      <c r="F2911" s="43">
        <v>30936432</v>
      </c>
      <c r="G2911" s="43">
        <v>0.01</v>
      </c>
      <c r="H2911" s="43">
        <v>309364</v>
      </c>
      <c r="I2911" s="43" t="s">
        <v>75</v>
      </c>
      <c r="J2911" s="43" t="s">
        <v>136</v>
      </c>
      <c r="K2911" s="43">
        <f t="shared" si="360"/>
        <v>2010</v>
      </c>
      <c r="L2911" s="43">
        <f t="shared" si="361"/>
        <v>1</v>
      </c>
      <c r="M2911" s="43">
        <f t="shared" si="362"/>
        <v>0</v>
      </c>
      <c r="N2911" s="43">
        <f t="shared" si="363"/>
        <v>1</v>
      </c>
      <c r="O2911" s="43" t="str">
        <f t="shared" si="364"/>
        <v>B: 1-3%</v>
      </c>
      <c r="P2911" s="45">
        <f t="shared" si="365"/>
        <v>30627068</v>
      </c>
      <c r="Q2911" s="45">
        <f>IF(L2911=1,F2911*INDEX(Asumsi!$B$5:$B$7,MATCH(I2911,Asumsi!$A$5:$A$7,0))-H2911,0)</f>
        <v>8971565.5999999996</v>
      </c>
      <c r="R2911" s="46">
        <f>MIN(G2911,INDEX(Asumsi!$C$5:$C$7,MATCH(I2911,Asumsi!$A$5:$A$7,0)))</f>
        <v>0.01</v>
      </c>
      <c r="S2911" s="43">
        <f t="shared" si="366"/>
        <v>0</v>
      </c>
      <c r="T2911" s="45">
        <f t="shared" si="367"/>
        <v>0</v>
      </c>
      <c r="U2911" s="45">
        <f>IF(L2911=1,F2911*INDEX(Asumsi!$B$5:$B$7,MATCH(I2911,Asumsi!$A$5:$A$7,0))-F2911*R2911,0)</f>
        <v>8971565.2799999993</v>
      </c>
      <c r="V2911" s="45">
        <f>IF(S2911=1,U2911*(1-Asumsi!$B$10),U2911)</f>
        <v>8971565.2799999993</v>
      </c>
    </row>
    <row r="2912" spans="1:22" x14ac:dyDescent="0.35">
      <c r="A2912" s="43">
        <v>34883</v>
      </c>
      <c r="B2912" s="43" t="s">
        <v>202</v>
      </c>
      <c r="C2912" s="43" t="s">
        <v>640</v>
      </c>
      <c r="D2912" s="44">
        <v>40121</v>
      </c>
      <c r="E2912" s="43">
        <v>31</v>
      </c>
      <c r="F2912" s="43">
        <v>1812030</v>
      </c>
      <c r="G2912" s="43">
        <v>0.05</v>
      </c>
      <c r="H2912" s="43">
        <v>90602</v>
      </c>
      <c r="I2912" s="43" t="s">
        <v>77</v>
      </c>
      <c r="J2912" s="43" t="s">
        <v>137</v>
      </c>
      <c r="K2912" s="43">
        <f t="shared" si="360"/>
        <v>2009</v>
      </c>
      <c r="L2912" s="43">
        <f t="shared" si="361"/>
        <v>1</v>
      </c>
      <c r="M2912" s="43">
        <f t="shared" si="362"/>
        <v>0</v>
      </c>
      <c r="N2912" s="43">
        <f t="shared" si="363"/>
        <v>1</v>
      </c>
      <c r="O2912" s="43" t="str">
        <f t="shared" si="364"/>
        <v>C: 4-6%</v>
      </c>
      <c r="P2912" s="45">
        <f t="shared" si="365"/>
        <v>1721428</v>
      </c>
      <c r="Q2912" s="45">
        <f>IF(L2912=1,F2912*INDEX(Asumsi!$B$5:$B$7,MATCH(I2912,Asumsi!$A$5:$A$7,0))-H2912,0)</f>
        <v>453007</v>
      </c>
      <c r="R2912" s="46">
        <f>MIN(G2912,INDEX(Asumsi!$C$5:$C$7,MATCH(I2912,Asumsi!$A$5:$A$7,0)))</f>
        <v>0.05</v>
      </c>
      <c r="S2912" s="43">
        <f t="shared" si="366"/>
        <v>0</v>
      </c>
      <c r="T2912" s="45">
        <f t="shared" si="367"/>
        <v>0</v>
      </c>
      <c r="U2912" s="45">
        <f>IF(L2912=1,F2912*INDEX(Asumsi!$B$5:$B$7,MATCH(I2912,Asumsi!$A$5:$A$7,0))-F2912*R2912,0)</f>
        <v>453007.5</v>
      </c>
      <c r="V2912" s="45">
        <f>IF(S2912=1,U2912*(1-Asumsi!$B$10),U2912)</f>
        <v>453007.5</v>
      </c>
    </row>
    <row r="2913" spans="1:22" x14ac:dyDescent="0.35">
      <c r="A2913" s="43">
        <v>35077</v>
      </c>
      <c r="B2913" s="43" t="s">
        <v>202</v>
      </c>
      <c r="C2913" s="43" t="s">
        <v>517</v>
      </c>
      <c r="D2913" s="44">
        <v>40823</v>
      </c>
      <c r="E2913" s="43">
        <v>29</v>
      </c>
      <c r="F2913" s="43">
        <v>162200</v>
      </c>
      <c r="G2913" s="43">
        <v>0.06</v>
      </c>
      <c r="H2913" s="43">
        <v>9732</v>
      </c>
      <c r="I2913" s="43" t="s">
        <v>76</v>
      </c>
      <c r="J2913" s="43" t="s">
        <v>147</v>
      </c>
      <c r="K2913" s="43">
        <f t="shared" si="360"/>
        <v>2011</v>
      </c>
      <c r="L2913" s="43">
        <f t="shared" si="361"/>
        <v>1</v>
      </c>
      <c r="M2913" s="43">
        <f t="shared" si="362"/>
        <v>0</v>
      </c>
      <c r="N2913" s="43">
        <f t="shared" si="363"/>
        <v>1</v>
      </c>
      <c r="O2913" s="43" t="str">
        <f t="shared" si="364"/>
        <v>C: 4-6%</v>
      </c>
      <c r="P2913" s="45">
        <f t="shared" si="365"/>
        <v>152468</v>
      </c>
      <c r="Q2913" s="45">
        <f>IF(L2913=1,F2913*INDEX(Asumsi!$B$5:$B$7,MATCH(I2913,Asumsi!$A$5:$A$7,0))-H2913,0)</f>
        <v>38928</v>
      </c>
      <c r="R2913" s="46">
        <f>MIN(G2913,INDEX(Asumsi!$C$5:$C$7,MATCH(I2913,Asumsi!$A$5:$A$7,0)))</f>
        <v>0.05</v>
      </c>
      <c r="S2913" s="43">
        <f t="shared" si="366"/>
        <v>1</v>
      </c>
      <c r="T2913" s="45">
        <f t="shared" si="367"/>
        <v>1621.9999999999991</v>
      </c>
      <c r="U2913" s="45">
        <f>IF(L2913=1,F2913*INDEX(Asumsi!$B$5:$B$7,MATCH(I2913,Asumsi!$A$5:$A$7,0))-F2913*R2913,0)</f>
        <v>40550</v>
      </c>
      <c r="V2913" s="45">
        <f>IF(S2913=1,U2913*(1-Asumsi!$B$10),U2913)</f>
        <v>38522.5</v>
      </c>
    </row>
    <row r="2914" spans="1:22" x14ac:dyDescent="0.35">
      <c r="A2914" s="43">
        <v>36132</v>
      </c>
      <c r="B2914" s="43" t="s">
        <v>202</v>
      </c>
      <c r="C2914" s="43" t="s">
        <v>393</v>
      </c>
      <c r="D2914" s="44">
        <v>41008</v>
      </c>
      <c r="E2914" s="43">
        <v>3</v>
      </c>
      <c r="F2914" s="43">
        <v>1209152</v>
      </c>
      <c r="G2914" s="43">
        <v>0.03</v>
      </c>
      <c r="H2914" s="43">
        <v>36275</v>
      </c>
      <c r="I2914" s="43" t="s">
        <v>75</v>
      </c>
      <c r="J2914" s="43" t="s">
        <v>136</v>
      </c>
      <c r="K2914" s="43">
        <f t="shared" si="360"/>
        <v>2012</v>
      </c>
      <c r="L2914" s="43">
        <f t="shared" si="361"/>
        <v>1</v>
      </c>
      <c r="M2914" s="43">
        <f t="shared" si="362"/>
        <v>0</v>
      </c>
      <c r="N2914" s="43">
        <f t="shared" si="363"/>
        <v>1</v>
      </c>
      <c r="O2914" s="43" t="str">
        <f t="shared" si="364"/>
        <v>B: 1-3%</v>
      </c>
      <c r="P2914" s="45">
        <f t="shared" si="365"/>
        <v>1172877</v>
      </c>
      <c r="Q2914" s="45">
        <f>IF(L2914=1,F2914*INDEX(Asumsi!$B$5:$B$7,MATCH(I2914,Asumsi!$A$5:$A$7,0))-H2914,0)</f>
        <v>326470.59999999998</v>
      </c>
      <c r="R2914" s="46">
        <f>MIN(G2914,INDEX(Asumsi!$C$5:$C$7,MATCH(I2914,Asumsi!$A$5:$A$7,0)))</f>
        <v>0.03</v>
      </c>
      <c r="S2914" s="43">
        <f t="shared" si="366"/>
        <v>0</v>
      </c>
      <c r="T2914" s="45">
        <f t="shared" si="367"/>
        <v>0</v>
      </c>
      <c r="U2914" s="45">
        <f>IF(L2914=1,F2914*INDEX(Asumsi!$B$5:$B$7,MATCH(I2914,Asumsi!$A$5:$A$7,0))-F2914*R2914,0)</f>
        <v>326471.03999999998</v>
      </c>
      <c r="V2914" s="45">
        <f>IF(S2914=1,U2914*(1-Asumsi!$B$10),U2914)</f>
        <v>326471.03999999998</v>
      </c>
    </row>
    <row r="2915" spans="1:22" x14ac:dyDescent="0.35">
      <c r="A2915" s="43">
        <v>36133</v>
      </c>
      <c r="B2915" s="43" t="s">
        <v>202</v>
      </c>
      <c r="C2915" s="43" t="s">
        <v>600</v>
      </c>
      <c r="D2915" s="44">
        <v>40775</v>
      </c>
      <c r="E2915" s="43">
        <v>6</v>
      </c>
      <c r="F2915" s="43">
        <v>257120</v>
      </c>
      <c r="G2915" s="43">
        <v>0</v>
      </c>
      <c r="H2915" s="43">
        <v>0</v>
      </c>
      <c r="I2915" s="43" t="s">
        <v>76</v>
      </c>
      <c r="J2915" s="43" t="s">
        <v>145</v>
      </c>
      <c r="K2915" s="43">
        <f t="shared" si="360"/>
        <v>2011</v>
      </c>
      <c r="L2915" s="43">
        <f t="shared" si="361"/>
        <v>1</v>
      </c>
      <c r="M2915" s="43">
        <f t="shared" si="362"/>
        <v>0</v>
      </c>
      <c r="N2915" s="43">
        <f t="shared" si="363"/>
        <v>1</v>
      </c>
      <c r="O2915" s="43" t="str">
        <f t="shared" si="364"/>
        <v>A: 0%</v>
      </c>
      <c r="P2915" s="45">
        <f t="shared" si="365"/>
        <v>257120</v>
      </c>
      <c r="Q2915" s="45">
        <f>IF(L2915=1,F2915*INDEX(Asumsi!$B$5:$B$7,MATCH(I2915,Asumsi!$A$5:$A$7,0))-H2915,0)</f>
        <v>77136</v>
      </c>
      <c r="R2915" s="46">
        <f>MIN(G2915,INDEX(Asumsi!$C$5:$C$7,MATCH(I2915,Asumsi!$A$5:$A$7,0)))</f>
        <v>0</v>
      </c>
      <c r="S2915" s="43">
        <f t="shared" si="366"/>
        <v>0</v>
      </c>
      <c r="T2915" s="45">
        <f t="shared" si="367"/>
        <v>0</v>
      </c>
      <c r="U2915" s="45">
        <f>IF(L2915=1,F2915*INDEX(Asumsi!$B$5:$B$7,MATCH(I2915,Asumsi!$A$5:$A$7,0))-F2915*R2915,0)</f>
        <v>77136</v>
      </c>
      <c r="V2915" s="45">
        <f>IF(S2915=1,U2915*(1-Asumsi!$B$10),U2915)</f>
        <v>77136</v>
      </c>
    </row>
    <row r="2916" spans="1:22" x14ac:dyDescent="0.35">
      <c r="A2916" s="43">
        <v>37891</v>
      </c>
      <c r="B2916" s="43" t="s">
        <v>202</v>
      </c>
      <c r="C2916" s="43" t="s">
        <v>744</v>
      </c>
      <c r="D2916" s="44">
        <v>40836</v>
      </c>
      <c r="E2916" s="43">
        <v>24</v>
      </c>
      <c r="F2916" s="43">
        <v>326720</v>
      </c>
      <c r="G2916" s="43">
        <v>0.04</v>
      </c>
      <c r="H2916" s="43">
        <v>13069</v>
      </c>
      <c r="I2916" s="43" t="s">
        <v>76</v>
      </c>
      <c r="J2916" s="43" t="s">
        <v>145</v>
      </c>
      <c r="K2916" s="43">
        <f t="shared" si="360"/>
        <v>2011</v>
      </c>
      <c r="L2916" s="43">
        <f t="shared" si="361"/>
        <v>1</v>
      </c>
      <c r="M2916" s="43">
        <f t="shared" si="362"/>
        <v>0</v>
      </c>
      <c r="N2916" s="43">
        <f t="shared" si="363"/>
        <v>1</v>
      </c>
      <c r="O2916" s="43" t="str">
        <f t="shared" si="364"/>
        <v>C: 4-6%</v>
      </c>
      <c r="P2916" s="45">
        <f t="shared" si="365"/>
        <v>313651</v>
      </c>
      <c r="Q2916" s="45">
        <f>IF(L2916=1,F2916*INDEX(Asumsi!$B$5:$B$7,MATCH(I2916,Asumsi!$A$5:$A$7,0))-H2916,0)</f>
        <v>84947</v>
      </c>
      <c r="R2916" s="46">
        <f>MIN(G2916,INDEX(Asumsi!$C$5:$C$7,MATCH(I2916,Asumsi!$A$5:$A$7,0)))</f>
        <v>0.04</v>
      </c>
      <c r="S2916" s="43">
        <f t="shared" si="366"/>
        <v>0</v>
      </c>
      <c r="T2916" s="45">
        <f t="shared" si="367"/>
        <v>0</v>
      </c>
      <c r="U2916" s="45">
        <f>IF(L2916=1,F2916*INDEX(Asumsi!$B$5:$B$7,MATCH(I2916,Asumsi!$A$5:$A$7,0))-F2916*R2916,0)</f>
        <v>84947.199999999997</v>
      </c>
      <c r="V2916" s="45">
        <f>IF(S2916=1,U2916*(1-Asumsi!$B$10),U2916)</f>
        <v>84947.199999999997</v>
      </c>
    </row>
    <row r="2917" spans="1:22" x14ac:dyDescent="0.35">
      <c r="A2917" s="43">
        <v>38146</v>
      </c>
      <c r="B2917" s="43" t="s">
        <v>202</v>
      </c>
      <c r="C2917" s="43" t="s">
        <v>737</v>
      </c>
      <c r="D2917" s="44">
        <v>40884</v>
      </c>
      <c r="E2917" s="43">
        <v>41</v>
      </c>
      <c r="F2917" s="43">
        <v>1564100</v>
      </c>
      <c r="G2917" s="43">
        <v>0.08</v>
      </c>
      <c r="H2917" s="43">
        <v>125128</v>
      </c>
      <c r="I2917" s="43" t="s">
        <v>75</v>
      </c>
      <c r="J2917" s="43" t="s">
        <v>144</v>
      </c>
      <c r="K2917" s="43">
        <f t="shared" si="360"/>
        <v>2011</v>
      </c>
      <c r="L2917" s="43">
        <f t="shared" si="361"/>
        <v>1</v>
      </c>
      <c r="M2917" s="43">
        <f t="shared" si="362"/>
        <v>0</v>
      </c>
      <c r="N2917" s="43">
        <f t="shared" si="363"/>
        <v>1</v>
      </c>
      <c r="O2917" s="43" t="str">
        <f t="shared" si="364"/>
        <v>D: 7%+</v>
      </c>
      <c r="P2917" s="45">
        <f t="shared" si="365"/>
        <v>1438972</v>
      </c>
      <c r="Q2917" s="45">
        <f>IF(L2917=1,F2917*INDEX(Asumsi!$B$5:$B$7,MATCH(I2917,Asumsi!$A$5:$A$7,0))-H2917,0)</f>
        <v>344102</v>
      </c>
      <c r="R2917" s="46">
        <f>MIN(G2917,INDEX(Asumsi!$C$5:$C$7,MATCH(I2917,Asumsi!$A$5:$A$7,0)))</f>
        <v>0.03</v>
      </c>
      <c r="S2917" s="43">
        <f t="shared" si="366"/>
        <v>1</v>
      </c>
      <c r="T2917" s="45">
        <f t="shared" si="367"/>
        <v>78205</v>
      </c>
      <c r="U2917" s="45">
        <f>IF(L2917=1,F2917*INDEX(Asumsi!$B$5:$B$7,MATCH(I2917,Asumsi!$A$5:$A$7,0))-F2917*R2917,0)</f>
        <v>422307</v>
      </c>
      <c r="V2917" s="45">
        <f>IF(S2917=1,U2917*(1-Asumsi!$B$10),U2917)</f>
        <v>401191.64999999997</v>
      </c>
    </row>
    <row r="2918" spans="1:22" x14ac:dyDescent="0.35">
      <c r="A2918" s="43">
        <v>38756</v>
      </c>
      <c r="B2918" s="43" t="s">
        <v>202</v>
      </c>
      <c r="C2918" s="43" t="s">
        <v>745</v>
      </c>
      <c r="D2918" s="44">
        <v>39940</v>
      </c>
      <c r="E2918" s="43">
        <v>43</v>
      </c>
      <c r="F2918" s="43">
        <v>4502994</v>
      </c>
      <c r="G2918" s="43">
        <v>0.09</v>
      </c>
      <c r="H2918" s="43">
        <v>405269</v>
      </c>
      <c r="I2918" s="43" t="s">
        <v>77</v>
      </c>
      <c r="J2918" s="43" t="s">
        <v>137</v>
      </c>
      <c r="K2918" s="43">
        <f t="shared" si="360"/>
        <v>2009</v>
      </c>
      <c r="L2918" s="43">
        <f t="shared" si="361"/>
        <v>1</v>
      </c>
      <c r="M2918" s="43">
        <f t="shared" si="362"/>
        <v>0</v>
      </c>
      <c r="N2918" s="43">
        <f t="shared" si="363"/>
        <v>1</v>
      </c>
      <c r="O2918" s="43" t="str">
        <f t="shared" si="364"/>
        <v>D: 7%+</v>
      </c>
      <c r="P2918" s="45">
        <f t="shared" si="365"/>
        <v>4097725</v>
      </c>
      <c r="Q2918" s="45">
        <f>IF(L2918=1,F2918*INDEX(Asumsi!$B$5:$B$7,MATCH(I2918,Asumsi!$A$5:$A$7,0))-H2918,0)</f>
        <v>945629.2</v>
      </c>
      <c r="R2918" s="46">
        <f>MIN(G2918,INDEX(Asumsi!$C$5:$C$7,MATCH(I2918,Asumsi!$A$5:$A$7,0)))</f>
        <v>0.05</v>
      </c>
      <c r="S2918" s="43">
        <f t="shared" si="366"/>
        <v>1</v>
      </c>
      <c r="T2918" s="45">
        <f t="shared" si="367"/>
        <v>180119.75999999998</v>
      </c>
      <c r="U2918" s="45">
        <f>IF(L2918=1,F2918*INDEX(Asumsi!$B$5:$B$7,MATCH(I2918,Asumsi!$A$5:$A$7,0))-F2918*R2918,0)</f>
        <v>1125748.5</v>
      </c>
      <c r="V2918" s="45">
        <f>IF(S2918=1,U2918*(1-Asumsi!$B$10),U2918)</f>
        <v>1069461.075</v>
      </c>
    </row>
    <row r="2919" spans="1:22" x14ac:dyDescent="0.35">
      <c r="A2919" s="43">
        <v>39268</v>
      </c>
      <c r="B2919" s="43" t="s">
        <v>202</v>
      </c>
      <c r="C2919" s="43" t="s">
        <v>735</v>
      </c>
      <c r="D2919" s="44">
        <v>40655</v>
      </c>
      <c r="E2919" s="43">
        <v>44</v>
      </c>
      <c r="F2919" s="43">
        <v>648400</v>
      </c>
      <c r="G2919" s="43">
        <v>0.02</v>
      </c>
      <c r="H2919" s="43">
        <v>12968</v>
      </c>
      <c r="I2919" s="43" t="s">
        <v>76</v>
      </c>
      <c r="J2919" s="43" t="s">
        <v>138</v>
      </c>
      <c r="K2919" s="43">
        <f t="shared" si="360"/>
        <v>2011</v>
      </c>
      <c r="L2919" s="43">
        <f t="shared" si="361"/>
        <v>1</v>
      </c>
      <c r="M2919" s="43">
        <f t="shared" si="362"/>
        <v>0</v>
      </c>
      <c r="N2919" s="43">
        <f t="shared" si="363"/>
        <v>1</v>
      </c>
      <c r="O2919" s="43" t="str">
        <f t="shared" si="364"/>
        <v>B: 1-3%</v>
      </c>
      <c r="P2919" s="45">
        <f t="shared" si="365"/>
        <v>635432</v>
      </c>
      <c r="Q2919" s="45">
        <f>IF(L2919=1,F2919*INDEX(Asumsi!$B$5:$B$7,MATCH(I2919,Asumsi!$A$5:$A$7,0))-H2919,0)</f>
        <v>181552</v>
      </c>
      <c r="R2919" s="46">
        <f>MIN(G2919,INDEX(Asumsi!$C$5:$C$7,MATCH(I2919,Asumsi!$A$5:$A$7,0)))</f>
        <v>0.02</v>
      </c>
      <c r="S2919" s="43">
        <f t="shared" si="366"/>
        <v>0</v>
      </c>
      <c r="T2919" s="45">
        <f t="shared" si="367"/>
        <v>0</v>
      </c>
      <c r="U2919" s="45">
        <f>IF(L2919=1,F2919*INDEX(Asumsi!$B$5:$B$7,MATCH(I2919,Asumsi!$A$5:$A$7,0))-F2919*R2919,0)</f>
        <v>181552</v>
      </c>
      <c r="V2919" s="45">
        <f>IF(S2919=1,U2919*(1-Asumsi!$B$10),U2919)</f>
        <v>181552</v>
      </c>
    </row>
    <row r="2920" spans="1:22" x14ac:dyDescent="0.35">
      <c r="A2920" s="43">
        <v>39488</v>
      </c>
      <c r="B2920" s="43" t="s">
        <v>202</v>
      </c>
      <c r="C2920" s="43" t="s">
        <v>517</v>
      </c>
      <c r="D2920" s="44">
        <v>39986</v>
      </c>
      <c r="E2920" s="43">
        <v>18</v>
      </c>
      <c r="F2920" s="43">
        <v>184800</v>
      </c>
      <c r="G2920" s="43">
        <v>0.04</v>
      </c>
      <c r="H2920" s="43">
        <v>7392</v>
      </c>
      <c r="I2920" s="43" t="s">
        <v>76</v>
      </c>
      <c r="J2920" s="43" t="s">
        <v>146</v>
      </c>
      <c r="K2920" s="43">
        <f t="shared" si="360"/>
        <v>2009</v>
      </c>
      <c r="L2920" s="43">
        <f t="shared" si="361"/>
        <v>1</v>
      </c>
      <c r="M2920" s="43">
        <f t="shared" si="362"/>
        <v>0</v>
      </c>
      <c r="N2920" s="43">
        <f t="shared" si="363"/>
        <v>1</v>
      </c>
      <c r="O2920" s="43" t="str">
        <f t="shared" si="364"/>
        <v>C: 4-6%</v>
      </c>
      <c r="P2920" s="45">
        <f t="shared" si="365"/>
        <v>177408</v>
      </c>
      <c r="Q2920" s="45">
        <f>IF(L2920=1,F2920*INDEX(Asumsi!$B$5:$B$7,MATCH(I2920,Asumsi!$A$5:$A$7,0))-H2920,0)</f>
        <v>48048</v>
      </c>
      <c r="R2920" s="46">
        <f>MIN(G2920,INDEX(Asumsi!$C$5:$C$7,MATCH(I2920,Asumsi!$A$5:$A$7,0)))</f>
        <v>0.04</v>
      </c>
      <c r="S2920" s="43">
        <f t="shared" si="366"/>
        <v>0</v>
      </c>
      <c r="T2920" s="45">
        <f t="shared" si="367"/>
        <v>0</v>
      </c>
      <c r="U2920" s="45">
        <f>IF(L2920=1,F2920*INDEX(Asumsi!$B$5:$B$7,MATCH(I2920,Asumsi!$A$5:$A$7,0))-F2920*R2920,0)</f>
        <v>48048</v>
      </c>
      <c r="V2920" s="45">
        <f>IF(S2920=1,U2920*(1-Asumsi!$B$10),U2920)</f>
        <v>48048</v>
      </c>
    </row>
    <row r="2921" spans="1:22" x14ac:dyDescent="0.35">
      <c r="A2921" s="43">
        <v>39650</v>
      </c>
      <c r="B2921" s="43" t="s">
        <v>202</v>
      </c>
      <c r="C2921" s="43" t="s">
        <v>739</v>
      </c>
      <c r="D2921" s="44">
        <v>40389</v>
      </c>
      <c r="E2921" s="43">
        <v>10</v>
      </c>
      <c r="F2921" s="43">
        <v>2009780</v>
      </c>
      <c r="G2921" s="43">
        <v>0</v>
      </c>
      <c r="H2921" s="43">
        <v>0</v>
      </c>
      <c r="I2921" s="43" t="s">
        <v>75</v>
      </c>
      <c r="J2921" s="43" t="s">
        <v>135</v>
      </c>
      <c r="K2921" s="43">
        <f t="shared" si="360"/>
        <v>2010</v>
      </c>
      <c r="L2921" s="43">
        <f t="shared" si="361"/>
        <v>1</v>
      </c>
      <c r="M2921" s="43">
        <f t="shared" si="362"/>
        <v>0</v>
      </c>
      <c r="N2921" s="43">
        <f t="shared" si="363"/>
        <v>1</v>
      </c>
      <c r="O2921" s="43" t="str">
        <f t="shared" si="364"/>
        <v>A: 0%</v>
      </c>
      <c r="P2921" s="45">
        <f t="shared" si="365"/>
        <v>2009780</v>
      </c>
      <c r="Q2921" s="45">
        <f>IF(L2921=1,F2921*INDEX(Asumsi!$B$5:$B$7,MATCH(I2921,Asumsi!$A$5:$A$7,0))-H2921,0)</f>
        <v>602934</v>
      </c>
      <c r="R2921" s="46">
        <f>MIN(G2921,INDEX(Asumsi!$C$5:$C$7,MATCH(I2921,Asumsi!$A$5:$A$7,0)))</f>
        <v>0</v>
      </c>
      <c r="S2921" s="43">
        <f t="shared" si="366"/>
        <v>0</v>
      </c>
      <c r="T2921" s="45">
        <f t="shared" si="367"/>
        <v>0</v>
      </c>
      <c r="U2921" s="45">
        <f>IF(L2921=1,F2921*INDEX(Asumsi!$B$5:$B$7,MATCH(I2921,Asumsi!$A$5:$A$7,0))-F2921*R2921,0)</f>
        <v>602934</v>
      </c>
      <c r="V2921" s="45">
        <f>IF(S2921=1,U2921*(1-Asumsi!$B$10),U2921)</f>
        <v>602934</v>
      </c>
    </row>
    <row r="2922" spans="1:22" x14ac:dyDescent="0.35">
      <c r="A2922" s="43">
        <v>39844</v>
      </c>
      <c r="B2922" s="43" t="s">
        <v>202</v>
      </c>
      <c r="C2922" s="43" t="s">
        <v>289</v>
      </c>
      <c r="D2922" s="44">
        <v>40148</v>
      </c>
      <c r="E2922" s="43">
        <v>47</v>
      </c>
      <c r="F2922" s="43">
        <v>8774480</v>
      </c>
      <c r="G2922" s="43">
        <v>0.09</v>
      </c>
      <c r="H2922" s="43">
        <v>789703</v>
      </c>
      <c r="I2922" s="43" t="s">
        <v>76</v>
      </c>
      <c r="J2922" s="43" t="s">
        <v>140</v>
      </c>
      <c r="K2922" s="43">
        <f t="shared" si="360"/>
        <v>2009</v>
      </c>
      <c r="L2922" s="43">
        <f t="shared" si="361"/>
        <v>1</v>
      </c>
      <c r="M2922" s="43">
        <f t="shared" si="362"/>
        <v>0</v>
      </c>
      <c r="N2922" s="43">
        <f t="shared" si="363"/>
        <v>1</v>
      </c>
      <c r="O2922" s="43" t="str">
        <f t="shared" si="364"/>
        <v>D: 7%+</v>
      </c>
      <c r="P2922" s="45">
        <f t="shared" si="365"/>
        <v>7984777</v>
      </c>
      <c r="Q2922" s="45">
        <f>IF(L2922=1,F2922*INDEX(Asumsi!$B$5:$B$7,MATCH(I2922,Asumsi!$A$5:$A$7,0))-H2922,0)</f>
        <v>1842641</v>
      </c>
      <c r="R2922" s="46">
        <f>MIN(G2922,INDEX(Asumsi!$C$5:$C$7,MATCH(I2922,Asumsi!$A$5:$A$7,0)))</f>
        <v>0.05</v>
      </c>
      <c r="S2922" s="43">
        <f t="shared" si="366"/>
        <v>1</v>
      </c>
      <c r="T2922" s="45">
        <f t="shared" si="367"/>
        <v>350979.19999999995</v>
      </c>
      <c r="U2922" s="45">
        <f>IF(L2922=1,F2922*INDEX(Asumsi!$B$5:$B$7,MATCH(I2922,Asumsi!$A$5:$A$7,0))-F2922*R2922,0)</f>
        <v>2193620</v>
      </c>
      <c r="V2922" s="45">
        <f>IF(S2922=1,U2922*(1-Asumsi!$B$10),U2922)</f>
        <v>2083939</v>
      </c>
    </row>
    <row r="2923" spans="1:22" x14ac:dyDescent="0.35">
      <c r="A2923" s="43">
        <v>41316</v>
      </c>
      <c r="B2923" s="43" t="s">
        <v>202</v>
      </c>
      <c r="C2923" s="43" t="s">
        <v>370</v>
      </c>
      <c r="D2923" s="44">
        <v>40015</v>
      </c>
      <c r="E2923" s="43">
        <v>8</v>
      </c>
      <c r="F2923" s="43">
        <v>243480</v>
      </c>
      <c r="G2923" s="43">
        <v>0.01</v>
      </c>
      <c r="H2923" s="43">
        <v>2435</v>
      </c>
      <c r="I2923" s="43" t="s">
        <v>76</v>
      </c>
      <c r="J2923" s="43" t="s">
        <v>138</v>
      </c>
      <c r="K2923" s="43">
        <f t="shared" si="360"/>
        <v>2009</v>
      </c>
      <c r="L2923" s="43">
        <f t="shared" si="361"/>
        <v>1</v>
      </c>
      <c r="M2923" s="43">
        <f t="shared" si="362"/>
        <v>0</v>
      </c>
      <c r="N2923" s="43">
        <f t="shared" si="363"/>
        <v>1</v>
      </c>
      <c r="O2923" s="43" t="str">
        <f t="shared" si="364"/>
        <v>B: 1-3%</v>
      </c>
      <c r="P2923" s="45">
        <f t="shared" si="365"/>
        <v>241045</v>
      </c>
      <c r="Q2923" s="45">
        <f>IF(L2923=1,F2923*INDEX(Asumsi!$B$5:$B$7,MATCH(I2923,Asumsi!$A$5:$A$7,0))-H2923,0)</f>
        <v>70609</v>
      </c>
      <c r="R2923" s="46">
        <f>MIN(G2923,INDEX(Asumsi!$C$5:$C$7,MATCH(I2923,Asumsi!$A$5:$A$7,0)))</f>
        <v>0.01</v>
      </c>
      <c r="S2923" s="43">
        <f t="shared" si="366"/>
        <v>0</v>
      </c>
      <c r="T2923" s="45">
        <f t="shared" si="367"/>
        <v>0</v>
      </c>
      <c r="U2923" s="45">
        <f>IF(L2923=1,F2923*INDEX(Asumsi!$B$5:$B$7,MATCH(I2923,Asumsi!$A$5:$A$7,0))-F2923*R2923,0)</f>
        <v>70609.2</v>
      </c>
      <c r="V2923" s="45">
        <f>IF(S2923=1,U2923*(1-Asumsi!$B$10),U2923)</f>
        <v>70609.2</v>
      </c>
    </row>
    <row r="2924" spans="1:22" x14ac:dyDescent="0.35">
      <c r="A2924" s="43">
        <v>41476</v>
      </c>
      <c r="B2924" s="43" t="s">
        <v>202</v>
      </c>
      <c r="C2924" s="43" t="s">
        <v>344</v>
      </c>
      <c r="D2924" s="44">
        <v>40329</v>
      </c>
      <c r="E2924" s="43">
        <v>48</v>
      </c>
      <c r="F2924" s="43">
        <v>184500</v>
      </c>
      <c r="G2924" s="43">
        <v>7.0000000000000007E-2</v>
      </c>
      <c r="H2924" s="43">
        <v>12915</v>
      </c>
      <c r="I2924" s="43" t="s">
        <v>76</v>
      </c>
      <c r="J2924" s="43" t="s">
        <v>150</v>
      </c>
      <c r="K2924" s="43">
        <f t="shared" si="360"/>
        <v>2010</v>
      </c>
      <c r="L2924" s="43">
        <f t="shared" si="361"/>
        <v>1</v>
      </c>
      <c r="M2924" s="43">
        <f t="shared" si="362"/>
        <v>0</v>
      </c>
      <c r="N2924" s="43">
        <f t="shared" si="363"/>
        <v>1</v>
      </c>
      <c r="O2924" s="43" t="str">
        <f t="shared" si="364"/>
        <v>D: 7%+</v>
      </c>
      <c r="P2924" s="45">
        <f t="shared" si="365"/>
        <v>171585</v>
      </c>
      <c r="Q2924" s="45">
        <f>IF(L2924=1,F2924*INDEX(Asumsi!$B$5:$B$7,MATCH(I2924,Asumsi!$A$5:$A$7,0))-H2924,0)</f>
        <v>42435</v>
      </c>
      <c r="R2924" s="46">
        <f>MIN(G2924,INDEX(Asumsi!$C$5:$C$7,MATCH(I2924,Asumsi!$A$5:$A$7,0)))</f>
        <v>0.05</v>
      </c>
      <c r="S2924" s="43">
        <f t="shared" si="366"/>
        <v>1</v>
      </c>
      <c r="T2924" s="45">
        <f t="shared" si="367"/>
        <v>3690.0000000000009</v>
      </c>
      <c r="U2924" s="45">
        <f>IF(L2924=1,F2924*INDEX(Asumsi!$B$5:$B$7,MATCH(I2924,Asumsi!$A$5:$A$7,0))-F2924*R2924,0)</f>
        <v>46125</v>
      </c>
      <c r="V2924" s="45">
        <f>IF(S2924=1,U2924*(1-Asumsi!$B$10),U2924)</f>
        <v>43818.75</v>
      </c>
    </row>
    <row r="2925" spans="1:22" x14ac:dyDescent="0.35">
      <c r="A2925" s="43">
        <v>41861</v>
      </c>
      <c r="B2925" s="43" t="s">
        <v>209</v>
      </c>
      <c r="C2925" s="43" t="s">
        <v>741</v>
      </c>
      <c r="D2925" s="44">
        <v>40508</v>
      </c>
      <c r="E2925" s="43">
        <v>24</v>
      </c>
      <c r="F2925" s="43">
        <v>951800</v>
      </c>
      <c r="G2925" s="43">
        <v>0.02</v>
      </c>
      <c r="H2925" s="43">
        <v>19036</v>
      </c>
      <c r="I2925" s="43" t="s">
        <v>76</v>
      </c>
      <c r="J2925" s="43" t="s">
        <v>145</v>
      </c>
      <c r="K2925" s="43">
        <f t="shared" si="360"/>
        <v>2010</v>
      </c>
      <c r="L2925" s="43">
        <f t="shared" si="361"/>
        <v>0</v>
      </c>
      <c r="M2925" s="43">
        <f t="shared" si="362"/>
        <v>1</v>
      </c>
      <c r="N2925" s="43">
        <f t="shared" si="363"/>
        <v>1</v>
      </c>
      <c r="O2925" s="43" t="str">
        <f t="shared" si="364"/>
        <v>B: 1-3%</v>
      </c>
      <c r="P2925" s="45">
        <f t="shared" si="365"/>
        <v>0</v>
      </c>
      <c r="Q2925" s="45">
        <f>IF(L2925=1,F2925*INDEX(Asumsi!$B$5:$B$7,MATCH(I2925,Asumsi!$A$5:$A$7,0))-H2925,0)</f>
        <v>0</v>
      </c>
      <c r="R2925" s="46">
        <f>MIN(G2925,INDEX(Asumsi!$C$5:$C$7,MATCH(I2925,Asumsi!$A$5:$A$7,0)))</f>
        <v>0.02</v>
      </c>
      <c r="S2925" s="43">
        <f t="shared" si="366"/>
        <v>0</v>
      </c>
      <c r="T2925" s="45">
        <f t="shared" si="367"/>
        <v>0</v>
      </c>
      <c r="U2925" s="45">
        <f>IF(L2925=1,F2925*INDEX(Asumsi!$B$5:$B$7,MATCH(I2925,Asumsi!$A$5:$A$7,0))-F2925*R2925,0)</f>
        <v>0</v>
      </c>
      <c r="V2925" s="45">
        <f>IF(S2925=1,U2925*(1-Asumsi!$B$10),U2925)</f>
        <v>0</v>
      </c>
    </row>
    <row r="2926" spans="1:22" x14ac:dyDescent="0.35">
      <c r="A2926" s="43">
        <v>42274</v>
      </c>
      <c r="B2926" s="43" t="s">
        <v>202</v>
      </c>
      <c r="C2926" s="43" t="s">
        <v>512</v>
      </c>
      <c r="D2926" s="44">
        <v>40789</v>
      </c>
      <c r="E2926" s="43">
        <v>23</v>
      </c>
      <c r="F2926" s="43">
        <v>4593520</v>
      </c>
      <c r="G2926" s="43">
        <v>0.01</v>
      </c>
      <c r="H2926" s="43">
        <v>45935</v>
      </c>
      <c r="I2926" s="43" t="s">
        <v>77</v>
      </c>
      <c r="J2926" s="43" t="s">
        <v>142</v>
      </c>
      <c r="K2926" s="43">
        <f t="shared" si="360"/>
        <v>2011</v>
      </c>
      <c r="L2926" s="43">
        <f t="shared" si="361"/>
        <v>1</v>
      </c>
      <c r="M2926" s="43">
        <f t="shared" si="362"/>
        <v>0</v>
      </c>
      <c r="N2926" s="43">
        <f t="shared" si="363"/>
        <v>1</v>
      </c>
      <c r="O2926" s="43" t="str">
        <f t="shared" si="364"/>
        <v>B: 1-3%</v>
      </c>
      <c r="P2926" s="45">
        <f t="shared" si="365"/>
        <v>4547585</v>
      </c>
      <c r="Q2926" s="45">
        <f>IF(L2926=1,F2926*INDEX(Asumsi!$B$5:$B$7,MATCH(I2926,Asumsi!$A$5:$A$7,0))-H2926,0)</f>
        <v>1332121</v>
      </c>
      <c r="R2926" s="46">
        <f>MIN(G2926,INDEX(Asumsi!$C$5:$C$7,MATCH(I2926,Asumsi!$A$5:$A$7,0)))</f>
        <v>0.01</v>
      </c>
      <c r="S2926" s="43">
        <f t="shared" si="366"/>
        <v>0</v>
      </c>
      <c r="T2926" s="45">
        <f t="shared" si="367"/>
        <v>0</v>
      </c>
      <c r="U2926" s="45">
        <f>IF(L2926=1,F2926*INDEX(Asumsi!$B$5:$B$7,MATCH(I2926,Asumsi!$A$5:$A$7,0))-F2926*R2926,0)</f>
        <v>1332120.8</v>
      </c>
      <c r="V2926" s="45">
        <f>IF(S2926=1,U2926*(1-Asumsi!$B$10),U2926)</f>
        <v>1332120.8</v>
      </c>
    </row>
    <row r="2927" spans="1:22" x14ac:dyDescent="0.35">
      <c r="A2927" s="43">
        <v>42882</v>
      </c>
      <c r="B2927" s="43" t="s">
        <v>202</v>
      </c>
      <c r="C2927" s="43" t="s">
        <v>517</v>
      </c>
      <c r="D2927" s="44">
        <v>40478</v>
      </c>
      <c r="E2927" s="43">
        <v>17</v>
      </c>
      <c r="F2927" s="43">
        <v>408140</v>
      </c>
      <c r="G2927" s="43">
        <v>0.08</v>
      </c>
      <c r="H2927" s="43">
        <v>32651</v>
      </c>
      <c r="I2927" s="43" t="s">
        <v>76</v>
      </c>
      <c r="J2927" s="43" t="s">
        <v>141</v>
      </c>
      <c r="K2927" s="43">
        <f t="shared" si="360"/>
        <v>2010</v>
      </c>
      <c r="L2927" s="43">
        <f t="shared" si="361"/>
        <v>1</v>
      </c>
      <c r="M2927" s="43">
        <f t="shared" si="362"/>
        <v>0</v>
      </c>
      <c r="N2927" s="43">
        <f t="shared" si="363"/>
        <v>1</v>
      </c>
      <c r="O2927" s="43" t="str">
        <f t="shared" si="364"/>
        <v>D: 7%+</v>
      </c>
      <c r="P2927" s="45">
        <f t="shared" si="365"/>
        <v>375489</v>
      </c>
      <c r="Q2927" s="45">
        <f>IF(L2927=1,F2927*INDEX(Asumsi!$B$5:$B$7,MATCH(I2927,Asumsi!$A$5:$A$7,0))-H2927,0)</f>
        <v>89791</v>
      </c>
      <c r="R2927" s="46">
        <f>MIN(G2927,INDEX(Asumsi!$C$5:$C$7,MATCH(I2927,Asumsi!$A$5:$A$7,0)))</f>
        <v>0.05</v>
      </c>
      <c r="S2927" s="43">
        <f t="shared" si="366"/>
        <v>1</v>
      </c>
      <c r="T2927" s="45">
        <f t="shared" si="367"/>
        <v>12244.199999999999</v>
      </c>
      <c r="U2927" s="45">
        <f>IF(L2927=1,F2927*INDEX(Asumsi!$B$5:$B$7,MATCH(I2927,Asumsi!$A$5:$A$7,0))-F2927*R2927,0)</f>
        <v>102035</v>
      </c>
      <c r="V2927" s="45">
        <f>IF(S2927=1,U2927*(1-Asumsi!$B$10),U2927)</f>
        <v>96933.25</v>
      </c>
    </row>
    <row r="2928" spans="1:22" x14ac:dyDescent="0.35">
      <c r="A2928" s="43">
        <v>43360</v>
      </c>
      <c r="B2928" s="43" t="s">
        <v>202</v>
      </c>
      <c r="C2928" s="43" t="s">
        <v>733</v>
      </c>
      <c r="D2928" s="44">
        <v>40099</v>
      </c>
      <c r="E2928" s="43">
        <v>48</v>
      </c>
      <c r="F2928" s="43">
        <v>224320</v>
      </c>
      <c r="G2928" s="43">
        <v>0</v>
      </c>
      <c r="H2928" s="43">
        <v>0</v>
      </c>
      <c r="I2928" s="43" t="s">
        <v>75</v>
      </c>
      <c r="J2928" s="43" t="s">
        <v>144</v>
      </c>
      <c r="K2928" s="43">
        <f t="shared" si="360"/>
        <v>2009</v>
      </c>
      <c r="L2928" s="43">
        <f t="shared" si="361"/>
        <v>1</v>
      </c>
      <c r="M2928" s="43">
        <f t="shared" si="362"/>
        <v>0</v>
      </c>
      <c r="N2928" s="43">
        <f t="shared" si="363"/>
        <v>1</v>
      </c>
      <c r="O2928" s="43" t="str">
        <f t="shared" si="364"/>
        <v>A: 0%</v>
      </c>
      <c r="P2928" s="45">
        <f t="shared" si="365"/>
        <v>224320</v>
      </c>
      <c r="Q2928" s="45">
        <f>IF(L2928=1,F2928*INDEX(Asumsi!$B$5:$B$7,MATCH(I2928,Asumsi!$A$5:$A$7,0))-H2928,0)</f>
        <v>67296</v>
      </c>
      <c r="R2928" s="46">
        <f>MIN(G2928,INDEX(Asumsi!$C$5:$C$7,MATCH(I2928,Asumsi!$A$5:$A$7,0)))</f>
        <v>0</v>
      </c>
      <c r="S2928" s="43">
        <f t="shared" si="366"/>
        <v>0</v>
      </c>
      <c r="T2928" s="45">
        <f t="shared" si="367"/>
        <v>0</v>
      </c>
      <c r="U2928" s="45">
        <f>IF(L2928=1,F2928*INDEX(Asumsi!$B$5:$B$7,MATCH(I2928,Asumsi!$A$5:$A$7,0))-F2928*R2928,0)</f>
        <v>67296</v>
      </c>
      <c r="V2928" s="45">
        <f>IF(S2928=1,U2928*(1-Asumsi!$B$10),U2928)</f>
        <v>67296</v>
      </c>
    </row>
    <row r="2929" spans="1:22" x14ac:dyDescent="0.35">
      <c r="A2929" s="43">
        <v>43713</v>
      </c>
      <c r="B2929" s="43" t="s">
        <v>209</v>
      </c>
      <c r="C2929" s="43" t="s">
        <v>727</v>
      </c>
      <c r="D2929" s="44">
        <v>41159</v>
      </c>
      <c r="E2929" s="43">
        <v>12</v>
      </c>
      <c r="F2929" s="43">
        <v>68820</v>
      </c>
      <c r="G2929" s="43">
        <v>0.05</v>
      </c>
      <c r="H2929" s="43">
        <v>3441</v>
      </c>
      <c r="I2929" s="43" t="s">
        <v>76</v>
      </c>
      <c r="J2929" s="43" t="s">
        <v>147</v>
      </c>
      <c r="K2929" s="43">
        <f t="shared" si="360"/>
        <v>2012</v>
      </c>
      <c r="L2929" s="43">
        <f t="shared" si="361"/>
        <v>0</v>
      </c>
      <c r="M2929" s="43">
        <f t="shared" si="362"/>
        <v>1</v>
      </c>
      <c r="N2929" s="43">
        <f t="shared" si="363"/>
        <v>1</v>
      </c>
      <c r="O2929" s="43" t="str">
        <f t="shared" si="364"/>
        <v>C: 4-6%</v>
      </c>
      <c r="P2929" s="45">
        <f t="shared" si="365"/>
        <v>0</v>
      </c>
      <c r="Q2929" s="45">
        <f>IF(L2929=1,F2929*INDEX(Asumsi!$B$5:$B$7,MATCH(I2929,Asumsi!$A$5:$A$7,0))-H2929,0)</f>
        <v>0</v>
      </c>
      <c r="R2929" s="46">
        <f>MIN(G2929,INDEX(Asumsi!$C$5:$C$7,MATCH(I2929,Asumsi!$A$5:$A$7,0)))</f>
        <v>0.05</v>
      </c>
      <c r="S2929" s="43">
        <f t="shared" si="366"/>
        <v>0</v>
      </c>
      <c r="T2929" s="45">
        <f t="shared" si="367"/>
        <v>0</v>
      </c>
      <c r="U2929" s="45">
        <f>IF(L2929=1,F2929*INDEX(Asumsi!$B$5:$B$7,MATCH(I2929,Asumsi!$A$5:$A$7,0))-F2929*R2929,0)</f>
        <v>0</v>
      </c>
      <c r="V2929" s="45">
        <f>IF(S2929=1,U2929*(1-Asumsi!$B$10),U2929)</f>
        <v>0</v>
      </c>
    </row>
    <row r="2930" spans="1:22" x14ac:dyDescent="0.35">
      <c r="A2930" s="43">
        <v>44322</v>
      </c>
      <c r="B2930" s="43" t="s">
        <v>202</v>
      </c>
      <c r="C2930" s="43" t="s">
        <v>733</v>
      </c>
      <c r="D2930" s="44">
        <v>40828</v>
      </c>
      <c r="E2930" s="43">
        <v>15</v>
      </c>
      <c r="F2930" s="43">
        <v>1201600</v>
      </c>
      <c r="G2930" s="43">
        <v>0.1</v>
      </c>
      <c r="H2930" s="43">
        <v>120160</v>
      </c>
      <c r="I2930" s="43" t="s">
        <v>76</v>
      </c>
      <c r="J2930" s="43" t="s">
        <v>140</v>
      </c>
      <c r="K2930" s="43">
        <f t="shared" si="360"/>
        <v>2011</v>
      </c>
      <c r="L2930" s="43">
        <f t="shared" si="361"/>
        <v>1</v>
      </c>
      <c r="M2930" s="43">
        <f t="shared" si="362"/>
        <v>0</v>
      </c>
      <c r="N2930" s="43">
        <f t="shared" si="363"/>
        <v>1</v>
      </c>
      <c r="O2930" s="43" t="str">
        <f t="shared" si="364"/>
        <v>D: 7%+</v>
      </c>
      <c r="P2930" s="45">
        <f t="shared" si="365"/>
        <v>1081440</v>
      </c>
      <c r="Q2930" s="45">
        <f>IF(L2930=1,F2930*INDEX(Asumsi!$B$5:$B$7,MATCH(I2930,Asumsi!$A$5:$A$7,0))-H2930,0)</f>
        <v>240320</v>
      </c>
      <c r="R2930" s="46">
        <f>MIN(G2930,INDEX(Asumsi!$C$5:$C$7,MATCH(I2930,Asumsi!$A$5:$A$7,0)))</f>
        <v>0.05</v>
      </c>
      <c r="S2930" s="43">
        <f t="shared" si="366"/>
        <v>1</v>
      </c>
      <c r="T2930" s="45">
        <f t="shared" si="367"/>
        <v>60080</v>
      </c>
      <c r="U2930" s="45">
        <f>IF(L2930=1,F2930*INDEX(Asumsi!$B$5:$B$7,MATCH(I2930,Asumsi!$A$5:$A$7,0))-F2930*R2930,0)</f>
        <v>300400</v>
      </c>
      <c r="V2930" s="45">
        <f>IF(S2930=1,U2930*(1-Asumsi!$B$10),U2930)</f>
        <v>285380</v>
      </c>
    </row>
    <row r="2931" spans="1:22" x14ac:dyDescent="0.35">
      <c r="A2931" s="43">
        <v>44579</v>
      </c>
      <c r="B2931" s="43" t="s">
        <v>209</v>
      </c>
      <c r="C2931" s="43" t="s">
        <v>743</v>
      </c>
      <c r="D2931" s="44">
        <v>40697</v>
      </c>
      <c r="E2931" s="43">
        <v>19</v>
      </c>
      <c r="F2931" s="43">
        <v>7792780</v>
      </c>
      <c r="G2931" s="43">
        <v>0.1</v>
      </c>
      <c r="H2931" s="43">
        <v>779278</v>
      </c>
      <c r="I2931" s="43" t="s">
        <v>75</v>
      </c>
      <c r="J2931" s="43" t="s">
        <v>135</v>
      </c>
      <c r="K2931" s="43">
        <f t="shared" si="360"/>
        <v>2011</v>
      </c>
      <c r="L2931" s="43">
        <f t="shared" si="361"/>
        <v>0</v>
      </c>
      <c r="M2931" s="43">
        <f t="shared" si="362"/>
        <v>1</v>
      </c>
      <c r="N2931" s="43">
        <f t="shared" si="363"/>
        <v>1</v>
      </c>
      <c r="O2931" s="43" t="str">
        <f t="shared" si="364"/>
        <v>D: 7%+</v>
      </c>
      <c r="P2931" s="45">
        <f t="shared" si="365"/>
        <v>0</v>
      </c>
      <c r="Q2931" s="45">
        <f>IF(L2931=1,F2931*INDEX(Asumsi!$B$5:$B$7,MATCH(I2931,Asumsi!$A$5:$A$7,0))-H2931,0)</f>
        <v>0</v>
      </c>
      <c r="R2931" s="46">
        <f>MIN(G2931,INDEX(Asumsi!$C$5:$C$7,MATCH(I2931,Asumsi!$A$5:$A$7,0)))</f>
        <v>0.03</v>
      </c>
      <c r="S2931" s="43">
        <f t="shared" si="366"/>
        <v>1</v>
      </c>
      <c r="T2931" s="45">
        <f t="shared" si="367"/>
        <v>0</v>
      </c>
      <c r="U2931" s="45">
        <f>IF(L2931=1,F2931*INDEX(Asumsi!$B$5:$B$7,MATCH(I2931,Asumsi!$A$5:$A$7,0))-F2931*R2931,0)</f>
        <v>0</v>
      </c>
      <c r="V2931" s="45">
        <f>IF(S2931=1,U2931*(1-Asumsi!$B$10),U2931)</f>
        <v>0</v>
      </c>
    </row>
    <row r="2932" spans="1:22" x14ac:dyDescent="0.35">
      <c r="A2932" s="43">
        <v>44737</v>
      </c>
      <c r="B2932" s="43" t="s">
        <v>202</v>
      </c>
      <c r="C2932" s="43" t="s">
        <v>422</v>
      </c>
      <c r="D2932" s="44">
        <v>41232</v>
      </c>
      <c r="E2932" s="43">
        <v>11</v>
      </c>
      <c r="F2932" s="43">
        <v>1547480</v>
      </c>
      <c r="G2932" s="43">
        <v>0.02</v>
      </c>
      <c r="H2932" s="43">
        <v>30950</v>
      </c>
      <c r="I2932" s="43" t="s">
        <v>76</v>
      </c>
      <c r="J2932" s="43" t="s">
        <v>140</v>
      </c>
      <c r="K2932" s="43">
        <f t="shared" si="360"/>
        <v>2012</v>
      </c>
      <c r="L2932" s="43">
        <f t="shared" si="361"/>
        <v>1</v>
      </c>
      <c r="M2932" s="43">
        <f t="shared" si="362"/>
        <v>0</v>
      </c>
      <c r="N2932" s="43">
        <f t="shared" si="363"/>
        <v>1</v>
      </c>
      <c r="O2932" s="43" t="str">
        <f t="shared" si="364"/>
        <v>B: 1-3%</v>
      </c>
      <c r="P2932" s="45">
        <f t="shared" si="365"/>
        <v>1516530</v>
      </c>
      <c r="Q2932" s="45">
        <f>IF(L2932=1,F2932*INDEX(Asumsi!$B$5:$B$7,MATCH(I2932,Asumsi!$A$5:$A$7,0))-H2932,0)</f>
        <v>433294</v>
      </c>
      <c r="R2932" s="46">
        <f>MIN(G2932,INDEX(Asumsi!$C$5:$C$7,MATCH(I2932,Asumsi!$A$5:$A$7,0)))</f>
        <v>0.02</v>
      </c>
      <c r="S2932" s="43">
        <f t="shared" si="366"/>
        <v>0</v>
      </c>
      <c r="T2932" s="45">
        <f t="shared" si="367"/>
        <v>0</v>
      </c>
      <c r="U2932" s="45">
        <f>IF(L2932=1,F2932*INDEX(Asumsi!$B$5:$B$7,MATCH(I2932,Asumsi!$A$5:$A$7,0))-F2932*R2932,0)</f>
        <v>433294.4</v>
      </c>
      <c r="V2932" s="45">
        <f>IF(S2932=1,U2932*(1-Asumsi!$B$10),U2932)</f>
        <v>433294.4</v>
      </c>
    </row>
    <row r="2933" spans="1:22" x14ac:dyDescent="0.35">
      <c r="A2933" s="43">
        <v>44738</v>
      </c>
      <c r="B2933" s="43" t="s">
        <v>202</v>
      </c>
      <c r="C2933" s="43" t="s">
        <v>733</v>
      </c>
      <c r="D2933" s="44">
        <v>40517</v>
      </c>
      <c r="E2933" s="43">
        <v>34</v>
      </c>
      <c r="F2933" s="43">
        <v>151140</v>
      </c>
      <c r="G2933" s="43">
        <v>0.02</v>
      </c>
      <c r="H2933" s="43">
        <v>3023</v>
      </c>
      <c r="I2933" s="43" t="s">
        <v>76</v>
      </c>
      <c r="J2933" s="43" t="s">
        <v>147</v>
      </c>
      <c r="K2933" s="43">
        <f t="shared" si="360"/>
        <v>2010</v>
      </c>
      <c r="L2933" s="43">
        <f t="shared" si="361"/>
        <v>1</v>
      </c>
      <c r="M2933" s="43">
        <f t="shared" si="362"/>
        <v>0</v>
      </c>
      <c r="N2933" s="43">
        <f t="shared" si="363"/>
        <v>1</v>
      </c>
      <c r="O2933" s="43" t="str">
        <f t="shared" si="364"/>
        <v>B: 1-3%</v>
      </c>
      <c r="P2933" s="45">
        <f t="shared" si="365"/>
        <v>148117</v>
      </c>
      <c r="Q2933" s="45">
        <f>IF(L2933=1,F2933*INDEX(Asumsi!$B$5:$B$7,MATCH(I2933,Asumsi!$A$5:$A$7,0))-H2933,0)</f>
        <v>42319</v>
      </c>
      <c r="R2933" s="46">
        <f>MIN(G2933,INDEX(Asumsi!$C$5:$C$7,MATCH(I2933,Asumsi!$A$5:$A$7,0)))</f>
        <v>0.02</v>
      </c>
      <c r="S2933" s="43">
        <f t="shared" si="366"/>
        <v>0</v>
      </c>
      <c r="T2933" s="45">
        <f t="shared" si="367"/>
        <v>0</v>
      </c>
      <c r="U2933" s="45">
        <f>IF(L2933=1,F2933*INDEX(Asumsi!$B$5:$B$7,MATCH(I2933,Asumsi!$A$5:$A$7,0))-F2933*R2933,0)</f>
        <v>42319.199999999997</v>
      </c>
      <c r="V2933" s="45">
        <f>IF(S2933=1,U2933*(1-Asumsi!$B$10),U2933)</f>
        <v>42319.199999999997</v>
      </c>
    </row>
    <row r="2934" spans="1:22" x14ac:dyDescent="0.35">
      <c r="A2934" s="43">
        <v>44768</v>
      </c>
      <c r="B2934" s="43" t="s">
        <v>202</v>
      </c>
      <c r="C2934" s="43" t="s">
        <v>344</v>
      </c>
      <c r="D2934" s="44">
        <v>41055</v>
      </c>
      <c r="E2934" s="43">
        <v>45</v>
      </c>
      <c r="F2934" s="43">
        <v>33399120</v>
      </c>
      <c r="G2934" s="43">
        <v>0.02</v>
      </c>
      <c r="H2934" s="43">
        <v>667982</v>
      </c>
      <c r="I2934" s="43" t="s">
        <v>75</v>
      </c>
      <c r="J2934" s="43" t="s">
        <v>135</v>
      </c>
      <c r="K2934" s="43">
        <f t="shared" si="360"/>
        <v>2012</v>
      </c>
      <c r="L2934" s="43">
        <f t="shared" si="361"/>
        <v>1</v>
      </c>
      <c r="M2934" s="43">
        <f t="shared" si="362"/>
        <v>0</v>
      </c>
      <c r="N2934" s="43">
        <f t="shared" si="363"/>
        <v>1</v>
      </c>
      <c r="O2934" s="43" t="str">
        <f t="shared" si="364"/>
        <v>B: 1-3%</v>
      </c>
      <c r="P2934" s="45">
        <f t="shared" si="365"/>
        <v>32731138</v>
      </c>
      <c r="Q2934" s="45">
        <f>IF(L2934=1,F2934*INDEX(Asumsi!$B$5:$B$7,MATCH(I2934,Asumsi!$A$5:$A$7,0))-H2934,0)</f>
        <v>9351754</v>
      </c>
      <c r="R2934" s="46">
        <f>MIN(G2934,INDEX(Asumsi!$C$5:$C$7,MATCH(I2934,Asumsi!$A$5:$A$7,0)))</f>
        <v>0.02</v>
      </c>
      <c r="S2934" s="43">
        <f t="shared" si="366"/>
        <v>0</v>
      </c>
      <c r="T2934" s="45">
        <f t="shared" si="367"/>
        <v>0</v>
      </c>
      <c r="U2934" s="45">
        <f>IF(L2934=1,F2934*INDEX(Asumsi!$B$5:$B$7,MATCH(I2934,Asumsi!$A$5:$A$7,0))-F2934*R2934,0)</f>
        <v>9351753.5999999996</v>
      </c>
      <c r="V2934" s="45">
        <f>IF(S2934=1,U2934*(1-Asumsi!$B$10),U2934)</f>
        <v>9351753.5999999996</v>
      </c>
    </row>
    <row r="2935" spans="1:22" x14ac:dyDescent="0.35">
      <c r="A2935" s="43">
        <v>44867</v>
      </c>
      <c r="B2935" s="43" t="s">
        <v>202</v>
      </c>
      <c r="C2935" s="43" t="s">
        <v>733</v>
      </c>
      <c r="D2935" s="44">
        <v>40020</v>
      </c>
      <c r="E2935" s="43">
        <v>40</v>
      </c>
      <c r="F2935" s="43">
        <v>42851820</v>
      </c>
      <c r="G2935" s="43">
        <v>0.01</v>
      </c>
      <c r="H2935" s="43">
        <v>428518</v>
      </c>
      <c r="I2935" s="43" t="s">
        <v>75</v>
      </c>
      <c r="J2935" s="43" t="s">
        <v>135</v>
      </c>
      <c r="K2935" s="43">
        <f t="shared" si="360"/>
        <v>2009</v>
      </c>
      <c r="L2935" s="43">
        <f t="shared" si="361"/>
        <v>1</v>
      </c>
      <c r="M2935" s="43">
        <f t="shared" si="362"/>
        <v>0</v>
      </c>
      <c r="N2935" s="43">
        <f t="shared" si="363"/>
        <v>1</v>
      </c>
      <c r="O2935" s="43" t="str">
        <f t="shared" si="364"/>
        <v>B: 1-3%</v>
      </c>
      <c r="P2935" s="45">
        <f t="shared" si="365"/>
        <v>42423302</v>
      </c>
      <c r="Q2935" s="45">
        <f>IF(L2935=1,F2935*INDEX(Asumsi!$B$5:$B$7,MATCH(I2935,Asumsi!$A$5:$A$7,0))-H2935,0)</f>
        <v>12427028</v>
      </c>
      <c r="R2935" s="46">
        <f>MIN(G2935,INDEX(Asumsi!$C$5:$C$7,MATCH(I2935,Asumsi!$A$5:$A$7,0)))</f>
        <v>0.01</v>
      </c>
      <c r="S2935" s="43">
        <f t="shared" si="366"/>
        <v>0</v>
      </c>
      <c r="T2935" s="45">
        <f t="shared" si="367"/>
        <v>0</v>
      </c>
      <c r="U2935" s="45">
        <f>IF(L2935=1,F2935*INDEX(Asumsi!$B$5:$B$7,MATCH(I2935,Asumsi!$A$5:$A$7,0))-F2935*R2935,0)</f>
        <v>12427027.800000001</v>
      </c>
      <c r="V2935" s="45">
        <f>IF(S2935=1,U2935*(1-Asumsi!$B$10),U2935)</f>
        <v>12427027.800000001</v>
      </c>
    </row>
    <row r="2936" spans="1:22" x14ac:dyDescent="0.35">
      <c r="A2936" s="43">
        <v>45029</v>
      </c>
      <c r="B2936" s="43" t="s">
        <v>202</v>
      </c>
      <c r="C2936" s="43" t="s">
        <v>643</v>
      </c>
      <c r="D2936" s="44">
        <v>40362</v>
      </c>
      <c r="E2936" s="43">
        <v>20</v>
      </c>
      <c r="F2936" s="43">
        <v>10608840</v>
      </c>
      <c r="G2936" s="43">
        <v>0.01</v>
      </c>
      <c r="H2936" s="43">
        <v>106088</v>
      </c>
      <c r="I2936" s="43" t="s">
        <v>75</v>
      </c>
      <c r="J2936" s="43" t="s">
        <v>136</v>
      </c>
      <c r="K2936" s="43">
        <f t="shared" si="360"/>
        <v>2010</v>
      </c>
      <c r="L2936" s="43">
        <f t="shared" si="361"/>
        <v>1</v>
      </c>
      <c r="M2936" s="43">
        <f t="shared" si="362"/>
        <v>0</v>
      </c>
      <c r="N2936" s="43">
        <f t="shared" si="363"/>
        <v>1</v>
      </c>
      <c r="O2936" s="43" t="str">
        <f t="shared" si="364"/>
        <v>B: 1-3%</v>
      </c>
      <c r="P2936" s="45">
        <f t="shared" si="365"/>
        <v>10502752</v>
      </c>
      <c r="Q2936" s="45">
        <f>IF(L2936=1,F2936*INDEX(Asumsi!$B$5:$B$7,MATCH(I2936,Asumsi!$A$5:$A$7,0))-H2936,0)</f>
        <v>3076564</v>
      </c>
      <c r="R2936" s="46">
        <f>MIN(G2936,INDEX(Asumsi!$C$5:$C$7,MATCH(I2936,Asumsi!$A$5:$A$7,0)))</f>
        <v>0.01</v>
      </c>
      <c r="S2936" s="43">
        <f t="shared" si="366"/>
        <v>0</v>
      </c>
      <c r="T2936" s="45">
        <f t="shared" si="367"/>
        <v>0</v>
      </c>
      <c r="U2936" s="45">
        <f>IF(L2936=1,F2936*INDEX(Asumsi!$B$5:$B$7,MATCH(I2936,Asumsi!$A$5:$A$7,0))-F2936*R2936,0)</f>
        <v>3076563.6</v>
      </c>
      <c r="V2936" s="45">
        <f>IF(S2936=1,U2936*(1-Asumsi!$B$10),U2936)</f>
        <v>3076563.6</v>
      </c>
    </row>
    <row r="2937" spans="1:22" x14ac:dyDescent="0.35">
      <c r="A2937" s="43">
        <v>45543</v>
      </c>
      <c r="B2937" s="43" t="s">
        <v>202</v>
      </c>
      <c r="C2937" s="43" t="s">
        <v>746</v>
      </c>
      <c r="D2937" s="44">
        <v>40576</v>
      </c>
      <c r="E2937" s="43">
        <v>16</v>
      </c>
      <c r="F2937" s="43">
        <v>2446860</v>
      </c>
      <c r="G2937" s="43">
        <v>0.01</v>
      </c>
      <c r="H2937" s="43">
        <v>24469</v>
      </c>
      <c r="I2937" s="43" t="s">
        <v>75</v>
      </c>
      <c r="J2937" s="43" t="s">
        <v>136</v>
      </c>
      <c r="K2937" s="43">
        <f t="shared" si="360"/>
        <v>2011</v>
      </c>
      <c r="L2937" s="43">
        <f t="shared" si="361"/>
        <v>1</v>
      </c>
      <c r="M2937" s="43">
        <f t="shared" si="362"/>
        <v>0</v>
      </c>
      <c r="N2937" s="43">
        <f t="shared" si="363"/>
        <v>1</v>
      </c>
      <c r="O2937" s="43" t="str">
        <f t="shared" si="364"/>
        <v>B: 1-3%</v>
      </c>
      <c r="P2937" s="45">
        <f t="shared" si="365"/>
        <v>2422391</v>
      </c>
      <c r="Q2937" s="45">
        <f>IF(L2937=1,F2937*INDEX(Asumsi!$B$5:$B$7,MATCH(I2937,Asumsi!$A$5:$A$7,0))-H2937,0)</f>
        <v>709589</v>
      </c>
      <c r="R2937" s="46">
        <f>MIN(G2937,INDEX(Asumsi!$C$5:$C$7,MATCH(I2937,Asumsi!$A$5:$A$7,0)))</f>
        <v>0.01</v>
      </c>
      <c r="S2937" s="43">
        <f t="shared" si="366"/>
        <v>0</v>
      </c>
      <c r="T2937" s="45">
        <f t="shared" si="367"/>
        <v>0</v>
      </c>
      <c r="U2937" s="45">
        <f>IF(L2937=1,F2937*INDEX(Asumsi!$B$5:$B$7,MATCH(I2937,Asumsi!$A$5:$A$7,0))-F2937*R2937,0)</f>
        <v>709589.4</v>
      </c>
      <c r="V2937" s="45">
        <f>IF(S2937=1,U2937*(1-Asumsi!$B$10),U2937)</f>
        <v>709589.4</v>
      </c>
    </row>
    <row r="2938" spans="1:22" x14ac:dyDescent="0.35">
      <c r="A2938" s="43">
        <v>45635</v>
      </c>
      <c r="B2938" s="43" t="s">
        <v>202</v>
      </c>
      <c r="C2938" s="43" t="s">
        <v>746</v>
      </c>
      <c r="D2938" s="44">
        <v>41006</v>
      </c>
      <c r="E2938" s="43">
        <v>50</v>
      </c>
      <c r="F2938" s="43">
        <v>4037360</v>
      </c>
      <c r="G2938" s="43">
        <v>0.1</v>
      </c>
      <c r="H2938" s="43">
        <v>403736</v>
      </c>
      <c r="I2938" s="43" t="s">
        <v>77</v>
      </c>
      <c r="J2938" s="43" t="s">
        <v>142</v>
      </c>
      <c r="K2938" s="43">
        <f t="shared" si="360"/>
        <v>2012</v>
      </c>
      <c r="L2938" s="43">
        <f t="shared" si="361"/>
        <v>1</v>
      </c>
      <c r="M2938" s="43">
        <f t="shared" si="362"/>
        <v>0</v>
      </c>
      <c r="N2938" s="43">
        <f t="shared" si="363"/>
        <v>1</v>
      </c>
      <c r="O2938" s="43" t="str">
        <f t="shared" si="364"/>
        <v>D: 7%+</v>
      </c>
      <c r="P2938" s="45">
        <f t="shared" si="365"/>
        <v>3633624</v>
      </c>
      <c r="Q2938" s="45">
        <f>IF(L2938=1,F2938*INDEX(Asumsi!$B$5:$B$7,MATCH(I2938,Asumsi!$A$5:$A$7,0))-H2938,0)</f>
        <v>807472</v>
      </c>
      <c r="R2938" s="46">
        <f>MIN(G2938,INDEX(Asumsi!$C$5:$C$7,MATCH(I2938,Asumsi!$A$5:$A$7,0)))</f>
        <v>0.05</v>
      </c>
      <c r="S2938" s="43">
        <f t="shared" si="366"/>
        <v>1</v>
      </c>
      <c r="T2938" s="45">
        <f t="shared" si="367"/>
        <v>201868</v>
      </c>
      <c r="U2938" s="45">
        <f>IF(L2938=1,F2938*INDEX(Asumsi!$B$5:$B$7,MATCH(I2938,Asumsi!$A$5:$A$7,0))-F2938*R2938,0)</f>
        <v>1009340</v>
      </c>
      <c r="V2938" s="45">
        <f>IF(S2938=1,U2938*(1-Asumsi!$B$10),U2938)</f>
        <v>958873</v>
      </c>
    </row>
    <row r="2939" spans="1:22" x14ac:dyDescent="0.35">
      <c r="A2939" s="43">
        <v>46436</v>
      </c>
      <c r="B2939" s="43" t="s">
        <v>202</v>
      </c>
      <c r="C2939" s="43" t="s">
        <v>727</v>
      </c>
      <c r="D2939" s="44">
        <v>39907</v>
      </c>
      <c r="E2939" s="43">
        <v>46</v>
      </c>
      <c r="F2939" s="43">
        <v>2955144</v>
      </c>
      <c r="G2939" s="43">
        <v>0</v>
      </c>
      <c r="H2939" s="43">
        <v>0</v>
      </c>
      <c r="I2939" s="43" t="s">
        <v>77</v>
      </c>
      <c r="J2939" s="43" t="s">
        <v>137</v>
      </c>
      <c r="K2939" s="43">
        <f t="shared" si="360"/>
        <v>2009</v>
      </c>
      <c r="L2939" s="43">
        <f t="shared" si="361"/>
        <v>1</v>
      </c>
      <c r="M2939" s="43">
        <f t="shared" si="362"/>
        <v>0</v>
      </c>
      <c r="N2939" s="43">
        <f t="shared" si="363"/>
        <v>1</v>
      </c>
      <c r="O2939" s="43" t="str">
        <f t="shared" si="364"/>
        <v>A: 0%</v>
      </c>
      <c r="P2939" s="45">
        <f t="shared" si="365"/>
        <v>2955144</v>
      </c>
      <c r="Q2939" s="45">
        <f>IF(L2939=1,F2939*INDEX(Asumsi!$B$5:$B$7,MATCH(I2939,Asumsi!$A$5:$A$7,0))-H2939,0)</f>
        <v>886543.2</v>
      </c>
      <c r="R2939" s="46">
        <f>MIN(G2939,INDEX(Asumsi!$C$5:$C$7,MATCH(I2939,Asumsi!$A$5:$A$7,0)))</f>
        <v>0</v>
      </c>
      <c r="S2939" s="43">
        <f t="shared" si="366"/>
        <v>0</v>
      </c>
      <c r="T2939" s="45">
        <f t="shared" si="367"/>
        <v>0</v>
      </c>
      <c r="U2939" s="45">
        <f>IF(L2939=1,F2939*INDEX(Asumsi!$B$5:$B$7,MATCH(I2939,Asumsi!$A$5:$A$7,0))-F2939*R2939,0)</f>
        <v>886543.2</v>
      </c>
      <c r="V2939" s="45">
        <f>IF(S2939=1,U2939*(1-Asumsi!$B$10),U2939)</f>
        <v>886543.2</v>
      </c>
    </row>
    <row r="2940" spans="1:22" x14ac:dyDescent="0.35">
      <c r="A2940" s="43">
        <v>46848</v>
      </c>
      <c r="B2940" s="43" t="s">
        <v>202</v>
      </c>
      <c r="C2940" s="43" t="s">
        <v>370</v>
      </c>
      <c r="D2940" s="44">
        <v>40127</v>
      </c>
      <c r="E2940" s="43">
        <v>39</v>
      </c>
      <c r="F2940" s="43">
        <v>7685980</v>
      </c>
      <c r="G2940" s="43">
        <v>0.04</v>
      </c>
      <c r="H2940" s="43">
        <v>307439</v>
      </c>
      <c r="I2940" s="43" t="s">
        <v>76</v>
      </c>
      <c r="J2940" s="43" t="s">
        <v>140</v>
      </c>
      <c r="K2940" s="43">
        <f t="shared" si="360"/>
        <v>2009</v>
      </c>
      <c r="L2940" s="43">
        <f t="shared" si="361"/>
        <v>1</v>
      </c>
      <c r="M2940" s="43">
        <f t="shared" si="362"/>
        <v>0</v>
      </c>
      <c r="N2940" s="43">
        <f t="shared" si="363"/>
        <v>1</v>
      </c>
      <c r="O2940" s="43" t="str">
        <f t="shared" si="364"/>
        <v>C: 4-6%</v>
      </c>
      <c r="P2940" s="45">
        <f t="shared" si="365"/>
        <v>7378541</v>
      </c>
      <c r="Q2940" s="45">
        <f>IF(L2940=1,F2940*INDEX(Asumsi!$B$5:$B$7,MATCH(I2940,Asumsi!$A$5:$A$7,0))-H2940,0)</f>
        <v>1998355</v>
      </c>
      <c r="R2940" s="46">
        <f>MIN(G2940,INDEX(Asumsi!$C$5:$C$7,MATCH(I2940,Asumsi!$A$5:$A$7,0)))</f>
        <v>0.04</v>
      </c>
      <c r="S2940" s="43">
        <f t="shared" si="366"/>
        <v>0</v>
      </c>
      <c r="T2940" s="45">
        <f t="shared" si="367"/>
        <v>0</v>
      </c>
      <c r="U2940" s="45">
        <f>IF(L2940=1,F2940*INDEX(Asumsi!$B$5:$B$7,MATCH(I2940,Asumsi!$A$5:$A$7,0))-F2940*R2940,0)</f>
        <v>1998354.8</v>
      </c>
      <c r="V2940" s="45">
        <f>IF(S2940=1,U2940*(1-Asumsi!$B$10),U2940)</f>
        <v>1998354.8</v>
      </c>
    </row>
    <row r="2941" spans="1:22" x14ac:dyDescent="0.35">
      <c r="A2941" s="43">
        <v>47009</v>
      </c>
      <c r="B2941" s="43" t="s">
        <v>202</v>
      </c>
      <c r="C2941" s="43" t="s">
        <v>743</v>
      </c>
      <c r="D2941" s="44">
        <v>39968</v>
      </c>
      <c r="E2941" s="43">
        <v>32</v>
      </c>
      <c r="F2941" s="43">
        <v>3174320</v>
      </c>
      <c r="G2941" s="43">
        <v>0.09</v>
      </c>
      <c r="H2941" s="43">
        <v>285689</v>
      </c>
      <c r="I2941" s="43" t="s">
        <v>77</v>
      </c>
      <c r="J2941" s="43" t="s">
        <v>142</v>
      </c>
      <c r="K2941" s="43">
        <f t="shared" si="360"/>
        <v>2009</v>
      </c>
      <c r="L2941" s="43">
        <f t="shared" si="361"/>
        <v>1</v>
      </c>
      <c r="M2941" s="43">
        <f t="shared" si="362"/>
        <v>0</v>
      </c>
      <c r="N2941" s="43">
        <f t="shared" si="363"/>
        <v>1</v>
      </c>
      <c r="O2941" s="43" t="str">
        <f t="shared" si="364"/>
        <v>D: 7%+</v>
      </c>
      <c r="P2941" s="45">
        <f t="shared" si="365"/>
        <v>2888631</v>
      </c>
      <c r="Q2941" s="45">
        <f>IF(L2941=1,F2941*INDEX(Asumsi!$B$5:$B$7,MATCH(I2941,Asumsi!$A$5:$A$7,0))-H2941,0)</f>
        <v>666607</v>
      </c>
      <c r="R2941" s="46">
        <f>MIN(G2941,INDEX(Asumsi!$C$5:$C$7,MATCH(I2941,Asumsi!$A$5:$A$7,0)))</f>
        <v>0.05</v>
      </c>
      <c r="S2941" s="43">
        <f t="shared" si="366"/>
        <v>1</v>
      </c>
      <c r="T2941" s="45">
        <f t="shared" si="367"/>
        <v>126972.79999999997</v>
      </c>
      <c r="U2941" s="45">
        <f>IF(L2941=1,F2941*INDEX(Asumsi!$B$5:$B$7,MATCH(I2941,Asumsi!$A$5:$A$7,0))-F2941*R2941,0)</f>
        <v>793580</v>
      </c>
      <c r="V2941" s="45">
        <f>IF(S2941=1,U2941*(1-Asumsi!$B$10),U2941)</f>
        <v>753901</v>
      </c>
    </row>
    <row r="2942" spans="1:22" x14ac:dyDescent="0.35">
      <c r="A2942" s="43">
        <v>47138</v>
      </c>
      <c r="B2942" s="43" t="s">
        <v>209</v>
      </c>
      <c r="C2942" s="43" t="s">
        <v>745</v>
      </c>
      <c r="D2942" s="44">
        <v>39822</v>
      </c>
      <c r="E2942" s="43">
        <v>1</v>
      </c>
      <c r="F2942" s="43">
        <v>215900</v>
      </c>
      <c r="G2942" s="43">
        <v>0.04</v>
      </c>
      <c r="H2942" s="43">
        <v>8636</v>
      </c>
      <c r="I2942" s="43" t="s">
        <v>77</v>
      </c>
      <c r="J2942" s="43" t="s">
        <v>137</v>
      </c>
      <c r="K2942" s="43">
        <f t="shared" si="360"/>
        <v>2009</v>
      </c>
      <c r="L2942" s="43">
        <f t="shared" si="361"/>
        <v>0</v>
      </c>
      <c r="M2942" s="43">
        <f t="shared" si="362"/>
        <v>1</v>
      </c>
      <c r="N2942" s="43">
        <f t="shared" si="363"/>
        <v>1</v>
      </c>
      <c r="O2942" s="43" t="str">
        <f t="shared" si="364"/>
        <v>C: 4-6%</v>
      </c>
      <c r="P2942" s="45">
        <f t="shared" si="365"/>
        <v>0</v>
      </c>
      <c r="Q2942" s="45">
        <f>IF(L2942=1,F2942*INDEX(Asumsi!$B$5:$B$7,MATCH(I2942,Asumsi!$A$5:$A$7,0))-H2942,0)</f>
        <v>0</v>
      </c>
      <c r="R2942" s="46">
        <f>MIN(G2942,INDEX(Asumsi!$C$5:$C$7,MATCH(I2942,Asumsi!$A$5:$A$7,0)))</f>
        <v>0.04</v>
      </c>
      <c r="S2942" s="43">
        <f t="shared" si="366"/>
        <v>0</v>
      </c>
      <c r="T2942" s="45">
        <f t="shared" si="367"/>
        <v>0</v>
      </c>
      <c r="U2942" s="45">
        <f>IF(L2942=1,F2942*INDEX(Asumsi!$B$5:$B$7,MATCH(I2942,Asumsi!$A$5:$A$7,0))-F2942*R2942,0)</f>
        <v>0</v>
      </c>
      <c r="V2942" s="45">
        <f>IF(S2942=1,U2942*(1-Asumsi!$B$10),U2942)</f>
        <v>0</v>
      </c>
    </row>
    <row r="2943" spans="1:22" x14ac:dyDescent="0.35">
      <c r="A2943" s="43">
        <v>47236</v>
      </c>
      <c r="B2943" s="43" t="s">
        <v>202</v>
      </c>
      <c r="C2943" s="43" t="s">
        <v>517</v>
      </c>
      <c r="D2943" s="44">
        <v>40818</v>
      </c>
      <c r="E2943" s="43">
        <v>1</v>
      </c>
      <c r="F2943" s="43">
        <v>141820</v>
      </c>
      <c r="G2943" s="43">
        <v>0.03</v>
      </c>
      <c r="H2943" s="43">
        <v>4255</v>
      </c>
      <c r="I2943" s="43" t="s">
        <v>76</v>
      </c>
      <c r="J2943" s="43" t="s">
        <v>141</v>
      </c>
      <c r="K2943" s="43">
        <f t="shared" si="360"/>
        <v>2011</v>
      </c>
      <c r="L2943" s="43">
        <f t="shared" si="361"/>
        <v>1</v>
      </c>
      <c r="M2943" s="43">
        <f t="shared" si="362"/>
        <v>0</v>
      </c>
      <c r="N2943" s="43">
        <f t="shared" si="363"/>
        <v>1</v>
      </c>
      <c r="O2943" s="43" t="str">
        <f t="shared" si="364"/>
        <v>B: 1-3%</v>
      </c>
      <c r="P2943" s="45">
        <f t="shared" si="365"/>
        <v>137565</v>
      </c>
      <c r="Q2943" s="45">
        <f>IF(L2943=1,F2943*INDEX(Asumsi!$B$5:$B$7,MATCH(I2943,Asumsi!$A$5:$A$7,0))-H2943,0)</f>
        <v>38291</v>
      </c>
      <c r="R2943" s="46">
        <f>MIN(G2943,INDEX(Asumsi!$C$5:$C$7,MATCH(I2943,Asumsi!$A$5:$A$7,0)))</f>
        <v>0.03</v>
      </c>
      <c r="S2943" s="43">
        <f t="shared" si="366"/>
        <v>0</v>
      </c>
      <c r="T2943" s="45">
        <f t="shared" si="367"/>
        <v>0</v>
      </c>
      <c r="U2943" s="45">
        <f>IF(L2943=1,F2943*INDEX(Asumsi!$B$5:$B$7,MATCH(I2943,Asumsi!$A$5:$A$7,0))-F2943*R2943,0)</f>
        <v>38291.4</v>
      </c>
      <c r="V2943" s="45">
        <f>IF(S2943=1,U2943*(1-Asumsi!$B$10),U2943)</f>
        <v>38291.4</v>
      </c>
    </row>
    <row r="2944" spans="1:22" x14ac:dyDescent="0.35">
      <c r="A2944" s="43">
        <v>47686</v>
      </c>
      <c r="B2944" s="43" t="s">
        <v>202</v>
      </c>
      <c r="C2944" s="43" t="s">
        <v>517</v>
      </c>
      <c r="D2944" s="44">
        <v>41193</v>
      </c>
      <c r="E2944" s="43">
        <v>48</v>
      </c>
      <c r="F2944" s="43">
        <v>359300</v>
      </c>
      <c r="G2944" s="43">
        <v>0.1</v>
      </c>
      <c r="H2944" s="43">
        <v>35930</v>
      </c>
      <c r="I2944" s="43" t="s">
        <v>76</v>
      </c>
      <c r="J2944" s="43" t="s">
        <v>147</v>
      </c>
      <c r="K2944" s="43">
        <f t="shared" si="360"/>
        <v>2012</v>
      </c>
      <c r="L2944" s="43">
        <f t="shared" si="361"/>
        <v>1</v>
      </c>
      <c r="M2944" s="43">
        <f t="shared" si="362"/>
        <v>0</v>
      </c>
      <c r="N2944" s="43">
        <f t="shared" si="363"/>
        <v>1</v>
      </c>
      <c r="O2944" s="43" t="str">
        <f t="shared" si="364"/>
        <v>D: 7%+</v>
      </c>
      <c r="P2944" s="45">
        <f t="shared" si="365"/>
        <v>323370</v>
      </c>
      <c r="Q2944" s="45">
        <f>IF(L2944=1,F2944*INDEX(Asumsi!$B$5:$B$7,MATCH(I2944,Asumsi!$A$5:$A$7,0))-H2944,0)</f>
        <v>71860</v>
      </c>
      <c r="R2944" s="46">
        <f>MIN(G2944,INDEX(Asumsi!$C$5:$C$7,MATCH(I2944,Asumsi!$A$5:$A$7,0)))</f>
        <v>0.05</v>
      </c>
      <c r="S2944" s="43">
        <f t="shared" si="366"/>
        <v>1</v>
      </c>
      <c r="T2944" s="45">
        <f t="shared" si="367"/>
        <v>17965</v>
      </c>
      <c r="U2944" s="45">
        <f>IF(L2944=1,F2944*INDEX(Asumsi!$B$5:$B$7,MATCH(I2944,Asumsi!$A$5:$A$7,0))-F2944*R2944,0)</f>
        <v>89825</v>
      </c>
      <c r="V2944" s="45">
        <f>IF(S2944=1,U2944*(1-Asumsi!$B$10),U2944)</f>
        <v>85333.75</v>
      </c>
    </row>
    <row r="2945" spans="1:22" x14ac:dyDescent="0.35">
      <c r="A2945" s="43">
        <v>47971</v>
      </c>
      <c r="B2945" s="43" t="s">
        <v>202</v>
      </c>
      <c r="C2945" s="43" t="s">
        <v>422</v>
      </c>
      <c r="D2945" s="44">
        <v>41211</v>
      </c>
      <c r="E2945" s="43">
        <v>24</v>
      </c>
      <c r="F2945" s="43">
        <v>226860</v>
      </c>
      <c r="G2945" s="43">
        <v>0.09</v>
      </c>
      <c r="H2945" s="43">
        <v>20417</v>
      </c>
      <c r="I2945" s="43" t="s">
        <v>75</v>
      </c>
      <c r="J2945" s="43" t="s">
        <v>144</v>
      </c>
      <c r="K2945" s="43">
        <f t="shared" si="360"/>
        <v>2012</v>
      </c>
      <c r="L2945" s="43">
        <f t="shared" si="361"/>
        <v>1</v>
      </c>
      <c r="M2945" s="43">
        <f t="shared" si="362"/>
        <v>0</v>
      </c>
      <c r="N2945" s="43">
        <f t="shared" si="363"/>
        <v>1</v>
      </c>
      <c r="O2945" s="43" t="str">
        <f t="shared" si="364"/>
        <v>D: 7%+</v>
      </c>
      <c r="P2945" s="45">
        <f t="shared" si="365"/>
        <v>206443</v>
      </c>
      <c r="Q2945" s="45">
        <f>IF(L2945=1,F2945*INDEX(Asumsi!$B$5:$B$7,MATCH(I2945,Asumsi!$A$5:$A$7,0))-H2945,0)</f>
        <v>47641</v>
      </c>
      <c r="R2945" s="46">
        <f>MIN(G2945,INDEX(Asumsi!$C$5:$C$7,MATCH(I2945,Asumsi!$A$5:$A$7,0)))</f>
        <v>0.03</v>
      </c>
      <c r="S2945" s="43">
        <f t="shared" si="366"/>
        <v>1</v>
      </c>
      <c r="T2945" s="45">
        <f t="shared" si="367"/>
        <v>13611.6</v>
      </c>
      <c r="U2945" s="45">
        <f>IF(L2945=1,F2945*INDEX(Asumsi!$B$5:$B$7,MATCH(I2945,Asumsi!$A$5:$A$7,0))-F2945*R2945,0)</f>
        <v>61252.2</v>
      </c>
      <c r="V2945" s="45">
        <f>IF(S2945=1,U2945*(1-Asumsi!$B$10),U2945)</f>
        <v>58189.59</v>
      </c>
    </row>
    <row r="2946" spans="1:22" x14ac:dyDescent="0.35">
      <c r="A2946" s="43">
        <v>48261</v>
      </c>
      <c r="B2946" s="43" t="s">
        <v>202</v>
      </c>
      <c r="C2946" s="43" t="s">
        <v>517</v>
      </c>
      <c r="D2946" s="44">
        <v>40620</v>
      </c>
      <c r="E2946" s="43">
        <v>15</v>
      </c>
      <c r="F2946" s="43">
        <v>4261320</v>
      </c>
      <c r="G2946" s="43">
        <v>0.01</v>
      </c>
      <c r="H2946" s="43">
        <v>42613</v>
      </c>
      <c r="I2946" s="43" t="s">
        <v>75</v>
      </c>
      <c r="J2946" s="43" t="s">
        <v>135</v>
      </c>
      <c r="K2946" s="43">
        <f t="shared" ref="K2946:K3009" si="368">YEAR(D2946)</f>
        <v>2011</v>
      </c>
      <c r="L2946" s="43">
        <f t="shared" ref="L2946:L3009" si="369">IF(B2946="Order Finished",1,0)</f>
        <v>1</v>
      </c>
      <c r="M2946" s="43">
        <f t="shared" ref="M2946:M3009" si="370">IF(B2946="Order Returned",1,0)</f>
        <v>0</v>
      </c>
      <c r="N2946" s="43">
        <f t="shared" ref="N2946:N3009" si="371">IF(B2946="Order Cancelled",0,1)</f>
        <v>1</v>
      </c>
      <c r="O2946" s="43" t="str">
        <f t="shared" ref="O2946:O3009" si="372">IF(G2946=0,"A: 0%",IF(G2946&lt;=0.03,"B: 1-3%",IF(G2946&lt;=0.06,"C: 4-6%","D: 7%+")))</f>
        <v>B: 1-3%</v>
      </c>
      <c r="P2946" s="45">
        <f t="shared" ref="P2946:P3009" si="373">IF(L2946=1,F2946-H2946,0)</f>
        <v>4218707</v>
      </c>
      <c r="Q2946" s="45">
        <f>IF(L2946=1,F2946*INDEX(Asumsi!$B$5:$B$7,MATCH(I2946,Asumsi!$A$5:$A$7,0))-H2946,0)</f>
        <v>1235783</v>
      </c>
      <c r="R2946" s="46">
        <f>MIN(G2946,INDEX(Asumsi!$C$5:$C$7,MATCH(I2946,Asumsi!$A$5:$A$7,0)))</f>
        <v>0.01</v>
      </c>
      <c r="S2946" s="43">
        <f t="shared" ref="S2946:S3009" si="374">IF(G2946&gt;R2946,1,0)</f>
        <v>0</v>
      </c>
      <c r="T2946" s="45">
        <f t="shared" ref="T2946:T3009" si="375">IF(L2946=1,F2946*(G2946-R2946),0)</f>
        <v>0</v>
      </c>
      <c r="U2946" s="45">
        <f>IF(L2946=1,F2946*INDEX(Asumsi!$B$5:$B$7,MATCH(I2946,Asumsi!$A$5:$A$7,0))-F2946*R2946,0)</f>
        <v>1235782.8</v>
      </c>
      <c r="V2946" s="45">
        <f>IF(S2946=1,U2946*(1-Asumsi!$B$10),U2946)</f>
        <v>1235782.8</v>
      </c>
    </row>
    <row r="2947" spans="1:22" x14ac:dyDescent="0.35">
      <c r="A2947" s="43">
        <v>48773</v>
      </c>
      <c r="B2947" s="43" t="s">
        <v>209</v>
      </c>
      <c r="C2947" s="43" t="s">
        <v>503</v>
      </c>
      <c r="D2947" s="44">
        <v>39828</v>
      </c>
      <c r="E2947" s="43">
        <v>7</v>
      </c>
      <c r="F2947" s="43">
        <v>102540</v>
      </c>
      <c r="G2947" s="43">
        <v>0.06</v>
      </c>
      <c r="H2947" s="43">
        <v>6152</v>
      </c>
      <c r="I2947" s="43" t="s">
        <v>76</v>
      </c>
      <c r="J2947" s="43" t="s">
        <v>145</v>
      </c>
      <c r="K2947" s="43">
        <f t="shared" si="368"/>
        <v>2009</v>
      </c>
      <c r="L2947" s="43">
        <f t="shared" si="369"/>
        <v>0</v>
      </c>
      <c r="M2947" s="43">
        <f t="shared" si="370"/>
        <v>1</v>
      </c>
      <c r="N2947" s="43">
        <f t="shared" si="371"/>
        <v>1</v>
      </c>
      <c r="O2947" s="43" t="str">
        <f t="shared" si="372"/>
        <v>C: 4-6%</v>
      </c>
      <c r="P2947" s="45">
        <f t="shared" si="373"/>
        <v>0</v>
      </c>
      <c r="Q2947" s="45">
        <f>IF(L2947=1,F2947*INDEX(Asumsi!$B$5:$B$7,MATCH(I2947,Asumsi!$A$5:$A$7,0))-H2947,0)</f>
        <v>0</v>
      </c>
      <c r="R2947" s="46">
        <f>MIN(G2947,INDEX(Asumsi!$C$5:$C$7,MATCH(I2947,Asumsi!$A$5:$A$7,0)))</f>
        <v>0.05</v>
      </c>
      <c r="S2947" s="43">
        <f t="shared" si="374"/>
        <v>1</v>
      </c>
      <c r="T2947" s="45">
        <f t="shared" si="375"/>
        <v>0</v>
      </c>
      <c r="U2947" s="45">
        <f>IF(L2947=1,F2947*INDEX(Asumsi!$B$5:$B$7,MATCH(I2947,Asumsi!$A$5:$A$7,0))-F2947*R2947,0)</f>
        <v>0</v>
      </c>
      <c r="V2947" s="45">
        <f>IF(S2947=1,U2947*(1-Asumsi!$B$10),U2947)</f>
        <v>0</v>
      </c>
    </row>
    <row r="2948" spans="1:22" x14ac:dyDescent="0.35">
      <c r="A2948" s="43">
        <v>48902</v>
      </c>
      <c r="B2948" s="43" t="s">
        <v>202</v>
      </c>
      <c r="C2948" s="43" t="s">
        <v>745</v>
      </c>
      <c r="D2948" s="44">
        <v>41205</v>
      </c>
      <c r="E2948" s="43">
        <v>7</v>
      </c>
      <c r="F2948" s="43">
        <v>106580</v>
      </c>
      <c r="G2948" s="43">
        <v>0.01</v>
      </c>
      <c r="H2948" s="43">
        <v>1066</v>
      </c>
      <c r="I2948" s="43" t="s">
        <v>76</v>
      </c>
      <c r="J2948" s="43" t="s">
        <v>145</v>
      </c>
      <c r="K2948" s="43">
        <f t="shared" si="368"/>
        <v>2012</v>
      </c>
      <c r="L2948" s="43">
        <f t="shared" si="369"/>
        <v>1</v>
      </c>
      <c r="M2948" s="43">
        <f t="shared" si="370"/>
        <v>0</v>
      </c>
      <c r="N2948" s="43">
        <f t="shared" si="371"/>
        <v>1</v>
      </c>
      <c r="O2948" s="43" t="str">
        <f t="shared" si="372"/>
        <v>B: 1-3%</v>
      </c>
      <c r="P2948" s="45">
        <f t="shared" si="373"/>
        <v>105514</v>
      </c>
      <c r="Q2948" s="45">
        <f>IF(L2948=1,F2948*INDEX(Asumsi!$B$5:$B$7,MATCH(I2948,Asumsi!$A$5:$A$7,0))-H2948,0)</f>
        <v>30908</v>
      </c>
      <c r="R2948" s="46">
        <f>MIN(G2948,INDEX(Asumsi!$C$5:$C$7,MATCH(I2948,Asumsi!$A$5:$A$7,0)))</f>
        <v>0.01</v>
      </c>
      <c r="S2948" s="43">
        <f t="shared" si="374"/>
        <v>0</v>
      </c>
      <c r="T2948" s="45">
        <f t="shared" si="375"/>
        <v>0</v>
      </c>
      <c r="U2948" s="45">
        <f>IF(L2948=1,F2948*INDEX(Asumsi!$B$5:$B$7,MATCH(I2948,Asumsi!$A$5:$A$7,0))-F2948*R2948,0)</f>
        <v>30908.2</v>
      </c>
      <c r="V2948" s="45">
        <f>IF(S2948=1,U2948*(1-Asumsi!$B$10),U2948)</f>
        <v>30908.2</v>
      </c>
    </row>
    <row r="2949" spans="1:22" x14ac:dyDescent="0.35">
      <c r="A2949" s="43">
        <v>49221</v>
      </c>
      <c r="B2949" s="43" t="s">
        <v>202</v>
      </c>
      <c r="C2949" s="43" t="s">
        <v>735</v>
      </c>
      <c r="D2949" s="44">
        <v>40362</v>
      </c>
      <c r="E2949" s="43">
        <v>22</v>
      </c>
      <c r="F2949" s="43">
        <v>799280</v>
      </c>
      <c r="G2949" s="43">
        <v>0.04</v>
      </c>
      <c r="H2949" s="43">
        <v>31971</v>
      </c>
      <c r="I2949" s="43" t="s">
        <v>77</v>
      </c>
      <c r="J2949" s="43" t="s">
        <v>134</v>
      </c>
      <c r="K2949" s="43">
        <f t="shared" si="368"/>
        <v>2010</v>
      </c>
      <c r="L2949" s="43">
        <f t="shared" si="369"/>
        <v>1</v>
      </c>
      <c r="M2949" s="43">
        <f t="shared" si="370"/>
        <v>0</v>
      </c>
      <c r="N2949" s="43">
        <f t="shared" si="371"/>
        <v>1</v>
      </c>
      <c r="O2949" s="43" t="str">
        <f t="shared" si="372"/>
        <v>C: 4-6%</v>
      </c>
      <c r="P2949" s="45">
        <f t="shared" si="373"/>
        <v>767309</v>
      </c>
      <c r="Q2949" s="45">
        <f>IF(L2949=1,F2949*INDEX(Asumsi!$B$5:$B$7,MATCH(I2949,Asumsi!$A$5:$A$7,0))-H2949,0)</f>
        <v>207813</v>
      </c>
      <c r="R2949" s="46">
        <f>MIN(G2949,INDEX(Asumsi!$C$5:$C$7,MATCH(I2949,Asumsi!$A$5:$A$7,0)))</f>
        <v>0.04</v>
      </c>
      <c r="S2949" s="43">
        <f t="shared" si="374"/>
        <v>0</v>
      </c>
      <c r="T2949" s="45">
        <f t="shared" si="375"/>
        <v>0</v>
      </c>
      <c r="U2949" s="45">
        <f>IF(L2949=1,F2949*INDEX(Asumsi!$B$5:$B$7,MATCH(I2949,Asumsi!$A$5:$A$7,0))-F2949*R2949,0)</f>
        <v>207812.8</v>
      </c>
      <c r="V2949" s="45">
        <f>IF(S2949=1,U2949*(1-Asumsi!$B$10),U2949)</f>
        <v>207812.8</v>
      </c>
    </row>
    <row r="2950" spans="1:22" x14ac:dyDescent="0.35">
      <c r="A2950" s="43">
        <v>49255</v>
      </c>
      <c r="B2950" s="43" t="s">
        <v>209</v>
      </c>
      <c r="C2950" s="43" t="s">
        <v>344</v>
      </c>
      <c r="D2950" s="44">
        <v>41082</v>
      </c>
      <c r="E2950" s="43">
        <v>20</v>
      </c>
      <c r="F2950" s="43">
        <v>2714880</v>
      </c>
      <c r="G2950" s="43">
        <v>0.09</v>
      </c>
      <c r="H2950" s="43">
        <v>244339</v>
      </c>
      <c r="I2950" s="43" t="s">
        <v>75</v>
      </c>
      <c r="J2950" s="43" t="s">
        <v>143</v>
      </c>
      <c r="K2950" s="43">
        <f t="shared" si="368"/>
        <v>2012</v>
      </c>
      <c r="L2950" s="43">
        <f t="shared" si="369"/>
        <v>0</v>
      </c>
      <c r="M2950" s="43">
        <f t="shared" si="370"/>
        <v>1</v>
      </c>
      <c r="N2950" s="43">
        <f t="shared" si="371"/>
        <v>1</v>
      </c>
      <c r="O2950" s="43" t="str">
        <f t="shared" si="372"/>
        <v>D: 7%+</v>
      </c>
      <c r="P2950" s="45">
        <f t="shared" si="373"/>
        <v>0</v>
      </c>
      <c r="Q2950" s="45">
        <f>IF(L2950=1,F2950*INDEX(Asumsi!$B$5:$B$7,MATCH(I2950,Asumsi!$A$5:$A$7,0))-H2950,0)</f>
        <v>0</v>
      </c>
      <c r="R2950" s="46">
        <f>MIN(G2950,INDEX(Asumsi!$C$5:$C$7,MATCH(I2950,Asumsi!$A$5:$A$7,0)))</f>
        <v>0.03</v>
      </c>
      <c r="S2950" s="43">
        <f t="shared" si="374"/>
        <v>1</v>
      </c>
      <c r="T2950" s="45">
        <f t="shared" si="375"/>
        <v>0</v>
      </c>
      <c r="U2950" s="45">
        <f>IF(L2950=1,F2950*INDEX(Asumsi!$B$5:$B$7,MATCH(I2950,Asumsi!$A$5:$A$7,0))-F2950*R2950,0)</f>
        <v>0</v>
      </c>
      <c r="V2950" s="45">
        <f>IF(S2950=1,U2950*(1-Asumsi!$B$10),U2950)</f>
        <v>0</v>
      </c>
    </row>
    <row r="2951" spans="1:22" x14ac:dyDescent="0.35">
      <c r="A2951" s="43">
        <v>49575</v>
      </c>
      <c r="B2951" s="43" t="s">
        <v>202</v>
      </c>
      <c r="C2951" s="43" t="s">
        <v>741</v>
      </c>
      <c r="D2951" s="44">
        <v>40528</v>
      </c>
      <c r="E2951" s="43">
        <v>12</v>
      </c>
      <c r="F2951" s="43">
        <v>1014880</v>
      </c>
      <c r="G2951" s="43">
        <v>0.05</v>
      </c>
      <c r="H2951" s="43">
        <v>50744</v>
      </c>
      <c r="I2951" s="43" t="s">
        <v>76</v>
      </c>
      <c r="J2951" s="43" t="s">
        <v>138</v>
      </c>
      <c r="K2951" s="43">
        <f t="shared" si="368"/>
        <v>2010</v>
      </c>
      <c r="L2951" s="43">
        <f t="shared" si="369"/>
        <v>1</v>
      </c>
      <c r="M2951" s="43">
        <f t="shared" si="370"/>
        <v>0</v>
      </c>
      <c r="N2951" s="43">
        <f t="shared" si="371"/>
        <v>1</v>
      </c>
      <c r="O2951" s="43" t="str">
        <f t="shared" si="372"/>
        <v>C: 4-6%</v>
      </c>
      <c r="P2951" s="45">
        <f t="shared" si="373"/>
        <v>964136</v>
      </c>
      <c r="Q2951" s="45">
        <f>IF(L2951=1,F2951*INDEX(Asumsi!$B$5:$B$7,MATCH(I2951,Asumsi!$A$5:$A$7,0))-H2951,0)</f>
        <v>253720</v>
      </c>
      <c r="R2951" s="46">
        <f>MIN(G2951,INDEX(Asumsi!$C$5:$C$7,MATCH(I2951,Asumsi!$A$5:$A$7,0)))</f>
        <v>0.05</v>
      </c>
      <c r="S2951" s="43">
        <f t="shared" si="374"/>
        <v>0</v>
      </c>
      <c r="T2951" s="45">
        <f t="shared" si="375"/>
        <v>0</v>
      </c>
      <c r="U2951" s="45">
        <f>IF(L2951=1,F2951*INDEX(Asumsi!$B$5:$B$7,MATCH(I2951,Asumsi!$A$5:$A$7,0))-F2951*R2951,0)</f>
        <v>253720</v>
      </c>
      <c r="V2951" s="45">
        <f>IF(S2951=1,U2951*(1-Asumsi!$B$10),U2951)</f>
        <v>253720</v>
      </c>
    </row>
    <row r="2952" spans="1:22" x14ac:dyDescent="0.35">
      <c r="A2952" s="43">
        <v>50144</v>
      </c>
      <c r="B2952" s="43" t="s">
        <v>202</v>
      </c>
      <c r="C2952" s="43" t="s">
        <v>517</v>
      </c>
      <c r="D2952" s="44">
        <v>41067</v>
      </c>
      <c r="E2952" s="43">
        <v>36</v>
      </c>
      <c r="F2952" s="43">
        <v>8339860</v>
      </c>
      <c r="G2952" s="43">
        <v>0.1</v>
      </c>
      <c r="H2952" s="43">
        <v>833986</v>
      </c>
      <c r="I2952" s="43" t="s">
        <v>76</v>
      </c>
      <c r="J2952" s="43" t="s">
        <v>138</v>
      </c>
      <c r="K2952" s="43">
        <f t="shared" si="368"/>
        <v>2012</v>
      </c>
      <c r="L2952" s="43">
        <f t="shared" si="369"/>
        <v>1</v>
      </c>
      <c r="M2952" s="43">
        <f t="shared" si="370"/>
        <v>0</v>
      </c>
      <c r="N2952" s="43">
        <f t="shared" si="371"/>
        <v>1</v>
      </c>
      <c r="O2952" s="43" t="str">
        <f t="shared" si="372"/>
        <v>D: 7%+</v>
      </c>
      <c r="P2952" s="45">
        <f t="shared" si="373"/>
        <v>7505874</v>
      </c>
      <c r="Q2952" s="45">
        <f>IF(L2952=1,F2952*INDEX(Asumsi!$B$5:$B$7,MATCH(I2952,Asumsi!$A$5:$A$7,0))-H2952,0)</f>
        <v>1667972</v>
      </c>
      <c r="R2952" s="46">
        <f>MIN(G2952,INDEX(Asumsi!$C$5:$C$7,MATCH(I2952,Asumsi!$A$5:$A$7,0)))</f>
        <v>0.05</v>
      </c>
      <c r="S2952" s="43">
        <f t="shared" si="374"/>
        <v>1</v>
      </c>
      <c r="T2952" s="45">
        <f t="shared" si="375"/>
        <v>416993</v>
      </c>
      <c r="U2952" s="45">
        <f>IF(L2952=1,F2952*INDEX(Asumsi!$B$5:$B$7,MATCH(I2952,Asumsi!$A$5:$A$7,0))-F2952*R2952,0)</f>
        <v>2084965</v>
      </c>
      <c r="V2952" s="45">
        <f>IF(S2952=1,U2952*(1-Asumsi!$B$10),U2952)</f>
        <v>1980716.75</v>
      </c>
    </row>
    <row r="2953" spans="1:22" x14ac:dyDescent="0.35">
      <c r="A2953" s="43">
        <v>50181</v>
      </c>
      <c r="B2953" s="43" t="s">
        <v>202</v>
      </c>
      <c r="C2953" s="43" t="s">
        <v>727</v>
      </c>
      <c r="D2953" s="44">
        <v>41059</v>
      </c>
      <c r="E2953" s="43">
        <v>2</v>
      </c>
      <c r="F2953" s="43">
        <v>579460</v>
      </c>
      <c r="G2953" s="43">
        <v>0.04</v>
      </c>
      <c r="H2953" s="43">
        <v>23178</v>
      </c>
      <c r="I2953" s="43" t="s">
        <v>75</v>
      </c>
      <c r="J2953" s="43" t="s">
        <v>135</v>
      </c>
      <c r="K2953" s="43">
        <f t="shared" si="368"/>
        <v>2012</v>
      </c>
      <c r="L2953" s="43">
        <f t="shared" si="369"/>
        <v>1</v>
      </c>
      <c r="M2953" s="43">
        <f t="shared" si="370"/>
        <v>0</v>
      </c>
      <c r="N2953" s="43">
        <f t="shared" si="371"/>
        <v>1</v>
      </c>
      <c r="O2953" s="43" t="str">
        <f t="shared" si="372"/>
        <v>C: 4-6%</v>
      </c>
      <c r="P2953" s="45">
        <f t="shared" si="373"/>
        <v>556282</v>
      </c>
      <c r="Q2953" s="45">
        <f>IF(L2953=1,F2953*INDEX(Asumsi!$B$5:$B$7,MATCH(I2953,Asumsi!$A$5:$A$7,0))-H2953,0)</f>
        <v>150660</v>
      </c>
      <c r="R2953" s="46">
        <f>MIN(G2953,INDEX(Asumsi!$C$5:$C$7,MATCH(I2953,Asumsi!$A$5:$A$7,0)))</f>
        <v>0.03</v>
      </c>
      <c r="S2953" s="43">
        <f t="shared" si="374"/>
        <v>1</v>
      </c>
      <c r="T2953" s="45">
        <f t="shared" si="375"/>
        <v>5794.6000000000013</v>
      </c>
      <c r="U2953" s="45">
        <f>IF(L2953=1,F2953*INDEX(Asumsi!$B$5:$B$7,MATCH(I2953,Asumsi!$A$5:$A$7,0))-F2953*R2953,0)</f>
        <v>156454.20000000001</v>
      </c>
      <c r="V2953" s="45">
        <f>IF(S2953=1,U2953*(1-Asumsi!$B$10),U2953)</f>
        <v>148631.49</v>
      </c>
    </row>
    <row r="2954" spans="1:22" x14ac:dyDescent="0.35">
      <c r="A2954" s="43">
        <v>52324</v>
      </c>
      <c r="B2954" s="43" t="s">
        <v>202</v>
      </c>
      <c r="C2954" s="43" t="s">
        <v>393</v>
      </c>
      <c r="D2954" s="44">
        <v>41089</v>
      </c>
      <c r="E2954" s="43">
        <v>4</v>
      </c>
      <c r="F2954" s="43">
        <v>1514220</v>
      </c>
      <c r="G2954" s="43">
        <v>7.0000000000000007E-2</v>
      </c>
      <c r="H2954" s="43">
        <v>105995</v>
      </c>
      <c r="I2954" s="43" t="s">
        <v>75</v>
      </c>
      <c r="J2954" s="43" t="s">
        <v>135</v>
      </c>
      <c r="K2954" s="43">
        <f t="shared" si="368"/>
        <v>2012</v>
      </c>
      <c r="L2954" s="43">
        <f t="shared" si="369"/>
        <v>1</v>
      </c>
      <c r="M2954" s="43">
        <f t="shared" si="370"/>
        <v>0</v>
      </c>
      <c r="N2954" s="43">
        <f t="shared" si="371"/>
        <v>1</v>
      </c>
      <c r="O2954" s="43" t="str">
        <f t="shared" si="372"/>
        <v>D: 7%+</v>
      </c>
      <c r="P2954" s="45">
        <f t="shared" si="373"/>
        <v>1408225</v>
      </c>
      <c r="Q2954" s="45">
        <f>IF(L2954=1,F2954*INDEX(Asumsi!$B$5:$B$7,MATCH(I2954,Asumsi!$A$5:$A$7,0))-H2954,0)</f>
        <v>348271</v>
      </c>
      <c r="R2954" s="46">
        <f>MIN(G2954,INDEX(Asumsi!$C$5:$C$7,MATCH(I2954,Asumsi!$A$5:$A$7,0)))</f>
        <v>0.03</v>
      </c>
      <c r="S2954" s="43">
        <f t="shared" si="374"/>
        <v>1</v>
      </c>
      <c r="T2954" s="45">
        <f t="shared" si="375"/>
        <v>60568.80000000001</v>
      </c>
      <c r="U2954" s="45">
        <f>IF(L2954=1,F2954*INDEX(Asumsi!$B$5:$B$7,MATCH(I2954,Asumsi!$A$5:$A$7,0))-F2954*R2954,0)</f>
        <v>408839.4</v>
      </c>
      <c r="V2954" s="45">
        <f>IF(S2954=1,U2954*(1-Asumsi!$B$10),U2954)</f>
        <v>388397.43</v>
      </c>
    </row>
    <row r="2955" spans="1:22" x14ac:dyDescent="0.35">
      <c r="A2955" s="43">
        <v>53441</v>
      </c>
      <c r="B2955" s="43" t="s">
        <v>202</v>
      </c>
      <c r="C2955" s="43" t="s">
        <v>743</v>
      </c>
      <c r="D2955" s="44">
        <v>40049</v>
      </c>
      <c r="E2955" s="43">
        <v>7</v>
      </c>
      <c r="F2955" s="43">
        <v>690740</v>
      </c>
      <c r="G2955" s="43">
        <v>0.01</v>
      </c>
      <c r="H2955" s="43">
        <v>6907</v>
      </c>
      <c r="I2955" s="43" t="s">
        <v>76</v>
      </c>
      <c r="J2955" s="43" t="s">
        <v>145</v>
      </c>
      <c r="K2955" s="43">
        <f t="shared" si="368"/>
        <v>2009</v>
      </c>
      <c r="L2955" s="43">
        <f t="shared" si="369"/>
        <v>1</v>
      </c>
      <c r="M2955" s="43">
        <f t="shared" si="370"/>
        <v>0</v>
      </c>
      <c r="N2955" s="43">
        <f t="shared" si="371"/>
        <v>1</v>
      </c>
      <c r="O2955" s="43" t="str">
        <f t="shared" si="372"/>
        <v>B: 1-3%</v>
      </c>
      <c r="P2955" s="45">
        <f t="shared" si="373"/>
        <v>683833</v>
      </c>
      <c r="Q2955" s="45">
        <f>IF(L2955=1,F2955*INDEX(Asumsi!$B$5:$B$7,MATCH(I2955,Asumsi!$A$5:$A$7,0))-H2955,0)</f>
        <v>200315</v>
      </c>
      <c r="R2955" s="46">
        <f>MIN(G2955,INDEX(Asumsi!$C$5:$C$7,MATCH(I2955,Asumsi!$A$5:$A$7,0)))</f>
        <v>0.01</v>
      </c>
      <c r="S2955" s="43">
        <f t="shared" si="374"/>
        <v>0</v>
      </c>
      <c r="T2955" s="45">
        <f t="shared" si="375"/>
        <v>0</v>
      </c>
      <c r="U2955" s="45">
        <f>IF(L2955=1,F2955*INDEX(Asumsi!$B$5:$B$7,MATCH(I2955,Asumsi!$A$5:$A$7,0))-F2955*R2955,0)</f>
        <v>200314.6</v>
      </c>
      <c r="V2955" s="45">
        <f>IF(S2955=1,U2955*(1-Asumsi!$B$10),U2955)</f>
        <v>200314.6</v>
      </c>
    </row>
    <row r="2956" spans="1:22" x14ac:dyDescent="0.35">
      <c r="A2956" s="43">
        <v>53445</v>
      </c>
      <c r="B2956" s="43" t="s">
        <v>202</v>
      </c>
      <c r="C2956" s="43" t="s">
        <v>727</v>
      </c>
      <c r="D2956" s="44">
        <v>41206</v>
      </c>
      <c r="E2956" s="43">
        <v>8</v>
      </c>
      <c r="F2956" s="43">
        <v>211900</v>
      </c>
      <c r="G2956" s="43">
        <v>0.01</v>
      </c>
      <c r="H2956" s="43">
        <v>2119</v>
      </c>
      <c r="I2956" s="43" t="s">
        <v>76</v>
      </c>
      <c r="J2956" s="43" t="s">
        <v>147</v>
      </c>
      <c r="K2956" s="43">
        <f t="shared" si="368"/>
        <v>2012</v>
      </c>
      <c r="L2956" s="43">
        <f t="shared" si="369"/>
        <v>1</v>
      </c>
      <c r="M2956" s="43">
        <f t="shared" si="370"/>
        <v>0</v>
      </c>
      <c r="N2956" s="43">
        <f t="shared" si="371"/>
        <v>1</v>
      </c>
      <c r="O2956" s="43" t="str">
        <f t="shared" si="372"/>
        <v>B: 1-3%</v>
      </c>
      <c r="P2956" s="45">
        <f t="shared" si="373"/>
        <v>209781</v>
      </c>
      <c r="Q2956" s="45">
        <f>IF(L2956=1,F2956*INDEX(Asumsi!$B$5:$B$7,MATCH(I2956,Asumsi!$A$5:$A$7,0))-H2956,0)</f>
        <v>61451</v>
      </c>
      <c r="R2956" s="46">
        <f>MIN(G2956,INDEX(Asumsi!$C$5:$C$7,MATCH(I2956,Asumsi!$A$5:$A$7,0)))</f>
        <v>0.01</v>
      </c>
      <c r="S2956" s="43">
        <f t="shared" si="374"/>
        <v>0</v>
      </c>
      <c r="T2956" s="45">
        <f t="shared" si="375"/>
        <v>0</v>
      </c>
      <c r="U2956" s="45">
        <f>IF(L2956=1,F2956*INDEX(Asumsi!$B$5:$B$7,MATCH(I2956,Asumsi!$A$5:$A$7,0))-F2956*R2956,0)</f>
        <v>61451</v>
      </c>
      <c r="V2956" s="45">
        <f>IF(S2956=1,U2956*(1-Asumsi!$B$10),U2956)</f>
        <v>61451</v>
      </c>
    </row>
    <row r="2957" spans="1:22" x14ac:dyDescent="0.35">
      <c r="A2957" s="43">
        <v>54055</v>
      </c>
      <c r="B2957" s="43" t="s">
        <v>202</v>
      </c>
      <c r="C2957" s="43" t="s">
        <v>512</v>
      </c>
      <c r="D2957" s="44">
        <v>39857</v>
      </c>
      <c r="E2957" s="43">
        <v>44</v>
      </c>
      <c r="F2957" s="43">
        <v>10967920</v>
      </c>
      <c r="G2957" s="43">
        <v>0.02</v>
      </c>
      <c r="H2957" s="43">
        <v>219358</v>
      </c>
      <c r="I2957" s="43" t="s">
        <v>75</v>
      </c>
      <c r="J2957" s="43" t="s">
        <v>143</v>
      </c>
      <c r="K2957" s="43">
        <f t="shared" si="368"/>
        <v>2009</v>
      </c>
      <c r="L2957" s="43">
        <f t="shared" si="369"/>
        <v>1</v>
      </c>
      <c r="M2957" s="43">
        <f t="shared" si="370"/>
        <v>0</v>
      </c>
      <c r="N2957" s="43">
        <f t="shared" si="371"/>
        <v>1</v>
      </c>
      <c r="O2957" s="43" t="str">
        <f t="shared" si="372"/>
        <v>B: 1-3%</v>
      </c>
      <c r="P2957" s="45">
        <f t="shared" si="373"/>
        <v>10748562</v>
      </c>
      <c r="Q2957" s="45">
        <f>IF(L2957=1,F2957*INDEX(Asumsi!$B$5:$B$7,MATCH(I2957,Asumsi!$A$5:$A$7,0))-H2957,0)</f>
        <v>3071018</v>
      </c>
      <c r="R2957" s="46">
        <f>MIN(G2957,INDEX(Asumsi!$C$5:$C$7,MATCH(I2957,Asumsi!$A$5:$A$7,0)))</f>
        <v>0.02</v>
      </c>
      <c r="S2957" s="43">
        <f t="shared" si="374"/>
        <v>0</v>
      </c>
      <c r="T2957" s="45">
        <f t="shared" si="375"/>
        <v>0</v>
      </c>
      <c r="U2957" s="45">
        <f>IF(L2957=1,F2957*INDEX(Asumsi!$B$5:$B$7,MATCH(I2957,Asumsi!$A$5:$A$7,0))-F2957*R2957,0)</f>
        <v>3071017.6</v>
      </c>
      <c r="V2957" s="45">
        <f>IF(S2957=1,U2957*(1-Asumsi!$B$10),U2957)</f>
        <v>3071017.6</v>
      </c>
    </row>
    <row r="2958" spans="1:22" x14ac:dyDescent="0.35">
      <c r="A2958" s="43">
        <v>54151</v>
      </c>
      <c r="B2958" s="43" t="s">
        <v>209</v>
      </c>
      <c r="C2958" s="43" t="s">
        <v>503</v>
      </c>
      <c r="D2958" s="44">
        <v>40058</v>
      </c>
      <c r="E2958" s="43">
        <v>35</v>
      </c>
      <c r="F2958" s="43">
        <v>411740</v>
      </c>
      <c r="G2958" s="43">
        <v>0.03</v>
      </c>
      <c r="H2958" s="43">
        <v>12352</v>
      </c>
      <c r="I2958" s="43" t="s">
        <v>76</v>
      </c>
      <c r="J2958" s="43" t="s">
        <v>145</v>
      </c>
      <c r="K2958" s="43">
        <f t="shared" si="368"/>
        <v>2009</v>
      </c>
      <c r="L2958" s="43">
        <f t="shared" si="369"/>
        <v>0</v>
      </c>
      <c r="M2958" s="43">
        <f t="shared" si="370"/>
        <v>1</v>
      </c>
      <c r="N2958" s="43">
        <f t="shared" si="371"/>
        <v>1</v>
      </c>
      <c r="O2958" s="43" t="str">
        <f t="shared" si="372"/>
        <v>B: 1-3%</v>
      </c>
      <c r="P2958" s="45">
        <f t="shared" si="373"/>
        <v>0</v>
      </c>
      <c r="Q2958" s="45">
        <f>IF(L2958=1,F2958*INDEX(Asumsi!$B$5:$B$7,MATCH(I2958,Asumsi!$A$5:$A$7,0))-H2958,0)</f>
        <v>0</v>
      </c>
      <c r="R2958" s="46">
        <f>MIN(G2958,INDEX(Asumsi!$C$5:$C$7,MATCH(I2958,Asumsi!$A$5:$A$7,0)))</f>
        <v>0.03</v>
      </c>
      <c r="S2958" s="43">
        <f t="shared" si="374"/>
        <v>0</v>
      </c>
      <c r="T2958" s="45">
        <f t="shared" si="375"/>
        <v>0</v>
      </c>
      <c r="U2958" s="45">
        <f>IF(L2958=1,F2958*INDEX(Asumsi!$B$5:$B$7,MATCH(I2958,Asumsi!$A$5:$A$7,0))-F2958*R2958,0)</f>
        <v>0</v>
      </c>
      <c r="V2958" s="45">
        <f>IF(S2958=1,U2958*(1-Asumsi!$B$10),U2958)</f>
        <v>0</v>
      </c>
    </row>
    <row r="2959" spans="1:22" x14ac:dyDescent="0.35">
      <c r="A2959" s="43">
        <v>54181</v>
      </c>
      <c r="B2959" s="43" t="s">
        <v>202</v>
      </c>
      <c r="C2959" s="43" t="s">
        <v>422</v>
      </c>
      <c r="D2959" s="44">
        <v>41047</v>
      </c>
      <c r="E2959" s="43">
        <v>12</v>
      </c>
      <c r="F2959" s="43">
        <v>5217580</v>
      </c>
      <c r="G2959" s="43">
        <v>0.03</v>
      </c>
      <c r="H2959" s="43">
        <v>156527</v>
      </c>
      <c r="I2959" s="43" t="s">
        <v>77</v>
      </c>
      <c r="J2959" s="43" t="s">
        <v>134</v>
      </c>
      <c r="K2959" s="43">
        <f t="shared" si="368"/>
        <v>2012</v>
      </c>
      <c r="L2959" s="43">
        <f t="shared" si="369"/>
        <v>1</v>
      </c>
      <c r="M2959" s="43">
        <f t="shared" si="370"/>
        <v>0</v>
      </c>
      <c r="N2959" s="43">
        <f t="shared" si="371"/>
        <v>1</v>
      </c>
      <c r="O2959" s="43" t="str">
        <f t="shared" si="372"/>
        <v>B: 1-3%</v>
      </c>
      <c r="P2959" s="45">
        <f t="shared" si="373"/>
        <v>5061053</v>
      </c>
      <c r="Q2959" s="45">
        <f>IF(L2959=1,F2959*INDEX(Asumsi!$B$5:$B$7,MATCH(I2959,Asumsi!$A$5:$A$7,0))-H2959,0)</f>
        <v>1408747</v>
      </c>
      <c r="R2959" s="46">
        <f>MIN(G2959,INDEX(Asumsi!$C$5:$C$7,MATCH(I2959,Asumsi!$A$5:$A$7,0)))</f>
        <v>0.03</v>
      </c>
      <c r="S2959" s="43">
        <f t="shared" si="374"/>
        <v>0</v>
      </c>
      <c r="T2959" s="45">
        <f t="shared" si="375"/>
        <v>0</v>
      </c>
      <c r="U2959" s="45">
        <f>IF(L2959=1,F2959*INDEX(Asumsi!$B$5:$B$7,MATCH(I2959,Asumsi!$A$5:$A$7,0))-F2959*R2959,0)</f>
        <v>1408746.6</v>
      </c>
      <c r="V2959" s="45">
        <f>IF(S2959=1,U2959*(1-Asumsi!$B$10),U2959)</f>
        <v>1408746.6</v>
      </c>
    </row>
    <row r="2960" spans="1:22" x14ac:dyDescent="0.35">
      <c r="A2960" s="43">
        <v>54243</v>
      </c>
      <c r="B2960" s="43" t="s">
        <v>209</v>
      </c>
      <c r="C2960" s="43" t="s">
        <v>503</v>
      </c>
      <c r="D2960" s="44">
        <v>40072</v>
      </c>
      <c r="E2960" s="43">
        <v>6</v>
      </c>
      <c r="F2960" s="43">
        <v>1814480</v>
      </c>
      <c r="G2960" s="43">
        <v>7.0000000000000007E-2</v>
      </c>
      <c r="H2960" s="43">
        <v>127014</v>
      </c>
      <c r="I2960" s="43" t="s">
        <v>75</v>
      </c>
      <c r="J2960" s="43" t="s">
        <v>136</v>
      </c>
      <c r="K2960" s="43">
        <f t="shared" si="368"/>
        <v>2009</v>
      </c>
      <c r="L2960" s="43">
        <f t="shared" si="369"/>
        <v>0</v>
      </c>
      <c r="M2960" s="43">
        <f t="shared" si="370"/>
        <v>1</v>
      </c>
      <c r="N2960" s="43">
        <f t="shared" si="371"/>
        <v>1</v>
      </c>
      <c r="O2960" s="43" t="str">
        <f t="shared" si="372"/>
        <v>D: 7%+</v>
      </c>
      <c r="P2960" s="45">
        <f t="shared" si="373"/>
        <v>0</v>
      </c>
      <c r="Q2960" s="45">
        <f>IF(L2960=1,F2960*INDEX(Asumsi!$B$5:$B$7,MATCH(I2960,Asumsi!$A$5:$A$7,0))-H2960,0)</f>
        <v>0</v>
      </c>
      <c r="R2960" s="46">
        <f>MIN(G2960,INDEX(Asumsi!$C$5:$C$7,MATCH(I2960,Asumsi!$A$5:$A$7,0)))</f>
        <v>0.03</v>
      </c>
      <c r="S2960" s="43">
        <f t="shared" si="374"/>
        <v>1</v>
      </c>
      <c r="T2960" s="45">
        <f t="shared" si="375"/>
        <v>0</v>
      </c>
      <c r="U2960" s="45">
        <f>IF(L2960=1,F2960*INDEX(Asumsi!$B$5:$B$7,MATCH(I2960,Asumsi!$A$5:$A$7,0))-F2960*R2960,0)</f>
        <v>0</v>
      </c>
      <c r="V2960" s="45">
        <f>IF(S2960=1,U2960*(1-Asumsi!$B$10),U2960)</f>
        <v>0</v>
      </c>
    </row>
    <row r="2961" spans="1:22" x14ac:dyDescent="0.35">
      <c r="A2961" s="43">
        <v>54407</v>
      </c>
      <c r="B2961" s="43" t="s">
        <v>202</v>
      </c>
      <c r="C2961" s="43" t="s">
        <v>735</v>
      </c>
      <c r="D2961" s="44">
        <v>40345</v>
      </c>
      <c r="E2961" s="43">
        <v>24</v>
      </c>
      <c r="F2961" s="43">
        <v>18792540</v>
      </c>
      <c r="G2961" s="43">
        <v>7.0000000000000007E-2</v>
      </c>
      <c r="H2961" s="43">
        <v>1315478</v>
      </c>
      <c r="I2961" s="43" t="s">
        <v>76</v>
      </c>
      <c r="J2961" s="43" t="s">
        <v>138</v>
      </c>
      <c r="K2961" s="43">
        <f t="shared" si="368"/>
        <v>2010</v>
      </c>
      <c r="L2961" s="43">
        <f t="shared" si="369"/>
        <v>1</v>
      </c>
      <c r="M2961" s="43">
        <f t="shared" si="370"/>
        <v>0</v>
      </c>
      <c r="N2961" s="43">
        <f t="shared" si="371"/>
        <v>1</v>
      </c>
      <c r="O2961" s="43" t="str">
        <f t="shared" si="372"/>
        <v>D: 7%+</v>
      </c>
      <c r="P2961" s="45">
        <f t="shared" si="373"/>
        <v>17477062</v>
      </c>
      <c r="Q2961" s="45">
        <f>IF(L2961=1,F2961*INDEX(Asumsi!$B$5:$B$7,MATCH(I2961,Asumsi!$A$5:$A$7,0))-H2961,0)</f>
        <v>4322284</v>
      </c>
      <c r="R2961" s="46">
        <f>MIN(G2961,INDEX(Asumsi!$C$5:$C$7,MATCH(I2961,Asumsi!$A$5:$A$7,0)))</f>
        <v>0.05</v>
      </c>
      <c r="S2961" s="43">
        <f t="shared" si="374"/>
        <v>1</v>
      </c>
      <c r="T2961" s="45">
        <f t="shared" si="375"/>
        <v>375850.80000000005</v>
      </c>
      <c r="U2961" s="45">
        <f>IF(L2961=1,F2961*INDEX(Asumsi!$B$5:$B$7,MATCH(I2961,Asumsi!$A$5:$A$7,0))-F2961*R2961,0)</f>
        <v>4698135</v>
      </c>
      <c r="V2961" s="45">
        <f>IF(S2961=1,U2961*(1-Asumsi!$B$10),U2961)</f>
        <v>4463228.25</v>
      </c>
    </row>
    <row r="2962" spans="1:22" x14ac:dyDescent="0.35">
      <c r="A2962" s="43">
        <v>55394</v>
      </c>
      <c r="B2962" s="43" t="s">
        <v>202</v>
      </c>
      <c r="C2962" s="43" t="s">
        <v>745</v>
      </c>
      <c r="D2962" s="44">
        <v>40235</v>
      </c>
      <c r="E2962" s="43">
        <v>21</v>
      </c>
      <c r="F2962" s="43">
        <v>681400</v>
      </c>
      <c r="G2962" s="43">
        <v>0.05</v>
      </c>
      <c r="H2962" s="43">
        <v>34070</v>
      </c>
      <c r="I2962" s="43" t="s">
        <v>75</v>
      </c>
      <c r="J2962" s="43" t="s">
        <v>136</v>
      </c>
      <c r="K2962" s="43">
        <f t="shared" si="368"/>
        <v>2010</v>
      </c>
      <c r="L2962" s="43">
        <f t="shared" si="369"/>
        <v>1</v>
      </c>
      <c r="M2962" s="43">
        <f t="shared" si="370"/>
        <v>0</v>
      </c>
      <c r="N2962" s="43">
        <f t="shared" si="371"/>
        <v>1</v>
      </c>
      <c r="O2962" s="43" t="str">
        <f t="shared" si="372"/>
        <v>C: 4-6%</v>
      </c>
      <c r="P2962" s="45">
        <f t="shared" si="373"/>
        <v>647330</v>
      </c>
      <c r="Q2962" s="45">
        <f>IF(L2962=1,F2962*INDEX(Asumsi!$B$5:$B$7,MATCH(I2962,Asumsi!$A$5:$A$7,0))-H2962,0)</f>
        <v>170350</v>
      </c>
      <c r="R2962" s="46">
        <f>MIN(G2962,INDEX(Asumsi!$C$5:$C$7,MATCH(I2962,Asumsi!$A$5:$A$7,0)))</f>
        <v>0.03</v>
      </c>
      <c r="S2962" s="43">
        <f t="shared" si="374"/>
        <v>1</v>
      </c>
      <c r="T2962" s="45">
        <f t="shared" si="375"/>
        <v>13628.000000000002</v>
      </c>
      <c r="U2962" s="45">
        <f>IF(L2962=1,F2962*INDEX(Asumsi!$B$5:$B$7,MATCH(I2962,Asumsi!$A$5:$A$7,0))-F2962*R2962,0)</f>
        <v>183978</v>
      </c>
      <c r="V2962" s="45">
        <f>IF(S2962=1,U2962*(1-Asumsi!$B$10),U2962)</f>
        <v>174779.1</v>
      </c>
    </row>
    <row r="2963" spans="1:22" x14ac:dyDescent="0.35">
      <c r="A2963" s="43">
        <v>56003</v>
      </c>
      <c r="B2963" s="43" t="s">
        <v>202</v>
      </c>
      <c r="C2963" s="43" t="s">
        <v>600</v>
      </c>
      <c r="D2963" s="44">
        <v>40274</v>
      </c>
      <c r="E2963" s="43">
        <v>13</v>
      </c>
      <c r="F2963" s="43">
        <v>3670940</v>
      </c>
      <c r="G2963" s="43">
        <v>0.1</v>
      </c>
      <c r="H2963" s="43">
        <v>367094</v>
      </c>
      <c r="I2963" s="43" t="s">
        <v>75</v>
      </c>
      <c r="J2963" s="43" t="s">
        <v>136</v>
      </c>
      <c r="K2963" s="43">
        <f t="shared" si="368"/>
        <v>2010</v>
      </c>
      <c r="L2963" s="43">
        <f t="shared" si="369"/>
        <v>1</v>
      </c>
      <c r="M2963" s="43">
        <f t="shared" si="370"/>
        <v>0</v>
      </c>
      <c r="N2963" s="43">
        <f t="shared" si="371"/>
        <v>1</v>
      </c>
      <c r="O2963" s="43" t="str">
        <f t="shared" si="372"/>
        <v>D: 7%+</v>
      </c>
      <c r="P2963" s="45">
        <f t="shared" si="373"/>
        <v>3303846</v>
      </c>
      <c r="Q2963" s="45">
        <f>IF(L2963=1,F2963*INDEX(Asumsi!$B$5:$B$7,MATCH(I2963,Asumsi!$A$5:$A$7,0))-H2963,0)</f>
        <v>734188</v>
      </c>
      <c r="R2963" s="46">
        <f>MIN(G2963,INDEX(Asumsi!$C$5:$C$7,MATCH(I2963,Asumsi!$A$5:$A$7,0)))</f>
        <v>0.03</v>
      </c>
      <c r="S2963" s="43">
        <f t="shared" si="374"/>
        <v>1</v>
      </c>
      <c r="T2963" s="45">
        <f t="shared" si="375"/>
        <v>256965.80000000002</v>
      </c>
      <c r="U2963" s="45">
        <f>IF(L2963=1,F2963*INDEX(Asumsi!$B$5:$B$7,MATCH(I2963,Asumsi!$A$5:$A$7,0))-F2963*R2963,0)</f>
        <v>991153.8</v>
      </c>
      <c r="V2963" s="45">
        <f>IF(S2963=1,U2963*(1-Asumsi!$B$10),U2963)</f>
        <v>941596.11</v>
      </c>
    </row>
    <row r="2964" spans="1:22" x14ac:dyDescent="0.35">
      <c r="A2964" s="43">
        <v>56128</v>
      </c>
      <c r="B2964" s="43" t="s">
        <v>209</v>
      </c>
      <c r="C2964" s="43" t="s">
        <v>393</v>
      </c>
      <c r="D2964" s="44">
        <v>40389</v>
      </c>
      <c r="E2964" s="43">
        <v>41</v>
      </c>
      <c r="F2964" s="43">
        <v>1804380</v>
      </c>
      <c r="G2964" s="43">
        <v>0.08</v>
      </c>
      <c r="H2964" s="43">
        <v>144350</v>
      </c>
      <c r="I2964" s="43" t="s">
        <v>76</v>
      </c>
      <c r="J2964" s="43" t="s">
        <v>147</v>
      </c>
      <c r="K2964" s="43">
        <f t="shared" si="368"/>
        <v>2010</v>
      </c>
      <c r="L2964" s="43">
        <f t="shared" si="369"/>
        <v>0</v>
      </c>
      <c r="M2964" s="43">
        <f t="shared" si="370"/>
        <v>1</v>
      </c>
      <c r="N2964" s="43">
        <f t="shared" si="371"/>
        <v>1</v>
      </c>
      <c r="O2964" s="43" t="str">
        <f t="shared" si="372"/>
        <v>D: 7%+</v>
      </c>
      <c r="P2964" s="45">
        <f t="shared" si="373"/>
        <v>0</v>
      </c>
      <c r="Q2964" s="45">
        <f>IF(L2964=1,F2964*INDEX(Asumsi!$B$5:$B$7,MATCH(I2964,Asumsi!$A$5:$A$7,0))-H2964,0)</f>
        <v>0</v>
      </c>
      <c r="R2964" s="46">
        <f>MIN(G2964,INDEX(Asumsi!$C$5:$C$7,MATCH(I2964,Asumsi!$A$5:$A$7,0)))</f>
        <v>0.05</v>
      </c>
      <c r="S2964" s="43">
        <f t="shared" si="374"/>
        <v>1</v>
      </c>
      <c r="T2964" s="45">
        <f t="shared" si="375"/>
        <v>0</v>
      </c>
      <c r="U2964" s="45">
        <f>IF(L2964=1,F2964*INDEX(Asumsi!$B$5:$B$7,MATCH(I2964,Asumsi!$A$5:$A$7,0))-F2964*R2964,0)</f>
        <v>0</v>
      </c>
      <c r="V2964" s="45">
        <f>IF(S2964=1,U2964*(1-Asumsi!$B$10),U2964)</f>
        <v>0</v>
      </c>
    </row>
    <row r="2965" spans="1:22" x14ac:dyDescent="0.35">
      <c r="A2965" s="43">
        <v>56384</v>
      </c>
      <c r="B2965" s="43" t="s">
        <v>202</v>
      </c>
      <c r="C2965" s="43" t="s">
        <v>744</v>
      </c>
      <c r="D2965" s="44">
        <v>41121</v>
      </c>
      <c r="E2965" s="43">
        <v>47</v>
      </c>
      <c r="F2965" s="43">
        <v>514400</v>
      </c>
      <c r="G2965" s="43">
        <v>0.04</v>
      </c>
      <c r="H2965" s="43">
        <v>20576</v>
      </c>
      <c r="I2965" s="43" t="s">
        <v>76</v>
      </c>
      <c r="J2965" s="43" t="s">
        <v>141</v>
      </c>
      <c r="K2965" s="43">
        <f t="shared" si="368"/>
        <v>2012</v>
      </c>
      <c r="L2965" s="43">
        <f t="shared" si="369"/>
        <v>1</v>
      </c>
      <c r="M2965" s="43">
        <f t="shared" si="370"/>
        <v>0</v>
      </c>
      <c r="N2965" s="43">
        <f t="shared" si="371"/>
        <v>1</v>
      </c>
      <c r="O2965" s="43" t="str">
        <f t="shared" si="372"/>
        <v>C: 4-6%</v>
      </c>
      <c r="P2965" s="45">
        <f t="shared" si="373"/>
        <v>493824</v>
      </c>
      <c r="Q2965" s="45">
        <f>IF(L2965=1,F2965*INDEX(Asumsi!$B$5:$B$7,MATCH(I2965,Asumsi!$A$5:$A$7,0))-H2965,0)</f>
        <v>133744</v>
      </c>
      <c r="R2965" s="46">
        <f>MIN(G2965,INDEX(Asumsi!$C$5:$C$7,MATCH(I2965,Asumsi!$A$5:$A$7,0)))</f>
        <v>0.04</v>
      </c>
      <c r="S2965" s="43">
        <f t="shared" si="374"/>
        <v>0</v>
      </c>
      <c r="T2965" s="45">
        <f t="shared" si="375"/>
        <v>0</v>
      </c>
      <c r="U2965" s="45">
        <f>IF(L2965=1,F2965*INDEX(Asumsi!$B$5:$B$7,MATCH(I2965,Asumsi!$A$5:$A$7,0))-F2965*R2965,0)</f>
        <v>133744</v>
      </c>
      <c r="V2965" s="45">
        <f>IF(S2965=1,U2965*(1-Asumsi!$B$10),U2965)</f>
        <v>133744</v>
      </c>
    </row>
    <row r="2966" spans="1:22" x14ac:dyDescent="0.35">
      <c r="A2966" s="43">
        <v>56646</v>
      </c>
      <c r="B2966" s="43" t="s">
        <v>202</v>
      </c>
      <c r="C2966" s="43" t="s">
        <v>422</v>
      </c>
      <c r="D2966" s="44">
        <v>40317</v>
      </c>
      <c r="E2966" s="43">
        <v>41</v>
      </c>
      <c r="F2966" s="43">
        <v>8514552</v>
      </c>
      <c r="G2966" s="43">
        <v>0.04</v>
      </c>
      <c r="H2966" s="43">
        <v>340582</v>
      </c>
      <c r="I2966" s="43" t="s">
        <v>77</v>
      </c>
      <c r="J2966" s="43" t="s">
        <v>137</v>
      </c>
      <c r="K2966" s="43">
        <f t="shared" si="368"/>
        <v>2010</v>
      </c>
      <c r="L2966" s="43">
        <f t="shared" si="369"/>
        <v>1</v>
      </c>
      <c r="M2966" s="43">
        <f t="shared" si="370"/>
        <v>0</v>
      </c>
      <c r="N2966" s="43">
        <f t="shared" si="371"/>
        <v>1</v>
      </c>
      <c r="O2966" s="43" t="str">
        <f t="shared" si="372"/>
        <v>C: 4-6%</v>
      </c>
      <c r="P2966" s="45">
        <f t="shared" si="373"/>
        <v>8173970</v>
      </c>
      <c r="Q2966" s="45">
        <f>IF(L2966=1,F2966*INDEX(Asumsi!$B$5:$B$7,MATCH(I2966,Asumsi!$A$5:$A$7,0))-H2966,0)</f>
        <v>2213783.6</v>
      </c>
      <c r="R2966" s="46">
        <f>MIN(G2966,INDEX(Asumsi!$C$5:$C$7,MATCH(I2966,Asumsi!$A$5:$A$7,0)))</f>
        <v>0.04</v>
      </c>
      <c r="S2966" s="43">
        <f t="shared" si="374"/>
        <v>0</v>
      </c>
      <c r="T2966" s="45">
        <f t="shared" si="375"/>
        <v>0</v>
      </c>
      <c r="U2966" s="45">
        <f>IF(L2966=1,F2966*INDEX(Asumsi!$B$5:$B$7,MATCH(I2966,Asumsi!$A$5:$A$7,0))-F2966*R2966,0)</f>
        <v>2213783.52</v>
      </c>
      <c r="V2966" s="45">
        <f>IF(S2966=1,U2966*(1-Asumsi!$B$10),U2966)</f>
        <v>2213783.52</v>
      </c>
    </row>
    <row r="2967" spans="1:22" x14ac:dyDescent="0.35">
      <c r="A2967" s="43">
        <v>56967</v>
      </c>
      <c r="B2967" s="43" t="s">
        <v>202</v>
      </c>
      <c r="C2967" s="43" t="s">
        <v>732</v>
      </c>
      <c r="D2967" s="44">
        <v>40970</v>
      </c>
      <c r="E2967" s="43">
        <v>17</v>
      </c>
      <c r="F2967" s="43">
        <v>2767800</v>
      </c>
      <c r="G2967" s="43">
        <v>0.05</v>
      </c>
      <c r="H2967" s="43">
        <v>138390</v>
      </c>
      <c r="I2967" s="43" t="s">
        <v>77</v>
      </c>
      <c r="J2967" s="43" t="s">
        <v>142</v>
      </c>
      <c r="K2967" s="43">
        <f t="shared" si="368"/>
        <v>2012</v>
      </c>
      <c r="L2967" s="43">
        <f t="shared" si="369"/>
        <v>1</v>
      </c>
      <c r="M2967" s="43">
        <f t="shared" si="370"/>
        <v>0</v>
      </c>
      <c r="N2967" s="43">
        <f t="shared" si="371"/>
        <v>1</v>
      </c>
      <c r="O2967" s="43" t="str">
        <f t="shared" si="372"/>
        <v>C: 4-6%</v>
      </c>
      <c r="P2967" s="45">
        <f t="shared" si="373"/>
        <v>2629410</v>
      </c>
      <c r="Q2967" s="45">
        <f>IF(L2967=1,F2967*INDEX(Asumsi!$B$5:$B$7,MATCH(I2967,Asumsi!$A$5:$A$7,0))-H2967,0)</f>
        <v>691950</v>
      </c>
      <c r="R2967" s="46">
        <f>MIN(G2967,INDEX(Asumsi!$C$5:$C$7,MATCH(I2967,Asumsi!$A$5:$A$7,0)))</f>
        <v>0.05</v>
      </c>
      <c r="S2967" s="43">
        <f t="shared" si="374"/>
        <v>0</v>
      </c>
      <c r="T2967" s="45">
        <f t="shared" si="375"/>
        <v>0</v>
      </c>
      <c r="U2967" s="45">
        <f>IF(L2967=1,F2967*INDEX(Asumsi!$B$5:$B$7,MATCH(I2967,Asumsi!$A$5:$A$7,0))-F2967*R2967,0)</f>
        <v>691950</v>
      </c>
      <c r="V2967" s="45">
        <f>IF(S2967=1,U2967*(1-Asumsi!$B$10),U2967)</f>
        <v>691950</v>
      </c>
    </row>
    <row r="2968" spans="1:22" x14ac:dyDescent="0.35">
      <c r="A2968" s="43">
        <v>57479</v>
      </c>
      <c r="B2968" s="43" t="s">
        <v>202</v>
      </c>
      <c r="C2968" s="43" t="s">
        <v>503</v>
      </c>
      <c r="D2968" s="44">
        <v>40617</v>
      </c>
      <c r="E2968" s="43">
        <v>37</v>
      </c>
      <c r="F2968" s="43">
        <v>264240</v>
      </c>
      <c r="G2968" s="43">
        <v>7.0000000000000007E-2</v>
      </c>
      <c r="H2968" s="43">
        <v>18497</v>
      </c>
      <c r="I2968" s="43" t="s">
        <v>76</v>
      </c>
      <c r="J2968" s="43" t="s">
        <v>149</v>
      </c>
      <c r="K2968" s="43">
        <f t="shared" si="368"/>
        <v>2011</v>
      </c>
      <c r="L2968" s="43">
        <f t="shared" si="369"/>
        <v>1</v>
      </c>
      <c r="M2968" s="43">
        <f t="shared" si="370"/>
        <v>0</v>
      </c>
      <c r="N2968" s="43">
        <f t="shared" si="371"/>
        <v>1</v>
      </c>
      <c r="O2968" s="43" t="str">
        <f t="shared" si="372"/>
        <v>D: 7%+</v>
      </c>
      <c r="P2968" s="45">
        <f t="shared" si="373"/>
        <v>245743</v>
      </c>
      <c r="Q2968" s="45">
        <f>IF(L2968=1,F2968*INDEX(Asumsi!$B$5:$B$7,MATCH(I2968,Asumsi!$A$5:$A$7,0))-H2968,0)</f>
        <v>60775</v>
      </c>
      <c r="R2968" s="46">
        <f>MIN(G2968,INDEX(Asumsi!$C$5:$C$7,MATCH(I2968,Asumsi!$A$5:$A$7,0)))</f>
        <v>0.05</v>
      </c>
      <c r="S2968" s="43">
        <f t="shared" si="374"/>
        <v>1</v>
      </c>
      <c r="T2968" s="45">
        <f t="shared" si="375"/>
        <v>5284.8000000000011</v>
      </c>
      <c r="U2968" s="45">
        <f>IF(L2968=1,F2968*INDEX(Asumsi!$B$5:$B$7,MATCH(I2968,Asumsi!$A$5:$A$7,0))-F2968*R2968,0)</f>
        <v>66060</v>
      </c>
      <c r="V2968" s="45">
        <f>IF(S2968=1,U2968*(1-Asumsi!$B$10),U2968)</f>
        <v>62757</v>
      </c>
    </row>
    <row r="2969" spans="1:22" x14ac:dyDescent="0.35">
      <c r="A2969" s="43">
        <v>57699</v>
      </c>
      <c r="B2969" s="43" t="s">
        <v>202</v>
      </c>
      <c r="C2969" s="43" t="s">
        <v>640</v>
      </c>
      <c r="D2969" s="44">
        <v>41223</v>
      </c>
      <c r="E2969" s="43">
        <v>47</v>
      </c>
      <c r="F2969" s="43">
        <v>3715760</v>
      </c>
      <c r="G2969" s="43">
        <v>0.09</v>
      </c>
      <c r="H2969" s="43">
        <v>334418</v>
      </c>
      <c r="I2969" s="43" t="s">
        <v>77</v>
      </c>
      <c r="J2969" s="43" t="s">
        <v>142</v>
      </c>
      <c r="K2969" s="43">
        <f t="shared" si="368"/>
        <v>2012</v>
      </c>
      <c r="L2969" s="43">
        <f t="shared" si="369"/>
        <v>1</v>
      </c>
      <c r="M2969" s="43">
        <f t="shared" si="370"/>
        <v>0</v>
      </c>
      <c r="N2969" s="43">
        <f t="shared" si="371"/>
        <v>1</v>
      </c>
      <c r="O2969" s="43" t="str">
        <f t="shared" si="372"/>
        <v>D: 7%+</v>
      </c>
      <c r="P2969" s="45">
        <f t="shared" si="373"/>
        <v>3381342</v>
      </c>
      <c r="Q2969" s="45">
        <f>IF(L2969=1,F2969*INDEX(Asumsi!$B$5:$B$7,MATCH(I2969,Asumsi!$A$5:$A$7,0))-H2969,0)</f>
        <v>780310</v>
      </c>
      <c r="R2969" s="46">
        <f>MIN(G2969,INDEX(Asumsi!$C$5:$C$7,MATCH(I2969,Asumsi!$A$5:$A$7,0)))</f>
        <v>0.05</v>
      </c>
      <c r="S2969" s="43">
        <f t="shared" si="374"/>
        <v>1</v>
      </c>
      <c r="T2969" s="45">
        <f t="shared" si="375"/>
        <v>148630.39999999997</v>
      </c>
      <c r="U2969" s="45">
        <f>IF(L2969=1,F2969*INDEX(Asumsi!$B$5:$B$7,MATCH(I2969,Asumsi!$A$5:$A$7,0))-F2969*R2969,0)</f>
        <v>928940</v>
      </c>
      <c r="V2969" s="45">
        <f>IF(S2969=1,U2969*(1-Asumsi!$B$10),U2969)</f>
        <v>882493</v>
      </c>
    </row>
    <row r="2970" spans="1:22" x14ac:dyDescent="0.35">
      <c r="A2970" s="43">
        <v>58690</v>
      </c>
      <c r="B2970" s="43" t="s">
        <v>202</v>
      </c>
      <c r="C2970" s="43" t="s">
        <v>747</v>
      </c>
      <c r="D2970" s="44">
        <v>40852</v>
      </c>
      <c r="E2970" s="43">
        <v>14</v>
      </c>
      <c r="F2970" s="43">
        <v>6047460</v>
      </c>
      <c r="G2970" s="43">
        <v>0.09</v>
      </c>
      <c r="H2970" s="43">
        <v>544271</v>
      </c>
      <c r="I2970" s="43" t="s">
        <v>75</v>
      </c>
      <c r="J2970" s="43" t="s">
        <v>136</v>
      </c>
      <c r="K2970" s="43">
        <f t="shared" si="368"/>
        <v>2011</v>
      </c>
      <c r="L2970" s="43">
        <f t="shared" si="369"/>
        <v>1</v>
      </c>
      <c r="M2970" s="43">
        <f t="shared" si="370"/>
        <v>0</v>
      </c>
      <c r="N2970" s="43">
        <f t="shared" si="371"/>
        <v>1</v>
      </c>
      <c r="O2970" s="43" t="str">
        <f t="shared" si="372"/>
        <v>D: 7%+</v>
      </c>
      <c r="P2970" s="45">
        <f t="shared" si="373"/>
        <v>5503189</v>
      </c>
      <c r="Q2970" s="45">
        <f>IF(L2970=1,F2970*INDEX(Asumsi!$B$5:$B$7,MATCH(I2970,Asumsi!$A$5:$A$7,0))-H2970,0)</f>
        <v>1269967</v>
      </c>
      <c r="R2970" s="46">
        <f>MIN(G2970,INDEX(Asumsi!$C$5:$C$7,MATCH(I2970,Asumsi!$A$5:$A$7,0)))</f>
        <v>0.03</v>
      </c>
      <c r="S2970" s="43">
        <f t="shared" si="374"/>
        <v>1</v>
      </c>
      <c r="T2970" s="45">
        <f t="shared" si="375"/>
        <v>362847.6</v>
      </c>
      <c r="U2970" s="45">
        <f>IF(L2970=1,F2970*INDEX(Asumsi!$B$5:$B$7,MATCH(I2970,Asumsi!$A$5:$A$7,0))-F2970*R2970,0)</f>
        <v>1632814.2</v>
      </c>
      <c r="V2970" s="45">
        <f>IF(S2970=1,U2970*(1-Asumsi!$B$10),U2970)</f>
        <v>1551173.49</v>
      </c>
    </row>
    <row r="2971" spans="1:22" x14ac:dyDescent="0.35">
      <c r="A2971" s="43">
        <v>58784</v>
      </c>
      <c r="B2971" s="43" t="s">
        <v>202</v>
      </c>
      <c r="C2971" s="43" t="s">
        <v>747</v>
      </c>
      <c r="D2971" s="44">
        <v>39831</v>
      </c>
      <c r="E2971" s="43">
        <v>25</v>
      </c>
      <c r="F2971" s="43">
        <v>17750340</v>
      </c>
      <c r="G2971" s="43">
        <v>0.05</v>
      </c>
      <c r="H2971" s="43">
        <v>887517</v>
      </c>
      <c r="I2971" s="43" t="s">
        <v>75</v>
      </c>
      <c r="J2971" s="43" t="s">
        <v>135</v>
      </c>
      <c r="K2971" s="43">
        <f t="shared" si="368"/>
        <v>2009</v>
      </c>
      <c r="L2971" s="43">
        <f t="shared" si="369"/>
        <v>1</v>
      </c>
      <c r="M2971" s="43">
        <f t="shared" si="370"/>
        <v>0</v>
      </c>
      <c r="N2971" s="43">
        <f t="shared" si="371"/>
        <v>1</v>
      </c>
      <c r="O2971" s="43" t="str">
        <f t="shared" si="372"/>
        <v>C: 4-6%</v>
      </c>
      <c r="P2971" s="45">
        <f t="shared" si="373"/>
        <v>16862823</v>
      </c>
      <c r="Q2971" s="45">
        <f>IF(L2971=1,F2971*INDEX(Asumsi!$B$5:$B$7,MATCH(I2971,Asumsi!$A$5:$A$7,0))-H2971,0)</f>
        <v>4437585</v>
      </c>
      <c r="R2971" s="46">
        <f>MIN(G2971,INDEX(Asumsi!$C$5:$C$7,MATCH(I2971,Asumsi!$A$5:$A$7,0)))</f>
        <v>0.03</v>
      </c>
      <c r="S2971" s="43">
        <f t="shared" si="374"/>
        <v>1</v>
      </c>
      <c r="T2971" s="45">
        <f t="shared" si="375"/>
        <v>355006.80000000005</v>
      </c>
      <c r="U2971" s="45">
        <f>IF(L2971=1,F2971*INDEX(Asumsi!$B$5:$B$7,MATCH(I2971,Asumsi!$A$5:$A$7,0))-F2971*R2971,0)</f>
        <v>4792591.8</v>
      </c>
      <c r="V2971" s="45">
        <f>IF(S2971=1,U2971*(1-Asumsi!$B$10),U2971)</f>
        <v>4552962.21</v>
      </c>
    </row>
    <row r="2972" spans="1:22" x14ac:dyDescent="0.35">
      <c r="A2972" s="43">
        <v>59428</v>
      </c>
      <c r="B2972" s="43" t="s">
        <v>202</v>
      </c>
      <c r="C2972" s="43" t="s">
        <v>600</v>
      </c>
      <c r="D2972" s="44">
        <v>40430</v>
      </c>
      <c r="E2972" s="43">
        <v>36</v>
      </c>
      <c r="F2972" s="43">
        <v>7204240</v>
      </c>
      <c r="G2972" s="43">
        <v>0.05</v>
      </c>
      <c r="H2972" s="43">
        <v>360212</v>
      </c>
      <c r="I2972" s="43" t="s">
        <v>75</v>
      </c>
      <c r="J2972" s="43" t="s">
        <v>135</v>
      </c>
      <c r="K2972" s="43">
        <f t="shared" si="368"/>
        <v>2010</v>
      </c>
      <c r="L2972" s="43">
        <f t="shared" si="369"/>
        <v>1</v>
      </c>
      <c r="M2972" s="43">
        <f t="shared" si="370"/>
        <v>0</v>
      </c>
      <c r="N2972" s="43">
        <f t="shared" si="371"/>
        <v>1</v>
      </c>
      <c r="O2972" s="43" t="str">
        <f t="shared" si="372"/>
        <v>C: 4-6%</v>
      </c>
      <c r="P2972" s="45">
        <f t="shared" si="373"/>
        <v>6844028</v>
      </c>
      <c r="Q2972" s="45">
        <f>IF(L2972=1,F2972*INDEX(Asumsi!$B$5:$B$7,MATCH(I2972,Asumsi!$A$5:$A$7,0))-H2972,0)</f>
        <v>1801060</v>
      </c>
      <c r="R2972" s="46">
        <f>MIN(G2972,INDEX(Asumsi!$C$5:$C$7,MATCH(I2972,Asumsi!$A$5:$A$7,0)))</f>
        <v>0.03</v>
      </c>
      <c r="S2972" s="43">
        <f t="shared" si="374"/>
        <v>1</v>
      </c>
      <c r="T2972" s="45">
        <f t="shared" si="375"/>
        <v>144084.80000000002</v>
      </c>
      <c r="U2972" s="45">
        <f>IF(L2972=1,F2972*INDEX(Asumsi!$B$5:$B$7,MATCH(I2972,Asumsi!$A$5:$A$7,0))-F2972*R2972,0)</f>
        <v>1945144.8</v>
      </c>
      <c r="V2972" s="45">
        <f>IF(S2972=1,U2972*(1-Asumsi!$B$10),U2972)</f>
        <v>1847887.56</v>
      </c>
    </row>
    <row r="2973" spans="1:22" x14ac:dyDescent="0.35">
      <c r="A2973" s="43">
        <v>1921</v>
      </c>
      <c r="B2973" s="43" t="s">
        <v>209</v>
      </c>
      <c r="C2973" s="43" t="s">
        <v>625</v>
      </c>
      <c r="D2973" s="44">
        <v>39830</v>
      </c>
      <c r="E2973" s="43">
        <v>24</v>
      </c>
      <c r="F2973" s="43">
        <v>15743820</v>
      </c>
      <c r="G2973" s="43">
        <v>0.05</v>
      </c>
      <c r="H2973" s="43">
        <v>787191</v>
      </c>
      <c r="I2973" s="43" t="s">
        <v>76</v>
      </c>
      <c r="J2973" s="43" t="s">
        <v>141</v>
      </c>
      <c r="K2973" s="43">
        <f t="shared" si="368"/>
        <v>2009</v>
      </c>
      <c r="L2973" s="43">
        <f t="shared" si="369"/>
        <v>0</v>
      </c>
      <c r="M2973" s="43">
        <f t="shared" si="370"/>
        <v>1</v>
      </c>
      <c r="N2973" s="43">
        <f t="shared" si="371"/>
        <v>1</v>
      </c>
      <c r="O2973" s="43" t="str">
        <f t="shared" si="372"/>
        <v>C: 4-6%</v>
      </c>
      <c r="P2973" s="45">
        <f t="shared" si="373"/>
        <v>0</v>
      </c>
      <c r="Q2973" s="45">
        <f>IF(L2973=1,F2973*INDEX(Asumsi!$B$5:$B$7,MATCH(I2973,Asumsi!$A$5:$A$7,0))-H2973,0)</f>
        <v>0</v>
      </c>
      <c r="R2973" s="46">
        <f>MIN(G2973,INDEX(Asumsi!$C$5:$C$7,MATCH(I2973,Asumsi!$A$5:$A$7,0)))</f>
        <v>0.05</v>
      </c>
      <c r="S2973" s="43">
        <f t="shared" si="374"/>
        <v>0</v>
      </c>
      <c r="T2973" s="45">
        <f t="shared" si="375"/>
        <v>0</v>
      </c>
      <c r="U2973" s="45">
        <f>IF(L2973=1,F2973*INDEX(Asumsi!$B$5:$B$7,MATCH(I2973,Asumsi!$A$5:$A$7,0))-F2973*R2973,0)</f>
        <v>0</v>
      </c>
      <c r="V2973" s="45">
        <f>IF(S2973=1,U2973*(1-Asumsi!$B$10),U2973)</f>
        <v>0</v>
      </c>
    </row>
    <row r="2974" spans="1:22" x14ac:dyDescent="0.35">
      <c r="A2974" s="43">
        <v>2978</v>
      </c>
      <c r="B2974" s="43" t="s">
        <v>202</v>
      </c>
      <c r="C2974" s="43" t="s">
        <v>748</v>
      </c>
      <c r="D2974" s="44">
        <v>40665</v>
      </c>
      <c r="E2974" s="43">
        <v>28</v>
      </c>
      <c r="F2974" s="43">
        <v>9342299</v>
      </c>
      <c r="G2974" s="43">
        <v>7.0000000000000007E-2</v>
      </c>
      <c r="H2974" s="43">
        <v>653961</v>
      </c>
      <c r="I2974" s="43" t="s">
        <v>77</v>
      </c>
      <c r="J2974" s="43" t="s">
        <v>137</v>
      </c>
      <c r="K2974" s="43">
        <f t="shared" si="368"/>
        <v>2011</v>
      </c>
      <c r="L2974" s="43">
        <f t="shared" si="369"/>
        <v>1</v>
      </c>
      <c r="M2974" s="43">
        <f t="shared" si="370"/>
        <v>0</v>
      </c>
      <c r="N2974" s="43">
        <f t="shared" si="371"/>
        <v>1</v>
      </c>
      <c r="O2974" s="43" t="str">
        <f t="shared" si="372"/>
        <v>D: 7%+</v>
      </c>
      <c r="P2974" s="45">
        <f t="shared" si="373"/>
        <v>8688338</v>
      </c>
      <c r="Q2974" s="45">
        <f>IF(L2974=1,F2974*INDEX(Asumsi!$B$5:$B$7,MATCH(I2974,Asumsi!$A$5:$A$7,0))-H2974,0)</f>
        <v>2148728.6999999997</v>
      </c>
      <c r="R2974" s="46">
        <f>MIN(G2974,INDEX(Asumsi!$C$5:$C$7,MATCH(I2974,Asumsi!$A$5:$A$7,0)))</f>
        <v>0.05</v>
      </c>
      <c r="S2974" s="43">
        <f t="shared" si="374"/>
        <v>1</v>
      </c>
      <c r="T2974" s="45">
        <f t="shared" si="375"/>
        <v>186845.98000000004</v>
      </c>
      <c r="U2974" s="45">
        <f>IF(L2974=1,F2974*INDEX(Asumsi!$B$5:$B$7,MATCH(I2974,Asumsi!$A$5:$A$7,0))-F2974*R2974,0)</f>
        <v>2335574.7499999995</v>
      </c>
      <c r="V2974" s="45">
        <f>IF(S2974=1,U2974*(1-Asumsi!$B$10),U2974)</f>
        <v>2218796.0124999993</v>
      </c>
    </row>
    <row r="2975" spans="1:22" x14ac:dyDescent="0.35">
      <c r="A2975" s="43">
        <v>7521</v>
      </c>
      <c r="B2975" s="43" t="s">
        <v>209</v>
      </c>
      <c r="C2975" s="43" t="s">
        <v>598</v>
      </c>
      <c r="D2975" s="44">
        <v>40601</v>
      </c>
      <c r="E2975" s="43">
        <v>19</v>
      </c>
      <c r="F2975" s="43">
        <v>3884347</v>
      </c>
      <c r="G2975" s="43">
        <v>0</v>
      </c>
      <c r="H2975" s="43">
        <v>0</v>
      </c>
      <c r="I2975" s="43" t="s">
        <v>77</v>
      </c>
      <c r="J2975" s="43" t="s">
        <v>137</v>
      </c>
      <c r="K2975" s="43">
        <f t="shared" si="368"/>
        <v>2011</v>
      </c>
      <c r="L2975" s="43">
        <f t="shared" si="369"/>
        <v>0</v>
      </c>
      <c r="M2975" s="43">
        <f t="shared" si="370"/>
        <v>1</v>
      </c>
      <c r="N2975" s="43">
        <f t="shared" si="371"/>
        <v>1</v>
      </c>
      <c r="O2975" s="43" t="str">
        <f t="shared" si="372"/>
        <v>A: 0%</v>
      </c>
      <c r="P2975" s="45">
        <f t="shared" si="373"/>
        <v>0</v>
      </c>
      <c r="Q2975" s="45">
        <f>IF(L2975=1,F2975*INDEX(Asumsi!$B$5:$B$7,MATCH(I2975,Asumsi!$A$5:$A$7,0))-H2975,0)</f>
        <v>0</v>
      </c>
      <c r="R2975" s="46">
        <f>MIN(G2975,INDEX(Asumsi!$C$5:$C$7,MATCH(I2975,Asumsi!$A$5:$A$7,0)))</f>
        <v>0</v>
      </c>
      <c r="S2975" s="43">
        <f t="shared" si="374"/>
        <v>0</v>
      </c>
      <c r="T2975" s="45">
        <f t="shared" si="375"/>
        <v>0</v>
      </c>
      <c r="U2975" s="45">
        <f>IF(L2975=1,F2975*INDEX(Asumsi!$B$5:$B$7,MATCH(I2975,Asumsi!$A$5:$A$7,0))-F2975*R2975,0)</f>
        <v>0</v>
      </c>
      <c r="V2975" s="45">
        <f>IF(S2975=1,U2975*(1-Asumsi!$B$10),U2975)</f>
        <v>0</v>
      </c>
    </row>
    <row r="2976" spans="1:22" x14ac:dyDescent="0.35">
      <c r="A2976" s="43">
        <v>13351</v>
      </c>
      <c r="B2976" s="43" t="s">
        <v>202</v>
      </c>
      <c r="C2976" s="43" t="s">
        <v>541</v>
      </c>
      <c r="D2976" s="44">
        <v>40304</v>
      </c>
      <c r="E2976" s="43">
        <v>20</v>
      </c>
      <c r="F2976" s="43">
        <v>6663620</v>
      </c>
      <c r="G2976" s="43">
        <v>0.08</v>
      </c>
      <c r="H2976" s="43">
        <v>533090</v>
      </c>
      <c r="I2976" s="43" t="s">
        <v>77</v>
      </c>
      <c r="J2976" s="43" t="s">
        <v>142</v>
      </c>
      <c r="K2976" s="43">
        <f t="shared" si="368"/>
        <v>2010</v>
      </c>
      <c r="L2976" s="43">
        <f t="shared" si="369"/>
        <v>1</v>
      </c>
      <c r="M2976" s="43">
        <f t="shared" si="370"/>
        <v>0</v>
      </c>
      <c r="N2976" s="43">
        <f t="shared" si="371"/>
        <v>1</v>
      </c>
      <c r="O2976" s="43" t="str">
        <f t="shared" si="372"/>
        <v>D: 7%+</v>
      </c>
      <c r="P2976" s="45">
        <f t="shared" si="373"/>
        <v>6130530</v>
      </c>
      <c r="Q2976" s="45">
        <f>IF(L2976=1,F2976*INDEX(Asumsi!$B$5:$B$7,MATCH(I2976,Asumsi!$A$5:$A$7,0))-H2976,0)</f>
        <v>1465996</v>
      </c>
      <c r="R2976" s="46">
        <f>MIN(G2976,INDEX(Asumsi!$C$5:$C$7,MATCH(I2976,Asumsi!$A$5:$A$7,0)))</f>
        <v>0.05</v>
      </c>
      <c r="S2976" s="43">
        <f t="shared" si="374"/>
        <v>1</v>
      </c>
      <c r="T2976" s="45">
        <f t="shared" si="375"/>
        <v>199908.6</v>
      </c>
      <c r="U2976" s="45">
        <f>IF(L2976=1,F2976*INDEX(Asumsi!$B$5:$B$7,MATCH(I2976,Asumsi!$A$5:$A$7,0))-F2976*R2976,0)</f>
        <v>1665905</v>
      </c>
      <c r="V2976" s="45">
        <f>IF(S2976=1,U2976*(1-Asumsi!$B$10),U2976)</f>
        <v>1582609.75</v>
      </c>
    </row>
    <row r="2977" spans="1:22" x14ac:dyDescent="0.35">
      <c r="A2977" s="43">
        <v>15687</v>
      </c>
      <c r="B2977" s="43" t="s">
        <v>202</v>
      </c>
      <c r="C2977" s="43" t="s">
        <v>625</v>
      </c>
      <c r="D2977" s="44">
        <v>41008</v>
      </c>
      <c r="E2977" s="43">
        <v>48</v>
      </c>
      <c r="F2977" s="43">
        <v>6801260</v>
      </c>
      <c r="G2977" s="43">
        <v>0.08</v>
      </c>
      <c r="H2977" s="43">
        <v>544101</v>
      </c>
      <c r="I2977" s="43" t="s">
        <v>75</v>
      </c>
      <c r="J2977" s="43" t="s">
        <v>143</v>
      </c>
      <c r="K2977" s="43">
        <f t="shared" si="368"/>
        <v>2012</v>
      </c>
      <c r="L2977" s="43">
        <f t="shared" si="369"/>
        <v>1</v>
      </c>
      <c r="M2977" s="43">
        <f t="shared" si="370"/>
        <v>0</v>
      </c>
      <c r="N2977" s="43">
        <f t="shared" si="371"/>
        <v>1</v>
      </c>
      <c r="O2977" s="43" t="str">
        <f t="shared" si="372"/>
        <v>D: 7%+</v>
      </c>
      <c r="P2977" s="45">
        <f t="shared" si="373"/>
        <v>6257159</v>
      </c>
      <c r="Q2977" s="45">
        <f>IF(L2977=1,F2977*INDEX(Asumsi!$B$5:$B$7,MATCH(I2977,Asumsi!$A$5:$A$7,0))-H2977,0)</f>
        <v>1496277</v>
      </c>
      <c r="R2977" s="46">
        <f>MIN(G2977,INDEX(Asumsi!$C$5:$C$7,MATCH(I2977,Asumsi!$A$5:$A$7,0)))</f>
        <v>0.03</v>
      </c>
      <c r="S2977" s="43">
        <f t="shared" si="374"/>
        <v>1</v>
      </c>
      <c r="T2977" s="45">
        <f t="shared" si="375"/>
        <v>340063</v>
      </c>
      <c r="U2977" s="45">
        <f>IF(L2977=1,F2977*INDEX(Asumsi!$B$5:$B$7,MATCH(I2977,Asumsi!$A$5:$A$7,0))-F2977*R2977,0)</f>
        <v>1836340.2</v>
      </c>
      <c r="V2977" s="45">
        <f>IF(S2977=1,U2977*(1-Asumsi!$B$10),U2977)</f>
        <v>1744523.19</v>
      </c>
    </row>
    <row r="2978" spans="1:22" x14ac:dyDescent="0.35">
      <c r="A2978" s="43">
        <v>23169</v>
      </c>
      <c r="B2978" s="43" t="s">
        <v>202</v>
      </c>
      <c r="C2978" s="43" t="s">
        <v>541</v>
      </c>
      <c r="D2978" s="44">
        <v>40717</v>
      </c>
      <c r="E2978" s="43">
        <v>22</v>
      </c>
      <c r="F2978" s="43">
        <v>3367140</v>
      </c>
      <c r="G2978" s="43">
        <v>0.1</v>
      </c>
      <c r="H2978" s="43">
        <v>336714</v>
      </c>
      <c r="I2978" s="43" t="s">
        <v>77</v>
      </c>
      <c r="J2978" s="43" t="s">
        <v>142</v>
      </c>
      <c r="K2978" s="43">
        <f t="shared" si="368"/>
        <v>2011</v>
      </c>
      <c r="L2978" s="43">
        <f t="shared" si="369"/>
        <v>1</v>
      </c>
      <c r="M2978" s="43">
        <f t="shared" si="370"/>
        <v>0</v>
      </c>
      <c r="N2978" s="43">
        <f t="shared" si="371"/>
        <v>1</v>
      </c>
      <c r="O2978" s="43" t="str">
        <f t="shared" si="372"/>
        <v>D: 7%+</v>
      </c>
      <c r="P2978" s="45">
        <f t="shared" si="373"/>
        <v>3030426</v>
      </c>
      <c r="Q2978" s="45">
        <f>IF(L2978=1,F2978*INDEX(Asumsi!$B$5:$B$7,MATCH(I2978,Asumsi!$A$5:$A$7,0))-H2978,0)</f>
        <v>673428</v>
      </c>
      <c r="R2978" s="46">
        <f>MIN(G2978,INDEX(Asumsi!$C$5:$C$7,MATCH(I2978,Asumsi!$A$5:$A$7,0)))</f>
        <v>0.05</v>
      </c>
      <c r="S2978" s="43">
        <f t="shared" si="374"/>
        <v>1</v>
      </c>
      <c r="T2978" s="45">
        <f t="shared" si="375"/>
        <v>168357</v>
      </c>
      <c r="U2978" s="45">
        <f>IF(L2978=1,F2978*INDEX(Asumsi!$B$5:$B$7,MATCH(I2978,Asumsi!$A$5:$A$7,0))-F2978*R2978,0)</f>
        <v>841785</v>
      </c>
      <c r="V2978" s="45">
        <f>IF(S2978=1,U2978*(1-Asumsi!$B$10),U2978)</f>
        <v>799695.75</v>
      </c>
    </row>
    <row r="2979" spans="1:22" x14ac:dyDescent="0.35">
      <c r="A2979" s="43">
        <v>37863</v>
      </c>
      <c r="B2979" s="43" t="s">
        <v>202</v>
      </c>
      <c r="C2979" s="43" t="s">
        <v>602</v>
      </c>
      <c r="D2979" s="44">
        <v>40598</v>
      </c>
      <c r="E2979" s="43">
        <v>27</v>
      </c>
      <c r="F2979" s="43">
        <v>610100</v>
      </c>
      <c r="G2979" s="43">
        <v>0.04</v>
      </c>
      <c r="H2979" s="43">
        <v>24404</v>
      </c>
      <c r="I2979" s="43" t="s">
        <v>76</v>
      </c>
      <c r="J2979" s="43" t="s">
        <v>148</v>
      </c>
      <c r="K2979" s="43">
        <f t="shared" si="368"/>
        <v>2011</v>
      </c>
      <c r="L2979" s="43">
        <f t="shared" si="369"/>
        <v>1</v>
      </c>
      <c r="M2979" s="43">
        <f t="shared" si="370"/>
        <v>0</v>
      </c>
      <c r="N2979" s="43">
        <f t="shared" si="371"/>
        <v>1</v>
      </c>
      <c r="O2979" s="43" t="str">
        <f t="shared" si="372"/>
        <v>C: 4-6%</v>
      </c>
      <c r="P2979" s="45">
        <f t="shared" si="373"/>
        <v>585696</v>
      </c>
      <c r="Q2979" s="45">
        <f>IF(L2979=1,F2979*INDEX(Asumsi!$B$5:$B$7,MATCH(I2979,Asumsi!$A$5:$A$7,0))-H2979,0)</f>
        <v>158626</v>
      </c>
      <c r="R2979" s="46">
        <f>MIN(G2979,INDEX(Asumsi!$C$5:$C$7,MATCH(I2979,Asumsi!$A$5:$A$7,0)))</f>
        <v>0.04</v>
      </c>
      <c r="S2979" s="43">
        <f t="shared" si="374"/>
        <v>0</v>
      </c>
      <c r="T2979" s="45">
        <f t="shared" si="375"/>
        <v>0</v>
      </c>
      <c r="U2979" s="45">
        <f>IF(L2979=1,F2979*INDEX(Asumsi!$B$5:$B$7,MATCH(I2979,Asumsi!$A$5:$A$7,0))-F2979*R2979,0)</f>
        <v>158626</v>
      </c>
      <c r="V2979" s="45">
        <f>IF(S2979=1,U2979*(1-Asumsi!$B$10),U2979)</f>
        <v>158626</v>
      </c>
    </row>
    <row r="2980" spans="1:22" x14ac:dyDescent="0.35">
      <c r="A2980" s="43">
        <v>40866</v>
      </c>
      <c r="B2980" s="43" t="s">
        <v>202</v>
      </c>
      <c r="C2980" s="43" t="s">
        <v>316</v>
      </c>
      <c r="D2980" s="44">
        <v>40321</v>
      </c>
      <c r="E2980" s="43">
        <v>3</v>
      </c>
      <c r="F2980" s="43">
        <v>1814360</v>
      </c>
      <c r="G2980" s="43">
        <v>0.06</v>
      </c>
      <c r="H2980" s="43">
        <v>108862</v>
      </c>
      <c r="I2980" s="43" t="s">
        <v>76</v>
      </c>
      <c r="J2980" s="43" t="s">
        <v>141</v>
      </c>
      <c r="K2980" s="43">
        <f t="shared" si="368"/>
        <v>2010</v>
      </c>
      <c r="L2980" s="43">
        <f t="shared" si="369"/>
        <v>1</v>
      </c>
      <c r="M2980" s="43">
        <f t="shared" si="370"/>
        <v>0</v>
      </c>
      <c r="N2980" s="43">
        <f t="shared" si="371"/>
        <v>1</v>
      </c>
      <c r="O2980" s="43" t="str">
        <f t="shared" si="372"/>
        <v>C: 4-6%</v>
      </c>
      <c r="P2980" s="45">
        <f t="shared" si="373"/>
        <v>1705498</v>
      </c>
      <c r="Q2980" s="45">
        <f>IF(L2980=1,F2980*INDEX(Asumsi!$B$5:$B$7,MATCH(I2980,Asumsi!$A$5:$A$7,0))-H2980,0)</f>
        <v>435446</v>
      </c>
      <c r="R2980" s="46">
        <f>MIN(G2980,INDEX(Asumsi!$C$5:$C$7,MATCH(I2980,Asumsi!$A$5:$A$7,0)))</f>
        <v>0.05</v>
      </c>
      <c r="S2980" s="43">
        <f t="shared" si="374"/>
        <v>1</v>
      </c>
      <c r="T2980" s="45">
        <f t="shared" si="375"/>
        <v>18143.599999999991</v>
      </c>
      <c r="U2980" s="45">
        <f>IF(L2980=1,F2980*INDEX(Asumsi!$B$5:$B$7,MATCH(I2980,Asumsi!$A$5:$A$7,0))-F2980*R2980,0)</f>
        <v>453590</v>
      </c>
      <c r="V2980" s="45">
        <f>IF(S2980=1,U2980*(1-Asumsi!$B$10),U2980)</f>
        <v>430910.5</v>
      </c>
    </row>
    <row r="2981" spans="1:22" x14ac:dyDescent="0.35">
      <c r="A2981" s="43">
        <v>49989</v>
      </c>
      <c r="B2981" s="43" t="s">
        <v>202</v>
      </c>
      <c r="C2981" s="43" t="s">
        <v>632</v>
      </c>
      <c r="D2981" s="44">
        <v>40294</v>
      </c>
      <c r="E2981" s="43">
        <v>6</v>
      </c>
      <c r="F2981" s="43">
        <v>3709880</v>
      </c>
      <c r="G2981" s="43">
        <v>0.04</v>
      </c>
      <c r="H2981" s="43">
        <v>148395</v>
      </c>
      <c r="I2981" s="43" t="s">
        <v>77</v>
      </c>
      <c r="J2981" s="43" t="s">
        <v>142</v>
      </c>
      <c r="K2981" s="43">
        <f t="shared" si="368"/>
        <v>2010</v>
      </c>
      <c r="L2981" s="43">
        <f t="shared" si="369"/>
        <v>1</v>
      </c>
      <c r="M2981" s="43">
        <f t="shared" si="370"/>
        <v>0</v>
      </c>
      <c r="N2981" s="43">
        <f t="shared" si="371"/>
        <v>1</v>
      </c>
      <c r="O2981" s="43" t="str">
        <f t="shared" si="372"/>
        <v>C: 4-6%</v>
      </c>
      <c r="P2981" s="45">
        <f t="shared" si="373"/>
        <v>3561485</v>
      </c>
      <c r="Q2981" s="45">
        <f>IF(L2981=1,F2981*INDEX(Asumsi!$B$5:$B$7,MATCH(I2981,Asumsi!$A$5:$A$7,0))-H2981,0)</f>
        <v>964569</v>
      </c>
      <c r="R2981" s="46">
        <f>MIN(G2981,INDEX(Asumsi!$C$5:$C$7,MATCH(I2981,Asumsi!$A$5:$A$7,0)))</f>
        <v>0.04</v>
      </c>
      <c r="S2981" s="43">
        <f t="shared" si="374"/>
        <v>0</v>
      </c>
      <c r="T2981" s="45">
        <f t="shared" si="375"/>
        <v>0</v>
      </c>
      <c r="U2981" s="45">
        <f>IF(L2981=1,F2981*INDEX(Asumsi!$B$5:$B$7,MATCH(I2981,Asumsi!$A$5:$A$7,0))-F2981*R2981,0)</f>
        <v>964568.8</v>
      </c>
      <c r="V2981" s="45">
        <f>IF(S2981=1,U2981*(1-Asumsi!$B$10),U2981)</f>
        <v>964568.8</v>
      </c>
    </row>
    <row r="2982" spans="1:22" x14ac:dyDescent="0.35">
      <c r="A2982" s="43">
        <v>54595</v>
      </c>
      <c r="B2982" s="43" t="s">
        <v>209</v>
      </c>
      <c r="C2982" s="43" t="s">
        <v>594</v>
      </c>
      <c r="D2982" s="44">
        <v>39931</v>
      </c>
      <c r="E2982" s="43">
        <v>30</v>
      </c>
      <c r="F2982" s="43">
        <v>500580</v>
      </c>
      <c r="G2982" s="43">
        <v>0.02</v>
      </c>
      <c r="H2982" s="43">
        <v>10012</v>
      </c>
      <c r="I2982" s="43" t="s">
        <v>76</v>
      </c>
      <c r="J2982" s="43" t="s">
        <v>148</v>
      </c>
      <c r="K2982" s="43">
        <f t="shared" si="368"/>
        <v>2009</v>
      </c>
      <c r="L2982" s="43">
        <f t="shared" si="369"/>
        <v>0</v>
      </c>
      <c r="M2982" s="43">
        <f t="shared" si="370"/>
        <v>1</v>
      </c>
      <c r="N2982" s="43">
        <f t="shared" si="371"/>
        <v>1</v>
      </c>
      <c r="O2982" s="43" t="str">
        <f t="shared" si="372"/>
        <v>B: 1-3%</v>
      </c>
      <c r="P2982" s="45">
        <f t="shared" si="373"/>
        <v>0</v>
      </c>
      <c r="Q2982" s="45">
        <f>IF(L2982=1,F2982*INDEX(Asumsi!$B$5:$B$7,MATCH(I2982,Asumsi!$A$5:$A$7,0))-H2982,0)</f>
        <v>0</v>
      </c>
      <c r="R2982" s="46">
        <f>MIN(G2982,INDEX(Asumsi!$C$5:$C$7,MATCH(I2982,Asumsi!$A$5:$A$7,0)))</f>
        <v>0.02</v>
      </c>
      <c r="S2982" s="43">
        <f t="shared" si="374"/>
        <v>0</v>
      </c>
      <c r="T2982" s="45">
        <f t="shared" si="375"/>
        <v>0</v>
      </c>
      <c r="U2982" s="45">
        <f>IF(L2982=1,F2982*INDEX(Asumsi!$B$5:$B$7,MATCH(I2982,Asumsi!$A$5:$A$7,0))-F2982*R2982,0)</f>
        <v>0</v>
      </c>
      <c r="V2982" s="45">
        <f>IF(S2982=1,U2982*(1-Asumsi!$B$10),U2982)</f>
        <v>0</v>
      </c>
    </row>
    <row r="2983" spans="1:22" x14ac:dyDescent="0.35">
      <c r="A2983" s="43">
        <v>57249</v>
      </c>
      <c r="B2983" s="43" t="s">
        <v>202</v>
      </c>
      <c r="C2983" s="43" t="s">
        <v>629</v>
      </c>
      <c r="D2983" s="44">
        <v>40379</v>
      </c>
      <c r="E2983" s="43">
        <v>30</v>
      </c>
      <c r="F2983" s="43">
        <v>3550660</v>
      </c>
      <c r="G2983" s="43">
        <v>0.05</v>
      </c>
      <c r="H2983" s="43">
        <v>177533</v>
      </c>
      <c r="I2983" s="43" t="s">
        <v>75</v>
      </c>
      <c r="J2983" s="43" t="s">
        <v>144</v>
      </c>
      <c r="K2983" s="43">
        <f t="shared" si="368"/>
        <v>2010</v>
      </c>
      <c r="L2983" s="43">
        <f t="shared" si="369"/>
        <v>1</v>
      </c>
      <c r="M2983" s="43">
        <f t="shared" si="370"/>
        <v>0</v>
      </c>
      <c r="N2983" s="43">
        <f t="shared" si="371"/>
        <v>1</v>
      </c>
      <c r="O2983" s="43" t="str">
        <f t="shared" si="372"/>
        <v>C: 4-6%</v>
      </c>
      <c r="P2983" s="45">
        <f t="shared" si="373"/>
        <v>3373127</v>
      </c>
      <c r="Q2983" s="45">
        <f>IF(L2983=1,F2983*INDEX(Asumsi!$B$5:$B$7,MATCH(I2983,Asumsi!$A$5:$A$7,0))-H2983,0)</f>
        <v>887665</v>
      </c>
      <c r="R2983" s="46">
        <f>MIN(G2983,INDEX(Asumsi!$C$5:$C$7,MATCH(I2983,Asumsi!$A$5:$A$7,0)))</f>
        <v>0.03</v>
      </c>
      <c r="S2983" s="43">
        <f t="shared" si="374"/>
        <v>1</v>
      </c>
      <c r="T2983" s="45">
        <f t="shared" si="375"/>
        <v>71013.200000000012</v>
      </c>
      <c r="U2983" s="45">
        <f>IF(L2983=1,F2983*INDEX(Asumsi!$B$5:$B$7,MATCH(I2983,Asumsi!$A$5:$A$7,0))-F2983*R2983,0)</f>
        <v>958678.2</v>
      </c>
      <c r="V2983" s="45">
        <f>IF(S2983=1,U2983*(1-Asumsi!$B$10),U2983)</f>
        <v>910744.28999999992</v>
      </c>
    </row>
    <row r="2984" spans="1:22" x14ac:dyDescent="0.35">
      <c r="A2984" s="43">
        <v>5639</v>
      </c>
      <c r="B2984" s="43" t="s">
        <v>202</v>
      </c>
      <c r="C2984" s="43" t="s">
        <v>540</v>
      </c>
      <c r="D2984" s="44">
        <v>39965</v>
      </c>
      <c r="E2984" s="43">
        <v>31</v>
      </c>
      <c r="F2984" s="43">
        <v>1002760</v>
      </c>
      <c r="G2984" s="43">
        <v>0.03</v>
      </c>
      <c r="H2984" s="43">
        <v>30083</v>
      </c>
      <c r="I2984" s="43" t="s">
        <v>76</v>
      </c>
      <c r="J2984" s="43" t="s">
        <v>140</v>
      </c>
      <c r="K2984" s="43">
        <f t="shared" si="368"/>
        <v>2009</v>
      </c>
      <c r="L2984" s="43">
        <f t="shared" si="369"/>
        <v>1</v>
      </c>
      <c r="M2984" s="43">
        <f t="shared" si="370"/>
        <v>0</v>
      </c>
      <c r="N2984" s="43">
        <f t="shared" si="371"/>
        <v>1</v>
      </c>
      <c r="O2984" s="43" t="str">
        <f t="shared" si="372"/>
        <v>B: 1-3%</v>
      </c>
      <c r="P2984" s="45">
        <f t="shared" si="373"/>
        <v>972677</v>
      </c>
      <c r="Q2984" s="45">
        <f>IF(L2984=1,F2984*INDEX(Asumsi!$B$5:$B$7,MATCH(I2984,Asumsi!$A$5:$A$7,0))-H2984,0)</f>
        <v>270745</v>
      </c>
      <c r="R2984" s="46">
        <f>MIN(G2984,INDEX(Asumsi!$C$5:$C$7,MATCH(I2984,Asumsi!$A$5:$A$7,0)))</f>
        <v>0.03</v>
      </c>
      <c r="S2984" s="43">
        <f t="shared" si="374"/>
        <v>0</v>
      </c>
      <c r="T2984" s="45">
        <f t="shared" si="375"/>
        <v>0</v>
      </c>
      <c r="U2984" s="45">
        <f>IF(L2984=1,F2984*INDEX(Asumsi!$B$5:$B$7,MATCH(I2984,Asumsi!$A$5:$A$7,0))-F2984*R2984,0)</f>
        <v>270745.2</v>
      </c>
      <c r="V2984" s="45">
        <f>IF(S2984=1,U2984*(1-Asumsi!$B$10),U2984)</f>
        <v>270745.2</v>
      </c>
    </row>
    <row r="2985" spans="1:22" x14ac:dyDescent="0.35">
      <c r="A2985" s="43">
        <v>12320</v>
      </c>
      <c r="B2985" s="43" t="s">
        <v>202</v>
      </c>
      <c r="C2985" s="43" t="s">
        <v>570</v>
      </c>
      <c r="D2985" s="44">
        <v>40897</v>
      </c>
      <c r="E2985" s="43">
        <v>35</v>
      </c>
      <c r="F2985" s="43">
        <v>1078420</v>
      </c>
      <c r="G2985" s="43">
        <v>0.05</v>
      </c>
      <c r="H2985" s="43">
        <v>53921</v>
      </c>
      <c r="I2985" s="43" t="s">
        <v>75</v>
      </c>
      <c r="J2985" s="43" t="s">
        <v>136</v>
      </c>
      <c r="K2985" s="43">
        <f t="shared" si="368"/>
        <v>2011</v>
      </c>
      <c r="L2985" s="43">
        <f t="shared" si="369"/>
        <v>1</v>
      </c>
      <c r="M2985" s="43">
        <f t="shared" si="370"/>
        <v>0</v>
      </c>
      <c r="N2985" s="43">
        <f t="shared" si="371"/>
        <v>1</v>
      </c>
      <c r="O2985" s="43" t="str">
        <f t="shared" si="372"/>
        <v>C: 4-6%</v>
      </c>
      <c r="P2985" s="45">
        <f t="shared" si="373"/>
        <v>1024499</v>
      </c>
      <c r="Q2985" s="45">
        <f>IF(L2985=1,F2985*INDEX(Asumsi!$B$5:$B$7,MATCH(I2985,Asumsi!$A$5:$A$7,0))-H2985,0)</f>
        <v>269605</v>
      </c>
      <c r="R2985" s="46">
        <f>MIN(G2985,INDEX(Asumsi!$C$5:$C$7,MATCH(I2985,Asumsi!$A$5:$A$7,0)))</f>
        <v>0.03</v>
      </c>
      <c r="S2985" s="43">
        <f t="shared" si="374"/>
        <v>1</v>
      </c>
      <c r="T2985" s="45">
        <f t="shared" si="375"/>
        <v>21568.400000000005</v>
      </c>
      <c r="U2985" s="45">
        <f>IF(L2985=1,F2985*INDEX(Asumsi!$B$5:$B$7,MATCH(I2985,Asumsi!$A$5:$A$7,0))-F2985*R2985,0)</f>
        <v>291173.40000000002</v>
      </c>
      <c r="V2985" s="45">
        <f>IF(S2985=1,U2985*(1-Asumsi!$B$10),U2985)</f>
        <v>276614.73</v>
      </c>
    </row>
    <row r="2986" spans="1:22" x14ac:dyDescent="0.35">
      <c r="A2986" s="43">
        <v>12326</v>
      </c>
      <c r="B2986" s="43" t="s">
        <v>202</v>
      </c>
      <c r="C2986" s="43" t="s">
        <v>550</v>
      </c>
      <c r="D2986" s="44">
        <v>40576</v>
      </c>
      <c r="E2986" s="43">
        <v>4</v>
      </c>
      <c r="F2986" s="43">
        <v>247640</v>
      </c>
      <c r="G2986" s="43">
        <v>0.05</v>
      </c>
      <c r="H2986" s="43">
        <v>12382</v>
      </c>
      <c r="I2986" s="43" t="s">
        <v>75</v>
      </c>
      <c r="J2986" s="43" t="s">
        <v>144</v>
      </c>
      <c r="K2986" s="43">
        <f t="shared" si="368"/>
        <v>2011</v>
      </c>
      <c r="L2986" s="43">
        <f t="shared" si="369"/>
        <v>1</v>
      </c>
      <c r="M2986" s="43">
        <f t="shared" si="370"/>
        <v>0</v>
      </c>
      <c r="N2986" s="43">
        <f t="shared" si="371"/>
        <v>1</v>
      </c>
      <c r="O2986" s="43" t="str">
        <f t="shared" si="372"/>
        <v>C: 4-6%</v>
      </c>
      <c r="P2986" s="45">
        <f t="shared" si="373"/>
        <v>235258</v>
      </c>
      <c r="Q2986" s="45">
        <f>IF(L2986=1,F2986*INDEX(Asumsi!$B$5:$B$7,MATCH(I2986,Asumsi!$A$5:$A$7,0))-H2986,0)</f>
        <v>61910</v>
      </c>
      <c r="R2986" s="46">
        <f>MIN(G2986,INDEX(Asumsi!$C$5:$C$7,MATCH(I2986,Asumsi!$A$5:$A$7,0)))</f>
        <v>0.03</v>
      </c>
      <c r="S2986" s="43">
        <f t="shared" si="374"/>
        <v>1</v>
      </c>
      <c r="T2986" s="45">
        <f t="shared" si="375"/>
        <v>4952.8000000000011</v>
      </c>
      <c r="U2986" s="45">
        <f>IF(L2986=1,F2986*INDEX(Asumsi!$B$5:$B$7,MATCH(I2986,Asumsi!$A$5:$A$7,0))-F2986*R2986,0)</f>
        <v>66862.8</v>
      </c>
      <c r="V2986" s="45">
        <f>IF(S2986=1,U2986*(1-Asumsi!$B$10),U2986)</f>
        <v>63519.659999999996</v>
      </c>
    </row>
    <row r="2987" spans="1:22" x14ac:dyDescent="0.35">
      <c r="A2987" s="43">
        <v>13056</v>
      </c>
      <c r="B2987" s="43" t="s">
        <v>202</v>
      </c>
      <c r="C2987" s="43" t="s">
        <v>540</v>
      </c>
      <c r="D2987" s="44">
        <v>39925</v>
      </c>
      <c r="E2987" s="43">
        <v>33</v>
      </c>
      <c r="F2987" s="43">
        <v>6774640</v>
      </c>
      <c r="G2987" s="43">
        <v>0.05</v>
      </c>
      <c r="H2987" s="43">
        <v>338732</v>
      </c>
      <c r="I2987" s="43" t="s">
        <v>77</v>
      </c>
      <c r="J2987" s="43" t="s">
        <v>142</v>
      </c>
      <c r="K2987" s="43">
        <f t="shared" si="368"/>
        <v>2009</v>
      </c>
      <c r="L2987" s="43">
        <f t="shared" si="369"/>
        <v>1</v>
      </c>
      <c r="M2987" s="43">
        <f t="shared" si="370"/>
        <v>0</v>
      </c>
      <c r="N2987" s="43">
        <f t="shared" si="371"/>
        <v>1</v>
      </c>
      <c r="O2987" s="43" t="str">
        <f t="shared" si="372"/>
        <v>C: 4-6%</v>
      </c>
      <c r="P2987" s="45">
        <f t="shared" si="373"/>
        <v>6435908</v>
      </c>
      <c r="Q2987" s="45">
        <f>IF(L2987=1,F2987*INDEX(Asumsi!$B$5:$B$7,MATCH(I2987,Asumsi!$A$5:$A$7,0))-H2987,0)</f>
        <v>1693660</v>
      </c>
      <c r="R2987" s="46">
        <f>MIN(G2987,INDEX(Asumsi!$C$5:$C$7,MATCH(I2987,Asumsi!$A$5:$A$7,0)))</f>
        <v>0.05</v>
      </c>
      <c r="S2987" s="43">
        <f t="shared" si="374"/>
        <v>0</v>
      </c>
      <c r="T2987" s="45">
        <f t="shared" si="375"/>
        <v>0</v>
      </c>
      <c r="U2987" s="45">
        <f>IF(L2987=1,F2987*INDEX(Asumsi!$B$5:$B$7,MATCH(I2987,Asumsi!$A$5:$A$7,0))-F2987*R2987,0)</f>
        <v>1693660</v>
      </c>
      <c r="V2987" s="45">
        <f>IF(S2987=1,U2987*(1-Asumsi!$B$10),U2987)</f>
        <v>1693660</v>
      </c>
    </row>
    <row r="2988" spans="1:22" x14ac:dyDescent="0.35">
      <c r="A2988" s="43">
        <v>13125</v>
      </c>
      <c r="B2988" s="43" t="s">
        <v>202</v>
      </c>
      <c r="C2988" s="43" t="s">
        <v>749</v>
      </c>
      <c r="D2988" s="44">
        <v>40525</v>
      </c>
      <c r="E2988" s="43">
        <v>30</v>
      </c>
      <c r="F2988" s="43">
        <v>1981460</v>
      </c>
      <c r="G2988" s="43">
        <v>0.02</v>
      </c>
      <c r="H2988" s="43">
        <v>39629</v>
      </c>
      <c r="I2988" s="43" t="s">
        <v>77</v>
      </c>
      <c r="J2988" s="43" t="s">
        <v>142</v>
      </c>
      <c r="K2988" s="43">
        <f t="shared" si="368"/>
        <v>2010</v>
      </c>
      <c r="L2988" s="43">
        <f t="shared" si="369"/>
        <v>1</v>
      </c>
      <c r="M2988" s="43">
        <f t="shared" si="370"/>
        <v>0</v>
      </c>
      <c r="N2988" s="43">
        <f t="shared" si="371"/>
        <v>1</v>
      </c>
      <c r="O2988" s="43" t="str">
        <f t="shared" si="372"/>
        <v>B: 1-3%</v>
      </c>
      <c r="P2988" s="45">
        <f t="shared" si="373"/>
        <v>1941831</v>
      </c>
      <c r="Q2988" s="45">
        <f>IF(L2988=1,F2988*INDEX(Asumsi!$B$5:$B$7,MATCH(I2988,Asumsi!$A$5:$A$7,0))-H2988,0)</f>
        <v>554809</v>
      </c>
      <c r="R2988" s="46">
        <f>MIN(G2988,INDEX(Asumsi!$C$5:$C$7,MATCH(I2988,Asumsi!$A$5:$A$7,0)))</f>
        <v>0.02</v>
      </c>
      <c r="S2988" s="43">
        <f t="shared" si="374"/>
        <v>0</v>
      </c>
      <c r="T2988" s="45">
        <f t="shared" si="375"/>
        <v>0</v>
      </c>
      <c r="U2988" s="45">
        <f>IF(L2988=1,F2988*INDEX(Asumsi!$B$5:$B$7,MATCH(I2988,Asumsi!$A$5:$A$7,0))-F2988*R2988,0)</f>
        <v>554808.80000000005</v>
      </c>
      <c r="V2988" s="45">
        <f>IF(S2988=1,U2988*(1-Asumsi!$B$10),U2988)</f>
        <v>554808.80000000005</v>
      </c>
    </row>
    <row r="2989" spans="1:22" x14ac:dyDescent="0.35">
      <c r="A2989" s="43">
        <v>23616</v>
      </c>
      <c r="B2989" s="43" t="s">
        <v>209</v>
      </c>
      <c r="C2989" s="43" t="s">
        <v>624</v>
      </c>
      <c r="D2989" s="44">
        <v>41149</v>
      </c>
      <c r="E2989" s="43">
        <v>47</v>
      </c>
      <c r="F2989" s="43">
        <v>18524700</v>
      </c>
      <c r="G2989" s="43">
        <v>0.09</v>
      </c>
      <c r="H2989" s="43">
        <v>1667223</v>
      </c>
      <c r="I2989" s="43" t="s">
        <v>77</v>
      </c>
      <c r="J2989" s="43" t="s">
        <v>139</v>
      </c>
      <c r="K2989" s="43">
        <f t="shared" si="368"/>
        <v>2012</v>
      </c>
      <c r="L2989" s="43">
        <f t="shared" si="369"/>
        <v>0</v>
      </c>
      <c r="M2989" s="43">
        <f t="shared" si="370"/>
        <v>1</v>
      </c>
      <c r="N2989" s="43">
        <f t="shared" si="371"/>
        <v>1</v>
      </c>
      <c r="O2989" s="43" t="str">
        <f t="shared" si="372"/>
        <v>D: 7%+</v>
      </c>
      <c r="P2989" s="45">
        <f t="shared" si="373"/>
        <v>0</v>
      </c>
      <c r="Q2989" s="45">
        <f>IF(L2989=1,F2989*INDEX(Asumsi!$B$5:$B$7,MATCH(I2989,Asumsi!$A$5:$A$7,0))-H2989,0)</f>
        <v>0</v>
      </c>
      <c r="R2989" s="46">
        <f>MIN(G2989,INDEX(Asumsi!$C$5:$C$7,MATCH(I2989,Asumsi!$A$5:$A$7,0)))</f>
        <v>0.05</v>
      </c>
      <c r="S2989" s="43">
        <f t="shared" si="374"/>
        <v>1</v>
      </c>
      <c r="T2989" s="45">
        <f t="shared" si="375"/>
        <v>0</v>
      </c>
      <c r="U2989" s="45">
        <f>IF(L2989=1,F2989*INDEX(Asumsi!$B$5:$B$7,MATCH(I2989,Asumsi!$A$5:$A$7,0))-F2989*R2989,0)</f>
        <v>0</v>
      </c>
      <c r="V2989" s="45">
        <f>IF(S2989=1,U2989*(1-Asumsi!$B$10),U2989)</f>
        <v>0</v>
      </c>
    </row>
    <row r="2990" spans="1:22" x14ac:dyDescent="0.35">
      <c r="A2990" s="43">
        <v>25157</v>
      </c>
      <c r="B2990" s="43" t="s">
        <v>209</v>
      </c>
      <c r="C2990" s="43" t="s">
        <v>595</v>
      </c>
      <c r="D2990" s="44">
        <v>40323</v>
      </c>
      <c r="E2990" s="43">
        <v>47</v>
      </c>
      <c r="F2990" s="43">
        <v>543560</v>
      </c>
      <c r="G2990" s="43">
        <v>7.0000000000000007E-2</v>
      </c>
      <c r="H2990" s="43">
        <v>38049</v>
      </c>
      <c r="I2990" s="43" t="s">
        <v>76</v>
      </c>
      <c r="J2990" s="43" t="s">
        <v>147</v>
      </c>
      <c r="K2990" s="43">
        <f t="shared" si="368"/>
        <v>2010</v>
      </c>
      <c r="L2990" s="43">
        <f t="shared" si="369"/>
        <v>0</v>
      </c>
      <c r="M2990" s="43">
        <f t="shared" si="370"/>
        <v>1</v>
      </c>
      <c r="N2990" s="43">
        <f t="shared" si="371"/>
        <v>1</v>
      </c>
      <c r="O2990" s="43" t="str">
        <f t="shared" si="372"/>
        <v>D: 7%+</v>
      </c>
      <c r="P2990" s="45">
        <f t="shared" si="373"/>
        <v>0</v>
      </c>
      <c r="Q2990" s="45">
        <f>IF(L2990=1,F2990*INDEX(Asumsi!$B$5:$B$7,MATCH(I2990,Asumsi!$A$5:$A$7,0))-H2990,0)</f>
        <v>0</v>
      </c>
      <c r="R2990" s="46">
        <f>MIN(G2990,INDEX(Asumsi!$C$5:$C$7,MATCH(I2990,Asumsi!$A$5:$A$7,0)))</f>
        <v>0.05</v>
      </c>
      <c r="S2990" s="43">
        <f t="shared" si="374"/>
        <v>1</v>
      </c>
      <c r="T2990" s="45">
        <f t="shared" si="375"/>
        <v>0</v>
      </c>
      <c r="U2990" s="45">
        <f>IF(L2990=1,F2990*INDEX(Asumsi!$B$5:$B$7,MATCH(I2990,Asumsi!$A$5:$A$7,0))-F2990*R2990,0)</f>
        <v>0</v>
      </c>
      <c r="V2990" s="45">
        <f>IF(S2990=1,U2990*(1-Asumsi!$B$10),U2990)</f>
        <v>0</v>
      </c>
    </row>
    <row r="2991" spans="1:22" x14ac:dyDescent="0.35">
      <c r="A2991" s="43">
        <v>25313</v>
      </c>
      <c r="B2991" s="43" t="s">
        <v>202</v>
      </c>
      <c r="C2991" s="43" t="s">
        <v>541</v>
      </c>
      <c r="D2991" s="44">
        <v>41142</v>
      </c>
      <c r="E2991" s="43">
        <v>19</v>
      </c>
      <c r="F2991" s="43">
        <v>837400</v>
      </c>
      <c r="G2991" s="43">
        <v>0.05</v>
      </c>
      <c r="H2991" s="43">
        <v>41870</v>
      </c>
      <c r="I2991" s="43" t="s">
        <v>76</v>
      </c>
      <c r="J2991" s="43" t="s">
        <v>147</v>
      </c>
      <c r="K2991" s="43">
        <f t="shared" si="368"/>
        <v>2012</v>
      </c>
      <c r="L2991" s="43">
        <f t="shared" si="369"/>
        <v>1</v>
      </c>
      <c r="M2991" s="43">
        <f t="shared" si="370"/>
        <v>0</v>
      </c>
      <c r="N2991" s="43">
        <f t="shared" si="371"/>
        <v>1</v>
      </c>
      <c r="O2991" s="43" t="str">
        <f t="shared" si="372"/>
        <v>C: 4-6%</v>
      </c>
      <c r="P2991" s="45">
        <f t="shared" si="373"/>
        <v>795530</v>
      </c>
      <c r="Q2991" s="45">
        <f>IF(L2991=1,F2991*INDEX(Asumsi!$B$5:$B$7,MATCH(I2991,Asumsi!$A$5:$A$7,0))-H2991,0)</f>
        <v>209350</v>
      </c>
      <c r="R2991" s="46">
        <f>MIN(G2991,INDEX(Asumsi!$C$5:$C$7,MATCH(I2991,Asumsi!$A$5:$A$7,0)))</f>
        <v>0.05</v>
      </c>
      <c r="S2991" s="43">
        <f t="shared" si="374"/>
        <v>0</v>
      </c>
      <c r="T2991" s="45">
        <f t="shared" si="375"/>
        <v>0</v>
      </c>
      <c r="U2991" s="45">
        <f>IF(L2991=1,F2991*INDEX(Asumsi!$B$5:$B$7,MATCH(I2991,Asumsi!$A$5:$A$7,0))-F2991*R2991,0)</f>
        <v>209350</v>
      </c>
      <c r="V2991" s="45">
        <f>IF(S2991=1,U2991*(1-Asumsi!$B$10),U2991)</f>
        <v>209350</v>
      </c>
    </row>
    <row r="2992" spans="1:22" x14ac:dyDescent="0.35">
      <c r="A2992" s="43">
        <v>25536</v>
      </c>
      <c r="B2992" s="43" t="s">
        <v>202</v>
      </c>
      <c r="C2992" s="43" t="s">
        <v>503</v>
      </c>
      <c r="D2992" s="44">
        <v>40746</v>
      </c>
      <c r="E2992" s="43">
        <v>19</v>
      </c>
      <c r="F2992" s="43">
        <v>386500</v>
      </c>
      <c r="G2992" s="43">
        <v>0.03</v>
      </c>
      <c r="H2992" s="43">
        <v>11595</v>
      </c>
      <c r="I2992" s="43" t="s">
        <v>76</v>
      </c>
      <c r="J2992" s="43" t="s">
        <v>147</v>
      </c>
      <c r="K2992" s="43">
        <f t="shared" si="368"/>
        <v>2011</v>
      </c>
      <c r="L2992" s="43">
        <f t="shared" si="369"/>
        <v>1</v>
      </c>
      <c r="M2992" s="43">
        <f t="shared" si="370"/>
        <v>0</v>
      </c>
      <c r="N2992" s="43">
        <f t="shared" si="371"/>
        <v>1</v>
      </c>
      <c r="O2992" s="43" t="str">
        <f t="shared" si="372"/>
        <v>B: 1-3%</v>
      </c>
      <c r="P2992" s="45">
        <f t="shared" si="373"/>
        <v>374905</v>
      </c>
      <c r="Q2992" s="45">
        <f>IF(L2992=1,F2992*INDEX(Asumsi!$B$5:$B$7,MATCH(I2992,Asumsi!$A$5:$A$7,0))-H2992,0)</f>
        <v>104355</v>
      </c>
      <c r="R2992" s="46">
        <f>MIN(G2992,INDEX(Asumsi!$C$5:$C$7,MATCH(I2992,Asumsi!$A$5:$A$7,0)))</f>
        <v>0.03</v>
      </c>
      <c r="S2992" s="43">
        <f t="shared" si="374"/>
        <v>0</v>
      </c>
      <c r="T2992" s="45">
        <f t="shared" si="375"/>
        <v>0</v>
      </c>
      <c r="U2992" s="45">
        <f>IF(L2992=1,F2992*INDEX(Asumsi!$B$5:$B$7,MATCH(I2992,Asumsi!$A$5:$A$7,0))-F2992*R2992,0)</f>
        <v>104355</v>
      </c>
      <c r="V2992" s="45">
        <f>IF(S2992=1,U2992*(1-Asumsi!$B$10),U2992)</f>
        <v>104355</v>
      </c>
    </row>
    <row r="2993" spans="1:22" x14ac:dyDescent="0.35">
      <c r="A2993" s="43">
        <v>28999</v>
      </c>
      <c r="B2993" s="43" t="s">
        <v>202</v>
      </c>
      <c r="C2993" s="43" t="s">
        <v>558</v>
      </c>
      <c r="D2993" s="44">
        <v>39823</v>
      </c>
      <c r="E2993" s="43">
        <v>34</v>
      </c>
      <c r="F2993" s="43">
        <v>2355000</v>
      </c>
      <c r="G2993" s="43">
        <v>0.02</v>
      </c>
      <c r="H2993" s="43">
        <v>47100</v>
      </c>
      <c r="I2993" s="43" t="s">
        <v>77</v>
      </c>
      <c r="J2993" s="43" t="s">
        <v>142</v>
      </c>
      <c r="K2993" s="43">
        <f t="shared" si="368"/>
        <v>2009</v>
      </c>
      <c r="L2993" s="43">
        <f t="shared" si="369"/>
        <v>1</v>
      </c>
      <c r="M2993" s="43">
        <f t="shared" si="370"/>
        <v>0</v>
      </c>
      <c r="N2993" s="43">
        <f t="shared" si="371"/>
        <v>1</v>
      </c>
      <c r="O2993" s="43" t="str">
        <f t="shared" si="372"/>
        <v>B: 1-3%</v>
      </c>
      <c r="P2993" s="45">
        <f t="shared" si="373"/>
        <v>2307900</v>
      </c>
      <c r="Q2993" s="45">
        <f>IF(L2993=1,F2993*INDEX(Asumsi!$B$5:$B$7,MATCH(I2993,Asumsi!$A$5:$A$7,0))-H2993,0)</f>
        <v>659400</v>
      </c>
      <c r="R2993" s="46">
        <f>MIN(G2993,INDEX(Asumsi!$C$5:$C$7,MATCH(I2993,Asumsi!$A$5:$A$7,0)))</f>
        <v>0.02</v>
      </c>
      <c r="S2993" s="43">
        <f t="shared" si="374"/>
        <v>0</v>
      </c>
      <c r="T2993" s="45">
        <f t="shared" si="375"/>
        <v>0</v>
      </c>
      <c r="U2993" s="45">
        <f>IF(L2993=1,F2993*INDEX(Asumsi!$B$5:$B$7,MATCH(I2993,Asumsi!$A$5:$A$7,0))-F2993*R2993,0)</f>
        <v>659400</v>
      </c>
      <c r="V2993" s="45">
        <f>IF(S2993=1,U2993*(1-Asumsi!$B$10),U2993)</f>
        <v>659400</v>
      </c>
    </row>
    <row r="2994" spans="1:22" x14ac:dyDescent="0.35">
      <c r="A2994" s="43">
        <v>30599</v>
      </c>
      <c r="B2994" s="43" t="s">
        <v>202</v>
      </c>
      <c r="C2994" s="43" t="s">
        <v>612</v>
      </c>
      <c r="D2994" s="44">
        <v>40949</v>
      </c>
      <c r="E2994" s="43">
        <v>23</v>
      </c>
      <c r="F2994" s="43">
        <v>211860</v>
      </c>
      <c r="G2994" s="43">
        <v>0.05</v>
      </c>
      <c r="H2994" s="43">
        <v>10593</v>
      </c>
      <c r="I2994" s="43" t="s">
        <v>76</v>
      </c>
      <c r="J2994" s="43" t="s">
        <v>145</v>
      </c>
      <c r="K2994" s="43">
        <f t="shared" si="368"/>
        <v>2012</v>
      </c>
      <c r="L2994" s="43">
        <f t="shared" si="369"/>
        <v>1</v>
      </c>
      <c r="M2994" s="43">
        <f t="shared" si="370"/>
        <v>0</v>
      </c>
      <c r="N2994" s="43">
        <f t="shared" si="371"/>
        <v>1</v>
      </c>
      <c r="O2994" s="43" t="str">
        <f t="shared" si="372"/>
        <v>C: 4-6%</v>
      </c>
      <c r="P2994" s="45">
        <f t="shared" si="373"/>
        <v>201267</v>
      </c>
      <c r="Q2994" s="45">
        <f>IF(L2994=1,F2994*INDEX(Asumsi!$B$5:$B$7,MATCH(I2994,Asumsi!$A$5:$A$7,0))-H2994,0)</f>
        <v>52965</v>
      </c>
      <c r="R2994" s="46">
        <f>MIN(G2994,INDEX(Asumsi!$C$5:$C$7,MATCH(I2994,Asumsi!$A$5:$A$7,0)))</f>
        <v>0.05</v>
      </c>
      <c r="S2994" s="43">
        <f t="shared" si="374"/>
        <v>0</v>
      </c>
      <c r="T2994" s="45">
        <f t="shared" si="375"/>
        <v>0</v>
      </c>
      <c r="U2994" s="45">
        <f>IF(L2994=1,F2994*INDEX(Asumsi!$B$5:$B$7,MATCH(I2994,Asumsi!$A$5:$A$7,0))-F2994*R2994,0)</f>
        <v>52965</v>
      </c>
      <c r="V2994" s="45">
        <f>IF(S2994=1,U2994*(1-Asumsi!$B$10),U2994)</f>
        <v>52965</v>
      </c>
    </row>
    <row r="2995" spans="1:22" x14ac:dyDescent="0.35">
      <c r="A2995" s="43">
        <v>31232</v>
      </c>
      <c r="B2995" s="43" t="s">
        <v>209</v>
      </c>
      <c r="C2995" s="43" t="s">
        <v>556</v>
      </c>
      <c r="D2995" s="44">
        <v>41150</v>
      </c>
      <c r="E2995" s="43">
        <v>9</v>
      </c>
      <c r="F2995" s="43">
        <v>5286300</v>
      </c>
      <c r="G2995" s="43">
        <v>0.01</v>
      </c>
      <c r="H2995" s="43">
        <v>52863</v>
      </c>
      <c r="I2995" s="43" t="s">
        <v>75</v>
      </c>
      <c r="J2995" s="43" t="s">
        <v>136</v>
      </c>
      <c r="K2995" s="43">
        <f t="shared" si="368"/>
        <v>2012</v>
      </c>
      <c r="L2995" s="43">
        <f t="shared" si="369"/>
        <v>0</v>
      </c>
      <c r="M2995" s="43">
        <f t="shared" si="370"/>
        <v>1</v>
      </c>
      <c r="N2995" s="43">
        <f t="shared" si="371"/>
        <v>1</v>
      </c>
      <c r="O2995" s="43" t="str">
        <f t="shared" si="372"/>
        <v>B: 1-3%</v>
      </c>
      <c r="P2995" s="45">
        <f t="shared" si="373"/>
        <v>0</v>
      </c>
      <c r="Q2995" s="45">
        <f>IF(L2995=1,F2995*INDEX(Asumsi!$B$5:$B$7,MATCH(I2995,Asumsi!$A$5:$A$7,0))-H2995,0)</f>
        <v>0</v>
      </c>
      <c r="R2995" s="46">
        <f>MIN(G2995,INDEX(Asumsi!$C$5:$C$7,MATCH(I2995,Asumsi!$A$5:$A$7,0)))</f>
        <v>0.01</v>
      </c>
      <c r="S2995" s="43">
        <f t="shared" si="374"/>
        <v>0</v>
      </c>
      <c r="T2995" s="45">
        <f t="shared" si="375"/>
        <v>0</v>
      </c>
      <c r="U2995" s="45">
        <f>IF(L2995=1,F2995*INDEX(Asumsi!$B$5:$B$7,MATCH(I2995,Asumsi!$A$5:$A$7,0))-F2995*R2995,0)</f>
        <v>0</v>
      </c>
      <c r="V2995" s="45">
        <f>IF(S2995=1,U2995*(1-Asumsi!$B$10),U2995)</f>
        <v>0</v>
      </c>
    </row>
    <row r="2996" spans="1:22" x14ac:dyDescent="0.35">
      <c r="A2996" s="43">
        <v>31239</v>
      </c>
      <c r="B2996" s="43" t="s">
        <v>202</v>
      </c>
      <c r="C2996" s="43" t="s">
        <v>556</v>
      </c>
      <c r="D2996" s="44">
        <v>40418</v>
      </c>
      <c r="E2996" s="43">
        <v>20</v>
      </c>
      <c r="F2996" s="43">
        <v>1355800</v>
      </c>
      <c r="G2996" s="43">
        <v>0.05</v>
      </c>
      <c r="H2996" s="43">
        <v>67790</v>
      </c>
      <c r="I2996" s="43" t="s">
        <v>77</v>
      </c>
      <c r="J2996" s="43" t="s">
        <v>142</v>
      </c>
      <c r="K2996" s="43">
        <f t="shared" si="368"/>
        <v>2010</v>
      </c>
      <c r="L2996" s="43">
        <f t="shared" si="369"/>
        <v>1</v>
      </c>
      <c r="M2996" s="43">
        <f t="shared" si="370"/>
        <v>0</v>
      </c>
      <c r="N2996" s="43">
        <f t="shared" si="371"/>
        <v>1</v>
      </c>
      <c r="O2996" s="43" t="str">
        <f t="shared" si="372"/>
        <v>C: 4-6%</v>
      </c>
      <c r="P2996" s="45">
        <f t="shared" si="373"/>
        <v>1288010</v>
      </c>
      <c r="Q2996" s="45">
        <f>IF(L2996=1,F2996*INDEX(Asumsi!$B$5:$B$7,MATCH(I2996,Asumsi!$A$5:$A$7,0))-H2996,0)</f>
        <v>338950</v>
      </c>
      <c r="R2996" s="46">
        <f>MIN(G2996,INDEX(Asumsi!$C$5:$C$7,MATCH(I2996,Asumsi!$A$5:$A$7,0)))</f>
        <v>0.05</v>
      </c>
      <c r="S2996" s="43">
        <f t="shared" si="374"/>
        <v>0</v>
      </c>
      <c r="T2996" s="45">
        <f t="shared" si="375"/>
        <v>0</v>
      </c>
      <c r="U2996" s="45">
        <f>IF(L2996=1,F2996*INDEX(Asumsi!$B$5:$B$7,MATCH(I2996,Asumsi!$A$5:$A$7,0))-F2996*R2996,0)</f>
        <v>338950</v>
      </c>
      <c r="V2996" s="45">
        <f>IF(S2996=1,U2996*(1-Asumsi!$B$10),U2996)</f>
        <v>338950</v>
      </c>
    </row>
    <row r="2997" spans="1:22" x14ac:dyDescent="0.35">
      <c r="A2997" s="43">
        <v>33090</v>
      </c>
      <c r="B2997" s="43" t="s">
        <v>202</v>
      </c>
      <c r="C2997" s="43" t="s">
        <v>597</v>
      </c>
      <c r="D2997" s="44">
        <v>40030</v>
      </c>
      <c r="E2997" s="43">
        <v>26</v>
      </c>
      <c r="F2997" s="43">
        <v>2067860</v>
      </c>
      <c r="G2997" s="43">
        <v>0</v>
      </c>
      <c r="H2997" s="43">
        <v>0</v>
      </c>
      <c r="I2997" s="43" t="s">
        <v>76</v>
      </c>
      <c r="J2997" s="43" t="s">
        <v>140</v>
      </c>
      <c r="K2997" s="43">
        <f t="shared" si="368"/>
        <v>2009</v>
      </c>
      <c r="L2997" s="43">
        <f t="shared" si="369"/>
        <v>1</v>
      </c>
      <c r="M2997" s="43">
        <f t="shared" si="370"/>
        <v>0</v>
      </c>
      <c r="N2997" s="43">
        <f t="shared" si="371"/>
        <v>1</v>
      </c>
      <c r="O2997" s="43" t="str">
        <f t="shared" si="372"/>
        <v>A: 0%</v>
      </c>
      <c r="P2997" s="45">
        <f t="shared" si="373"/>
        <v>2067860</v>
      </c>
      <c r="Q2997" s="45">
        <f>IF(L2997=1,F2997*INDEX(Asumsi!$B$5:$B$7,MATCH(I2997,Asumsi!$A$5:$A$7,0))-H2997,0)</f>
        <v>620358</v>
      </c>
      <c r="R2997" s="46">
        <f>MIN(G2997,INDEX(Asumsi!$C$5:$C$7,MATCH(I2997,Asumsi!$A$5:$A$7,0)))</f>
        <v>0</v>
      </c>
      <c r="S2997" s="43">
        <f t="shared" si="374"/>
        <v>0</v>
      </c>
      <c r="T2997" s="45">
        <f t="shared" si="375"/>
        <v>0</v>
      </c>
      <c r="U2997" s="45">
        <f>IF(L2997=1,F2997*INDEX(Asumsi!$B$5:$B$7,MATCH(I2997,Asumsi!$A$5:$A$7,0))-F2997*R2997,0)</f>
        <v>620358</v>
      </c>
      <c r="V2997" s="45">
        <f>IF(S2997=1,U2997*(1-Asumsi!$B$10),U2997)</f>
        <v>620358</v>
      </c>
    </row>
    <row r="2998" spans="1:22" x14ac:dyDescent="0.35">
      <c r="A2998" s="43">
        <v>33987</v>
      </c>
      <c r="B2998" s="43" t="s">
        <v>202</v>
      </c>
      <c r="C2998" s="43" t="s">
        <v>577</v>
      </c>
      <c r="D2998" s="44">
        <v>40841</v>
      </c>
      <c r="E2998" s="43">
        <v>19</v>
      </c>
      <c r="F2998" s="43">
        <v>3233740</v>
      </c>
      <c r="G2998" s="43">
        <v>0.1</v>
      </c>
      <c r="H2998" s="43">
        <v>323374</v>
      </c>
      <c r="I2998" s="43" t="s">
        <v>75</v>
      </c>
      <c r="J2998" s="43" t="s">
        <v>135</v>
      </c>
      <c r="K2998" s="43">
        <f t="shared" si="368"/>
        <v>2011</v>
      </c>
      <c r="L2998" s="43">
        <f t="shared" si="369"/>
        <v>1</v>
      </c>
      <c r="M2998" s="43">
        <f t="shared" si="370"/>
        <v>0</v>
      </c>
      <c r="N2998" s="43">
        <f t="shared" si="371"/>
        <v>1</v>
      </c>
      <c r="O2998" s="43" t="str">
        <f t="shared" si="372"/>
        <v>D: 7%+</v>
      </c>
      <c r="P2998" s="45">
        <f t="shared" si="373"/>
        <v>2910366</v>
      </c>
      <c r="Q2998" s="45">
        <f>IF(L2998=1,F2998*INDEX(Asumsi!$B$5:$B$7,MATCH(I2998,Asumsi!$A$5:$A$7,0))-H2998,0)</f>
        <v>646748</v>
      </c>
      <c r="R2998" s="46">
        <f>MIN(G2998,INDEX(Asumsi!$C$5:$C$7,MATCH(I2998,Asumsi!$A$5:$A$7,0)))</f>
        <v>0.03</v>
      </c>
      <c r="S2998" s="43">
        <f t="shared" si="374"/>
        <v>1</v>
      </c>
      <c r="T2998" s="45">
        <f t="shared" si="375"/>
        <v>226361.80000000002</v>
      </c>
      <c r="U2998" s="45">
        <f>IF(L2998=1,F2998*INDEX(Asumsi!$B$5:$B$7,MATCH(I2998,Asumsi!$A$5:$A$7,0))-F2998*R2998,0)</f>
        <v>873109.8</v>
      </c>
      <c r="V2998" s="45">
        <f>IF(S2998=1,U2998*(1-Asumsi!$B$10),U2998)</f>
        <v>829454.31</v>
      </c>
    </row>
    <row r="2999" spans="1:22" x14ac:dyDescent="0.35">
      <c r="A2999" s="43">
        <v>38337</v>
      </c>
      <c r="B2999" s="43" t="s">
        <v>202</v>
      </c>
      <c r="C2999" s="43" t="s">
        <v>570</v>
      </c>
      <c r="D2999" s="44">
        <v>40482</v>
      </c>
      <c r="E2999" s="43">
        <v>46</v>
      </c>
      <c r="F2999" s="43">
        <v>261800</v>
      </c>
      <c r="G2999" s="43">
        <v>0.09</v>
      </c>
      <c r="H2999" s="43">
        <v>23562</v>
      </c>
      <c r="I2999" s="43" t="s">
        <v>76</v>
      </c>
      <c r="J2999" s="43" t="s">
        <v>147</v>
      </c>
      <c r="K2999" s="43">
        <f t="shared" si="368"/>
        <v>2010</v>
      </c>
      <c r="L2999" s="43">
        <f t="shared" si="369"/>
        <v>1</v>
      </c>
      <c r="M2999" s="43">
        <f t="shared" si="370"/>
        <v>0</v>
      </c>
      <c r="N2999" s="43">
        <f t="shared" si="371"/>
        <v>1</v>
      </c>
      <c r="O2999" s="43" t="str">
        <f t="shared" si="372"/>
        <v>D: 7%+</v>
      </c>
      <c r="P2999" s="45">
        <f t="shared" si="373"/>
        <v>238238</v>
      </c>
      <c r="Q2999" s="45">
        <f>IF(L2999=1,F2999*INDEX(Asumsi!$B$5:$B$7,MATCH(I2999,Asumsi!$A$5:$A$7,0))-H2999,0)</f>
        <v>54978</v>
      </c>
      <c r="R2999" s="46">
        <f>MIN(G2999,INDEX(Asumsi!$C$5:$C$7,MATCH(I2999,Asumsi!$A$5:$A$7,0)))</f>
        <v>0.05</v>
      </c>
      <c r="S2999" s="43">
        <f t="shared" si="374"/>
        <v>1</v>
      </c>
      <c r="T2999" s="45">
        <f t="shared" si="375"/>
        <v>10471.999999999998</v>
      </c>
      <c r="U2999" s="45">
        <f>IF(L2999=1,F2999*INDEX(Asumsi!$B$5:$B$7,MATCH(I2999,Asumsi!$A$5:$A$7,0))-F2999*R2999,0)</f>
        <v>65450</v>
      </c>
      <c r="V2999" s="45">
        <f>IF(S2999=1,U2999*(1-Asumsi!$B$10),U2999)</f>
        <v>62177.5</v>
      </c>
    </row>
    <row r="3000" spans="1:22" x14ac:dyDescent="0.35">
      <c r="A3000" s="43">
        <v>38369</v>
      </c>
      <c r="B3000" s="43" t="s">
        <v>202</v>
      </c>
      <c r="C3000" s="43" t="s">
        <v>543</v>
      </c>
      <c r="D3000" s="44">
        <v>40190</v>
      </c>
      <c r="E3000" s="43">
        <v>3</v>
      </c>
      <c r="F3000" s="43">
        <v>449488</v>
      </c>
      <c r="G3000" s="43">
        <v>0.02</v>
      </c>
      <c r="H3000" s="43">
        <v>8990</v>
      </c>
      <c r="I3000" s="43" t="s">
        <v>75</v>
      </c>
      <c r="J3000" s="43" t="s">
        <v>136</v>
      </c>
      <c r="K3000" s="43">
        <f t="shared" si="368"/>
        <v>2010</v>
      </c>
      <c r="L3000" s="43">
        <f t="shared" si="369"/>
        <v>1</v>
      </c>
      <c r="M3000" s="43">
        <f t="shared" si="370"/>
        <v>0</v>
      </c>
      <c r="N3000" s="43">
        <f t="shared" si="371"/>
        <v>1</v>
      </c>
      <c r="O3000" s="43" t="str">
        <f t="shared" si="372"/>
        <v>B: 1-3%</v>
      </c>
      <c r="P3000" s="45">
        <f t="shared" si="373"/>
        <v>440498</v>
      </c>
      <c r="Q3000" s="45">
        <f>IF(L3000=1,F3000*INDEX(Asumsi!$B$5:$B$7,MATCH(I3000,Asumsi!$A$5:$A$7,0))-H3000,0)</f>
        <v>125856.4</v>
      </c>
      <c r="R3000" s="46">
        <f>MIN(G3000,INDEX(Asumsi!$C$5:$C$7,MATCH(I3000,Asumsi!$A$5:$A$7,0)))</f>
        <v>0.02</v>
      </c>
      <c r="S3000" s="43">
        <f t="shared" si="374"/>
        <v>0</v>
      </c>
      <c r="T3000" s="45">
        <f t="shared" si="375"/>
        <v>0</v>
      </c>
      <c r="U3000" s="45">
        <f>IF(L3000=1,F3000*INDEX(Asumsi!$B$5:$B$7,MATCH(I3000,Asumsi!$A$5:$A$7,0))-F3000*R3000,0)</f>
        <v>125856.64</v>
      </c>
      <c r="V3000" s="45">
        <f>IF(S3000=1,U3000*(1-Asumsi!$B$10),U3000)</f>
        <v>125856.64</v>
      </c>
    </row>
    <row r="3001" spans="1:22" x14ac:dyDescent="0.35">
      <c r="A3001" s="43">
        <v>40103</v>
      </c>
      <c r="B3001" s="43" t="s">
        <v>202</v>
      </c>
      <c r="C3001" s="43" t="s">
        <v>503</v>
      </c>
      <c r="D3001" s="44">
        <v>40445</v>
      </c>
      <c r="E3001" s="43">
        <v>7</v>
      </c>
      <c r="F3001" s="43">
        <v>706040</v>
      </c>
      <c r="G3001" s="43">
        <v>0</v>
      </c>
      <c r="H3001" s="43">
        <v>0</v>
      </c>
      <c r="I3001" s="43" t="s">
        <v>76</v>
      </c>
      <c r="J3001" s="43" t="s">
        <v>141</v>
      </c>
      <c r="K3001" s="43">
        <f t="shared" si="368"/>
        <v>2010</v>
      </c>
      <c r="L3001" s="43">
        <f t="shared" si="369"/>
        <v>1</v>
      </c>
      <c r="M3001" s="43">
        <f t="shared" si="370"/>
        <v>0</v>
      </c>
      <c r="N3001" s="43">
        <f t="shared" si="371"/>
        <v>1</v>
      </c>
      <c r="O3001" s="43" t="str">
        <f t="shared" si="372"/>
        <v>A: 0%</v>
      </c>
      <c r="P3001" s="45">
        <f t="shared" si="373"/>
        <v>706040</v>
      </c>
      <c r="Q3001" s="45">
        <f>IF(L3001=1,F3001*INDEX(Asumsi!$B$5:$B$7,MATCH(I3001,Asumsi!$A$5:$A$7,0))-H3001,0)</f>
        <v>211812</v>
      </c>
      <c r="R3001" s="46">
        <f>MIN(G3001,INDEX(Asumsi!$C$5:$C$7,MATCH(I3001,Asumsi!$A$5:$A$7,0)))</f>
        <v>0</v>
      </c>
      <c r="S3001" s="43">
        <f t="shared" si="374"/>
        <v>0</v>
      </c>
      <c r="T3001" s="45">
        <f t="shared" si="375"/>
        <v>0</v>
      </c>
      <c r="U3001" s="45">
        <f>IF(L3001=1,F3001*INDEX(Asumsi!$B$5:$B$7,MATCH(I3001,Asumsi!$A$5:$A$7,0))-F3001*R3001,0)</f>
        <v>211812</v>
      </c>
      <c r="V3001" s="45">
        <f>IF(S3001=1,U3001*(1-Asumsi!$B$10),U3001)</f>
        <v>211812</v>
      </c>
    </row>
    <row r="3002" spans="1:22" x14ac:dyDescent="0.35">
      <c r="A3002" s="43">
        <v>40131</v>
      </c>
      <c r="B3002" s="43" t="s">
        <v>202</v>
      </c>
      <c r="C3002" s="43" t="s">
        <v>592</v>
      </c>
      <c r="D3002" s="44">
        <v>41031</v>
      </c>
      <c r="E3002" s="43">
        <v>24</v>
      </c>
      <c r="F3002" s="43">
        <v>444860</v>
      </c>
      <c r="G3002" s="43">
        <v>0.06</v>
      </c>
      <c r="H3002" s="43">
        <v>26692</v>
      </c>
      <c r="I3002" s="43" t="s">
        <v>76</v>
      </c>
      <c r="J3002" s="43" t="s">
        <v>145</v>
      </c>
      <c r="K3002" s="43">
        <f t="shared" si="368"/>
        <v>2012</v>
      </c>
      <c r="L3002" s="43">
        <f t="shared" si="369"/>
        <v>1</v>
      </c>
      <c r="M3002" s="43">
        <f t="shared" si="370"/>
        <v>0</v>
      </c>
      <c r="N3002" s="43">
        <f t="shared" si="371"/>
        <v>1</v>
      </c>
      <c r="O3002" s="43" t="str">
        <f t="shared" si="372"/>
        <v>C: 4-6%</v>
      </c>
      <c r="P3002" s="45">
        <f t="shared" si="373"/>
        <v>418168</v>
      </c>
      <c r="Q3002" s="45">
        <f>IF(L3002=1,F3002*INDEX(Asumsi!$B$5:$B$7,MATCH(I3002,Asumsi!$A$5:$A$7,0))-H3002,0)</f>
        <v>106766</v>
      </c>
      <c r="R3002" s="46">
        <f>MIN(G3002,INDEX(Asumsi!$C$5:$C$7,MATCH(I3002,Asumsi!$A$5:$A$7,0)))</f>
        <v>0.05</v>
      </c>
      <c r="S3002" s="43">
        <f t="shared" si="374"/>
        <v>1</v>
      </c>
      <c r="T3002" s="45">
        <f t="shared" si="375"/>
        <v>4448.5999999999976</v>
      </c>
      <c r="U3002" s="45">
        <f>IF(L3002=1,F3002*INDEX(Asumsi!$B$5:$B$7,MATCH(I3002,Asumsi!$A$5:$A$7,0))-F3002*R3002,0)</f>
        <v>111215</v>
      </c>
      <c r="V3002" s="45">
        <f>IF(S3002=1,U3002*(1-Asumsi!$B$10),U3002)</f>
        <v>105654.25</v>
      </c>
    </row>
    <row r="3003" spans="1:22" x14ac:dyDescent="0.35">
      <c r="A3003" s="43">
        <v>41504</v>
      </c>
      <c r="B3003" s="43" t="s">
        <v>202</v>
      </c>
      <c r="C3003" s="43" t="s">
        <v>579</v>
      </c>
      <c r="D3003" s="44">
        <v>41210</v>
      </c>
      <c r="E3003" s="43">
        <v>20</v>
      </c>
      <c r="F3003" s="43">
        <v>605880</v>
      </c>
      <c r="G3003" s="43">
        <v>7.0000000000000007E-2</v>
      </c>
      <c r="H3003" s="43">
        <v>42412</v>
      </c>
      <c r="I3003" s="43" t="s">
        <v>76</v>
      </c>
      <c r="J3003" s="43" t="s">
        <v>140</v>
      </c>
      <c r="K3003" s="43">
        <f t="shared" si="368"/>
        <v>2012</v>
      </c>
      <c r="L3003" s="43">
        <f t="shared" si="369"/>
        <v>1</v>
      </c>
      <c r="M3003" s="43">
        <f t="shared" si="370"/>
        <v>0</v>
      </c>
      <c r="N3003" s="43">
        <f t="shared" si="371"/>
        <v>1</v>
      </c>
      <c r="O3003" s="43" t="str">
        <f t="shared" si="372"/>
        <v>D: 7%+</v>
      </c>
      <c r="P3003" s="45">
        <f t="shared" si="373"/>
        <v>563468</v>
      </c>
      <c r="Q3003" s="45">
        <f>IF(L3003=1,F3003*INDEX(Asumsi!$B$5:$B$7,MATCH(I3003,Asumsi!$A$5:$A$7,0))-H3003,0)</f>
        <v>139352</v>
      </c>
      <c r="R3003" s="46">
        <f>MIN(G3003,INDEX(Asumsi!$C$5:$C$7,MATCH(I3003,Asumsi!$A$5:$A$7,0)))</f>
        <v>0.05</v>
      </c>
      <c r="S3003" s="43">
        <f t="shared" si="374"/>
        <v>1</v>
      </c>
      <c r="T3003" s="45">
        <f t="shared" si="375"/>
        <v>12117.600000000002</v>
      </c>
      <c r="U3003" s="45">
        <f>IF(L3003=1,F3003*INDEX(Asumsi!$B$5:$B$7,MATCH(I3003,Asumsi!$A$5:$A$7,0))-F3003*R3003,0)</f>
        <v>151470</v>
      </c>
      <c r="V3003" s="45">
        <f>IF(S3003=1,U3003*(1-Asumsi!$B$10),U3003)</f>
        <v>143896.5</v>
      </c>
    </row>
    <row r="3004" spans="1:22" x14ac:dyDescent="0.35">
      <c r="A3004" s="43">
        <v>43751</v>
      </c>
      <c r="B3004" s="43" t="s">
        <v>202</v>
      </c>
      <c r="C3004" s="43" t="s">
        <v>612</v>
      </c>
      <c r="D3004" s="44">
        <v>41087</v>
      </c>
      <c r="E3004" s="43">
        <v>43</v>
      </c>
      <c r="F3004" s="43">
        <v>1242880</v>
      </c>
      <c r="G3004" s="43">
        <v>0.08</v>
      </c>
      <c r="H3004" s="43">
        <v>99430</v>
      </c>
      <c r="I3004" s="43" t="s">
        <v>76</v>
      </c>
      <c r="J3004" s="43" t="s">
        <v>140</v>
      </c>
      <c r="K3004" s="43">
        <f t="shared" si="368"/>
        <v>2012</v>
      </c>
      <c r="L3004" s="43">
        <f t="shared" si="369"/>
        <v>1</v>
      </c>
      <c r="M3004" s="43">
        <f t="shared" si="370"/>
        <v>0</v>
      </c>
      <c r="N3004" s="43">
        <f t="shared" si="371"/>
        <v>1</v>
      </c>
      <c r="O3004" s="43" t="str">
        <f t="shared" si="372"/>
        <v>D: 7%+</v>
      </c>
      <c r="P3004" s="45">
        <f t="shared" si="373"/>
        <v>1143450</v>
      </c>
      <c r="Q3004" s="45">
        <f>IF(L3004=1,F3004*INDEX(Asumsi!$B$5:$B$7,MATCH(I3004,Asumsi!$A$5:$A$7,0))-H3004,0)</f>
        <v>273434</v>
      </c>
      <c r="R3004" s="46">
        <f>MIN(G3004,INDEX(Asumsi!$C$5:$C$7,MATCH(I3004,Asumsi!$A$5:$A$7,0)))</f>
        <v>0.05</v>
      </c>
      <c r="S3004" s="43">
        <f t="shared" si="374"/>
        <v>1</v>
      </c>
      <c r="T3004" s="45">
        <f t="shared" si="375"/>
        <v>37286.400000000001</v>
      </c>
      <c r="U3004" s="45">
        <f>IF(L3004=1,F3004*INDEX(Asumsi!$B$5:$B$7,MATCH(I3004,Asumsi!$A$5:$A$7,0))-F3004*R3004,0)</f>
        <v>310720</v>
      </c>
      <c r="V3004" s="45">
        <f>IF(S3004=1,U3004*(1-Asumsi!$B$10),U3004)</f>
        <v>295184</v>
      </c>
    </row>
    <row r="3005" spans="1:22" x14ac:dyDescent="0.35">
      <c r="A3005" s="43">
        <v>44448</v>
      </c>
      <c r="B3005" s="43" t="s">
        <v>202</v>
      </c>
      <c r="C3005" s="43" t="s">
        <v>540</v>
      </c>
      <c r="D3005" s="44">
        <v>39916</v>
      </c>
      <c r="E3005" s="43">
        <v>28</v>
      </c>
      <c r="F3005" s="43">
        <v>1902120</v>
      </c>
      <c r="G3005" s="43">
        <v>0.02</v>
      </c>
      <c r="H3005" s="43">
        <v>38042</v>
      </c>
      <c r="I3005" s="43" t="s">
        <v>77</v>
      </c>
      <c r="J3005" s="43" t="s">
        <v>142</v>
      </c>
      <c r="K3005" s="43">
        <f t="shared" si="368"/>
        <v>2009</v>
      </c>
      <c r="L3005" s="43">
        <f t="shared" si="369"/>
        <v>1</v>
      </c>
      <c r="M3005" s="43">
        <f t="shared" si="370"/>
        <v>0</v>
      </c>
      <c r="N3005" s="43">
        <f t="shared" si="371"/>
        <v>1</v>
      </c>
      <c r="O3005" s="43" t="str">
        <f t="shared" si="372"/>
        <v>B: 1-3%</v>
      </c>
      <c r="P3005" s="45">
        <f t="shared" si="373"/>
        <v>1864078</v>
      </c>
      <c r="Q3005" s="45">
        <f>IF(L3005=1,F3005*INDEX(Asumsi!$B$5:$B$7,MATCH(I3005,Asumsi!$A$5:$A$7,0))-H3005,0)</f>
        <v>532594</v>
      </c>
      <c r="R3005" s="46">
        <f>MIN(G3005,INDEX(Asumsi!$C$5:$C$7,MATCH(I3005,Asumsi!$A$5:$A$7,0)))</f>
        <v>0.02</v>
      </c>
      <c r="S3005" s="43">
        <f t="shared" si="374"/>
        <v>0</v>
      </c>
      <c r="T3005" s="45">
        <f t="shared" si="375"/>
        <v>0</v>
      </c>
      <c r="U3005" s="45">
        <f>IF(L3005=1,F3005*INDEX(Asumsi!$B$5:$B$7,MATCH(I3005,Asumsi!$A$5:$A$7,0))-F3005*R3005,0)</f>
        <v>532593.6</v>
      </c>
      <c r="V3005" s="45">
        <f>IF(S3005=1,U3005*(1-Asumsi!$B$10),U3005)</f>
        <v>532593.6</v>
      </c>
    </row>
    <row r="3006" spans="1:22" x14ac:dyDescent="0.35">
      <c r="A3006" s="43">
        <v>46534</v>
      </c>
      <c r="B3006" s="43" t="s">
        <v>202</v>
      </c>
      <c r="C3006" s="43" t="s">
        <v>576</v>
      </c>
      <c r="D3006" s="44">
        <v>41185</v>
      </c>
      <c r="E3006" s="43">
        <v>13</v>
      </c>
      <c r="F3006" s="43">
        <v>2682620</v>
      </c>
      <c r="G3006" s="43">
        <v>0.05</v>
      </c>
      <c r="H3006" s="43">
        <v>134131</v>
      </c>
      <c r="I3006" s="43" t="s">
        <v>77</v>
      </c>
      <c r="J3006" s="43" t="s">
        <v>134</v>
      </c>
      <c r="K3006" s="43">
        <f t="shared" si="368"/>
        <v>2012</v>
      </c>
      <c r="L3006" s="43">
        <f t="shared" si="369"/>
        <v>1</v>
      </c>
      <c r="M3006" s="43">
        <f t="shared" si="370"/>
        <v>0</v>
      </c>
      <c r="N3006" s="43">
        <f t="shared" si="371"/>
        <v>1</v>
      </c>
      <c r="O3006" s="43" t="str">
        <f t="shared" si="372"/>
        <v>C: 4-6%</v>
      </c>
      <c r="P3006" s="45">
        <f t="shared" si="373"/>
        <v>2548489</v>
      </c>
      <c r="Q3006" s="45">
        <f>IF(L3006=1,F3006*INDEX(Asumsi!$B$5:$B$7,MATCH(I3006,Asumsi!$A$5:$A$7,0))-H3006,0)</f>
        <v>670655</v>
      </c>
      <c r="R3006" s="46">
        <f>MIN(G3006,INDEX(Asumsi!$C$5:$C$7,MATCH(I3006,Asumsi!$A$5:$A$7,0)))</f>
        <v>0.05</v>
      </c>
      <c r="S3006" s="43">
        <f t="shared" si="374"/>
        <v>0</v>
      </c>
      <c r="T3006" s="45">
        <f t="shared" si="375"/>
        <v>0</v>
      </c>
      <c r="U3006" s="45">
        <f>IF(L3006=1,F3006*INDEX(Asumsi!$B$5:$B$7,MATCH(I3006,Asumsi!$A$5:$A$7,0))-F3006*R3006,0)</f>
        <v>670655</v>
      </c>
      <c r="V3006" s="45">
        <f>IF(S3006=1,U3006*(1-Asumsi!$B$10),U3006)</f>
        <v>670655</v>
      </c>
    </row>
    <row r="3007" spans="1:22" x14ac:dyDescent="0.35">
      <c r="A3007" s="43">
        <v>47459</v>
      </c>
      <c r="B3007" s="43" t="s">
        <v>202</v>
      </c>
      <c r="C3007" s="43" t="s">
        <v>621</v>
      </c>
      <c r="D3007" s="44">
        <v>40772</v>
      </c>
      <c r="E3007" s="43">
        <v>10</v>
      </c>
      <c r="F3007" s="43">
        <v>394420</v>
      </c>
      <c r="G3007" s="43">
        <v>0.06</v>
      </c>
      <c r="H3007" s="43">
        <v>23665</v>
      </c>
      <c r="I3007" s="43" t="s">
        <v>76</v>
      </c>
      <c r="J3007" s="43" t="s">
        <v>138</v>
      </c>
      <c r="K3007" s="43">
        <f t="shared" si="368"/>
        <v>2011</v>
      </c>
      <c r="L3007" s="43">
        <f t="shared" si="369"/>
        <v>1</v>
      </c>
      <c r="M3007" s="43">
        <f t="shared" si="370"/>
        <v>0</v>
      </c>
      <c r="N3007" s="43">
        <f t="shared" si="371"/>
        <v>1</v>
      </c>
      <c r="O3007" s="43" t="str">
        <f t="shared" si="372"/>
        <v>C: 4-6%</v>
      </c>
      <c r="P3007" s="45">
        <f t="shared" si="373"/>
        <v>370755</v>
      </c>
      <c r="Q3007" s="45">
        <f>IF(L3007=1,F3007*INDEX(Asumsi!$B$5:$B$7,MATCH(I3007,Asumsi!$A$5:$A$7,0))-H3007,0)</f>
        <v>94661</v>
      </c>
      <c r="R3007" s="46">
        <f>MIN(G3007,INDEX(Asumsi!$C$5:$C$7,MATCH(I3007,Asumsi!$A$5:$A$7,0)))</f>
        <v>0.05</v>
      </c>
      <c r="S3007" s="43">
        <f t="shared" si="374"/>
        <v>1</v>
      </c>
      <c r="T3007" s="45">
        <f t="shared" si="375"/>
        <v>3944.199999999998</v>
      </c>
      <c r="U3007" s="45">
        <f>IF(L3007=1,F3007*INDEX(Asumsi!$B$5:$B$7,MATCH(I3007,Asumsi!$A$5:$A$7,0))-F3007*R3007,0)</f>
        <v>98605</v>
      </c>
      <c r="V3007" s="45">
        <f>IF(S3007=1,U3007*(1-Asumsi!$B$10),U3007)</f>
        <v>93674.75</v>
      </c>
    </row>
    <row r="3008" spans="1:22" x14ac:dyDescent="0.35">
      <c r="A3008" s="43">
        <v>49190</v>
      </c>
      <c r="B3008" s="43" t="s">
        <v>202</v>
      </c>
      <c r="C3008" s="43" t="s">
        <v>588</v>
      </c>
      <c r="D3008" s="44">
        <v>41254</v>
      </c>
      <c r="E3008" s="43">
        <v>4</v>
      </c>
      <c r="F3008" s="43">
        <v>56080</v>
      </c>
      <c r="G3008" s="43">
        <v>0.09</v>
      </c>
      <c r="H3008" s="43">
        <v>5047</v>
      </c>
      <c r="I3008" s="43" t="s">
        <v>76</v>
      </c>
      <c r="J3008" s="43" t="s">
        <v>145</v>
      </c>
      <c r="K3008" s="43">
        <f t="shared" si="368"/>
        <v>2012</v>
      </c>
      <c r="L3008" s="43">
        <f t="shared" si="369"/>
        <v>1</v>
      </c>
      <c r="M3008" s="43">
        <f t="shared" si="370"/>
        <v>0</v>
      </c>
      <c r="N3008" s="43">
        <f t="shared" si="371"/>
        <v>1</v>
      </c>
      <c r="O3008" s="43" t="str">
        <f t="shared" si="372"/>
        <v>D: 7%+</v>
      </c>
      <c r="P3008" s="45">
        <f t="shared" si="373"/>
        <v>51033</v>
      </c>
      <c r="Q3008" s="45">
        <f>IF(L3008=1,F3008*INDEX(Asumsi!$B$5:$B$7,MATCH(I3008,Asumsi!$A$5:$A$7,0))-H3008,0)</f>
        <v>11777</v>
      </c>
      <c r="R3008" s="46">
        <f>MIN(G3008,INDEX(Asumsi!$C$5:$C$7,MATCH(I3008,Asumsi!$A$5:$A$7,0)))</f>
        <v>0.05</v>
      </c>
      <c r="S3008" s="43">
        <f t="shared" si="374"/>
        <v>1</v>
      </c>
      <c r="T3008" s="45">
        <f t="shared" si="375"/>
        <v>2243.1999999999998</v>
      </c>
      <c r="U3008" s="45">
        <f>IF(L3008=1,F3008*INDEX(Asumsi!$B$5:$B$7,MATCH(I3008,Asumsi!$A$5:$A$7,0))-F3008*R3008,0)</f>
        <v>14020</v>
      </c>
      <c r="V3008" s="45">
        <f>IF(S3008=1,U3008*(1-Asumsi!$B$10),U3008)</f>
        <v>13319</v>
      </c>
    </row>
    <row r="3009" spans="1:22" x14ac:dyDescent="0.35">
      <c r="A3009" s="43">
        <v>55431</v>
      </c>
      <c r="B3009" s="43" t="s">
        <v>202</v>
      </c>
      <c r="C3009" s="43" t="s">
        <v>750</v>
      </c>
      <c r="D3009" s="44">
        <v>41068</v>
      </c>
      <c r="E3009" s="43">
        <v>13</v>
      </c>
      <c r="F3009" s="43">
        <v>7447980</v>
      </c>
      <c r="G3009" s="43">
        <v>0.03</v>
      </c>
      <c r="H3009" s="43">
        <v>223439</v>
      </c>
      <c r="I3009" s="43" t="s">
        <v>76</v>
      </c>
      <c r="J3009" s="43" t="s">
        <v>141</v>
      </c>
      <c r="K3009" s="43">
        <f t="shared" si="368"/>
        <v>2012</v>
      </c>
      <c r="L3009" s="43">
        <f t="shared" si="369"/>
        <v>1</v>
      </c>
      <c r="M3009" s="43">
        <f t="shared" si="370"/>
        <v>0</v>
      </c>
      <c r="N3009" s="43">
        <f t="shared" si="371"/>
        <v>1</v>
      </c>
      <c r="O3009" s="43" t="str">
        <f t="shared" si="372"/>
        <v>B: 1-3%</v>
      </c>
      <c r="P3009" s="45">
        <f t="shared" si="373"/>
        <v>7224541</v>
      </c>
      <c r="Q3009" s="45">
        <f>IF(L3009=1,F3009*INDEX(Asumsi!$B$5:$B$7,MATCH(I3009,Asumsi!$A$5:$A$7,0))-H3009,0)</f>
        <v>2010955</v>
      </c>
      <c r="R3009" s="46">
        <f>MIN(G3009,INDEX(Asumsi!$C$5:$C$7,MATCH(I3009,Asumsi!$A$5:$A$7,0)))</f>
        <v>0.03</v>
      </c>
      <c r="S3009" s="43">
        <f t="shared" si="374"/>
        <v>0</v>
      </c>
      <c r="T3009" s="45">
        <f t="shared" si="375"/>
        <v>0</v>
      </c>
      <c r="U3009" s="45">
        <f>IF(L3009=1,F3009*INDEX(Asumsi!$B$5:$B$7,MATCH(I3009,Asumsi!$A$5:$A$7,0))-F3009*R3009,0)</f>
        <v>2010954.6</v>
      </c>
      <c r="V3009" s="45">
        <f>IF(S3009=1,U3009*(1-Asumsi!$B$10),U3009)</f>
        <v>2010954.6</v>
      </c>
    </row>
    <row r="3010" spans="1:22" x14ac:dyDescent="0.35">
      <c r="A3010" s="43">
        <v>55713</v>
      </c>
      <c r="B3010" s="43" t="s">
        <v>202</v>
      </c>
      <c r="C3010" s="43" t="s">
        <v>748</v>
      </c>
      <c r="D3010" s="44">
        <v>39846</v>
      </c>
      <c r="E3010" s="43">
        <v>49</v>
      </c>
      <c r="F3010" s="43">
        <v>11437700</v>
      </c>
      <c r="G3010" s="43">
        <v>0.09</v>
      </c>
      <c r="H3010" s="43">
        <v>1029393</v>
      </c>
      <c r="I3010" s="43" t="s">
        <v>75</v>
      </c>
      <c r="J3010" s="43" t="s">
        <v>135</v>
      </c>
      <c r="K3010" s="43">
        <f t="shared" ref="K3010:K3073" si="376">YEAR(D3010)</f>
        <v>2009</v>
      </c>
      <c r="L3010" s="43">
        <f t="shared" ref="L3010:L3073" si="377">IF(B3010="Order Finished",1,0)</f>
        <v>1</v>
      </c>
      <c r="M3010" s="43">
        <f t="shared" ref="M3010:M3073" si="378">IF(B3010="Order Returned",1,0)</f>
        <v>0</v>
      </c>
      <c r="N3010" s="43">
        <f t="shared" ref="N3010:N3073" si="379">IF(B3010="Order Cancelled",0,1)</f>
        <v>1</v>
      </c>
      <c r="O3010" s="43" t="str">
        <f t="shared" ref="O3010:O3073" si="380">IF(G3010=0,"A: 0%",IF(G3010&lt;=0.03,"B: 1-3%",IF(G3010&lt;=0.06,"C: 4-6%","D: 7%+")))</f>
        <v>D: 7%+</v>
      </c>
      <c r="P3010" s="45">
        <f t="shared" ref="P3010:P3073" si="381">IF(L3010=1,F3010-H3010,0)</f>
        <v>10408307</v>
      </c>
      <c r="Q3010" s="45">
        <f>IF(L3010=1,F3010*INDEX(Asumsi!$B$5:$B$7,MATCH(I3010,Asumsi!$A$5:$A$7,0))-H3010,0)</f>
        <v>2401917</v>
      </c>
      <c r="R3010" s="46">
        <f>MIN(G3010,INDEX(Asumsi!$C$5:$C$7,MATCH(I3010,Asumsi!$A$5:$A$7,0)))</f>
        <v>0.03</v>
      </c>
      <c r="S3010" s="43">
        <f t="shared" ref="S3010:S3073" si="382">IF(G3010&gt;R3010,1,0)</f>
        <v>1</v>
      </c>
      <c r="T3010" s="45">
        <f t="shared" ref="T3010:T3073" si="383">IF(L3010=1,F3010*(G3010-R3010),0)</f>
        <v>686262</v>
      </c>
      <c r="U3010" s="45">
        <f>IF(L3010=1,F3010*INDEX(Asumsi!$B$5:$B$7,MATCH(I3010,Asumsi!$A$5:$A$7,0))-F3010*R3010,0)</f>
        <v>3088179</v>
      </c>
      <c r="V3010" s="45">
        <f>IF(S3010=1,U3010*(1-Asumsi!$B$10),U3010)</f>
        <v>2933770.05</v>
      </c>
    </row>
    <row r="3011" spans="1:22" x14ac:dyDescent="0.35">
      <c r="A3011" s="43">
        <v>59552</v>
      </c>
      <c r="B3011" s="43" t="s">
        <v>202</v>
      </c>
      <c r="C3011" s="43" t="s">
        <v>627</v>
      </c>
      <c r="D3011" s="44">
        <v>40191</v>
      </c>
      <c r="E3011" s="43">
        <v>39</v>
      </c>
      <c r="F3011" s="43">
        <v>628520</v>
      </c>
      <c r="G3011" s="43">
        <v>0</v>
      </c>
      <c r="H3011" s="43">
        <v>0</v>
      </c>
      <c r="I3011" s="43" t="s">
        <v>76</v>
      </c>
      <c r="J3011" s="43" t="s">
        <v>138</v>
      </c>
      <c r="K3011" s="43">
        <f t="shared" si="376"/>
        <v>2010</v>
      </c>
      <c r="L3011" s="43">
        <f t="shared" si="377"/>
        <v>1</v>
      </c>
      <c r="M3011" s="43">
        <f t="shared" si="378"/>
        <v>0</v>
      </c>
      <c r="N3011" s="43">
        <f t="shared" si="379"/>
        <v>1</v>
      </c>
      <c r="O3011" s="43" t="str">
        <f t="shared" si="380"/>
        <v>A: 0%</v>
      </c>
      <c r="P3011" s="45">
        <f t="shared" si="381"/>
        <v>628520</v>
      </c>
      <c r="Q3011" s="45">
        <f>IF(L3011=1,F3011*INDEX(Asumsi!$B$5:$B$7,MATCH(I3011,Asumsi!$A$5:$A$7,0))-H3011,0)</f>
        <v>188556</v>
      </c>
      <c r="R3011" s="46">
        <f>MIN(G3011,INDEX(Asumsi!$C$5:$C$7,MATCH(I3011,Asumsi!$A$5:$A$7,0)))</f>
        <v>0</v>
      </c>
      <c r="S3011" s="43">
        <f t="shared" si="382"/>
        <v>0</v>
      </c>
      <c r="T3011" s="45">
        <f t="shared" si="383"/>
        <v>0</v>
      </c>
      <c r="U3011" s="45">
        <f>IF(L3011=1,F3011*INDEX(Asumsi!$B$5:$B$7,MATCH(I3011,Asumsi!$A$5:$A$7,0))-F3011*R3011,0)</f>
        <v>188556</v>
      </c>
      <c r="V3011" s="45">
        <f>IF(S3011=1,U3011*(1-Asumsi!$B$10),U3011)</f>
        <v>188556</v>
      </c>
    </row>
    <row r="3012" spans="1:22" x14ac:dyDescent="0.35">
      <c r="A3012" s="43">
        <v>2272</v>
      </c>
      <c r="B3012" s="43" t="s">
        <v>202</v>
      </c>
      <c r="C3012" s="43" t="s">
        <v>751</v>
      </c>
      <c r="D3012" s="44">
        <v>40280</v>
      </c>
      <c r="E3012" s="43">
        <v>39</v>
      </c>
      <c r="F3012" s="43">
        <v>15360580</v>
      </c>
      <c r="G3012" s="43">
        <v>0.08</v>
      </c>
      <c r="H3012" s="43">
        <v>1228846</v>
      </c>
      <c r="I3012" s="43" t="s">
        <v>75</v>
      </c>
      <c r="J3012" s="43" t="s">
        <v>136</v>
      </c>
      <c r="K3012" s="43">
        <f t="shared" si="376"/>
        <v>2010</v>
      </c>
      <c r="L3012" s="43">
        <f t="shared" si="377"/>
        <v>1</v>
      </c>
      <c r="M3012" s="43">
        <f t="shared" si="378"/>
        <v>0</v>
      </c>
      <c r="N3012" s="43">
        <f t="shared" si="379"/>
        <v>1</v>
      </c>
      <c r="O3012" s="43" t="str">
        <f t="shared" si="380"/>
        <v>D: 7%+</v>
      </c>
      <c r="P3012" s="45">
        <f t="shared" si="381"/>
        <v>14131734</v>
      </c>
      <c r="Q3012" s="45">
        <f>IF(L3012=1,F3012*INDEX(Asumsi!$B$5:$B$7,MATCH(I3012,Asumsi!$A$5:$A$7,0))-H3012,0)</f>
        <v>3379328</v>
      </c>
      <c r="R3012" s="46">
        <f>MIN(G3012,INDEX(Asumsi!$C$5:$C$7,MATCH(I3012,Asumsi!$A$5:$A$7,0)))</f>
        <v>0.03</v>
      </c>
      <c r="S3012" s="43">
        <f t="shared" si="382"/>
        <v>1</v>
      </c>
      <c r="T3012" s="45">
        <f t="shared" si="383"/>
        <v>768029</v>
      </c>
      <c r="U3012" s="45">
        <f>IF(L3012=1,F3012*INDEX(Asumsi!$B$5:$B$7,MATCH(I3012,Asumsi!$A$5:$A$7,0))-F3012*R3012,0)</f>
        <v>4147356.6</v>
      </c>
      <c r="V3012" s="45">
        <f>IF(S3012=1,U3012*(1-Asumsi!$B$10),U3012)</f>
        <v>3939988.77</v>
      </c>
    </row>
    <row r="3013" spans="1:22" x14ac:dyDescent="0.35">
      <c r="A3013" s="43">
        <v>6498</v>
      </c>
      <c r="B3013" s="43" t="s">
        <v>209</v>
      </c>
      <c r="C3013" s="43" t="s">
        <v>412</v>
      </c>
      <c r="D3013" s="44">
        <v>39889</v>
      </c>
      <c r="E3013" s="43">
        <v>38</v>
      </c>
      <c r="F3013" s="43">
        <v>673700</v>
      </c>
      <c r="G3013" s="43">
        <v>0.01</v>
      </c>
      <c r="H3013" s="43">
        <v>6737</v>
      </c>
      <c r="I3013" s="43" t="s">
        <v>77</v>
      </c>
      <c r="J3013" s="43" t="s">
        <v>142</v>
      </c>
      <c r="K3013" s="43">
        <f t="shared" si="376"/>
        <v>2009</v>
      </c>
      <c r="L3013" s="43">
        <f t="shared" si="377"/>
        <v>0</v>
      </c>
      <c r="M3013" s="43">
        <f t="shared" si="378"/>
        <v>1</v>
      </c>
      <c r="N3013" s="43">
        <f t="shared" si="379"/>
        <v>1</v>
      </c>
      <c r="O3013" s="43" t="str">
        <f t="shared" si="380"/>
        <v>B: 1-3%</v>
      </c>
      <c r="P3013" s="45">
        <f t="shared" si="381"/>
        <v>0</v>
      </c>
      <c r="Q3013" s="45">
        <f>IF(L3013=1,F3013*INDEX(Asumsi!$B$5:$B$7,MATCH(I3013,Asumsi!$A$5:$A$7,0))-H3013,0)</f>
        <v>0</v>
      </c>
      <c r="R3013" s="46">
        <f>MIN(G3013,INDEX(Asumsi!$C$5:$C$7,MATCH(I3013,Asumsi!$A$5:$A$7,0)))</f>
        <v>0.01</v>
      </c>
      <c r="S3013" s="43">
        <f t="shared" si="382"/>
        <v>0</v>
      </c>
      <c r="T3013" s="45">
        <f t="shared" si="383"/>
        <v>0</v>
      </c>
      <c r="U3013" s="45">
        <f>IF(L3013=1,F3013*INDEX(Asumsi!$B$5:$B$7,MATCH(I3013,Asumsi!$A$5:$A$7,0))-F3013*R3013,0)</f>
        <v>0</v>
      </c>
      <c r="V3013" s="45">
        <f>IF(S3013=1,U3013*(1-Asumsi!$B$10),U3013)</f>
        <v>0</v>
      </c>
    </row>
    <row r="3014" spans="1:22" x14ac:dyDescent="0.35">
      <c r="A3014" s="43">
        <v>16260</v>
      </c>
      <c r="B3014" s="43" t="s">
        <v>202</v>
      </c>
      <c r="C3014" s="43" t="s">
        <v>504</v>
      </c>
      <c r="D3014" s="44">
        <v>40860</v>
      </c>
      <c r="E3014" s="43">
        <v>47</v>
      </c>
      <c r="F3014" s="43">
        <v>29920192</v>
      </c>
      <c r="G3014" s="43">
        <v>0.01</v>
      </c>
      <c r="H3014" s="43">
        <v>299202</v>
      </c>
      <c r="I3014" s="43" t="s">
        <v>75</v>
      </c>
      <c r="J3014" s="43" t="s">
        <v>136</v>
      </c>
      <c r="K3014" s="43">
        <f t="shared" si="376"/>
        <v>2011</v>
      </c>
      <c r="L3014" s="43">
        <f t="shared" si="377"/>
        <v>1</v>
      </c>
      <c r="M3014" s="43">
        <f t="shared" si="378"/>
        <v>0</v>
      </c>
      <c r="N3014" s="43">
        <f t="shared" si="379"/>
        <v>1</v>
      </c>
      <c r="O3014" s="43" t="str">
        <f t="shared" si="380"/>
        <v>B: 1-3%</v>
      </c>
      <c r="P3014" s="45">
        <f t="shared" si="381"/>
        <v>29620990</v>
      </c>
      <c r="Q3014" s="45">
        <f>IF(L3014=1,F3014*INDEX(Asumsi!$B$5:$B$7,MATCH(I3014,Asumsi!$A$5:$A$7,0))-H3014,0)</f>
        <v>8676855.5999999996</v>
      </c>
      <c r="R3014" s="46">
        <f>MIN(G3014,INDEX(Asumsi!$C$5:$C$7,MATCH(I3014,Asumsi!$A$5:$A$7,0)))</f>
        <v>0.01</v>
      </c>
      <c r="S3014" s="43">
        <f t="shared" si="382"/>
        <v>0</v>
      </c>
      <c r="T3014" s="45">
        <f t="shared" si="383"/>
        <v>0</v>
      </c>
      <c r="U3014" s="45">
        <f>IF(L3014=1,F3014*INDEX(Asumsi!$B$5:$B$7,MATCH(I3014,Asumsi!$A$5:$A$7,0))-F3014*R3014,0)</f>
        <v>8676855.6799999997</v>
      </c>
      <c r="V3014" s="45">
        <f>IF(S3014=1,U3014*(1-Asumsi!$B$10),U3014)</f>
        <v>8676855.6799999997</v>
      </c>
    </row>
    <row r="3015" spans="1:22" x14ac:dyDescent="0.35">
      <c r="A3015" s="43">
        <v>16359</v>
      </c>
      <c r="B3015" s="43" t="s">
        <v>202</v>
      </c>
      <c r="C3015" s="43" t="s">
        <v>751</v>
      </c>
      <c r="D3015" s="44">
        <v>41043</v>
      </c>
      <c r="E3015" s="43">
        <v>39</v>
      </c>
      <c r="F3015" s="43">
        <v>2687200</v>
      </c>
      <c r="G3015" s="43">
        <v>0.06</v>
      </c>
      <c r="H3015" s="43">
        <v>161232</v>
      </c>
      <c r="I3015" s="43" t="s">
        <v>76</v>
      </c>
      <c r="J3015" s="43" t="s">
        <v>146</v>
      </c>
      <c r="K3015" s="43">
        <f t="shared" si="376"/>
        <v>2012</v>
      </c>
      <c r="L3015" s="43">
        <f t="shared" si="377"/>
        <v>1</v>
      </c>
      <c r="M3015" s="43">
        <f t="shared" si="378"/>
        <v>0</v>
      </c>
      <c r="N3015" s="43">
        <f t="shared" si="379"/>
        <v>1</v>
      </c>
      <c r="O3015" s="43" t="str">
        <f t="shared" si="380"/>
        <v>C: 4-6%</v>
      </c>
      <c r="P3015" s="45">
        <f t="shared" si="381"/>
        <v>2525968</v>
      </c>
      <c r="Q3015" s="45">
        <f>IF(L3015=1,F3015*INDEX(Asumsi!$B$5:$B$7,MATCH(I3015,Asumsi!$A$5:$A$7,0))-H3015,0)</f>
        <v>644928</v>
      </c>
      <c r="R3015" s="46">
        <f>MIN(G3015,INDEX(Asumsi!$C$5:$C$7,MATCH(I3015,Asumsi!$A$5:$A$7,0)))</f>
        <v>0.05</v>
      </c>
      <c r="S3015" s="43">
        <f t="shared" si="382"/>
        <v>1</v>
      </c>
      <c r="T3015" s="45">
        <f t="shared" si="383"/>
        <v>26871.999999999985</v>
      </c>
      <c r="U3015" s="45">
        <f>IF(L3015=1,F3015*INDEX(Asumsi!$B$5:$B$7,MATCH(I3015,Asumsi!$A$5:$A$7,0))-F3015*R3015,0)</f>
        <v>671800</v>
      </c>
      <c r="V3015" s="45">
        <f>IF(S3015=1,U3015*(1-Asumsi!$B$10),U3015)</f>
        <v>638210</v>
      </c>
    </row>
    <row r="3016" spans="1:22" x14ac:dyDescent="0.35">
      <c r="A3016" s="43">
        <v>21922</v>
      </c>
      <c r="B3016" s="43" t="s">
        <v>202</v>
      </c>
      <c r="C3016" s="43" t="s">
        <v>752</v>
      </c>
      <c r="D3016" s="44">
        <v>40128</v>
      </c>
      <c r="E3016" s="43">
        <v>17</v>
      </c>
      <c r="F3016" s="43">
        <v>17874760</v>
      </c>
      <c r="G3016" s="43">
        <v>0.01</v>
      </c>
      <c r="H3016" s="43">
        <v>178748</v>
      </c>
      <c r="I3016" s="43" t="s">
        <v>75</v>
      </c>
      <c r="J3016" s="43" t="s">
        <v>135</v>
      </c>
      <c r="K3016" s="43">
        <f t="shared" si="376"/>
        <v>2009</v>
      </c>
      <c r="L3016" s="43">
        <f t="shared" si="377"/>
        <v>1</v>
      </c>
      <c r="M3016" s="43">
        <f t="shared" si="378"/>
        <v>0</v>
      </c>
      <c r="N3016" s="43">
        <f t="shared" si="379"/>
        <v>1</v>
      </c>
      <c r="O3016" s="43" t="str">
        <f t="shared" si="380"/>
        <v>B: 1-3%</v>
      </c>
      <c r="P3016" s="45">
        <f t="shared" si="381"/>
        <v>17696012</v>
      </c>
      <c r="Q3016" s="45">
        <f>IF(L3016=1,F3016*INDEX(Asumsi!$B$5:$B$7,MATCH(I3016,Asumsi!$A$5:$A$7,0))-H3016,0)</f>
        <v>5183680</v>
      </c>
      <c r="R3016" s="46">
        <f>MIN(G3016,INDEX(Asumsi!$C$5:$C$7,MATCH(I3016,Asumsi!$A$5:$A$7,0)))</f>
        <v>0.01</v>
      </c>
      <c r="S3016" s="43">
        <f t="shared" si="382"/>
        <v>0</v>
      </c>
      <c r="T3016" s="45">
        <f t="shared" si="383"/>
        <v>0</v>
      </c>
      <c r="U3016" s="45">
        <f>IF(L3016=1,F3016*INDEX(Asumsi!$B$5:$B$7,MATCH(I3016,Asumsi!$A$5:$A$7,0))-F3016*R3016,0)</f>
        <v>5183680.4000000004</v>
      </c>
      <c r="V3016" s="45">
        <f>IF(S3016=1,U3016*(1-Asumsi!$B$10),U3016)</f>
        <v>5183680.4000000004</v>
      </c>
    </row>
    <row r="3017" spans="1:22" x14ac:dyDescent="0.35">
      <c r="A3017" s="43">
        <v>23558</v>
      </c>
      <c r="B3017" s="43" t="s">
        <v>202</v>
      </c>
      <c r="C3017" s="43" t="s">
        <v>412</v>
      </c>
      <c r="D3017" s="44">
        <v>40764</v>
      </c>
      <c r="E3017" s="43">
        <v>4</v>
      </c>
      <c r="F3017" s="43">
        <v>51640</v>
      </c>
      <c r="G3017" s="43">
        <v>0.01</v>
      </c>
      <c r="H3017" s="43">
        <v>516</v>
      </c>
      <c r="I3017" s="43" t="s">
        <v>76</v>
      </c>
      <c r="J3017" s="43" t="s">
        <v>145</v>
      </c>
      <c r="K3017" s="43">
        <f t="shared" si="376"/>
        <v>2011</v>
      </c>
      <c r="L3017" s="43">
        <f t="shared" si="377"/>
        <v>1</v>
      </c>
      <c r="M3017" s="43">
        <f t="shared" si="378"/>
        <v>0</v>
      </c>
      <c r="N3017" s="43">
        <f t="shared" si="379"/>
        <v>1</v>
      </c>
      <c r="O3017" s="43" t="str">
        <f t="shared" si="380"/>
        <v>B: 1-3%</v>
      </c>
      <c r="P3017" s="45">
        <f t="shared" si="381"/>
        <v>51124</v>
      </c>
      <c r="Q3017" s="45">
        <f>IF(L3017=1,F3017*INDEX(Asumsi!$B$5:$B$7,MATCH(I3017,Asumsi!$A$5:$A$7,0))-H3017,0)</f>
        <v>14976</v>
      </c>
      <c r="R3017" s="46">
        <f>MIN(G3017,INDEX(Asumsi!$C$5:$C$7,MATCH(I3017,Asumsi!$A$5:$A$7,0)))</f>
        <v>0.01</v>
      </c>
      <c r="S3017" s="43">
        <f t="shared" si="382"/>
        <v>0</v>
      </c>
      <c r="T3017" s="45">
        <f t="shared" si="383"/>
        <v>0</v>
      </c>
      <c r="U3017" s="45">
        <f>IF(L3017=1,F3017*INDEX(Asumsi!$B$5:$B$7,MATCH(I3017,Asumsi!$A$5:$A$7,0))-F3017*R3017,0)</f>
        <v>14975.6</v>
      </c>
      <c r="V3017" s="45">
        <f>IF(S3017=1,U3017*(1-Asumsi!$B$10),U3017)</f>
        <v>14975.6</v>
      </c>
    </row>
    <row r="3018" spans="1:22" x14ac:dyDescent="0.35">
      <c r="A3018" s="43">
        <v>27205</v>
      </c>
      <c r="B3018" s="43" t="s">
        <v>202</v>
      </c>
      <c r="C3018" s="43" t="s">
        <v>752</v>
      </c>
      <c r="D3018" s="44">
        <v>40319</v>
      </c>
      <c r="E3018" s="43">
        <v>12</v>
      </c>
      <c r="F3018" s="43">
        <v>174220</v>
      </c>
      <c r="G3018" s="43">
        <v>0.08</v>
      </c>
      <c r="H3018" s="43">
        <v>13938</v>
      </c>
      <c r="I3018" s="43" t="s">
        <v>77</v>
      </c>
      <c r="J3018" s="43" t="s">
        <v>142</v>
      </c>
      <c r="K3018" s="43">
        <f t="shared" si="376"/>
        <v>2010</v>
      </c>
      <c r="L3018" s="43">
        <f t="shared" si="377"/>
        <v>1</v>
      </c>
      <c r="M3018" s="43">
        <f t="shared" si="378"/>
        <v>0</v>
      </c>
      <c r="N3018" s="43">
        <f t="shared" si="379"/>
        <v>1</v>
      </c>
      <c r="O3018" s="43" t="str">
        <f t="shared" si="380"/>
        <v>D: 7%+</v>
      </c>
      <c r="P3018" s="45">
        <f t="shared" si="381"/>
        <v>160282</v>
      </c>
      <c r="Q3018" s="45">
        <f>IF(L3018=1,F3018*INDEX(Asumsi!$B$5:$B$7,MATCH(I3018,Asumsi!$A$5:$A$7,0))-H3018,0)</f>
        <v>38328</v>
      </c>
      <c r="R3018" s="46">
        <f>MIN(G3018,INDEX(Asumsi!$C$5:$C$7,MATCH(I3018,Asumsi!$A$5:$A$7,0)))</f>
        <v>0.05</v>
      </c>
      <c r="S3018" s="43">
        <f t="shared" si="382"/>
        <v>1</v>
      </c>
      <c r="T3018" s="45">
        <f t="shared" si="383"/>
        <v>5226.5999999999995</v>
      </c>
      <c r="U3018" s="45">
        <f>IF(L3018=1,F3018*INDEX(Asumsi!$B$5:$B$7,MATCH(I3018,Asumsi!$A$5:$A$7,0))-F3018*R3018,0)</f>
        <v>43555</v>
      </c>
      <c r="V3018" s="45">
        <f>IF(S3018=1,U3018*(1-Asumsi!$B$10),U3018)</f>
        <v>41377.25</v>
      </c>
    </row>
    <row r="3019" spans="1:22" x14ac:dyDescent="0.35">
      <c r="A3019" s="43">
        <v>27461</v>
      </c>
      <c r="B3019" s="43" t="s">
        <v>202</v>
      </c>
      <c r="C3019" s="43" t="s">
        <v>447</v>
      </c>
      <c r="D3019" s="44">
        <v>40235</v>
      </c>
      <c r="E3019" s="43">
        <v>40</v>
      </c>
      <c r="F3019" s="43">
        <v>243840</v>
      </c>
      <c r="G3019" s="43">
        <v>0.09</v>
      </c>
      <c r="H3019" s="43">
        <v>21946</v>
      </c>
      <c r="I3019" s="43" t="s">
        <v>76</v>
      </c>
      <c r="J3019" s="43" t="s">
        <v>149</v>
      </c>
      <c r="K3019" s="43">
        <f t="shared" si="376"/>
        <v>2010</v>
      </c>
      <c r="L3019" s="43">
        <f t="shared" si="377"/>
        <v>1</v>
      </c>
      <c r="M3019" s="43">
        <f t="shared" si="378"/>
        <v>0</v>
      </c>
      <c r="N3019" s="43">
        <f t="shared" si="379"/>
        <v>1</v>
      </c>
      <c r="O3019" s="43" t="str">
        <f t="shared" si="380"/>
        <v>D: 7%+</v>
      </c>
      <c r="P3019" s="45">
        <f t="shared" si="381"/>
        <v>221894</v>
      </c>
      <c r="Q3019" s="45">
        <f>IF(L3019=1,F3019*INDEX(Asumsi!$B$5:$B$7,MATCH(I3019,Asumsi!$A$5:$A$7,0))-H3019,0)</f>
        <v>51206</v>
      </c>
      <c r="R3019" s="46">
        <f>MIN(G3019,INDEX(Asumsi!$C$5:$C$7,MATCH(I3019,Asumsi!$A$5:$A$7,0)))</f>
        <v>0.05</v>
      </c>
      <c r="S3019" s="43">
        <f t="shared" si="382"/>
        <v>1</v>
      </c>
      <c r="T3019" s="45">
        <f t="shared" si="383"/>
        <v>9753.5999999999985</v>
      </c>
      <c r="U3019" s="45">
        <f>IF(L3019=1,F3019*INDEX(Asumsi!$B$5:$B$7,MATCH(I3019,Asumsi!$A$5:$A$7,0))-F3019*R3019,0)</f>
        <v>60960</v>
      </c>
      <c r="V3019" s="45">
        <f>IF(S3019=1,U3019*(1-Asumsi!$B$10),U3019)</f>
        <v>57912</v>
      </c>
    </row>
    <row r="3020" spans="1:22" x14ac:dyDescent="0.35">
      <c r="A3020" s="43">
        <v>29957</v>
      </c>
      <c r="B3020" s="43" t="s">
        <v>202</v>
      </c>
      <c r="C3020" s="43" t="s">
        <v>753</v>
      </c>
      <c r="D3020" s="44">
        <v>40250</v>
      </c>
      <c r="E3020" s="43">
        <v>31</v>
      </c>
      <c r="F3020" s="43">
        <v>2895240</v>
      </c>
      <c r="G3020" s="43">
        <v>7.0000000000000007E-2</v>
      </c>
      <c r="H3020" s="43">
        <v>202667</v>
      </c>
      <c r="I3020" s="43" t="s">
        <v>76</v>
      </c>
      <c r="J3020" s="43" t="s">
        <v>145</v>
      </c>
      <c r="K3020" s="43">
        <f t="shared" si="376"/>
        <v>2010</v>
      </c>
      <c r="L3020" s="43">
        <f t="shared" si="377"/>
        <v>1</v>
      </c>
      <c r="M3020" s="43">
        <f t="shared" si="378"/>
        <v>0</v>
      </c>
      <c r="N3020" s="43">
        <f t="shared" si="379"/>
        <v>1</v>
      </c>
      <c r="O3020" s="43" t="str">
        <f t="shared" si="380"/>
        <v>D: 7%+</v>
      </c>
      <c r="P3020" s="45">
        <f t="shared" si="381"/>
        <v>2692573</v>
      </c>
      <c r="Q3020" s="45">
        <f>IF(L3020=1,F3020*INDEX(Asumsi!$B$5:$B$7,MATCH(I3020,Asumsi!$A$5:$A$7,0))-H3020,0)</f>
        <v>665905</v>
      </c>
      <c r="R3020" s="46">
        <f>MIN(G3020,INDEX(Asumsi!$C$5:$C$7,MATCH(I3020,Asumsi!$A$5:$A$7,0)))</f>
        <v>0.05</v>
      </c>
      <c r="S3020" s="43">
        <f t="shared" si="382"/>
        <v>1</v>
      </c>
      <c r="T3020" s="45">
        <f t="shared" si="383"/>
        <v>57904.80000000001</v>
      </c>
      <c r="U3020" s="45">
        <f>IF(L3020=1,F3020*INDEX(Asumsi!$B$5:$B$7,MATCH(I3020,Asumsi!$A$5:$A$7,0))-F3020*R3020,0)</f>
        <v>723810</v>
      </c>
      <c r="V3020" s="45">
        <f>IF(S3020=1,U3020*(1-Asumsi!$B$10),U3020)</f>
        <v>687619.5</v>
      </c>
    </row>
    <row r="3021" spans="1:22" x14ac:dyDescent="0.35">
      <c r="A3021" s="43">
        <v>30593</v>
      </c>
      <c r="B3021" s="43" t="s">
        <v>202</v>
      </c>
      <c r="C3021" s="43" t="s">
        <v>321</v>
      </c>
      <c r="D3021" s="44">
        <v>40749</v>
      </c>
      <c r="E3021" s="43">
        <v>20</v>
      </c>
      <c r="F3021" s="43">
        <v>195300</v>
      </c>
      <c r="G3021" s="43">
        <v>0.04</v>
      </c>
      <c r="H3021" s="43">
        <v>7812</v>
      </c>
      <c r="I3021" s="43" t="s">
        <v>75</v>
      </c>
      <c r="J3021" s="43" t="s">
        <v>144</v>
      </c>
      <c r="K3021" s="43">
        <f t="shared" si="376"/>
        <v>2011</v>
      </c>
      <c r="L3021" s="43">
        <f t="shared" si="377"/>
        <v>1</v>
      </c>
      <c r="M3021" s="43">
        <f t="shared" si="378"/>
        <v>0</v>
      </c>
      <c r="N3021" s="43">
        <f t="shared" si="379"/>
        <v>1</v>
      </c>
      <c r="O3021" s="43" t="str">
        <f t="shared" si="380"/>
        <v>C: 4-6%</v>
      </c>
      <c r="P3021" s="45">
        <f t="shared" si="381"/>
        <v>187488</v>
      </c>
      <c r="Q3021" s="45">
        <f>IF(L3021=1,F3021*INDEX(Asumsi!$B$5:$B$7,MATCH(I3021,Asumsi!$A$5:$A$7,0))-H3021,0)</f>
        <v>50778</v>
      </c>
      <c r="R3021" s="46">
        <f>MIN(G3021,INDEX(Asumsi!$C$5:$C$7,MATCH(I3021,Asumsi!$A$5:$A$7,0)))</f>
        <v>0.03</v>
      </c>
      <c r="S3021" s="43">
        <f t="shared" si="382"/>
        <v>1</v>
      </c>
      <c r="T3021" s="45">
        <f t="shared" si="383"/>
        <v>1953.0000000000005</v>
      </c>
      <c r="U3021" s="45">
        <f>IF(L3021=1,F3021*INDEX(Asumsi!$B$5:$B$7,MATCH(I3021,Asumsi!$A$5:$A$7,0))-F3021*R3021,0)</f>
        <v>52731</v>
      </c>
      <c r="V3021" s="45">
        <f>IF(S3021=1,U3021*(1-Asumsi!$B$10),U3021)</f>
        <v>50094.45</v>
      </c>
    </row>
    <row r="3022" spans="1:22" x14ac:dyDescent="0.35">
      <c r="A3022" s="43">
        <v>37924</v>
      </c>
      <c r="B3022" s="43" t="s">
        <v>209</v>
      </c>
      <c r="C3022" s="43" t="s">
        <v>754</v>
      </c>
      <c r="D3022" s="44">
        <v>40146</v>
      </c>
      <c r="E3022" s="43">
        <v>21</v>
      </c>
      <c r="F3022" s="43">
        <v>704880</v>
      </c>
      <c r="G3022" s="43">
        <v>0.09</v>
      </c>
      <c r="H3022" s="43">
        <v>63439</v>
      </c>
      <c r="I3022" s="43" t="s">
        <v>76</v>
      </c>
      <c r="J3022" s="43" t="s">
        <v>147</v>
      </c>
      <c r="K3022" s="43">
        <f t="shared" si="376"/>
        <v>2009</v>
      </c>
      <c r="L3022" s="43">
        <f t="shared" si="377"/>
        <v>0</v>
      </c>
      <c r="M3022" s="43">
        <f t="shared" si="378"/>
        <v>1</v>
      </c>
      <c r="N3022" s="43">
        <f t="shared" si="379"/>
        <v>1</v>
      </c>
      <c r="O3022" s="43" t="str">
        <f t="shared" si="380"/>
        <v>D: 7%+</v>
      </c>
      <c r="P3022" s="45">
        <f t="shared" si="381"/>
        <v>0</v>
      </c>
      <c r="Q3022" s="45">
        <f>IF(L3022=1,F3022*INDEX(Asumsi!$B$5:$B$7,MATCH(I3022,Asumsi!$A$5:$A$7,0))-H3022,0)</f>
        <v>0</v>
      </c>
      <c r="R3022" s="46">
        <f>MIN(G3022,INDEX(Asumsi!$C$5:$C$7,MATCH(I3022,Asumsi!$A$5:$A$7,0)))</f>
        <v>0.05</v>
      </c>
      <c r="S3022" s="43">
        <f t="shared" si="382"/>
        <v>1</v>
      </c>
      <c r="T3022" s="45">
        <f t="shared" si="383"/>
        <v>0</v>
      </c>
      <c r="U3022" s="45">
        <f>IF(L3022=1,F3022*INDEX(Asumsi!$B$5:$B$7,MATCH(I3022,Asumsi!$A$5:$A$7,0))-F3022*R3022,0)</f>
        <v>0</v>
      </c>
      <c r="V3022" s="45">
        <f>IF(S3022=1,U3022*(1-Asumsi!$B$10),U3022)</f>
        <v>0</v>
      </c>
    </row>
    <row r="3023" spans="1:22" x14ac:dyDescent="0.35">
      <c r="A3023" s="43">
        <v>38400</v>
      </c>
      <c r="B3023" s="43" t="s">
        <v>209</v>
      </c>
      <c r="C3023" s="43" t="s">
        <v>447</v>
      </c>
      <c r="D3023" s="44">
        <v>40161</v>
      </c>
      <c r="E3023" s="43">
        <v>8</v>
      </c>
      <c r="F3023" s="43">
        <v>229460</v>
      </c>
      <c r="G3023" s="43">
        <v>0.03</v>
      </c>
      <c r="H3023" s="43">
        <v>6884</v>
      </c>
      <c r="I3023" s="43" t="s">
        <v>75</v>
      </c>
      <c r="J3023" s="43" t="s">
        <v>144</v>
      </c>
      <c r="K3023" s="43">
        <f t="shared" si="376"/>
        <v>2009</v>
      </c>
      <c r="L3023" s="43">
        <f t="shared" si="377"/>
        <v>0</v>
      </c>
      <c r="M3023" s="43">
        <f t="shared" si="378"/>
        <v>1</v>
      </c>
      <c r="N3023" s="43">
        <f t="shared" si="379"/>
        <v>1</v>
      </c>
      <c r="O3023" s="43" t="str">
        <f t="shared" si="380"/>
        <v>B: 1-3%</v>
      </c>
      <c r="P3023" s="45">
        <f t="shared" si="381"/>
        <v>0</v>
      </c>
      <c r="Q3023" s="45">
        <f>IF(L3023=1,F3023*INDEX(Asumsi!$B$5:$B$7,MATCH(I3023,Asumsi!$A$5:$A$7,0))-H3023,0)</f>
        <v>0</v>
      </c>
      <c r="R3023" s="46">
        <f>MIN(G3023,INDEX(Asumsi!$C$5:$C$7,MATCH(I3023,Asumsi!$A$5:$A$7,0)))</f>
        <v>0.03</v>
      </c>
      <c r="S3023" s="43">
        <f t="shared" si="382"/>
        <v>0</v>
      </c>
      <c r="T3023" s="45">
        <f t="shared" si="383"/>
        <v>0</v>
      </c>
      <c r="U3023" s="45">
        <f>IF(L3023=1,F3023*INDEX(Asumsi!$B$5:$B$7,MATCH(I3023,Asumsi!$A$5:$A$7,0))-F3023*R3023,0)</f>
        <v>0</v>
      </c>
      <c r="V3023" s="45">
        <f>IF(S3023=1,U3023*(1-Asumsi!$B$10),U3023)</f>
        <v>0</v>
      </c>
    </row>
    <row r="3024" spans="1:22" x14ac:dyDescent="0.35">
      <c r="A3024" s="43">
        <v>38498</v>
      </c>
      <c r="B3024" s="43" t="s">
        <v>202</v>
      </c>
      <c r="C3024" s="43" t="s">
        <v>220</v>
      </c>
      <c r="D3024" s="44">
        <v>41026</v>
      </c>
      <c r="E3024" s="43">
        <v>30</v>
      </c>
      <c r="F3024" s="43">
        <v>6590300</v>
      </c>
      <c r="G3024" s="43">
        <v>7.0000000000000007E-2</v>
      </c>
      <c r="H3024" s="43">
        <v>461321</v>
      </c>
      <c r="I3024" s="43" t="s">
        <v>77</v>
      </c>
      <c r="J3024" s="43" t="s">
        <v>142</v>
      </c>
      <c r="K3024" s="43">
        <f t="shared" si="376"/>
        <v>2012</v>
      </c>
      <c r="L3024" s="43">
        <f t="shared" si="377"/>
        <v>1</v>
      </c>
      <c r="M3024" s="43">
        <f t="shared" si="378"/>
        <v>0</v>
      </c>
      <c r="N3024" s="43">
        <f t="shared" si="379"/>
        <v>1</v>
      </c>
      <c r="O3024" s="43" t="str">
        <f t="shared" si="380"/>
        <v>D: 7%+</v>
      </c>
      <c r="P3024" s="45">
        <f t="shared" si="381"/>
        <v>6128979</v>
      </c>
      <c r="Q3024" s="45">
        <f>IF(L3024=1,F3024*INDEX(Asumsi!$B$5:$B$7,MATCH(I3024,Asumsi!$A$5:$A$7,0))-H3024,0)</f>
        <v>1515769</v>
      </c>
      <c r="R3024" s="46">
        <f>MIN(G3024,INDEX(Asumsi!$C$5:$C$7,MATCH(I3024,Asumsi!$A$5:$A$7,0)))</f>
        <v>0.05</v>
      </c>
      <c r="S3024" s="43">
        <f t="shared" si="382"/>
        <v>1</v>
      </c>
      <c r="T3024" s="45">
        <f t="shared" si="383"/>
        <v>131806.00000000003</v>
      </c>
      <c r="U3024" s="45">
        <f>IF(L3024=1,F3024*INDEX(Asumsi!$B$5:$B$7,MATCH(I3024,Asumsi!$A$5:$A$7,0))-F3024*R3024,0)</f>
        <v>1647575</v>
      </c>
      <c r="V3024" s="45">
        <f>IF(S3024=1,U3024*(1-Asumsi!$B$10),U3024)</f>
        <v>1565196.25</v>
      </c>
    </row>
    <row r="3025" spans="1:22" x14ac:dyDescent="0.35">
      <c r="A3025" s="43">
        <v>39492</v>
      </c>
      <c r="B3025" s="43" t="s">
        <v>202</v>
      </c>
      <c r="C3025" s="43" t="s">
        <v>752</v>
      </c>
      <c r="D3025" s="44">
        <v>40650</v>
      </c>
      <c r="E3025" s="43">
        <v>38</v>
      </c>
      <c r="F3025" s="43">
        <v>3083840</v>
      </c>
      <c r="G3025" s="43">
        <v>0.03</v>
      </c>
      <c r="H3025" s="43">
        <v>92515</v>
      </c>
      <c r="I3025" s="43" t="s">
        <v>77</v>
      </c>
      <c r="J3025" s="43" t="s">
        <v>142</v>
      </c>
      <c r="K3025" s="43">
        <f t="shared" si="376"/>
        <v>2011</v>
      </c>
      <c r="L3025" s="43">
        <f t="shared" si="377"/>
        <v>1</v>
      </c>
      <c r="M3025" s="43">
        <f t="shared" si="378"/>
        <v>0</v>
      </c>
      <c r="N3025" s="43">
        <f t="shared" si="379"/>
        <v>1</v>
      </c>
      <c r="O3025" s="43" t="str">
        <f t="shared" si="380"/>
        <v>B: 1-3%</v>
      </c>
      <c r="P3025" s="45">
        <f t="shared" si="381"/>
        <v>2991325</v>
      </c>
      <c r="Q3025" s="45">
        <f>IF(L3025=1,F3025*INDEX(Asumsi!$B$5:$B$7,MATCH(I3025,Asumsi!$A$5:$A$7,0))-H3025,0)</f>
        <v>832637</v>
      </c>
      <c r="R3025" s="46">
        <f>MIN(G3025,INDEX(Asumsi!$C$5:$C$7,MATCH(I3025,Asumsi!$A$5:$A$7,0)))</f>
        <v>0.03</v>
      </c>
      <c r="S3025" s="43">
        <f t="shared" si="382"/>
        <v>0</v>
      </c>
      <c r="T3025" s="45">
        <f t="shared" si="383"/>
        <v>0</v>
      </c>
      <c r="U3025" s="45">
        <f>IF(L3025=1,F3025*INDEX(Asumsi!$B$5:$B$7,MATCH(I3025,Asumsi!$A$5:$A$7,0))-F3025*R3025,0)</f>
        <v>832636.8</v>
      </c>
      <c r="V3025" s="45">
        <f>IF(S3025=1,U3025*(1-Asumsi!$B$10),U3025)</f>
        <v>832636.8</v>
      </c>
    </row>
    <row r="3026" spans="1:22" x14ac:dyDescent="0.35">
      <c r="A3026" s="43">
        <v>39686</v>
      </c>
      <c r="B3026" s="43" t="s">
        <v>202</v>
      </c>
      <c r="C3026" s="43" t="s">
        <v>754</v>
      </c>
      <c r="D3026" s="44">
        <v>41068</v>
      </c>
      <c r="E3026" s="43">
        <v>2</v>
      </c>
      <c r="F3026" s="43">
        <v>1477600</v>
      </c>
      <c r="G3026" s="43">
        <v>0.06</v>
      </c>
      <c r="H3026" s="43">
        <v>88656</v>
      </c>
      <c r="I3026" s="43" t="s">
        <v>76</v>
      </c>
      <c r="J3026" s="43" t="s">
        <v>141</v>
      </c>
      <c r="K3026" s="43">
        <f t="shared" si="376"/>
        <v>2012</v>
      </c>
      <c r="L3026" s="43">
        <f t="shared" si="377"/>
        <v>1</v>
      </c>
      <c r="M3026" s="43">
        <f t="shared" si="378"/>
        <v>0</v>
      </c>
      <c r="N3026" s="43">
        <f t="shared" si="379"/>
        <v>1</v>
      </c>
      <c r="O3026" s="43" t="str">
        <f t="shared" si="380"/>
        <v>C: 4-6%</v>
      </c>
      <c r="P3026" s="45">
        <f t="shared" si="381"/>
        <v>1388944</v>
      </c>
      <c r="Q3026" s="45">
        <f>IF(L3026=1,F3026*INDEX(Asumsi!$B$5:$B$7,MATCH(I3026,Asumsi!$A$5:$A$7,0))-H3026,0)</f>
        <v>354624</v>
      </c>
      <c r="R3026" s="46">
        <f>MIN(G3026,INDEX(Asumsi!$C$5:$C$7,MATCH(I3026,Asumsi!$A$5:$A$7,0)))</f>
        <v>0.05</v>
      </c>
      <c r="S3026" s="43">
        <f t="shared" si="382"/>
        <v>1</v>
      </c>
      <c r="T3026" s="45">
        <f t="shared" si="383"/>
        <v>14775.999999999993</v>
      </c>
      <c r="U3026" s="45">
        <f>IF(L3026=1,F3026*INDEX(Asumsi!$B$5:$B$7,MATCH(I3026,Asumsi!$A$5:$A$7,0))-F3026*R3026,0)</f>
        <v>369400</v>
      </c>
      <c r="V3026" s="45">
        <f>IF(S3026=1,U3026*(1-Asumsi!$B$10),U3026)</f>
        <v>350930</v>
      </c>
    </row>
    <row r="3027" spans="1:22" x14ac:dyDescent="0.35">
      <c r="A3027" s="43">
        <v>42693</v>
      </c>
      <c r="B3027" s="43" t="s">
        <v>202</v>
      </c>
      <c r="C3027" s="43" t="s">
        <v>753</v>
      </c>
      <c r="D3027" s="44">
        <v>39907</v>
      </c>
      <c r="E3027" s="43">
        <v>33</v>
      </c>
      <c r="F3027" s="43">
        <v>4236520</v>
      </c>
      <c r="G3027" s="43">
        <v>0.01</v>
      </c>
      <c r="H3027" s="43">
        <v>42365</v>
      </c>
      <c r="I3027" s="43" t="s">
        <v>76</v>
      </c>
      <c r="J3027" s="43" t="s">
        <v>140</v>
      </c>
      <c r="K3027" s="43">
        <f t="shared" si="376"/>
        <v>2009</v>
      </c>
      <c r="L3027" s="43">
        <f t="shared" si="377"/>
        <v>1</v>
      </c>
      <c r="M3027" s="43">
        <f t="shared" si="378"/>
        <v>0</v>
      </c>
      <c r="N3027" s="43">
        <f t="shared" si="379"/>
        <v>1</v>
      </c>
      <c r="O3027" s="43" t="str">
        <f t="shared" si="380"/>
        <v>B: 1-3%</v>
      </c>
      <c r="P3027" s="45">
        <f t="shared" si="381"/>
        <v>4194155</v>
      </c>
      <c r="Q3027" s="45">
        <f>IF(L3027=1,F3027*INDEX(Asumsi!$B$5:$B$7,MATCH(I3027,Asumsi!$A$5:$A$7,0))-H3027,0)</f>
        <v>1228591</v>
      </c>
      <c r="R3027" s="46">
        <f>MIN(G3027,INDEX(Asumsi!$C$5:$C$7,MATCH(I3027,Asumsi!$A$5:$A$7,0)))</f>
        <v>0.01</v>
      </c>
      <c r="S3027" s="43">
        <f t="shared" si="382"/>
        <v>0</v>
      </c>
      <c r="T3027" s="45">
        <f t="shared" si="383"/>
        <v>0</v>
      </c>
      <c r="U3027" s="45">
        <f>IF(L3027=1,F3027*INDEX(Asumsi!$B$5:$B$7,MATCH(I3027,Asumsi!$A$5:$A$7,0))-F3027*R3027,0)</f>
        <v>1228590.8</v>
      </c>
      <c r="V3027" s="45">
        <f>IF(S3027=1,U3027*(1-Asumsi!$B$10),U3027)</f>
        <v>1228590.8</v>
      </c>
    </row>
    <row r="3028" spans="1:22" x14ac:dyDescent="0.35">
      <c r="A3028" s="43">
        <v>42850</v>
      </c>
      <c r="B3028" s="43" t="s">
        <v>209</v>
      </c>
      <c r="C3028" s="43" t="s">
        <v>412</v>
      </c>
      <c r="D3028" s="44">
        <v>40715</v>
      </c>
      <c r="E3028" s="43">
        <v>27</v>
      </c>
      <c r="F3028" s="43">
        <v>1645400</v>
      </c>
      <c r="G3028" s="43">
        <v>0.05</v>
      </c>
      <c r="H3028" s="43">
        <v>82270</v>
      </c>
      <c r="I3028" s="43" t="s">
        <v>77</v>
      </c>
      <c r="J3028" s="43" t="s">
        <v>142</v>
      </c>
      <c r="K3028" s="43">
        <f t="shared" si="376"/>
        <v>2011</v>
      </c>
      <c r="L3028" s="43">
        <f t="shared" si="377"/>
        <v>0</v>
      </c>
      <c r="M3028" s="43">
        <f t="shared" si="378"/>
        <v>1</v>
      </c>
      <c r="N3028" s="43">
        <f t="shared" si="379"/>
        <v>1</v>
      </c>
      <c r="O3028" s="43" t="str">
        <f t="shared" si="380"/>
        <v>C: 4-6%</v>
      </c>
      <c r="P3028" s="45">
        <f t="shared" si="381"/>
        <v>0</v>
      </c>
      <c r="Q3028" s="45">
        <f>IF(L3028=1,F3028*INDEX(Asumsi!$B$5:$B$7,MATCH(I3028,Asumsi!$A$5:$A$7,0))-H3028,0)</f>
        <v>0</v>
      </c>
      <c r="R3028" s="46">
        <f>MIN(G3028,INDEX(Asumsi!$C$5:$C$7,MATCH(I3028,Asumsi!$A$5:$A$7,0)))</f>
        <v>0.05</v>
      </c>
      <c r="S3028" s="43">
        <f t="shared" si="382"/>
        <v>0</v>
      </c>
      <c r="T3028" s="45">
        <f t="shared" si="383"/>
        <v>0</v>
      </c>
      <c r="U3028" s="45">
        <f>IF(L3028=1,F3028*INDEX(Asumsi!$B$5:$B$7,MATCH(I3028,Asumsi!$A$5:$A$7,0))-F3028*R3028,0)</f>
        <v>0</v>
      </c>
      <c r="V3028" s="45">
        <f>IF(S3028=1,U3028*(1-Asumsi!$B$10),U3028)</f>
        <v>0</v>
      </c>
    </row>
    <row r="3029" spans="1:22" x14ac:dyDescent="0.35">
      <c r="A3029" s="43">
        <v>46212</v>
      </c>
      <c r="B3029" s="43" t="s">
        <v>202</v>
      </c>
      <c r="C3029" s="43" t="s">
        <v>751</v>
      </c>
      <c r="D3029" s="44">
        <v>41164</v>
      </c>
      <c r="E3029" s="43">
        <v>7</v>
      </c>
      <c r="F3029" s="43">
        <v>7755760</v>
      </c>
      <c r="G3029" s="43">
        <v>0.08</v>
      </c>
      <c r="H3029" s="43">
        <v>620461</v>
      </c>
      <c r="I3029" s="43" t="s">
        <v>75</v>
      </c>
      <c r="J3029" s="43" t="s">
        <v>136</v>
      </c>
      <c r="K3029" s="43">
        <f t="shared" si="376"/>
        <v>2012</v>
      </c>
      <c r="L3029" s="43">
        <f t="shared" si="377"/>
        <v>1</v>
      </c>
      <c r="M3029" s="43">
        <f t="shared" si="378"/>
        <v>0</v>
      </c>
      <c r="N3029" s="43">
        <f t="shared" si="379"/>
        <v>1</v>
      </c>
      <c r="O3029" s="43" t="str">
        <f t="shared" si="380"/>
        <v>D: 7%+</v>
      </c>
      <c r="P3029" s="45">
        <f t="shared" si="381"/>
        <v>7135299</v>
      </c>
      <c r="Q3029" s="45">
        <f>IF(L3029=1,F3029*INDEX(Asumsi!$B$5:$B$7,MATCH(I3029,Asumsi!$A$5:$A$7,0))-H3029,0)</f>
        <v>1706267</v>
      </c>
      <c r="R3029" s="46">
        <f>MIN(G3029,INDEX(Asumsi!$C$5:$C$7,MATCH(I3029,Asumsi!$A$5:$A$7,0)))</f>
        <v>0.03</v>
      </c>
      <c r="S3029" s="43">
        <f t="shared" si="382"/>
        <v>1</v>
      </c>
      <c r="T3029" s="45">
        <f t="shared" si="383"/>
        <v>387788</v>
      </c>
      <c r="U3029" s="45">
        <f>IF(L3029=1,F3029*INDEX(Asumsi!$B$5:$B$7,MATCH(I3029,Asumsi!$A$5:$A$7,0))-F3029*R3029,0)</f>
        <v>2094055.2</v>
      </c>
      <c r="V3029" s="45">
        <f>IF(S3029=1,U3029*(1-Asumsi!$B$10),U3029)</f>
        <v>1989352.44</v>
      </c>
    </row>
    <row r="3030" spans="1:22" x14ac:dyDescent="0.35">
      <c r="A3030" s="43">
        <v>49313</v>
      </c>
      <c r="B3030" s="43" t="s">
        <v>202</v>
      </c>
      <c r="C3030" s="43" t="s">
        <v>220</v>
      </c>
      <c r="D3030" s="44">
        <v>40090</v>
      </c>
      <c r="E3030" s="43">
        <v>34</v>
      </c>
      <c r="F3030" s="43">
        <v>615520</v>
      </c>
      <c r="G3030" s="43">
        <v>0.1</v>
      </c>
      <c r="H3030" s="43">
        <v>61552</v>
      </c>
      <c r="I3030" s="43" t="s">
        <v>75</v>
      </c>
      <c r="J3030" s="43" t="s">
        <v>144</v>
      </c>
      <c r="K3030" s="43">
        <f t="shared" si="376"/>
        <v>2009</v>
      </c>
      <c r="L3030" s="43">
        <f t="shared" si="377"/>
        <v>1</v>
      </c>
      <c r="M3030" s="43">
        <f t="shared" si="378"/>
        <v>0</v>
      </c>
      <c r="N3030" s="43">
        <f t="shared" si="379"/>
        <v>1</v>
      </c>
      <c r="O3030" s="43" t="str">
        <f t="shared" si="380"/>
        <v>D: 7%+</v>
      </c>
      <c r="P3030" s="45">
        <f t="shared" si="381"/>
        <v>553968</v>
      </c>
      <c r="Q3030" s="45">
        <f>IF(L3030=1,F3030*INDEX(Asumsi!$B$5:$B$7,MATCH(I3030,Asumsi!$A$5:$A$7,0))-H3030,0)</f>
        <v>123104</v>
      </c>
      <c r="R3030" s="46">
        <f>MIN(G3030,INDEX(Asumsi!$C$5:$C$7,MATCH(I3030,Asumsi!$A$5:$A$7,0)))</f>
        <v>0.03</v>
      </c>
      <c r="S3030" s="43">
        <f t="shared" si="382"/>
        <v>1</v>
      </c>
      <c r="T3030" s="45">
        <f t="shared" si="383"/>
        <v>43086.400000000001</v>
      </c>
      <c r="U3030" s="45">
        <f>IF(L3030=1,F3030*INDEX(Asumsi!$B$5:$B$7,MATCH(I3030,Asumsi!$A$5:$A$7,0))-F3030*R3030,0)</f>
        <v>166190.39999999999</v>
      </c>
      <c r="V3030" s="45">
        <f>IF(S3030=1,U3030*(1-Asumsi!$B$10),U3030)</f>
        <v>157880.87999999998</v>
      </c>
    </row>
    <row r="3031" spans="1:22" x14ac:dyDescent="0.35">
      <c r="A3031" s="43">
        <v>49477</v>
      </c>
      <c r="B3031" s="43" t="s">
        <v>202</v>
      </c>
      <c r="C3031" s="43" t="s">
        <v>220</v>
      </c>
      <c r="D3031" s="44">
        <v>40876</v>
      </c>
      <c r="E3031" s="43">
        <v>9</v>
      </c>
      <c r="F3031" s="43">
        <v>151880</v>
      </c>
      <c r="G3031" s="43">
        <v>0.01</v>
      </c>
      <c r="H3031" s="43">
        <v>1519</v>
      </c>
      <c r="I3031" s="43" t="s">
        <v>76</v>
      </c>
      <c r="J3031" s="43" t="s">
        <v>145</v>
      </c>
      <c r="K3031" s="43">
        <f t="shared" si="376"/>
        <v>2011</v>
      </c>
      <c r="L3031" s="43">
        <f t="shared" si="377"/>
        <v>1</v>
      </c>
      <c r="M3031" s="43">
        <f t="shared" si="378"/>
        <v>0</v>
      </c>
      <c r="N3031" s="43">
        <f t="shared" si="379"/>
        <v>1</v>
      </c>
      <c r="O3031" s="43" t="str">
        <f t="shared" si="380"/>
        <v>B: 1-3%</v>
      </c>
      <c r="P3031" s="45">
        <f t="shared" si="381"/>
        <v>150361</v>
      </c>
      <c r="Q3031" s="45">
        <f>IF(L3031=1,F3031*INDEX(Asumsi!$B$5:$B$7,MATCH(I3031,Asumsi!$A$5:$A$7,0))-H3031,0)</f>
        <v>44045</v>
      </c>
      <c r="R3031" s="46">
        <f>MIN(G3031,INDEX(Asumsi!$C$5:$C$7,MATCH(I3031,Asumsi!$A$5:$A$7,0)))</f>
        <v>0.01</v>
      </c>
      <c r="S3031" s="43">
        <f t="shared" si="382"/>
        <v>0</v>
      </c>
      <c r="T3031" s="45">
        <f t="shared" si="383"/>
        <v>0</v>
      </c>
      <c r="U3031" s="45">
        <f>IF(L3031=1,F3031*INDEX(Asumsi!$B$5:$B$7,MATCH(I3031,Asumsi!$A$5:$A$7,0))-F3031*R3031,0)</f>
        <v>44045.2</v>
      </c>
      <c r="V3031" s="45">
        <f>IF(S3031=1,U3031*(1-Asumsi!$B$10),U3031)</f>
        <v>44045.2</v>
      </c>
    </row>
    <row r="3032" spans="1:22" x14ac:dyDescent="0.35">
      <c r="A3032" s="43">
        <v>49889</v>
      </c>
      <c r="B3032" s="43" t="s">
        <v>202</v>
      </c>
      <c r="C3032" s="43" t="s">
        <v>754</v>
      </c>
      <c r="D3032" s="44">
        <v>41255</v>
      </c>
      <c r="E3032" s="43">
        <v>47</v>
      </c>
      <c r="F3032" s="43">
        <v>1066940</v>
      </c>
      <c r="G3032" s="43">
        <v>0.09</v>
      </c>
      <c r="H3032" s="43">
        <v>96025</v>
      </c>
      <c r="I3032" s="43" t="s">
        <v>76</v>
      </c>
      <c r="J3032" s="43" t="s">
        <v>138</v>
      </c>
      <c r="K3032" s="43">
        <f t="shared" si="376"/>
        <v>2012</v>
      </c>
      <c r="L3032" s="43">
        <f t="shared" si="377"/>
        <v>1</v>
      </c>
      <c r="M3032" s="43">
        <f t="shared" si="378"/>
        <v>0</v>
      </c>
      <c r="N3032" s="43">
        <f t="shared" si="379"/>
        <v>1</v>
      </c>
      <c r="O3032" s="43" t="str">
        <f t="shared" si="380"/>
        <v>D: 7%+</v>
      </c>
      <c r="P3032" s="45">
        <f t="shared" si="381"/>
        <v>970915</v>
      </c>
      <c r="Q3032" s="45">
        <f>IF(L3032=1,F3032*INDEX(Asumsi!$B$5:$B$7,MATCH(I3032,Asumsi!$A$5:$A$7,0))-H3032,0)</f>
        <v>224057</v>
      </c>
      <c r="R3032" s="46">
        <f>MIN(G3032,INDEX(Asumsi!$C$5:$C$7,MATCH(I3032,Asumsi!$A$5:$A$7,0)))</f>
        <v>0.05</v>
      </c>
      <c r="S3032" s="43">
        <f t="shared" si="382"/>
        <v>1</v>
      </c>
      <c r="T3032" s="45">
        <f t="shared" si="383"/>
        <v>42677.599999999991</v>
      </c>
      <c r="U3032" s="45">
        <f>IF(L3032=1,F3032*INDEX(Asumsi!$B$5:$B$7,MATCH(I3032,Asumsi!$A$5:$A$7,0))-F3032*R3032,0)</f>
        <v>266735</v>
      </c>
      <c r="V3032" s="45">
        <f>IF(S3032=1,U3032*(1-Asumsi!$B$10),U3032)</f>
        <v>253398.25</v>
      </c>
    </row>
    <row r="3033" spans="1:22" x14ac:dyDescent="0.35">
      <c r="A3033" s="43">
        <v>52416</v>
      </c>
      <c r="B3033" s="43" t="s">
        <v>202</v>
      </c>
      <c r="C3033" s="43" t="s">
        <v>753</v>
      </c>
      <c r="D3033" s="44">
        <v>39844</v>
      </c>
      <c r="E3033" s="43">
        <v>6</v>
      </c>
      <c r="F3033" s="43">
        <v>99620</v>
      </c>
      <c r="G3033" s="43">
        <v>0.05</v>
      </c>
      <c r="H3033" s="43">
        <v>4981</v>
      </c>
      <c r="I3033" s="43" t="s">
        <v>76</v>
      </c>
      <c r="J3033" s="43" t="s">
        <v>145</v>
      </c>
      <c r="K3033" s="43">
        <f t="shared" si="376"/>
        <v>2009</v>
      </c>
      <c r="L3033" s="43">
        <f t="shared" si="377"/>
        <v>1</v>
      </c>
      <c r="M3033" s="43">
        <f t="shared" si="378"/>
        <v>0</v>
      </c>
      <c r="N3033" s="43">
        <f t="shared" si="379"/>
        <v>1</v>
      </c>
      <c r="O3033" s="43" t="str">
        <f t="shared" si="380"/>
        <v>C: 4-6%</v>
      </c>
      <c r="P3033" s="45">
        <f t="shared" si="381"/>
        <v>94639</v>
      </c>
      <c r="Q3033" s="45">
        <f>IF(L3033=1,F3033*INDEX(Asumsi!$B$5:$B$7,MATCH(I3033,Asumsi!$A$5:$A$7,0))-H3033,0)</f>
        <v>24905</v>
      </c>
      <c r="R3033" s="46">
        <f>MIN(G3033,INDEX(Asumsi!$C$5:$C$7,MATCH(I3033,Asumsi!$A$5:$A$7,0)))</f>
        <v>0.05</v>
      </c>
      <c r="S3033" s="43">
        <f t="shared" si="382"/>
        <v>0</v>
      </c>
      <c r="T3033" s="45">
        <f t="shared" si="383"/>
        <v>0</v>
      </c>
      <c r="U3033" s="45">
        <f>IF(L3033=1,F3033*INDEX(Asumsi!$B$5:$B$7,MATCH(I3033,Asumsi!$A$5:$A$7,0))-F3033*R3033,0)</f>
        <v>24905</v>
      </c>
      <c r="V3033" s="45">
        <f>IF(S3033=1,U3033*(1-Asumsi!$B$10),U3033)</f>
        <v>24905</v>
      </c>
    </row>
    <row r="3034" spans="1:22" x14ac:dyDescent="0.35">
      <c r="A3034" s="43">
        <v>55140</v>
      </c>
      <c r="B3034" s="43" t="s">
        <v>202</v>
      </c>
      <c r="C3034" s="43" t="s">
        <v>447</v>
      </c>
      <c r="D3034" s="44">
        <v>40363</v>
      </c>
      <c r="E3034" s="43">
        <v>39</v>
      </c>
      <c r="F3034" s="43">
        <v>877600</v>
      </c>
      <c r="G3034" s="43">
        <v>0.09</v>
      </c>
      <c r="H3034" s="43">
        <v>78984</v>
      </c>
      <c r="I3034" s="43" t="s">
        <v>76</v>
      </c>
      <c r="J3034" s="43" t="s">
        <v>141</v>
      </c>
      <c r="K3034" s="43">
        <f t="shared" si="376"/>
        <v>2010</v>
      </c>
      <c r="L3034" s="43">
        <f t="shared" si="377"/>
        <v>1</v>
      </c>
      <c r="M3034" s="43">
        <f t="shared" si="378"/>
        <v>0</v>
      </c>
      <c r="N3034" s="43">
        <f t="shared" si="379"/>
        <v>1</v>
      </c>
      <c r="O3034" s="43" t="str">
        <f t="shared" si="380"/>
        <v>D: 7%+</v>
      </c>
      <c r="P3034" s="45">
        <f t="shared" si="381"/>
        <v>798616</v>
      </c>
      <c r="Q3034" s="45">
        <f>IF(L3034=1,F3034*INDEX(Asumsi!$B$5:$B$7,MATCH(I3034,Asumsi!$A$5:$A$7,0))-H3034,0)</f>
        <v>184296</v>
      </c>
      <c r="R3034" s="46">
        <f>MIN(G3034,INDEX(Asumsi!$C$5:$C$7,MATCH(I3034,Asumsi!$A$5:$A$7,0)))</f>
        <v>0.05</v>
      </c>
      <c r="S3034" s="43">
        <f t="shared" si="382"/>
        <v>1</v>
      </c>
      <c r="T3034" s="45">
        <f t="shared" si="383"/>
        <v>35103.999999999993</v>
      </c>
      <c r="U3034" s="45">
        <f>IF(L3034=1,F3034*INDEX(Asumsi!$B$5:$B$7,MATCH(I3034,Asumsi!$A$5:$A$7,0))-F3034*R3034,0)</f>
        <v>219400</v>
      </c>
      <c r="V3034" s="45">
        <f>IF(S3034=1,U3034*(1-Asumsi!$B$10),U3034)</f>
        <v>208430</v>
      </c>
    </row>
    <row r="3035" spans="1:22" x14ac:dyDescent="0.35">
      <c r="A3035" s="43">
        <v>56550</v>
      </c>
      <c r="B3035" s="43" t="s">
        <v>202</v>
      </c>
      <c r="C3035" s="43" t="s">
        <v>484</v>
      </c>
      <c r="D3035" s="44">
        <v>40641</v>
      </c>
      <c r="E3035" s="43">
        <v>33</v>
      </c>
      <c r="F3035" s="43">
        <v>1295540</v>
      </c>
      <c r="G3035" s="43">
        <v>0.09</v>
      </c>
      <c r="H3035" s="43">
        <v>116599</v>
      </c>
      <c r="I3035" s="43" t="s">
        <v>76</v>
      </c>
      <c r="J3035" s="43" t="s">
        <v>145</v>
      </c>
      <c r="K3035" s="43">
        <f t="shared" si="376"/>
        <v>2011</v>
      </c>
      <c r="L3035" s="43">
        <f t="shared" si="377"/>
        <v>1</v>
      </c>
      <c r="M3035" s="43">
        <f t="shared" si="378"/>
        <v>0</v>
      </c>
      <c r="N3035" s="43">
        <f t="shared" si="379"/>
        <v>1</v>
      </c>
      <c r="O3035" s="43" t="str">
        <f t="shared" si="380"/>
        <v>D: 7%+</v>
      </c>
      <c r="P3035" s="45">
        <f t="shared" si="381"/>
        <v>1178941</v>
      </c>
      <c r="Q3035" s="45">
        <f>IF(L3035=1,F3035*INDEX(Asumsi!$B$5:$B$7,MATCH(I3035,Asumsi!$A$5:$A$7,0))-H3035,0)</f>
        <v>272063</v>
      </c>
      <c r="R3035" s="46">
        <f>MIN(G3035,INDEX(Asumsi!$C$5:$C$7,MATCH(I3035,Asumsi!$A$5:$A$7,0)))</f>
        <v>0.05</v>
      </c>
      <c r="S3035" s="43">
        <f t="shared" si="382"/>
        <v>1</v>
      </c>
      <c r="T3035" s="45">
        <f t="shared" si="383"/>
        <v>51821.599999999991</v>
      </c>
      <c r="U3035" s="45">
        <f>IF(L3035=1,F3035*INDEX(Asumsi!$B$5:$B$7,MATCH(I3035,Asumsi!$A$5:$A$7,0))-F3035*R3035,0)</f>
        <v>323885</v>
      </c>
      <c r="V3035" s="45">
        <f>IF(S3035=1,U3035*(1-Asumsi!$B$10),U3035)</f>
        <v>307690.75</v>
      </c>
    </row>
    <row r="3036" spans="1:22" x14ac:dyDescent="0.35">
      <c r="A3036" s="43">
        <v>57447</v>
      </c>
      <c r="B3036" s="43" t="s">
        <v>202</v>
      </c>
      <c r="C3036" s="43" t="s">
        <v>220</v>
      </c>
      <c r="D3036" s="44">
        <v>40728</v>
      </c>
      <c r="E3036" s="43">
        <v>39</v>
      </c>
      <c r="F3036" s="43">
        <v>631760</v>
      </c>
      <c r="G3036" s="43">
        <v>0.09</v>
      </c>
      <c r="H3036" s="43">
        <v>56858</v>
      </c>
      <c r="I3036" s="43" t="s">
        <v>77</v>
      </c>
      <c r="J3036" s="43" t="s">
        <v>142</v>
      </c>
      <c r="K3036" s="43">
        <f t="shared" si="376"/>
        <v>2011</v>
      </c>
      <c r="L3036" s="43">
        <f t="shared" si="377"/>
        <v>1</v>
      </c>
      <c r="M3036" s="43">
        <f t="shared" si="378"/>
        <v>0</v>
      </c>
      <c r="N3036" s="43">
        <f t="shared" si="379"/>
        <v>1</v>
      </c>
      <c r="O3036" s="43" t="str">
        <f t="shared" si="380"/>
        <v>D: 7%+</v>
      </c>
      <c r="P3036" s="45">
        <f t="shared" si="381"/>
        <v>574902</v>
      </c>
      <c r="Q3036" s="45">
        <f>IF(L3036=1,F3036*INDEX(Asumsi!$B$5:$B$7,MATCH(I3036,Asumsi!$A$5:$A$7,0))-H3036,0)</f>
        <v>132670</v>
      </c>
      <c r="R3036" s="46">
        <f>MIN(G3036,INDEX(Asumsi!$C$5:$C$7,MATCH(I3036,Asumsi!$A$5:$A$7,0)))</f>
        <v>0.05</v>
      </c>
      <c r="S3036" s="43">
        <f t="shared" si="382"/>
        <v>1</v>
      </c>
      <c r="T3036" s="45">
        <f t="shared" si="383"/>
        <v>25270.399999999998</v>
      </c>
      <c r="U3036" s="45">
        <f>IF(L3036=1,F3036*INDEX(Asumsi!$B$5:$B$7,MATCH(I3036,Asumsi!$A$5:$A$7,0))-F3036*R3036,0)</f>
        <v>157940</v>
      </c>
      <c r="V3036" s="45">
        <f>IF(S3036=1,U3036*(1-Asumsi!$B$10),U3036)</f>
        <v>150043</v>
      </c>
    </row>
    <row r="3037" spans="1:22" x14ac:dyDescent="0.35">
      <c r="A3037" s="43">
        <v>1185</v>
      </c>
      <c r="B3037" s="43" t="s">
        <v>202</v>
      </c>
      <c r="C3037" s="43" t="s">
        <v>755</v>
      </c>
      <c r="D3037" s="44">
        <v>41144</v>
      </c>
      <c r="E3037" s="43">
        <v>7</v>
      </c>
      <c r="F3037" s="43">
        <v>749560</v>
      </c>
      <c r="G3037" s="43">
        <v>0.09</v>
      </c>
      <c r="H3037" s="43">
        <v>67460</v>
      </c>
      <c r="I3037" s="43" t="s">
        <v>76</v>
      </c>
      <c r="J3037" s="43" t="s">
        <v>145</v>
      </c>
      <c r="K3037" s="43">
        <f t="shared" si="376"/>
        <v>2012</v>
      </c>
      <c r="L3037" s="43">
        <f t="shared" si="377"/>
        <v>1</v>
      </c>
      <c r="M3037" s="43">
        <f t="shared" si="378"/>
        <v>0</v>
      </c>
      <c r="N3037" s="43">
        <f t="shared" si="379"/>
        <v>1</v>
      </c>
      <c r="O3037" s="43" t="str">
        <f t="shared" si="380"/>
        <v>D: 7%+</v>
      </c>
      <c r="P3037" s="45">
        <f t="shared" si="381"/>
        <v>682100</v>
      </c>
      <c r="Q3037" s="45">
        <f>IF(L3037=1,F3037*INDEX(Asumsi!$B$5:$B$7,MATCH(I3037,Asumsi!$A$5:$A$7,0))-H3037,0)</f>
        <v>157408</v>
      </c>
      <c r="R3037" s="46">
        <f>MIN(G3037,INDEX(Asumsi!$C$5:$C$7,MATCH(I3037,Asumsi!$A$5:$A$7,0)))</f>
        <v>0.05</v>
      </c>
      <c r="S3037" s="43">
        <f t="shared" si="382"/>
        <v>1</v>
      </c>
      <c r="T3037" s="45">
        <f t="shared" si="383"/>
        <v>29982.399999999994</v>
      </c>
      <c r="U3037" s="45">
        <f>IF(L3037=1,F3037*INDEX(Asumsi!$B$5:$B$7,MATCH(I3037,Asumsi!$A$5:$A$7,0))-F3037*R3037,0)</f>
        <v>187390</v>
      </c>
      <c r="V3037" s="45">
        <f>IF(S3037=1,U3037*(1-Asumsi!$B$10),U3037)</f>
        <v>178020.5</v>
      </c>
    </row>
    <row r="3038" spans="1:22" x14ac:dyDescent="0.35">
      <c r="A3038" s="43">
        <v>2149</v>
      </c>
      <c r="B3038" s="43" t="s">
        <v>202</v>
      </c>
      <c r="C3038" s="43" t="s">
        <v>756</v>
      </c>
      <c r="D3038" s="44">
        <v>40249</v>
      </c>
      <c r="E3038" s="43">
        <v>4</v>
      </c>
      <c r="F3038" s="43">
        <v>87120</v>
      </c>
      <c r="G3038" s="43">
        <v>0.01</v>
      </c>
      <c r="H3038" s="43">
        <v>871</v>
      </c>
      <c r="I3038" s="43" t="s">
        <v>75</v>
      </c>
      <c r="J3038" s="43" t="s">
        <v>144</v>
      </c>
      <c r="K3038" s="43">
        <f t="shared" si="376"/>
        <v>2010</v>
      </c>
      <c r="L3038" s="43">
        <f t="shared" si="377"/>
        <v>1</v>
      </c>
      <c r="M3038" s="43">
        <f t="shared" si="378"/>
        <v>0</v>
      </c>
      <c r="N3038" s="43">
        <f t="shared" si="379"/>
        <v>1</v>
      </c>
      <c r="O3038" s="43" t="str">
        <f t="shared" si="380"/>
        <v>B: 1-3%</v>
      </c>
      <c r="P3038" s="45">
        <f t="shared" si="381"/>
        <v>86249</v>
      </c>
      <c r="Q3038" s="45">
        <f>IF(L3038=1,F3038*INDEX(Asumsi!$B$5:$B$7,MATCH(I3038,Asumsi!$A$5:$A$7,0))-H3038,0)</f>
        <v>25265</v>
      </c>
      <c r="R3038" s="46">
        <f>MIN(G3038,INDEX(Asumsi!$C$5:$C$7,MATCH(I3038,Asumsi!$A$5:$A$7,0)))</f>
        <v>0.01</v>
      </c>
      <c r="S3038" s="43">
        <f t="shared" si="382"/>
        <v>0</v>
      </c>
      <c r="T3038" s="45">
        <f t="shared" si="383"/>
        <v>0</v>
      </c>
      <c r="U3038" s="45">
        <f>IF(L3038=1,F3038*INDEX(Asumsi!$B$5:$B$7,MATCH(I3038,Asumsi!$A$5:$A$7,0))-F3038*R3038,0)</f>
        <v>25264.799999999999</v>
      </c>
      <c r="V3038" s="45">
        <f>IF(S3038=1,U3038*(1-Asumsi!$B$10),U3038)</f>
        <v>25264.799999999999</v>
      </c>
    </row>
    <row r="3039" spans="1:22" x14ac:dyDescent="0.35">
      <c r="A3039" s="43">
        <v>2466</v>
      </c>
      <c r="B3039" s="43" t="s">
        <v>202</v>
      </c>
      <c r="C3039" s="43" t="s">
        <v>757</v>
      </c>
      <c r="D3039" s="44">
        <v>39877</v>
      </c>
      <c r="E3039" s="43">
        <v>25</v>
      </c>
      <c r="F3039" s="43">
        <v>5107680</v>
      </c>
      <c r="G3039" s="43">
        <v>0.05</v>
      </c>
      <c r="H3039" s="43">
        <v>255384</v>
      </c>
      <c r="I3039" s="43" t="s">
        <v>75</v>
      </c>
      <c r="J3039" s="43" t="s">
        <v>144</v>
      </c>
      <c r="K3039" s="43">
        <f t="shared" si="376"/>
        <v>2009</v>
      </c>
      <c r="L3039" s="43">
        <f t="shared" si="377"/>
        <v>1</v>
      </c>
      <c r="M3039" s="43">
        <f t="shared" si="378"/>
        <v>0</v>
      </c>
      <c r="N3039" s="43">
        <f t="shared" si="379"/>
        <v>1</v>
      </c>
      <c r="O3039" s="43" t="str">
        <f t="shared" si="380"/>
        <v>C: 4-6%</v>
      </c>
      <c r="P3039" s="45">
        <f t="shared" si="381"/>
        <v>4852296</v>
      </c>
      <c r="Q3039" s="45">
        <f>IF(L3039=1,F3039*INDEX(Asumsi!$B$5:$B$7,MATCH(I3039,Asumsi!$A$5:$A$7,0))-H3039,0)</f>
        <v>1276920</v>
      </c>
      <c r="R3039" s="46">
        <f>MIN(G3039,INDEX(Asumsi!$C$5:$C$7,MATCH(I3039,Asumsi!$A$5:$A$7,0)))</f>
        <v>0.03</v>
      </c>
      <c r="S3039" s="43">
        <f t="shared" si="382"/>
        <v>1</v>
      </c>
      <c r="T3039" s="45">
        <f t="shared" si="383"/>
        <v>102153.60000000002</v>
      </c>
      <c r="U3039" s="45">
        <f>IF(L3039=1,F3039*INDEX(Asumsi!$B$5:$B$7,MATCH(I3039,Asumsi!$A$5:$A$7,0))-F3039*R3039,0)</f>
        <v>1379073.6</v>
      </c>
      <c r="V3039" s="45">
        <f>IF(S3039=1,U3039*(1-Asumsi!$B$10),U3039)</f>
        <v>1310119.92</v>
      </c>
    </row>
    <row r="3040" spans="1:22" x14ac:dyDescent="0.35">
      <c r="A3040" s="43">
        <v>3493</v>
      </c>
      <c r="B3040" s="43" t="s">
        <v>202</v>
      </c>
      <c r="C3040" s="43" t="s">
        <v>758</v>
      </c>
      <c r="D3040" s="44">
        <v>40413</v>
      </c>
      <c r="E3040" s="43">
        <v>48</v>
      </c>
      <c r="F3040" s="43">
        <v>15036240</v>
      </c>
      <c r="G3040" s="43">
        <v>0.04</v>
      </c>
      <c r="H3040" s="43">
        <v>601450</v>
      </c>
      <c r="I3040" s="43" t="s">
        <v>77</v>
      </c>
      <c r="J3040" s="43" t="s">
        <v>142</v>
      </c>
      <c r="K3040" s="43">
        <f t="shared" si="376"/>
        <v>2010</v>
      </c>
      <c r="L3040" s="43">
        <f t="shared" si="377"/>
        <v>1</v>
      </c>
      <c r="M3040" s="43">
        <f t="shared" si="378"/>
        <v>0</v>
      </c>
      <c r="N3040" s="43">
        <f t="shared" si="379"/>
        <v>1</v>
      </c>
      <c r="O3040" s="43" t="str">
        <f t="shared" si="380"/>
        <v>C: 4-6%</v>
      </c>
      <c r="P3040" s="45">
        <f t="shared" si="381"/>
        <v>14434790</v>
      </c>
      <c r="Q3040" s="45">
        <f>IF(L3040=1,F3040*INDEX(Asumsi!$B$5:$B$7,MATCH(I3040,Asumsi!$A$5:$A$7,0))-H3040,0)</f>
        <v>3909422</v>
      </c>
      <c r="R3040" s="46">
        <f>MIN(G3040,INDEX(Asumsi!$C$5:$C$7,MATCH(I3040,Asumsi!$A$5:$A$7,0)))</f>
        <v>0.04</v>
      </c>
      <c r="S3040" s="43">
        <f t="shared" si="382"/>
        <v>0</v>
      </c>
      <c r="T3040" s="45">
        <f t="shared" si="383"/>
        <v>0</v>
      </c>
      <c r="U3040" s="45">
        <f>IF(L3040=1,F3040*INDEX(Asumsi!$B$5:$B$7,MATCH(I3040,Asumsi!$A$5:$A$7,0))-F3040*R3040,0)</f>
        <v>3909422.4</v>
      </c>
      <c r="V3040" s="45">
        <f>IF(S3040=1,U3040*(1-Asumsi!$B$10),U3040)</f>
        <v>3909422.4</v>
      </c>
    </row>
    <row r="3041" spans="1:22" x14ac:dyDescent="0.35">
      <c r="A3041" s="43">
        <v>3588</v>
      </c>
      <c r="B3041" s="43" t="s">
        <v>202</v>
      </c>
      <c r="C3041" s="43" t="s">
        <v>758</v>
      </c>
      <c r="D3041" s="44">
        <v>40620</v>
      </c>
      <c r="E3041" s="43">
        <v>42</v>
      </c>
      <c r="F3041" s="43">
        <v>748760</v>
      </c>
      <c r="G3041" s="43">
        <v>0.03</v>
      </c>
      <c r="H3041" s="43">
        <v>22463</v>
      </c>
      <c r="I3041" s="43" t="s">
        <v>76</v>
      </c>
      <c r="J3041" s="43" t="s">
        <v>141</v>
      </c>
      <c r="K3041" s="43">
        <f t="shared" si="376"/>
        <v>2011</v>
      </c>
      <c r="L3041" s="43">
        <f t="shared" si="377"/>
        <v>1</v>
      </c>
      <c r="M3041" s="43">
        <f t="shared" si="378"/>
        <v>0</v>
      </c>
      <c r="N3041" s="43">
        <f t="shared" si="379"/>
        <v>1</v>
      </c>
      <c r="O3041" s="43" t="str">
        <f t="shared" si="380"/>
        <v>B: 1-3%</v>
      </c>
      <c r="P3041" s="45">
        <f t="shared" si="381"/>
        <v>726297</v>
      </c>
      <c r="Q3041" s="45">
        <f>IF(L3041=1,F3041*INDEX(Asumsi!$B$5:$B$7,MATCH(I3041,Asumsi!$A$5:$A$7,0))-H3041,0)</f>
        <v>202165</v>
      </c>
      <c r="R3041" s="46">
        <f>MIN(G3041,INDEX(Asumsi!$C$5:$C$7,MATCH(I3041,Asumsi!$A$5:$A$7,0)))</f>
        <v>0.03</v>
      </c>
      <c r="S3041" s="43">
        <f t="shared" si="382"/>
        <v>0</v>
      </c>
      <c r="T3041" s="45">
        <f t="shared" si="383"/>
        <v>0</v>
      </c>
      <c r="U3041" s="45">
        <f>IF(L3041=1,F3041*INDEX(Asumsi!$B$5:$B$7,MATCH(I3041,Asumsi!$A$5:$A$7,0))-F3041*R3041,0)</f>
        <v>202165.2</v>
      </c>
      <c r="V3041" s="45">
        <f>IF(S3041=1,U3041*(1-Asumsi!$B$10),U3041)</f>
        <v>202165.2</v>
      </c>
    </row>
    <row r="3042" spans="1:22" x14ac:dyDescent="0.35">
      <c r="A3042" s="43">
        <v>5957</v>
      </c>
      <c r="B3042" s="43" t="s">
        <v>202</v>
      </c>
      <c r="C3042" s="43" t="s">
        <v>755</v>
      </c>
      <c r="D3042" s="44">
        <v>40538</v>
      </c>
      <c r="E3042" s="43">
        <v>15</v>
      </c>
      <c r="F3042" s="43">
        <v>136640</v>
      </c>
      <c r="G3042" s="43">
        <v>0.05</v>
      </c>
      <c r="H3042" s="43">
        <v>6832</v>
      </c>
      <c r="I3042" s="43" t="s">
        <v>76</v>
      </c>
      <c r="J3042" s="43" t="s">
        <v>145</v>
      </c>
      <c r="K3042" s="43">
        <f t="shared" si="376"/>
        <v>2010</v>
      </c>
      <c r="L3042" s="43">
        <f t="shared" si="377"/>
        <v>1</v>
      </c>
      <c r="M3042" s="43">
        <f t="shared" si="378"/>
        <v>0</v>
      </c>
      <c r="N3042" s="43">
        <f t="shared" si="379"/>
        <v>1</v>
      </c>
      <c r="O3042" s="43" t="str">
        <f t="shared" si="380"/>
        <v>C: 4-6%</v>
      </c>
      <c r="P3042" s="45">
        <f t="shared" si="381"/>
        <v>129808</v>
      </c>
      <c r="Q3042" s="45">
        <f>IF(L3042=1,F3042*INDEX(Asumsi!$B$5:$B$7,MATCH(I3042,Asumsi!$A$5:$A$7,0))-H3042,0)</f>
        <v>34160</v>
      </c>
      <c r="R3042" s="46">
        <f>MIN(G3042,INDEX(Asumsi!$C$5:$C$7,MATCH(I3042,Asumsi!$A$5:$A$7,0)))</f>
        <v>0.05</v>
      </c>
      <c r="S3042" s="43">
        <f t="shared" si="382"/>
        <v>0</v>
      </c>
      <c r="T3042" s="45">
        <f t="shared" si="383"/>
        <v>0</v>
      </c>
      <c r="U3042" s="45">
        <f>IF(L3042=1,F3042*INDEX(Asumsi!$B$5:$B$7,MATCH(I3042,Asumsi!$A$5:$A$7,0))-F3042*R3042,0)</f>
        <v>34160</v>
      </c>
      <c r="V3042" s="45">
        <f>IF(S3042=1,U3042*(1-Asumsi!$B$10),U3042)</f>
        <v>34160</v>
      </c>
    </row>
    <row r="3043" spans="1:22" x14ac:dyDescent="0.35">
      <c r="A3043" s="43">
        <v>6183</v>
      </c>
      <c r="B3043" s="43" t="s">
        <v>202</v>
      </c>
      <c r="C3043" s="43" t="s">
        <v>755</v>
      </c>
      <c r="D3043" s="44">
        <v>41075</v>
      </c>
      <c r="E3043" s="43">
        <v>41</v>
      </c>
      <c r="F3043" s="43">
        <v>3983860</v>
      </c>
      <c r="G3043" s="43">
        <v>0.02</v>
      </c>
      <c r="H3043" s="43">
        <v>79677</v>
      </c>
      <c r="I3043" s="43" t="s">
        <v>76</v>
      </c>
      <c r="J3043" s="43" t="s">
        <v>145</v>
      </c>
      <c r="K3043" s="43">
        <f t="shared" si="376"/>
        <v>2012</v>
      </c>
      <c r="L3043" s="43">
        <f t="shared" si="377"/>
        <v>1</v>
      </c>
      <c r="M3043" s="43">
        <f t="shared" si="378"/>
        <v>0</v>
      </c>
      <c r="N3043" s="43">
        <f t="shared" si="379"/>
        <v>1</v>
      </c>
      <c r="O3043" s="43" t="str">
        <f t="shared" si="380"/>
        <v>B: 1-3%</v>
      </c>
      <c r="P3043" s="45">
        <f t="shared" si="381"/>
        <v>3904183</v>
      </c>
      <c r="Q3043" s="45">
        <f>IF(L3043=1,F3043*INDEX(Asumsi!$B$5:$B$7,MATCH(I3043,Asumsi!$A$5:$A$7,0))-H3043,0)</f>
        <v>1115481</v>
      </c>
      <c r="R3043" s="46">
        <f>MIN(G3043,INDEX(Asumsi!$C$5:$C$7,MATCH(I3043,Asumsi!$A$5:$A$7,0)))</f>
        <v>0.02</v>
      </c>
      <c r="S3043" s="43">
        <f t="shared" si="382"/>
        <v>0</v>
      </c>
      <c r="T3043" s="45">
        <f t="shared" si="383"/>
        <v>0</v>
      </c>
      <c r="U3043" s="45">
        <f>IF(L3043=1,F3043*INDEX(Asumsi!$B$5:$B$7,MATCH(I3043,Asumsi!$A$5:$A$7,0))-F3043*R3043,0)</f>
        <v>1115480.8</v>
      </c>
      <c r="V3043" s="45">
        <f>IF(S3043=1,U3043*(1-Asumsi!$B$10),U3043)</f>
        <v>1115480.8</v>
      </c>
    </row>
    <row r="3044" spans="1:22" x14ac:dyDescent="0.35">
      <c r="A3044" s="43">
        <v>6402</v>
      </c>
      <c r="B3044" s="43" t="s">
        <v>202</v>
      </c>
      <c r="C3044" s="43" t="s">
        <v>389</v>
      </c>
      <c r="D3044" s="44">
        <v>40656</v>
      </c>
      <c r="E3044" s="43">
        <v>35</v>
      </c>
      <c r="F3044" s="43">
        <v>746660</v>
      </c>
      <c r="G3044" s="43">
        <v>0.01</v>
      </c>
      <c r="H3044" s="43">
        <v>7467</v>
      </c>
      <c r="I3044" s="43" t="s">
        <v>76</v>
      </c>
      <c r="J3044" s="43" t="s">
        <v>148</v>
      </c>
      <c r="K3044" s="43">
        <f t="shared" si="376"/>
        <v>2011</v>
      </c>
      <c r="L3044" s="43">
        <f t="shared" si="377"/>
        <v>1</v>
      </c>
      <c r="M3044" s="43">
        <f t="shared" si="378"/>
        <v>0</v>
      </c>
      <c r="N3044" s="43">
        <f t="shared" si="379"/>
        <v>1</v>
      </c>
      <c r="O3044" s="43" t="str">
        <f t="shared" si="380"/>
        <v>B: 1-3%</v>
      </c>
      <c r="P3044" s="45">
        <f t="shared" si="381"/>
        <v>739193</v>
      </c>
      <c r="Q3044" s="45">
        <f>IF(L3044=1,F3044*INDEX(Asumsi!$B$5:$B$7,MATCH(I3044,Asumsi!$A$5:$A$7,0))-H3044,0)</f>
        <v>216531</v>
      </c>
      <c r="R3044" s="46">
        <f>MIN(G3044,INDEX(Asumsi!$C$5:$C$7,MATCH(I3044,Asumsi!$A$5:$A$7,0)))</f>
        <v>0.01</v>
      </c>
      <c r="S3044" s="43">
        <f t="shared" si="382"/>
        <v>0</v>
      </c>
      <c r="T3044" s="45">
        <f t="shared" si="383"/>
        <v>0</v>
      </c>
      <c r="U3044" s="45">
        <f>IF(L3044=1,F3044*INDEX(Asumsi!$B$5:$B$7,MATCH(I3044,Asumsi!$A$5:$A$7,0))-F3044*R3044,0)</f>
        <v>216531.4</v>
      </c>
      <c r="V3044" s="45">
        <f>IF(S3044=1,U3044*(1-Asumsi!$B$10),U3044)</f>
        <v>216531.4</v>
      </c>
    </row>
    <row r="3045" spans="1:22" x14ac:dyDescent="0.35">
      <c r="A3045" s="43">
        <v>6720</v>
      </c>
      <c r="B3045" s="43" t="s">
        <v>202</v>
      </c>
      <c r="C3045" s="43" t="s">
        <v>758</v>
      </c>
      <c r="D3045" s="44">
        <v>40430</v>
      </c>
      <c r="E3045" s="43">
        <v>31</v>
      </c>
      <c r="F3045" s="43">
        <v>329240</v>
      </c>
      <c r="G3045" s="43">
        <v>0.03</v>
      </c>
      <c r="H3045" s="43">
        <v>9877</v>
      </c>
      <c r="I3045" s="43" t="s">
        <v>76</v>
      </c>
      <c r="J3045" s="43" t="s">
        <v>138</v>
      </c>
      <c r="K3045" s="43">
        <f t="shared" si="376"/>
        <v>2010</v>
      </c>
      <c r="L3045" s="43">
        <f t="shared" si="377"/>
        <v>1</v>
      </c>
      <c r="M3045" s="43">
        <f t="shared" si="378"/>
        <v>0</v>
      </c>
      <c r="N3045" s="43">
        <f t="shared" si="379"/>
        <v>1</v>
      </c>
      <c r="O3045" s="43" t="str">
        <f t="shared" si="380"/>
        <v>B: 1-3%</v>
      </c>
      <c r="P3045" s="45">
        <f t="shared" si="381"/>
        <v>319363</v>
      </c>
      <c r="Q3045" s="45">
        <f>IF(L3045=1,F3045*INDEX(Asumsi!$B$5:$B$7,MATCH(I3045,Asumsi!$A$5:$A$7,0))-H3045,0)</f>
        <v>88895</v>
      </c>
      <c r="R3045" s="46">
        <f>MIN(G3045,INDEX(Asumsi!$C$5:$C$7,MATCH(I3045,Asumsi!$A$5:$A$7,0)))</f>
        <v>0.03</v>
      </c>
      <c r="S3045" s="43">
        <f t="shared" si="382"/>
        <v>0</v>
      </c>
      <c r="T3045" s="45">
        <f t="shared" si="383"/>
        <v>0</v>
      </c>
      <c r="U3045" s="45">
        <f>IF(L3045=1,F3045*INDEX(Asumsi!$B$5:$B$7,MATCH(I3045,Asumsi!$A$5:$A$7,0))-F3045*R3045,0)</f>
        <v>88894.8</v>
      </c>
      <c r="V3045" s="45">
        <f>IF(S3045=1,U3045*(1-Asumsi!$B$10),U3045)</f>
        <v>88894.8</v>
      </c>
    </row>
    <row r="3046" spans="1:22" x14ac:dyDescent="0.35">
      <c r="A3046" s="43">
        <v>6785</v>
      </c>
      <c r="B3046" s="43" t="s">
        <v>202</v>
      </c>
      <c r="C3046" s="43" t="s">
        <v>389</v>
      </c>
      <c r="D3046" s="44">
        <v>41035</v>
      </c>
      <c r="E3046" s="43">
        <v>7</v>
      </c>
      <c r="F3046" s="43">
        <v>362640</v>
      </c>
      <c r="G3046" s="43">
        <v>0.03</v>
      </c>
      <c r="H3046" s="43">
        <v>10879</v>
      </c>
      <c r="I3046" s="43" t="s">
        <v>75</v>
      </c>
      <c r="J3046" s="43" t="s">
        <v>144</v>
      </c>
      <c r="K3046" s="43">
        <f t="shared" si="376"/>
        <v>2012</v>
      </c>
      <c r="L3046" s="43">
        <f t="shared" si="377"/>
        <v>1</v>
      </c>
      <c r="M3046" s="43">
        <f t="shared" si="378"/>
        <v>0</v>
      </c>
      <c r="N3046" s="43">
        <f t="shared" si="379"/>
        <v>1</v>
      </c>
      <c r="O3046" s="43" t="str">
        <f t="shared" si="380"/>
        <v>B: 1-3%</v>
      </c>
      <c r="P3046" s="45">
        <f t="shared" si="381"/>
        <v>351761</v>
      </c>
      <c r="Q3046" s="45">
        <f>IF(L3046=1,F3046*INDEX(Asumsi!$B$5:$B$7,MATCH(I3046,Asumsi!$A$5:$A$7,0))-H3046,0)</f>
        <v>97913</v>
      </c>
      <c r="R3046" s="46">
        <f>MIN(G3046,INDEX(Asumsi!$C$5:$C$7,MATCH(I3046,Asumsi!$A$5:$A$7,0)))</f>
        <v>0.03</v>
      </c>
      <c r="S3046" s="43">
        <f t="shared" si="382"/>
        <v>0</v>
      </c>
      <c r="T3046" s="45">
        <f t="shared" si="383"/>
        <v>0</v>
      </c>
      <c r="U3046" s="45">
        <f>IF(L3046=1,F3046*INDEX(Asumsi!$B$5:$B$7,MATCH(I3046,Asumsi!$A$5:$A$7,0))-F3046*R3046,0)</f>
        <v>97912.8</v>
      </c>
      <c r="V3046" s="45">
        <f>IF(S3046=1,U3046*(1-Asumsi!$B$10),U3046)</f>
        <v>97912.8</v>
      </c>
    </row>
    <row r="3047" spans="1:22" x14ac:dyDescent="0.35">
      <c r="A3047" s="43">
        <v>8295</v>
      </c>
      <c r="B3047" s="43" t="s">
        <v>202</v>
      </c>
      <c r="C3047" s="43" t="s">
        <v>759</v>
      </c>
      <c r="D3047" s="44">
        <v>39904</v>
      </c>
      <c r="E3047" s="43">
        <v>30</v>
      </c>
      <c r="F3047" s="43">
        <v>1670301</v>
      </c>
      <c r="G3047" s="43">
        <v>0.09</v>
      </c>
      <c r="H3047" s="43">
        <v>150327</v>
      </c>
      <c r="I3047" s="43" t="s">
        <v>77</v>
      </c>
      <c r="J3047" s="43" t="s">
        <v>137</v>
      </c>
      <c r="K3047" s="43">
        <f t="shared" si="376"/>
        <v>2009</v>
      </c>
      <c r="L3047" s="43">
        <f t="shared" si="377"/>
        <v>1</v>
      </c>
      <c r="M3047" s="43">
        <f t="shared" si="378"/>
        <v>0</v>
      </c>
      <c r="N3047" s="43">
        <f t="shared" si="379"/>
        <v>1</v>
      </c>
      <c r="O3047" s="43" t="str">
        <f t="shared" si="380"/>
        <v>D: 7%+</v>
      </c>
      <c r="P3047" s="45">
        <f t="shared" si="381"/>
        <v>1519974</v>
      </c>
      <c r="Q3047" s="45">
        <f>IF(L3047=1,F3047*INDEX(Asumsi!$B$5:$B$7,MATCH(I3047,Asumsi!$A$5:$A$7,0))-H3047,0)</f>
        <v>350763.3</v>
      </c>
      <c r="R3047" s="46">
        <f>MIN(G3047,INDEX(Asumsi!$C$5:$C$7,MATCH(I3047,Asumsi!$A$5:$A$7,0)))</f>
        <v>0.05</v>
      </c>
      <c r="S3047" s="43">
        <f t="shared" si="382"/>
        <v>1</v>
      </c>
      <c r="T3047" s="45">
        <f t="shared" si="383"/>
        <v>66812.039999999994</v>
      </c>
      <c r="U3047" s="45">
        <f>IF(L3047=1,F3047*INDEX(Asumsi!$B$5:$B$7,MATCH(I3047,Asumsi!$A$5:$A$7,0))-F3047*R3047,0)</f>
        <v>417575.25</v>
      </c>
      <c r="V3047" s="45">
        <f>IF(S3047=1,U3047*(1-Asumsi!$B$10),U3047)</f>
        <v>396696.48749999999</v>
      </c>
    </row>
    <row r="3048" spans="1:22" x14ac:dyDescent="0.35">
      <c r="A3048" s="43">
        <v>8704</v>
      </c>
      <c r="B3048" s="43" t="s">
        <v>202</v>
      </c>
      <c r="C3048" s="43" t="s">
        <v>757</v>
      </c>
      <c r="D3048" s="44">
        <v>40724</v>
      </c>
      <c r="E3048" s="43">
        <v>43</v>
      </c>
      <c r="F3048" s="43">
        <v>898340</v>
      </c>
      <c r="G3048" s="43">
        <v>0.01</v>
      </c>
      <c r="H3048" s="43">
        <v>8983</v>
      </c>
      <c r="I3048" s="43" t="s">
        <v>76</v>
      </c>
      <c r="J3048" s="43" t="s">
        <v>147</v>
      </c>
      <c r="K3048" s="43">
        <f t="shared" si="376"/>
        <v>2011</v>
      </c>
      <c r="L3048" s="43">
        <f t="shared" si="377"/>
        <v>1</v>
      </c>
      <c r="M3048" s="43">
        <f t="shared" si="378"/>
        <v>0</v>
      </c>
      <c r="N3048" s="43">
        <f t="shared" si="379"/>
        <v>1</v>
      </c>
      <c r="O3048" s="43" t="str">
        <f t="shared" si="380"/>
        <v>B: 1-3%</v>
      </c>
      <c r="P3048" s="45">
        <f t="shared" si="381"/>
        <v>889357</v>
      </c>
      <c r="Q3048" s="45">
        <f>IF(L3048=1,F3048*INDEX(Asumsi!$B$5:$B$7,MATCH(I3048,Asumsi!$A$5:$A$7,0))-H3048,0)</f>
        <v>260519</v>
      </c>
      <c r="R3048" s="46">
        <f>MIN(G3048,INDEX(Asumsi!$C$5:$C$7,MATCH(I3048,Asumsi!$A$5:$A$7,0)))</f>
        <v>0.01</v>
      </c>
      <c r="S3048" s="43">
        <f t="shared" si="382"/>
        <v>0</v>
      </c>
      <c r="T3048" s="45">
        <f t="shared" si="383"/>
        <v>0</v>
      </c>
      <c r="U3048" s="45">
        <f>IF(L3048=1,F3048*INDEX(Asumsi!$B$5:$B$7,MATCH(I3048,Asumsi!$A$5:$A$7,0))-F3048*R3048,0)</f>
        <v>260518.6</v>
      </c>
      <c r="V3048" s="45">
        <f>IF(S3048=1,U3048*(1-Asumsi!$B$10),U3048)</f>
        <v>260518.6</v>
      </c>
    </row>
    <row r="3049" spans="1:22" x14ac:dyDescent="0.35">
      <c r="A3049" s="43">
        <v>8933</v>
      </c>
      <c r="B3049" s="43" t="s">
        <v>202</v>
      </c>
      <c r="C3049" s="43" t="s">
        <v>756</v>
      </c>
      <c r="D3049" s="44">
        <v>40458</v>
      </c>
      <c r="E3049" s="43">
        <v>37</v>
      </c>
      <c r="F3049" s="43">
        <v>3040520</v>
      </c>
      <c r="G3049" s="43">
        <v>0.04</v>
      </c>
      <c r="H3049" s="43">
        <v>121621</v>
      </c>
      <c r="I3049" s="43" t="s">
        <v>76</v>
      </c>
      <c r="J3049" s="43" t="s">
        <v>138</v>
      </c>
      <c r="K3049" s="43">
        <f t="shared" si="376"/>
        <v>2010</v>
      </c>
      <c r="L3049" s="43">
        <f t="shared" si="377"/>
        <v>1</v>
      </c>
      <c r="M3049" s="43">
        <f t="shared" si="378"/>
        <v>0</v>
      </c>
      <c r="N3049" s="43">
        <f t="shared" si="379"/>
        <v>1</v>
      </c>
      <c r="O3049" s="43" t="str">
        <f t="shared" si="380"/>
        <v>C: 4-6%</v>
      </c>
      <c r="P3049" s="45">
        <f t="shared" si="381"/>
        <v>2918899</v>
      </c>
      <c r="Q3049" s="45">
        <f>IF(L3049=1,F3049*INDEX(Asumsi!$B$5:$B$7,MATCH(I3049,Asumsi!$A$5:$A$7,0))-H3049,0)</f>
        <v>790535</v>
      </c>
      <c r="R3049" s="46">
        <f>MIN(G3049,INDEX(Asumsi!$C$5:$C$7,MATCH(I3049,Asumsi!$A$5:$A$7,0)))</f>
        <v>0.04</v>
      </c>
      <c r="S3049" s="43">
        <f t="shared" si="382"/>
        <v>0</v>
      </c>
      <c r="T3049" s="45">
        <f t="shared" si="383"/>
        <v>0</v>
      </c>
      <c r="U3049" s="45">
        <f>IF(L3049=1,F3049*INDEX(Asumsi!$B$5:$B$7,MATCH(I3049,Asumsi!$A$5:$A$7,0))-F3049*R3049,0)</f>
        <v>790535.2</v>
      </c>
      <c r="V3049" s="45">
        <f>IF(S3049=1,U3049*(1-Asumsi!$B$10),U3049)</f>
        <v>790535.2</v>
      </c>
    </row>
    <row r="3050" spans="1:22" x14ac:dyDescent="0.35">
      <c r="A3050" s="43">
        <v>9222</v>
      </c>
      <c r="B3050" s="43" t="s">
        <v>202</v>
      </c>
      <c r="C3050" s="43" t="s">
        <v>755</v>
      </c>
      <c r="D3050" s="44">
        <v>39854</v>
      </c>
      <c r="E3050" s="43">
        <v>41</v>
      </c>
      <c r="F3050" s="43">
        <v>947340</v>
      </c>
      <c r="G3050" s="43">
        <v>0.04</v>
      </c>
      <c r="H3050" s="43">
        <v>37894</v>
      </c>
      <c r="I3050" s="43" t="s">
        <v>76</v>
      </c>
      <c r="J3050" s="43" t="s">
        <v>145</v>
      </c>
      <c r="K3050" s="43">
        <f t="shared" si="376"/>
        <v>2009</v>
      </c>
      <c r="L3050" s="43">
        <f t="shared" si="377"/>
        <v>1</v>
      </c>
      <c r="M3050" s="43">
        <f t="shared" si="378"/>
        <v>0</v>
      </c>
      <c r="N3050" s="43">
        <f t="shared" si="379"/>
        <v>1</v>
      </c>
      <c r="O3050" s="43" t="str">
        <f t="shared" si="380"/>
        <v>C: 4-6%</v>
      </c>
      <c r="P3050" s="45">
        <f t="shared" si="381"/>
        <v>909446</v>
      </c>
      <c r="Q3050" s="45">
        <f>IF(L3050=1,F3050*INDEX(Asumsi!$B$5:$B$7,MATCH(I3050,Asumsi!$A$5:$A$7,0))-H3050,0)</f>
        <v>246308</v>
      </c>
      <c r="R3050" s="46">
        <f>MIN(G3050,INDEX(Asumsi!$C$5:$C$7,MATCH(I3050,Asumsi!$A$5:$A$7,0)))</f>
        <v>0.04</v>
      </c>
      <c r="S3050" s="43">
        <f t="shared" si="382"/>
        <v>0</v>
      </c>
      <c r="T3050" s="45">
        <f t="shared" si="383"/>
        <v>0</v>
      </c>
      <c r="U3050" s="45">
        <f>IF(L3050=1,F3050*INDEX(Asumsi!$B$5:$B$7,MATCH(I3050,Asumsi!$A$5:$A$7,0))-F3050*R3050,0)</f>
        <v>246308.4</v>
      </c>
      <c r="V3050" s="45">
        <f>IF(S3050=1,U3050*(1-Asumsi!$B$10),U3050)</f>
        <v>246308.4</v>
      </c>
    </row>
    <row r="3051" spans="1:22" x14ac:dyDescent="0.35">
      <c r="A3051" s="43">
        <v>10243</v>
      </c>
      <c r="B3051" s="43" t="s">
        <v>202</v>
      </c>
      <c r="C3051" s="43" t="s">
        <v>760</v>
      </c>
      <c r="D3051" s="44">
        <v>40901</v>
      </c>
      <c r="E3051" s="43">
        <v>12</v>
      </c>
      <c r="F3051" s="43">
        <v>56820</v>
      </c>
      <c r="G3051" s="43">
        <v>7.0000000000000007E-2</v>
      </c>
      <c r="H3051" s="43">
        <v>3977</v>
      </c>
      <c r="I3051" s="43" t="s">
        <v>76</v>
      </c>
      <c r="J3051" s="43" t="s">
        <v>138</v>
      </c>
      <c r="K3051" s="43">
        <f t="shared" si="376"/>
        <v>2011</v>
      </c>
      <c r="L3051" s="43">
        <f t="shared" si="377"/>
        <v>1</v>
      </c>
      <c r="M3051" s="43">
        <f t="shared" si="378"/>
        <v>0</v>
      </c>
      <c r="N3051" s="43">
        <f t="shared" si="379"/>
        <v>1</v>
      </c>
      <c r="O3051" s="43" t="str">
        <f t="shared" si="380"/>
        <v>D: 7%+</v>
      </c>
      <c r="P3051" s="45">
        <f t="shared" si="381"/>
        <v>52843</v>
      </c>
      <c r="Q3051" s="45">
        <f>IF(L3051=1,F3051*INDEX(Asumsi!$B$5:$B$7,MATCH(I3051,Asumsi!$A$5:$A$7,0))-H3051,0)</f>
        <v>13069</v>
      </c>
      <c r="R3051" s="46">
        <f>MIN(G3051,INDEX(Asumsi!$C$5:$C$7,MATCH(I3051,Asumsi!$A$5:$A$7,0)))</f>
        <v>0.05</v>
      </c>
      <c r="S3051" s="43">
        <f t="shared" si="382"/>
        <v>1</v>
      </c>
      <c r="T3051" s="45">
        <f t="shared" si="383"/>
        <v>1136.4000000000003</v>
      </c>
      <c r="U3051" s="45">
        <f>IF(L3051=1,F3051*INDEX(Asumsi!$B$5:$B$7,MATCH(I3051,Asumsi!$A$5:$A$7,0))-F3051*R3051,0)</f>
        <v>14205</v>
      </c>
      <c r="V3051" s="45">
        <f>IF(S3051=1,U3051*(1-Asumsi!$B$10),U3051)</f>
        <v>13494.75</v>
      </c>
    </row>
    <row r="3052" spans="1:22" x14ac:dyDescent="0.35">
      <c r="A3052" s="43">
        <v>10502</v>
      </c>
      <c r="B3052" s="43" t="s">
        <v>202</v>
      </c>
      <c r="C3052" s="43" t="s">
        <v>759</v>
      </c>
      <c r="D3052" s="44">
        <v>40312</v>
      </c>
      <c r="E3052" s="43">
        <v>33</v>
      </c>
      <c r="F3052" s="43">
        <v>15738440</v>
      </c>
      <c r="G3052" s="43">
        <v>0.1</v>
      </c>
      <c r="H3052" s="43">
        <v>1573844</v>
      </c>
      <c r="I3052" s="43" t="s">
        <v>75</v>
      </c>
      <c r="J3052" s="43" t="s">
        <v>135</v>
      </c>
      <c r="K3052" s="43">
        <f t="shared" si="376"/>
        <v>2010</v>
      </c>
      <c r="L3052" s="43">
        <f t="shared" si="377"/>
        <v>1</v>
      </c>
      <c r="M3052" s="43">
        <f t="shared" si="378"/>
        <v>0</v>
      </c>
      <c r="N3052" s="43">
        <f t="shared" si="379"/>
        <v>1</v>
      </c>
      <c r="O3052" s="43" t="str">
        <f t="shared" si="380"/>
        <v>D: 7%+</v>
      </c>
      <c r="P3052" s="45">
        <f t="shared" si="381"/>
        <v>14164596</v>
      </c>
      <c r="Q3052" s="45">
        <f>IF(L3052=1,F3052*INDEX(Asumsi!$B$5:$B$7,MATCH(I3052,Asumsi!$A$5:$A$7,0))-H3052,0)</f>
        <v>3147688</v>
      </c>
      <c r="R3052" s="46">
        <f>MIN(G3052,INDEX(Asumsi!$C$5:$C$7,MATCH(I3052,Asumsi!$A$5:$A$7,0)))</f>
        <v>0.03</v>
      </c>
      <c r="S3052" s="43">
        <f t="shared" si="382"/>
        <v>1</v>
      </c>
      <c r="T3052" s="45">
        <f t="shared" si="383"/>
        <v>1101690.8</v>
      </c>
      <c r="U3052" s="45">
        <f>IF(L3052=1,F3052*INDEX(Asumsi!$B$5:$B$7,MATCH(I3052,Asumsi!$A$5:$A$7,0))-F3052*R3052,0)</f>
        <v>4249378.8</v>
      </c>
      <c r="V3052" s="45">
        <f>IF(S3052=1,U3052*(1-Asumsi!$B$10),U3052)</f>
        <v>4036909.8599999994</v>
      </c>
    </row>
    <row r="3053" spans="1:22" x14ac:dyDescent="0.35">
      <c r="A3053" s="43">
        <v>10886</v>
      </c>
      <c r="B3053" s="43" t="s">
        <v>202</v>
      </c>
      <c r="C3053" s="43" t="s">
        <v>757</v>
      </c>
      <c r="D3053" s="44">
        <v>40048</v>
      </c>
      <c r="E3053" s="43">
        <v>36</v>
      </c>
      <c r="F3053" s="43">
        <v>130840</v>
      </c>
      <c r="G3053" s="43">
        <v>0.04</v>
      </c>
      <c r="H3053" s="43">
        <v>5234</v>
      </c>
      <c r="I3053" s="43" t="s">
        <v>75</v>
      </c>
      <c r="J3053" s="43" t="s">
        <v>144</v>
      </c>
      <c r="K3053" s="43">
        <f t="shared" si="376"/>
        <v>2009</v>
      </c>
      <c r="L3053" s="43">
        <f t="shared" si="377"/>
        <v>1</v>
      </c>
      <c r="M3053" s="43">
        <f t="shared" si="378"/>
        <v>0</v>
      </c>
      <c r="N3053" s="43">
        <f t="shared" si="379"/>
        <v>1</v>
      </c>
      <c r="O3053" s="43" t="str">
        <f t="shared" si="380"/>
        <v>C: 4-6%</v>
      </c>
      <c r="P3053" s="45">
        <f t="shared" si="381"/>
        <v>125606</v>
      </c>
      <c r="Q3053" s="45">
        <f>IF(L3053=1,F3053*INDEX(Asumsi!$B$5:$B$7,MATCH(I3053,Asumsi!$A$5:$A$7,0))-H3053,0)</f>
        <v>34018</v>
      </c>
      <c r="R3053" s="46">
        <f>MIN(G3053,INDEX(Asumsi!$C$5:$C$7,MATCH(I3053,Asumsi!$A$5:$A$7,0)))</f>
        <v>0.03</v>
      </c>
      <c r="S3053" s="43">
        <f t="shared" si="382"/>
        <v>1</v>
      </c>
      <c r="T3053" s="45">
        <f t="shared" si="383"/>
        <v>1308.4000000000003</v>
      </c>
      <c r="U3053" s="45">
        <f>IF(L3053=1,F3053*INDEX(Asumsi!$B$5:$B$7,MATCH(I3053,Asumsi!$A$5:$A$7,0))-F3053*R3053,0)</f>
        <v>35326.800000000003</v>
      </c>
      <c r="V3053" s="45">
        <f>IF(S3053=1,U3053*(1-Asumsi!$B$10),U3053)</f>
        <v>33560.46</v>
      </c>
    </row>
    <row r="3054" spans="1:22" x14ac:dyDescent="0.35">
      <c r="A3054" s="43">
        <v>11047</v>
      </c>
      <c r="B3054" s="43" t="s">
        <v>202</v>
      </c>
      <c r="C3054" s="43" t="s">
        <v>755</v>
      </c>
      <c r="D3054" s="44">
        <v>40522</v>
      </c>
      <c r="E3054" s="43">
        <v>27</v>
      </c>
      <c r="F3054" s="43">
        <v>3982520</v>
      </c>
      <c r="G3054" s="43">
        <v>0.01</v>
      </c>
      <c r="H3054" s="43">
        <v>39825</v>
      </c>
      <c r="I3054" s="43" t="s">
        <v>76</v>
      </c>
      <c r="J3054" s="43" t="s">
        <v>141</v>
      </c>
      <c r="K3054" s="43">
        <f t="shared" si="376"/>
        <v>2010</v>
      </c>
      <c r="L3054" s="43">
        <f t="shared" si="377"/>
        <v>1</v>
      </c>
      <c r="M3054" s="43">
        <f t="shared" si="378"/>
        <v>0</v>
      </c>
      <c r="N3054" s="43">
        <f t="shared" si="379"/>
        <v>1</v>
      </c>
      <c r="O3054" s="43" t="str">
        <f t="shared" si="380"/>
        <v>B: 1-3%</v>
      </c>
      <c r="P3054" s="45">
        <f t="shared" si="381"/>
        <v>3942695</v>
      </c>
      <c r="Q3054" s="45">
        <f>IF(L3054=1,F3054*INDEX(Asumsi!$B$5:$B$7,MATCH(I3054,Asumsi!$A$5:$A$7,0))-H3054,0)</f>
        <v>1154931</v>
      </c>
      <c r="R3054" s="46">
        <f>MIN(G3054,INDEX(Asumsi!$C$5:$C$7,MATCH(I3054,Asumsi!$A$5:$A$7,0)))</f>
        <v>0.01</v>
      </c>
      <c r="S3054" s="43">
        <f t="shared" si="382"/>
        <v>0</v>
      </c>
      <c r="T3054" s="45">
        <f t="shared" si="383"/>
        <v>0</v>
      </c>
      <c r="U3054" s="45">
        <f>IF(L3054=1,F3054*INDEX(Asumsi!$B$5:$B$7,MATCH(I3054,Asumsi!$A$5:$A$7,0))-F3054*R3054,0)</f>
        <v>1154930.8</v>
      </c>
      <c r="V3054" s="45">
        <f>IF(S3054=1,U3054*(1-Asumsi!$B$10),U3054)</f>
        <v>1154930.8</v>
      </c>
    </row>
    <row r="3055" spans="1:22" x14ac:dyDescent="0.35">
      <c r="A3055" s="43">
        <v>12803</v>
      </c>
      <c r="B3055" s="43" t="s">
        <v>202</v>
      </c>
      <c r="C3055" s="43" t="s">
        <v>758</v>
      </c>
      <c r="D3055" s="44">
        <v>40234</v>
      </c>
      <c r="E3055" s="43">
        <v>32</v>
      </c>
      <c r="F3055" s="43">
        <v>767620</v>
      </c>
      <c r="G3055" s="43">
        <v>0.03</v>
      </c>
      <c r="H3055" s="43">
        <v>23029</v>
      </c>
      <c r="I3055" s="43" t="s">
        <v>76</v>
      </c>
      <c r="J3055" s="43" t="s">
        <v>140</v>
      </c>
      <c r="K3055" s="43">
        <f t="shared" si="376"/>
        <v>2010</v>
      </c>
      <c r="L3055" s="43">
        <f t="shared" si="377"/>
        <v>1</v>
      </c>
      <c r="M3055" s="43">
        <f t="shared" si="378"/>
        <v>0</v>
      </c>
      <c r="N3055" s="43">
        <f t="shared" si="379"/>
        <v>1</v>
      </c>
      <c r="O3055" s="43" t="str">
        <f t="shared" si="380"/>
        <v>B: 1-3%</v>
      </c>
      <c r="P3055" s="45">
        <f t="shared" si="381"/>
        <v>744591</v>
      </c>
      <c r="Q3055" s="45">
        <f>IF(L3055=1,F3055*INDEX(Asumsi!$B$5:$B$7,MATCH(I3055,Asumsi!$A$5:$A$7,0))-H3055,0)</f>
        <v>207257</v>
      </c>
      <c r="R3055" s="46">
        <f>MIN(G3055,INDEX(Asumsi!$C$5:$C$7,MATCH(I3055,Asumsi!$A$5:$A$7,0)))</f>
        <v>0.03</v>
      </c>
      <c r="S3055" s="43">
        <f t="shared" si="382"/>
        <v>0</v>
      </c>
      <c r="T3055" s="45">
        <f t="shared" si="383"/>
        <v>0</v>
      </c>
      <c r="U3055" s="45">
        <f>IF(L3055=1,F3055*INDEX(Asumsi!$B$5:$B$7,MATCH(I3055,Asumsi!$A$5:$A$7,0))-F3055*R3055,0)</f>
        <v>207257.4</v>
      </c>
      <c r="V3055" s="45">
        <f>IF(S3055=1,U3055*(1-Asumsi!$B$10),U3055)</f>
        <v>207257.4</v>
      </c>
    </row>
    <row r="3056" spans="1:22" x14ac:dyDescent="0.35">
      <c r="A3056" s="43">
        <v>13767</v>
      </c>
      <c r="B3056" s="43" t="s">
        <v>202</v>
      </c>
      <c r="C3056" s="43" t="s">
        <v>761</v>
      </c>
      <c r="D3056" s="44">
        <v>40416</v>
      </c>
      <c r="E3056" s="43">
        <v>12</v>
      </c>
      <c r="F3056" s="43">
        <v>4101424</v>
      </c>
      <c r="G3056" s="43">
        <v>0.05</v>
      </c>
      <c r="H3056" s="43">
        <v>205071</v>
      </c>
      <c r="I3056" s="43" t="s">
        <v>75</v>
      </c>
      <c r="J3056" s="43" t="s">
        <v>136</v>
      </c>
      <c r="K3056" s="43">
        <f t="shared" si="376"/>
        <v>2010</v>
      </c>
      <c r="L3056" s="43">
        <f t="shared" si="377"/>
        <v>1</v>
      </c>
      <c r="M3056" s="43">
        <f t="shared" si="378"/>
        <v>0</v>
      </c>
      <c r="N3056" s="43">
        <f t="shared" si="379"/>
        <v>1</v>
      </c>
      <c r="O3056" s="43" t="str">
        <f t="shared" si="380"/>
        <v>C: 4-6%</v>
      </c>
      <c r="P3056" s="45">
        <f t="shared" si="381"/>
        <v>3896353</v>
      </c>
      <c r="Q3056" s="45">
        <f>IF(L3056=1,F3056*INDEX(Asumsi!$B$5:$B$7,MATCH(I3056,Asumsi!$A$5:$A$7,0))-H3056,0)</f>
        <v>1025356.2</v>
      </c>
      <c r="R3056" s="46">
        <f>MIN(G3056,INDEX(Asumsi!$C$5:$C$7,MATCH(I3056,Asumsi!$A$5:$A$7,0)))</f>
        <v>0.03</v>
      </c>
      <c r="S3056" s="43">
        <f t="shared" si="382"/>
        <v>1</v>
      </c>
      <c r="T3056" s="45">
        <f t="shared" si="383"/>
        <v>82028.48000000001</v>
      </c>
      <c r="U3056" s="45">
        <f>IF(L3056=1,F3056*INDEX(Asumsi!$B$5:$B$7,MATCH(I3056,Asumsi!$A$5:$A$7,0))-F3056*R3056,0)</f>
        <v>1107384.48</v>
      </c>
      <c r="V3056" s="45">
        <f>IF(S3056=1,U3056*(1-Asumsi!$B$10),U3056)</f>
        <v>1052015.2559999998</v>
      </c>
    </row>
    <row r="3057" spans="1:22" x14ac:dyDescent="0.35">
      <c r="A3057" s="43">
        <v>14117</v>
      </c>
      <c r="B3057" s="43" t="s">
        <v>202</v>
      </c>
      <c r="C3057" s="43" t="s">
        <v>389</v>
      </c>
      <c r="D3057" s="44">
        <v>40415</v>
      </c>
      <c r="E3057" s="43">
        <v>4</v>
      </c>
      <c r="F3057" s="43">
        <v>10620</v>
      </c>
      <c r="G3057" s="43">
        <v>0</v>
      </c>
      <c r="H3057" s="43">
        <v>0</v>
      </c>
      <c r="I3057" s="43" t="s">
        <v>76</v>
      </c>
      <c r="J3057" s="43" t="s">
        <v>150</v>
      </c>
      <c r="K3057" s="43">
        <f t="shared" si="376"/>
        <v>2010</v>
      </c>
      <c r="L3057" s="43">
        <f t="shared" si="377"/>
        <v>1</v>
      </c>
      <c r="M3057" s="43">
        <f t="shared" si="378"/>
        <v>0</v>
      </c>
      <c r="N3057" s="43">
        <f t="shared" si="379"/>
        <v>1</v>
      </c>
      <c r="O3057" s="43" t="str">
        <f t="shared" si="380"/>
        <v>A: 0%</v>
      </c>
      <c r="P3057" s="45">
        <f t="shared" si="381"/>
        <v>10620</v>
      </c>
      <c r="Q3057" s="45">
        <f>IF(L3057=1,F3057*INDEX(Asumsi!$B$5:$B$7,MATCH(I3057,Asumsi!$A$5:$A$7,0))-H3057,0)</f>
        <v>3186</v>
      </c>
      <c r="R3057" s="46">
        <f>MIN(G3057,INDEX(Asumsi!$C$5:$C$7,MATCH(I3057,Asumsi!$A$5:$A$7,0)))</f>
        <v>0</v>
      </c>
      <c r="S3057" s="43">
        <f t="shared" si="382"/>
        <v>0</v>
      </c>
      <c r="T3057" s="45">
        <f t="shared" si="383"/>
        <v>0</v>
      </c>
      <c r="U3057" s="45">
        <f>IF(L3057=1,F3057*INDEX(Asumsi!$B$5:$B$7,MATCH(I3057,Asumsi!$A$5:$A$7,0))-F3057*R3057,0)</f>
        <v>3186</v>
      </c>
      <c r="V3057" s="45">
        <f>IF(S3057=1,U3057*(1-Asumsi!$B$10),U3057)</f>
        <v>3186</v>
      </c>
    </row>
    <row r="3058" spans="1:22" x14ac:dyDescent="0.35">
      <c r="A3058" s="43">
        <v>14976</v>
      </c>
      <c r="B3058" s="43" t="s">
        <v>202</v>
      </c>
      <c r="C3058" s="43" t="s">
        <v>757</v>
      </c>
      <c r="D3058" s="44">
        <v>40746</v>
      </c>
      <c r="E3058" s="43">
        <v>46</v>
      </c>
      <c r="F3058" s="43">
        <v>462700</v>
      </c>
      <c r="G3058" s="43">
        <v>0.03</v>
      </c>
      <c r="H3058" s="43">
        <v>13881</v>
      </c>
      <c r="I3058" s="43" t="s">
        <v>76</v>
      </c>
      <c r="J3058" s="43" t="s">
        <v>145</v>
      </c>
      <c r="K3058" s="43">
        <f t="shared" si="376"/>
        <v>2011</v>
      </c>
      <c r="L3058" s="43">
        <f t="shared" si="377"/>
        <v>1</v>
      </c>
      <c r="M3058" s="43">
        <f t="shared" si="378"/>
        <v>0</v>
      </c>
      <c r="N3058" s="43">
        <f t="shared" si="379"/>
        <v>1</v>
      </c>
      <c r="O3058" s="43" t="str">
        <f t="shared" si="380"/>
        <v>B: 1-3%</v>
      </c>
      <c r="P3058" s="45">
        <f t="shared" si="381"/>
        <v>448819</v>
      </c>
      <c r="Q3058" s="45">
        <f>IF(L3058=1,F3058*INDEX(Asumsi!$B$5:$B$7,MATCH(I3058,Asumsi!$A$5:$A$7,0))-H3058,0)</f>
        <v>124929</v>
      </c>
      <c r="R3058" s="46">
        <f>MIN(G3058,INDEX(Asumsi!$C$5:$C$7,MATCH(I3058,Asumsi!$A$5:$A$7,0)))</f>
        <v>0.03</v>
      </c>
      <c r="S3058" s="43">
        <f t="shared" si="382"/>
        <v>0</v>
      </c>
      <c r="T3058" s="45">
        <f t="shared" si="383"/>
        <v>0</v>
      </c>
      <c r="U3058" s="45">
        <f>IF(L3058=1,F3058*INDEX(Asumsi!$B$5:$B$7,MATCH(I3058,Asumsi!$A$5:$A$7,0))-F3058*R3058,0)</f>
        <v>124929</v>
      </c>
      <c r="V3058" s="45">
        <f>IF(S3058=1,U3058*(1-Asumsi!$B$10),U3058)</f>
        <v>124929</v>
      </c>
    </row>
    <row r="3059" spans="1:22" x14ac:dyDescent="0.35">
      <c r="A3059" s="43">
        <v>14980</v>
      </c>
      <c r="B3059" s="43" t="s">
        <v>202</v>
      </c>
      <c r="C3059" s="43" t="s">
        <v>756</v>
      </c>
      <c r="D3059" s="44">
        <v>41104</v>
      </c>
      <c r="E3059" s="43">
        <v>27</v>
      </c>
      <c r="F3059" s="43">
        <v>1797800</v>
      </c>
      <c r="G3059" s="43">
        <v>0.03</v>
      </c>
      <c r="H3059" s="43">
        <v>53934</v>
      </c>
      <c r="I3059" s="43" t="s">
        <v>77</v>
      </c>
      <c r="J3059" s="43" t="s">
        <v>142</v>
      </c>
      <c r="K3059" s="43">
        <f t="shared" si="376"/>
        <v>2012</v>
      </c>
      <c r="L3059" s="43">
        <f t="shared" si="377"/>
        <v>1</v>
      </c>
      <c r="M3059" s="43">
        <f t="shared" si="378"/>
        <v>0</v>
      </c>
      <c r="N3059" s="43">
        <f t="shared" si="379"/>
        <v>1</v>
      </c>
      <c r="O3059" s="43" t="str">
        <f t="shared" si="380"/>
        <v>B: 1-3%</v>
      </c>
      <c r="P3059" s="45">
        <f t="shared" si="381"/>
        <v>1743866</v>
      </c>
      <c r="Q3059" s="45">
        <f>IF(L3059=1,F3059*INDEX(Asumsi!$B$5:$B$7,MATCH(I3059,Asumsi!$A$5:$A$7,0))-H3059,0)</f>
        <v>485406</v>
      </c>
      <c r="R3059" s="46">
        <f>MIN(G3059,INDEX(Asumsi!$C$5:$C$7,MATCH(I3059,Asumsi!$A$5:$A$7,0)))</f>
        <v>0.03</v>
      </c>
      <c r="S3059" s="43">
        <f t="shared" si="382"/>
        <v>0</v>
      </c>
      <c r="T3059" s="45">
        <f t="shared" si="383"/>
        <v>0</v>
      </c>
      <c r="U3059" s="45">
        <f>IF(L3059=1,F3059*INDEX(Asumsi!$B$5:$B$7,MATCH(I3059,Asumsi!$A$5:$A$7,0))-F3059*R3059,0)</f>
        <v>485406</v>
      </c>
      <c r="V3059" s="45">
        <f>IF(S3059=1,U3059*(1-Asumsi!$B$10),U3059)</f>
        <v>485406</v>
      </c>
    </row>
    <row r="3060" spans="1:22" x14ac:dyDescent="0.35">
      <c r="A3060" s="43">
        <v>16134</v>
      </c>
      <c r="B3060" s="43" t="s">
        <v>209</v>
      </c>
      <c r="C3060" s="43" t="s">
        <v>389</v>
      </c>
      <c r="D3060" s="44">
        <v>41232</v>
      </c>
      <c r="E3060" s="43">
        <v>43</v>
      </c>
      <c r="F3060" s="43">
        <v>43842560</v>
      </c>
      <c r="G3060" s="43">
        <v>0.04</v>
      </c>
      <c r="H3060" s="43">
        <v>1753702</v>
      </c>
      <c r="I3060" s="43" t="s">
        <v>77</v>
      </c>
      <c r="J3060" s="43" t="s">
        <v>134</v>
      </c>
      <c r="K3060" s="43">
        <f t="shared" si="376"/>
        <v>2012</v>
      </c>
      <c r="L3060" s="43">
        <f t="shared" si="377"/>
        <v>0</v>
      </c>
      <c r="M3060" s="43">
        <f t="shared" si="378"/>
        <v>1</v>
      </c>
      <c r="N3060" s="43">
        <f t="shared" si="379"/>
        <v>1</v>
      </c>
      <c r="O3060" s="43" t="str">
        <f t="shared" si="380"/>
        <v>C: 4-6%</v>
      </c>
      <c r="P3060" s="45">
        <f t="shared" si="381"/>
        <v>0</v>
      </c>
      <c r="Q3060" s="45">
        <f>IF(L3060=1,F3060*INDEX(Asumsi!$B$5:$B$7,MATCH(I3060,Asumsi!$A$5:$A$7,0))-H3060,0)</f>
        <v>0</v>
      </c>
      <c r="R3060" s="46">
        <f>MIN(G3060,INDEX(Asumsi!$C$5:$C$7,MATCH(I3060,Asumsi!$A$5:$A$7,0)))</f>
        <v>0.04</v>
      </c>
      <c r="S3060" s="43">
        <f t="shared" si="382"/>
        <v>0</v>
      </c>
      <c r="T3060" s="45">
        <f t="shared" si="383"/>
        <v>0</v>
      </c>
      <c r="U3060" s="45">
        <f>IF(L3060=1,F3060*INDEX(Asumsi!$B$5:$B$7,MATCH(I3060,Asumsi!$A$5:$A$7,0))-F3060*R3060,0)</f>
        <v>0</v>
      </c>
      <c r="V3060" s="45">
        <f>IF(S3060=1,U3060*(1-Asumsi!$B$10),U3060)</f>
        <v>0</v>
      </c>
    </row>
    <row r="3061" spans="1:22" x14ac:dyDescent="0.35">
      <c r="A3061" s="43">
        <v>16258</v>
      </c>
      <c r="B3061" s="43" t="s">
        <v>202</v>
      </c>
      <c r="C3061" s="43" t="s">
        <v>761</v>
      </c>
      <c r="D3061" s="44">
        <v>40730</v>
      </c>
      <c r="E3061" s="43">
        <v>1</v>
      </c>
      <c r="F3061" s="43">
        <v>19380</v>
      </c>
      <c r="G3061" s="43">
        <v>0.05</v>
      </c>
      <c r="H3061" s="43">
        <v>969</v>
      </c>
      <c r="I3061" s="43" t="s">
        <v>76</v>
      </c>
      <c r="J3061" s="43" t="s">
        <v>145</v>
      </c>
      <c r="K3061" s="43">
        <f t="shared" si="376"/>
        <v>2011</v>
      </c>
      <c r="L3061" s="43">
        <f t="shared" si="377"/>
        <v>1</v>
      </c>
      <c r="M3061" s="43">
        <f t="shared" si="378"/>
        <v>0</v>
      </c>
      <c r="N3061" s="43">
        <f t="shared" si="379"/>
        <v>1</v>
      </c>
      <c r="O3061" s="43" t="str">
        <f t="shared" si="380"/>
        <v>C: 4-6%</v>
      </c>
      <c r="P3061" s="45">
        <f t="shared" si="381"/>
        <v>18411</v>
      </c>
      <c r="Q3061" s="45">
        <f>IF(L3061=1,F3061*INDEX(Asumsi!$B$5:$B$7,MATCH(I3061,Asumsi!$A$5:$A$7,0))-H3061,0)</f>
        <v>4845</v>
      </c>
      <c r="R3061" s="46">
        <f>MIN(G3061,INDEX(Asumsi!$C$5:$C$7,MATCH(I3061,Asumsi!$A$5:$A$7,0)))</f>
        <v>0.05</v>
      </c>
      <c r="S3061" s="43">
        <f t="shared" si="382"/>
        <v>0</v>
      </c>
      <c r="T3061" s="45">
        <f t="shared" si="383"/>
        <v>0</v>
      </c>
      <c r="U3061" s="45">
        <f>IF(L3061=1,F3061*INDEX(Asumsi!$B$5:$B$7,MATCH(I3061,Asumsi!$A$5:$A$7,0))-F3061*R3061,0)</f>
        <v>4845</v>
      </c>
      <c r="V3061" s="45">
        <f>IF(S3061=1,U3061*(1-Asumsi!$B$10),U3061)</f>
        <v>4845</v>
      </c>
    </row>
    <row r="3062" spans="1:22" x14ac:dyDescent="0.35">
      <c r="A3062" s="43">
        <v>16289</v>
      </c>
      <c r="B3062" s="43" t="s">
        <v>202</v>
      </c>
      <c r="C3062" s="43" t="s">
        <v>762</v>
      </c>
      <c r="D3062" s="44">
        <v>40376</v>
      </c>
      <c r="E3062" s="43">
        <v>37</v>
      </c>
      <c r="F3062" s="43">
        <v>853280</v>
      </c>
      <c r="G3062" s="43">
        <v>0.09</v>
      </c>
      <c r="H3062" s="43">
        <v>76795</v>
      </c>
      <c r="I3062" s="43" t="s">
        <v>75</v>
      </c>
      <c r="J3062" s="43" t="s">
        <v>144</v>
      </c>
      <c r="K3062" s="43">
        <f t="shared" si="376"/>
        <v>2010</v>
      </c>
      <c r="L3062" s="43">
        <f t="shared" si="377"/>
        <v>1</v>
      </c>
      <c r="M3062" s="43">
        <f t="shared" si="378"/>
        <v>0</v>
      </c>
      <c r="N3062" s="43">
        <f t="shared" si="379"/>
        <v>1</v>
      </c>
      <c r="O3062" s="43" t="str">
        <f t="shared" si="380"/>
        <v>D: 7%+</v>
      </c>
      <c r="P3062" s="45">
        <f t="shared" si="381"/>
        <v>776485</v>
      </c>
      <c r="Q3062" s="45">
        <f>IF(L3062=1,F3062*INDEX(Asumsi!$B$5:$B$7,MATCH(I3062,Asumsi!$A$5:$A$7,0))-H3062,0)</f>
        <v>179189</v>
      </c>
      <c r="R3062" s="46">
        <f>MIN(G3062,INDEX(Asumsi!$C$5:$C$7,MATCH(I3062,Asumsi!$A$5:$A$7,0)))</f>
        <v>0.03</v>
      </c>
      <c r="S3062" s="43">
        <f t="shared" si="382"/>
        <v>1</v>
      </c>
      <c r="T3062" s="45">
        <f t="shared" si="383"/>
        <v>51196.799999999996</v>
      </c>
      <c r="U3062" s="45">
        <f>IF(L3062=1,F3062*INDEX(Asumsi!$B$5:$B$7,MATCH(I3062,Asumsi!$A$5:$A$7,0))-F3062*R3062,0)</f>
        <v>230385.6</v>
      </c>
      <c r="V3062" s="45">
        <f>IF(S3062=1,U3062*(1-Asumsi!$B$10),U3062)</f>
        <v>218866.32</v>
      </c>
    </row>
    <row r="3063" spans="1:22" x14ac:dyDescent="0.35">
      <c r="A3063" s="43">
        <v>16993</v>
      </c>
      <c r="B3063" s="43" t="s">
        <v>202</v>
      </c>
      <c r="C3063" s="43" t="s">
        <v>763</v>
      </c>
      <c r="D3063" s="44">
        <v>40863</v>
      </c>
      <c r="E3063" s="43">
        <v>8</v>
      </c>
      <c r="F3063" s="43">
        <v>2767838</v>
      </c>
      <c r="G3063" s="43">
        <v>0.05</v>
      </c>
      <c r="H3063" s="43">
        <v>138392</v>
      </c>
      <c r="I3063" s="43" t="s">
        <v>77</v>
      </c>
      <c r="J3063" s="43" t="s">
        <v>137</v>
      </c>
      <c r="K3063" s="43">
        <f t="shared" si="376"/>
        <v>2011</v>
      </c>
      <c r="L3063" s="43">
        <f t="shared" si="377"/>
        <v>1</v>
      </c>
      <c r="M3063" s="43">
        <f t="shared" si="378"/>
        <v>0</v>
      </c>
      <c r="N3063" s="43">
        <f t="shared" si="379"/>
        <v>1</v>
      </c>
      <c r="O3063" s="43" t="str">
        <f t="shared" si="380"/>
        <v>C: 4-6%</v>
      </c>
      <c r="P3063" s="45">
        <f t="shared" si="381"/>
        <v>2629446</v>
      </c>
      <c r="Q3063" s="45">
        <f>IF(L3063=1,F3063*INDEX(Asumsi!$B$5:$B$7,MATCH(I3063,Asumsi!$A$5:$A$7,0))-H3063,0)</f>
        <v>691959.4</v>
      </c>
      <c r="R3063" s="46">
        <f>MIN(G3063,INDEX(Asumsi!$C$5:$C$7,MATCH(I3063,Asumsi!$A$5:$A$7,0)))</f>
        <v>0.05</v>
      </c>
      <c r="S3063" s="43">
        <f t="shared" si="382"/>
        <v>0</v>
      </c>
      <c r="T3063" s="45">
        <f t="shared" si="383"/>
        <v>0</v>
      </c>
      <c r="U3063" s="45">
        <f>IF(L3063=1,F3063*INDEX(Asumsi!$B$5:$B$7,MATCH(I3063,Asumsi!$A$5:$A$7,0))-F3063*R3063,0)</f>
        <v>691959.5</v>
      </c>
      <c r="V3063" s="45">
        <f>IF(S3063=1,U3063*(1-Asumsi!$B$10),U3063)</f>
        <v>691959.5</v>
      </c>
    </row>
    <row r="3064" spans="1:22" x14ac:dyDescent="0.35">
      <c r="A3064" s="43">
        <v>18945</v>
      </c>
      <c r="B3064" s="43" t="s">
        <v>202</v>
      </c>
      <c r="C3064" s="43" t="s">
        <v>762</v>
      </c>
      <c r="D3064" s="44">
        <v>39830</v>
      </c>
      <c r="E3064" s="43">
        <v>33</v>
      </c>
      <c r="F3064" s="43">
        <v>1057080</v>
      </c>
      <c r="G3064" s="43">
        <v>0.06</v>
      </c>
      <c r="H3064" s="43">
        <v>63425</v>
      </c>
      <c r="I3064" s="43" t="s">
        <v>77</v>
      </c>
      <c r="J3064" s="43" t="s">
        <v>142</v>
      </c>
      <c r="K3064" s="43">
        <f t="shared" si="376"/>
        <v>2009</v>
      </c>
      <c r="L3064" s="43">
        <f t="shared" si="377"/>
        <v>1</v>
      </c>
      <c r="M3064" s="43">
        <f t="shared" si="378"/>
        <v>0</v>
      </c>
      <c r="N3064" s="43">
        <f t="shared" si="379"/>
        <v>1</v>
      </c>
      <c r="O3064" s="43" t="str">
        <f t="shared" si="380"/>
        <v>C: 4-6%</v>
      </c>
      <c r="P3064" s="45">
        <f t="shared" si="381"/>
        <v>993655</v>
      </c>
      <c r="Q3064" s="45">
        <f>IF(L3064=1,F3064*INDEX(Asumsi!$B$5:$B$7,MATCH(I3064,Asumsi!$A$5:$A$7,0))-H3064,0)</f>
        <v>253699</v>
      </c>
      <c r="R3064" s="46">
        <f>MIN(G3064,INDEX(Asumsi!$C$5:$C$7,MATCH(I3064,Asumsi!$A$5:$A$7,0)))</f>
        <v>0.05</v>
      </c>
      <c r="S3064" s="43">
        <f t="shared" si="382"/>
        <v>1</v>
      </c>
      <c r="T3064" s="45">
        <f t="shared" si="383"/>
        <v>10570.799999999994</v>
      </c>
      <c r="U3064" s="45">
        <f>IF(L3064=1,F3064*INDEX(Asumsi!$B$5:$B$7,MATCH(I3064,Asumsi!$A$5:$A$7,0))-F3064*R3064,0)</f>
        <v>264270</v>
      </c>
      <c r="V3064" s="45">
        <f>IF(S3064=1,U3064*(1-Asumsi!$B$10),U3064)</f>
        <v>251056.5</v>
      </c>
    </row>
    <row r="3065" spans="1:22" x14ac:dyDescent="0.35">
      <c r="A3065" s="43">
        <v>19975</v>
      </c>
      <c r="B3065" s="43" t="s">
        <v>202</v>
      </c>
      <c r="C3065" s="43" t="s">
        <v>619</v>
      </c>
      <c r="D3065" s="44">
        <v>39913</v>
      </c>
      <c r="E3065" s="43">
        <v>33</v>
      </c>
      <c r="F3065" s="43">
        <v>724340</v>
      </c>
      <c r="G3065" s="43">
        <v>0.08</v>
      </c>
      <c r="H3065" s="43">
        <v>57947</v>
      </c>
      <c r="I3065" s="43" t="s">
        <v>76</v>
      </c>
      <c r="J3065" s="43" t="s">
        <v>141</v>
      </c>
      <c r="K3065" s="43">
        <f t="shared" si="376"/>
        <v>2009</v>
      </c>
      <c r="L3065" s="43">
        <f t="shared" si="377"/>
        <v>1</v>
      </c>
      <c r="M3065" s="43">
        <f t="shared" si="378"/>
        <v>0</v>
      </c>
      <c r="N3065" s="43">
        <f t="shared" si="379"/>
        <v>1</v>
      </c>
      <c r="O3065" s="43" t="str">
        <f t="shared" si="380"/>
        <v>D: 7%+</v>
      </c>
      <c r="P3065" s="45">
        <f t="shared" si="381"/>
        <v>666393</v>
      </c>
      <c r="Q3065" s="45">
        <f>IF(L3065=1,F3065*INDEX(Asumsi!$B$5:$B$7,MATCH(I3065,Asumsi!$A$5:$A$7,0))-H3065,0)</f>
        <v>159355</v>
      </c>
      <c r="R3065" s="46">
        <f>MIN(G3065,INDEX(Asumsi!$C$5:$C$7,MATCH(I3065,Asumsi!$A$5:$A$7,0)))</f>
        <v>0.05</v>
      </c>
      <c r="S3065" s="43">
        <f t="shared" si="382"/>
        <v>1</v>
      </c>
      <c r="T3065" s="45">
        <f t="shared" si="383"/>
        <v>21730.2</v>
      </c>
      <c r="U3065" s="45">
        <f>IF(L3065=1,F3065*INDEX(Asumsi!$B$5:$B$7,MATCH(I3065,Asumsi!$A$5:$A$7,0))-F3065*R3065,0)</f>
        <v>181085</v>
      </c>
      <c r="V3065" s="45">
        <f>IF(S3065=1,U3065*(1-Asumsi!$B$10),U3065)</f>
        <v>172030.75</v>
      </c>
    </row>
    <row r="3066" spans="1:22" x14ac:dyDescent="0.35">
      <c r="A3066" s="43">
        <v>20036</v>
      </c>
      <c r="B3066" s="43" t="s">
        <v>209</v>
      </c>
      <c r="C3066" s="43" t="s">
        <v>762</v>
      </c>
      <c r="D3066" s="44">
        <v>40517</v>
      </c>
      <c r="E3066" s="43">
        <v>25</v>
      </c>
      <c r="F3066" s="43">
        <v>580920</v>
      </c>
      <c r="G3066" s="43">
        <v>0.1</v>
      </c>
      <c r="H3066" s="43">
        <v>58092</v>
      </c>
      <c r="I3066" s="43" t="s">
        <v>76</v>
      </c>
      <c r="J3066" s="43" t="s">
        <v>141</v>
      </c>
      <c r="K3066" s="43">
        <f t="shared" si="376"/>
        <v>2010</v>
      </c>
      <c r="L3066" s="43">
        <f t="shared" si="377"/>
        <v>0</v>
      </c>
      <c r="M3066" s="43">
        <f t="shared" si="378"/>
        <v>1</v>
      </c>
      <c r="N3066" s="43">
        <f t="shared" si="379"/>
        <v>1</v>
      </c>
      <c r="O3066" s="43" t="str">
        <f t="shared" si="380"/>
        <v>D: 7%+</v>
      </c>
      <c r="P3066" s="45">
        <f t="shared" si="381"/>
        <v>0</v>
      </c>
      <c r="Q3066" s="45">
        <f>IF(L3066=1,F3066*INDEX(Asumsi!$B$5:$B$7,MATCH(I3066,Asumsi!$A$5:$A$7,0))-H3066,0)</f>
        <v>0</v>
      </c>
      <c r="R3066" s="46">
        <f>MIN(G3066,INDEX(Asumsi!$C$5:$C$7,MATCH(I3066,Asumsi!$A$5:$A$7,0)))</f>
        <v>0.05</v>
      </c>
      <c r="S3066" s="43">
        <f t="shared" si="382"/>
        <v>1</v>
      </c>
      <c r="T3066" s="45">
        <f t="shared" si="383"/>
        <v>0</v>
      </c>
      <c r="U3066" s="45">
        <f>IF(L3066=1,F3066*INDEX(Asumsi!$B$5:$B$7,MATCH(I3066,Asumsi!$A$5:$A$7,0))-F3066*R3066,0)</f>
        <v>0</v>
      </c>
      <c r="V3066" s="45">
        <f>IF(S3066=1,U3066*(1-Asumsi!$B$10),U3066)</f>
        <v>0</v>
      </c>
    </row>
    <row r="3067" spans="1:22" x14ac:dyDescent="0.35">
      <c r="A3067" s="43">
        <v>20964</v>
      </c>
      <c r="B3067" s="43" t="s">
        <v>202</v>
      </c>
      <c r="C3067" s="43" t="s">
        <v>760</v>
      </c>
      <c r="D3067" s="44">
        <v>40998</v>
      </c>
      <c r="E3067" s="43">
        <v>11</v>
      </c>
      <c r="F3067" s="43">
        <v>1259173</v>
      </c>
      <c r="G3067" s="43">
        <v>0.04</v>
      </c>
      <c r="H3067" s="43">
        <v>50367</v>
      </c>
      <c r="I3067" s="43" t="s">
        <v>77</v>
      </c>
      <c r="J3067" s="43" t="s">
        <v>137</v>
      </c>
      <c r="K3067" s="43">
        <f t="shared" si="376"/>
        <v>2012</v>
      </c>
      <c r="L3067" s="43">
        <f t="shared" si="377"/>
        <v>1</v>
      </c>
      <c r="M3067" s="43">
        <f t="shared" si="378"/>
        <v>0</v>
      </c>
      <c r="N3067" s="43">
        <f t="shared" si="379"/>
        <v>1</v>
      </c>
      <c r="O3067" s="43" t="str">
        <f t="shared" si="380"/>
        <v>C: 4-6%</v>
      </c>
      <c r="P3067" s="45">
        <f t="shared" si="381"/>
        <v>1208806</v>
      </c>
      <c r="Q3067" s="45">
        <f>IF(L3067=1,F3067*INDEX(Asumsi!$B$5:$B$7,MATCH(I3067,Asumsi!$A$5:$A$7,0))-H3067,0)</f>
        <v>327384.89999999997</v>
      </c>
      <c r="R3067" s="46">
        <f>MIN(G3067,INDEX(Asumsi!$C$5:$C$7,MATCH(I3067,Asumsi!$A$5:$A$7,0)))</f>
        <v>0.04</v>
      </c>
      <c r="S3067" s="43">
        <f t="shared" si="382"/>
        <v>0</v>
      </c>
      <c r="T3067" s="45">
        <f t="shared" si="383"/>
        <v>0</v>
      </c>
      <c r="U3067" s="45">
        <f>IF(L3067=1,F3067*INDEX(Asumsi!$B$5:$B$7,MATCH(I3067,Asumsi!$A$5:$A$7,0))-F3067*R3067,0)</f>
        <v>327384.98</v>
      </c>
      <c r="V3067" s="45">
        <f>IF(S3067=1,U3067*(1-Asumsi!$B$10),U3067)</f>
        <v>327384.98</v>
      </c>
    </row>
    <row r="3068" spans="1:22" x14ac:dyDescent="0.35">
      <c r="A3068" s="43">
        <v>21121</v>
      </c>
      <c r="B3068" s="43" t="s">
        <v>202</v>
      </c>
      <c r="C3068" s="43" t="s">
        <v>763</v>
      </c>
      <c r="D3068" s="44">
        <v>40072</v>
      </c>
      <c r="E3068" s="43">
        <v>50</v>
      </c>
      <c r="F3068" s="43">
        <v>40350960</v>
      </c>
      <c r="G3068" s="43">
        <v>0</v>
      </c>
      <c r="H3068" s="43">
        <v>0</v>
      </c>
      <c r="I3068" s="43" t="s">
        <v>76</v>
      </c>
      <c r="J3068" s="43" t="s">
        <v>138</v>
      </c>
      <c r="K3068" s="43">
        <f t="shared" si="376"/>
        <v>2009</v>
      </c>
      <c r="L3068" s="43">
        <f t="shared" si="377"/>
        <v>1</v>
      </c>
      <c r="M3068" s="43">
        <f t="shared" si="378"/>
        <v>0</v>
      </c>
      <c r="N3068" s="43">
        <f t="shared" si="379"/>
        <v>1</v>
      </c>
      <c r="O3068" s="43" t="str">
        <f t="shared" si="380"/>
        <v>A: 0%</v>
      </c>
      <c r="P3068" s="45">
        <f t="shared" si="381"/>
        <v>40350960</v>
      </c>
      <c r="Q3068" s="45">
        <f>IF(L3068=1,F3068*INDEX(Asumsi!$B$5:$B$7,MATCH(I3068,Asumsi!$A$5:$A$7,0))-H3068,0)</f>
        <v>12105288</v>
      </c>
      <c r="R3068" s="46">
        <f>MIN(G3068,INDEX(Asumsi!$C$5:$C$7,MATCH(I3068,Asumsi!$A$5:$A$7,0)))</f>
        <v>0</v>
      </c>
      <c r="S3068" s="43">
        <f t="shared" si="382"/>
        <v>0</v>
      </c>
      <c r="T3068" s="45">
        <f t="shared" si="383"/>
        <v>0</v>
      </c>
      <c r="U3068" s="45">
        <f>IF(L3068=1,F3068*INDEX(Asumsi!$B$5:$B$7,MATCH(I3068,Asumsi!$A$5:$A$7,0))-F3068*R3068,0)</f>
        <v>12105288</v>
      </c>
      <c r="V3068" s="45">
        <f>IF(S3068=1,U3068*(1-Asumsi!$B$10),U3068)</f>
        <v>12105288</v>
      </c>
    </row>
    <row r="3069" spans="1:22" x14ac:dyDescent="0.35">
      <c r="A3069" s="43">
        <v>21314</v>
      </c>
      <c r="B3069" s="43" t="s">
        <v>202</v>
      </c>
      <c r="C3069" s="43" t="s">
        <v>758</v>
      </c>
      <c r="D3069" s="44">
        <v>40119</v>
      </c>
      <c r="E3069" s="43">
        <v>6</v>
      </c>
      <c r="F3069" s="43">
        <v>112440</v>
      </c>
      <c r="G3069" s="43">
        <v>0.04</v>
      </c>
      <c r="H3069" s="43">
        <v>4498</v>
      </c>
      <c r="I3069" s="43" t="s">
        <v>76</v>
      </c>
      <c r="J3069" s="43" t="s">
        <v>138</v>
      </c>
      <c r="K3069" s="43">
        <f t="shared" si="376"/>
        <v>2009</v>
      </c>
      <c r="L3069" s="43">
        <f t="shared" si="377"/>
        <v>1</v>
      </c>
      <c r="M3069" s="43">
        <f t="shared" si="378"/>
        <v>0</v>
      </c>
      <c r="N3069" s="43">
        <f t="shared" si="379"/>
        <v>1</v>
      </c>
      <c r="O3069" s="43" t="str">
        <f t="shared" si="380"/>
        <v>C: 4-6%</v>
      </c>
      <c r="P3069" s="45">
        <f t="shared" si="381"/>
        <v>107942</v>
      </c>
      <c r="Q3069" s="45">
        <f>IF(L3069=1,F3069*INDEX(Asumsi!$B$5:$B$7,MATCH(I3069,Asumsi!$A$5:$A$7,0))-H3069,0)</f>
        <v>29234</v>
      </c>
      <c r="R3069" s="46">
        <f>MIN(G3069,INDEX(Asumsi!$C$5:$C$7,MATCH(I3069,Asumsi!$A$5:$A$7,0)))</f>
        <v>0.04</v>
      </c>
      <c r="S3069" s="43">
        <f t="shared" si="382"/>
        <v>0</v>
      </c>
      <c r="T3069" s="45">
        <f t="shared" si="383"/>
        <v>0</v>
      </c>
      <c r="U3069" s="45">
        <f>IF(L3069=1,F3069*INDEX(Asumsi!$B$5:$B$7,MATCH(I3069,Asumsi!$A$5:$A$7,0))-F3069*R3069,0)</f>
        <v>29234.400000000001</v>
      </c>
      <c r="V3069" s="45">
        <f>IF(S3069=1,U3069*(1-Asumsi!$B$10),U3069)</f>
        <v>29234.400000000001</v>
      </c>
    </row>
    <row r="3070" spans="1:22" x14ac:dyDescent="0.35">
      <c r="A3070" s="43">
        <v>21702</v>
      </c>
      <c r="B3070" s="43" t="s">
        <v>202</v>
      </c>
      <c r="C3070" s="43" t="s">
        <v>389</v>
      </c>
      <c r="D3070" s="44">
        <v>40529</v>
      </c>
      <c r="E3070" s="43">
        <v>40</v>
      </c>
      <c r="F3070" s="43">
        <v>10465660</v>
      </c>
      <c r="G3070" s="43">
        <v>0.01</v>
      </c>
      <c r="H3070" s="43">
        <v>104657</v>
      </c>
      <c r="I3070" s="43" t="s">
        <v>75</v>
      </c>
      <c r="J3070" s="43" t="s">
        <v>135</v>
      </c>
      <c r="K3070" s="43">
        <f t="shared" si="376"/>
        <v>2010</v>
      </c>
      <c r="L3070" s="43">
        <f t="shared" si="377"/>
        <v>1</v>
      </c>
      <c r="M3070" s="43">
        <f t="shared" si="378"/>
        <v>0</v>
      </c>
      <c r="N3070" s="43">
        <f t="shared" si="379"/>
        <v>1</v>
      </c>
      <c r="O3070" s="43" t="str">
        <f t="shared" si="380"/>
        <v>B: 1-3%</v>
      </c>
      <c r="P3070" s="45">
        <f t="shared" si="381"/>
        <v>10361003</v>
      </c>
      <c r="Q3070" s="45">
        <f>IF(L3070=1,F3070*INDEX(Asumsi!$B$5:$B$7,MATCH(I3070,Asumsi!$A$5:$A$7,0))-H3070,0)</f>
        <v>3035041</v>
      </c>
      <c r="R3070" s="46">
        <f>MIN(G3070,INDEX(Asumsi!$C$5:$C$7,MATCH(I3070,Asumsi!$A$5:$A$7,0)))</f>
        <v>0.01</v>
      </c>
      <c r="S3070" s="43">
        <f t="shared" si="382"/>
        <v>0</v>
      </c>
      <c r="T3070" s="45">
        <f t="shared" si="383"/>
        <v>0</v>
      </c>
      <c r="U3070" s="45">
        <f>IF(L3070=1,F3070*INDEX(Asumsi!$B$5:$B$7,MATCH(I3070,Asumsi!$A$5:$A$7,0))-F3070*R3070,0)</f>
        <v>3035041.4</v>
      </c>
      <c r="V3070" s="45">
        <f>IF(S3070=1,U3070*(1-Asumsi!$B$10),U3070)</f>
        <v>3035041.4</v>
      </c>
    </row>
    <row r="3071" spans="1:22" x14ac:dyDescent="0.35">
      <c r="A3071" s="43">
        <v>21925</v>
      </c>
      <c r="B3071" s="43" t="s">
        <v>202</v>
      </c>
      <c r="C3071" s="43" t="s">
        <v>758</v>
      </c>
      <c r="D3071" s="44">
        <v>41102</v>
      </c>
      <c r="E3071" s="43">
        <v>3</v>
      </c>
      <c r="F3071" s="43">
        <v>472640</v>
      </c>
      <c r="G3071" s="43">
        <v>0.03</v>
      </c>
      <c r="H3071" s="43">
        <v>14179</v>
      </c>
      <c r="I3071" s="43" t="s">
        <v>77</v>
      </c>
      <c r="J3071" s="43" t="s">
        <v>142</v>
      </c>
      <c r="K3071" s="43">
        <f t="shared" si="376"/>
        <v>2012</v>
      </c>
      <c r="L3071" s="43">
        <f t="shared" si="377"/>
        <v>1</v>
      </c>
      <c r="M3071" s="43">
        <f t="shared" si="378"/>
        <v>0</v>
      </c>
      <c r="N3071" s="43">
        <f t="shared" si="379"/>
        <v>1</v>
      </c>
      <c r="O3071" s="43" t="str">
        <f t="shared" si="380"/>
        <v>B: 1-3%</v>
      </c>
      <c r="P3071" s="45">
        <f t="shared" si="381"/>
        <v>458461</v>
      </c>
      <c r="Q3071" s="45">
        <f>IF(L3071=1,F3071*INDEX(Asumsi!$B$5:$B$7,MATCH(I3071,Asumsi!$A$5:$A$7,0))-H3071,0)</f>
        <v>127613</v>
      </c>
      <c r="R3071" s="46">
        <f>MIN(G3071,INDEX(Asumsi!$C$5:$C$7,MATCH(I3071,Asumsi!$A$5:$A$7,0)))</f>
        <v>0.03</v>
      </c>
      <c r="S3071" s="43">
        <f t="shared" si="382"/>
        <v>0</v>
      </c>
      <c r="T3071" s="45">
        <f t="shared" si="383"/>
        <v>0</v>
      </c>
      <c r="U3071" s="45">
        <f>IF(L3071=1,F3071*INDEX(Asumsi!$B$5:$B$7,MATCH(I3071,Asumsi!$A$5:$A$7,0))-F3071*R3071,0)</f>
        <v>127612.8</v>
      </c>
      <c r="V3071" s="45">
        <f>IF(S3071=1,U3071*(1-Asumsi!$B$10),U3071)</f>
        <v>127612.8</v>
      </c>
    </row>
    <row r="3072" spans="1:22" x14ac:dyDescent="0.35">
      <c r="A3072" s="43">
        <v>22432</v>
      </c>
      <c r="B3072" s="43" t="s">
        <v>202</v>
      </c>
      <c r="C3072" s="43" t="s">
        <v>755</v>
      </c>
      <c r="D3072" s="44">
        <v>41241</v>
      </c>
      <c r="E3072" s="43">
        <v>45</v>
      </c>
      <c r="F3072" s="43">
        <v>5456840</v>
      </c>
      <c r="G3072" s="43">
        <v>0.06</v>
      </c>
      <c r="H3072" s="43">
        <v>327410</v>
      </c>
      <c r="I3072" s="43" t="s">
        <v>76</v>
      </c>
      <c r="J3072" s="43" t="s">
        <v>146</v>
      </c>
      <c r="K3072" s="43">
        <f t="shared" si="376"/>
        <v>2012</v>
      </c>
      <c r="L3072" s="43">
        <f t="shared" si="377"/>
        <v>1</v>
      </c>
      <c r="M3072" s="43">
        <f t="shared" si="378"/>
        <v>0</v>
      </c>
      <c r="N3072" s="43">
        <f t="shared" si="379"/>
        <v>1</v>
      </c>
      <c r="O3072" s="43" t="str">
        <f t="shared" si="380"/>
        <v>C: 4-6%</v>
      </c>
      <c r="P3072" s="45">
        <f t="shared" si="381"/>
        <v>5129430</v>
      </c>
      <c r="Q3072" s="45">
        <f>IF(L3072=1,F3072*INDEX(Asumsi!$B$5:$B$7,MATCH(I3072,Asumsi!$A$5:$A$7,0))-H3072,0)</f>
        <v>1309642</v>
      </c>
      <c r="R3072" s="46">
        <f>MIN(G3072,INDEX(Asumsi!$C$5:$C$7,MATCH(I3072,Asumsi!$A$5:$A$7,0)))</f>
        <v>0.05</v>
      </c>
      <c r="S3072" s="43">
        <f t="shared" si="382"/>
        <v>1</v>
      </c>
      <c r="T3072" s="45">
        <f t="shared" si="383"/>
        <v>54568.399999999972</v>
      </c>
      <c r="U3072" s="45">
        <f>IF(L3072=1,F3072*INDEX(Asumsi!$B$5:$B$7,MATCH(I3072,Asumsi!$A$5:$A$7,0))-F3072*R3072,0)</f>
        <v>1364210</v>
      </c>
      <c r="V3072" s="45">
        <f>IF(S3072=1,U3072*(1-Asumsi!$B$10),U3072)</f>
        <v>1295999.5</v>
      </c>
    </row>
    <row r="3073" spans="1:22" x14ac:dyDescent="0.35">
      <c r="A3073" s="43">
        <v>22819</v>
      </c>
      <c r="B3073" s="43" t="s">
        <v>202</v>
      </c>
      <c r="C3073" s="43" t="s">
        <v>758</v>
      </c>
      <c r="D3073" s="44">
        <v>41223</v>
      </c>
      <c r="E3073" s="43">
        <v>1</v>
      </c>
      <c r="F3073" s="43">
        <v>13540</v>
      </c>
      <c r="G3073" s="43">
        <v>0.06</v>
      </c>
      <c r="H3073" s="43">
        <v>812</v>
      </c>
      <c r="I3073" s="43" t="s">
        <v>76</v>
      </c>
      <c r="J3073" s="43" t="s">
        <v>147</v>
      </c>
      <c r="K3073" s="43">
        <f t="shared" si="376"/>
        <v>2012</v>
      </c>
      <c r="L3073" s="43">
        <f t="shared" si="377"/>
        <v>1</v>
      </c>
      <c r="M3073" s="43">
        <f t="shared" si="378"/>
        <v>0</v>
      </c>
      <c r="N3073" s="43">
        <f t="shared" si="379"/>
        <v>1</v>
      </c>
      <c r="O3073" s="43" t="str">
        <f t="shared" si="380"/>
        <v>C: 4-6%</v>
      </c>
      <c r="P3073" s="45">
        <f t="shared" si="381"/>
        <v>12728</v>
      </c>
      <c r="Q3073" s="45">
        <f>IF(L3073=1,F3073*INDEX(Asumsi!$B$5:$B$7,MATCH(I3073,Asumsi!$A$5:$A$7,0))-H3073,0)</f>
        <v>3250</v>
      </c>
      <c r="R3073" s="46">
        <f>MIN(G3073,INDEX(Asumsi!$C$5:$C$7,MATCH(I3073,Asumsi!$A$5:$A$7,0)))</f>
        <v>0.05</v>
      </c>
      <c r="S3073" s="43">
        <f t="shared" si="382"/>
        <v>1</v>
      </c>
      <c r="T3073" s="45">
        <f t="shared" si="383"/>
        <v>135.39999999999992</v>
      </c>
      <c r="U3073" s="45">
        <f>IF(L3073=1,F3073*INDEX(Asumsi!$B$5:$B$7,MATCH(I3073,Asumsi!$A$5:$A$7,0))-F3073*R3073,0)</f>
        <v>3385</v>
      </c>
      <c r="V3073" s="45">
        <f>IF(S3073=1,U3073*(1-Asumsi!$B$10),U3073)</f>
        <v>3215.75</v>
      </c>
    </row>
    <row r="3074" spans="1:22" x14ac:dyDescent="0.35">
      <c r="A3074" s="43">
        <v>22917</v>
      </c>
      <c r="B3074" s="43" t="s">
        <v>202</v>
      </c>
      <c r="C3074" s="43" t="s">
        <v>389</v>
      </c>
      <c r="D3074" s="44">
        <v>39873</v>
      </c>
      <c r="E3074" s="43">
        <v>1</v>
      </c>
      <c r="F3074" s="43">
        <v>7100560</v>
      </c>
      <c r="G3074" s="43">
        <v>0.06</v>
      </c>
      <c r="H3074" s="43">
        <v>426034</v>
      </c>
      <c r="I3074" s="43" t="s">
        <v>77</v>
      </c>
      <c r="J3074" s="43" t="s">
        <v>139</v>
      </c>
      <c r="K3074" s="43">
        <f t="shared" ref="K3074:K3137" si="384">YEAR(D3074)</f>
        <v>2009</v>
      </c>
      <c r="L3074" s="43">
        <f t="shared" ref="L3074:L3137" si="385">IF(B3074="Order Finished",1,0)</f>
        <v>1</v>
      </c>
      <c r="M3074" s="43">
        <f t="shared" ref="M3074:M3137" si="386">IF(B3074="Order Returned",1,0)</f>
        <v>0</v>
      </c>
      <c r="N3074" s="43">
        <f t="shared" ref="N3074:N3137" si="387">IF(B3074="Order Cancelled",0,1)</f>
        <v>1</v>
      </c>
      <c r="O3074" s="43" t="str">
        <f t="shared" ref="O3074:O3137" si="388">IF(G3074=0,"A: 0%",IF(G3074&lt;=0.03,"B: 1-3%",IF(G3074&lt;=0.06,"C: 4-6%","D: 7%+")))</f>
        <v>C: 4-6%</v>
      </c>
      <c r="P3074" s="45">
        <f t="shared" ref="P3074:P3137" si="389">IF(L3074=1,F3074-H3074,0)</f>
        <v>6674526</v>
      </c>
      <c r="Q3074" s="45">
        <f>IF(L3074=1,F3074*INDEX(Asumsi!$B$5:$B$7,MATCH(I3074,Asumsi!$A$5:$A$7,0))-H3074,0)</f>
        <v>1704134</v>
      </c>
      <c r="R3074" s="46">
        <f>MIN(G3074,INDEX(Asumsi!$C$5:$C$7,MATCH(I3074,Asumsi!$A$5:$A$7,0)))</f>
        <v>0.05</v>
      </c>
      <c r="S3074" s="43">
        <f t="shared" ref="S3074:S3137" si="390">IF(G3074&gt;R3074,1,0)</f>
        <v>1</v>
      </c>
      <c r="T3074" s="45">
        <f t="shared" ref="T3074:T3137" si="391">IF(L3074=1,F3074*(G3074-R3074),0)</f>
        <v>71005.599999999962</v>
      </c>
      <c r="U3074" s="45">
        <f>IF(L3074=1,F3074*INDEX(Asumsi!$B$5:$B$7,MATCH(I3074,Asumsi!$A$5:$A$7,0))-F3074*R3074,0)</f>
        <v>1775140</v>
      </c>
      <c r="V3074" s="45">
        <f>IF(S3074=1,U3074*(1-Asumsi!$B$10),U3074)</f>
        <v>1686383</v>
      </c>
    </row>
    <row r="3075" spans="1:22" x14ac:dyDescent="0.35">
      <c r="A3075" s="43">
        <v>23107</v>
      </c>
      <c r="B3075" s="43" t="s">
        <v>202</v>
      </c>
      <c r="C3075" s="43" t="s">
        <v>756</v>
      </c>
      <c r="D3075" s="44">
        <v>40705</v>
      </c>
      <c r="E3075" s="43">
        <v>7</v>
      </c>
      <c r="F3075" s="43">
        <v>86580</v>
      </c>
      <c r="G3075" s="43">
        <v>7.0000000000000007E-2</v>
      </c>
      <c r="H3075" s="43">
        <v>6061</v>
      </c>
      <c r="I3075" s="43" t="s">
        <v>76</v>
      </c>
      <c r="J3075" s="43" t="s">
        <v>138</v>
      </c>
      <c r="K3075" s="43">
        <f t="shared" si="384"/>
        <v>2011</v>
      </c>
      <c r="L3075" s="43">
        <f t="shared" si="385"/>
        <v>1</v>
      </c>
      <c r="M3075" s="43">
        <f t="shared" si="386"/>
        <v>0</v>
      </c>
      <c r="N3075" s="43">
        <f t="shared" si="387"/>
        <v>1</v>
      </c>
      <c r="O3075" s="43" t="str">
        <f t="shared" si="388"/>
        <v>D: 7%+</v>
      </c>
      <c r="P3075" s="45">
        <f t="shared" si="389"/>
        <v>80519</v>
      </c>
      <c r="Q3075" s="45">
        <f>IF(L3075=1,F3075*INDEX(Asumsi!$B$5:$B$7,MATCH(I3075,Asumsi!$A$5:$A$7,0))-H3075,0)</f>
        <v>19913</v>
      </c>
      <c r="R3075" s="46">
        <f>MIN(G3075,INDEX(Asumsi!$C$5:$C$7,MATCH(I3075,Asumsi!$A$5:$A$7,0)))</f>
        <v>0.05</v>
      </c>
      <c r="S3075" s="43">
        <f t="shared" si="390"/>
        <v>1</v>
      </c>
      <c r="T3075" s="45">
        <f t="shared" si="391"/>
        <v>1731.6000000000004</v>
      </c>
      <c r="U3075" s="45">
        <f>IF(L3075=1,F3075*INDEX(Asumsi!$B$5:$B$7,MATCH(I3075,Asumsi!$A$5:$A$7,0))-F3075*R3075,0)</f>
        <v>21645</v>
      </c>
      <c r="V3075" s="45">
        <f>IF(S3075=1,U3075*(1-Asumsi!$B$10),U3075)</f>
        <v>20562.75</v>
      </c>
    </row>
    <row r="3076" spans="1:22" x14ac:dyDescent="0.35">
      <c r="A3076" s="43">
        <v>23556</v>
      </c>
      <c r="B3076" s="43" t="s">
        <v>202</v>
      </c>
      <c r="C3076" s="43" t="s">
        <v>760</v>
      </c>
      <c r="D3076" s="44">
        <v>40552</v>
      </c>
      <c r="E3076" s="43">
        <v>34</v>
      </c>
      <c r="F3076" s="43">
        <v>23495940</v>
      </c>
      <c r="G3076" s="43">
        <v>0.05</v>
      </c>
      <c r="H3076" s="43">
        <v>1174797</v>
      </c>
      <c r="I3076" s="43" t="s">
        <v>76</v>
      </c>
      <c r="J3076" s="43" t="s">
        <v>141</v>
      </c>
      <c r="K3076" s="43">
        <f t="shared" si="384"/>
        <v>2011</v>
      </c>
      <c r="L3076" s="43">
        <f t="shared" si="385"/>
        <v>1</v>
      </c>
      <c r="M3076" s="43">
        <f t="shared" si="386"/>
        <v>0</v>
      </c>
      <c r="N3076" s="43">
        <f t="shared" si="387"/>
        <v>1</v>
      </c>
      <c r="O3076" s="43" t="str">
        <f t="shared" si="388"/>
        <v>C: 4-6%</v>
      </c>
      <c r="P3076" s="45">
        <f t="shared" si="389"/>
        <v>22321143</v>
      </c>
      <c r="Q3076" s="45">
        <f>IF(L3076=1,F3076*INDEX(Asumsi!$B$5:$B$7,MATCH(I3076,Asumsi!$A$5:$A$7,0))-H3076,0)</f>
        <v>5873985</v>
      </c>
      <c r="R3076" s="46">
        <f>MIN(G3076,INDEX(Asumsi!$C$5:$C$7,MATCH(I3076,Asumsi!$A$5:$A$7,0)))</f>
        <v>0.05</v>
      </c>
      <c r="S3076" s="43">
        <f t="shared" si="390"/>
        <v>0</v>
      </c>
      <c r="T3076" s="45">
        <f t="shared" si="391"/>
        <v>0</v>
      </c>
      <c r="U3076" s="45">
        <f>IF(L3076=1,F3076*INDEX(Asumsi!$B$5:$B$7,MATCH(I3076,Asumsi!$A$5:$A$7,0))-F3076*R3076,0)</f>
        <v>5873985</v>
      </c>
      <c r="V3076" s="45">
        <f>IF(S3076=1,U3076*(1-Asumsi!$B$10),U3076)</f>
        <v>5873985</v>
      </c>
    </row>
    <row r="3077" spans="1:22" x14ac:dyDescent="0.35">
      <c r="A3077" s="43">
        <v>23777</v>
      </c>
      <c r="B3077" s="43" t="s">
        <v>202</v>
      </c>
      <c r="C3077" s="43" t="s">
        <v>619</v>
      </c>
      <c r="D3077" s="44">
        <v>41239</v>
      </c>
      <c r="E3077" s="43">
        <v>16</v>
      </c>
      <c r="F3077" s="43">
        <v>975400</v>
      </c>
      <c r="G3077" s="43">
        <v>0.06</v>
      </c>
      <c r="H3077" s="43">
        <v>58524</v>
      </c>
      <c r="I3077" s="43" t="s">
        <v>76</v>
      </c>
      <c r="J3077" s="43" t="s">
        <v>140</v>
      </c>
      <c r="K3077" s="43">
        <f t="shared" si="384"/>
        <v>2012</v>
      </c>
      <c r="L3077" s="43">
        <f t="shared" si="385"/>
        <v>1</v>
      </c>
      <c r="M3077" s="43">
        <f t="shared" si="386"/>
        <v>0</v>
      </c>
      <c r="N3077" s="43">
        <f t="shared" si="387"/>
        <v>1</v>
      </c>
      <c r="O3077" s="43" t="str">
        <f t="shared" si="388"/>
        <v>C: 4-6%</v>
      </c>
      <c r="P3077" s="45">
        <f t="shared" si="389"/>
        <v>916876</v>
      </c>
      <c r="Q3077" s="45">
        <f>IF(L3077=1,F3077*INDEX(Asumsi!$B$5:$B$7,MATCH(I3077,Asumsi!$A$5:$A$7,0))-H3077,0)</f>
        <v>234096</v>
      </c>
      <c r="R3077" s="46">
        <f>MIN(G3077,INDEX(Asumsi!$C$5:$C$7,MATCH(I3077,Asumsi!$A$5:$A$7,0)))</f>
        <v>0.05</v>
      </c>
      <c r="S3077" s="43">
        <f t="shared" si="390"/>
        <v>1</v>
      </c>
      <c r="T3077" s="45">
        <f t="shared" si="391"/>
        <v>9753.9999999999945</v>
      </c>
      <c r="U3077" s="45">
        <f>IF(L3077=1,F3077*INDEX(Asumsi!$B$5:$B$7,MATCH(I3077,Asumsi!$A$5:$A$7,0))-F3077*R3077,0)</f>
        <v>243850</v>
      </c>
      <c r="V3077" s="45">
        <f>IF(S3077=1,U3077*(1-Asumsi!$B$10),U3077)</f>
        <v>231657.5</v>
      </c>
    </row>
    <row r="3078" spans="1:22" x14ac:dyDescent="0.35">
      <c r="A3078" s="43">
        <v>24098</v>
      </c>
      <c r="B3078" s="43" t="s">
        <v>202</v>
      </c>
      <c r="C3078" s="43" t="s">
        <v>763</v>
      </c>
      <c r="D3078" s="44">
        <v>41016</v>
      </c>
      <c r="E3078" s="43">
        <v>42</v>
      </c>
      <c r="F3078" s="43">
        <v>399160</v>
      </c>
      <c r="G3078" s="43">
        <v>0.05</v>
      </c>
      <c r="H3078" s="43">
        <v>19958</v>
      </c>
      <c r="I3078" s="43" t="s">
        <v>76</v>
      </c>
      <c r="J3078" s="43" t="s">
        <v>138</v>
      </c>
      <c r="K3078" s="43">
        <f t="shared" si="384"/>
        <v>2012</v>
      </c>
      <c r="L3078" s="43">
        <f t="shared" si="385"/>
        <v>1</v>
      </c>
      <c r="M3078" s="43">
        <f t="shared" si="386"/>
        <v>0</v>
      </c>
      <c r="N3078" s="43">
        <f t="shared" si="387"/>
        <v>1</v>
      </c>
      <c r="O3078" s="43" t="str">
        <f t="shared" si="388"/>
        <v>C: 4-6%</v>
      </c>
      <c r="P3078" s="45">
        <f t="shared" si="389"/>
        <v>379202</v>
      </c>
      <c r="Q3078" s="45">
        <f>IF(L3078=1,F3078*INDEX(Asumsi!$B$5:$B$7,MATCH(I3078,Asumsi!$A$5:$A$7,0))-H3078,0)</f>
        <v>99790</v>
      </c>
      <c r="R3078" s="46">
        <f>MIN(G3078,INDEX(Asumsi!$C$5:$C$7,MATCH(I3078,Asumsi!$A$5:$A$7,0)))</f>
        <v>0.05</v>
      </c>
      <c r="S3078" s="43">
        <f t="shared" si="390"/>
        <v>0</v>
      </c>
      <c r="T3078" s="45">
        <f t="shared" si="391"/>
        <v>0</v>
      </c>
      <c r="U3078" s="45">
        <f>IF(L3078=1,F3078*INDEX(Asumsi!$B$5:$B$7,MATCH(I3078,Asumsi!$A$5:$A$7,0))-F3078*R3078,0)</f>
        <v>99790</v>
      </c>
      <c r="V3078" s="45">
        <f>IF(S3078=1,U3078*(1-Asumsi!$B$10),U3078)</f>
        <v>99790</v>
      </c>
    </row>
    <row r="3079" spans="1:22" x14ac:dyDescent="0.35">
      <c r="A3079" s="43">
        <v>24227</v>
      </c>
      <c r="B3079" s="43" t="s">
        <v>202</v>
      </c>
      <c r="C3079" s="43" t="s">
        <v>759</v>
      </c>
      <c r="D3079" s="44">
        <v>40406</v>
      </c>
      <c r="E3079" s="43">
        <v>24</v>
      </c>
      <c r="F3079" s="43">
        <v>3681707</v>
      </c>
      <c r="G3079" s="43">
        <v>0.01</v>
      </c>
      <c r="H3079" s="43">
        <v>36817</v>
      </c>
      <c r="I3079" s="43" t="s">
        <v>77</v>
      </c>
      <c r="J3079" s="43" t="s">
        <v>137</v>
      </c>
      <c r="K3079" s="43">
        <f t="shared" si="384"/>
        <v>2010</v>
      </c>
      <c r="L3079" s="43">
        <f t="shared" si="385"/>
        <v>1</v>
      </c>
      <c r="M3079" s="43">
        <f t="shared" si="386"/>
        <v>0</v>
      </c>
      <c r="N3079" s="43">
        <f t="shared" si="387"/>
        <v>1</v>
      </c>
      <c r="O3079" s="43" t="str">
        <f t="shared" si="388"/>
        <v>B: 1-3%</v>
      </c>
      <c r="P3079" s="45">
        <f t="shared" si="389"/>
        <v>3644890</v>
      </c>
      <c r="Q3079" s="45">
        <f>IF(L3079=1,F3079*INDEX(Asumsi!$B$5:$B$7,MATCH(I3079,Asumsi!$A$5:$A$7,0))-H3079,0)</f>
        <v>1067695.0999999999</v>
      </c>
      <c r="R3079" s="46">
        <f>MIN(G3079,INDEX(Asumsi!$C$5:$C$7,MATCH(I3079,Asumsi!$A$5:$A$7,0)))</f>
        <v>0.01</v>
      </c>
      <c r="S3079" s="43">
        <f t="shared" si="390"/>
        <v>0</v>
      </c>
      <c r="T3079" s="45">
        <f t="shared" si="391"/>
        <v>0</v>
      </c>
      <c r="U3079" s="45">
        <f>IF(L3079=1,F3079*INDEX(Asumsi!$B$5:$B$7,MATCH(I3079,Asumsi!$A$5:$A$7,0))-F3079*R3079,0)</f>
        <v>1067695.0299999998</v>
      </c>
      <c r="V3079" s="45">
        <f>IF(S3079=1,U3079*(1-Asumsi!$B$10),U3079)</f>
        <v>1067695.0299999998</v>
      </c>
    </row>
    <row r="3080" spans="1:22" x14ac:dyDescent="0.35">
      <c r="A3080" s="43">
        <v>24614</v>
      </c>
      <c r="B3080" s="43" t="s">
        <v>202</v>
      </c>
      <c r="C3080" s="43" t="s">
        <v>755</v>
      </c>
      <c r="D3080" s="44">
        <v>40138</v>
      </c>
      <c r="E3080" s="43">
        <v>33</v>
      </c>
      <c r="F3080" s="43">
        <v>3289180</v>
      </c>
      <c r="G3080" s="43">
        <v>0.09</v>
      </c>
      <c r="H3080" s="43">
        <v>296026</v>
      </c>
      <c r="I3080" s="43" t="s">
        <v>77</v>
      </c>
      <c r="J3080" s="43" t="s">
        <v>142</v>
      </c>
      <c r="K3080" s="43">
        <f t="shared" si="384"/>
        <v>2009</v>
      </c>
      <c r="L3080" s="43">
        <f t="shared" si="385"/>
        <v>1</v>
      </c>
      <c r="M3080" s="43">
        <f t="shared" si="386"/>
        <v>0</v>
      </c>
      <c r="N3080" s="43">
        <f t="shared" si="387"/>
        <v>1</v>
      </c>
      <c r="O3080" s="43" t="str">
        <f t="shared" si="388"/>
        <v>D: 7%+</v>
      </c>
      <c r="P3080" s="45">
        <f t="shared" si="389"/>
        <v>2993154</v>
      </c>
      <c r="Q3080" s="45">
        <f>IF(L3080=1,F3080*INDEX(Asumsi!$B$5:$B$7,MATCH(I3080,Asumsi!$A$5:$A$7,0))-H3080,0)</f>
        <v>690728</v>
      </c>
      <c r="R3080" s="46">
        <f>MIN(G3080,INDEX(Asumsi!$C$5:$C$7,MATCH(I3080,Asumsi!$A$5:$A$7,0)))</f>
        <v>0.05</v>
      </c>
      <c r="S3080" s="43">
        <f t="shared" si="390"/>
        <v>1</v>
      </c>
      <c r="T3080" s="45">
        <f t="shared" si="391"/>
        <v>131567.19999999998</v>
      </c>
      <c r="U3080" s="45">
        <f>IF(L3080=1,F3080*INDEX(Asumsi!$B$5:$B$7,MATCH(I3080,Asumsi!$A$5:$A$7,0))-F3080*R3080,0)</f>
        <v>822295</v>
      </c>
      <c r="V3080" s="45">
        <f>IF(S3080=1,U3080*(1-Asumsi!$B$10),U3080)</f>
        <v>781180.25</v>
      </c>
    </row>
    <row r="3081" spans="1:22" x14ac:dyDescent="0.35">
      <c r="A3081" s="43">
        <v>25637</v>
      </c>
      <c r="B3081" s="43" t="s">
        <v>202</v>
      </c>
      <c r="C3081" s="43" t="s">
        <v>763</v>
      </c>
      <c r="D3081" s="44">
        <v>40964</v>
      </c>
      <c r="E3081" s="43">
        <v>12</v>
      </c>
      <c r="F3081" s="43">
        <v>4818848</v>
      </c>
      <c r="G3081" s="43">
        <v>0.1</v>
      </c>
      <c r="H3081" s="43">
        <v>481885</v>
      </c>
      <c r="I3081" s="43" t="s">
        <v>75</v>
      </c>
      <c r="J3081" s="43" t="s">
        <v>136</v>
      </c>
      <c r="K3081" s="43">
        <f t="shared" si="384"/>
        <v>2012</v>
      </c>
      <c r="L3081" s="43">
        <f t="shared" si="385"/>
        <v>1</v>
      </c>
      <c r="M3081" s="43">
        <f t="shared" si="386"/>
        <v>0</v>
      </c>
      <c r="N3081" s="43">
        <f t="shared" si="387"/>
        <v>1</v>
      </c>
      <c r="O3081" s="43" t="str">
        <f t="shared" si="388"/>
        <v>D: 7%+</v>
      </c>
      <c r="P3081" s="45">
        <f t="shared" si="389"/>
        <v>4336963</v>
      </c>
      <c r="Q3081" s="45">
        <f>IF(L3081=1,F3081*INDEX(Asumsi!$B$5:$B$7,MATCH(I3081,Asumsi!$A$5:$A$7,0))-H3081,0)</f>
        <v>963769.39999999991</v>
      </c>
      <c r="R3081" s="46">
        <f>MIN(G3081,INDEX(Asumsi!$C$5:$C$7,MATCH(I3081,Asumsi!$A$5:$A$7,0)))</f>
        <v>0.03</v>
      </c>
      <c r="S3081" s="43">
        <f t="shared" si="390"/>
        <v>1</v>
      </c>
      <c r="T3081" s="45">
        <f t="shared" si="391"/>
        <v>337319.36000000004</v>
      </c>
      <c r="U3081" s="45">
        <f>IF(L3081=1,F3081*INDEX(Asumsi!$B$5:$B$7,MATCH(I3081,Asumsi!$A$5:$A$7,0))-F3081*R3081,0)</f>
        <v>1301088.96</v>
      </c>
      <c r="V3081" s="45">
        <f>IF(S3081=1,U3081*(1-Asumsi!$B$10),U3081)</f>
        <v>1236034.5119999999</v>
      </c>
    </row>
    <row r="3082" spans="1:22" x14ac:dyDescent="0.35">
      <c r="A3082" s="43">
        <v>26695</v>
      </c>
      <c r="B3082" s="43" t="s">
        <v>202</v>
      </c>
      <c r="C3082" s="43" t="s">
        <v>764</v>
      </c>
      <c r="D3082" s="44">
        <v>40335</v>
      </c>
      <c r="E3082" s="43">
        <v>43</v>
      </c>
      <c r="F3082" s="43">
        <v>734220</v>
      </c>
      <c r="G3082" s="43">
        <v>0.01</v>
      </c>
      <c r="H3082" s="43">
        <v>7342</v>
      </c>
      <c r="I3082" s="43" t="s">
        <v>76</v>
      </c>
      <c r="J3082" s="43" t="s">
        <v>145</v>
      </c>
      <c r="K3082" s="43">
        <f t="shared" si="384"/>
        <v>2010</v>
      </c>
      <c r="L3082" s="43">
        <f t="shared" si="385"/>
        <v>1</v>
      </c>
      <c r="M3082" s="43">
        <f t="shared" si="386"/>
        <v>0</v>
      </c>
      <c r="N3082" s="43">
        <f t="shared" si="387"/>
        <v>1</v>
      </c>
      <c r="O3082" s="43" t="str">
        <f t="shared" si="388"/>
        <v>B: 1-3%</v>
      </c>
      <c r="P3082" s="45">
        <f t="shared" si="389"/>
        <v>726878</v>
      </c>
      <c r="Q3082" s="45">
        <f>IF(L3082=1,F3082*INDEX(Asumsi!$B$5:$B$7,MATCH(I3082,Asumsi!$A$5:$A$7,0))-H3082,0)</f>
        <v>212924</v>
      </c>
      <c r="R3082" s="46">
        <f>MIN(G3082,INDEX(Asumsi!$C$5:$C$7,MATCH(I3082,Asumsi!$A$5:$A$7,0)))</f>
        <v>0.01</v>
      </c>
      <c r="S3082" s="43">
        <f t="shared" si="390"/>
        <v>0</v>
      </c>
      <c r="T3082" s="45">
        <f t="shared" si="391"/>
        <v>0</v>
      </c>
      <c r="U3082" s="45">
        <f>IF(L3082=1,F3082*INDEX(Asumsi!$B$5:$B$7,MATCH(I3082,Asumsi!$A$5:$A$7,0))-F3082*R3082,0)</f>
        <v>212923.8</v>
      </c>
      <c r="V3082" s="45">
        <f>IF(S3082=1,U3082*(1-Asumsi!$B$10),U3082)</f>
        <v>212923.8</v>
      </c>
    </row>
    <row r="3083" spans="1:22" x14ac:dyDescent="0.35">
      <c r="A3083" s="43">
        <v>27078</v>
      </c>
      <c r="B3083" s="43" t="s">
        <v>202</v>
      </c>
      <c r="C3083" s="43" t="s">
        <v>389</v>
      </c>
      <c r="D3083" s="44">
        <v>41133</v>
      </c>
      <c r="E3083" s="43">
        <v>22</v>
      </c>
      <c r="F3083" s="43">
        <v>304880</v>
      </c>
      <c r="G3083" s="43">
        <v>0.03</v>
      </c>
      <c r="H3083" s="43">
        <v>9146</v>
      </c>
      <c r="I3083" s="43" t="s">
        <v>76</v>
      </c>
      <c r="J3083" s="43" t="s">
        <v>145</v>
      </c>
      <c r="K3083" s="43">
        <f t="shared" si="384"/>
        <v>2012</v>
      </c>
      <c r="L3083" s="43">
        <f t="shared" si="385"/>
        <v>1</v>
      </c>
      <c r="M3083" s="43">
        <f t="shared" si="386"/>
        <v>0</v>
      </c>
      <c r="N3083" s="43">
        <f t="shared" si="387"/>
        <v>1</v>
      </c>
      <c r="O3083" s="43" t="str">
        <f t="shared" si="388"/>
        <v>B: 1-3%</v>
      </c>
      <c r="P3083" s="45">
        <f t="shared" si="389"/>
        <v>295734</v>
      </c>
      <c r="Q3083" s="45">
        <f>IF(L3083=1,F3083*INDEX(Asumsi!$B$5:$B$7,MATCH(I3083,Asumsi!$A$5:$A$7,0))-H3083,0)</f>
        <v>82318</v>
      </c>
      <c r="R3083" s="46">
        <f>MIN(G3083,INDEX(Asumsi!$C$5:$C$7,MATCH(I3083,Asumsi!$A$5:$A$7,0)))</f>
        <v>0.03</v>
      </c>
      <c r="S3083" s="43">
        <f t="shared" si="390"/>
        <v>0</v>
      </c>
      <c r="T3083" s="45">
        <f t="shared" si="391"/>
        <v>0</v>
      </c>
      <c r="U3083" s="45">
        <f>IF(L3083=1,F3083*INDEX(Asumsi!$B$5:$B$7,MATCH(I3083,Asumsi!$A$5:$A$7,0))-F3083*R3083,0)</f>
        <v>82317.600000000006</v>
      </c>
      <c r="V3083" s="45">
        <f>IF(S3083=1,U3083*(1-Asumsi!$B$10),U3083)</f>
        <v>82317.600000000006</v>
      </c>
    </row>
    <row r="3084" spans="1:22" x14ac:dyDescent="0.35">
      <c r="A3084" s="43">
        <v>29376</v>
      </c>
      <c r="B3084" s="43" t="s">
        <v>209</v>
      </c>
      <c r="C3084" s="43" t="s">
        <v>759</v>
      </c>
      <c r="D3084" s="44">
        <v>41132</v>
      </c>
      <c r="E3084" s="43">
        <v>20</v>
      </c>
      <c r="F3084" s="43">
        <v>5700620</v>
      </c>
      <c r="G3084" s="43">
        <v>0.09</v>
      </c>
      <c r="H3084" s="43">
        <v>513056</v>
      </c>
      <c r="I3084" s="43" t="s">
        <v>76</v>
      </c>
      <c r="J3084" s="43" t="s">
        <v>140</v>
      </c>
      <c r="K3084" s="43">
        <f t="shared" si="384"/>
        <v>2012</v>
      </c>
      <c r="L3084" s="43">
        <f t="shared" si="385"/>
        <v>0</v>
      </c>
      <c r="M3084" s="43">
        <f t="shared" si="386"/>
        <v>1</v>
      </c>
      <c r="N3084" s="43">
        <f t="shared" si="387"/>
        <v>1</v>
      </c>
      <c r="O3084" s="43" t="str">
        <f t="shared" si="388"/>
        <v>D: 7%+</v>
      </c>
      <c r="P3084" s="45">
        <f t="shared" si="389"/>
        <v>0</v>
      </c>
      <c r="Q3084" s="45">
        <f>IF(L3084=1,F3084*INDEX(Asumsi!$B$5:$B$7,MATCH(I3084,Asumsi!$A$5:$A$7,0))-H3084,0)</f>
        <v>0</v>
      </c>
      <c r="R3084" s="46">
        <f>MIN(G3084,INDEX(Asumsi!$C$5:$C$7,MATCH(I3084,Asumsi!$A$5:$A$7,0)))</f>
        <v>0.05</v>
      </c>
      <c r="S3084" s="43">
        <f t="shared" si="390"/>
        <v>1</v>
      </c>
      <c r="T3084" s="45">
        <f t="shared" si="391"/>
        <v>0</v>
      </c>
      <c r="U3084" s="45">
        <f>IF(L3084=1,F3084*INDEX(Asumsi!$B$5:$B$7,MATCH(I3084,Asumsi!$A$5:$A$7,0))-F3084*R3084,0)</f>
        <v>0</v>
      </c>
      <c r="V3084" s="45">
        <f>IF(S3084=1,U3084*(1-Asumsi!$B$10),U3084)</f>
        <v>0</v>
      </c>
    </row>
    <row r="3085" spans="1:22" x14ac:dyDescent="0.35">
      <c r="A3085" s="43">
        <v>29766</v>
      </c>
      <c r="B3085" s="43" t="s">
        <v>202</v>
      </c>
      <c r="C3085" s="43" t="s">
        <v>619</v>
      </c>
      <c r="D3085" s="44">
        <v>39893</v>
      </c>
      <c r="E3085" s="43">
        <v>13</v>
      </c>
      <c r="F3085" s="43">
        <v>178122100</v>
      </c>
      <c r="G3085" s="43">
        <v>0</v>
      </c>
      <c r="H3085" s="43">
        <v>0</v>
      </c>
      <c r="I3085" s="43" t="s">
        <v>77</v>
      </c>
      <c r="J3085" s="43" t="s">
        <v>134</v>
      </c>
      <c r="K3085" s="43">
        <f t="shared" si="384"/>
        <v>2009</v>
      </c>
      <c r="L3085" s="43">
        <f t="shared" si="385"/>
        <v>1</v>
      </c>
      <c r="M3085" s="43">
        <f t="shared" si="386"/>
        <v>0</v>
      </c>
      <c r="N3085" s="43">
        <f t="shared" si="387"/>
        <v>1</v>
      </c>
      <c r="O3085" s="43" t="str">
        <f t="shared" si="388"/>
        <v>A: 0%</v>
      </c>
      <c r="P3085" s="45">
        <f t="shared" si="389"/>
        <v>178122100</v>
      </c>
      <c r="Q3085" s="45">
        <f>IF(L3085=1,F3085*INDEX(Asumsi!$B$5:$B$7,MATCH(I3085,Asumsi!$A$5:$A$7,0))-H3085,0)</f>
        <v>53436630</v>
      </c>
      <c r="R3085" s="46">
        <f>MIN(G3085,INDEX(Asumsi!$C$5:$C$7,MATCH(I3085,Asumsi!$A$5:$A$7,0)))</f>
        <v>0</v>
      </c>
      <c r="S3085" s="43">
        <f t="shared" si="390"/>
        <v>0</v>
      </c>
      <c r="T3085" s="45">
        <f t="shared" si="391"/>
        <v>0</v>
      </c>
      <c r="U3085" s="45">
        <f>IF(L3085=1,F3085*INDEX(Asumsi!$B$5:$B$7,MATCH(I3085,Asumsi!$A$5:$A$7,0))-F3085*R3085,0)</f>
        <v>53436630</v>
      </c>
      <c r="V3085" s="45">
        <f>IF(S3085=1,U3085*(1-Asumsi!$B$10),U3085)</f>
        <v>53436630</v>
      </c>
    </row>
    <row r="3086" spans="1:22" x14ac:dyDescent="0.35">
      <c r="A3086" s="43">
        <v>30278</v>
      </c>
      <c r="B3086" s="43" t="s">
        <v>202</v>
      </c>
      <c r="C3086" s="43" t="s">
        <v>755</v>
      </c>
      <c r="D3086" s="44">
        <v>40086</v>
      </c>
      <c r="E3086" s="43">
        <v>50</v>
      </c>
      <c r="F3086" s="43">
        <v>5721860</v>
      </c>
      <c r="G3086" s="43">
        <v>0.03</v>
      </c>
      <c r="H3086" s="43">
        <v>171656</v>
      </c>
      <c r="I3086" s="43" t="s">
        <v>77</v>
      </c>
      <c r="J3086" s="43" t="s">
        <v>137</v>
      </c>
      <c r="K3086" s="43">
        <f t="shared" si="384"/>
        <v>2009</v>
      </c>
      <c r="L3086" s="43">
        <f t="shared" si="385"/>
        <v>1</v>
      </c>
      <c r="M3086" s="43">
        <f t="shared" si="386"/>
        <v>0</v>
      </c>
      <c r="N3086" s="43">
        <f t="shared" si="387"/>
        <v>1</v>
      </c>
      <c r="O3086" s="43" t="str">
        <f t="shared" si="388"/>
        <v>B: 1-3%</v>
      </c>
      <c r="P3086" s="45">
        <f t="shared" si="389"/>
        <v>5550204</v>
      </c>
      <c r="Q3086" s="45">
        <f>IF(L3086=1,F3086*INDEX(Asumsi!$B$5:$B$7,MATCH(I3086,Asumsi!$A$5:$A$7,0))-H3086,0)</f>
        <v>1544902</v>
      </c>
      <c r="R3086" s="46">
        <f>MIN(G3086,INDEX(Asumsi!$C$5:$C$7,MATCH(I3086,Asumsi!$A$5:$A$7,0)))</f>
        <v>0.03</v>
      </c>
      <c r="S3086" s="43">
        <f t="shared" si="390"/>
        <v>0</v>
      </c>
      <c r="T3086" s="45">
        <f t="shared" si="391"/>
        <v>0</v>
      </c>
      <c r="U3086" s="45">
        <f>IF(L3086=1,F3086*INDEX(Asumsi!$B$5:$B$7,MATCH(I3086,Asumsi!$A$5:$A$7,0))-F3086*R3086,0)</f>
        <v>1544902.2</v>
      </c>
      <c r="V3086" s="45">
        <f>IF(S3086=1,U3086*(1-Asumsi!$B$10),U3086)</f>
        <v>1544902.2</v>
      </c>
    </row>
    <row r="3087" spans="1:22" x14ac:dyDescent="0.35">
      <c r="A3087" s="43">
        <v>30626</v>
      </c>
      <c r="B3087" s="43" t="s">
        <v>202</v>
      </c>
      <c r="C3087" s="43" t="s">
        <v>389</v>
      </c>
      <c r="D3087" s="44">
        <v>40658</v>
      </c>
      <c r="E3087" s="43">
        <v>23</v>
      </c>
      <c r="F3087" s="43">
        <v>441640</v>
      </c>
      <c r="G3087" s="43">
        <v>0.1</v>
      </c>
      <c r="H3087" s="43">
        <v>44164</v>
      </c>
      <c r="I3087" s="43" t="s">
        <v>76</v>
      </c>
      <c r="J3087" s="43" t="s">
        <v>147</v>
      </c>
      <c r="K3087" s="43">
        <f t="shared" si="384"/>
        <v>2011</v>
      </c>
      <c r="L3087" s="43">
        <f t="shared" si="385"/>
        <v>1</v>
      </c>
      <c r="M3087" s="43">
        <f t="shared" si="386"/>
        <v>0</v>
      </c>
      <c r="N3087" s="43">
        <f t="shared" si="387"/>
        <v>1</v>
      </c>
      <c r="O3087" s="43" t="str">
        <f t="shared" si="388"/>
        <v>D: 7%+</v>
      </c>
      <c r="P3087" s="45">
        <f t="shared" si="389"/>
        <v>397476</v>
      </c>
      <c r="Q3087" s="45">
        <f>IF(L3087=1,F3087*INDEX(Asumsi!$B$5:$B$7,MATCH(I3087,Asumsi!$A$5:$A$7,0))-H3087,0)</f>
        <v>88328</v>
      </c>
      <c r="R3087" s="46">
        <f>MIN(G3087,INDEX(Asumsi!$C$5:$C$7,MATCH(I3087,Asumsi!$A$5:$A$7,0)))</f>
        <v>0.05</v>
      </c>
      <c r="S3087" s="43">
        <f t="shared" si="390"/>
        <v>1</v>
      </c>
      <c r="T3087" s="45">
        <f t="shared" si="391"/>
        <v>22082</v>
      </c>
      <c r="U3087" s="45">
        <f>IF(L3087=1,F3087*INDEX(Asumsi!$B$5:$B$7,MATCH(I3087,Asumsi!$A$5:$A$7,0))-F3087*R3087,0)</f>
        <v>110410</v>
      </c>
      <c r="V3087" s="45">
        <f>IF(S3087=1,U3087*(1-Asumsi!$B$10),U3087)</f>
        <v>104889.5</v>
      </c>
    </row>
    <row r="3088" spans="1:22" x14ac:dyDescent="0.35">
      <c r="A3088" s="43">
        <v>30851</v>
      </c>
      <c r="B3088" s="43" t="s">
        <v>202</v>
      </c>
      <c r="C3088" s="43" t="s">
        <v>619</v>
      </c>
      <c r="D3088" s="44">
        <v>40442</v>
      </c>
      <c r="E3088" s="43">
        <v>16</v>
      </c>
      <c r="F3088" s="43">
        <v>672580</v>
      </c>
      <c r="G3088" s="43">
        <v>0.08</v>
      </c>
      <c r="H3088" s="43">
        <v>53806</v>
      </c>
      <c r="I3088" s="43" t="s">
        <v>76</v>
      </c>
      <c r="J3088" s="43" t="s">
        <v>147</v>
      </c>
      <c r="K3088" s="43">
        <f t="shared" si="384"/>
        <v>2010</v>
      </c>
      <c r="L3088" s="43">
        <f t="shared" si="385"/>
        <v>1</v>
      </c>
      <c r="M3088" s="43">
        <f t="shared" si="386"/>
        <v>0</v>
      </c>
      <c r="N3088" s="43">
        <f t="shared" si="387"/>
        <v>1</v>
      </c>
      <c r="O3088" s="43" t="str">
        <f t="shared" si="388"/>
        <v>D: 7%+</v>
      </c>
      <c r="P3088" s="45">
        <f t="shared" si="389"/>
        <v>618774</v>
      </c>
      <c r="Q3088" s="45">
        <f>IF(L3088=1,F3088*INDEX(Asumsi!$B$5:$B$7,MATCH(I3088,Asumsi!$A$5:$A$7,0))-H3088,0)</f>
        <v>147968</v>
      </c>
      <c r="R3088" s="46">
        <f>MIN(G3088,INDEX(Asumsi!$C$5:$C$7,MATCH(I3088,Asumsi!$A$5:$A$7,0)))</f>
        <v>0.05</v>
      </c>
      <c r="S3088" s="43">
        <f t="shared" si="390"/>
        <v>1</v>
      </c>
      <c r="T3088" s="45">
        <f t="shared" si="391"/>
        <v>20177.399999999998</v>
      </c>
      <c r="U3088" s="45">
        <f>IF(L3088=1,F3088*INDEX(Asumsi!$B$5:$B$7,MATCH(I3088,Asumsi!$A$5:$A$7,0))-F3088*R3088,0)</f>
        <v>168145</v>
      </c>
      <c r="V3088" s="45">
        <f>IF(S3088=1,U3088*(1-Asumsi!$B$10),U3088)</f>
        <v>159737.75</v>
      </c>
    </row>
    <row r="3089" spans="1:22" x14ac:dyDescent="0.35">
      <c r="A3089" s="43">
        <v>31718</v>
      </c>
      <c r="B3089" s="43" t="s">
        <v>202</v>
      </c>
      <c r="C3089" s="43" t="s">
        <v>761</v>
      </c>
      <c r="D3089" s="44">
        <v>40509</v>
      </c>
      <c r="E3089" s="43">
        <v>24</v>
      </c>
      <c r="F3089" s="43">
        <v>2781387</v>
      </c>
      <c r="G3089" s="43">
        <v>0.03</v>
      </c>
      <c r="H3089" s="43">
        <v>83442</v>
      </c>
      <c r="I3089" s="43" t="s">
        <v>77</v>
      </c>
      <c r="J3089" s="43" t="s">
        <v>137</v>
      </c>
      <c r="K3089" s="43">
        <f t="shared" si="384"/>
        <v>2010</v>
      </c>
      <c r="L3089" s="43">
        <f t="shared" si="385"/>
        <v>1</v>
      </c>
      <c r="M3089" s="43">
        <f t="shared" si="386"/>
        <v>0</v>
      </c>
      <c r="N3089" s="43">
        <f t="shared" si="387"/>
        <v>1</v>
      </c>
      <c r="O3089" s="43" t="str">
        <f t="shared" si="388"/>
        <v>B: 1-3%</v>
      </c>
      <c r="P3089" s="45">
        <f t="shared" si="389"/>
        <v>2697945</v>
      </c>
      <c r="Q3089" s="45">
        <f>IF(L3089=1,F3089*INDEX(Asumsi!$B$5:$B$7,MATCH(I3089,Asumsi!$A$5:$A$7,0))-H3089,0)</f>
        <v>750974.1</v>
      </c>
      <c r="R3089" s="46">
        <f>MIN(G3089,INDEX(Asumsi!$C$5:$C$7,MATCH(I3089,Asumsi!$A$5:$A$7,0)))</f>
        <v>0.03</v>
      </c>
      <c r="S3089" s="43">
        <f t="shared" si="390"/>
        <v>0</v>
      </c>
      <c r="T3089" s="45">
        <f t="shared" si="391"/>
        <v>0</v>
      </c>
      <c r="U3089" s="45">
        <f>IF(L3089=1,F3089*INDEX(Asumsi!$B$5:$B$7,MATCH(I3089,Asumsi!$A$5:$A$7,0))-F3089*R3089,0)</f>
        <v>750974.49</v>
      </c>
      <c r="V3089" s="45">
        <f>IF(S3089=1,U3089*(1-Asumsi!$B$10),U3089)</f>
        <v>750974.49</v>
      </c>
    </row>
    <row r="3090" spans="1:22" x14ac:dyDescent="0.35">
      <c r="A3090" s="43">
        <v>32070</v>
      </c>
      <c r="B3090" s="43" t="s">
        <v>202</v>
      </c>
      <c r="C3090" s="43" t="s">
        <v>758</v>
      </c>
      <c r="D3090" s="44">
        <v>40011</v>
      </c>
      <c r="E3090" s="43">
        <v>50</v>
      </c>
      <c r="F3090" s="43">
        <v>173400</v>
      </c>
      <c r="G3090" s="43">
        <v>7.0000000000000007E-2</v>
      </c>
      <c r="H3090" s="43">
        <v>12138</v>
      </c>
      <c r="I3090" s="43" t="s">
        <v>75</v>
      </c>
      <c r="J3090" s="43" t="s">
        <v>144</v>
      </c>
      <c r="K3090" s="43">
        <f t="shared" si="384"/>
        <v>2009</v>
      </c>
      <c r="L3090" s="43">
        <f t="shared" si="385"/>
        <v>1</v>
      </c>
      <c r="M3090" s="43">
        <f t="shared" si="386"/>
        <v>0</v>
      </c>
      <c r="N3090" s="43">
        <f t="shared" si="387"/>
        <v>1</v>
      </c>
      <c r="O3090" s="43" t="str">
        <f t="shared" si="388"/>
        <v>D: 7%+</v>
      </c>
      <c r="P3090" s="45">
        <f t="shared" si="389"/>
        <v>161262</v>
      </c>
      <c r="Q3090" s="45">
        <f>IF(L3090=1,F3090*INDEX(Asumsi!$B$5:$B$7,MATCH(I3090,Asumsi!$A$5:$A$7,0))-H3090,0)</f>
        <v>39882</v>
      </c>
      <c r="R3090" s="46">
        <f>MIN(G3090,INDEX(Asumsi!$C$5:$C$7,MATCH(I3090,Asumsi!$A$5:$A$7,0)))</f>
        <v>0.03</v>
      </c>
      <c r="S3090" s="43">
        <f t="shared" si="390"/>
        <v>1</v>
      </c>
      <c r="T3090" s="45">
        <f t="shared" si="391"/>
        <v>6936.0000000000009</v>
      </c>
      <c r="U3090" s="45">
        <f>IF(L3090=1,F3090*INDEX(Asumsi!$B$5:$B$7,MATCH(I3090,Asumsi!$A$5:$A$7,0))-F3090*R3090,0)</f>
        <v>46818</v>
      </c>
      <c r="V3090" s="45">
        <f>IF(S3090=1,U3090*(1-Asumsi!$B$10),U3090)</f>
        <v>44477.1</v>
      </c>
    </row>
    <row r="3091" spans="1:22" x14ac:dyDescent="0.35">
      <c r="A3091" s="43">
        <v>34661</v>
      </c>
      <c r="B3091" s="43" t="s">
        <v>209</v>
      </c>
      <c r="C3091" s="43" t="s">
        <v>389</v>
      </c>
      <c r="D3091" s="44">
        <v>40198</v>
      </c>
      <c r="E3091" s="43">
        <v>26</v>
      </c>
      <c r="F3091" s="43">
        <v>1728320</v>
      </c>
      <c r="G3091" s="43">
        <v>0.09</v>
      </c>
      <c r="H3091" s="43">
        <v>155549</v>
      </c>
      <c r="I3091" s="43" t="s">
        <v>75</v>
      </c>
      <c r="J3091" s="43" t="s">
        <v>144</v>
      </c>
      <c r="K3091" s="43">
        <f t="shared" si="384"/>
        <v>2010</v>
      </c>
      <c r="L3091" s="43">
        <f t="shared" si="385"/>
        <v>0</v>
      </c>
      <c r="M3091" s="43">
        <f t="shared" si="386"/>
        <v>1</v>
      </c>
      <c r="N3091" s="43">
        <f t="shared" si="387"/>
        <v>1</v>
      </c>
      <c r="O3091" s="43" t="str">
        <f t="shared" si="388"/>
        <v>D: 7%+</v>
      </c>
      <c r="P3091" s="45">
        <f t="shared" si="389"/>
        <v>0</v>
      </c>
      <c r="Q3091" s="45">
        <f>IF(L3091=1,F3091*INDEX(Asumsi!$B$5:$B$7,MATCH(I3091,Asumsi!$A$5:$A$7,0))-H3091,0)</f>
        <v>0</v>
      </c>
      <c r="R3091" s="46">
        <f>MIN(G3091,INDEX(Asumsi!$C$5:$C$7,MATCH(I3091,Asumsi!$A$5:$A$7,0)))</f>
        <v>0.03</v>
      </c>
      <c r="S3091" s="43">
        <f t="shared" si="390"/>
        <v>1</v>
      </c>
      <c r="T3091" s="45">
        <f t="shared" si="391"/>
        <v>0</v>
      </c>
      <c r="U3091" s="45">
        <f>IF(L3091=1,F3091*INDEX(Asumsi!$B$5:$B$7,MATCH(I3091,Asumsi!$A$5:$A$7,0))-F3091*R3091,0)</f>
        <v>0</v>
      </c>
      <c r="V3091" s="45">
        <f>IF(S3091=1,U3091*(1-Asumsi!$B$10),U3091)</f>
        <v>0</v>
      </c>
    </row>
    <row r="3092" spans="1:22" x14ac:dyDescent="0.35">
      <c r="A3092" s="43">
        <v>34754</v>
      </c>
      <c r="B3092" s="43" t="s">
        <v>202</v>
      </c>
      <c r="C3092" s="43" t="s">
        <v>758</v>
      </c>
      <c r="D3092" s="44">
        <v>41064</v>
      </c>
      <c r="E3092" s="43">
        <v>16</v>
      </c>
      <c r="F3092" s="43">
        <v>1246700</v>
      </c>
      <c r="G3092" s="43">
        <v>0.03</v>
      </c>
      <c r="H3092" s="43">
        <v>37401</v>
      </c>
      <c r="I3092" s="43" t="s">
        <v>76</v>
      </c>
      <c r="J3092" s="43" t="s">
        <v>145</v>
      </c>
      <c r="K3092" s="43">
        <f t="shared" si="384"/>
        <v>2012</v>
      </c>
      <c r="L3092" s="43">
        <f t="shared" si="385"/>
        <v>1</v>
      </c>
      <c r="M3092" s="43">
        <f t="shared" si="386"/>
        <v>0</v>
      </c>
      <c r="N3092" s="43">
        <f t="shared" si="387"/>
        <v>1</v>
      </c>
      <c r="O3092" s="43" t="str">
        <f t="shared" si="388"/>
        <v>B: 1-3%</v>
      </c>
      <c r="P3092" s="45">
        <f t="shared" si="389"/>
        <v>1209299</v>
      </c>
      <c r="Q3092" s="45">
        <f>IF(L3092=1,F3092*INDEX(Asumsi!$B$5:$B$7,MATCH(I3092,Asumsi!$A$5:$A$7,0))-H3092,0)</f>
        <v>336609</v>
      </c>
      <c r="R3092" s="46">
        <f>MIN(G3092,INDEX(Asumsi!$C$5:$C$7,MATCH(I3092,Asumsi!$A$5:$A$7,0)))</f>
        <v>0.03</v>
      </c>
      <c r="S3092" s="43">
        <f t="shared" si="390"/>
        <v>0</v>
      </c>
      <c r="T3092" s="45">
        <f t="shared" si="391"/>
        <v>0</v>
      </c>
      <c r="U3092" s="45">
        <f>IF(L3092=1,F3092*INDEX(Asumsi!$B$5:$B$7,MATCH(I3092,Asumsi!$A$5:$A$7,0))-F3092*R3092,0)</f>
        <v>336609</v>
      </c>
      <c r="V3092" s="45">
        <f>IF(S3092=1,U3092*(1-Asumsi!$B$10),U3092)</f>
        <v>336609</v>
      </c>
    </row>
    <row r="3093" spans="1:22" x14ac:dyDescent="0.35">
      <c r="A3093" s="43">
        <v>35392</v>
      </c>
      <c r="B3093" s="43" t="s">
        <v>202</v>
      </c>
      <c r="C3093" s="43" t="s">
        <v>763</v>
      </c>
      <c r="D3093" s="44">
        <v>40962</v>
      </c>
      <c r="E3093" s="43">
        <v>9</v>
      </c>
      <c r="F3093" s="43">
        <v>141760</v>
      </c>
      <c r="G3093" s="43">
        <v>0.01</v>
      </c>
      <c r="H3093" s="43">
        <v>1418</v>
      </c>
      <c r="I3093" s="43" t="s">
        <v>76</v>
      </c>
      <c r="J3093" s="43" t="s">
        <v>145</v>
      </c>
      <c r="K3093" s="43">
        <f t="shared" si="384"/>
        <v>2012</v>
      </c>
      <c r="L3093" s="43">
        <f t="shared" si="385"/>
        <v>1</v>
      </c>
      <c r="M3093" s="43">
        <f t="shared" si="386"/>
        <v>0</v>
      </c>
      <c r="N3093" s="43">
        <f t="shared" si="387"/>
        <v>1</v>
      </c>
      <c r="O3093" s="43" t="str">
        <f t="shared" si="388"/>
        <v>B: 1-3%</v>
      </c>
      <c r="P3093" s="45">
        <f t="shared" si="389"/>
        <v>140342</v>
      </c>
      <c r="Q3093" s="45">
        <f>IF(L3093=1,F3093*INDEX(Asumsi!$B$5:$B$7,MATCH(I3093,Asumsi!$A$5:$A$7,0))-H3093,0)</f>
        <v>41110</v>
      </c>
      <c r="R3093" s="46">
        <f>MIN(G3093,INDEX(Asumsi!$C$5:$C$7,MATCH(I3093,Asumsi!$A$5:$A$7,0)))</f>
        <v>0.01</v>
      </c>
      <c r="S3093" s="43">
        <f t="shared" si="390"/>
        <v>0</v>
      </c>
      <c r="T3093" s="45">
        <f t="shared" si="391"/>
        <v>0</v>
      </c>
      <c r="U3093" s="45">
        <f>IF(L3093=1,F3093*INDEX(Asumsi!$B$5:$B$7,MATCH(I3093,Asumsi!$A$5:$A$7,0))-F3093*R3093,0)</f>
        <v>41110.400000000001</v>
      </c>
      <c r="V3093" s="45">
        <f>IF(S3093=1,U3093*(1-Asumsi!$B$10),U3093)</f>
        <v>41110.400000000001</v>
      </c>
    </row>
    <row r="3094" spans="1:22" x14ac:dyDescent="0.35">
      <c r="A3094" s="43">
        <v>36103</v>
      </c>
      <c r="B3094" s="43" t="s">
        <v>202</v>
      </c>
      <c r="C3094" s="43" t="s">
        <v>389</v>
      </c>
      <c r="D3094" s="44">
        <v>41028</v>
      </c>
      <c r="E3094" s="43">
        <v>10</v>
      </c>
      <c r="F3094" s="43">
        <v>111640</v>
      </c>
      <c r="G3094" s="43">
        <v>0.01</v>
      </c>
      <c r="H3094" s="43">
        <v>1116</v>
      </c>
      <c r="I3094" s="43" t="s">
        <v>75</v>
      </c>
      <c r="J3094" s="43" t="s">
        <v>144</v>
      </c>
      <c r="K3094" s="43">
        <f t="shared" si="384"/>
        <v>2012</v>
      </c>
      <c r="L3094" s="43">
        <f t="shared" si="385"/>
        <v>1</v>
      </c>
      <c r="M3094" s="43">
        <f t="shared" si="386"/>
        <v>0</v>
      </c>
      <c r="N3094" s="43">
        <f t="shared" si="387"/>
        <v>1</v>
      </c>
      <c r="O3094" s="43" t="str">
        <f t="shared" si="388"/>
        <v>B: 1-3%</v>
      </c>
      <c r="P3094" s="45">
        <f t="shared" si="389"/>
        <v>110524</v>
      </c>
      <c r="Q3094" s="45">
        <f>IF(L3094=1,F3094*INDEX(Asumsi!$B$5:$B$7,MATCH(I3094,Asumsi!$A$5:$A$7,0))-H3094,0)</f>
        <v>32376</v>
      </c>
      <c r="R3094" s="46">
        <f>MIN(G3094,INDEX(Asumsi!$C$5:$C$7,MATCH(I3094,Asumsi!$A$5:$A$7,0)))</f>
        <v>0.01</v>
      </c>
      <c r="S3094" s="43">
        <f t="shared" si="390"/>
        <v>0</v>
      </c>
      <c r="T3094" s="45">
        <f t="shared" si="391"/>
        <v>0</v>
      </c>
      <c r="U3094" s="45">
        <f>IF(L3094=1,F3094*INDEX(Asumsi!$B$5:$B$7,MATCH(I3094,Asumsi!$A$5:$A$7,0))-F3094*R3094,0)</f>
        <v>32375.599999999999</v>
      </c>
      <c r="V3094" s="45">
        <f>IF(S3094=1,U3094*(1-Asumsi!$B$10),U3094)</f>
        <v>32375.599999999999</v>
      </c>
    </row>
    <row r="3095" spans="1:22" x14ac:dyDescent="0.35">
      <c r="A3095" s="43">
        <v>37157</v>
      </c>
      <c r="B3095" s="43" t="s">
        <v>202</v>
      </c>
      <c r="C3095" s="43" t="s">
        <v>389</v>
      </c>
      <c r="D3095" s="44">
        <v>40229</v>
      </c>
      <c r="E3095" s="43">
        <v>39</v>
      </c>
      <c r="F3095" s="43">
        <v>426000</v>
      </c>
      <c r="G3095" s="43">
        <v>0.01</v>
      </c>
      <c r="H3095" s="43">
        <v>4260</v>
      </c>
      <c r="I3095" s="43" t="s">
        <v>76</v>
      </c>
      <c r="J3095" s="43" t="s">
        <v>145</v>
      </c>
      <c r="K3095" s="43">
        <f t="shared" si="384"/>
        <v>2010</v>
      </c>
      <c r="L3095" s="43">
        <f t="shared" si="385"/>
        <v>1</v>
      </c>
      <c r="M3095" s="43">
        <f t="shared" si="386"/>
        <v>0</v>
      </c>
      <c r="N3095" s="43">
        <f t="shared" si="387"/>
        <v>1</v>
      </c>
      <c r="O3095" s="43" t="str">
        <f t="shared" si="388"/>
        <v>B: 1-3%</v>
      </c>
      <c r="P3095" s="45">
        <f t="shared" si="389"/>
        <v>421740</v>
      </c>
      <c r="Q3095" s="45">
        <f>IF(L3095=1,F3095*INDEX(Asumsi!$B$5:$B$7,MATCH(I3095,Asumsi!$A$5:$A$7,0))-H3095,0)</f>
        <v>123540</v>
      </c>
      <c r="R3095" s="46">
        <f>MIN(G3095,INDEX(Asumsi!$C$5:$C$7,MATCH(I3095,Asumsi!$A$5:$A$7,0)))</f>
        <v>0.01</v>
      </c>
      <c r="S3095" s="43">
        <f t="shared" si="390"/>
        <v>0</v>
      </c>
      <c r="T3095" s="45">
        <f t="shared" si="391"/>
        <v>0</v>
      </c>
      <c r="U3095" s="45">
        <f>IF(L3095=1,F3095*INDEX(Asumsi!$B$5:$B$7,MATCH(I3095,Asumsi!$A$5:$A$7,0))-F3095*R3095,0)</f>
        <v>123540</v>
      </c>
      <c r="V3095" s="45">
        <f>IF(S3095=1,U3095*(1-Asumsi!$B$10),U3095)</f>
        <v>123540</v>
      </c>
    </row>
    <row r="3096" spans="1:22" x14ac:dyDescent="0.35">
      <c r="A3096" s="43">
        <v>38176</v>
      </c>
      <c r="B3096" s="43" t="s">
        <v>202</v>
      </c>
      <c r="C3096" s="43" t="s">
        <v>389</v>
      </c>
      <c r="D3096" s="44">
        <v>40405</v>
      </c>
      <c r="E3096" s="43">
        <v>39</v>
      </c>
      <c r="F3096" s="43">
        <v>462160</v>
      </c>
      <c r="G3096" s="43">
        <v>0.01</v>
      </c>
      <c r="H3096" s="43">
        <v>4622</v>
      </c>
      <c r="I3096" s="43" t="s">
        <v>76</v>
      </c>
      <c r="J3096" s="43" t="s">
        <v>145</v>
      </c>
      <c r="K3096" s="43">
        <f t="shared" si="384"/>
        <v>2010</v>
      </c>
      <c r="L3096" s="43">
        <f t="shared" si="385"/>
        <v>1</v>
      </c>
      <c r="M3096" s="43">
        <f t="shared" si="386"/>
        <v>0</v>
      </c>
      <c r="N3096" s="43">
        <f t="shared" si="387"/>
        <v>1</v>
      </c>
      <c r="O3096" s="43" t="str">
        <f t="shared" si="388"/>
        <v>B: 1-3%</v>
      </c>
      <c r="P3096" s="45">
        <f t="shared" si="389"/>
        <v>457538</v>
      </c>
      <c r="Q3096" s="45">
        <f>IF(L3096=1,F3096*INDEX(Asumsi!$B$5:$B$7,MATCH(I3096,Asumsi!$A$5:$A$7,0))-H3096,0)</f>
        <v>134026</v>
      </c>
      <c r="R3096" s="46">
        <f>MIN(G3096,INDEX(Asumsi!$C$5:$C$7,MATCH(I3096,Asumsi!$A$5:$A$7,0)))</f>
        <v>0.01</v>
      </c>
      <c r="S3096" s="43">
        <f t="shared" si="390"/>
        <v>0</v>
      </c>
      <c r="T3096" s="45">
        <f t="shared" si="391"/>
        <v>0</v>
      </c>
      <c r="U3096" s="45">
        <f>IF(L3096=1,F3096*INDEX(Asumsi!$B$5:$B$7,MATCH(I3096,Asumsi!$A$5:$A$7,0))-F3096*R3096,0)</f>
        <v>134026.4</v>
      </c>
      <c r="V3096" s="45">
        <f>IF(S3096=1,U3096*(1-Asumsi!$B$10),U3096)</f>
        <v>134026.4</v>
      </c>
    </row>
    <row r="3097" spans="1:22" x14ac:dyDescent="0.35">
      <c r="A3097" s="43">
        <v>38531</v>
      </c>
      <c r="B3097" s="43" t="s">
        <v>202</v>
      </c>
      <c r="C3097" s="43" t="s">
        <v>755</v>
      </c>
      <c r="D3097" s="44">
        <v>40882</v>
      </c>
      <c r="E3097" s="43">
        <v>26</v>
      </c>
      <c r="F3097" s="43">
        <v>236860</v>
      </c>
      <c r="G3097" s="43">
        <v>0.02</v>
      </c>
      <c r="H3097" s="43">
        <v>4737</v>
      </c>
      <c r="I3097" s="43" t="s">
        <v>76</v>
      </c>
      <c r="J3097" s="43" t="s">
        <v>145</v>
      </c>
      <c r="K3097" s="43">
        <f t="shared" si="384"/>
        <v>2011</v>
      </c>
      <c r="L3097" s="43">
        <f t="shared" si="385"/>
        <v>1</v>
      </c>
      <c r="M3097" s="43">
        <f t="shared" si="386"/>
        <v>0</v>
      </c>
      <c r="N3097" s="43">
        <f t="shared" si="387"/>
        <v>1</v>
      </c>
      <c r="O3097" s="43" t="str">
        <f t="shared" si="388"/>
        <v>B: 1-3%</v>
      </c>
      <c r="P3097" s="45">
        <f t="shared" si="389"/>
        <v>232123</v>
      </c>
      <c r="Q3097" s="45">
        <f>IF(L3097=1,F3097*INDEX(Asumsi!$B$5:$B$7,MATCH(I3097,Asumsi!$A$5:$A$7,0))-H3097,0)</f>
        <v>66321</v>
      </c>
      <c r="R3097" s="46">
        <f>MIN(G3097,INDEX(Asumsi!$C$5:$C$7,MATCH(I3097,Asumsi!$A$5:$A$7,0)))</f>
        <v>0.02</v>
      </c>
      <c r="S3097" s="43">
        <f t="shared" si="390"/>
        <v>0</v>
      </c>
      <c r="T3097" s="45">
        <f t="shared" si="391"/>
        <v>0</v>
      </c>
      <c r="U3097" s="45">
        <f>IF(L3097=1,F3097*INDEX(Asumsi!$B$5:$B$7,MATCH(I3097,Asumsi!$A$5:$A$7,0))-F3097*R3097,0)</f>
        <v>66320.800000000003</v>
      </c>
      <c r="V3097" s="45">
        <f>IF(S3097=1,U3097*(1-Asumsi!$B$10),U3097)</f>
        <v>66320.800000000003</v>
      </c>
    </row>
    <row r="3098" spans="1:22" x14ac:dyDescent="0.35">
      <c r="A3098" s="43">
        <v>40354</v>
      </c>
      <c r="B3098" s="43" t="s">
        <v>209</v>
      </c>
      <c r="C3098" s="43" t="s">
        <v>758</v>
      </c>
      <c r="D3098" s="44">
        <v>39816</v>
      </c>
      <c r="E3098" s="43">
        <v>29</v>
      </c>
      <c r="F3098" s="43">
        <v>345020</v>
      </c>
      <c r="G3098" s="43">
        <v>0.03</v>
      </c>
      <c r="H3098" s="43">
        <v>10351</v>
      </c>
      <c r="I3098" s="43" t="s">
        <v>76</v>
      </c>
      <c r="J3098" s="43" t="s">
        <v>138</v>
      </c>
      <c r="K3098" s="43">
        <f t="shared" si="384"/>
        <v>2009</v>
      </c>
      <c r="L3098" s="43">
        <f t="shared" si="385"/>
        <v>0</v>
      </c>
      <c r="M3098" s="43">
        <f t="shared" si="386"/>
        <v>1</v>
      </c>
      <c r="N3098" s="43">
        <f t="shared" si="387"/>
        <v>1</v>
      </c>
      <c r="O3098" s="43" t="str">
        <f t="shared" si="388"/>
        <v>B: 1-3%</v>
      </c>
      <c r="P3098" s="45">
        <f t="shared" si="389"/>
        <v>0</v>
      </c>
      <c r="Q3098" s="45">
        <f>IF(L3098=1,F3098*INDEX(Asumsi!$B$5:$B$7,MATCH(I3098,Asumsi!$A$5:$A$7,0))-H3098,0)</f>
        <v>0</v>
      </c>
      <c r="R3098" s="46">
        <f>MIN(G3098,INDEX(Asumsi!$C$5:$C$7,MATCH(I3098,Asumsi!$A$5:$A$7,0)))</f>
        <v>0.03</v>
      </c>
      <c r="S3098" s="43">
        <f t="shared" si="390"/>
        <v>0</v>
      </c>
      <c r="T3098" s="45">
        <f t="shared" si="391"/>
        <v>0</v>
      </c>
      <c r="U3098" s="45">
        <f>IF(L3098=1,F3098*INDEX(Asumsi!$B$5:$B$7,MATCH(I3098,Asumsi!$A$5:$A$7,0))-F3098*R3098,0)</f>
        <v>0</v>
      </c>
      <c r="V3098" s="45">
        <f>IF(S3098=1,U3098*(1-Asumsi!$B$10),U3098)</f>
        <v>0</v>
      </c>
    </row>
    <row r="3099" spans="1:22" x14ac:dyDescent="0.35">
      <c r="A3099" s="43">
        <v>40832</v>
      </c>
      <c r="B3099" s="43" t="s">
        <v>202</v>
      </c>
      <c r="C3099" s="43" t="s">
        <v>763</v>
      </c>
      <c r="D3099" s="44">
        <v>40266</v>
      </c>
      <c r="E3099" s="43">
        <v>22</v>
      </c>
      <c r="F3099" s="43">
        <v>894460</v>
      </c>
      <c r="G3099" s="43">
        <v>0.03</v>
      </c>
      <c r="H3099" s="43">
        <v>26834</v>
      </c>
      <c r="I3099" s="43" t="s">
        <v>75</v>
      </c>
      <c r="J3099" s="43" t="s">
        <v>144</v>
      </c>
      <c r="K3099" s="43">
        <f t="shared" si="384"/>
        <v>2010</v>
      </c>
      <c r="L3099" s="43">
        <f t="shared" si="385"/>
        <v>1</v>
      </c>
      <c r="M3099" s="43">
        <f t="shared" si="386"/>
        <v>0</v>
      </c>
      <c r="N3099" s="43">
        <f t="shared" si="387"/>
        <v>1</v>
      </c>
      <c r="O3099" s="43" t="str">
        <f t="shared" si="388"/>
        <v>B: 1-3%</v>
      </c>
      <c r="P3099" s="45">
        <f t="shared" si="389"/>
        <v>867626</v>
      </c>
      <c r="Q3099" s="45">
        <f>IF(L3099=1,F3099*INDEX(Asumsi!$B$5:$B$7,MATCH(I3099,Asumsi!$A$5:$A$7,0))-H3099,0)</f>
        <v>241504</v>
      </c>
      <c r="R3099" s="46">
        <f>MIN(G3099,INDEX(Asumsi!$C$5:$C$7,MATCH(I3099,Asumsi!$A$5:$A$7,0)))</f>
        <v>0.03</v>
      </c>
      <c r="S3099" s="43">
        <f t="shared" si="390"/>
        <v>0</v>
      </c>
      <c r="T3099" s="45">
        <f t="shared" si="391"/>
        <v>0</v>
      </c>
      <c r="U3099" s="45">
        <f>IF(L3099=1,F3099*INDEX(Asumsi!$B$5:$B$7,MATCH(I3099,Asumsi!$A$5:$A$7,0))-F3099*R3099,0)</f>
        <v>241504.2</v>
      </c>
      <c r="V3099" s="45">
        <f>IF(S3099=1,U3099*(1-Asumsi!$B$10),U3099)</f>
        <v>241504.2</v>
      </c>
    </row>
    <row r="3100" spans="1:22" x14ac:dyDescent="0.35">
      <c r="A3100" s="43">
        <v>41632</v>
      </c>
      <c r="B3100" s="43" t="s">
        <v>202</v>
      </c>
      <c r="C3100" s="43" t="s">
        <v>758</v>
      </c>
      <c r="D3100" s="44">
        <v>40513</v>
      </c>
      <c r="E3100" s="43">
        <v>34</v>
      </c>
      <c r="F3100" s="43">
        <v>3082916</v>
      </c>
      <c r="G3100" s="43">
        <v>0.05</v>
      </c>
      <c r="H3100" s="43">
        <v>154146</v>
      </c>
      <c r="I3100" s="43" t="s">
        <v>77</v>
      </c>
      <c r="J3100" s="43" t="s">
        <v>137</v>
      </c>
      <c r="K3100" s="43">
        <f t="shared" si="384"/>
        <v>2010</v>
      </c>
      <c r="L3100" s="43">
        <f t="shared" si="385"/>
        <v>1</v>
      </c>
      <c r="M3100" s="43">
        <f t="shared" si="386"/>
        <v>0</v>
      </c>
      <c r="N3100" s="43">
        <f t="shared" si="387"/>
        <v>1</v>
      </c>
      <c r="O3100" s="43" t="str">
        <f t="shared" si="388"/>
        <v>C: 4-6%</v>
      </c>
      <c r="P3100" s="45">
        <f t="shared" si="389"/>
        <v>2928770</v>
      </c>
      <c r="Q3100" s="45">
        <f>IF(L3100=1,F3100*INDEX(Asumsi!$B$5:$B$7,MATCH(I3100,Asumsi!$A$5:$A$7,0))-H3100,0)</f>
        <v>770728.79999999993</v>
      </c>
      <c r="R3100" s="46">
        <f>MIN(G3100,INDEX(Asumsi!$C$5:$C$7,MATCH(I3100,Asumsi!$A$5:$A$7,0)))</f>
        <v>0.05</v>
      </c>
      <c r="S3100" s="43">
        <f t="shared" si="390"/>
        <v>0</v>
      </c>
      <c r="T3100" s="45">
        <f t="shared" si="391"/>
        <v>0</v>
      </c>
      <c r="U3100" s="45">
        <f>IF(L3100=1,F3100*INDEX(Asumsi!$B$5:$B$7,MATCH(I3100,Asumsi!$A$5:$A$7,0))-F3100*R3100,0)</f>
        <v>770728.99999999988</v>
      </c>
      <c r="V3100" s="45">
        <f>IF(S3100=1,U3100*(1-Asumsi!$B$10),U3100)</f>
        <v>770728.99999999988</v>
      </c>
    </row>
    <row r="3101" spans="1:22" x14ac:dyDescent="0.35">
      <c r="A3101" s="43">
        <v>42373</v>
      </c>
      <c r="B3101" s="43" t="s">
        <v>202</v>
      </c>
      <c r="C3101" s="43" t="s">
        <v>619</v>
      </c>
      <c r="D3101" s="44">
        <v>40772</v>
      </c>
      <c r="E3101" s="43">
        <v>11</v>
      </c>
      <c r="F3101" s="43">
        <v>254640</v>
      </c>
      <c r="G3101" s="43">
        <v>0.1</v>
      </c>
      <c r="H3101" s="43">
        <v>25464</v>
      </c>
      <c r="I3101" s="43" t="s">
        <v>76</v>
      </c>
      <c r="J3101" s="43" t="s">
        <v>138</v>
      </c>
      <c r="K3101" s="43">
        <f t="shared" si="384"/>
        <v>2011</v>
      </c>
      <c r="L3101" s="43">
        <f t="shared" si="385"/>
        <v>1</v>
      </c>
      <c r="M3101" s="43">
        <f t="shared" si="386"/>
        <v>0</v>
      </c>
      <c r="N3101" s="43">
        <f t="shared" si="387"/>
        <v>1</v>
      </c>
      <c r="O3101" s="43" t="str">
        <f t="shared" si="388"/>
        <v>D: 7%+</v>
      </c>
      <c r="P3101" s="45">
        <f t="shared" si="389"/>
        <v>229176</v>
      </c>
      <c r="Q3101" s="45">
        <f>IF(L3101=1,F3101*INDEX(Asumsi!$B$5:$B$7,MATCH(I3101,Asumsi!$A$5:$A$7,0))-H3101,0)</f>
        <v>50928</v>
      </c>
      <c r="R3101" s="46">
        <f>MIN(G3101,INDEX(Asumsi!$C$5:$C$7,MATCH(I3101,Asumsi!$A$5:$A$7,0)))</f>
        <v>0.05</v>
      </c>
      <c r="S3101" s="43">
        <f t="shared" si="390"/>
        <v>1</v>
      </c>
      <c r="T3101" s="45">
        <f t="shared" si="391"/>
        <v>12732</v>
      </c>
      <c r="U3101" s="45">
        <f>IF(L3101=1,F3101*INDEX(Asumsi!$B$5:$B$7,MATCH(I3101,Asumsi!$A$5:$A$7,0))-F3101*R3101,0)</f>
        <v>63660</v>
      </c>
      <c r="V3101" s="45">
        <f>IF(S3101=1,U3101*(1-Asumsi!$B$10),U3101)</f>
        <v>60477</v>
      </c>
    </row>
    <row r="3102" spans="1:22" x14ac:dyDescent="0.35">
      <c r="A3102" s="43">
        <v>44423</v>
      </c>
      <c r="B3102" s="43" t="s">
        <v>202</v>
      </c>
      <c r="C3102" s="43" t="s">
        <v>761</v>
      </c>
      <c r="D3102" s="44">
        <v>41119</v>
      </c>
      <c r="E3102" s="43">
        <v>39</v>
      </c>
      <c r="F3102" s="43">
        <v>497280</v>
      </c>
      <c r="G3102" s="43">
        <v>0.08</v>
      </c>
      <c r="H3102" s="43">
        <v>39782</v>
      </c>
      <c r="I3102" s="43" t="s">
        <v>75</v>
      </c>
      <c r="J3102" s="43" t="s">
        <v>144</v>
      </c>
      <c r="K3102" s="43">
        <f t="shared" si="384"/>
        <v>2012</v>
      </c>
      <c r="L3102" s="43">
        <f t="shared" si="385"/>
        <v>1</v>
      </c>
      <c r="M3102" s="43">
        <f t="shared" si="386"/>
        <v>0</v>
      </c>
      <c r="N3102" s="43">
        <f t="shared" si="387"/>
        <v>1</v>
      </c>
      <c r="O3102" s="43" t="str">
        <f t="shared" si="388"/>
        <v>D: 7%+</v>
      </c>
      <c r="P3102" s="45">
        <f t="shared" si="389"/>
        <v>457498</v>
      </c>
      <c r="Q3102" s="45">
        <f>IF(L3102=1,F3102*INDEX(Asumsi!$B$5:$B$7,MATCH(I3102,Asumsi!$A$5:$A$7,0))-H3102,0)</f>
        <v>109402</v>
      </c>
      <c r="R3102" s="46">
        <f>MIN(G3102,INDEX(Asumsi!$C$5:$C$7,MATCH(I3102,Asumsi!$A$5:$A$7,0)))</f>
        <v>0.03</v>
      </c>
      <c r="S3102" s="43">
        <f t="shared" si="390"/>
        <v>1</v>
      </c>
      <c r="T3102" s="45">
        <f t="shared" si="391"/>
        <v>24864</v>
      </c>
      <c r="U3102" s="45">
        <f>IF(L3102=1,F3102*INDEX(Asumsi!$B$5:$B$7,MATCH(I3102,Asumsi!$A$5:$A$7,0))-F3102*R3102,0)</f>
        <v>134265.60000000001</v>
      </c>
      <c r="V3102" s="45">
        <f>IF(S3102=1,U3102*(1-Asumsi!$B$10),U3102)</f>
        <v>127552.31999999999</v>
      </c>
    </row>
    <row r="3103" spans="1:22" x14ac:dyDescent="0.35">
      <c r="A3103" s="43">
        <v>45863</v>
      </c>
      <c r="B3103" s="43" t="s">
        <v>209</v>
      </c>
      <c r="C3103" s="43" t="s">
        <v>758</v>
      </c>
      <c r="D3103" s="44">
        <v>40440</v>
      </c>
      <c r="E3103" s="43">
        <v>5</v>
      </c>
      <c r="F3103" s="43">
        <v>1691228</v>
      </c>
      <c r="G3103" s="43">
        <v>0.01</v>
      </c>
      <c r="H3103" s="43">
        <v>16912</v>
      </c>
      <c r="I3103" s="43" t="s">
        <v>77</v>
      </c>
      <c r="J3103" s="43" t="s">
        <v>137</v>
      </c>
      <c r="K3103" s="43">
        <f t="shared" si="384"/>
        <v>2010</v>
      </c>
      <c r="L3103" s="43">
        <f t="shared" si="385"/>
        <v>0</v>
      </c>
      <c r="M3103" s="43">
        <f t="shared" si="386"/>
        <v>1</v>
      </c>
      <c r="N3103" s="43">
        <f t="shared" si="387"/>
        <v>1</v>
      </c>
      <c r="O3103" s="43" t="str">
        <f t="shared" si="388"/>
        <v>B: 1-3%</v>
      </c>
      <c r="P3103" s="45">
        <f t="shared" si="389"/>
        <v>0</v>
      </c>
      <c r="Q3103" s="45">
        <f>IF(L3103=1,F3103*INDEX(Asumsi!$B$5:$B$7,MATCH(I3103,Asumsi!$A$5:$A$7,0))-H3103,0)</f>
        <v>0</v>
      </c>
      <c r="R3103" s="46">
        <f>MIN(G3103,INDEX(Asumsi!$C$5:$C$7,MATCH(I3103,Asumsi!$A$5:$A$7,0)))</f>
        <v>0.01</v>
      </c>
      <c r="S3103" s="43">
        <f t="shared" si="390"/>
        <v>0</v>
      </c>
      <c r="T3103" s="45">
        <f t="shared" si="391"/>
        <v>0</v>
      </c>
      <c r="U3103" s="45">
        <f>IF(L3103=1,F3103*INDEX(Asumsi!$B$5:$B$7,MATCH(I3103,Asumsi!$A$5:$A$7,0))-F3103*R3103,0)</f>
        <v>0</v>
      </c>
      <c r="V3103" s="45">
        <f>IF(S3103=1,U3103*(1-Asumsi!$B$10),U3103)</f>
        <v>0</v>
      </c>
    </row>
    <row r="3104" spans="1:22" x14ac:dyDescent="0.35">
      <c r="A3104" s="43">
        <v>47078</v>
      </c>
      <c r="B3104" s="43" t="s">
        <v>209</v>
      </c>
      <c r="C3104" s="43" t="s">
        <v>759</v>
      </c>
      <c r="D3104" s="44">
        <v>40287</v>
      </c>
      <c r="E3104" s="43">
        <v>18</v>
      </c>
      <c r="F3104" s="43">
        <v>169480</v>
      </c>
      <c r="G3104" s="43">
        <v>0.06</v>
      </c>
      <c r="H3104" s="43">
        <v>10169</v>
      </c>
      <c r="I3104" s="43" t="s">
        <v>76</v>
      </c>
      <c r="J3104" s="43" t="s">
        <v>149</v>
      </c>
      <c r="K3104" s="43">
        <f t="shared" si="384"/>
        <v>2010</v>
      </c>
      <c r="L3104" s="43">
        <f t="shared" si="385"/>
        <v>0</v>
      </c>
      <c r="M3104" s="43">
        <f t="shared" si="386"/>
        <v>1</v>
      </c>
      <c r="N3104" s="43">
        <f t="shared" si="387"/>
        <v>1</v>
      </c>
      <c r="O3104" s="43" t="str">
        <f t="shared" si="388"/>
        <v>C: 4-6%</v>
      </c>
      <c r="P3104" s="45">
        <f t="shared" si="389"/>
        <v>0</v>
      </c>
      <c r="Q3104" s="45">
        <f>IF(L3104=1,F3104*INDEX(Asumsi!$B$5:$B$7,MATCH(I3104,Asumsi!$A$5:$A$7,0))-H3104,0)</f>
        <v>0</v>
      </c>
      <c r="R3104" s="46">
        <f>MIN(G3104,INDEX(Asumsi!$C$5:$C$7,MATCH(I3104,Asumsi!$A$5:$A$7,0)))</f>
        <v>0.05</v>
      </c>
      <c r="S3104" s="43">
        <f t="shared" si="390"/>
        <v>1</v>
      </c>
      <c r="T3104" s="45">
        <f t="shared" si="391"/>
        <v>0</v>
      </c>
      <c r="U3104" s="45">
        <f>IF(L3104=1,F3104*INDEX(Asumsi!$B$5:$B$7,MATCH(I3104,Asumsi!$A$5:$A$7,0))-F3104*R3104,0)</f>
        <v>0</v>
      </c>
      <c r="V3104" s="45">
        <f>IF(S3104=1,U3104*(1-Asumsi!$B$10),U3104)</f>
        <v>0</v>
      </c>
    </row>
    <row r="3105" spans="1:22" x14ac:dyDescent="0.35">
      <c r="A3105" s="43">
        <v>47747</v>
      </c>
      <c r="B3105" s="43" t="s">
        <v>202</v>
      </c>
      <c r="C3105" s="43" t="s">
        <v>760</v>
      </c>
      <c r="D3105" s="44">
        <v>40868</v>
      </c>
      <c r="E3105" s="43">
        <v>40</v>
      </c>
      <c r="F3105" s="43">
        <v>204300</v>
      </c>
      <c r="G3105" s="43">
        <v>0.03</v>
      </c>
      <c r="H3105" s="43">
        <v>6129</v>
      </c>
      <c r="I3105" s="43" t="s">
        <v>75</v>
      </c>
      <c r="J3105" s="43" t="s">
        <v>144</v>
      </c>
      <c r="K3105" s="43">
        <f t="shared" si="384"/>
        <v>2011</v>
      </c>
      <c r="L3105" s="43">
        <f t="shared" si="385"/>
        <v>1</v>
      </c>
      <c r="M3105" s="43">
        <f t="shared" si="386"/>
        <v>0</v>
      </c>
      <c r="N3105" s="43">
        <f t="shared" si="387"/>
        <v>1</v>
      </c>
      <c r="O3105" s="43" t="str">
        <f t="shared" si="388"/>
        <v>B: 1-3%</v>
      </c>
      <c r="P3105" s="45">
        <f t="shared" si="389"/>
        <v>198171</v>
      </c>
      <c r="Q3105" s="45">
        <f>IF(L3105=1,F3105*INDEX(Asumsi!$B$5:$B$7,MATCH(I3105,Asumsi!$A$5:$A$7,0))-H3105,0)</f>
        <v>55161</v>
      </c>
      <c r="R3105" s="46">
        <f>MIN(G3105,INDEX(Asumsi!$C$5:$C$7,MATCH(I3105,Asumsi!$A$5:$A$7,0)))</f>
        <v>0.03</v>
      </c>
      <c r="S3105" s="43">
        <f t="shared" si="390"/>
        <v>0</v>
      </c>
      <c r="T3105" s="45">
        <f t="shared" si="391"/>
        <v>0</v>
      </c>
      <c r="U3105" s="45">
        <f>IF(L3105=1,F3105*INDEX(Asumsi!$B$5:$B$7,MATCH(I3105,Asumsi!$A$5:$A$7,0))-F3105*R3105,0)</f>
        <v>55161</v>
      </c>
      <c r="V3105" s="45">
        <f>IF(S3105=1,U3105*(1-Asumsi!$B$10),U3105)</f>
        <v>55161</v>
      </c>
    </row>
    <row r="3106" spans="1:22" x14ac:dyDescent="0.35">
      <c r="A3106" s="43">
        <v>47810</v>
      </c>
      <c r="B3106" s="43" t="s">
        <v>202</v>
      </c>
      <c r="C3106" s="43" t="s">
        <v>755</v>
      </c>
      <c r="D3106" s="44">
        <v>40769</v>
      </c>
      <c r="E3106" s="43">
        <v>3</v>
      </c>
      <c r="F3106" s="43">
        <v>39140</v>
      </c>
      <c r="G3106" s="43">
        <v>0.02</v>
      </c>
      <c r="H3106" s="43">
        <v>783</v>
      </c>
      <c r="I3106" s="43" t="s">
        <v>76</v>
      </c>
      <c r="J3106" s="43" t="s">
        <v>147</v>
      </c>
      <c r="K3106" s="43">
        <f t="shared" si="384"/>
        <v>2011</v>
      </c>
      <c r="L3106" s="43">
        <f t="shared" si="385"/>
        <v>1</v>
      </c>
      <c r="M3106" s="43">
        <f t="shared" si="386"/>
        <v>0</v>
      </c>
      <c r="N3106" s="43">
        <f t="shared" si="387"/>
        <v>1</v>
      </c>
      <c r="O3106" s="43" t="str">
        <f t="shared" si="388"/>
        <v>B: 1-3%</v>
      </c>
      <c r="P3106" s="45">
        <f t="shared" si="389"/>
        <v>38357</v>
      </c>
      <c r="Q3106" s="45">
        <f>IF(L3106=1,F3106*INDEX(Asumsi!$B$5:$B$7,MATCH(I3106,Asumsi!$A$5:$A$7,0))-H3106,0)</f>
        <v>10959</v>
      </c>
      <c r="R3106" s="46">
        <f>MIN(G3106,INDEX(Asumsi!$C$5:$C$7,MATCH(I3106,Asumsi!$A$5:$A$7,0)))</f>
        <v>0.02</v>
      </c>
      <c r="S3106" s="43">
        <f t="shared" si="390"/>
        <v>0</v>
      </c>
      <c r="T3106" s="45">
        <f t="shared" si="391"/>
        <v>0</v>
      </c>
      <c r="U3106" s="45">
        <f>IF(L3106=1,F3106*INDEX(Asumsi!$B$5:$B$7,MATCH(I3106,Asumsi!$A$5:$A$7,0))-F3106*R3106,0)</f>
        <v>10959.2</v>
      </c>
      <c r="V3106" s="45">
        <f>IF(S3106=1,U3106*(1-Asumsi!$B$10),U3106)</f>
        <v>10959.2</v>
      </c>
    </row>
    <row r="3107" spans="1:22" x14ac:dyDescent="0.35">
      <c r="A3107" s="43">
        <v>48896</v>
      </c>
      <c r="B3107" s="43" t="s">
        <v>202</v>
      </c>
      <c r="C3107" s="43" t="s">
        <v>758</v>
      </c>
      <c r="D3107" s="44">
        <v>40114</v>
      </c>
      <c r="E3107" s="43">
        <v>43</v>
      </c>
      <c r="F3107" s="43">
        <v>1713800</v>
      </c>
      <c r="G3107" s="43">
        <v>0.02</v>
      </c>
      <c r="H3107" s="43">
        <v>34276</v>
      </c>
      <c r="I3107" s="43" t="s">
        <v>76</v>
      </c>
      <c r="J3107" s="43" t="s">
        <v>145</v>
      </c>
      <c r="K3107" s="43">
        <f t="shared" si="384"/>
        <v>2009</v>
      </c>
      <c r="L3107" s="43">
        <f t="shared" si="385"/>
        <v>1</v>
      </c>
      <c r="M3107" s="43">
        <f t="shared" si="386"/>
        <v>0</v>
      </c>
      <c r="N3107" s="43">
        <f t="shared" si="387"/>
        <v>1</v>
      </c>
      <c r="O3107" s="43" t="str">
        <f t="shared" si="388"/>
        <v>B: 1-3%</v>
      </c>
      <c r="P3107" s="45">
        <f t="shared" si="389"/>
        <v>1679524</v>
      </c>
      <c r="Q3107" s="45">
        <f>IF(L3107=1,F3107*INDEX(Asumsi!$B$5:$B$7,MATCH(I3107,Asumsi!$A$5:$A$7,0))-H3107,0)</f>
        <v>479864</v>
      </c>
      <c r="R3107" s="46">
        <f>MIN(G3107,INDEX(Asumsi!$C$5:$C$7,MATCH(I3107,Asumsi!$A$5:$A$7,0)))</f>
        <v>0.02</v>
      </c>
      <c r="S3107" s="43">
        <f t="shared" si="390"/>
        <v>0</v>
      </c>
      <c r="T3107" s="45">
        <f t="shared" si="391"/>
        <v>0</v>
      </c>
      <c r="U3107" s="45">
        <f>IF(L3107=1,F3107*INDEX(Asumsi!$B$5:$B$7,MATCH(I3107,Asumsi!$A$5:$A$7,0))-F3107*R3107,0)</f>
        <v>479864</v>
      </c>
      <c r="V3107" s="45">
        <f>IF(S3107=1,U3107*(1-Asumsi!$B$10),U3107)</f>
        <v>479864</v>
      </c>
    </row>
    <row r="3108" spans="1:22" x14ac:dyDescent="0.35">
      <c r="A3108" s="43">
        <v>49830</v>
      </c>
      <c r="B3108" s="43" t="s">
        <v>209</v>
      </c>
      <c r="C3108" s="43" t="s">
        <v>755</v>
      </c>
      <c r="D3108" s="44">
        <v>40003</v>
      </c>
      <c r="E3108" s="43">
        <v>16</v>
      </c>
      <c r="F3108" s="43">
        <v>1039300</v>
      </c>
      <c r="G3108" s="43">
        <v>0.03</v>
      </c>
      <c r="H3108" s="43">
        <v>31179</v>
      </c>
      <c r="I3108" s="43" t="s">
        <v>76</v>
      </c>
      <c r="J3108" s="43" t="s">
        <v>147</v>
      </c>
      <c r="K3108" s="43">
        <f t="shared" si="384"/>
        <v>2009</v>
      </c>
      <c r="L3108" s="43">
        <f t="shared" si="385"/>
        <v>0</v>
      </c>
      <c r="M3108" s="43">
        <f t="shared" si="386"/>
        <v>1</v>
      </c>
      <c r="N3108" s="43">
        <f t="shared" si="387"/>
        <v>1</v>
      </c>
      <c r="O3108" s="43" t="str">
        <f t="shared" si="388"/>
        <v>B: 1-3%</v>
      </c>
      <c r="P3108" s="45">
        <f t="shared" si="389"/>
        <v>0</v>
      </c>
      <c r="Q3108" s="45">
        <f>IF(L3108=1,F3108*INDEX(Asumsi!$B$5:$B$7,MATCH(I3108,Asumsi!$A$5:$A$7,0))-H3108,0)</f>
        <v>0</v>
      </c>
      <c r="R3108" s="46">
        <f>MIN(G3108,INDEX(Asumsi!$C$5:$C$7,MATCH(I3108,Asumsi!$A$5:$A$7,0)))</f>
        <v>0.03</v>
      </c>
      <c r="S3108" s="43">
        <f t="shared" si="390"/>
        <v>0</v>
      </c>
      <c r="T3108" s="45">
        <f t="shared" si="391"/>
        <v>0</v>
      </c>
      <c r="U3108" s="45">
        <f>IF(L3108=1,F3108*INDEX(Asumsi!$B$5:$B$7,MATCH(I3108,Asumsi!$A$5:$A$7,0))-F3108*R3108,0)</f>
        <v>0</v>
      </c>
      <c r="V3108" s="45">
        <f>IF(S3108=1,U3108*(1-Asumsi!$B$10),U3108)</f>
        <v>0</v>
      </c>
    </row>
    <row r="3109" spans="1:22" x14ac:dyDescent="0.35">
      <c r="A3109" s="43">
        <v>52389</v>
      </c>
      <c r="B3109" s="43" t="s">
        <v>202</v>
      </c>
      <c r="C3109" s="43" t="s">
        <v>764</v>
      </c>
      <c r="D3109" s="44">
        <v>40837</v>
      </c>
      <c r="E3109" s="43">
        <v>31</v>
      </c>
      <c r="F3109" s="43">
        <v>1310660</v>
      </c>
      <c r="G3109" s="43">
        <v>0.08</v>
      </c>
      <c r="H3109" s="43">
        <v>104853</v>
      </c>
      <c r="I3109" s="43" t="s">
        <v>76</v>
      </c>
      <c r="J3109" s="43" t="s">
        <v>147</v>
      </c>
      <c r="K3109" s="43">
        <f t="shared" si="384"/>
        <v>2011</v>
      </c>
      <c r="L3109" s="43">
        <f t="shared" si="385"/>
        <v>1</v>
      </c>
      <c r="M3109" s="43">
        <f t="shared" si="386"/>
        <v>0</v>
      </c>
      <c r="N3109" s="43">
        <f t="shared" si="387"/>
        <v>1</v>
      </c>
      <c r="O3109" s="43" t="str">
        <f t="shared" si="388"/>
        <v>D: 7%+</v>
      </c>
      <c r="P3109" s="45">
        <f t="shared" si="389"/>
        <v>1205807</v>
      </c>
      <c r="Q3109" s="45">
        <f>IF(L3109=1,F3109*INDEX(Asumsi!$B$5:$B$7,MATCH(I3109,Asumsi!$A$5:$A$7,0))-H3109,0)</f>
        <v>288345</v>
      </c>
      <c r="R3109" s="46">
        <f>MIN(G3109,INDEX(Asumsi!$C$5:$C$7,MATCH(I3109,Asumsi!$A$5:$A$7,0)))</f>
        <v>0.05</v>
      </c>
      <c r="S3109" s="43">
        <f t="shared" si="390"/>
        <v>1</v>
      </c>
      <c r="T3109" s="45">
        <f t="shared" si="391"/>
        <v>39319.799999999996</v>
      </c>
      <c r="U3109" s="45">
        <f>IF(L3109=1,F3109*INDEX(Asumsi!$B$5:$B$7,MATCH(I3109,Asumsi!$A$5:$A$7,0))-F3109*R3109,0)</f>
        <v>327665</v>
      </c>
      <c r="V3109" s="45">
        <f>IF(S3109=1,U3109*(1-Asumsi!$B$10),U3109)</f>
        <v>311281.75</v>
      </c>
    </row>
    <row r="3110" spans="1:22" x14ac:dyDescent="0.35">
      <c r="A3110" s="43">
        <v>52576</v>
      </c>
      <c r="B3110" s="43" t="s">
        <v>202</v>
      </c>
      <c r="C3110" s="43" t="s">
        <v>689</v>
      </c>
      <c r="D3110" s="44">
        <v>39900</v>
      </c>
      <c r="E3110" s="43">
        <v>10</v>
      </c>
      <c r="F3110" s="43">
        <v>1916360</v>
      </c>
      <c r="G3110" s="43">
        <v>0.03</v>
      </c>
      <c r="H3110" s="43">
        <v>57491</v>
      </c>
      <c r="I3110" s="43" t="s">
        <v>77</v>
      </c>
      <c r="J3110" s="43" t="s">
        <v>134</v>
      </c>
      <c r="K3110" s="43">
        <f t="shared" si="384"/>
        <v>2009</v>
      </c>
      <c r="L3110" s="43">
        <f t="shared" si="385"/>
        <v>1</v>
      </c>
      <c r="M3110" s="43">
        <f t="shared" si="386"/>
        <v>0</v>
      </c>
      <c r="N3110" s="43">
        <f t="shared" si="387"/>
        <v>1</v>
      </c>
      <c r="O3110" s="43" t="str">
        <f t="shared" si="388"/>
        <v>B: 1-3%</v>
      </c>
      <c r="P3110" s="45">
        <f t="shared" si="389"/>
        <v>1858869</v>
      </c>
      <c r="Q3110" s="45">
        <f>IF(L3110=1,F3110*INDEX(Asumsi!$B$5:$B$7,MATCH(I3110,Asumsi!$A$5:$A$7,0))-H3110,0)</f>
        <v>517417</v>
      </c>
      <c r="R3110" s="46">
        <f>MIN(G3110,INDEX(Asumsi!$C$5:$C$7,MATCH(I3110,Asumsi!$A$5:$A$7,0)))</f>
        <v>0.03</v>
      </c>
      <c r="S3110" s="43">
        <f t="shared" si="390"/>
        <v>0</v>
      </c>
      <c r="T3110" s="45">
        <f t="shared" si="391"/>
        <v>0</v>
      </c>
      <c r="U3110" s="45">
        <f>IF(L3110=1,F3110*INDEX(Asumsi!$B$5:$B$7,MATCH(I3110,Asumsi!$A$5:$A$7,0))-F3110*R3110,0)</f>
        <v>517417.2</v>
      </c>
      <c r="V3110" s="45">
        <f>IF(S3110=1,U3110*(1-Asumsi!$B$10),U3110)</f>
        <v>517417.2</v>
      </c>
    </row>
    <row r="3111" spans="1:22" x14ac:dyDescent="0.35">
      <c r="A3111" s="43">
        <v>53605</v>
      </c>
      <c r="B3111" s="43" t="s">
        <v>202</v>
      </c>
      <c r="C3111" s="43" t="s">
        <v>759</v>
      </c>
      <c r="D3111" s="44">
        <v>40393</v>
      </c>
      <c r="E3111" s="43">
        <v>19</v>
      </c>
      <c r="F3111" s="43">
        <v>1012980</v>
      </c>
      <c r="G3111" s="43">
        <v>0.06</v>
      </c>
      <c r="H3111" s="43">
        <v>60779</v>
      </c>
      <c r="I3111" s="43" t="s">
        <v>76</v>
      </c>
      <c r="J3111" s="43" t="s">
        <v>141</v>
      </c>
      <c r="K3111" s="43">
        <f t="shared" si="384"/>
        <v>2010</v>
      </c>
      <c r="L3111" s="43">
        <f t="shared" si="385"/>
        <v>1</v>
      </c>
      <c r="M3111" s="43">
        <f t="shared" si="386"/>
        <v>0</v>
      </c>
      <c r="N3111" s="43">
        <f t="shared" si="387"/>
        <v>1</v>
      </c>
      <c r="O3111" s="43" t="str">
        <f t="shared" si="388"/>
        <v>C: 4-6%</v>
      </c>
      <c r="P3111" s="45">
        <f t="shared" si="389"/>
        <v>952201</v>
      </c>
      <c r="Q3111" s="45">
        <f>IF(L3111=1,F3111*INDEX(Asumsi!$B$5:$B$7,MATCH(I3111,Asumsi!$A$5:$A$7,0))-H3111,0)</f>
        <v>243115</v>
      </c>
      <c r="R3111" s="46">
        <f>MIN(G3111,INDEX(Asumsi!$C$5:$C$7,MATCH(I3111,Asumsi!$A$5:$A$7,0)))</f>
        <v>0.05</v>
      </c>
      <c r="S3111" s="43">
        <f t="shared" si="390"/>
        <v>1</v>
      </c>
      <c r="T3111" s="45">
        <f t="shared" si="391"/>
        <v>10129.799999999996</v>
      </c>
      <c r="U3111" s="45">
        <f>IF(L3111=1,F3111*INDEX(Asumsi!$B$5:$B$7,MATCH(I3111,Asumsi!$A$5:$A$7,0))-F3111*R3111,0)</f>
        <v>253245</v>
      </c>
      <c r="V3111" s="45">
        <f>IF(S3111=1,U3111*(1-Asumsi!$B$10),U3111)</f>
        <v>240582.75</v>
      </c>
    </row>
    <row r="3112" spans="1:22" x14ac:dyDescent="0.35">
      <c r="A3112" s="43">
        <v>55460</v>
      </c>
      <c r="B3112" s="43" t="s">
        <v>202</v>
      </c>
      <c r="C3112" s="43" t="s">
        <v>758</v>
      </c>
      <c r="D3112" s="44">
        <v>41055</v>
      </c>
      <c r="E3112" s="43">
        <v>49</v>
      </c>
      <c r="F3112" s="43">
        <v>3889740</v>
      </c>
      <c r="G3112" s="43">
        <v>0.06</v>
      </c>
      <c r="H3112" s="43">
        <v>233384</v>
      </c>
      <c r="I3112" s="43" t="s">
        <v>76</v>
      </c>
      <c r="J3112" s="43" t="s">
        <v>141</v>
      </c>
      <c r="K3112" s="43">
        <f t="shared" si="384"/>
        <v>2012</v>
      </c>
      <c r="L3112" s="43">
        <f t="shared" si="385"/>
        <v>1</v>
      </c>
      <c r="M3112" s="43">
        <f t="shared" si="386"/>
        <v>0</v>
      </c>
      <c r="N3112" s="43">
        <f t="shared" si="387"/>
        <v>1</v>
      </c>
      <c r="O3112" s="43" t="str">
        <f t="shared" si="388"/>
        <v>C: 4-6%</v>
      </c>
      <c r="P3112" s="45">
        <f t="shared" si="389"/>
        <v>3656356</v>
      </c>
      <c r="Q3112" s="45">
        <f>IF(L3112=1,F3112*INDEX(Asumsi!$B$5:$B$7,MATCH(I3112,Asumsi!$A$5:$A$7,0))-H3112,0)</f>
        <v>933538</v>
      </c>
      <c r="R3112" s="46">
        <f>MIN(G3112,INDEX(Asumsi!$C$5:$C$7,MATCH(I3112,Asumsi!$A$5:$A$7,0)))</f>
        <v>0.05</v>
      </c>
      <c r="S3112" s="43">
        <f t="shared" si="390"/>
        <v>1</v>
      </c>
      <c r="T3112" s="45">
        <f t="shared" si="391"/>
        <v>38897.39999999998</v>
      </c>
      <c r="U3112" s="45">
        <f>IF(L3112=1,F3112*INDEX(Asumsi!$B$5:$B$7,MATCH(I3112,Asumsi!$A$5:$A$7,0))-F3112*R3112,0)</f>
        <v>972435</v>
      </c>
      <c r="V3112" s="45">
        <f>IF(S3112=1,U3112*(1-Asumsi!$B$10),U3112)</f>
        <v>923813.25</v>
      </c>
    </row>
    <row r="3113" spans="1:22" x14ac:dyDescent="0.35">
      <c r="A3113" s="43">
        <v>55877</v>
      </c>
      <c r="B3113" s="43" t="s">
        <v>209</v>
      </c>
      <c r="C3113" s="43" t="s">
        <v>763</v>
      </c>
      <c r="D3113" s="44">
        <v>40211</v>
      </c>
      <c r="E3113" s="43">
        <v>40</v>
      </c>
      <c r="F3113" s="43">
        <v>288560</v>
      </c>
      <c r="G3113" s="43">
        <v>0.01</v>
      </c>
      <c r="H3113" s="43">
        <v>2886</v>
      </c>
      <c r="I3113" s="43" t="s">
        <v>76</v>
      </c>
      <c r="J3113" s="43" t="s">
        <v>149</v>
      </c>
      <c r="K3113" s="43">
        <f t="shared" si="384"/>
        <v>2010</v>
      </c>
      <c r="L3113" s="43">
        <f t="shared" si="385"/>
        <v>0</v>
      </c>
      <c r="M3113" s="43">
        <f t="shared" si="386"/>
        <v>1</v>
      </c>
      <c r="N3113" s="43">
        <f t="shared" si="387"/>
        <v>1</v>
      </c>
      <c r="O3113" s="43" t="str">
        <f t="shared" si="388"/>
        <v>B: 1-3%</v>
      </c>
      <c r="P3113" s="45">
        <f t="shared" si="389"/>
        <v>0</v>
      </c>
      <c r="Q3113" s="45">
        <f>IF(L3113=1,F3113*INDEX(Asumsi!$B$5:$B$7,MATCH(I3113,Asumsi!$A$5:$A$7,0))-H3113,0)</f>
        <v>0</v>
      </c>
      <c r="R3113" s="46">
        <f>MIN(G3113,INDEX(Asumsi!$C$5:$C$7,MATCH(I3113,Asumsi!$A$5:$A$7,0)))</f>
        <v>0.01</v>
      </c>
      <c r="S3113" s="43">
        <f t="shared" si="390"/>
        <v>0</v>
      </c>
      <c r="T3113" s="45">
        <f t="shared" si="391"/>
        <v>0</v>
      </c>
      <c r="U3113" s="45">
        <f>IF(L3113=1,F3113*INDEX(Asumsi!$B$5:$B$7,MATCH(I3113,Asumsi!$A$5:$A$7,0))-F3113*R3113,0)</f>
        <v>0</v>
      </c>
      <c r="V3113" s="45">
        <f>IF(S3113=1,U3113*(1-Asumsi!$B$10),U3113)</f>
        <v>0</v>
      </c>
    </row>
    <row r="3114" spans="1:22" x14ac:dyDescent="0.35">
      <c r="A3114" s="43">
        <v>56647</v>
      </c>
      <c r="B3114" s="43" t="s">
        <v>202</v>
      </c>
      <c r="C3114" s="43" t="s">
        <v>689</v>
      </c>
      <c r="D3114" s="44">
        <v>40758</v>
      </c>
      <c r="E3114" s="43">
        <v>41</v>
      </c>
      <c r="F3114" s="43">
        <v>835060</v>
      </c>
      <c r="G3114" s="43">
        <v>0.02</v>
      </c>
      <c r="H3114" s="43">
        <v>16701</v>
      </c>
      <c r="I3114" s="43" t="s">
        <v>75</v>
      </c>
      <c r="J3114" s="43" t="s">
        <v>144</v>
      </c>
      <c r="K3114" s="43">
        <f t="shared" si="384"/>
        <v>2011</v>
      </c>
      <c r="L3114" s="43">
        <f t="shared" si="385"/>
        <v>1</v>
      </c>
      <c r="M3114" s="43">
        <f t="shared" si="386"/>
        <v>0</v>
      </c>
      <c r="N3114" s="43">
        <f t="shared" si="387"/>
        <v>1</v>
      </c>
      <c r="O3114" s="43" t="str">
        <f t="shared" si="388"/>
        <v>B: 1-3%</v>
      </c>
      <c r="P3114" s="45">
        <f t="shared" si="389"/>
        <v>818359</v>
      </c>
      <c r="Q3114" s="45">
        <f>IF(L3114=1,F3114*INDEX(Asumsi!$B$5:$B$7,MATCH(I3114,Asumsi!$A$5:$A$7,0))-H3114,0)</f>
        <v>233817</v>
      </c>
      <c r="R3114" s="46">
        <f>MIN(G3114,INDEX(Asumsi!$C$5:$C$7,MATCH(I3114,Asumsi!$A$5:$A$7,0)))</f>
        <v>0.02</v>
      </c>
      <c r="S3114" s="43">
        <f t="shared" si="390"/>
        <v>0</v>
      </c>
      <c r="T3114" s="45">
        <f t="shared" si="391"/>
        <v>0</v>
      </c>
      <c r="U3114" s="45">
        <f>IF(L3114=1,F3114*INDEX(Asumsi!$B$5:$B$7,MATCH(I3114,Asumsi!$A$5:$A$7,0))-F3114*R3114,0)</f>
        <v>233816.8</v>
      </c>
      <c r="V3114" s="45">
        <f>IF(S3114=1,U3114*(1-Asumsi!$B$10),U3114)</f>
        <v>233816.8</v>
      </c>
    </row>
    <row r="3115" spans="1:22" x14ac:dyDescent="0.35">
      <c r="A3115" s="43">
        <v>57475</v>
      </c>
      <c r="B3115" s="43" t="s">
        <v>202</v>
      </c>
      <c r="C3115" s="43" t="s">
        <v>689</v>
      </c>
      <c r="D3115" s="44">
        <v>40455</v>
      </c>
      <c r="E3115" s="43">
        <v>32</v>
      </c>
      <c r="F3115" s="43">
        <v>334140</v>
      </c>
      <c r="G3115" s="43">
        <v>0.04</v>
      </c>
      <c r="H3115" s="43">
        <v>13366</v>
      </c>
      <c r="I3115" s="43" t="s">
        <v>76</v>
      </c>
      <c r="J3115" s="43" t="s">
        <v>138</v>
      </c>
      <c r="K3115" s="43">
        <f t="shared" si="384"/>
        <v>2010</v>
      </c>
      <c r="L3115" s="43">
        <f t="shared" si="385"/>
        <v>1</v>
      </c>
      <c r="M3115" s="43">
        <f t="shared" si="386"/>
        <v>0</v>
      </c>
      <c r="N3115" s="43">
        <f t="shared" si="387"/>
        <v>1</v>
      </c>
      <c r="O3115" s="43" t="str">
        <f t="shared" si="388"/>
        <v>C: 4-6%</v>
      </c>
      <c r="P3115" s="45">
        <f t="shared" si="389"/>
        <v>320774</v>
      </c>
      <c r="Q3115" s="45">
        <f>IF(L3115=1,F3115*INDEX(Asumsi!$B$5:$B$7,MATCH(I3115,Asumsi!$A$5:$A$7,0))-H3115,0)</f>
        <v>86876</v>
      </c>
      <c r="R3115" s="46">
        <f>MIN(G3115,INDEX(Asumsi!$C$5:$C$7,MATCH(I3115,Asumsi!$A$5:$A$7,0)))</f>
        <v>0.04</v>
      </c>
      <c r="S3115" s="43">
        <f t="shared" si="390"/>
        <v>0</v>
      </c>
      <c r="T3115" s="45">
        <f t="shared" si="391"/>
        <v>0</v>
      </c>
      <c r="U3115" s="45">
        <f>IF(L3115=1,F3115*INDEX(Asumsi!$B$5:$B$7,MATCH(I3115,Asumsi!$A$5:$A$7,0))-F3115*R3115,0)</f>
        <v>86876.4</v>
      </c>
      <c r="V3115" s="45">
        <f>IF(S3115=1,U3115*(1-Asumsi!$B$10),U3115)</f>
        <v>86876.4</v>
      </c>
    </row>
    <row r="3116" spans="1:22" x14ac:dyDescent="0.35">
      <c r="A3116" s="43">
        <v>57537</v>
      </c>
      <c r="B3116" s="43" t="s">
        <v>202</v>
      </c>
      <c r="C3116" s="43" t="s">
        <v>758</v>
      </c>
      <c r="D3116" s="44">
        <v>41170</v>
      </c>
      <c r="E3116" s="43">
        <v>13</v>
      </c>
      <c r="F3116" s="43">
        <v>152760</v>
      </c>
      <c r="G3116" s="43">
        <v>0.03</v>
      </c>
      <c r="H3116" s="43">
        <v>4583</v>
      </c>
      <c r="I3116" s="43" t="s">
        <v>76</v>
      </c>
      <c r="J3116" s="43" t="s">
        <v>138</v>
      </c>
      <c r="K3116" s="43">
        <f t="shared" si="384"/>
        <v>2012</v>
      </c>
      <c r="L3116" s="43">
        <f t="shared" si="385"/>
        <v>1</v>
      </c>
      <c r="M3116" s="43">
        <f t="shared" si="386"/>
        <v>0</v>
      </c>
      <c r="N3116" s="43">
        <f t="shared" si="387"/>
        <v>1</v>
      </c>
      <c r="O3116" s="43" t="str">
        <f t="shared" si="388"/>
        <v>B: 1-3%</v>
      </c>
      <c r="P3116" s="45">
        <f t="shared" si="389"/>
        <v>148177</v>
      </c>
      <c r="Q3116" s="45">
        <f>IF(L3116=1,F3116*INDEX(Asumsi!$B$5:$B$7,MATCH(I3116,Asumsi!$A$5:$A$7,0))-H3116,0)</f>
        <v>41245</v>
      </c>
      <c r="R3116" s="46">
        <f>MIN(G3116,INDEX(Asumsi!$C$5:$C$7,MATCH(I3116,Asumsi!$A$5:$A$7,0)))</f>
        <v>0.03</v>
      </c>
      <c r="S3116" s="43">
        <f t="shared" si="390"/>
        <v>0</v>
      </c>
      <c r="T3116" s="45">
        <f t="shared" si="391"/>
        <v>0</v>
      </c>
      <c r="U3116" s="45">
        <f>IF(L3116=1,F3116*INDEX(Asumsi!$B$5:$B$7,MATCH(I3116,Asumsi!$A$5:$A$7,0))-F3116*R3116,0)</f>
        <v>41245.199999999997</v>
      </c>
      <c r="V3116" s="45">
        <f>IF(S3116=1,U3116*(1-Asumsi!$B$10),U3116)</f>
        <v>41245.199999999997</v>
      </c>
    </row>
    <row r="3117" spans="1:22" x14ac:dyDescent="0.35">
      <c r="A3117" s="43">
        <v>57698</v>
      </c>
      <c r="B3117" s="43" t="s">
        <v>202</v>
      </c>
      <c r="C3117" s="43" t="s">
        <v>758</v>
      </c>
      <c r="D3117" s="44">
        <v>40914</v>
      </c>
      <c r="E3117" s="43">
        <v>10</v>
      </c>
      <c r="F3117" s="43">
        <v>172000</v>
      </c>
      <c r="G3117" s="43">
        <v>0.05</v>
      </c>
      <c r="H3117" s="43">
        <v>8600</v>
      </c>
      <c r="I3117" s="43" t="s">
        <v>76</v>
      </c>
      <c r="J3117" s="43" t="s">
        <v>141</v>
      </c>
      <c r="K3117" s="43">
        <f t="shared" si="384"/>
        <v>2012</v>
      </c>
      <c r="L3117" s="43">
        <f t="shared" si="385"/>
        <v>1</v>
      </c>
      <c r="M3117" s="43">
        <f t="shared" si="386"/>
        <v>0</v>
      </c>
      <c r="N3117" s="43">
        <f t="shared" si="387"/>
        <v>1</v>
      </c>
      <c r="O3117" s="43" t="str">
        <f t="shared" si="388"/>
        <v>C: 4-6%</v>
      </c>
      <c r="P3117" s="45">
        <f t="shared" si="389"/>
        <v>163400</v>
      </c>
      <c r="Q3117" s="45">
        <f>IF(L3117=1,F3117*INDEX(Asumsi!$B$5:$B$7,MATCH(I3117,Asumsi!$A$5:$A$7,0))-H3117,0)</f>
        <v>43000</v>
      </c>
      <c r="R3117" s="46">
        <f>MIN(G3117,INDEX(Asumsi!$C$5:$C$7,MATCH(I3117,Asumsi!$A$5:$A$7,0)))</f>
        <v>0.05</v>
      </c>
      <c r="S3117" s="43">
        <f t="shared" si="390"/>
        <v>0</v>
      </c>
      <c r="T3117" s="45">
        <f t="shared" si="391"/>
        <v>0</v>
      </c>
      <c r="U3117" s="45">
        <f>IF(L3117=1,F3117*INDEX(Asumsi!$B$5:$B$7,MATCH(I3117,Asumsi!$A$5:$A$7,0))-F3117*R3117,0)</f>
        <v>43000</v>
      </c>
      <c r="V3117" s="45">
        <f>IF(S3117=1,U3117*(1-Asumsi!$B$10),U3117)</f>
        <v>43000</v>
      </c>
    </row>
    <row r="3118" spans="1:22" x14ac:dyDescent="0.35">
      <c r="A3118" s="43">
        <v>58241</v>
      </c>
      <c r="B3118" s="43" t="s">
        <v>202</v>
      </c>
      <c r="C3118" s="43" t="s">
        <v>758</v>
      </c>
      <c r="D3118" s="44">
        <v>40428</v>
      </c>
      <c r="E3118" s="43">
        <v>36</v>
      </c>
      <c r="F3118" s="43">
        <v>293420</v>
      </c>
      <c r="G3118" s="43">
        <v>0.01</v>
      </c>
      <c r="H3118" s="43">
        <v>2934</v>
      </c>
      <c r="I3118" s="43" t="s">
        <v>76</v>
      </c>
      <c r="J3118" s="43" t="s">
        <v>145</v>
      </c>
      <c r="K3118" s="43">
        <f t="shared" si="384"/>
        <v>2010</v>
      </c>
      <c r="L3118" s="43">
        <f t="shared" si="385"/>
        <v>1</v>
      </c>
      <c r="M3118" s="43">
        <f t="shared" si="386"/>
        <v>0</v>
      </c>
      <c r="N3118" s="43">
        <f t="shared" si="387"/>
        <v>1</v>
      </c>
      <c r="O3118" s="43" t="str">
        <f t="shared" si="388"/>
        <v>B: 1-3%</v>
      </c>
      <c r="P3118" s="45">
        <f t="shared" si="389"/>
        <v>290486</v>
      </c>
      <c r="Q3118" s="45">
        <f>IF(L3118=1,F3118*INDEX(Asumsi!$B$5:$B$7,MATCH(I3118,Asumsi!$A$5:$A$7,0))-H3118,0)</f>
        <v>85092</v>
      </c>
      <c r="R3118" s="46">
        <f>MIN(G3118,INDEX(Asumsi!$C$5:$C$7,MATCH(I3118,Asumsi!$A$5:$A$7,0)))</f>
        <v>0.01</v>
      </c>
      <c r="S3118" s="43">
        <f t="shared" si="390"/>
        <v>0</v>
      </c>
      <c r="T3118" s="45">
        <f t="shared" si="391"/>
        <v>0</v>
      </c>
      <c r="U3118" s="45">
        <f>IF(L3118=1,F3118*INDEX(Asumsi!$B$5:$B$7,MATCH(I3118,Asumsi!$A$5:$A$7,0))-F3118*R3118,0)</f>
        <v>85091.8</v>
      </c>
      <c r="V3118" s="45">
        <f>IF(S3118=1,U3118*(1-Asumsi!$B$10),U3118)</f>
        <v>85091.8</v>
      </c>
    </row>
    <row r="3119" spans="1:22" x14ac:dyDescent="0.35">
      <c r="A3119" s="43">
        <v>96</v>
      </c>
      <c r="B3119" s="43" t="s">
        <v>202</v>
      </c>
      <c r="C3119" s="43" t="s">
        <v>765</v>
      </c>
      <c r="D3119" s="44">
        <v>39919</v>
      </c>
      <c r="E3119" s="43">
        <v>37</v>
      </c>
      <c r="F3119" s="43">
        <v>8316247</v>
      </c>
      <c r="G3119" s="43">
        <v>0.01</v>
      </c>
      <c r="H3119" s="43">
        <v>83162</v>
      </c>
      <c r="I3119" s="43" t="s">
        <v>77</v>
      </c>
      <c r="J3119" s="43" t="s">
        <v>137</v>
      </c>
      <c r="K3119" s="43">
        <f t="shared" si="384"/>
        <v>2009</v>
      </c>
      <c r="L3119" s="43">
        <f t="shared" si="385"/>
        <v>1</v>
      </c>
      <c r="M3119" s="43">
        <f t="shared" si="386"/>
        <v>0</v>
      </c>
      <c r="N3119" s="43">
        <f t="shared" si="387"/>
        <v>1</v>
      </c>
      <c r="O3119" s="43" t="str">
        <f t="shared" si="388"/>
        <v>B: 1-3%</v>
      </c>
      <c r="P3119" s="45">
        <f t="shared" si="389"/>
        <v>8233085</v>
      </c>
      <c r="Q3119" s="45">
        <f>IF(L3119=1,F3119*INDEX(Asumsi!$B$5:$B$7,MATCH(I3119,Asumsi!$A$5:$A$7,0))-H3119,0)</f>
        <v>2411712.1</v>
      </c>
      <c r="R3119" s="46">
        <f>MIN(G3119,INDEX(Asumsi!$C$5:$C$7,MATCH(I3119,Asumsi!$A$5:$A$7,0)))</f>
        <v>0.01</v>
      </c>
      <c r="S3119" s="43">
        <f t="shared" si="390"/>
        <v>0</v>
      </c>
      <c r="T3119" s="45">
        <f t="shared" si="391"/>
        <v>0</v>
      </c>
      <c r="U3119" s="45">
        <f>IF(L3119=1,F3119*INDEX(Asumsi!$B$5:$B$7,MATCH(I3119,Asumsi!$A$5:$A$7,0))-F3119*R3119,0)</f>
        <v>2411711.63</v>
      </c>
      <c r="V3119" s="45">
        <f>IF(S3119=1,U3119*(1-Asumsi!$B$10),U3119)</f>
        <v>2411711.63</v>
      </c>
    </row>
    <row r="3120" spans="1:22" x14ac:dyDescent="0.35">
      <c r="A3120" s="43">
        <v>610</v>
      </c>
      <c r="B3120" s="43" t="s">
        <v>202</v>
      </c>
      <c r="C3120" s="43" t="s">
        <v>766</v>
      </c>
      <c r="D3120" s="44">
        <v>40756</v>
      </c>
      <c r="E3120" s="43">
        <v>38</v>
      </c>
      <c r="F3120" s="43">
        <v>567300</v>
      </c>
      <c r="G3120" s="43">
        <v>0.02</v>
      </c>
      <c r="H3120" s="43">
        <v>11346</v>
      </c>
      <c r="I3120" s="43" t="s">
        <v>76</v>
      </c>
      <c r="J3120" s="43" t="s">
        <v>145</v>
      </c>
      <c r="K3120" s="43">
        <f t="shared" si="384"/>
        <v>2011</v>
      </c>
      <c r="L3120" s="43">
        <f t="shared" si="385"/>
        <v>1</v>
      </c>
      <c r="M3120" s="43">
        <f t="shared" si="386"/>
        <v>0</v>
      </c>
      <c r="N3120" s="43">
        <f t="shared" si="387"/>
        <v>1</v>
      </c>
      <c r="O3120" s="43" t="str">
        <f t="shared" si="388"/>
        <v>B: 1-3%</v>
      </c>
      <c r="P3120" s="45">
        <f t="shared" si="389"/>
        <v>555954</v>
      </c>
      <c r="Q3120" s="45">
        <f>IF(L3120=1,F3120*INDEX(Asumsi!$B$5:$B$7,MATCH(I3120,Asumsi!$A$5:$A$7,0))-H3120,0)</f>
        <v>158844</v>
      </c>
      <c r="R3120" s="46">
        <f>MIN(G3120,INDEX(Asumsi!$C$5:$C$7,MATCH(I3120,Asumsi!$A$5:$A$7,0)))</f>
        <v>0.02</v>
      </c>
      <c r="S3120" s="43">
        <f t="shared" si="390"/>
        <v>0</v>
      </c>
      <c r="T3120" s="45">
        <f t="shared" si="391"/>
        <v>0</v>
      </c>
      <c r="U3120" s="45">
        <f>IF(L3120=1,F3120*INDEX(Asumsi!$B$5:$B$7,MATCH(I3120,Asumsi!$A$5:$A$7,0))-F3120*R3120,0)</f>
        <v>158844</v>
      </c>
      <c r="V3120" s="45">
        <f>IF(S3120=1,U3120*(1-Asumsi!$B$10),U3120)</f>
        <v>158844</v>
      </c>
    </row>
    <row r="3121" spans="1:22" x14ac:dyDescent="0.35">
      <c r="A3121" s="43">
        <v>612</v>
      </c>
      <c r="B3121" s="43" t="s">
        <v>209</v>
      </c>
      <c r="C3121" s="43" t="s">
        <v>669</v>
      </c>
      <c r="D3121" s="44">
        <v>41202</v>
      </c>
      <c r="E3121" s="43">
        <v>50</v>
      </c>
      <c r="F3121" s="43">
        <v>525740</v>
      </c>
      <c r="G3121" s="43">
        <v>0.1</v>
      </c>
      <c r="H3121" s="43">
        <v>52574</v>
      </c>
      <c r="I3121" s="43" t="s">
        <v>76</v>
      </c>
      <c r="J3121" s="43" t="s">
        <v>145</v>
      </c>
      <c r="K3121" s="43">
        <f t="shared" si="384"/>
        <v>2012</v>
      </c>
      <c r="L3121" s="43">
        <f t="shared" si="385"/>
        <v>0</v>
      </c>
      <c r="M3121" s="43">
        <f t="shared" si="386"/>
        <v>1</v>
      </c>
      <c r="N3121" s="43">
        <f t="shared" si="387"/>
        <v>1</v>
      </c>
      <c r="O3121" s="43" t="str">
        <f t="shared" si="388"/>
        <v>D: 7%+</v>
      </c>
      <c r="P3121" s="45">
        <f t="shared" si="389"/>
        <v>0</v>
      </c>
      <c r="Q3121" s="45">
        <f>IF(L3121=1,F3121*INDEX(Asumsi!$B$5:$B$7,MATCH(I3121,Asumsi!$A$5:$A$7,0))-H3121,0)</f>
        <v>0</v>
      </c>
      <c r="R3121" s="46">
        <f>MIN(G3121,INDEX(Asumsi!$C$5:$C$7,MATCH(I3121,Asumsi!$A$5:$A$7,0)))</f>
        <v>0.05</v>
      </c>
      <c r="S3121" s="43">
        <f t="shared" si="390"/>
        <v>1</v>
      </c>
      <c r="T3121" s="45">
        <f t="shared" si="391"/>
        <v>0</v>
      </c>
      <c r="U3121" s="45">
        <f>IF(L3121=1,F3121*INDEX(Asumsi!$B$5:$B$7,MATCH(I3121,Asumsi!$A$5:$A$7,0))-F3121*R3121,0)</f>
        <v>0</v>
      </c>
      <c r="V3121" s="45">
        <f>IF(S3121=1,U3121*(1-Asumsi!$B$10),U3121)</f>
        <v>0</v>
      </c>
    </row>
    <row r="3122" spans="1:22" x14ac:dyDescent="0.35">
      <c r="A3122" s="43">
        <v>1440</v>
      </c>
      <c r="B3122" s="43" t="s">
        <v>202</v>
      </c>
      <c r="C3122" s="43" t="s">
        <v>767</v>
      </c>
      <c r="D3122" s="44">
        <v>40764</v>
      </c>
      <c r="E3122" s="43">
        <v>41</v>
      </c>
      <c r="F3122" s="43">
        <v>1452440</v>
      </c>
      <c r="G3122" s="43">
        <v>0.01</v>
      </c>
      <c r="H3122" s="43">
        <v>14524</v>
      </c>
      <c r="I3122" s="43" t="s">
        <v>75</v>
      </c>
      <c r="J3122" s="43" t="s">
        <v>144</v>
      </c>
      <c r="K3122" s="43">
        <f t="shared" si="384"/>
        <v>2011</v>
      </c>
      <c r="L3122" s="43">
        <f t="shared" si="385"/>
        <v>1</v>
      </c>
      <c r="M3122" s="43">
        <f t="shared" si="386"/>
        <v>0</v>
      </c>
      <c r="N3122" s="43">
        <f t="shared" si="387"/>
        <v>1</v>
      </c>
      <c r="O3122" s="43" t="str">
        <f t="shared" si="388"/>
        <v>B: 1-3%</v>
      </c>
      <c r="P3122" s="45">
        <f t="shared" si="389"/>
        <v>1437916</v>
      </c>
      <c r="Q3122" s="45">
        <f>IF(L3122=1,F3122*INDEX(Asumsi!$B$5:$B$7,MATCH(I3122,Asumsi!$A$5:$A$7,0))-H3122,0)</f>
        <v>421208</v>
      </c>
      <c r="R3122" s="46">
        <f>MIN(G3122,INDEX(Asumsi!$C$5:$C$7,MATCH(I3122,Asumsi!$A$5:$A$7,0)))</f>
        <v>0.01</v>
      </c>
      <c r="S3122" s="43">
        <f t="shared" si="390"/>
        <v>0</v>
      </c>
      <c r="T3122" s="45">
        <f t="shared" si="391"/>
        <v>0</v>
      </c>
      <c r="U3122" s="45">
        <f>IF(L3122=1,F3122*INDEX(Asumsi!$B$5:$B$7,MATCH(I3122,Asumsi!$A$5:$A$7,0))-F3122*R3122,0)</f>
        <v>421207.6</v>
      </c>
      <c r="V3122" s="45">
        <f>IF(S3122=1,U3122*(1-Asumsi!$B$10),U3122)</f>
        <v>421207.6</v>
      </c>
    </row>
    <row r="3123" spans="1:22" x14ac:dyDescent="0.35">
      <c r="A3123" s="43">
        <v>3749</v>
      </c>
      <c r="B3123" s="43" t="s">
        <v>202</v>
      </c>
      <c r="C3123" s="43" t="s">
        <v>768</v>
      </c>
      <c r="D3123" s="44">
        <v>40597</v>
      </c>
      <c r="E3123" s="43">
        <v>27</v>
      </c>
      <c r="F3123" s="43">
        <v>707240</v>
      </c>
      <c r="G3123" s="43">
        <v>0.01</v>
      </c>
      <c r="H3123" s="43">
        <v>7072</v>
      </c>
      <c r="I3123" s="43" t="s">
        <v>76</v>
      </c>
      <c r="J3123" s="43" t="s">
        <v>138</v>
      </c>
      <c r="K3123" s="43">
        <f t="shared" si="384"/>
        <v>2011</v>
      </c>
      <c r="L3123" s="43">
        <f t="shared" si="385"/>
        <v>1</v>
      </c>
      <c r="M3123" s="43">
        <f t="shared" si="386"/>
        <v>0</v>
      </c>
      <c r="N3123" s="43">
        <f t="shared" si="387"/>
        <v>1</v>
      </c>
      <c r="O3123" s="43" t="str">
        <f t="shared" si="388"/>
        <v>B: 1-3%</v>
      </c>
      <c r="P3123" s="45">
        <f t="shared" si="389"/>
        <v>700168</v>
      </c>
      <c r="Q3123" s="45">
        <f>IF(L3123=1,F3123*INDEX(Asumsi!$B$5:$B$7,MATCH(I3123,Asumsi!$A$5:$A$7,0))-H3123,0)</f>
        <v>205100</v>
      </c>
      <c r="R3123" s="46">
        <f>MIN(G3123,INDEX(Asumsi!$C$5:$C$7,MATCH(I3123,Asumsi!$A$5:$A$7,0)))</f>
        <v>0.01</v>
      </c>
      <c r="S3123" s="43">
        <f t="shared" si="390"/>
        <v>0</v>
      </c>
      <c r="T3123" s="45">
        <f t="shared" si="391"/>
        <v>0</v>
      </c>
      <c r="U3123" s="45">
        <f>IF(L3123=1,F3123*INDEX(Asumsi!$B$5:$B$7,MATCH(I3123,Asumsi!$A$5:$A$7,0))-F3123*R3123,0)</f>
        <v>205099.6</v>
      </c>
      <c r="V3123" s="45">
        <f>IF(S3123=1,U3123*(1-Asumsi!$B$10),U3123)</f>
        <v>205099.6</v>
      </c>
    </row>
    <row r="3124" spans="1:22" x14ac:dyDescent="0.35">
      <c r="A3124" s="43">
        <v>4070</v>
      </c>
      <c r="B3124" s="43" t="s">
        <v>202</v>
      </c>
      <c r="C3124" s="43" t="s">
        <v>766</v>
      </c>
      <c r="D3124" s="44">
        <v>40705</v>
      </c>
      <c r="E3124" s="43">
        <v>22</v>
      </c>
      <c r="F3124" s="43">
        <v>1292140</v>
      </c>
      <c r="G3124" s="43">
        <v>0.06</v>
      </c>
      <c r="H3124" s="43">
        <v>77528</v>
      </c>
      <c r="I3124" s="43" t="s">
        <v>77</v>
      </c>
      <c r="J3124" s="43" t="s">
        <v>142</v>
      </c>
      <c r="K3124" s="43">
        <f t="shared" si="384"/>
        <v>2011</v>
      </c>
      <c r="L3124" s="43">
        <f t="shared" si="385"/>
        <v>1</v>
      </c>
      <c r="M3124" s="43">
        <f t="shared" si="386"/>
        <v>0</v>
      </c>
      <c r="N3124" s="43">
        <f t="shared" si="387"/>
        <v>1</v>
      </c>
      <c r="O3124" s="43" t="str">
        <f t="shared" si="388"/>
        <v>C: 4-6%</v>
      </c>
      <c r="P3124" s="45">
        <f t="shared" si="389"/>
        <v>1214612</v>
      </c>
      <c r="Q3124" s="45">
        <f>IF(L3124=1,F3124*INDEX(Asumsi!$B$5:$B$7,MATCH(I3124,Asumsi!$A$5:$A$7,0))-H3124,0)</f>
        <v>310114</v>
      </c>
      <c r="R3124" s="46">
        <f>MIN(G3124,INDEX(Asumsi!$C$5:$C$7,MATCH(I3124,Asumsi!$A$5:$A$7,0)))</f>
        <v>0.05</v>
      </c>
      <c r="S3124" s="43">
        <f t="shared" si="390"/>
        <v>1</v>
      </c>
      <c r="T3124" s="45">
        <f t="shared" si="391"/>
        <v>12921.399999999994</v>
      </c>
      <c r="U3124" s="45">
        <f>IF(L3124=1,F3124*INDEX(Asumsi!$B$5:$B$7,MATCH(I3124,Asumsi!$A$5:$A$7,0))-F3124*R3124,0)</f>
        <v>323035</v>
      </c>
      <c r="V3124" s="45">
        <f>IF(S3124=1,U3124*(1-Asumsi!$B$10),U3124)</f>
        <v>306883.25</v>
      </c>
    </row>
    <row r="3125" spans="1:22" x14ac:dyDescent="0.35">
      <c r="A3125" s="43">
        <v>4774</v>
      </c>
      <c r="B3125" s="43" t="s">
        <v>202</v>
      </c>
      <c r="C3125" s="43" t="s">
        <v>769</v>
      </c>
      <c r="D3125" s="44">
        <v>40287</v>
      </c>
      <c r="E3125" s="43">
        <v>4</v>
      </c>
      <c r="F3125" s="43">
        <v>253740</v>
      </c>
      <c r="G3125" s="43">
        <v>0.08</v>
      </c>
      <c r="H3125" s="43">
        <v>20299</v>
      </c>
      <c r="I3125" s="43" t="s">
        <v>77</v>
      </c>
      <c r="J3125" s="43" t="s">
        <v>142</v>
      </c>
      <c r="K3125" s="43">
        <f t="shared" si="384"/>
        <v>2010</v>
      </c>
      <c r="L3125" s="43">
        <f t="shared" si="385"/>
        <v>1</v>
      </c>
      <c r="M3125" s="43">
        <f t="shared" si="386"/>
        <v>0</v>
      </c>
      <c r="N3125" s="43">
        <f t="shared" si="387"/>
        <v>1</v>
      </c>
      <c r="O3125" s="43" t="str">
        <f t="shared" si="388"/>
        <v>D: 7%+</v>
      </c>
      <c r="P3125" s="45">
        <f t="shared" si="389"/>
        <v>233441</v>
      </c>
      <c r="Q3125" s="45">
        <f>IF(L3125=1,F3125*INDEX(Asumsi!$B$5:$B$7,MATCH(I3125,Asumsi!$A$5:$A$7,0))-H3125,0)</f>
        <v>55823</v>
      </c>
      <c r="R3125" s="46">
        <f>MIN(G3125,INDEX(Asumsi!$C$5:$C$7,MATCH(I3125,Asumsi!$A$5:$A$7,0)))</f>
        <v>0.05</v>
      </c>
      <c r="S3125" s="43">
        <f t="shared" si="390"/>
        <v>1</v>
      </c>
      <c r="T3125" s="45">
        <f t="shared" si="391"/>
        <v>7612.2</v>
      </c>
      <c r="U3125" s="45">
        <f>IF(L3125=1,F3125*INDEX(Asumsi!$B$5:$B$7,MATCH(I3125,Asumsi!$A$5:$A$7,0))-F3125*R3125,0)</f>
        <v>63435</v>
      </c>
      <c r="V3125" s="45">
        <f>IF(S3125=1,U3125*(1-Asumsi!$B$10),U3125)</f>
        <v>60263.25</v>
      </c>
    </row>
    <row r="3126" spans="1:22" x14ac:dyDescent="0.35">
      <c r="A3126" s="43">
        <v>6947</v>
      </c>
      <c r="B3126" s="43" t="s">
        <v>202</v>
      </c>
      <c r="C3126" s="43" t="s">
        <v>770</v>
      </c>
      <c r="D3126" s="44">
        <v>40743</v>
      </c>
      <c r="E3126" s="43">
        <v>9</v>
      </c>
      <c r="F3126" s="43">
        <v>1040980</v>
      </c>
      <c r="G3126" s="43">
        <v>0</v>
      </c>
      <c r="H3126" s="43">
        <v>0</v>
      </c>
      <c r="I3126" s="43" t="s">
        <v>75</v>
      </c>
      <c r="J3126" s="43" t="s">
        <v>144</v>
      </c>
      <c r="K3126" s="43">
        <f t="shared" si="384"/>
        <v>2011</v>
      </c>
      <c r="L3126" s="43">
        <f t="shared" si="385"/>
        <v>1</v>
      </c>
      <c r="M3126" s="43">
        <f t="shared" si="386"/>
        <v>0</v>
      </c>
      <c r="N3126" s="43">
        <f t="shared" si="387"/>
        <v>1</v>
      </c>
      <c r="O3126" s="43" t="str">
        <f t="shared" si="388"/>
        <v>A: 0%</v>
      </c>
      <c r="P3126" s="45">
        <f t="shared" si="389"/>
        <v>1040980</v>
      </c>
      <c r="Q3126" s="45">
        <f>IF(L3126=1,F3126*INDEX(Asumsi!$B$5:$B$7,MATCH(I3126,Asumsi!$A$5:$A$7,0))-H3126,0)</f>
        <v>312294</v>
      </c>
      <c r="R3126" s="46">
        <f>MIN(G3126,INDEX(Asumsi!$C$5:$C$7,MATCH(I3126,Asumsi!$A$5:$A$7,0)))</f>
        <v>0</v>
      </c>
      <c r="S3126" s="43">
        <f t="shared" si="390"/>
        <v>0</v>
      </c>
      <c r="T3126" s="45">
        <f t="shared" si="391"/>
        <v>0</v>
      </c>
      <c r="U3126" s="45">
        <f>IF(L3126=1,F3126*INDEX(Asumsi!$B$5:$B$7,MATCH(I3126,Asumsi!$A$5:$A$7,0))-F3126*R3126,0)</f>
        <v>312294</v>
      </c>
      <c r="V3126" s="45">
        <f>IF(S3126=1,U3126*(1-Asumsi!$B$10),U3126)</f>
        <v>312294</v>
      </c>
    </row>
    <row r="3127" spans="1:22" x14ac:dyDescent="0.35">
      <c r="A3127" s="43">
        <v>6979</v>
      </c>
      <c r="B3127" s="43" t="s">
        <v>209</v>
      </c>
      <c r="C3127" s="43" t="s">
        <v>765</v>
      </c>
      <c r="D3127" s="44">
        <v>39871</v>
      </c>
      <c r="E3127" s="43">
        <v>28</v>
      </c>
      <c r="F3127" s="43">
        <v>669780</v>
      </c>
      <c r="G3127" s="43">
        <v>0.03</v>
      </c>
      <c r="H3127" s="43">
        <v>20093</v>
      </c>
      <c r="I3127" s="43" t="s">
        <v>77</v>
      </c>
      <c r="J3127" s="43" t="s">
        <v>134</v>
      </c>
      <c r="K3127" s="43">
        <f t="shared" si="384"/>
        <v>2009</v>
      </c>
      <c r="L3127" s="43">
        <f t="shared" si="385"/>
        <v>0</v>
      </c>
      <c r="M3127" s="43">
        <f t="shared" si="386"/>
        <v>1</v>
      </c>
      <c r="N3127" s="43">
        <f t="shared" si="387"/>
        <v>1</v>
      </c>
      <c r="O3127" s="43" t="str">
        <f t="shared" si="388"/>
        <v>B: 1-3%</v>
      </c>
      <c r="P3127" s="45">
        <f t="shared" si="389"/>
        <v>0</v>
      </c>
      <c r="Q3127" s="45">
        <f>IF(L3127=1,F3127*INDEX(Asumsi!$B$5:$B$7,MATCH(I3127,Asumsi!$A$5:$A$7,0))-H3127,0)</f>
        <v>0</v>
      </c>
      <c r="R3127" s="46">
        <f>MIN(G3127,INDEX(Asumsi!$C$5:$C$7,MATCH(I3127,Asumsi!$A$5:$A$7,0)))</f>
        <v>0.03</v>
      </c>
      <c r="S3127" s="43">
        <f t="shared" si="390"/>
        <v>0</v>
      </c>
      <c r="T3127" s="45">
        <f t="shared" si="391"/>
        <v>0</v>
      </c>
      <c r="U3127" s="45">
        <f>IF(L3127=1,F3127*INDEX(Asumsi!$B$5:$B$7,MATCH(I3127,Asumsi!$A$5:$A$7,0))-F3127*R3127,0)</f>
        <v>0</v>
      </c>
      <c r="V3127" s="45">
        <f>IF(S3127=1,U3127*(1-Asumsi!$B$10),U3127)</f>
        <v>0</v>
      </c>
    </row>
    <row r="3128" spans="1:22" x14ac:dyDescent="0.35">
      <c r="A3128" s="43">
        <v>7107</v>
      </c>
      <c r="B3128" s="43" t="s">
        <v>209</v>
      </c>
      <c r="C3128" s="43" t="s">
        <v>771</v>
      </c>
      <c r="D3128" s="44">
        <v>40912</v>
      </c>
      <c r="E3128" s="43">
        <v>3</v>
      </c>
      <c r="F3128" s="43">
        <v>344080</v>
      </c>
      <c r="G3128" s="43">
        <v>0.02</v>
      </c>
      <c r="H3128" s="43">
        <v>6882</v>
      </c>
      <c r="I3128" s="43" t="s">
        <v>75</v>
      </c>
      <c r="J3128" s="43" t="s">
        <v>144</v>
      </c>
      <c r="K3128" s="43">
        <f t="shared" si="384"/>
        <v>2012</v>
      </c>
      <c r="L3128" s="43">
        <f t="shared" si="385"/>
        <v>0</v>
      </c>
      <c r="M3128" s="43">
        <f t="shared" si="386"/>
        <v>1</v>
      </c>
      <c r="N3128" s="43">
        <f t="shared" si="387"/>
        <v>1</v>
      </c>
      <c r="O3128" s="43" t="str">
        <f t="shared" si="388"/>
        <v>B: 1-3%</v>
      </c>
      <c r="P3128" s="45">
        <f t="shared" si="389"/>
        <v>0</v>
      </c>
      <c r="Q3128" s="45">
        <f>IF(L3128=1,F3128*INDEX(Asumsi!$B$5:$B$7,MATCH(I3128,Asumsi!$A$5:$A$7,0))-H3128,0)</f>
        <v>0</v>
      </c>
      <c r="R3128" s="46">
        <f>MIN(G3128,INDEX(Asumsi!$C$5:$C$7,MATCH(I3128,Asumsi!$A$5:$A$7,0)))</f>
        <v>0.02</v>
      </c>
      <c r="S3128" s="43">
        <f t="shared" si="390"/>
        <v>0</v>
      </c>
      <c r="T3128" s="45">
        <f t="shared" si="391"/>
        <v>0</v>
      </c>
      <c r="U3128" s="45">
        <f>IF(L3128=1,F3128*INDEX(Asumsi!$B$5:$B$7,MATCH(I3128,Asumsi!$A$5:$A$7,0))-F3128*R3128,0)</f>
        <v>0</v>
      </c>
      <c r="V3128" s="45">
        <f>IF(S3128=1,U3128*(1-Asumsi!$B$10),U3128)</f>
        <v>0</v>
      </c>
    </row>
    <row r="3129" spans="1:22" x14ac:dyDescent="0.35">
      <c r="A3129" s="43">
        <v>8288</v>
      </c>
      <c r="B3129" s="43" t="s">
        <v>202</v>
      </c>
      <c r="C3129" s="43" t="s">
        <v>613</v>
      </c>
      <c r="D3129" s="44">
        <v>40672</v>
      </c>
      <c r="E3129" s="43">
        <v>22</v>
      </c>
      <c r="F3129" s="43">
        <v>2675620</v>
      </c>
      <c r="G3129" s="43">
        <v>0.02</v>
      </c>
      <c r="H3129" s="43">
        <v>53512</v>
      </c>
      <c r="I3129" s="43" t="s">
        <v>76</v>
      </c>
      <c r="J3129" s="43" t="s">
        <v>138</v>
      </c>
      <c r="K3129" s="43">
        <f t="shared" si="384"/>
        <v>2011</v>
      </c>
      <c r="L3129" s="43">
        <f t="shared" si="385"/>
        <v>1</v>
      </c>
      <c r="M3129" s="43">
        <f t="shared" si="386"/>
        <v>0</v>
      </c>
      <c r="N3129" s="43">
        <f t="shared" si="387"/>
        <v>1</v>
      </c>
      <c r="O3129" s="43" t="str">
        <f t="shared" si="388"/>
        <v>B: 1-3%</v>
      </c>
      <c r="P3129" s="45">
        <f t="shared" si="389"/>
        <v>2622108</v>
      </c>
      <c r="Q3129" s="45">
        <f>IF(L3129=1,F3129*INDEX(Asumsi!$B$5:$B$7,MATCH(I3129,Asumsi!$A$5:$A$7,0))-H3129,0)</f>
        <v>749174</v>
      </c>
      <c r="R3129" s="46">
        <f>MIN(G3129,INDEX(Asumsi!$C$5:$C$7,MATCH(I3129,Asumsi!$A$5:$A$7,0)))</f>
        <v>0.02</v>
      </c>
      <c r="S3129" s="43">
        <f t="shared" si="390"/>
        <v>0</v>
      </c>
      <c r="T3129" s="45">
        <f t="shared" si="391"/>
        <v>0</v>
      </c>
      <c r="U3129" s="45">
        <f>IF(L3129=1,F3129*INDEX(Asumsi!$B$5:$B$7,MATCH(I3129,Asumsi!$A$5:$A$7,0))-F3129*R3129,0)</f>
        <v>749173.6</v>
      </c>
      <c r="V3129" s="45">
        <f>IF(S3129=1,U3129*(1-Asumsi!$B$10),U3129)</f>
        <v>749173.6</v>
      </c>
    </row>
    <row r="3130" spans="1:22" x14ac:dyDescent="0.35">
      <c r="A3130" s="43">
        <v>8678</v>
      </c>
      <c r="B3130" s="43" t="s">
        <v>202</v>
      </c>
      <c r="C3130" s="43" t="s">
        <v>768</v>
      </c>
      <c r="D3130" s="44">
        <v>41182</v>
      </c>
      <c r="E3130" s="43">
        <v>31</v>
      </c>
      <c r="F3130" s="43">
        <v>1875600</v>
      </c>
      <c r="G3130" s="43">
        <v>0</v>
      </c>
      <c r="H3130" s="43">
        <v>0</v>
      </c>
      <c r="I3130" s="43" t="s">
        <v>76</v>
      </c>
      <c r="J3130" s="43" t="s">
        <v>140</v>
      </c>
      <c r="K3130" s="43">
        <f t="shared" si="384"/>
        <v>2012</v>
      </c>
      <c r="L3130" s="43">
        <f t="shared" si="385"/>
        <v>1</v>
      </c>
      <c r="M3130" s="43">
        <f t="shared" si="386"/>
        <v>0</v>
      </c>
      <c r="N3130" s="43">
        <f t="shared" si="387"/>
        <v>1</v>
      </c>
      <c r="O3130" s="43" t="str">
        <f t="shared" si="388"/>
        <v>A: 0%</v>
      </c>
      <c r="P3130" s="45">
        <f t="shared" si="389"/>
        <v>1875600</v>
      </c>
      <c r="Q3130" s="45">
        <f>IF(L3130=1,F3130*INDEX(Asumsi!$B$5:$B$7,MATCH(I3130,Asumsi!$A$5:$A$7,0))-H3130,0)</f>
        <v>562680</v>
      </c>
      <c r="R3130" s="46">
        <f>MIN(G3130,INDEX(Asumsi!$C$5:$C$7,MATCH(I3130,Asumsi!$A$5:$A$7,0)))</f>
        <v>0</v>
      </c>
      <c r="S3130" s="43">
        <f t="shared" si="390"/>
        <v>0</v>
      </c>
      <c r="T3130" s="45">
        <f t="shared" si="391"/>
        <v>0</v>
      </c>
      <c r="U3130" s="45">
        <f>IF(L3130=1,F3130*INDEX(Asumsi!$B$5:$B$7,MATCH(I3130,Asumsi!$A$5:$A$7,0))-F3130*R3130,0)</f>
        <v>562680</v>
      </c>
      <c r="V3130" s="45">
        <f>IF(S3130=1,U3130*(1-Asumsi!$B$10),U3130)</f>
        <v>562680</v>
      </c>
    </row>
    <row r="3131" spans="1:22" x14ac:dyDescent="0.35">
      <c r="A3131" s="43">
        <v>10659</v>
      </c>
      <c r="B3131" s="43" t="s">
        <v>202</v>
      </c>
      <c r="C3131" s="43" t="s">
        <v>753</v>
      </c>
      <c r="D3131" s="44">
        <v>39947</v>
      </c>
      <c r="E3131" s="43">
        <v>40</v>
      </c>
      <c r="F3131" s="43">
        <v>454740</v>
      </c>
      <c r="G3131" s="43">
        <v>0</v>
      </c>
      <c r="H3131" s="43">
        <v>0</v>
      </c>
      <c r="I3131" s="43" t="s">
        <v>76</v>
      </c>
      <c r="J3131" s="43" t="s">
        <v>145</v>
      </c>
      <c r="K3131" s="43">
        <f t="shared" si="384"/>
        <v>2009</v>
      </c>
      <c r="L3131" s="43">
        <f t="shared" si="385"/>
        <v>1</v>
      </c>
      <c r="M3131" s="43">
        <f t="shared" si="386"/>
        <v>0</v>
      </c>
      <c r="N3131" s="43">
        <f t="shared" si="387"/>
        <v>1</v>
      </c>
      <c r="O3131" s="43" t="str">
        <f t="shared" si="388"/>
        <v>A: 0%</v>
      </c>
      <c r="P3131" s="45">
        <f t="shared" si="389"/>
        <v>454740</v>
      </c>
      <c r="Q3131" s="45">
        <f>IF(L3131=1,F3131*INDEX(Asumsi!$B$5:$B$7,MATCH(I3131,Asumsi!$A$5:$A$7,0))-H3131,0)</f>
        <v>136422</v>
      </c>
      <c r="R3131" s="46">
        <f>MIN(G3131,INDEX(Asumsi!$C$5:$C$7,MATCH(I3131,Asumsi!$A$5:$A$7,0)))</f>
        <v>0</v>
      </c>
      <c r="S3131" s="43">
        <f t="shared" si="390"/>
        <v>0</v>
      </c>
      <c r="T3131" s="45">
        <f t="shared" si="391"/>
        <v>0</v>
      </c>
      <c r="U3131" s="45">
        <f>IF(L3131=1,F3131*INDEX(Asumsi!$B$5:$B$7,MATCH(I3131,Asumsi!$A$5:$A$7,0))-F3131*R3131,0)</f>
        <v>136422</v>
      </c>
      <c r="V3131" s="45">
        <f>IF(S3131=1,U3131*(1-Asumsi!$B$10),U3131)</f>
        <v>136422</v>
      </c>
    </row>
    <row r="3132" spans="1:22" x14ac:dyDescent="0.35">
      <c r="A3132" s="43">
        <v>10695</v>
      </c>
      <c r="B3132" s="43" t="s">
        <v>202</v>
      </c>
      <c r="C3132" s="43" t="s">
        <v>609</v>
      </c>
      <c r="D3132" s="44">
        <v>40665</v>
      </c>
      <c r="E3132" s="43">
        <v>39</v>
      </c>
      <c r="F3132" s="43">
        <v>12660172</v>
      </c>
      <c r="G3132" s="43">
        <v>0.1</v>
      </c>
      <c r="H3132" s="43">
        <v>1266017</v>
      </c>
      <c r="I3132" s="43" t="s">
        <v>77</v>
      </c>
      <c r="J3132" s="43" t="s">
        <v>137</v>
      </c>
      <c r="K3132" s="43">
        <f t="shared" si="384"/>
        <v>2011</v>
      </c>
      <c r="L3132" s="43">
        <f t="shared" si="385"/>
        <v>1</v>
      </c>
      <c r="M3132" s="43">
        <f t="shared" si="386"/>
        <v>0</v>
      </c>
      <c r="N3132" s="43">
        <f t="shared" si="387"/>
        <v>1</v>
      </c>
      <c r="O3132" s="43" t="str">
        <f t="shared" si="388"/>
        <v>D: 7%+</v>
      </c>
      <c r="P3132" s="45">
        <f t="shared" si="389"/>
        <v>11394155</v>
      </c>
      <c r="Q3132" s="45">
        <f>IF(L3132=1,F3132*INDEX(Asumsi!$B$5:$B$7,MATCH(I3132,Asumsi!$A$5:$A$7,0))-H3132,0)</f>
        <v>2532034.5999999996</v>
      </c>
      <c r="R3132" s="46">
        <f>MIN(G3132,INDEX(Asumsi!$C$5:$C$7,MATCH(I3132,Asumsi!$A$5:$A$7,0)))</f>
        <v>0.05</v>
      </c>
      <c r="S3132" s="43">
        <f t="shared" si="390"/>
        <v>1</v>
      </c>
      <c r="T3132" s="45">
        <f t="shared" si="391"/>
        <v>633008.60000000009</v>
      </c>
      <c r="U3132" s="45">
        <f>IF(L3132=1,F3132*INDEX(Asumsi!$B$5:$B$7,MATCH(I3132,Asumsi!$A$5:$A$7,0))-F3132*R3132,0)</f>
        <v>3165042.9999999995</v>
      </c>
      <c r="V3132" s="45">
        <f>IF(S3132=1,U3132*(1-Asumsi!$B$10),U3132)</f>
        <v>3006790.8499999996</v>
      </c>
    </row>
    <row r="3133" spans="1:22" x14ac:dyDescent="0.35">
      <c r="A3133" s="43">
        <v>11719</v>
      </c>
      <c r="B3133" s="43" t="s">
        <v>202</v>
      </c>
      <c r="C3133" s="43" t="s">
        <v>765</v>
      </c>
      <c r="D3133" s="44">
        <v>40579</v>
      </c>
      <c r="E3133" s="43">
        <v>3</v>
      </c>
      <c r="F3133" s="43">
        <v>3133600</v>
      </c>
      <c r="G3133" s="43">
        <v>0.06</v>
      </c>
      <c r="H3133" s="43">
        <v>188016</v>
      </c>
      <c r="I3133" s="43" t="s">
        <v>77</v>
      </c>
      <c r="J3133" s="43" t="s">
        <v>134</v>
      </c>
      <c r="K3133" s="43">
        <f t="shared" si="384"/>
        <v>2011</v>
      </c>
      <c r="L3133" s="43">
        <f t="shared" si="385"/>
        <v>1</v>
      </c>
      <c r="M3133" s="43">
        <f t="shared" si="386"/>
        <v>0</v>
      </c>
      <c r="N3133" s="43">
        <f t="shared" si="387"/>
        <v>1</v>
      </c>
      <c r="O3133" s="43" t="str">
        <f t="shared" si="388"/>
        <v>C: 4-6%</v>
      </c>
      <c r="P3133" s="45">
        <f t="shared" si="389"/>
        <v>2945584</v>
      </c>
      <c r="Q3133" s="45">
        <f>IF(L3133=1,F3133*INDEX(Asumsi!$B$5:$B$7,MATCH(I3133,Asumsi!$A$5:$A$7,0))-H3133,0)</f>
        <v>752064</v>
      </c>
      <c r="R3133" s="46">
        <f>MIN(G3133,INDEX(Asumsi!$C$5:$C$7,MATCH(I3133,Asumsi!$A$5:$A$7,0)))</f>
        <v>0.05</v>
      </c>
      <c r="S3133" s="43">
        <f t="shared" si="390"/>
        <v>1</v>
      </c>
      <c r="T3133" s="45">
        <f t="shared" si="391"/>
        <v>31335.999999999985</v>
      </c>
      <c r="U3133" s="45">
        <f>IF(L3133=1,F3133*INDEX(Asumsi!$B$5:$B$7,MATCH(I3133,Asumsi!$A$5:$A$7,0))-F3133*R3133,0)</f>
        <v>783400</v>
      </c>
      <c r="V3133" s="45">
        <f>IF(S3133=1,U3133*(1-Asumsi!$B$10),U3133)</f>
        <v>744230</v>
      </c>
    </row>
    <row r="3134" spans="1:22" x14ac:dyDescent="0.35">
      <c r="A3134" s="43">
        <v>11908</v>
      </c>
      <c r="B3134" s="43" t="s">
        <v>202</v>
      </c>
      <c r="C3134" s="43" t="s">
        <v>613</v>
      </c>
      <c r="D3134" s="44">
        <v>40323</v>
      </c>
      <c r="E3134" s="43">
        <v>5</v>
      </c>
      <c r="F3134" s="43">
        <v>2773200</v>
      </c>
      <c r="G3134" s="43">
        <v>0.09</v>
      </c>
      <c r="H3134" s="43">
        <v>249588</v>
      </c>
      <c r="I3134" s="43" t="s">
        <v>75</v>
      </c>
      <c r="J3134" s="43" t="s">
        <v>135</v>
      </c>
      <c r="K3134" s="43">
        <f t="shared" si="384"/>
        <v>2010</v>
      </c>
      <c r="L3134" s="43">
        <f t="shared" si="385"/>
        <v>1</v>
      </c>
      <c r="M3134" s="43">
        <f t="shared" si="386"/>
        <v>0</v>
      </c>
      <c r="N3134" s="43">
        <f t="shared" si="387"/>
        <v>1</v>
      </c>
      <c r="O3134" s="43" t="str">
        <f t="shared" si="388"/>
        <v>D: 7%+</v>
      </c>
      <c r="P3134" s="45">
        <f t="shared" si="389"/>
        <v>2523612</v>
      </c>
      <c r="Q3134" s="45">
        <f>IF(L3134=1,F3134*INDEX(Asumsi!$B$5:$B$7,MATCH(I3134,Asumsi!$A$5:$A$7,0))-H3134,0)</f>
        <v>582372</v>
      </c>
      <c r="R3134" s="46">
        <f>MIN(G3134,INDEX(Asumsi!$C$5:$C$7,MATCH(I3134,Asumsi!$A$5:$A$7,0)))</f>
        <v>0.03</v>
      </c>
      <c r="S3134" s="43">
        <f t="shared" si="390"/>
        <v>1</v>
      </c>
      <c r="T3134" s="45">
        <f t="shared" si="391"/>
        <v>166392</v>
      </c>
      <c r="U3134" s="45">
        <f>IF(L3134=1,F3134*INDEX(Asumsi!$B$5:$B$7,MATCH(I3134,Asumsi!$A$5:$A$7,0))-F3134*R3134,0)</f>
        <v>748764</v>
      </c>
      <c r="V3134" s="45">
        <f>IF(S3134=1,U3134*(1-Asumsi!$B$10),U3134)</f>
        <v>711325.79999999993</v>
      </c>
    </row>
    <row r="3135" spans="1:22" x14ac:dyDescent="0.35">
      <c r="A3135" s="43">
        <v>13765</v>
      </c>
      <c r="B3135" s="43" t="s">
        <v>209</v>
      </c>
      <c r="C3135" s="43" t="s">
        <v>772</v>
      </c>
      <c r="D3135" s="44">
        <v>39908</v>
      </c>
      <c r="E3135" s="43">
        <v>45</v>
      </c>
      <c r="F3135" s="43">
        <v>3106760</v>
      </c>
      <c r="G3135" s="43">
        <v>0.1</v>
      </c>
      <c r="H3135" s="43">
        <v>310676</v>
      </c>
      <c r="I3135" s="43" t="s">
        <v>76</v>
      </c>
      <c r="J3135" s="43" t="s">
        <v>147</v>
      </c>
      <c r="K3135" s="43">
        <f t="shared" si="384"/>
        <v>2009</v>
      </c>
      <c r="L3135" s="43">
        <f t="shared" si="385"/>
        <v>0</v>
      </c>
      <c r="M3135" s="43">
        <f t="shared" si="386"/>
        <v>1</v>
      </c>
      <c r="N3135" s="43">
        <f t="shared" si="387"/>
        <v>1</v>
      </c>
      <c r="O3135" s="43" t="str">
        <f t="shared" si="388"/>
        <v>D: 7%+</v>
      </c>
      <c r="P3135" s="45">
        <f t="shared" si="389"/>
        <v>0</v>
      </c>
      <c r="Q3135" s="45">
        <f>IF(L3135=1,F3135*INDEX(Asumsi!$B$5:$B$7,MATCH(I3135,Asumsi!$A$5:$A$7,0))-H3135,0)</f>
        <v>0</v>
      </c>
      <c r="R3135" s="46">
        <f>MIN(G3135,INDEX(Asumsi!$C$5:$C$7,MATCH(I3135,Asumsi!$A$5:$A$7,0)))</f>
        <v>0.05</v>
      </c>
      <c r="S3135" s="43">
        <f t="shared" si="390"/>
        <v>1</v>
      </c>
      <c r="T3135" s="45">
        <f t="shared" si="391"/>
        <v>0</v>
      </c>
      <c r="U3135" s="45">
        <f>IF(L3135=1,F3135*INDEX(Asumsi!$B$5:$B$7,MATCH(I3135,Asumsi!$A$5:$A$7,0))-F3135*R3135,0)</f>
        <v>0</v>
      </c>
      <c r="V3135" s="45">
        <f>IF(S3135=1,U3135*(1-Asumsi!$B$10),U3135)</f>
        <v>0</v>
      </c>
    </row>
    <row r="3136" spans="1:22" x14ac:dyDescent="0.35">
      <c r="A3136" s="43">
        <v>14055</v>
      </c>
      <c r="B3136" s="43" t="s">
        <v>202</v>
      </c>
      <c r="C3136" s="43" t="s">
        <v>765</v>
      </c>
      <c r="D3136" s="44">
        <v>40057</v>
      </c>
      <c r="E3136" s="43">
        <v>21</v>
      </c>
      <c r="F3136" s="43">
        <v>883400</v>
      </c>
      <c r="G3136" s="43">
        <v>0.08</v>
      </c>
      <c r="H3136" s="43">
        <v>70672</v>
      </c>
      <c r="I3136" s="43" t="s">
        <v>75</v>
      </c>
      <c r="J3136" s="43" t="s">
        <v>144</v>
      </c>
      <c r="K3136" s="43">
        <f t="shared" si="384"/>
        <v>2009</v>
      </c>
      <c r="L3136" s="43">
        <f t="shared" si="385"/>
        <v>1</v>
      </c>
      <c r="M3136" s="43">
        <f t="shared" si="386"/>
        <v>0</v>
      </c>
      <c r="N3136" s="43">
        <f t="shared" si="387"/>
        <v>1</v>
      </c>
      <c r="O3136" s="43" t="str">
        <f t="shared" si="388"/>
        <v>D: 7%+</v>
      </c>
      <c r="P3136" s="45">
        <f t="shared" si="389"/>
        <v>812728</v>
      </c>
      <c r="Q3136" s="45">
        <f>IF(L3136=1,F3136*INDEX(Asumsi!$B$5:$B$7,MATCH(I3136,Asumsi!$A$5:$A$7,0))-H3136,0)</f>
        <v>194348</v>
      </c>
      <c r="R3136" s="46">
        <f>MIN(G3136,INDEX(Asumsi!$C$5:$C$7,MATCH(I3136,Asumsi!$A$5:$A$7,0)))</f>
        <v>0.03</v>
      </c>
      <c r="S3136" s="43">
        <f t="shared" si="390"/>
        <v>1</v>
      </c>
      <c r="T3136" s="45">
        <f t="shared" si="391"/>
        <v>44170</v>
      </c>
      <c r="U3136" s="45">
        <f>IF(L3136=1,F3136*INDEX(Asumsi!$B$5:$B$7,MATCH(I3136,Asumsi!$A$5:$A$7,0))-F3136*R3136,0)</f>
        <v>238518</v>
      </c>
      <c r="V3136" s="45">
        <f>IF(S3136=1,U3136*(1-Asumsi!$B$10),U3136)</f>
        <v>226592.09999999998</v>
      </c>
    </row>
    <row r="3137" spans="1:22" x14ac:dyDescent="0.35">
      <c r="A3137" s="43">
        <v>14342</v>
      </c>
      <c r="B3137" s="43" t="s">
        <v>202</v>
      </c>
      <c r="C3137" s="43" t="s">
        <v>609</v>
      </c>
      <c r="D3137" s="44">
        <v>39930</v>
      </c>
      <c r="E3137" s="43">
        <v>38</v>
      </c>
      <c r="F3137" s="43">
        <v>21647680</v>
      </c>
      <c r="G3137" s="43">
        <v>0.09</v>
      </c>
      <c r="H3137" s="43">
        <v>1948291</v>
      </c>
      <c r="I3137" s="43" t="s">
        <v>77</v>
      </c>
      <c r="J3137" s="43" t="s">
        <v>142</v>
      </c>
      <c r="K3137" s="43">
        <f t="shared" si="384"/>
        <v>2009</v>
      </c>
      <c r="L3137" s="43">
        <f t="shared" si="385"/>
        <v>1</v>
      </c>
      <c r="M3137" s="43">
        <f t="shared" si="386"/>
        <v>0</v>
      </c>
      <c r="N3137" s="43">
        <f t="shared" si="387"/>
        <v>1</v>
      </c>
      <c r="O3137" s="43" t="str">
        <f t="shared" si="388"/>
        <v>D: 7%+</v>
      </c>
      <c r="P3137" s="45">
        <f t="shared" si="389"/>
        <v>19699389</v>
      </c>
      <c r="Q3137" s="45">
        <f>IF(L3137=1,F3137*INDEX(Asumsi!$B$5:$B$7,MATCH(I3137,Asumsi!$A$5:$A$7,0))-H3137,0)</f>
        <v>4546013</v>
      </c>
      <c r="R3137" s="46">
        <f>MIN(G3137,INDEX(Asumsi!$C$5:$C$7,MATCH(I3137,Asumsi!$A$5:$A$7,0)))</f>
        <v>0.05</v>
      </c>
      <c r="S3137" s="43">
        <f t="shared" si="390"/>
        <v>1</v>
      </c>
      <c r="T3137" s="45">
        <f t="shared" si="391"/>
        <v>865907.19999999984</v>
      </c>
      <c r="U3137" s="45">
        <f>IF(L3137=1,F3137*INDEX(Asumsi!$B$5:$B$7,MATCH(I3137,Asumsi!$A$5:$A$7,0))-F3137*R3137,0)</f>
        <v>5411920</v>
      </c>
      <c r="V3137" s="45">
        <f>IF(S3137=1,U3137*(1-Asumsi!$B$10),U3137)</f>
        <v>5141324</v>
      </c>
    </row>
    <row r="3138" spans="1:22" x14ac:dyDescent="0.35">
      <c r="A3138" s="43">
        <v>14756</v>
      </c>
      <c r="B3138" s="43" t="s">
        <v>202</v>
      </c>
      <c r="C3138" s="43" t="s">
        <v>771</v>
      </c>
      <c r="D3138" s="44">
        <v>40056</v>
      </c>
      <c r="E3138" s="43">
        <v>2</v>
      </c>
      <c r="F3138" s="43">
        <v>84600</v>
      </c>
      <c r="G3138" s="43">
        <v>0.06</v>
      </c>
      <c r="H3138" s="43">
        <v>5076</v>
      </c>
      <c r="I3138" s="43" t="s">
        <v>75</v>
      </c>
      <c r="J3138" s="43" t="s">
        <v>144</v>
      </c>
      <c r="K3138" s="43">
        <f t="shared" ref="K3138:K3201" si="392">YEAR(D3138)</f>
        <v>2009</v>
      </c>
      <c r="L3138" s="43">
        <f t="shared" ref="L3138:L3201" si="393">IF(B3138="Order Finished",1,0)</f>
        <v>1</v>
      </c>
      <c r="M3138" s="43">
        <f t="shared" ref="M3138:M3201" si="394">IF(B3138="Order Returned",1,0)</f>
        <v>0</v>
      </c>
      <c r="N3138" s="43">
        <f t="shared" ref="N3138:N3201" si="395">IF(B3138="Order Cancelled",0,1)</f>
        <v>1</v>
      </c>
      <c r="O3138" s="43" t="str">
        <f t="shared" ref="O3138:O3201" si="396">IF(G3138=0,"A: 0%",IF(G3138&lt;=0.03,"B: 1-3%",IF(G3138&lt;=0.06,"C: 4-6%","D: 7%+")))</f>
        <v>C: 4-6%</v>
      </c>
      <c r="P3138" s="45">
        <f t="shared" ref="P3138:P3201" si="397">IF(L3138=1,F3138-H3138,0)</f>
        <v>79524</v>
      </c>
      <c r="Q3138" s="45">
        <f>IF(L3138=1,F3138*INDEX(Asumsi!$B$5:$B$7,MATCH(I3138,Asumsi!$A$5:$A$7,0))-H3138,0)</f>
        <v>20304</v>
      </c>
      <c r="R3138" s="46">
        <f>MIN(G3138,INDEX(Asumsi!$C$5:$C$7,MATCH(I3138,Asumsi!$A$5:$A$7,0)))</f>
        <v>0.03</v>
      </c>
      <c r="S3138" s="43">
        <f t="shared" ref="S3138:S3201" si="398">IF(G3138&gt;R3138,1,0)</f>
        <v>1</v>
      </c>
      <c r="T3138" s="45">
        <f t="shared" ref="T3138:T3201" si="399">IF(L3138=1,F3138*(G3138-R3138),0)</f>
        <v>2538</v>
      </c>
      <c r="U3138" s="45">
        <f>IF(L3138=1,F3138*INDEX(Asumsi!$B$5:$B$7,MATCH(I3138,Asumsi!$A$5:$A$7,0))-F3138*R3138,0)</f>
        <v>22842</v>
      </c>
      <c r="V3138" s="45">
        <f>IF(S3138=1,U3138*(1-Asumsi!$B$10),U3138)</f>
        <v>21699.899999999998</v>
      </c>
    </row>
    <row r="3139" spans="1:22" x14ac:dyDescent="0.35">
      <c r="A3139" s="43">
        <v>14785</v>
      </c>
      <c r="B3139" s="43" t="s">
        <v>202</v>
      </c>
      <c r="C3139" s="43" t="s">
        <v>580</v>
      </c>
      <c r="D3139" s="44">
        <v>40095</v>
      </c>
      <c r="E3139" s="43">
        <v>20</v>
      </c>
      <c r="F3139" s="43">
        <v>189720</v>
      </c>
      <c r="G3139" s="43">
        <v>0.08</v>
      </c>
      <c r="H3139" s="43">
        <v>15178</v>
      </c>
      <c r="I3139" s="43" t="s">
        <v>76</v>
      </c>
      <c r="J3139" s="43" t="s">
        <v>149</v>
      </c>
      <c r="K3139" s="43">
        <f t="shared" si="392"/>
        <v>2009</v>
      </c>
      <c r="L3139" s="43">
        <f t="shared" si="393"/>
        <v>1</v>
      </c>
      <c r="M3139" s="43">
        <f t="shared" si="394"/>
        <v>0</v>
      </c>
      <c r="N3139" s="43">
        <f t="shared" si="395"/>
        <v>1</v>
      </c>
      <c r="O3139" s="43" t="str">
        <f t="shared" si="396"/>
        <v>D: 7%+</v>
      </c>
      <c r="P3139" s="45">
        <f t="shared" si="397"/>
        <v>174542</v>
      </c>
      <c r="Q3139" s="45">
        <f>IF(L3139=1,F3139*INDEX(Asumsi!$B$5:$B$7,MATCH(I3139,Asumsi!$A$5:$A$7,0))-H3139,0)</f>
        <v>41738</v>
      </c>
      <c r="R3139" s="46">
        <f>MIN(G3139,INDEX(Asumsi!$C$5:$C$7,MATCH(I3139,Asumsi!$A$5:$A$7,0)))</f>
        <v>0.05</v>
      </c>
      <c r="S3139" s="43">
        <f t="shared" si="398"/>
        <v>1</v>
      </c>
      <c r="T3139" s="45">
        <f t="shared" si="399"/>
        <v>5691.5999999999995</v>
      </c>
      <c r="U3139" s="45">
        <f>IF(L3139=1,F3139*INDEX(Asumsi!$B$5:$B$7,MATCH(I3139,Asumsi!$A$5:$A$7,0))-F3139*R3139,0)</f>
        <v>47430</v>
      </c>
      <c r="V3139" s="45">
        <f>IF(S3139=1,U3139*(1-Asumsi!$B$10),U3139)</f>
        <v>45058.5</v>
      </c>
    </row>
    <row r="3140" spans="1:22" x14ac:dyDescent="0.35">
      <c r="A3140" s="43">
        <v>14855</v>
      </c>
      <c r="B3140" s="43" t="s">
        <v>202</v>
      </c>
      <c r="C3140" s="43" t="s">
        <v>762</v>
      </c>
      <c r="D3140" s="44">
        <v>40298</v>
      </c>
      <c r="E3140" s="43">
        <v>44</v>
      </c>
      <c r="F3140" s="43">
        <v>349800</v>
      </c>
      <c r="G3140" s="43">
        <v>0.06</v>
      </c>
      <c r="H3140" s="43">
        <v>20988</v>
      </c>
      <c r="I3140" s="43" t="s">
        <v>76</v>
      </c>
      <c r="J3140" s="43" t="s">
        <v>138</v>
      </c>
      <c r="K3140" s="43">
        <f t="shared" si="392"/>
        <v>2010</v>
      </c>
      <c r="L3140" s="43">
        <f t="shared" si="393"/>
        <v>1</v>
      </c>
      <c r="M3140" s="43">
        <f t="shared" si="394"/>
        <v>0</v>
      </c>
      <c r="N3140" s="43">
        <f t="shared" si="395"/>
        <v>1</v>
      </c>
      <c r="O3140" s="43" t="str">
        <f t="shared" si="396"/>
        <v>C: 4-6%</v>
      </c>
      <c r="P3140" s="45">
        <f t="shared" si="397"/>
        <v>328812</v>
      </c>
      <c r="Q3140" s="45">
        <f>IF(L3140=1,F3140*INDEX(Asumsi!$B$5:$B$7,MATCH(I3140,Asumsi!$A$5:$A$7,0))-H3140,0)</f>
        <v>83952</v>
      </c>
      <c r="R3140" s="46">
        <f>MIN(G3140,INDEX(Asumsi!$C$5:$C$7,MATCH(I3140,Asumsi!$A$5:$A$7,0)))</f>
        <v>0.05</v>
      </c>
      <c r="S3140" s="43">
        <f t="shared" si="398"/>
        <v>1</v>
      </c>
      <c r="T3140" s="45">
        <f t="shared" si="399"/>
        <v>3497.9999999999982</v>
      </c>
      <c r="U3140" s="45">
        <f>IF(L3140=1,F3140*INDEX(Asumsi!$B$5:$B$7,MATCH(I3140,Asumsi!$A$5:$A$7,0))-F3140*R3140,0)</f>
        <v>87450</v>
      </c>
      <c r="V3140" s="45">
        <f>IF(S3140=1,U3140*(1-Asumsi!$B$10),U3140)</f>
        <v>83077.5</v>
      </c>
    </row>
    <row r="3141" spans="1:22" x14ac:dyDescent="0.35">
      <c r="A3141" s="43">
        <v>15045</v>
      </c>
      <c r="B3141" s="43" t="s">
        <v>202</v>
      </c>
      <c r="C3141" s="43" t="s">
        <v>770</v>
      </c>
      <c r="D3141" s="44">
        <v>40410</v>
      </c>
      <c r="E3141" s="43">
        <v>11</v>
      </c>
      <c r="F3141" s="43">
        <v>2757440</v>
      </c>
      <c r="G3141" s="43">
        <v>7.0000000000000007E-2</v>
      </c>
      <c r="H3141" s="43">
        <v>193021</v>
      </c>
      <c r="I3141" s="43" t="s">
        <v>75</v>
      </c>
      <c r="J3141" s="43" t="s">
        <v>135</v>
      </c>
      <c r="K3141" s="43">
        <f t="shared" si="392"/>
        <v>2010</v>
      </c>
      <c r="L3141" s="43">
        <f t="shared" si="393"/>
        <v>1</v>
      </c>
      <c r="M3141" s="43">
        <f t="shared" si="394"/>
        <v>0</v>
      </c>
      <c r="N3141" s="43">
        <f t="shared" si="395"/>
        <v>1</v>
      </c>
      <c r="O3141" s="43" t="str">
        <f t="shared" si="396"/>
        <v>D: 7%+</v>
      </c>
      <c r="P3141" s="45">
        <f t="shared" si="397"/>
        <v>2564419</v>
      </c>
      <c r="Q3141" s="45">
        <f>IF(L3141=1,F3141*INDEX(Asumsi!$B$5:$B$7,MATCH(I3141,Asumsi!$A$5:$A$7,0))-H3141,0)</f>
        <v>634211</v>
      </c>
      <c r="R3141" s="46">
        <f>MIN(G3141,INDEX(Asumsi!$C$5:$C$7,MATCH(I3141,Asumsi!$A$5:$A$7,0)))</f>
        <v>0.03</v>
      </c>
      <c r="S3141" s="43">
        <f t="shared" si="398"/>
        <v>1</v>
      </c>
      <c r="T3141" s="45">
        <f t="shared" si="399"/>
        <v>110297.60000000002</v>
      </c>
      <c r="U3141" s="45">
        <f>IF(L3141=1,F3141*INDEX(Asumsi!$B$5:$B$7,MATCH(I3141,Asumsi!$A$5:$A$7,0))-F3141*R3141,0)</f>
        <v>744508.8</v>
      </c>
      <c r="V3141" s="45">
        <f>IF(S3141=1,U3141*(1-Asumsi!$B$10),U3141)</f>
        <v>707283.36</v>
      </c>
    </row>
    <row r="3142" spans="1:22" x14ac:dyDescent="0.35">
      <c r="A3142" s="43">
        <v>19621</v>
      </c>
      <c r="B3142" s="43" t="s">
        <v>202</v>
      </c>
      <c r="C3142" s="43" t="s">
        <v>613</v>
      </c>
      <c r="D3142" s="44">
        <v>40793</v>
      </c>
      <c r="E3142" s="43">
        <v>20</v>
      </c>
      <c r="F3142" s="43">
        <v>134060</v>
      </c>
      <c r="G3142" s="43">
        <v>0.04</v>
      </c>
      <c r="H3142" s="43">
        <v>5362</v>
      </c>
      <c r="I3142" s="43" t="s">
        <v>76</v>
      </c>
      <c r="J3142" s="43" t="s">
        <v>148</v>
      </c>
      <c r="K3142" s="43">
        <f t="shared" si="392"/>
        <v>2011</v>
      </c>
      <c r="L3142" s="43">
        <f t="shared" si="393"/>
        <v>1</v>
      </c>
      <c r="M3142" s="43">
        <f t="shared" si="394"/>
        <v>0</v>
      </c>
      <c r="N3142" s="43">
        <f t="shared" si="395"/>
        <v>1</v>
      </c>
      <c r="O3142" s="43" t="str">
        <f t="shared" si="396"/>
        <v>C: 4-6%</v>
      </c>
      <c r="P3142" s="45">
        <f t="shared" si="397"/>
        <v>128698</v>
      </c>
      <c r="Q3142" s="45">
        <f>IF(L3142=1,F3142*INDEX(Asumsi!$B$5:$B$7,MATCH(I3142,Asumsi!$A$5:$A$7,0))-H3142,0)</f>
        <v>34856</v>
      </c>
      <c r="R3142" s="46">
        <f>MIN(G3142,INDEX(Asumsi!$C$5:$C$7,MATCH(I3142,Asumsi!$A$5:$A$7,0)))</f>
        <v>0.04</v>
      </c>
      <c r="S3142" s="43">
        <f t="shared" si="398"/>
        <v>0</v>
      </c>
      <c r="T3142" s="45">
        <f t="shared" si="399"/>
        <v>0</v>
      </c>
      <c r="U3142" s="45">
        <f>IF(L3142=1,F3142*INDEX(Asumsi!$B$5:$B$7,MATCH(I3142,Asumsi!$A$5:$A$7,0))-F3142*R3142,0)</f>
        <v>34855.599999999999</v>
      </c>
      <c r="V3142" s="45">
        <f>IF(S3142=1,U3142*(1-Asumsi!$B$10),U3142)</f>
        <v>34855.599999999999</v>
      </c>
    </row>
    <row r="3143" spans="1:22" x14ac:dyDescent="0.35">
      <c r="A3143" s="43">
        <v>20773</v>
      </c>
      <c r="B3143" s="43" t="s">
        <v>202</v>
      </c>
      <c r="C3143" s="43" t="s">
        <v>773</v>
      </c>
      <c r="D3143" s="44">
        <v>39877</v>
      </c>
      <c r="E3143" s="43">
        <v>44</v>
      </c>
      <c r="F3143" s="43">
        <v>959920</v>
      </c>
      <c r="G3143" s="43">
        <v>0.08</v>
      </c>
      <c r="H3143" s="43">
        <v>76794</v>
      </c>
      <c r="I3143" s="43" t="s">
        <v>76</v>
      </c>
      <c r="J3143" s="43" t="s">
        <v>138</v>
      </c>
      <c r="K3143" s="43">
        <f t="shared" si="392"/>
        <v>2009</v>
      </c>
      <c r="L3143" s="43">
        <f t="shared" si="393"/>
        <v>1</v>
      </c>
      <c r="M3143" s="43">
        <f t="shared" si="394"/>
        <v>0</v>
      </c>
      <c r="N3143" s="43">
        <f t="shared" si="395"/>
        <v>1</v>
      </c>
      <c r="O3143" s="43" t="str">
        <f t="shared" si="396"/>
        <v>D: 7%+</v>
      </c>
      <c r="P3143" s="45">
        <f t="shared" si="397"/>
        <v>883126</v>
      </c>
      <c r="Q3143" s="45">
        <f>IF(L3143=1,F3143*INDEX(Asumsi!$B$5:$B$7,MATCH(I3143,Asumsi!$A$5:$A$7,0))-H3143,0)</f>
        <v>211182</v>
      </c>
      <c r="R3143" s="46">
        <f>MIN(G3143,INDEX(Asumsi!$C$5:$C$7,MATCH(I3143,Asumsi!$A$5:$A$7,0)))</f>
        <v>0.05</v>
      </c>
      <c r="S3143" s="43">
        <f t="shared" si="398"/>
        <v>1</v>
      </c>
      <c r="T3143" s="45">
        <f t="shared" si="399"/>
        <v>28797.599999999999</v>
      </c>
      <c r="U3143" s="45">
        <f>IF(L3143=1,F3143*INDEX(Asumsi!$B$5:$B$7,MATCH(I3143,Asumsi!$A$5:$A$7,0))-F3143*R3143,0)</f>
        <v>239980</v>
      </c>
      <c r="V3143" s="45">
        <f>IF(S3143=1,U3143*(1-Asumsi!$B$10),U3143)</f>
        <v>227981</v>
      </c>
    </row>
    <row r="3144" spans="1:22" x14ac:dyDescent="0.35">
      <c r="A3144" s="43">
        <v>20967</v>
      </c>
      <c r="B3144" s="43" t="s">
        <v>202</v>
      </c>
      <c r="C3144" s="43" t="s">
        <v>609</v>
      </c>
      <c r="D3144" s="44">
        <v>40617</v>
      </c>
      <c r="E3144" s="43">
        <v>50</v>
      </c>
      <c r="F3144" s="43">
        <v>57329040</v>
      </c>
      <c r="G3144" s="43">
        <v>0.09</v>
      </c>
      <c r="H3144" s="43">
        <v>5159614</v>
      </c>
      <c r="I3144" s="43" t="s">
        <v>77</v>
      </c>
      <c r="J3144" s="43" t="s">
        <v>139</v>
      </c>
      <c r="K3144" s="43">
        <f t="shared" si="392"/>
        <v>2011</v>
      </c>
      <c r="L3144" s="43">
        <f t="shared" si="393"/>
        <v>1</v>
      </c>
      <c r="M3144" s="43">
        <f t="shared" si="394"/>
        <v>0</v>
      </c>
      <c r="N3144" s="43">
        <f t="shared" si="395"/>
        <v>1</v>
      </c>
      <c r="O3144" s="43" t="str">
        <f t="shared" si="396"/>
        <v>D: 7%+</v>
      </c>
      <c r="P3144" s="45">
        <f t="shared" si="397"/>
        <v>52169426</v>
      </c>
      <c r="Q3144" s="45">
        <f>IF(L3144=1,F3144*INDEX(Asumsi!$B$5:$B$7,MATCH(I3144,Asumsi!$A$5:$A$7,0))-H3144,0)</f>
        <v>12039098</v>
      </c>
      <c r="R3144" s="46">
        <f>MIN(G3144,INDEX(Asumsi!$C$5:$C$7,MATCH(I3144,Asumsi!$A$5:$A$7,0)))</f>
        <v>0.05</v>
      </c>
      <c r="S3144" s="43">
        <f t="shared" si="398"/>
        <v>1</v>
      </c>
      <c r="T3144" s="45">
        <f t="shared" si="399"/>
        <v>2293161.5999999996</v>
      </c>
      <c r="U3144" s="45">
        <f>IF(L3144=1,F3144*INDEX(Asumsi!$B$5:$B$7,MATCH(I3144,Asumsi!$A$5:$A$7,0))-F3144*R3144,0)</f>
        <v>14332260</v>
      </c>
      <c r="V3144" s="45">
        <f>IF(S3144=1,U3144*(1-Asumsi!$B$10),U3144)</f>
        <v>13615647</v>
      </c>
    </row>
    <row r="3145" spans="1:22" x14ac:dyDescent="0.35">
      <c r="A3145" s="43">
        <v>21478</v>
      </c>
      <c r="B3145" s="43" t="s">
        <v>202</v>
      </c>
      <c r="C3145" s="43" t="s">
        <v>765</v>
      </c>
      <c r="D3145" s="44">
        <v>40970</v>
      </c>
      <c r="E3145" s="43">
        <v>16</v>
      </c>
      <c r="F3145" s="43">
        <v>846140</v>
      </c>
      <c r="G3145" s="43">
        <v>0.01</v>
      </c>
      <c r="H3145" s="43">
        <v>8461</v>
      </c>
      <c r="I3145" s="43" t="s">
        <v>75</v>
      </c>
      <c r="J3145" s="43" t="s">
        <v>144</v>
      </c>
      <c r="K3145" s="43">
        <f t="shared" si="392"/>
        <v>2012</v>
      </c>
      <c r="L3145" s="43">
        <f t="shared" si="393"/>
        <v>1</v>
      </c>
      <c r="M3145" s="43">
        <f t="shared" si="394"/>
        <v>0</v>
      </c>
      <c r="N3145" s="43">
        <f t="shared" si="395"/>
        <v>1</v>
      </c>
      <c r="O3145" s="43" t="str">
        <f t="shared" si="396"/>
        <v>B: 1-3%</v>
      </c>
      <c r="P3145" s="45">
        <f t="shared" si="397"/>
        <v>837679</v>
      </c>
      <c r="Q3145" s="45">
        <f>IF(L3145=1,F3145*INDEX(Asumsi!$B$5:$B$7,MATCH(I3145,Asumsi!$A$5:$A$7,0))-H3145,0)</f>
        <v>245381</v>
      </c>
      <c r="R3145" s="46">
        <f>MIN(G3145,INDEX(Asumsi!$C$5:$C$7,MATCH(I3145,Asumsi!$A$5:$A$7,0)))</f>
        <v>0.01</v>
      </c>
      <c r="S3145" s="43">
        <f t="shared" si="398"/>
        <v>0</v>
      </c>
      <c r="T3145" s="45">
        <f t="shared" si="399"/>
        <v>0</v>
      </c>
      <c r="U3145" s="45">
        <f>IF(L3145=1,F3145*INDEX(Asumsi!$B$5:$B$7,MATCH(I3145,Asumsi!$A$5:$A$7,0))-F3145*R3145,0)</f>
        <v>245380.6</v>
      </c>
      <c r="V3145" s="45">
        <f>IF(S3145=1,U3145*(1-Asumsi!$B$10),U3145)</f>
        <v>245380.6</v>
      </c>
    </row>
    <row r="3146" spans="1:22" x14ac:dyDescent="0.35">
      <c r="A3146" s="43">
        <v>21633</v>
      </c>
      <c r="B3146" s="43" t="s">
        <v>202</v>
      </c>
      <c r="C3146" s="43" t="s">
        <v>765</v>
      </c>
      <c r="D3146" s="44">
        <v>39899</v>
      </c>
      <c r="E3146" s="43">
        <v>29</v>
      </c>
      <c r="F3146" s="43">
        <v>1095640</v>
      </c>
      <c r="G3146" s="43">
        <v>0.08</v>
      </c>
      <c r="H3146" s="43">
        <v>87651</v>
      </c>
      <c r="I3146" s="43" t="s">
        <v>75</v>
      </c>
      <c r="J3146" s="43" t="s">
        <v>144</v>
      </c>
      <c r="K3146" s="43">
        <f t="shared" si="392"/>
        <v>2009</v>
      </c>
      <c r="L3146" s="43">
        <f t="shared" si="393"/>
        <v>1</v>
      </c>
      <c r="M3146" s="43">
        <f t="shared" si="394"/>
        <v>0</v>
      </c>
      <c r="N3146" s="43">
        <f t="shared" si="395"/>
        <v>1</v>
      </c>
      <c r="O3146" s="43" t="str">
        <f t="shared" si="396"/>
        <v>D: 7%+</v>
      </c>
      <c r="P3146" s="45">
        <f t="shared" si="397"/>
        <v>1007989</v>
      </c>
      <c r="Q3146" s="45">
        <f>IF(L3146=1,F3146*INDEX(Asumsi!$B$5:$B$7,MATCH(I3146,Asumsi!$A$5:$A$7,0))-H3146,0)</f>
        <v>241041</v>
      </c>
      <c r="R3146" s="46">
        <f>MIN(G3146,INDEX(Asumsi!$C$5:$C$7,MATCH(I3146,Asumsi!$A$5:$A$7,0)))</f>
        <v>0.03</v>
      </c>
      <c r="S3146" s="43">
        <f t="shared" si="398"/>
        <v>1</v>
      </c>
      <c r="T3146" s="45">
        <f t="shared" si="399"/>
        <v>54782</v>
      </c>
      <c r="U3146" s="45">
        <f>IF(L3146=1,F3146*INDEX(Asumsi!$B$5:$B$7,MATCH(I3146,Asumsi!$A$5:$A$7,0))-F3146*R3146,0)</f>
        <v>295822.8</v>
      </c>
      <c r="V3146" s="45">
        <f>IF(S3146=1,U3146*(1-Asumsi!$B$10),U3146)</f>
        <v>281031.65999999997</v>
      </c>
    </row>
    <row r="3147" spans="1:22" x14ac:dyDescent="0.35">
      <c r="A3147" s="43">
        <v>21696</v>
      </c>
      <c r="B3147" s="43" t="s">
        <v>202</v>
      </c>
      <c r="C3147" s="43" t="s">
        <v>613</v>
      </c>
      <c r="D3147" s="44">
        <v>40472</v>
      </c>
      <c r="E3147" s="43">
        <v>14</v>
      </c>
      <c r="F3147" s="43">
        <v>556540</v>
      </c>
      <c r="G3147" s="43">
        <v>0.02</v>
      </c>
      <c r="H3147" s="43">
        <v>11131</v>
      </c>
      <c r="I3147" s="43" t="s">
        <v>76</v>
      </c>
      <c r="J3147" s="43" t="s">
        <v>138</v>
      </c>
      <c r="K3147" s="43">
        <f t="shared" si="392"/>
        <v>2010</v>
      </c>
      <c r="L3147" s="43">
        <f t="shared" si="393"/>
        <v>1</v>
      </c>
      <c r="M3147" s="43">
        <f t="shared" si="394"/>
        <v>0</v>
      </c>
      <c r="N3147" s="43">
        <f t="shared" si="395"/>
        <v>1</v>
      </c>
      <c r="O3147" s="43" t="str">
        <f t="shared" si="396"/>
        <v>B: 1-3%</v>
      </c>
      <c r="P3147" s="45">
        <f t="shared" si="397"/>
        <v>545409</v>
      </c>
      <c r="Q3147" s="45">
        <f>IF(L3147=1,F3147*INDEX(Asumsi!$B$5:$B$7,MATCH(I3147,Asumsi!$A$5:$A$7,0))-H3147,0)</f>
        <v>155831</v>
      </c>
      <c r="R3147" s="46">
        <f>MIN(G3147,INDEX(Asumsi!$C$5:$C$7,MATCH(I3147,Asumsi!$A$5:$A$7,0)))</f>
        <v>0.02</v>
      </c>
      <c r="S3147" s="43">
        <f t="shared" si="398"/>
        <v>0</v>
      </c>
      <c r="T3147" s="45">
        <f t="shared" si="399"/>
        <v>0</v>
      </c>
      <c r="U3147" s="45">
        <f>IF(L3147=1,F3147*INDEX(Asumsi!$B$5:$B$7,MATCH(I3147,Asumsi!$A$5:$A$7,0))-F3147*R3147,0)</f>
        <v>155831.20000000001</v>
      </c>
      <c r="V3147" s="45">
        <f>IF(S3147=1,U3147*(1-Asumsi!$B$10),U3147)</f>
        <v>155831.20000000001</v>
      </c>
    </row>
    <row r="3148" spans="1:22" x14ac:dyDescent="0.35">
      <c r="A3148" s="43">
        <v>22851</v>
      </c>
      <c r="B3148" s="43" t="s">
        <v>202</v>
      </c>
      <c r="C3148" s="43" t="s">
        <v>773</v>
      </c>
      <c r="D3148" s="44">
        <v>39873</v>
      </c>
      <c r="E3148" s="43">
        <v>25</v>
      </c>
      <c r="F3148" s="43">
        <v>1334720</v>
      </c>
      <c r="G3148" s="43">
        <v>0.09</v>
      </c>
      <c r="H3148" s="43">
        <v>120125</v>
      </c>
      <c r="I3148" s="43" t="s">
        <v>77</v>
      </c>
      <c r="J3148" s="43" t="s">
        <v>142</v>
      </c>
      <c r="K3148" s="43">
        <f t="shared" si="392"/>
        <v>2009</v>
      </c>
      <c r="L3148" s="43">
        <f t="shared" si="393"/>
        <v>1</v>
      </c>
      <c r="M3148" s="43">
        <f t="shared" si="394"/>
        <v>0</v>
      </c>
      <c r="N3148" s="43">
        <f t="shared" si="395"/>
        <v>1</v>
      </c>
      <c r="O3148" s="43" t="str">
        <f t="shared" si="396"/>
        <v>D: 7%+</v>
      </c>
      <c r="P3148" s="45">
        <f t="shared" si="397"/>
        <v>1214595</v>
      </c>
      <c r="Q3148" s="45">
        <f>IF(L3148=1,F3148*INDEX(Asumsi!$B$5:$B$7,MATCH(I3148,Asumsi!$A$5:$A$7,0))-H3148,0)</f>
        <v>280291</v>
      </c>
      <c r="R3148" s="46">
        <f>MIN(G3148,INDEX(Asumsi!$C$5:$C$7,MATCH(I3148,Asumsi!$A$5:$A$7,0)))</f>
        <v>0.05</v>
      </c>
      <c r="S3148" s="43">
        <f t="shared" si="398"/>
        <v>1</v>
      </c>
      <c r="T3148" s="45">
        <f t="shared" si="399"/>
        <v>53388.799999999988</v>
      </c>
      <c r="U3148" s="45">
        <f>IF(L3148=1,F3148*INDEX(Asumsi!$B$5:$B$7,MATCH(I3148,Asumsi!$A$5:$A$7,0))-F3148*R3148,0)</f>
        <v>333680</v>
      </c>
      <c r="V3148" s="45">
        <f>IF(S3148=1,U3148*(1-Asumsi!$B$10),U3148)</f>
        <v>316996</v>
      </c>
    </row>
    <row r="3149" spans="1:22" x14ac:dyDescent="0.35">
      <c r="A3149" s="43">
        <v>23557</v>
      </c>
      <c r="B3149" s="43" t="s">
        <v>209</v>
      </c>
      <c r="C3149" s="43" t="s">
        <v>765</v>
      </c>
      <c r="D3149" s="44">
        <v>40694</v>
      </c>
      <c r="E3149" s="43">
        <v>7</v>
      </c>
      <c r="F3149" s="43">
        <v>2022320</v>
      </c>
      <c r="G3149" s="43">
        <v>0.02</v>
      </c>
      <c r="H3149" s="43">
        <v>40446</v>
      </c>
      <c r="I3149" s="43" t="s">
        <v>75</v>
      </c>
      <c r="J3149" s="43" t="s">
        <v>144</v>
      </c>
      <c r="K3149" s="43">
        <f t="shared" si="392"/>
        <v>2011</v>
      </c>
      <c r="L3149" s="43">
        <f t="shared" si="393"/>
        <v>0</v>
      </c>
      <c r="M3149" s="43">
        <f t="shared" si="394"/>
        <v>1</v>
      </c>
      <c r="N3149" s="43">
        <f t="shared" si="395"/>
        <v>1</v>
      </c>
      <c r="O3149" s="43" t="str">
        <f t="shared" si="396"/>
        <v>B: 1-3%</v>
      </c>
      <c r="P3149" s="45">
        <f t="shared" si="397"/>
        <v>0</v>
      </c>
      <c r="Q3149" s="45">
        <f>IF(L3149=1,F3149*INDEX(Asumsi!$B$5:$B$7,MATCH(I3149,Asumsi!$A$5:$A$7,0))-H3149,0)</f>
        <v>0</v>
      </c>
      <c r="R3149" s="46">
        <f>MIN(G3149,INDEX(Asumsi!$C$5:$C$7,MATCH(I3149,Asumsi!$A$5:$A$7,0)))</f>
        <v>0.02</v>
      </c>
      <c r="S3149" s="43">
        <f t="shared" si="398"/>
        <v>0</v>
      </c>
      <c r="T3149" s="45">
        <f t="shared" si="399"/>
        <v>0</v>
      </c>
      <c r="U3149" s="45">
        <f>IF(L3149=1,F3149*INDEX(Asumsi!$B$5:$B$7,MATCH(I3149,Asumsi!$A$5:$A$7,0))-F3149*R3149,0)</f>
        <v>0</v>
      </c>
      <c r="V3149" s="45">
        <f>IF(S3149=1,U3149*(1-Asumsi!$B$10),U3149)</f>
        <v>0</v>
      </c>
    </row>
    <row r="3150" spans="1:22" x14ac:dyDescent="0.35">
      <c r="A3150" s="43">
        <v>24577</v>
      </c>
      <c r="B3150" s="43" t="s">
        <v>202</v>
      </c>
      <c r="C3150" s="43" t="s">
        <v>771</v>
      </c>
      <c r="D3150" s="44">
        <v>40238</v>
      </c>
      <c r="E3150" s="43">
        <v>8</v>
      </c>
      <c r="F3150" s="43">
        <v>361580</v>
      </c>
      <c r="G3150" s="43">
        <v>0.05</v>
      </c>
      <c r="H3150" s="43">
        <v>18079</v>
      </c>
      <c r="I3150" s="43" t="s">
        <v>76</v>
      </c>
      <c r="J3150" s="43" t="s">
        <v>145</v>
      </c>
      <c r="K3150" s="43">
        <f t="shared" si="392"/>
        <v>2010</v>
      </c>
      <c r="L3150" s="43">
        <f t="shared" si="393"/>
        <v>1</v>
      </c>
      <c r="M3150" s="43">
        <f t="shared" si="394"/>
        <v>0</v>
      </c>
      <c r="N3150" s="43">
        <f t="shared" si="395"/>
        <v>1</v>
      </c>
      <c r="O3150" s="43" t="str">
        <f t="shared" si="396"/>
        <v>C: 4-6%</v>
      </c>
      <c r="P3150" s="45">
        <f t="shared" si="397"/>
        <v>343501</v>
      </c>
      <c r="Q3150" s="45">
        <f>IF(L3150=1,F3150*INDEX(Asumsi!$B$5:$B$7,MATCH(I3150,Asumsi!$A$5:$A$7,0))-H3150,0)</f>
        <v>90395</v>
      </c>
      <c r="R3150" s="46">
        <f>MIN(G3150,INDEX(Asumsi!$C$5:$C$7,MATCH(I3150,Asumsi!$A$5:$A$7,0)))</f>
        <v>0.05</v>
      </c>
      <c r="S3150" s="43">
        <f t="shared" si="398"/>
        <v>0</v>
      </c>
      <c r="T3150" s="45">
        <f t="shared" si="399"/>
        <v>0</v>
      </c>
      <c r="U3150" s="45">
        <f>IF(L3150=1,F3150*INDEX(Asumsi!$B$5:$B$7,MATCH(I3150,Asumsi!$A$5:$A$7,0))-F3150*R3150,0)</f>
        <v>90395</v>
      </c>
      <c r="V3150" s="45">
        <f>IF(S3150=1,U3150*(1-Asumsi!$B$10),U3150)</f>
        <v>90395</v>
      </c>
    </row>
    <row r="3151" spans="1:22" x14ac:dyDescent="0.35">
      <c r="A3151" s="43">
        <v>24961</v>
      </c>
      <c r="B3151" s="43" t="s">
        <v>202</v>
      </c>
      <c r="C3151" s="43" t="s">
        <v>768</v>
      </c>
      <c r="D3151" s="44">
        <v>40204</v>
      </c>
      <c r="E3151" s="43">
        <v>8</v>
      </c>
      <c r="F3151" s="43">
        <v>975180</v>
      </c>
      <c r="G3151" s="43">
        <v>0.04</v>
      </c>
      <c r="H3151" s="43">
        <v>39007</v>
      </c>
      <c r="I3151" s="43" t="s">
        <v>75</v>
      </c>
      <c r="J3151" s="43" t="s">
        <v>143</v>
      </c>
      <c r="K3151" s="43">
        <f t="shared" si="392"/>
        <v>2010</v>
      </c>
      <c r="L3151" s="43">
        <f t="shared" si="393"/>
        <v>1</v>
      </c>
      <c r="M3151" s="43">
        <f t="shared" si="394"/>
        <v>0</v>
      </c>
      <c r="N3151" s="43">
        <f t="shared" si="395"/>
        <v>1</v>
      </c>
      <c r="O3151" s="43" t="str">
        <f t="shared" si="396"/>
        <v>C: 4-6%</v>
      </c>
      <c r="P3151" s="45">
        <f t="shared" si="397"/>
        <v>936173</v>
      </c>
      <c r="Q3151" s="45">
        <f>IF(L3151=1,F3151*INDEX(Asumsi!$B$5:$B$7,MATCH(I3151,Asumsi!$A$5:$A$7,0))-H3151,0)</f>
        <v>253547</v>
      </c>
      <c r="R3151" s="46">
        <f>MIN(G3151,INDEX(Asumsi!$C$5:$C$7,MATCH(I3151,Asumsi!$A$5:$A$7,0)))</f>
        <v>0.03</v>
      </c>
      <c r="S3151" s="43">
        <f t="shared" si="398"/>
        <v>1</v>
      </c>
      <c r="T3151" s="45">
        <f t="shared" si="399"/>
        <v>9751.8000000000011</v>
      </c>
      <c r="U3151" s="45">
        <f>IF(L3151=1,F3151*INDEX(Asumsi!$B$5:$B$7,MATCH(I3151,Asumsi!$A$5:$A$7,0))-F3151*R3151,0)</f>
        <v>263298.59999999998</v>
      </c>
      <c r="V3151" s="45">
        <f>IF(S3151=1,U3151*(1-Asumsi!$B$10),U3151)</f>
        <v>250133.66999999995</v>
      </c>
    </row>
    <row r="3152" spans="1:22" x14ac:dyDescent="0.35">
      <c r="A3152" s="43">
        <v>24966</v>
      </c>
      <c r="B3152" s="43" t="s">
        <v>202</v>
      </c>
      <c r="C3152" s="43" t="s">
        <v>609</v>
      </c>
      <c r="D3152" s="44">
        <v>40894</v>
      </c>
      <c r="E3152" s="43">
        <v>34</v>
      </c>
      <c r="F3152" s="43">
        <v>8304240</v>
      </c>
      <c r="G3152" s="43">
        <v>0</v>
      </c>
      <c r="H3152" s="43">
        <v>0</v>
      </c>
      <c r="I3152" s="43" t="s">
        <v>76</v>
      </c>
      <c r="J3152" s="43" t="s">
        <v>140</v>
      </c>
      <c r="K3152" s="43">
        <f t="shared" si="392"/>
        <v>2011</v>
      </c>
      <c r="L3152" s="43">
        <f t="shared" si="393"/>
        <v>1</v>
      </c>
      <c r="M3152" s="43">
        <f t="shared" si="394"/>
        <v>0</v>
      </c>
      <c r="N3152" s="43">
        <f t="shared" si="395"/>
        <v>1</v>
      </c>
      <c r="O3152" s="43" t="str">
        <f t="shared" si="396"/>
        <v>A: 0%</v>
      </c>
      <c r="P3152" s="45">
        <f t="shared" si="397"/>
        <v>8304240</v>
      </c>
      <c r="Q3152" s="45">
        <f>IF(L3152=1,F3152*INDEX(Asumsi!$B$5:$B$7,MATCH(I3152,Asumsi!$A$5:$A$7,0))-H3152,0)</f>
        <v>2491272</v>
      </c>
      <c r="R3152" s="46">
        <f>MIN(G3152,INDEX(Asumsi!$C$5:$C$7,MATCH(I3152,Asumsi!$A$5:$A$7,0)))</f>
        <v>0</v>
      </c>
      <c r="S3152" s="43">
        <f t="shared" si="398"/>
        <v>0</v>
      </c>
      <c r="T3152" s="45">
        <f t="shared" si="399"/>
        <v>0</v>
      </c>
      <c r="U3152" s="45">
        <f>IF(L3152=1,F3152*INDEX(Asumsi!$B$5:$B$7,MATCH(I3152,Asumsi!$A$5:$A$7,0))-F3152*R3152,0)</f>
        <v>2491272</v>
      </c>
      <c r="V3152" s="45">
        <f>IF(S3152=1,U3152*(1-Asumsi!$B$10),U3152)</f>
        <v>2491272</v>
      </c>
    </row>
    <row r="3153" spans="1:22" x14ac:dyDescent="0.35">
      <c r="A3153" s="43">
        <v>27363</v>
      </c>
      <c r="B3153" s="43" t="s">
        <v>202</v>
      </c>
      <c r="C3153" s="43" t="s">
        <v>609</v>
      </c>
      <c r="D3153" s="44">
        <v>40834</v>
      </c>
      <c r="E3153" s="43">
        <v>16</v>
      </c>
      <c r="F3153" s="43">
        <v>646520</v>
      </c>
      <c r="G3153" s="43">
        <v>0.06</v>
      </c>
      <c r="H3153" s="43">
        <v>38791</v>
      </c>
      <c r="I3153" s="43" t="s">
        <v>75</v>
      </c>
      <c r="J3153" s="43" t="s">
        <v>144</v>
      </c>
      <c r="K3153" s="43">
        <f t="shared" si="392"/>
        <v>2011</v>
      </c>
      <c r="L3153" s="43">
        <f t="shared" si="393"/>
        <v>1</v>
      </c>
      <c r="M3153" s="43">
        <f t="shared" si="394"/>
        <v>0</v>
      </c>
      <c r="N3153" s="43">
        <f t="shared" si="395"/>
        <v>1</v>
      </c>
      <c r="O3153" s="43" t="str">
        <f t="shared" si="396"/>
        <v>C: 4-6%</v>
      </c>
      <c r="P3153" s="45">
        <f t="shared" si="397"/>
        <v>607729</v>
      </c>
      <c r="Q3153" s="45">
        <f>IF(L3153=1,F3153*INDEX(Asumsi!$B$5:$B$7,MATCH(I3153,Asumsi!$A$5:$A$7,0))-H3153,0)</f>
        <v>155165</v>
      </c>
      <c r="R3153" s="46">
        <f>MIN(G3153,INDEX(Asumsi!$C$5:$C$7,MATCH(I3153,Asumsi!$A$5:$A$7,0)))</f>
        <v>0.03</v>
      </c>
      <c r="S3153" s="43">
        <f t="shared" si="398"/>
        <v>1</v>
      </c>
      <c r="T3153" s="45">
        <f t="shared" si="399"/>
        <v>19395.599999999999</v>
      </c>
      <c r="U3153" s="45">
        <f>IF(L3153=1,F3153*INDEX(Asumsi!$B$5:$B$7,MATCH(I3153,Asumsi!$A$5:$A$7,0))-F3153*R3153,0)</f>
        <v>174560.4</v>
      </c>
      <c r="V3153" s="45">
        <f>IF(S3153=1,U3153*(1-Asumsi!$B$10),U3153)</f>
        <v>165832.37999999998</v>
      </c>
    </row>
    <row r="3154" spans="1:22" x14ac:dyDescent="0.35">
      <c r="A3154" s="43">
        <v>29028</v>
      </c>
      <c r="B3154" s="43" t="s">
        <v>202</v>
      </c>
      <c r="C3154" s="43" t="s">
        <v>613</v>
      </c>
      <c r="D3154" s="44">
        <v>40579</v>
      </c>
      <c r="E3154" s="43">
        <v>43</v>
      </c>
      <c r="F3154" s="43">
        <v>34262720</v>
      </c>
      <c r="G3154" s="43">
        <v>0.08</v>
      </c>
      <c r="H3154" s="43">
        <v>2741018</v>
      </c>
      <c r="I3154" s="43" t="s">
        <v>77</v>
      </c>
      <c r="J3154" s="43" t="s">
        <v>134</v>
      </c>
      <c r="K3154" s="43">
        <f t="shared" si="392"/>
        <v>2011</v>
      </c>
      <c r="L3154" s="43">
        <f t="shared" si="393"/>
        <v>1</v>
      </c>
      <c r="M3154" s="43">
        <f t="shared" si="394"/>
        <v>0</v>
      </c>
      <c r="N3154" s="43">
        <f t="shared" si="395"/>
        <v>1</v>
      </c>
      <c r="O3154" s="43" t="str">
        <f t="shared" si="396"/>
        <v>D: 7%+</v>
      </c>
      <c r="P3154" s="45">
        <f t="shared" si="397"/>
        <v>31521702</v>
      </c>
      <c r="Q3154" s="45">
        <f>IF(L3154=1,F3154*INDEX(Asumsi!$B$5:$B$7,MATCH(I3154,Asumsi!$A$5:$A$7,0))-H3154,0)</f>
        <v>7537798</v>
      </c>
      <c r="R3154" s="46">
        <f>MIN(G3154,INDEX(Asumsi!$C$5:$C$7,MATCH(I3154,Asumsi!$A$5:$A$7,0)))</f>
        <v>0.05</v>
      </c>
      <c r="S3154" s="43">
        <f t="shared" si="398"/>
        <v>1</v>
      </c>
      <c r="T3154" s="45">
        <f t="shared" si="399"/>
        <v>1027881.6</v>
      </c>
      <c r="U3154" s="45">
        <f>IF(L3154=1,F3154*INDEX(Asumsi!$B$5:$B$7,MATCH(I3154,Asumsi!$A$5:$A$7,0))-F3154*R3154,0)</f>
        <v>8565680</v>
      </c>
      <c r="V3154" s="45">
        <f>IF(S3154=1,U3154*(1-Asumsi!$B$10),U3154)</f>
        <v>8137396</v>
      </c>
    </row>
    <row r="3155" spans="1:22" x14ac:dyDescent="0.35">
      <c r="A3155" s="43">
        <v>29156</v>
      </c>
      <c r="B3155" s="43" t="s">
        <v>202</v>
      </c>
      <c r="C3155" s="43" t="s">
        <v>773</v>
      </c>
      <c r="D3155" s="44">
        <v>40233</v>
      </c>
      <c r="E3155" s="43">
        <v>10</v>
      </c>
      <c r="F3155" s="43">
        <v>417540</v>
      </c>
      <c r="G3155" s="43">
        <v>7.0000000000000007E-2</v>
      </c>
      <c r="H3155" s="43">
        <v>29228</v>
      </c>
      <c r="I3155" s="43" t="s">
        <v>77</v>
      </c>
      <c r="J3155" s="43" t="s">
        <v>142</v>
      </c>
      <c r="K3155" s="43">
        <f t="shared" si="392"/>
        <v>2010</v>
      </c>
      <c r="L3155" s="43">
        <f t="shared" si="393"/>
        <v>1</v>
      </c>
      <c r="M3155" s="43">
        <f t="shared" si="394"/>
        <v>0</v>
      </c>
      <c r="N3155" s="43">
        <f t="shared" si="395"/>
        <v>1</v>
      </c>
      <c r="O3155" s="43" t="str">
        <f t="shared" si="396"/>
        <v>D: 7%+</v>
      </c>
      <c r="P3155" s="45">
        <f t="shared" si="397"/>
        <v>388312</v>
      </c>
      <c r="Q3155" s="45">
        <f>IF(L3155=1,F3155*INDEX(Asumsi!$B$5:$B$7,MATCH(I3155,Asumsi!$A$5:$A$7,0))-H3155,0)</f>
        <v>96034</v>
      </c>
      <c r="R3155" s="46">
        <f>MIN(G3155,INDEX(Asumsi!$C$5:$C$7,MATCH(I3155,Asumsi!$A$5:$A$7,0)))</f>
        <v>0.05</v>
      </c>
      <c r="S3155" s="43">
        <f t="shared" si="398"/>
        <v>1</v>
      </c>
      <c r="T3155" s="45">
        <f t="shared" si="399"/>
        <v>8350.8000000000011</v>
      </c>
      <c r="U3155" s="45">
        <f>IF(L3155=1,F3155*INDEX(Asumsi!$B$5:$B$7,MATCH(I3155,Asumsi!$A$5:$A$7,0))-F3155*R3155,0)</f>
        <v>104385</v>
      </c>
      <c r="V3155" s="45">
        <f>IF(S3155=1,U3155*(1-Asumsi!$B$10),U3155)</f>
        <v>99165.75</v>
      </c>
    </row>
    <row r="3156" spans="1:22" x14ac:dyDescent="0.35">
      <c r="A3156" s="43">
        <v>29282</v>
      </c>
      <c r="B3156" s="43" t="s">
        <v>202</v>
      </c>
      <c r="C3156" s="43" t="s">
        <v>772</v>
      </c>
      <c r="D3156" s="44">
        <v>41241</v>
      </c>
      <c r="E3156" s="43">
        <v>4</v>
      </c>
      <c r="F3156" s="43">
        <v>68540</v>
      </c>
      <c r="G3156" s="43">
        <v>0.1</v>
      </c>
      <c r="H3156" s="43">
        <v>6854</v>
      </c>
      <c r="I3156" s="43" t="s">
        <v>76</v>
      </c>
      <c r="J3156" s="43" t="s">
        <v>145</v>
      </c>
      <c r="K3156" s="43">
        <f t="shared" si="392"/>
        <v>2012</v>
      </c>
      <c r="L3156" s="43">
        <f t="shared" si="393"/>
        <v>1</v>
      </c>
      <c r="M3156" s="43">
        <f t="shared" si="394"/>
        <v>0</v>
      </c>
      <c r="N3156" s="43">
        <f t="shared" si="395"/>
        <v>1</v>
      </c>
      <c r="O3156" s="43" t="str">
        <f t="shared" si="396"/>
        <v>D: 7%+</v>
      </c>
      <c r="P3156" s="45">
        <f t="shared" si="397"/>
        <v>61686</v>
      </c>
      <c r="Q3156" s="45">
        <f>IF(L3156=1,F3156*INDEX(Asumsi!$B$5:$B$7,MATCH(I3156,Asumsi!$A$5:$A$7,0))-H3156,0)</f>
        <v>13708</v>
      </c>
      <c r="R3156" s="46">
        <f>MIN(G3156,INDEX(Asumsi!$C$5:$C$7,MATCH(I3156,Asumsi!$A$5:$A$7,0)))</f>
        <v>0.05</v>
      </c>
      <c r="S3156" s="43">
        <f t="shared" si="398"/>
        <v>1</v>
      </c>
      <c r="T3156" s="45">
        <f t="shared" si="399"/>
        <v>3427</v>
      </c>
      <c r="U3156" s="45">
        <f>IF(L3156=1,F3156*INDEX(Asumsi!$B$5:$B$7,MATCH(I3156,Asumsi!$A$5:$A$7,0))-F3156*R3156,0)</f>
        <v>17135</v>
      </c>
      <c r="V3156" s="45">
        <f>IF(S3156=1,U3156*(1-Asumsi!$B$10),U3156)</f>
        <v>16278.25</v>
      </c>
    </row>
    <row r="3157" spans="1:22" x14ac:dyDescent="0.35">
      <c r="A3157" s="43">
        <v>30053</v>
      </c>
      <c r="B3157" s="43" t="s">
        <v>202</v>
      </c>
      <c r="C3157" s="43" t="s">
        <v>613</v>
      </c>
      <c r="D3157" s="44">
        <v>39845</v>
      </c>
      <c r="E3157" s="43">
        <v>41</v>
      </c>
      <c r="F3157" s="43">
        <v>6558020</v>
      </c>
      <c r="G3157" s="43">
        <v>0.06</v>
      </c>
      <c r="H3157" s="43">
        <v>393481</v>
      </c>
      <c r="I3157" s="43" t="s">
        <v>77</v>
      </c>
      <c r="J3157" s="43" t="s">
        <v>134</v>
      </c>
      <c r="K3157" s="43">
        <f t="shared" si="392"/>
        <v>2009</v>
      </c>
      <c r="L3157" s="43">
        <f t="shared" si="393"/>
        <v>1</v>
      </c>
      <c r="M3157" s="43">
        <f t="shared" si="394"/>
        <v>0</v>
      </c>
      <c r="N3157" s="43">
        <f t="shared" si="395"/>
        <v>1</v>
      </c>
      <c r="O3157" s="43" t="str">
        <f t="shared" si="396"/>
        <v>C: 4-6%</v>
      </c>
      <c r="P3157" s="45">
        <f t="shared" si="397"/>
        <v>6164539</v>
      </c>
      <c r="Q3157" s="45">
        <f>IF(L3157=1,F3157*INDEX(Asumsi!$B$5:$B$7,MATCH(I3157,Asumsi!$A$5:$A$7,0))-H3157,0)</f>
        <v>1573925</v>
      </c>
      <c r="R3157" s="46">
        <f>MIN(G3157,INDEX(Asumsi!$C$5:$C$7,MATCH(I3157,Asumsi!$A$5:$A$7,0)))</f>
        <v>0.05</v>
      </c>
      <c r="S3157" s="43">
        <f t="shared" si="398"/>
        <v>1</v>
      </c>
      <c r="T3157" s="45">
        <f t="shared" si="399"/>
        <v>65580.199999999968</v>
      </c>
      <c r="U3157" s="45">
        <f>IF(L3157=1,F3157*INDEX(Asumsi!$B$5:$B$7,MATCH(I3157,Asumsi!$A$5:$A$7,0))-F3157*R3157,0)</f>
        <v>1639505</v>
      </c>
      <c r="V3157" s="45">
        <f>IF(S3157=1,U3157*(1-Asumsi!$B$10),U3157)</f>
        <v>1557529.75</v>
      </c>
    </row>
    <row r="3158" spans="1:22" x14ac:dyDescent="0.35">
      <c r="A3158" s="43">
        <v>30081</v>
      </c>
      <c r="B3158" s="43" t="s">
        <v>202</v>
      </c>
      <c r="C3158" s="43" t="s">
        <v>773</v>
      </c>
      <c r="D3158" s="44">
        <v>40894</v>
      </c>
      <c r="E3158" s="43">
        <v>26</v>
      </c>
      <c r="F3158" s="43">
        <v>426980</v>
      </c>
      <c r="G3158" s="43">
        <v>0.05</v>
      </c>
      <c r="H3158" s="43">
        <v>21349</v>
      </c>
      <c r="I3158" s="43" t="s">
        <v>76</v>
      </c>
      <c r="J3158" s="43" t="s">
        <v>138</v>
      </c>
      <c r="K3158" s="43">
        <f t="shared" si="392"/>
        <v>2011</v>
      </c>
      <c r="L3158" s="43">
        <f t="shared" si="393"/>
        <v>1</v>
      </c>
      <c r="M3158" s="43">
        <f t="shared" si="394"/>
        <v>0</v>
      </c>
      <c r="N3158" s="43">
        <f t="shared" si="395"/>
        <v>1</v>
      </c>
      <c r="O3158" s="43" t="str">
        <f t="shared" si="396"/>
        <v>C: 4-6%</v>
      </c>
      <c r="P3158" s="45">
        <f t="shared" si="397"/>
        <v>405631</v>
      </c>
      <c r="Q3158" s="45">
        <f>IF(L3158=1,F3158*INDEX(Asumsi!$B$5:$B$7,MATCH(I3158,Asumsi!$A$5:$A$7,0))-H3158,0)</f>
        <v>106745</v>
      </c>
      <c r="R3158" s="46">
        <f>MIN(G3158,INDEX(Asumsi!$C$5:$C$7,MATCH(I3158,Asumsi!$A$5:$A$7,0)))</f>
        <v>0.05</v>
      </c>
      <c r="S3158" s="43">
        <f t="shared" si="398"/>
        <v>0</v>
      </c>
      <c r="T3158" s="45">
        <f t="shared" si="399"/>
        <v>0</v>
      </c>
      <c r="U3158" s="45">
        <f>IF(L3158=1,F3158*INDEX(Asumsi!$B$5:$B$7,MATCH(I3158,Asumsi!$A$5:$A$7,0))-F3158*R3158,0)</f>
        <v>106745</v>
      </c>
      <c r="V3158" s="45">
        <f>IF(S3158=1,U3158*(1-Asumsi!$B$10),U3158)</f>
        <v>106745</v>
      </c>
    </row>
    <row r="3159" spans="1:22" x14ac:dyDescent="0.35">
      <c r="A3159" s="43">
        <v>30214</v>
      </c>
      <c r="B3159" s="43" t="s">
        <v>202</v>
      </c>
      <c r="C3159" s="43" t="s">
        <v>765</v>
      </c>
      <c r="D3159" s="44">
        <v>40090</v>
      </c>
      <c r="E3159" s="43">
        <v>38</v>
      </c>
      <c r="F3159" s="43">
        <v>751220</v>
      </c>
      <c r="G3159" s="43">
        <v>0.1</v>
      </c>
      <c r="H3159" s="43">
        <v>75122</v>
      </c>
      <c r="I3159" s="43" t="s">
        <v>76</v>
      </c>
      <c r="J3159" s="43" t="s">
        <v>138</v>
      </c>
      <c r="K3159" s="43">
        <f t="shared" si="392"/>
        <v>2009</v>
      </c>
      <c r="L3159" s="43">
        <f t="shared" si="393"/>
        <v>1</v>
      </c>
      <c r="M3159" s="43">
        <f t="shared" si="394"/>
        <v>0</v>
      </c>
      <c r="N3159" s="43">
        <f t="shared" si="395"/>
        <v>1</v>
      </c>
      <c r="O3159" s="43" t="str">
        <f t="shared" si="396"/>
        <v>D: 7%+</v>
      </c>
      <c r="P3159" s="45">
        <f t="shared" si="397"/>
        <v>676098</v>
      </c>
      <c r="Q3159" s="45">
        <f>IF(L3159=1,F3159*INDEX(Asumsi!$B$5:$B$7,MATCH(I3159,Asumsi!$A$5:$A$7,0))-H3159,0)</f>
        <v>150244</v>
      </c>
      <c r="R3159" s="46">
        <f>MIN(G3159,INDEX(Asumsi!$C$5:$C$7,MATCH(I3159,Asumsi!$A$5:$A$7,0)))</f>
        <v>0.05</v>
      </c>
      <c r="S3159" s="43">
        <f t="shared" si="398"/>
        <v>1</v>
      </c>
      <c r="T3159" s="45">
        <f t="shared" si="399"/>
        <v>37561</v>
      </c>
      <c r="U3159" s="45">
        <f>IF(L3159=1,F3159*INDEX(Asumsi!$B$5:$B$7,MATCH(I3159,Asumsi!$A$5:$A$7,0))-F3159*R3159,0)</f>
        <v>187805</v>
      </c>
      <c r="V3159" s="45">
        <f>IF(S3159=1,U3159*(1-Asumsi!$B$10),U3159)</f>
        <v>178414.75</v>
      </c>
    </row>
    <row r="3160" spans="1:22" x14ac:dyDescent="0.35">
      <c r="A3160" s="43">
        <v>30497</v>
      </c>
      <c r="B3160" s="43" t="s">
        <v>202</v>
      </c>
      <c r="C3160" s="43" t="s">
        <v>771</v>
      </c>
      <c r="D3160" s="44">
        <v>40580</v>
      </c>
      <c r="E3160" s="43">
        <v>34</v>
      </c>
      <c r="F3160" s="43">
        <v>1413820</v>
      </c>
      <c r="G3160" s="43">
        <v>0.03</v>
      </c>
      <c r="H3160" s="43">
        <v>42415</v>
      </c>
      <c r="I3160" s="43" t="s">
        <v>76</v>
      </c>
      <c r="J3160" s="43" t="s">
        <v>138</v>
      </c>
      <c r="K3160" s="43">
        <f t="shared" si="392"/>
        <v>2011</v>
      </c>
      <c r="L3160" s="43">
        <f t="shared" si="393"/>
        <v>1</v>
      </c>
      <c r="M3160" s="43">
        <f t="shared" si="394"/>
        <v>0</v>
      </c>
      <c r="N3160" s="43">
        <f t="shared" si="395"/>
        <v>1</v>
      </c>
      <c r="O3160" s="43" t="str">
        <f t="shared" si="396"/>
        <v>B: 1-3%</v>
      </c>
      <c r="P3160" s="45">
        <f t="shared" si="397"/>
        <v>1371405</v>
      </c>
      <c r="Q3160" s="45">
        <f>IF(L3160=1,F3160*INDEX(Asumsi!$B$5:$B$7,MATCH(I3160,Asumsi!$A$5:$A$7,0))-H3160,0)</f>
        <v>381731</v>
      </c>
      <c r="R3160" s="46">
        <f>MIN(G3160,INDEX(Asumsi!$C$5:$C$7,MATCH(I3160,Asumsi!$A$5:$A$7,0)))</f>
        <v>0.03</v>
      </c>
      <c r="S3160" s="43">
        <f t="shared" si="398"/>
        <v>0</v>
      </c>
      <c r="T3160" s="45">
        <f t="shared" si="399"/>
        <v>0</v>
      </c>
      <c r="U3160" s="45">
        <f>IF(L3160=1,F3160*INDEX(Asumsi!$B$5:$B$7,MATCH(I3160,Asumsi!$A$5:$A$7,0))-F3160*R3160,0)</f>
        <v>381731.4</v>
      </c>
      <c r="V3160" s="45">
        <f>IF(S3160=1,U3160*(1-Asumsi!$B$10),U3160)</f>
        <v>381731.4</v>
      </c>
    </row>
    <row r="3161" spans="1:22" x14ac:dyDescent="0.35">
      <c r="A3161" s="43">
        <v>30917</v>
      </c>
      <c r="B3161" s="43" t="s">
        <v>202</v>
      </c>
      <c r="C3161" s="43" t="s">
        <v>613</v>
      </c>
      <c r="D3161" s="44">
        <v>40483</v>
      </c>
      <c r="E3161" s="43">
        <v>11</v>
      </c>
      <c r="F3161" s="43">
        <v>173580</v>
      </c>
      <c r="G3161" s="43">
        <v>0.06</v>
      </c>
      <c r="H3161" s="43">
        <v>10415</v>
      </c>
      <c r="I3161" s="43" t="s">
        <v>77</v>
      </c>
      <c r="J3161" s="43" t="s">
        <v>142</v>
      </c>
      <c r="K3161" s="43">
        <f t="shared" si="392"/>
        <v>2010</v>
      </c>
      <c r="L3161" s="43">
        <f t="shared" si="393"/>
        <v>1</v>
      </c>
      <c r="M3161" s="43">
        <f t="shared" si="394"/>
        <v>0</v>
      </c>
      <c r="N3161" s="43">
        <f t="shared" si="395"/>
        <v>1</v>
      </c>
      <c r="O3161" s="43" t="str">
        <f t="shared" si="396"/>
        <v>C: 4-6%</v>
      </c>
      <c r="P3161" s="45">
        <f t="shared" si="397"/>
        <v>163165</v>
      </c>
      <c r="Q3161" s="45">
        <f>IF(L3161=1,F3161*INDEX(Asumsi!$B$5:$B$7,MATCH(I3161,Asumsi!$A$5:$A$7,0))-H3161,0)</f>
        <v>41659</v>
      </c>
      <c r="R3161" s="46">
        <f>MIN(G3161,INDEX(Asumsi!$C$5:$C$7,MATCH(I3161,Asumsi!$A$5:$A$7,0)))</f>
        <v>0.05</v>
      </c>
      <c r="S3161" s="43">
        <f t="shared" si="398"/>
        <v>1</v>
      </c>
      <c r="T3161" s="45">
        <f t="shared" si="399"/>
        <v>1735.799999999999</v>
      </c>
      <c r="U3161" s="45">
        <f>IF(L3161=1,F3161*INDEX(Asumsi!$B$5:$B$7,MATCH(I3161,Asumsi!$A$5:$A$7,0))-F3161*R3161,0)</f>
        <v>43395</v>
      </c>
      <c r="V3161" s="45">
        <f>IF(S3161=1,U3161*(1-Asumsi!$B$10),U3161)</f>
        <v>41225.25</v>
      </c>
    </row>
    <row r="3162" spans="1:22" x14ac:dyDescent="0.35">
      <c r="A3162" s="43">
        <v>31681</v>
      </c>
      <c r="B3162" s="43" t="s">
        <v>202</v>
      </c>
      <c r="C3162" s="43" t="s">
        <v>771</v>
      </c>
      <c r="D3162" s="44">
        <v>41220</v>
      </c>
      <c r="E3162" s="43">
        <v>38</v>
      </c>
      <c r="F3162" s="43">
        <v>424240</v>
      </c>
      <c r="G3162" s="43">
        <v>0.02</v>
      </c>
      <c r="H3162" s="43">
        <v>8485</v>
      </c>
      <c r="I3162" s="43" t="s">
        <v>76</v>
      </c>
      <c r="J3162" s="43" t="s">
        <v>145</v>
      </c>
      <c r="K3162" s="43">
        <f t="shared" si="392"/>
        <v>2012</v>
      </c>
      <c r="L3162" s="43">
        <f t="shared" si="393"/>
        <v>1</v>
      </c>
      <c r="M3162" s="43">
        <f t="shared" si="394"/>
        <v>0</v>
      </c>
      <c r="N3162" s="43">
        <f t="shared" si="395"/>
        <v>1</v>
      </c>
      <c r="O3162" s="43" t="str">
        <f t="shared" si="396"/>
        <v>B: 1-3%</v>
      </c>
      <c r="P3162" s="45">
        <f t="shared" si="397"/>
        <v>415755</v>
      </c>
      <c r="Q3162" s="45">
        <f>IF(L3162=1,F3162*INDEX(Asumsi!$B$5:$B$7,MATCH(I3162,Asumsi!$A$5:$A$7,0))-H3162,0)</f>
        <v>118787</v>
      </c>
      <c r="R3162" s="46">
        <f>MIN(G3162,INDEX(Asumsi!$C$5:$C$7,MATCH(I3162,Asumsi!$A$5:$A$7,0)))</f>
        <v>0.02</v>
      </c>
      <c r="S3162" s="43">
        <f t="shared" si="398"/>
        <v>0</v>
      </c>
      <c r="T3162" s="45">
        <f t="shared" si="399"/>
        <v>0</v>
      </c>
      <c r="U3162" s="45">
        <f>IF(L3162=1,F3162*INDEX(Asumsi!$B$5:$B$7,MATCH(I3162,Asumsi!$A$5:$A$7,0))-F3162*R3162,0)</f>
        <v>118787.2</v>
      </c>
      <c r="V3162" s="45">
        <f>IF(S3162=1,U3162*(1-Asumsi!$B$10),U3162)</f>
        <v>118787.2</v>
      </c>
    </row>
    <row r="3163" spans="1:22" x14ac:dyDescent="0.35">
      <c r="A3163" s="43">
        <v>31777</v>
      </c>
      <c r="B3163" s="43" t="s">
        <v>202</v>
      </c>
      <c r="C3163" s="43" t="s">
        <v>770</v>
      </c>
      <c r="D3163" s="44">
        <v>40835</v>
      </c>
      <c r="E3163" s="43">
        <v>32</v>
      </c>
      <c r="F3163" s="43">
        <v>12966840</v>
      </c>
      <c r="G3163" s="43">
        <v>7.0000000000000007E-2</v>
      </c>
      <c r="H3163" s="43">
        <v>907679</v>
      </c>
      <c r="I3163" s="43" t="s">
        <v>75</v>
      </c>
      <c r="J3163" s="43" t="s">
        <v>135</v>
      </c>
      <c r="K3163" s="43">
        <f t="shared" si="392"/>
        <v>2011</v>
      </c>
      <c r="L3163" s="43">
        <f t="shared" si="393"/>
        <v>1</v>
      </c>
      <c r="M3163" s="43">
        <f t="shared" si="394"/>
        <v>0</v>
      </c>
      <c r="N3163" s="43">
        <f t="shared" si="395"/>
        <v>1</v>
      </c>
      <c r="O3163" s="43" t="str">
        <f t="shared" si="396"/>
        <v>D: 7%+</v>
      </c>
      <c r="P3163" s="45">
        <f t="shared" si="397"/>
        <v>12059161</v>
      </c>
      <c r="Q3163" s="45">
        <f>IF(L3163=1,F3163*INDEX(Asumsi!$B$5:$B$7,MATCH(I3163,Asumsi!$A$5:$A$7,0))-H3163,0)</f>
        <v>2982373</v>
      </c>
      <c r="R3163" s="46">
        <f>MIN(G3163,INDEX(Asumsi!$C$5:$C$7,MATCH(I3163,Asumsi!$A$5:$A$7,0)))</f>
        <v>0.03</v>
      </c>
      <c r="S3163" s="43">
        <f t="shared" si="398"/>
        <v>1</v>
      </c>
      <c r="T3163" s="45">
        <f t="shared" si="399"/>
        <v>518673.60000000009</v>
      </c>
      <c r="U3163" s="45">
        <f>IF(L3163=1,F3163*INDEX(Asumsi!$B$5:$B$7,MATCH(I3163,Asumsi!$A$5:$A$7,0))-F3163*R3163,0)</f>
        <v>3501046.8</v>
      </c>
      <c r="V3163" s="45">
        <f>IF(S3163=1,U3163*(1-Asumsi!$B$10),U3163)</f>
        <v>3325994.4599999995</v>
      </c>
    </row>
    <row r="3164" spans="1:22" x14ac:dyDescent="0.35">
      <c r="A3164" s="43">
        <v>32710</v>
      </c>
      <c r="B3164" s="43" t="s">
        <v>202</v>
      </c>
      <c r="C3164" s="43" t="s">
        <v>762</v>
      </c>
      <c r="D3164" s="44">
        <v>40133</v>
      </c>
      <c r="E3164" s="43">
        <v>43</v>
      </c>
      <c r="F3164" s="43">
        <v>1080660</v>
      </c>
      <c r="G3164" s="43">
        <v>0.04</v>
      </c>
      <c r="H3164" s="43">
        <v>43226</v>
      </c>
      <c r="I3164" s="43" t="s">
        <v>76</v>
      </c>
      <c r="J3164" s="43" t="s">
        <v>140</v>
      </c>
      <c r="K3164" s="43">
        <f t="shared" si="392"/>
        <v>2009</v>
      </c>
      <c r="L3164" s="43">
        <f t="shared" si="393"/>
        <v>1</v>
      </c>
      <c r="M3164" s="43">
        <f t="shared" si="394"/>
        <v>0</v>
      </c>
      <c r="N3164" s="43">
        <f t="shared" si="395"/>
        <v>1</v>
      </c>
      <c r="O3164" s="43" t="str">
        <f t="shared" si="396"/>
        <v>C: 4-6%</v>
      </c>
      <c r="P3164" s="45">
        <f t="shared" si="397"/>
        <v>1037434</v>
      </c>
      <c r="Q3164" s="45">
        <f>IF(L3164=1,F3164*INDEX(Asumsi!$B$5:$B$7,MATCH(I3164,Asumsi!$A$5:$A$7,0))-H3164,0)</f>
        <v>280972</v>
      </c>
      <c r="R3164" s="46">
        <f>MIN(G3164,INDEX(Asumsi!$C$5:$C$7,MATCH(I3164,Asumsi!$A$5:$A$7,0)))</f>
        <v>0.04</v>
      </c>
      <c r="S3164" s="43">
        <f t="shared" si="398"/>
        <v>0</v>
      </c>
      <c r="T3164" s="45">
        <f t="shared" si="399"/>
        <v>0</v>
      </c>
      <c r="U3164" s="45">
        <f>IF(L3164=1,F3164*INDEX(Asumsi!$B$5:$B$7,MATCH(I3164,Asumsi!$A$5:$A$7,0))-F3164*R3164,0)</f>
        <v>280971.59999999998</v>
      </c>
      <c r="V3164" s="45">
        <f>IF(S3164=1,U3164*(1-Asumsi!$B$10),U3164)</f>
        <v>280971.59999999998</v>
      </c>
    </row>
    <row r="3165" spans="1:22" x14ac:dyDescent="0.35">
      <c r="A3165" s="43">
        <v>33060</v>
      </c>
      <c r="B3165" s="43" t="s">
        <v>202</v>
      </c>
      <c r="C3165" s="43" t="s">
        <v>765</v>
      </c>
      <c r="D3165" s="44">
        <v>40228</v>
      </c>
      <c r="E3165" s="43">
        <v>3</v>
      </c>
      <c r="F3165" s="43">
        <v>31760</v>
      </c>
      <c r="G3165" s="43">
        <v>0.05</v>
      </c>
      <c r="H3165" s="43">
        <v>1588</v>
      </c>
      <c r="I3165" s="43" t="s">
        <v>76</v>
      </c>
      <c r="J3165" s="43" t="s">
        <v>138</v>
      </c>
      <c r="K3165" s="43">
        <f t="shared" si="392"/>
        <v>2010</v>
      </c>
      <c r="L3165" s="43">
        <f t="shared" si="393"/>
        <v>1</v>
      </c>
      <c r="M3165" s="43">
        <f t="shared" si="394"/>
        <v>0</v>
      </c>
      <c r="N3165" s="43">
        <f t="shared" si="395"/>
        <v>1</v>
      </c>
      <c r="O3165" s="43" t="str">
        <f t="shared" si="396"/>
        <v>C: 4-6%</v>
      </c>
      <c r="P3165" s="45">
        <f t="shared" si="397"/>
        <v>30172</v>
      </c>
      <c r="Q3165" s="45">
        <f>IF(L3165=1,F3165*INDEX(Asumsi!$B$5:$B$7,MATCH(I3165,Asumsi!$A$5:$A$7,0))-H3165,0)</f>
        <v>7940</v>
      </c>
      <c r="R3165" s="46">
        <f>MIN(G3165,INDEX(Asumsi!$C$5:$C$7,MATCH(I3165,Asumsi!$A$5:$A$7,0)))</f>
        <v>0.05</v>
      </c>
      <c r="S3165" s="43">
        <f t="shared" si="398"/>
        <v>0</v>
      </c>
      <c r="T3165" s="45">
        <f t="shared" si="399"/>
        <v>0</v>
      </c>
      <c r="U3165" s="45">
        <f>IF(L3165=1,F3165*INDEX(Asumsi!$B$5:$B$7,MATCH(I3165,Asumsi!$A$5:$A$7,0))-F3165*R3165,0)</f>
        <v>7940</v>
      </c>
      <c r="V3165" s="45">
        <f>IF(S3165=1,U3165*(1-Asumsi!$B$10),U3165)</f>
        <v>7940</v>
      </c>
    </row>
    <row r="3166" spans="1:22" x14ac:dyDescent="0.35">
      <c r="A3166" s="43">
        <v>33254</v>
      </c>
      <c r="B3166" s="43" t="s">
        <v>202</v>
      </c>
      <c r="C3166" s="43" t="s">
        <v>765</v>
      </c>
      <c r="D3166" s="44">
        <v>40850</v>
      </c>
      <c r="E3166" s="43">
        <v>11</v>
      </c>
      <c r="F3166" s="43">
        <v>932700</v>
      </c>
      <c r="G3166" s="43">
        <v>0.01</v>
      </c>
      <c r="H3166" s="43">
        <v>9327</v>
      </c>
      <c r="I3166" s="43" t="s">
        <v>75</v>
      </c>
      <c r="J3166" s="43" t="s">
        <v>144</v>
      </c>
      <c r="K3166" s="43">
        <f t="shared" si="392"/>
        <v>2011</v>
      </c>
      <c r="L3166" s="43">
        <f t="shared" si="393"/>
        <v>1</v>
      </c>
      <c r="M3166" s="43">
        <f t="shared" si="394"/>
        <v>0</v>
      </c>
      <c r="N3166" s="43">
        <f t="shared" si="395"/>
        <v>1</v>
      </c>
      <c r="O3166" s="43" t="str">
        <f t="shared" si="396"/>
        <v>B: 1-3%</v>
      </c>
      <c r="P3166" s="45">
        <f t="shared" si="397"/>
        <v>923373</v>
      </c>
      <c r="Q3166" s="45">
        <f>IF(L3166=1,F3166*INDEX(Asumsi!$B$5:$B$7,MATCH(I3166,Asumsi!$A$5:$A$7,0))-H3166,0)</f>
        <v>270483</v>
      </c>
      <c r="R3166" s="46">
        <f>MIN(G3166,INDEX(Asumsi!$C$5:$C$7,MATCH(I3166,Asumsi!$A$5:$A$7,0)))</f>
        <v>0.01</v>
      </c>
      <c r="S3166" s="43">
        <f t="shared" si="398"/>
        <v>0</v>
      </c>
      <c r="T3166" s="45">
        <f t="shared" si="399"/>
        <v>0</v>
      </c>
      <c r="U3166" s="45">
        <f>IF(L3166=1,F3166*INDEX(Asumsi!$B$5:$B$7,MATCH(I3166,Asumsi!$A$5:$A$7,0))-F3166*R3166,0)</f>
        <v>270483</v>
      </c>
      <c r="V3166" s="45">
        <f>IF(S3166=1,U3166*(1-Asumsi!$B$10),U3166)</f>
        <v>270483</v>
      </c>
    </row>
    <row r="3167" spans="1:22" x14ac:dyDescent="0.35">
      <c r="A3167" s="43">
        <v>33605</v>
      </c>
      <c r="B3167" s="43" t="s">
        <v>202</v>
      </c>
      <c r="C3167" s="43" t="s">
        <v>762</v>
      </c>
      <c r="D3167" s="44">
        <v>41002</v>
      </c>
      <c r="E3167" s="43">
        <v>42</v>
      </c>
      <c r="F3167" s="43">
        <v>306020</v>
      </c>
      <c r="G3167" s="43">
        <v>0.04</v>
      </c>
      <c r="H3167" s="43">
        <v>12241</v>
      </c>
      <c r="I3167" s="43" t="s">
        <v>76</v>
      </c>
      <c r="J3167" s="43" t="s">
        <v>138</v>
      </c>
      <c r="K3167" s="43">
        <f t="shared" si="392"/>
        <v>2012</v>
      </c>
      <c r="L3167" s="43">
        <f t="shared" si="393"/>
        <v>1</v>
      </c>
      <c r="M3167" s="43">
        <f t="shared" si="394"/>
        <v>0</v>
      </c>
      <c r="N3167" s="43">
        <f t="shared" si="395"/>
        <v>1</v>
      </c>
      <c r="O3167" s="43" t="str">
        <f t="shared" si="396"/>
        <v>C: 4-6%</v>
      </c>
      <c r="P3167" s="45">
        <f t="shared" si="397"/>
        <v>293779</v>
      </c>
      <c r="Q3167" s="45">
        <f>IF(L3167=1,F3167*INDEX(Asumsi!$B$5:$B$7,MATCH(I3167,Asumsi!$A$5:$A$7,0))-H3167,0)</f>
        <v>79565</v>
      </c>
      <c r="R3167" s="46">
        <f>MIN(G3167,INDEX(Asumsi!$C$5:$C$7,MATCH(I3167,Asumsi!$A$5:$A$7,0)))</f>
        <v>0.04</v>
      </c>
      <c r="S3167" s="43">
        <f t="shared" si="398"/>
        <v>0</v>
      </c>
      <c r="T3167" s="45">
        <f t="shared" si="399"/>
        <v>0</v>
      </c>
      <c r="U3167" s="45">
        <f>IF(L3167=1,F3167*INDEX(Asumsi!$B$5:$B$7,MATCH(I3167,Asumsi!$A$5:$A$7,0))-F3167*R3167,0)</f>
        <v>79565.2</v>
      </c>
      <c r="V3167" s="45">
        <f>IF(S3167=1,U3167*(1-Asumsi!$B$10),U3167)</f>
        <v>79565.2</v>
      </c>
    </row>
    <row r="3168" spans="1:22" x14ac:dyDescent="0.35">
      <c r="A3168" s="43">
        <v>34180</v>
      </c>
      <c r="B3168" s="43" t="s">
        <v>202</v>
      </c>
      <c r="C3168" s="43" t="s">
        <v>613</v>
      </c>
      <c r="D3168" s="44">
        <v>40789</v>
      </c>
      <c r="E3168" s="43">
        <v>2</v>
      </c>
      <c r="F3168" s="43">
        <v>54000</v>
      </c>
      <c r="G3168" s="43">
        <v>0.02</v>
      </c>
      <c r="H3168" s="43">
        <v>1080</v>
      </c>
      <c r="I3168" s="43" t="s">
        <v>76</v>
      </c>
      <c r="J3168" s="43" t="s">
        <v>145</v>
      </c>
      <c r="K3168" s="43">
        <f t="shared" si="392"/>
        <v>2011</v>
      </c>
      <c r="L3168" s="43">
        <f t="shared" si="393"/>
        <v>1</v>
      </c>
      <c r="M3168" s="43">
        <f t="shared" si="394"/>
        <v>0</v>
      </c>
      <c r="N3168" s="43">
        <f t="shared" si="395"/>
        <v>1</v>
      </c>
      <c r="O3168" s="43" t="str">
        <f t="shared" si="396"/>
        <v>B: 1-3%</v>
      </c>
      <c r="P3168" s="45">
        <f t="shared" si="397"/>
        <v>52920</v>
      </c>
      <c r="Q3168" s="45">
        <f>IF(L3168=1,F3168*INDEX(Asumsi!$B$5:$B$7,MATCH(I3168,Asumsi!$A$5:$A$7,0))-H3168,0)</f>
        <v>15120</v>
      </c>
      <c r="R3168" s="46">
        <f>MIN(G3168,INDEX(Asumsi!$C$5:$C$7,MATCH(I3168,Asumsi!$A$5:$A$7,0)))</f>
        <v>0.02</v>
      </c>
      <c r="S3168" s="43">
        <f t="shared" si="398"/>
        <v>0</v>
      </c>
      <c r="T3168" s="45">
        <f t="shared" si="399"/>
        <v>0</v>
      </c>
      <c r="U3168" s="45">
        <f>IF(L3168=1,F3168*INDEX(Asumsi!$B$5:$B$7,MATCH(I3168,Asumsi!$A$5:$A$7,0))-F3168*R3168,0)</f>
        <v>15120</v>
      </c>
      <c r="V3168" s="45">
        <f>IF(S3168=1,U3168*(1-Asumsi!$B$10),U3168)</f>
        <v>15120</v>
      </c>
    </row>
    <row r="3169" spans="1:22" x14ac:dyDescent="0.35">
      <c r="A3169" s="43">
        <v>35137</v>
      </c>
      <c r="B3169" s="43" t="s">
        <v>209</v>
      </c>
      <c r="C3169" s="43" t="s">
        <v>766</v>
      </c>
      <c r="D3169" s="44">
        <v>40376</v>
      </c>
      <c r="E3169" s="43">
        <v>41</v>
      </c>
      <c r="F3169" s="43">
        <v>450120</v>
      </c>
      <c r="G3169" s="43">
        <v>0.05</v>
      </c>
      <c r="H3169" s="43">
        <v>22506</v>
      </c>
      <c r="I3169" s="43" t="s">
        <v>76</v>
      </c>
      <c r="J3169" s="43" t="s">
        <v>138</v>
      </c>
      <c r="K3169" s="43">
        <f t="shared" si="392"/>
        <v>2010</v>
      </c>
      <c r="L3169" s="43">
        <f t="shared" si="393"/>
        <v>0</v>
      </c>
      <c r="M3169" s="43">
        <f t="shared" si="394"/>
        <v>1</v>
      </c>
      <c r="N3169" s="43">
        <f t="shared" si="395"/>
        <v>1</v>
      </c>
      <c r="O3169" s="43" t="str">
        <f t="shared" si="396"/>
        <v>C: 4-6%</v>
      </c>
      <c r="P3169" s="45">
        <f t="shared" si="397"/>
        <v>0</v>
      </c>
      <c r="Q3169" s="45">
        <f>IF(L3169=1,F3169*INDEX(Asumsi!$B$5:$B$7,MATCH(I3169,Asumsi!$A$5:$A$7,0))-H3169,0)</f>
        <v>0</v>
      </c>
      <c r="R3169" s="46">
        <f>MIN(G3169,INDEX(Asumsi!$C$5:$C$7,MATCH(I3169,Asumsi!$A$5:$A$7,0)))</f>
        <v>0.05</v>
      </c>
      <c r="S3169" s="43">
        <f t="shared" si="398"/>
        <v>0</v>
      </c>
      <c r="T3169" s="45">
        <f t="shared" si="399"/>
        <v>0</v>
      </c>
      <c r="U3169" s="45">
        <f>IF(L3169=1,F3169*INDEX(Asumsi!$B$5:$B$7,MATCH(I3169,Asumsi!$A$5:$A$7,0))-F3169*R3169,0)</f>
        <v>0</v>
      </c>
      <c r="V3169" s="45">
        <f>IF(S3169=1,U3169*(1-Asumsi!$B$10),U3169)</f>
        <v>0</v>
      </c>
    </row>
    <row r="3170" spans="1:22" x14ac:dyDescent="0.35">
      <c r="A3170" s="43">
        <v>36838</v>
      </c>
      <c r="B3170" s="43" t="s">
        <v>202</v>
      </c>
      <c r="C3170" s="43" t="s">
        <v>613</v>
      </c>
      <c r="D3170" s="44">
        <v>39911</v>
      </c>
      <c r="E3170" s="43">
        <v>3</v>
      </c>
      <c r="F3170" s="43">
        <v>65520</v>
      </c>
      <c r="G3170" s="43">
        <v>0.06</v>
      </c>
      <c r="H3170" s="43">
        <v>3931</v>
      </c>
      <c r="I3170" s="43" t="s">
        <v>76</v>
      </c>
      <c r="J3170" s="43" t="s">
        <v>149</v>
      </c>
      <c r="K3170" s="43">
        <f t="shared" si="392"/>
        <v>2009</v>
      </c>
      <c r="L3170" s="43">
        <f t="shared" si="393"/>
        <v>1</v>
      </c>
      <c r="M3170" s="43">
        <f t="shared" si="394"/>
        <v>0</v>
      </c>
      <c r="N3170" s="43">
        <f t="shared" si="395"/>
        <v>1</v>
      </c>
      <c r="O3170" s="43" t="str">
        <f t="shared" si="396"/>
        <v>C: 4-6%</v>
      </c>
      <c r="P3170" s="45">
        <f t="shared" si="397"/>
        <v>61589</v>
      </c>
      <c r="Q3170" s="45">
        <f>IF(L3170=1,F3170*INDEX(Asumsi!$B$5:$B$7,MATCH(I3170,Asumsi!$A$5:$A$7,0))-H3170,0)</f>
        <v>15725</v>
      </c>
      <c r="R3170" s="46">
        <f>MIN(G3170,INDEX(Asumsi!$C$5:$C$7,MATCH(I3170,Asumsi!$A$5:$A$7,0)))</f>
        <v>0.05</v>
      </c>
      <c r="S3170" s="43">
        <f t="shared" si="398"/>
        <v>1</v>
      </c>
      <c r="T3170" s="45">
        <f t="shared" si="399"/>
        <v>655.1999999999997</v>
      </c>
      <c r="U3170" s="45">
        <f>IF(L3170=1,F3170*INDEX(Asumsi!$B$5:$B$7,MATCH(I3170,Asumsi!$A$5:$A$7,0))-F3170*R3170,0)</f>
        <v>16380</v>
      </c>
      <c r="V3170" s="45">
        <f>IF(S3170=1,U3170*(1-Asumsi!$B$10),U3170)</f>
        <v>15561</v>
      </c>
    </row>
    <row r="3171" spans="1:22" x14ac:dyDescent="0.35">
      <c r="A3171" s="43">
        <v>37252</v>
      </c>
      <c r="B3171" s="43" t="s">
        <v>202</v>
      </c>
      <c r="C3171" s="43" t="s">
        <v>771</v>
      </c>
      <c r="D3171" s="44">
        <v>40866</v>
      </c>
      <c r="E3171" s="43">
        <v>21</v>
      </c>
      <c r="F3171" s="43">
        <v>3006980</v>
      </c>
      <c r="G3171" s="43">
        <v>0.03</v>
      </c>
      <c r="H3171" s="43">
        <v>90209</v>
      </c>
      <c r="I3171" s="43" t="s">
        <v>76</v>
      </c>
      <c r="J3171" s="43" t="s">
        <v>141</v>
      </c>
      <c r="K3171" s="43">
        <f t="shared" si="392"/>
        <v>2011</v>
      </c>
      <c r="L3171" s="43">
        <f t="shared" si="393"/>
        <v>1</v>
      </c>
      <c r="M3171" s="43">
        <f t="shared" si="394"/>
        <v>0</v>
      </c>
      <c r="N3171" s="43">
        <f t="shared" si="395"/>
        <v>1</v>
      </c>
      <c r="O3171" s="43" t="str">
        <f t="shared" si="396"/>
        <v>B: 1-3%</v>
      </c>
      <c r="P3171" s="45">
        <f t="shared" si="397"/>
        <v>2916771</v>
      </c>
      <c r="Q3171" s="45">
        <f>IF(L3171=1,F3171*INDEX(Asumsi!$B$5:$B$7,MATCH(I3171,Asumsi!$A$5:$A$7,0))-H3171,0)</f>
        <v>811885</v>
      </c>
      <c r="R3171" s="46">
        <f>MIN(G3171,INDEX(Asumsi!$C$5:$C$7,MATCH(I3171,Asumsi!$A$5:$A$7,0)))</f>
        <v>0.03</v>
      </c>
      <c r="S3171" s="43">
        <f t="shared" si="398"/>
        <v>0</v>
      </c>
      <c r="T3171" s="45">
        <f t="shared" si="399"/>
        <v>0</v>
      </c>
      <c r="U3171" s="45">
        <f>IF(L3171=1,F3171*INDEX(Asumsi!$B$5:$B$7,MATCH(I3171,Asumsi!$A$5:$A$7,0))-F3171*R3171,0)</f>
        <v>811884.6</v>
      </c>
      <c r="V3171" s="45">
        <f>IF(S3171=1,U3171*(1-Asumsi!$B$10),U3171)</f>
        <v>811884.6</v>
      </c>
    </row>
    <row r="3172" spans="1:22" x14ac:dyDescent="0.35">
      <c r="A3172" s="43">
        <v>38979</v>
      </c>
      <c r="B3172" s="43" t="s">
        <v>202</v>
      </c>
      <c r="C3172" s="43" t="s">
        <v>771</v>
      </c>
      <c r="D3172" s="44">
        <v>40235</v>
      </c>
      <c r="E3172" s="43">
        <v>48</v>
      </c>
      <c r="F3172" s="43">
        <v>6710200</v>
      </c>
      <c r="G3172" s="43">
        <v>7.0000000000000007E-2</v>
      </c>
      <c r="H3172" s="43">
        <v>469714</v>
      </c>
      <c r="I3172" s="43" t="s">
        <v>75</v>
      </c>
      <c r="J3172" s="43" t="s">
        <v>135</v>
      </c>
      <c r="K3172" s="43">
        <f t="shared" si="392"/>
        <v>2010</v>
      </c>
      <c r="L3172" s="43">
        <f t="shared" si="393"/>
        <v>1</v>
      </c>
      <c r="M3172" s="43">
        <f t="shared" si="394"/>
        <v>0</v>
      </c>
      <c r="N3172" s="43">
        <f t="shared" si="395"/>
        <v>1</v>
      </c>
      <c r="O3172" s="43" t="str">
        <f t="shared" si="396"/>
        <v>D: 7%+</v>
      </c>
      <c r="P3172" s="45">
        <f t="shared" si="397"/>
        <v>6240486</v>
      </c>
      <c r="Q3172" s="45">
        <f>IF(L3172=1,F3172*INDEX(Asumsi!$B$5:$B$7,MATCH(I3172,Asumsi!$A$5:$A$7,0))-H3172,0)</f>
        <v>1543346</v>
      </c>
      <c r="R3172" s="46">
        <f>MIN(G3172,INDEX(Asumsi!$C$5:$C$7,MATCH(I3172,Asumsi!$A$5:$A$7,0)))</f>
        <v>0.03</v>
      </c>
      <c r="S3172" s="43">
        <f t="shared" si="398"/>
        <v>1</v>
      </c>
      <c r="T3172" s="45">
        <f t="shared" si="399"/>
        <v>268408.00000000006</v>
      </c>
      <c r="U3172" s="45">
        <f>IF(L3172=1,F3172*INDEX(Asumsi!$B$5:$B$7,MATCH(I3172,Asumsi!$A$5:$A$7,0))-F3172*R3172,0)</f>
        <v>1811754</v>
      </c>
      <c r="V3172" s="45">
        <f>IF(S3172=1,U3172*(1-Asumsi!$B$10),U3172)</f>
        <v>1721166.2999999998</v>
      </c>
    </row>
    <row r="3173" spans="1:22" x14ac:dyDescent="0.35">
      <c r="A3173" s="43">
        <v>39619</v>
      </c>
      <c r="B3173" s="43" t="s">
        <v>209</v>
      </c>
      <c r="C3173" s="43" t="s">
        <v>768</v>
      </c>
      <c r="D3173" s="44">
        <v>40912</v>
      </c>
      <c r="E3173" s="43">
        <v>15</v>
      </c>
      <c r="F3173" s="43">
        <v>1485600</v>
      </c>
      <c r="G3173" s="43">
        <v>0.02</v>
      </c>
      <c r="H3173" s="43">
        <v>29712</v>
      </c>
      <c r="I3173" s="43" t="s">
        <v>75</v>
      </c>
      <c r="J3173" s="43" t="s">
        <v>144</v>
      </c>
      <c r="K3173" s="43">
        <f t="shared" si="392"/>
        <v>2012</v>
      </c>
      <c r="L3173" s="43">
        <f t="shared" si="393"/>
        <v>0</v>
      </c>
      <c r="M3173" s="43">
        <f t="shared" si="394"/>
        <v>1</v>
      </c>
      <c r="N3173" s="43">
        <f t="shared" si="395"/>
        <v>1</v>
      </c>
      <c r="O3173" s="43" t="str">
        <f t="shared" si="396"/>
        <v>B: 1-3%</v>
      </c>
      <c r="P3173" s="45">
        <f t="shared" si="397"/>
        <v>0</v>
      </c>
      <c r="Q3173" s="45">
        <f>IF(L3173=1,F3173*INDEX(Asumsi!$B$5:$B$7,MATCH(I3173,Asumsi!$A$5:$A$7,0))-H3173,0)</f>
        <v>0</v>
      </c>
      <c r="R3173" s="46">
        <f>MIN(G3173,INDEX(Asumsi!$C$5:$C$7,MATCH(I3173,Asumsi!$A$5:$A$7,0)))</f>
        <v>0.02</v>
      </c>
      <c r="S3173" s="43">
        <f t="shared" si="398"/>
        <v>0</v>
      </c>
      <c r="T3173" s="45">
        <f t="shared" si="399"/>
        <v>0</v>
      </c>
      <c r="U3173" s="45">
        <f>IF(L3173=1,F3173*INDEX(Asumsi!$B$5:$B$7,MATCH(I3173,Asumsi!$A$5:$A$7,0))-F3173*R3173,0)</f>
        <v>0</v>
      </c>
      <c r="V3173" s="45">
        <f>IF(S3173=1,U3173*(1-Asumsi!$B$10),U3173)</f>
        <v>0</v>
      </c>
    </row>
    <row r="3174" spans="1:22" x14ac:dyDescent="0.35">
      <c r="A3174" s="43">
        <v>40101</v>
      </c>
      <c r="B3174" s="43" t="s">
        <v>202</v>
      </c>
      <c r="C3174" s="43" t="s">
        <v>762</v>
      </c>
      <c r="D3174" s="44">
        <v>39844</v>
      </c>
      <c r="E3174" s="43">
        <v>46</v>
      </c>
      <c r="F3174" s="43">
        <v>4376120</v>
      </c>
      <c r="G3174" s="43">
        <v>0.1</v>
      </c>
      <c r="H3174" s="43">
        <v>437612</v>
      </c>
      <c r="I3174" s="43" t="s">
        <v>77</v>
      </c>
      <c r="J3174" s="43" t="s">
        <v>142</v>
      </c>
      <c r="K3174" s="43">
        <f t="shared" si="392"/>
        <v>2009</v>
      </c>
      <c r="L3174" s="43">
        <f t="shared" si="393"/>
        <v>1</v>
      </c>
      <c r="M3174" s="43">
        <f t="shared" si="394"/>
        <v>0</v>
      </c>
      <c r="N3174" s="43">
        <f t="shared" si="395"/>
        <v>1</v>
      </c>
      <c r="O3174" s="43" t="str">
        <f t="shared" si="396"/>
        <v>D: 7%+</v>
      </c>
      <c r="P3174" s="45">
        <f t="shared" si="397"/>
        <v>3938508</v>
      </c>
      <c r="Q3174" s="45">
        <f>IF(L3174=1,F3174*INDEX(Asumsi!$B$5:$B$7,MATCH(I3174,Asumsi!$A$5:$A$7,0))-H3174,0)</f>
        <v>875224</v>
      </c>
      <c r="R3174" s="46">
        <f>MIN(G3174,INDEX(Asumsi!$C$5:$C$7,MATCH(I3174,Asumsi!$A$5:$A$7,0)))</f>
        <v>0.05</v>
      </c>
      <c r="S3174" s="43">
        <f t="shared" si="398"/>
        <v>1</v>
      </c>
      <c r="T3174" s="45">
        <f t="shared" si="399"/>
        <v>218806</v>
      </c>
      <c r="U3174" s="45">
        <f>IF(L3174=1,F3174*INDEX(Asumsi!$B$5:$B$7,MATCH(I3174,Asumsi!$A$5:$A$7,0))-F3174*R3174,0)</f>
        <v>1094030</v>
      </c>
      <c r="V3174" s="45">
        <f>IF(S3174=1,U3174*(1-Asumsi!$B$10),U3174)</f>
        <v>1039328.5</v>
      </c>
    </row>
    <row r="3175" spans="1:22" x14ac:dyDescent="0.35">
      <c r="A3175" s="43">
        <v>41542</v>
      </c>
      <c r="B3175" s="43" t="s">
        <v>202</v>
      </c>
      <c r="C3175" s="43" t="s">
        <v>613</v>
      </c>
      <c r="D3175" s="44">
        <v>40082</v>
      </c>
      <c r="E3175" s="43">
        <v>47</v>
      </c>
      <c r="F3175" s="43">
        <v>12362960</v>
      </c>
      <c r="G3175" s="43">
        <v>0.03</v>
      </c>
      <c r="H3175" s="43">
        <v>370889</v>
      </c>
      <c r="I3175" s="43" t="s">
        <v>75</v>
      </c>
      <c r="J3175" s="43" t="s">
        <v>136</v>
      </c>
      <c r="K3175" s="43">
        <f t="shared" si="392"/>
        <v>2009</v>
      </c>
      <c r="L3175" s="43">
        <f t="shared" si="393"/>
        <v>1</v>
      </c>
      <c r="M3175" s="43">
        <f t="shared" si="394"/>
        <v>0</v>
      </c>
      <c r="N3175" s="43">
        <f t="shared" si="395"/>
        <v>1</v>
      </c>
      <c r="O3175" s="43" t="str">
        <f t="shared" si="396"/>
        <v>B: 1-3%</v>
      </c>
      <c r="P3175" s="45">
        <f t="shared" si="397"/>
        <v>11992071</v>
      </c>
      <c r="Q3175" s="45">
        <f>IF(L3175=1,F3175*INDEX(Asumsi!$B$5:$B$7,MATCH(I3175,Asumsi!$A$5:$A$7,0))-H3175,0)</f>
        <v>3337999</v>
      </c>
      <c r="R3175" s="46">
        <f>MIN(G3175,INDEX(Asumsi!$C$5:$C$7,MATCH(I3175,Asumsi!$A$5:$A$7,0)))</f>
        <v>0.03</v>
      </c>
      <c r="S3175" s="43">
        <f t="shared" si="398"/>
        <v>0</v>
      </c>
      <c r="T3175" s="45">
        <f t="shared" si="399"/>
        <v>0</v>
      </c>
      <c r="U3175" s="45">
        <f>IF(L3175=1,F3175*INDEX(Asumsi!$B$5:$B$7,MATCH(I3175,Asumsi!$A$5:$A$7,0))-F3175*R3175,0)</f>
        <v>3337999.2</v>
      </c>
      <c r="V3175" s="45">
        <f>IF(S3175=1,U3175*(1-Asumsi!$B$10),U3175)</f>
        <v>3337999.2</v>
      </c>
    </row>
    <row r="3176" spans="1:22" x14ac:dyDescent="0.35">
      <c r="A3176" s="43">
        <v>42565</v>
      </c>
      <c r="B3176" s="43" t="s">
        <v>202</v>
      </c>
      <c r="C3176" s="43" t="s">
        <v>766</v>
      </c>
      <c r="D3176" s="44">
        <v>40443</v>
      </c>
      <c r="E3176" s="43">
        <v>33</v>
      </c>
      <c r="F3176" s="43">
        <v>567600</v>
      </c>
      <c r="G3176" s="43">
        <v>0.04</v>
      </c>
      <c r="H3176" s="43">
        <v>22704</v>
      </c>
      <c r="I3176" s="43" t="s">
        <v>76</v>
      </c>
      <c r="J3176" s="43" t="s">
        <v>138</v>
      </c>
      <c r="K3176" s="43">
        <f t="shared" si="392"/>
        <v>2010</v>
      </c>
      <c r="L3176" s="43">
        <f t="shared" si="393"/>
        <v>1</v>
      </c>
      <c r="M3176" s="43">
        <f t="shared" si="394"/>
        <v>0</v>
      </c>
      <c r="N3176" s="43">
        <f t="shared" si="395"/>
        <v>1</v>
      </c>
      <c r="O3176" s="43" t="str">
        <f t="shared" si="396"/>
        <v>C: 4-6%</v>
      </c>
      <c r="P3176" s="45">
        <f t="shared" si="397"/>
        <v>544896</v>
      </c>
      <c r="Q3176" s="45">
        <f>IF(L3176=1,F3176*INDEX(Asumsi!$B$5:$B$7,MATCH(I3176,Asumsi!$A$5:$A$7,0))-H3176,0)</f>
        <v>147576</v>
      </c>
      <c r="R3176" s="46">
        <f>MIN(G3176,INDEX(Asumsi!$C$5:$C$7,MATCH(I3176,Asumsi!$A$5:$A$7,0)))</f>
        <v>0.04</v>
      </c>
      <c r="S3176" s="43">
        <f t="shared" si="398"/>
        <v>0</v>
      </c>
      <c r="T3176" s="45">
        <f t="shared" si="399"/>
        <v>0</v>
      </c>
      <c r="U3176" s="45">
        <f>IF(L3176=1,F3176*INDEX(Asumsi!$B$5:$B$7,MATCH(I3176,Asumsi!$A$5:$A$7,0))-F3176*R3176,0)</f>
        <v>147576</v>
      </c>
      <c r="V3176" s="45">
        <f>IF(S3176=1,U3176*(1-Asumsi!$B$10),U3176)</f>
        <v>147576</v>
      </c>
    </row>
    <row r="3177" spans="1:22" x14ac:dyDescent="0.35">
      <c r="A3177" s="43">
        <v>42823</v>
      </c>
      <c r="B3177" s="43" t="s">
        <v>209</v>
      </c>
      <c r="C3177" s="43" t="s">
        <v>771</v>
      </c>
      <c r="D3177" s="44">
        <v>40354</v>
      </c>
      <c r="E3177" s="43">
        <v>8</v>
      </c>
      <c r="F3177" s="43">
        <v>98280</v>
      </c>
      <c r="G3177" s="43">
        <v>0.05</v>
      </c>
      <c r="H3177" s="43">
        <v>4914</v>
      </c>
      <c r="I3177" s="43" t="s">
        <v>76</v>
      </c>
      <c r="J3177" s="43" t="s">
        <v>145</v>
      </c>
      <c r="K3177" s="43">
        <f t="shared" si="392"/>
        <v>2010</v>
      </c>
      <c r="L3177" s="43">
        <f t="shared" si="393"/>
        <v>0</v>
      </c>
      <c r="M3177" s="43">
        <f t="shared" si="394"/>
        <v>1</v>
      </c>
      <c r="N3177" s="43">
        <f t="shared" si="395"/>
        <v>1</v>
      </c>
      <c r="O3177" s="43" t="str">
        <f t="shared" si="396"/>
        <v>C: 4-6%</v>
      </c>
      <c r="P3177" s="45">
        <f t="shared" si="397"/>
        <v>0</v>
      </c>
      <c r="Q3177" s="45">
        <f>IF(L3177=1,F3177*INDEX(Asumsi!$B$5:$B$7,MATCH(I3177,Asumsi!$A$5:$A$7,0))-H3177,0)</f>
        <v>0</v>
      </c>
      <c r="R3177" s="46">
        <f>MIN(G3177,INDEX(Asumsi!$C$5:$C$7,MATCH(I3177,Asumsi!$A$5:$A$7,0)))</f>
        <v>0.05</v>
      </c>
      <c r="S3177" s="43">
        <f t="shared" si="398"/>
        <v>0</v>
      </c>
      <c r="T3177" s="45">
        <f t="shared" si="399"/>
        <v>0</v>
      </c>
      <c r="U3177" s="45">
        <f>IF(L3177=1,F3177*INDEX(Asumsi!$B$5:$B$7,MATCH(I3177,Asumsi!$A$5:$A$7,0))-F3177*R3177,0)</f>
        <v>0</v>
      </c>
      <c r="V3177" s="45">
        <f>IF(S3177=1,U3177*(1-Asumsi!$B$10),U3177)</f>
        <v>0</v>
      </c>
    </row>
    <row r="3178" spans="1:22" x14ac:dyDescent="0.35">
      <c r="A3178" s="43">
        <v>43398</v>
      </c>
      <c r="B3178" s="43" t="s">
        <v>202</v>
      </c>
      <c r="C3178" s="43" t="s">
        <v>762</v>
      </c>
      <c r="D3178" s="44">
        <v>40657</v>
      </c>
      <c r="E3178" s="43">
        <v>10</v>
      </c>
      <c r="F3178" s="43">
        <v>3201700</v>
      </c>
      <c r="G3178" s="43">
        <v>7.0000000000000007E-2</v>
      </c>
      <c r="H3178" s="43">
        <v>224119</v>
      </c>
      <c r="I3178" s="43" t="s">
        <v>75</v>
      </c>
      <c r="J3178" s="43" t="s">
        <v>136</v>
      </c>
      <c r="K3178" s="43">
        <f t="shared" si="392"/>
        <v>2011</v>
      </c>
      <c r="L3178" s="43">
        <f t="shared" si="393"/>
        <v>1</v>
      </c>
      <c r="M3178" s="43">
        <f t="shared" si="394"/>
        <v>0</v>
      </c>
      <c r="N3178" s="43">
        <f t="shared" si="395"/>
        <v>1</v>
      </c>
      <c r="O3178" s="43" t="str">
        <f t="shared" si="396"/>
        <v>D: 7%+</v>
      </c>
      <c r="P3178" s="45">
        <f t="shared" si="397"/>
        <v>2977581</v>
      </c>
      <c r="Q3178" s="45">
        <f>IF(L3178=1,F3178*INDEX(Asumsi!$B$5:$B$7,MATCH(I3178,Asumsi!$A$5:$A$7,0))-H3178,0)</f>
        <v>736391</v>
      </c>
      <c r="R3178" s="46">
        <f>MIN(G3178,INDEX(Asumsi!$C$5:$C$7,MATCH(I3178,Asumsi!$A$5:$A$7,0)))</f>
        <v>0.03</v>
      </c>
      <c r="S3178" s="43">
        <f t="shared" si="398"/>
        <v>1</v>
      </c>
      <c r="T3178" s="45">
        <f t="shared" si="399"/>
        <v>128068.00000000003</v>
      </c>
      <c r="U3178" s="45">
        <f>IF(L3178=1,F3178*INDEX(Asumsi!$B$5:$B$7,MATCH(I3178,Asumsi!$A$5:$A$7,0))-F3178*R3178,0)</f>
        <v>864459</v>
      </c>
      <c r="V3178" s="45">
        <f>IF(S3178=1,U3178*(1-Asumsi!$B$10),U3178)</f>
        <v>821236.04999999993</v>
      </c>
    </row>
    <row r="3179" spans="1:22" x14ac:dyDescent="0.35">
      <c r="A3179" s="43">
        <v>44002</v>
      </c>
      <c r="B3179" s="43" t="s">
        <v>202</v>
      </c>
      <c r="C3179" s="43" t="s">
        <v>762</v>
      </c>
      <c r="D3179" s="44">
        <v>39851</v>
      </c>
      <c r="E3179" s="43">
        <v>46</v>
      </c>
      <c r="F3179" s="43">
        <v>641860</v>
      </c>
      <c r="G3179" s="43">
        <v>0.05</v>
      </c>
      <c r="H3179" s="43">
        <v>32093</v>
      </c>
      <c r="I3179" s="43" t="s">
        <v>76</v>
      </c>
      <c r="J3179" s="43" t="s">
        <v>145</v>
      </c>
      <c r="K3179" s="43">
        <f t="shared" si="392"/>
        <v>2009</v>
      </c>
      <c r="L3179" s="43">
        <f t="shared" si="393"/>
        <v>1</v>
      </c>
      <c r="M3179" s="43">
        <f t="shared" si="394"/>
        <v>0</v>
      </c>
      <c r="N3179" s="43">
        <f t="shared" si="395"/>
        <v>1</v>
      </c>
      <c r="O3179" s="43" t="str">
        <f t="shared" si="396"/>
        <v>C: 4-6%</v>
      </c>
      <c r="P3179" s="45">
        <f t="shared" si="397"/>
        <v>609767</v>
      </c>
      <c r="Q3179" s="45">
        <f>IF(L3179=1,F3179*INDEX(Asumsi!$B$5:$B$7,MATCH(I3179,Asumsi!$A$5:$A$7,0))-H3179,0)</f>
        <v>160465</v>
      </c>
      <c r="R3179" s="46">
        <f>MIN(G3179,INDEX(Asumsi!$C$5:$C$7,MATCH(I3179,Asumsi!$A$5:$A$7,0)))</f>
        <v>0.05</v>
      </c>
      <c r="S3179" s="43">
        <f t="shared" si="398"/>
        <v>0</v>
      </c>
      <c r="T3179" s="45">
        <f t="shared" si="399"/>
        <v>0</v>
      </c>
      <c r="U3179" s="45">
        <f>IF(L3179=1,F3179*INDEX(Asumsi!$B$5:$B$7,MATCH(I3179,Asumsi!$A$5:$A$7,0))-F3179*R3179,0)</f>
        <v>160465</v>
      </c>
      <c r="V3179" s="45">
        <f>IF(S3179=1,U3179*(1-Asumsi!$B$10),U3179)</f>
        <v>160465</v>
      </c>
    </row>
    <row r="3180" spans="1:22" x14ac:dyDescent="0.35">
      <c r="A3180" s="43">
        <v>44359</v>
      </c>
      <c r="B3180" s="43" t="s">
        <v>202</v>
      </c>
      <c r="C3180" s="43" t="s">
        <v>765</v>
      </c>
      <c r="D3180" s="44">
        <v>40511</v>
      </c>
      <c r="E3180" s="43">
        <v>19</v>
      </c>
      <c r="F3180" s="43">
        <v>226400</v>
      </c>
      <c r="G3180" s="43">
        <v>0.1</v>
      </c>
      <c r="H3180" s="43">
        <v>22640</v>
      </c>
      <c r="I3180" s="43" t="s">
        <v>76</v>
      </c>
      <c r="J3180" s="43" t="s">
        <v>147</v>
      </c>
      <c r="K3180" s="43">
        <f t="shared" si="392"/>
        <v>2010</v>
      </c>
      <c r="L3180" s="43">
        <f t="shared" si="393"/>
        <v>1</v>
      </c>
      <c r="M3180" s="43">
        <f t="shared" si="394"/>
        <v>0</v>
      </c>
      <c r="N3180" s="43">
        <f t="shared" si="395"/>
        <v>1</v>
      </c>
      <c r="O3180" s="43" t="str">
        <f t="shared" si="396"/>
        <v>D: 7%+</v>
      </c>
      <c r="P3180" s="45">
        <f t="shared" si="397"/>
        <v>203760</v>
      </c>
      <c r="Q3180" s="45">
        <f>IF(L3180=1,F3180*INDEX(Asumsi!$B$5:$B$7,MATCH(I3180,Asumsi!$A$5:$A$7,0))-H3180,0)</f>
        <v>45280</v>
      </c>
      <c r="R3180" s="46">
        <f>MIN(G3180,INDEX(Asumsi!$C$5:$C$7,MATCH(I3180,Asumsi!$A$5:$A$7,0)))</f>
        <v>0.05</v>
      </c>
      <c r="S3180" s="43">
        <f t="shared" si="398"/>
        <v>1</v>
      </c>
      <c r="T3180" s="45">
        <f t="shared" si="399"/>
        <v>11320</v>
      </c>
      <c r="U3180" s="45">
        <f>IF(L3180=1,F3180*INDEX(Asumsi!$B$5:$B$7,MATCH(I3180,Asumsi!$A$5:$A$7,0))-F3180*R3180,0)</f>
        <v>56600</v>
      </c>
      <c r="V3180" s="45">
        <f>IF(S3180=1,U3180*(1-Asumsi!$B$10),U3180)</f>
        <v>53770</v>
      </c>
    </row>
    <row r="3181" spans="1:22" x14ac:dyDescent="0.35">
      <c r="A3181" s="43">
        <v>44871</v>
      </c>
      <c r="B3181" s="43" t="s">
        <v>202</v>
      </c>
      <c r="C3181" s="43" t="s">
        <v>773</v>
      </c>
      <c r="D3181" s="44">
        <v>40666</v>
      </c>
      <c r="E3181" s="43">
        <v>27</v>
      </c>
      <c r="F3181" s="43">
        <v>188920</v>
      </c>
      <c r="G3181" s="43">
        <v>0.02</v>
      </c>
      <c r="H3181" s="43">
        <v>3778</v>
      </c>
      <c r="I3181" s="43" t="s">
        <v>76</v>
      </c>
      <c r="J3181" s="43" t="s">
        <v>147</v>
      </c>
      <c r="K3181" s="43">
        <f t="shared" si="392"/>
        <v>2011</v>
      </c>
      <c r="L3181" s="43">
        <f t="shared" si="393"/>
        <v>1</v>
      </c>
      <c r="M3181" s="43">
        <f t="shared" si="394"/>
        <v>0</v>
      </c>
      <c r="N3181" s="43">
        <f t="shared" si="395"/>
        <v>1</v>
      </c>
      <c r="O3181" s="43" t="str">
        <f t="shared" si="396"/>
        <v>B: 1-3%</v>
      </c>
      <c r="P3181" s="45">
        <f t="shared" si="397"/>
        <v>185142</v>
      </c>
      <c r="Q3181" s="45">
        <f>IF(L3181=1,F3181*INDEX(Asumsi!$B$5:$B$7,MATCH(I3181,Asumsi!$A$5:$A$7,0))-H3181,0)</f>
        <v>52898</v>
      </c>
      <c r="R3181" s="46">
        <f>MIN(G3181,INDEX(Asumsi!$C$5:$C$7,MATCH(I3181,Asumsi!$A$5:$A$7,0)))</f>
        <v>0.02</v>
      </c>
      <c r="S3181" s="43">
        <f t="shared" si="398"/>
        <v>0</v>
      </c>
      <c r="T3181" s="45">
        <f t="shared" si="399"/>
        <v>0</v>
      </c>
      <c r="U3181" s="45">
        <f>IF(L3181=1,F3181*INDEX(Asumsi!$B$5:$B$7,MATCH(I3181,Asumsi!$A$5:$A$7,0))-F3181*R3181,0)</f>
        <v>52897.599999999999</v>
      </c>
      <c r="V3181" s="45">
        <f>IF(S3181=1,U3181*(1-Asumsi!$B$10),U3181)</f>
        <v>52897.599999999999</v>
      </c>
    </row>
    <row r="3182" spans="1:22" x14ac:dyDescent="0.35">
      <c r="A3182" s="43">
        <v>46055</v>
      </c>
      <c r="B3182" s="43" t="s">
        <v>202</v>
      </c>
      <c r="C3182" s="43" t="s">
        <v>613</v>
      </c>
      <c r="D3182" s="44">
        <v>41062</v>
      </c>
      <c r="E3182" s="43">
        <v>25</v>
      </c>
      <c r="F3182" s="43">
        <v>2582400</v>
      </c>
      <c r="G3182" s="43">
        <v>0.04</v>
      </c>
      <c r="H3182" s="43">
        <v>103296</v>
      </c>
      <c r="I3182" s="43" t="s">
        <v>77</v>
      </c>
      <c r="J3182" s="43" t="s">
        <v>142</v>
      </c>
      <c r="K3182" s="43">
        <f t="shared" si="392"/>
        <v>2012</v>
      </c>
      <c r="L3182" s="43">
        <f t="shared" si="393"/>
        <v>1</v>
      </c>
      <c r="M3182" s="43">
        <f t="shared" si="394"/>
        <v>0</v>
      </c>
      <c r="N3182" s="43">
        <f t="shared" si="395"/>
        <v>1</v>
      </c>
      <c r="O3182" s="43" t="str">
        <f t="shared" si="396"/>
        <v>C: 4-6%</v>
      </c>
      <c r="P3182" s="45">
        <f t="shared" si="397"/>
        <v>2479104</v>
      </c>
      <c r="Q3182" s="45">
        <f>IF(L3182=1,F3182*INDEX(Asumsi!$B$5:$B$7,MATCH(I3182,Asumsi!$A$5:$A$7,0))-H3182,0)</f>
        <v>671424</v>
      </c>
      <c r="R3182" s="46">
        <f>MIN(G3182,INDEX(Asumsi!$C$5:$C$7,MATCH(I3182,Asumsi!$A$5:$A$7,0)))</f>
        <v>0.04</v>
      </c>
      <c r="S3182" s="43">
        <f t="shared" si="398"/>
        <v>0</v>
      </c>
      <c r="T3182" s="45">
        <f t="shared" si="399"/>
        <v>0</v>
      </c>
      <c r="U3182" s="45">
        <f>IF(L3182=1,F3182*INDEX(Asumsi!$B$5:$B$7,MATCH(I3182,Asumsi!$A$5:$A$7,0))-F3182*R3182,0)</f>
        <v>671424</v>
      </c>
      <c r="V3182" s="45">
        <f>IF(S3182=1,U3182*(1-Asumsi!$B$10),U3182)</f>
        <v>671424</v>
      </c>
    </row>
    <row r="3183" spans="1:22" x14ac:dyDescent="0.35">
      <c r="A3183" s="43">
        <v>46624</v>
      </c>
      <c r="B3183" s="43" t="s">
        <v>202</v>
      </c>
      <c r="C3183" s="43" t="s">
        <v>765</v>
      </c>
      <c r="D3183" s="44">
        <v>40294</v>
      </c>
      <c r="E3183" s="43">
        <v>28</v>
      </c>
      <c r="F3183" s="43">
        <v>220400</v>
      </c>
      <c r="G3183" s="43">
        <v>7.0000000000000007E-2</v>
      </c>
      <c r="H3183" s="43">
        <v>15428</v>
      </c>
      <c r="I3183" s="43" t="s">
        <v>76</v>
      </c>
      <c r="J3183" s="43" t="s">
        <v>149</v>
      </c>
      <c r="K3183" s="43">
        <f t="shared" si="392"/>
        <v>2010</v>
      </c>
      <c r="L3183" s="43">
        <f t="shared" si="393"/>
        <v>1</v>
      </c>
      <c r="M3183" s="43">
        <f t="shared" si="394"/>
        <v>0</v>
      </c>
      <c r="N3183" s="43">
        <f t="shared" si="395"/>
        <v>1</v>
      </c>
      <c r="O3183" s="43" t="str">
        <f t="shared" si="396"/>
        <v>D: 7%+</v>
      </c>
      <c r="P3183" s="45">
        <f t="shared" si="397"/>
        <v>204972</v>
      </c>
      <c r="Q3183" s="45">
        <f>IF(L3183=1,F3183*INDEX(Asumsi!$B$5:$B$7,MATCH(I3183,Asumsi!$A$5:$A$7,0))-H3183,0)</f>
        <v>50692</v>
      </c>
      <c r="R3183" s="46">
        <f>MIN(G3183,INDEX(Asumsi!$C$5:$C$7,MATCH(I3183,Asumsi!$A$5:$A$7,0)))</f>
        <v>0.05</v>
      </c>
      <c r="S3183" s="43">
        <f t="shared" si="398"/>
        <v>1</v>
      </c>
      <c r="T3183" s="45">
        <f t="shared" si="399"/>
        <v>4408.0000000000009</v>
      </c>
      <c r="U3183" s="45">
        <f>IF(L3183=1,F3183*INDEX(Asumsi!$B$5:$B$7,MATCH(I3183,Asumsi!$A$5:$A$7,0))-F3183*R3183,0)</f>
        <v>55100</v>
      </c>
      <c r="V3183" s="45">
        <f>IF(S3183=1,U3183*(1-Asumsi!$B$10),U3183)</f>
        <v>52345</v>
      </c>
    </row>
    <row r="3184" spans="1:22" x14ac:dyDescent="0.35">
      <c r="A3184" s="43">
        <v>47079</v>
      </c>
      <c r="B3184" s="43" t="s">
        <v>209</v>
      </c>
      <c r="C3184" s="43" t="s">
        <v>774</v>
      </c>
      <c r="D3184" s="44">
        <v>40893</v>
      </c>
      <c r="E3184" s="43">
        <v>34</v>
      </c>
      <c r="F3184" s="43">
        <v>2139700</v>
      </c>
      <c r="G3184" s="43">
        <v>7.0000000000000007E-2</v>
      </c>
      <c r="H3184" s="43">
        <v>149779</v>
      </c>
      <c r="I3184" s="43" t="s">
        <v>75</v>
      </c>
      <c r="J3184" s="43" t="s">
        <v>136</v>
      </c>
      <c r="K3184" s="43">
        <f t="shared" si="392"/>
        <v>2011</v>
      </c>
      <c r="L3184" s="43">
        <f t="shared" si="393"/>
        <v>0</v>
      </c>
      <c r="M3184" s="43">
        <f t="shared" si="394"/>
        <v>1</v>
      </c>
      <c r="N3184" s="43">
        <f t="shared" si="395"/>
        <v>1</v>
      </c>
      <c r="O3184" s="43" t="str">
        <f t="shared" si="396"/>
        <v>D: 7%+</v>
      </c>
      <c r="P3184" s="45">
        <f t="shared" si="397"/>
        <v>0</v>
      </c>
      <c r="Q3184" s="45">
        <f>IF(L3184=1,F3184*INDEX(Asumsi!$B$5:$B$7,MATCH(I3184,Asumsi!$A$5:$A$7,0))-H3184,0)</f>
        <v>0</v>
      </c>
      <c r="R3184" s="46">
        <f>MIN(G3184,INDEX(Asumsi!$C$5:$C$7,MATCH(I3184,Asumsi!$A$5:$A$7,0)))</f>
        <v>0.03</v>
      </c>
      <c r="S3184" s="43">
        <f t="shared" si="398"/>
        <v>1</v>
      </c>
      <c r="T3184" s="45">
        <f t="shared" si="399"/>
        <v>0</v>
      </c>
      <c r="U3184" s="45">
        <f>IF(L3184=1,F3184*INDEX(Asumsi!$B$5:$B$7,MATCH(I3184,Asumsi!$A$5:$A$7,0))-F3184*R3184,0)</f>
        <v>0</v>
      </c>
      <c r="V3184" s="45">
        <f>IF(S3184=1,U3184*(1-Asumsi!$B$10),U3184)</f>
        <v>0</v>
      </c>
    </row>
    <row r="3185" spans="1:22" x14ac:dyDescent="0.35">
      <c r="A3185" s="43">
        <v>47494</v>
      </c>
      <c r="B3185" s="43" t="s">
        <v>209</v>
      </c>
      <c r="C3185" s="43" t="s">
        <v>613</v>
      </c>
      <c r="D3185" s="44">
        <v>39995</v>
      </c>
      <c r="E3185" s="43">
        <v>42</v>
      </c>
      <c r="F3185" s="43">
        <v>3935660</v>
      </c>
      <c r="G3185" s="43">
        <v>0.04</v>
      </c>
      <c r="H3185" s="43">
        <v>157426</v>
      </c>
      <c r="I3185" s="43" t="s">
        <v>77</v>
      </c>
      <c r="J3185" s="43" t="s">
        <v>142</v>
      </c>
      <c r="K3185" s="43">
        <f t="shared" si="392"/>
        <v>2009</v>
      </c>
      <c r="L3185" s="43">
        <f t="shared" si="393"/>
        <v>0</v>
      </c>
      <c r="M3185" s="43">
        <f t="shared" si="394"/>
        <v>1</v>
      </c>
      <c r="N3185" s="43">
        <f t="shared" si="395"/>
        <v>1</v>
      </c>
      <c r="O3185" s="43" t="str">
        <f t="shared" si="396"/>
        <v>C: 4-6%</v>
      </c>
      <c r="P3185" s="45">
        <f t="shared" si="397"/>
        <v>0</v>
      </c>
      <c r="Q3185" s="45">
        <f>IF(L3185=1,F3185*INDEX(Asumsi!$B$5:$B$7,MATCH(I3185,Asumsi!$A$5:$A$7,0))-H3185,0)</f>
        <v>0</v>
      </c>
      <c r="R3185" s="46">
        <f>MIN(G3185,INDEX(Asumsi!$C$5:$C$7,MATCH(I3185,Asumsi!$A$5:$A$7,0)))</f>
        <v>0.04</v>
      </c>
      <c r="S3185" s="43">
        <f t="shared" si="398"/>
        <v>0</v>
      </c>
      <c r="T3185" s="45">
        <f t="shared" si="399"/>
        <v>0</v>
      </c>
      <c r="U3185" s="45">
        <f>IF(L3185=1,F3185*INDEX(Asumsi!$B$5:$B$7,MATCH(I3185,Asumsi!$A$5:$A$7,0))-F3185*R3185,0)</f>
        <v>0</v>
      </c>
      <c r="V3185" s="45">
        <f>IF(S3185=1,U3185*(1-Asumsi!$B$10),U3185)</f>
        <v>0</v>
      </c>
    </row>
    <row r="3186" spans="1:22" x14ac:dyDescent="0.35">
      <c r="A3186" s="43">
        <v>47622</v>
      </c>
      <c r="B3186" s="43" t="s">
        <v>202</v>
      </c>
      <c r="C3186" s="43" t="s">
        <v>769</v>
      </c>
      <c r="D3186" s="44">
        <v>41164</v>
      </c>
      <c r="E3186" s="43">
        <v>41</v>
      </c>
      <c r="F3186" s="43">
        <v>16376380</v>
      </c>
      <c r="G3186" s="43">
        <v>0.05</v>
      </c>
      <c r="H3186" s="43">
        <v>818819</v>
      </c>
      <c r="I3186" s="43" t="s">
        <v>77</v>
      </c>
      <c r="J3186" s="43" t="s">
        <v>134</v>
      </c>
      <c r="K3186" s="43">
        <f t="shared" si="392"/>
        <v>2012</v>
      </c>
      <c r="L3186" s="43">
        <f t="shared" si="393"/>
        <v>1</v>
      </c>
      <c r="M3186" s="43">
        <f t="shared" si="394"/>
        <v>0</v>
      </c>
      <c r="N3186" s="43">
        <f t="shared" si="395"/>
        <v>1</v>
      </c>
      <c r="O3186" s="43" t="str">
        <f t="shared" si="396"/>
        <v>C: 4-6%</v>
      </c>
      <c r="P3186" s="45">
        <f t="shared" si="397"/>
        <v>15557561</v>
      </c>
      <c r="Q3186" s="45">
        <f>IF(L3186=1,F3186*INDEX(Asumsi!$B$5:$B$7,MATCH(I3186,Asumsi!$A$5:$A$7,0))-H3186,0)</f>
        <v>4094095</v>
      </c>
      <c r="R3186" s="46">
        <f>MIN(G3186,INDEX(Asumsi!$C$5:$C$7,MATCH(I3186,Asumsi!$A$5:$A$7,0)))</f>
        <v>0.05</v>
      </c>
      <c r="S3186" s="43">
        <f t="shared" si="398"/>
        <v>0</v>
      </c>
      <c r="T3186" s="45">
        <f t="shared" si="399"/>
        <v>0</v>
      </c>
      <c r="U3186" s="45">
        <f>IF(L3186=1,F3186*INDEX(Asumsi!$B$5:$B$7,MATCH(I3186,Asumsi!$A$5:$A$7,0))-F3186*R3186,0)</f>
        <v>4094095</v>
      </c>
      <c r="V3186" s="45">
        <f>IF(S3186=1,U3186*(1-Asumsi!$B$10),U3186)</f>
        <v>4094095</v>
      </c>
    </row>
    <row r="3187" spans="1:22" x14ac:dyDescent="0.35">
      <c r="A3187" s="43">
        <v>47938</v>
      </c>
      <c r="B3187" s="43" t="s">
        <v>202</v>
      </c>
      <c r="C3187" s="43" t="s">
        <v>769</v>
      </c>
      <c r="D3187" s="44">
        <v>39988</v>
      </c>
      <c r="E3187" s="43">
        <v>17</v>
      </c>
      <c r="F3187" s="43">
        <v>567307</v>
      </c>
      <c r="G3187" s="43">
        <v>0.09</v>
      </c>
      <c r="H3187" s="43">
        <v>51058</v>
      </c>
      <c r="I3187" s="43" t="s">
        <v>77</v>
      </c>
      <c r="J3187" s="43" t="s">
        <v>137</v>
      </c>
      <c r="K3187" s="43">
        <f t="shared" si="392"/>
        <v>2009</v>
      </c>
      <c r="L3187" s="43">
        <f t="shared" si="393"/>
        <v>1</v>
      </c>
      <c r="M3187" s="43">
        <f t="shared" si="394"/>
        <v>0</v>
      </c>
      <c r="N3187" s="43">
        <f t="shared" si="395"/>
        <v>1</v>
      </c>
      <c r="O3187" s="43" t="str">
        <f t="shared" si="396"/>
        <v>D: 7%+</v>
      </c>
      <c r="P3187" s="45">
        <f t="shared" si="397"/>
        <v>516249</v>
      </c>
      <c r="Q3187" s="45">
        <f>IF(L3187=1,F3187*INDEX(Asumsi!$B$5:$B$7,MATCH(I3187,Asumsi!$A$5:$A$7,0))-H3187,0)</f>
        <v>119134.1</v>
      </c>
      <c r="R3187" s="46">
        <f>MIN(G3187,INDEX(Asumsi!$C$5:$C$7,MATCH(I3187,Asumsi!$A$5:$A$7,0)))</f>
        <v>0.05</v>
      </c>
      <c r="S3187" s="43">
        <f t="shared" si="398"/>
        <v>1</v>
      </c>
      <c r="T3187" s="45">
        <f t="shared" si="399"/>
        <v>22692.279999999995</v>
      </c>
      <c r="U3187" s="45">
        <f>IF(L3187=1,F3187*INDEX(Asumsi!$B$5:$B$7,MATCH(I3187,Asumsi!$A$5:$A$7,0))-F3187*R3187,0)</f>
        <v>141826.75</v>
      </c>
      <c r="V3187" s="45">
        <f>IF(S3187=1,U3187*(1-Asumsi!$B$10),U3187)</f>
        <v>134735.41250000001</v>
      </c>
    </row>
    <row r="3188" spans="1:22" x14ac:dyDescent="0.35">
      <c r="A3188" s="43">
        <v>48032</v>
      </c>
      <c r="B3188" s="43" t="s">
        <v>202</v>
      </c>
      <c r="C3188" s="43" t="s">
        <v>762</v>
      </c>
      <c r="D3188" s="44">
        <v>40416</v>
      </c>
      <c r="E3188" s="43">
        <v>42</v>
      </c>
      <c r="F3188" s="43">
        <v>618340</v>
      </c>
      <c r="G3188" s="43">
        <v>0.09</v>
      </c>
      <c r="H3188" s="43">
        <v>55651</v>
      </c>
      <c r="I3188" s="43" t="s">
        <v>76</v>
      </c>
      <c r="J3188" s="43" t="s">
        <v>141</v>
      </c>
      <c r="K3188" s="43">
        <f t="shared" si="392"/>
        <v>2010</v>
      </c>
      <c r="L3188" s="43">
        <f t="shared" si="393"/>
        <v>1</v>
      </c>
      <c r="M3188" s="43">
        <f t="shared" si="394"/>
        <v>0</v>
      </c>
      <c r="N3188" s="43">
        <f t="shared" si="395"/>
        <v>1</v>
      </c>
      <c r="O3188" s="43" t="str">
        <f t="shared" si="396"/>
        <v>D: 7%+</v>
      </c>
      <c r="P3188" s="45">
        <f t="shared" si="397"/>
        <v>562689</v>
      </c>
      <c r="Q3188" s="45">
        <f>IF(L3188=1,F3188*INDEX(Asumsi!$B$5:$B$7,MATCH(I3188,Asumsi!$A$5:$A$7,0))-H3188,0)</f>
        <v>129851</v>
      </c>
      <c r="R3188" s="46">
        <f>MIN(G3188,INDEX(Asumsi!$C$5:$C$7,MATCH(I3188,Asumsi!$A$5:$A$7,0)))</f>
        <v>0.05</v>
      </c>
      <c r="S3188" s="43">
        <f t="shared" si="398"/>
        <v>1</v>
      </c>
      <c r="T3188" s="45">
        <f t="shared" si="399"/>
        <v>24733.599999999995</v>
      </c>
      <c r="U3188" s="45">
        <f>IF(L3188=1,F3188*INDEX(Asumsi!$B$5:$B$7,MATCH(I3188,Asumsi!$A$5:$A$7,0))-F3188*R3188,0)</f>
        <v>154585</v>
      </c>
      <c r="V3188" s="45">
        <f>IF(S3188=1,U3188*(1-Asumsi!$B$10),U3188)</f>
        <v>146855.75</v>
      </c>
    </row>
    <row r="3189" spans="1:22" x14ac:dyDescent="0.35">
      <c r="A3189" s="43">
        <v>49062</v>
      </c>
      <c r="B3189" s="43" t="s">
        <v>202</v>
      </c>
      <c r="C3189" s="43" t="s">
        <v>774</v>
      </c>
      <c r="D3189" s="44">
        <v>41010</v>
      </c>
      <c r="E3189" s="43">
        <v>33</v>
      </c>
      <c r="F3189" s="43">
        <v>206640</v>
      </c>
      <c r="G3189" s="43">
        <v>0</v>
      </c>
      <c r="H3189" s="43">
        <v>0</v>
      </c>
      <c r="I3189" s="43" t="s">
        <v>76</v>
      </c>
      <c r="J3189" s="43" t="s">
        <v>147</v>
      </c>
      <c r="K3189" s="43">
        <f t="shared" si="392"/>
        <v>2012</v>
      </c>
      <c r="L3189" s="43">
        <f t="shared" si="393"/>
        <v>1</v>
      </c>
      <c r="M3189" s="43">
        <f t="shared" si="394"/>
        <v>0</v>
      </c>
      <c r="N3189" s="43">
        <f t="shared" si="395"/>
        <v>1</v>
      </c>
      <c r="O3189" s="43" t="str">
        <f t="shared" si="396"/>
        <v>A: 0%</v>
      </c>
      <c r="P3189" s="45">
        <f t="shared" si="397"/>
        <v>206640</v>
      </c>
      <c r="Q3189" s="45">
        <f>IF(L3189=1,F3189*INDEX(Asumsi!$B$5:$B$7,MATCH(I3189,Asumsi!$A$5:$A$7,0))-H3189,0)</f>
        <v>61992</v>
      </c>
      <c r="R3189" s="46">
        <f>MIN(G3189,INDEX(Asumsi!$C$5:$C$7,MATCH(I3189,Asumsi!$A$5:$A$7,0)))</f>
        <v>0</v>
      </c>
      <c r="S3189" s="43">
        <f t="shared" si="398"/>
        <v>0</v>
      </c>
      <c r="T3189" s="45">
        <f t="shared" si="399"/>
        <v>0</v>
      </c>
      <c r="U3189" s="45">
        <f>IF(L3189=1,F3189*INDEX(Asumsi!$B$5:$B$7,MATCH(I3189,Asumsi!$A$5:$A$7,0))-F3189*R3189,0)</f>
        <v>61992</v>
      </c>
      <c r="V3189" s="45">
        <f>IF(S3189=1,U3189*(1-Asumsi!$B$10),U3189)</f>
        <v>61992</v>
      </c>
    </row>
    <row r="3190" spans="1:22" x14ac:dyDescent="0.35">
      <c r="A3190" s="43">
        <v>49541</v>
      </c>
      <c r="B3190" s="43" t="s">
        <v>202</v>
      </c>
      <c r="C3190" s="43" t="s">
        <v>766</v>
      </c>
      <c r="D3190" s="44">
        <v>39829</v>
      </c>
      <c r="E3190" s="43">
        <v>35</v>
      </c>
      <c r="F3190" s="43">
        <v>1007500</v>
      </c>
      <c r="G3190" s="43">
        <v>0</v>
      </c>
      <c r="H3190" s="43">
        <v>0</v>
      </c>
      <c r="I3190" s="43" t="s">
        <v>76</v>
      </c>
      <c r="J3190" s="43" t="s">
        <v>140</v>
      </c>
      <c r="K3190" s="43">
        <f t="shared" si="392"/>
        <v>2009</v>
      </c>
      <c r="L3190" s="43">
        <f t="shared" si="393"/>
        <v>1</v>
      </c>
      <c r="M3190" s="43">
        <f t="shared" si="394"/>
        <v>0</v>
      </c>
      <c r="N3190" s="43">
        <f t="shared" si="395"/>
        <v>1</v>
      </c>
      <c r="O3190" s="43" t="str">
        <f t="shared" si="396"/>
        <v>A: 0%</v>
      </c>
      <c r="P3190" s="45">
        <f t="shared" si="397"/>
        <v>1007500</v>
      </c>
      <c r="Q3190" s="45">
        <f>IF(L3190=1,F3190*INDEX(Asumsi!$B$5:$B$7,MATCH(I3190,Asumsi!$A$5:$A$7,0))-H3190,0)</f>
        <v>302250</v>
      </c>
      <c r="R3190" s="46">
        <f>MIN(G3190,INDEX(Asumsi!$C$5:$C$7,MATCH(I3190,Asumsi!$A$5:$A$7,0)))</f>
        <v>0</v>
      </c>
      <c r="S3190" s="43">
        <f t="shared" si="398"/>
        <v>0</v>
      </c>
      <c r="T3190" s="45">
        <f t="shared" si="399"/>
        <v>0</v>
      </c>
      <c r="U3190" s="45">
        <f>IF(L3190=1,F3190*INDEX(Asumsi!$B$5:$B$7,MATCH(I3190,Asumsi!$A$5:$A$7,0))-F3190*R3190,0)</f>
        <v>302250</v>
      </c>
      <c r="V3190" s="45">
        <f>IF(S3190=1,U3190*(1-Asumsi!$B$10),U3190)</f>
        <v>302250</v>
      </c>
    </row>
    <row r="3191" spans="1:22" x14ac:dyDescent="0.35">
      <c r="A3191" s="43">
        <v>49799</v>
      </c>
      <c r="B3191" s="43" t="s">
        <v>202</v>
      </c>
      <c r="C3191" s="43" t="s">
        <v>765</v>
      </c>
      <c r="D3191" s="44">
        <v>40049</v>
      </c>
      <c r="E3191" s="43">
        <v>4</v>
      </c>
      <c r="F3191" s="43">
        <v>3229940</v>
      </c>
      <c r="G3191" s="43">
        <v>0.05</v>
      </c>
      <c r="H3191" s="43">
        <v>161497</v>
      </c>
      <c r="I3191" s="43" t="s">
        <v>75</v>
      </c>
      <c r="J3191" s="43" t="s">
        <v>136</v>
      </c>
      <c r="K3191" s="43">
        <f t="shared" si="392"/>
        <v>2009</v>
      </c>
      <c r="L3191" s="43">
        <f t="shared" si="393"/>
        <v>1</v>
      </c>
      <c r="M3191" s="43">
        <f t="shared" si="394"/>
        <v>0</v>
      </c>
      <c r="N3191" s="43">
        <f t="shared" si="395"/>
        <v>1</v>
      </c>
      <c r="O3191" s="43" t="str">
        <f t="shared" si="396"/>
        <v>C: 4-6%</v>
      </c>
      <c r="P3191" s="45">
        <f t="shared" si="397"/>
        <v>3068443</v>
      </c>
      <c r="Q3191" s="45">
        <f>IF(L3191=1,F3191*INDEX(Asumsi!$B$5:$B$7,MATCH(I3191,Asumsi!$A$5:$A$7,0))-H3191,0)</f>
        <v>807485</v>
      </c>
      <c r="R3191" s="46">
        <f>MIN(G3191,INDEX(Asumsi!$C$5:$C$7,MATCH(I3191,Asumsi!$A$5:$A$7,0)))</f>
        <v>0.03</v>
      </c>
      <c r="S3191" s="43">
        <f t="shared" si="398"/>
        <v>1</v>
      </c>
      <c r="T3191" s="45">
        <f t="shared" si="399"/>
        <v>64598.80000000001</v>
      </c>
      <c r="U3191" s="45">
        <f>IF(L3191=1,F3191*INDEX(Asumsi!$B$5:$B$7,MATCH(I3191,Asumsi!$A$5:$A$7,0))-F3191*R3191,0)</f>
        <v>872083.8</v>
      </c>
      <c r="V3191" s="45">
        <f>IF(S3191=1,U3191*(1-Asumsi!$B$10),U3191)</f>
        <v>828479.61</v>
      </c>
    </row>
    <row r="3192" spans="1:22" x14ac:dyDescent="0.35">
      <c r="A3192" s="43">
        <v>49828</v>
      </c>
      <c r="B3192" s="43" t="s">
        <v>202</v>
      </c>
      <c r="C3192" s="43" t="s">
        <v>774</v>
      </c>
      <c r="D3192" s="44">
        <v>40785</v>
      </c>
      <c r="E3192" s="43">
        <v>39</v>
      </c>
      <c r="F3192" s="43">
        <v>544780</v>
      </c>
      <c r="G3192" s="43">
        <v>0.03</v>
      </c>
      <c r="H3192" s="43">
        <v>16343</v>
      </c>
      <c r="I3192" s="43" t="s">
        <v>76</v>
      </c>
      <c r="J3192" s="43" t="s">
        <v>145</v>
      </c>
      <c r="K3192" s="43">
        <f t="shared" si="392"/>
        <v>2011</v>
      </c>
      <c r="L3192" s="43">
        <f t="shared" si="393"/>
        <v>1</v>
      </c>
      <c r="M3192" s="43">
        <f t="shared" si="394"/>
        <v>0</v>
      </c>
      <c r="N3192" s="43">
        <f t="shared" si="395"/>
        <v>1</v>
      </c>
      <c r="O3192" s="43" t="str">
        <f t="shared" si="396"/>
        <v>B: 1-3%</v>
      </c>
      <c r="P3192" s="45">
        <f t="shared" si="397"/>
        <v>528437</v>
      </c>
      <c r="Q3192" s="45">
        <f>IF(L3192=1,F3192*INDEX(Asumsi!$B$5:$B$7,MATCH(I3192,Asumsi!$A$5:$A$7,0))-H3192,0)</f>
        <v>147091</v>
      </c>
      <c r="R3192" s="46">
        <f>MIN(G3192,INDEX(Asumsi!$C$5:$C$7,MATCH(I3192,Asumsi!$A$5:$A$7,0)))</f>
        <v>0.03</v>
      </c>
      <c r="S3192" s="43">
        <f t="shared" si="398"/>
        <v>0</v>
      </c>
      <c r="T3192" s="45">
        <f t="shared" si="399"/>
        <v>0</v>
      </c>
      <c r="U3192" s="45">
        <f>IF(L3192=1,F3192*INDEX(Asumsi!$B$5:$B$7,MATCH(I3192,Asumsi!$A$5:$A$7,0))-F3192*R3192,0)</f>
        <v>147090.6</v>
      </c>
      <c r="V3192" s="45">
        <f>IF(S3192=1,U3192*(1-Asumsi!$B$10),U3192)</f>
        <v>147090.6</v>
      </c>
    </row>
    <row r="3193" spans="1:22" x14ac:dyDescent="0.35">
      <c r="A3193" s="43">
        <v>50054</v>
      </c>
      <c r="B3193" s="43" t="s">
        <v>202</v>
      </c>
      <c r="C3193" s="43" t="s">
        <v>652</v>
      </c>
      <c r="D3193" s="44">
        <v>40427</v>
      </c>
      <c r="E3193" s="43">
        <v>50</v>
      </c>
      <c r="F3193" s="43">
        <v>10738920</v>
      </c>
      <c r="G3193" s="43">
        <v>0</v>
      </c>
      <c r="H3193" s="43">
        <v>0</v>
      </c>
      <c r="I3193" s="43" t="s">
        <v>77</v>
      </c>
      <c r="J3193" s="43" t="s">
        <v>134</v>
      </c>
      <c r="K3193" s="43">
        <f t="shared" si="392"/>
        <v>2010</v>
      </c>
      <c r="L3193" s="43">
        <f t="shared" si="393"/>
        <v>1</v>
      </c>
      <c r="M3193" s="43">
        <f t="shared" si="394"/>
        <v>0</v>
      </c>
      <c r="N3193" s="43">
        <f t="shared" si="395"/>
        <v>1</v>
      </c>
      <c r="O3193" s="43" t="str">
        <f t="shared" si="396"/>
        <v>A: 0%</v>
      </c>
      <c r="P3193" s="45">
        <f t="shared" si="397"/>
        <v>10738920</v>
      </c>
      <c r="Q3193" s="45">
        <f>IF(L3193=1,F3193*INDEX(Asumsi!$B$5:$B$7,MATCH(I3193,Asumsi!$A$5:$A$7,0))-H3193,0)</f>
        <v>3221676</v>
      </c>
      <c r="R3193" s="46">
        <f>MIN(G3193,INDEX(Asumsi!$C$5:$C$7,MATCH(I3193,Asumsi!$A$5:$A$7,0)))</f>
        <v>0</v>
      </c>
      <c r="S3193" s="43">
        <f t="shared" si="398"/>
        <v>0</v>
      </c>
      <c r="T3193" s="45">
        <f t="shared" si="399"/>
        <v>0</v>
      </c>
      <c r="U3193" s="45">
        <f>IF(L3193=1,F3193*INDEX(Asumsi!$B$5:$B$7,MATCH(I3193,Asumsi!$A$5:$A$7,0))-F3193*R3193,0)</f>
        <v>3221676</v>
      </c>
      <c r="V3193" s="45">
        <f>IF(S3193=1,U3193*(1-Asumsi!$B$10),U3193)</f>
        <v>3221676</v>
      </c>
    </row>
    <row r="3194" spans="1:22" x14ac:dyDescent="0.35">
      <c r="A3194" s="43">
        <v>50370</v>
      </c>
      <c r="B3194" s="43" t="s">
        <v>202</v>
      </c>
      <c r="C3194" s="43" t="s">
        <v>613</v>
      </c>
      <c r="D3194" s="44">
        <v>41219</v>
      </c>
      <c r="E3194" s="43">
        <v>25</v>
      </c>
      <c r="F3194" s="43">
        <v>244100</v>
      </c>
      <c r="G3194" s="43">
        <v>0</v>
      </c>
      <c r="H3194" s="43">
        <v>0</v>
      </c>
      <c r="I3194" s="43" t="s">
        <v>76</v>
      </c>
      <c r="J3194" s="43" t="s">
        <v>138</v>
      </c>
      <c r="K3194" s="43">
        <f t="shared" si="392"/>
        <v>2012</v>
      </c>
      <c r="L3194" s="43">
        <f t="shared" si="393"/>
        <v>1</v>
      </c>
      <c r="M3194" s="43">
        <f t="shared" si="394"/>
        <v>0</v>
      </c>
      <c r="N3194" s="43">
        <f t="shared" si="395"/>
        <v>1</v>
      </c>
      <c r="O3194" s="43" t="str">
        <f t="shared" si="396"/>
        <v>A: 0%</v>
      </c>
      <c r="P3194" s="45">
        <f t="shared" si="397"/>
        <v>244100</v>
      </c>
      <c r="Q3194" s="45">
        <f>IF(L3194=1,F3194*INDEX(Asumsi!$B$5:$B$7,MATCH(I3194,Asumsi!$A$5:$A$7,0))-H3194,0)</f>
        <v>73230</v>
      </c>
      <c r="R3194" s="46">
        <f>MIN(G3194,INDEX(Asumsi!$C$5:$C$7,MATCH(I3194,Asumsi!$A$5:$A$7,0)))</f>
        <v>0</v>
      </c>
      <c r="S3194" s="43">
        <f t="shared" si="398"/>
        <v>0</v>
      </c>
      <c r="T3194" s="45">
        <f t="shared" si="399"/>
        <v>0</v>
      </c>
      <c r="U3194" s="45">
        <f>IF(L3194=1,F3194*INDEX(Asumsi!$B$5:$B$7,MATCH(I3194,Asumsi!$A$5:$A$7,0))-F3194*R3194,0)</f>
        <v>73230</v>
      </c>
      <c r="V3194" s="45">
        <f>IF(S3194=1,U3194*(1-Asumsi!$B$10),U3194)</f>
        <v>73230</v>
      </c>
    </row>
    <row r="3195" spans="1:22" x14ac:dyDescent="0.35">
      <c r="A3195" s="43">
        <v>51009</v>
      </c>
      <c r="B3195" s="43" t="s">
        <v>202</v>
      </c>
      <c r="C3195" s="43" t="s">
        <v>772</v>
      </c>
      <c r="D3195" s="44">
        <v>40852</v>
      </c>
      <c r="E3195" s="43">
        <v>10</v>
      </c>
      <c r="F3195" s="43">
        <v>96000</v>
      </c>
      <c r="G3195" s="43">
        <v>0.09</v>
      </c>
      <c r="H3195" s="43">
        <v>8640</v>
      </c>
      <c r="I3195" s="43" t="s">
        <v>75</v>
      </c>
      <c r="J3195" s="43" t="s">
        <v>144</v>
      </c>
      <c r="K3195" s="43">
        <f t="shared" si="392"/>
        <v>2011</v>
      </c>
      <c r="L3195" s="43">
        <f t="shared" si="393"/>
        <v>1</v>
      </c>
      <c r="M3195" s="43">
        <f t="shared" si="394"/>
        <v>0</v>
      </c>
      <c r="N3195" s="43">
        <f t="shared" si="395"/>
        <v>1</v>
      </c>
      <c r="O3195" s="43" t="str">
        <f t="shared" si="396"/>
        <v>D: 7%+</v>
      </c>
      <c r="P3195" s="45">
        <f t="shared" si="397"/>
        <v>87360</v>
      </c>
      <c r="Q3195" s="45">
        <f>IF(L3195=1,F3195*INDEX(Asumsi!$B$5:$B$7,MATCH(I3195,Asumsi!$A$5:$A$7,0))-H3195,0)</f>
        <v>20160</v>
      </c>
      <c r="R3195" s="46">
        <f>MIN(G3195,INDEX(Asumsi!$C$5:$C$7,MATCH(I3195,Asumsi!$A$5:$A$7,0)))</f>
        <v>0.03</v>
      </c>
      <c r="S3195" s="43">
        <f t="shared" si="398"/>
        <v>1</v>
      </c>
      <c r="T3195" s="45">
        <f t="shared" si="399"/>
        <v>5760</v>
      </c>
      <c r="U3195" s="45">
        <f>IF(L3195=1,F3195*INDEX(Asumsi!$B$5:$B$7,MATCH(I3195,Asumsi!$A$5:$A$7,0))-F3195*R3195,0)</f>
        <v>25920</v>
      </c>
      <c r="V3195" s="45">
        <f>IF(S3195=1,U3195*(1-Asumsi!$B$10),U3195)</f>
        <v>24624</v>
      </c>
    </row>
    <row r="3196" spans="1:22" x14ac:dyDescent="0.35">
      <c r="A3196" s="43">
        <v>55200</v>
      </c>
      <c r="B3196" s="43" t="s">
        <v>202</v>
      </c>
      <c r="C3196" s="43" t="s">
        <v>766</v>
      </c>
      <c r="D3196" s="44">
        <v>40418</v>
      </c>
      <c r="E3196" s="43">
        <v>33</v>
      </c>
      <c r="F3196" s="43">
        <v>1010160</v>
      </c>
      <c r="G3196" s="43">
        <v>0.01</v>
      </c>
      <c r="H3196" s="43">
        <v>10102</v>
      </c>
      <c r="I3196" s="43" t="s">
        <v>76</v>
      </c>
      <c r="J3196" s="43" t="s">
        <v>138</v>
      </c>
      <c r="K3196" s="43">
        <f t="shared" si="392"/>
        <v>2010</v>
      </c>
      <c r="L3196" s="43">
        <f t="shared" si="393"/>
        <v>1</v>
      </c>
      <c r="M3196" s="43">
        <f t="shared" si="394"/>
        <v>0</v>
      </c>
      <c r="N3196" s="43">
        <f t="shared" si="395"/>
        <v>1</v>
      </c>
      <c r="O3196" s="43" t="str">
        <f t="shared" si="396"/>
        <v>B: 1-3%</v>
      </c>
      <c r="P3196" s="45">
        <f t="shared" si="397"/>
        <v>1000058</v>
      </c>
      <c r="Q3196" s="45">
        <f>IF(L3196=1,F3196*INDEX(Asumsi!$B$5:$B$7,MATCH(I3196,Asumsi!$A$5:$A$7,0))-H3196,0)</f>
        <v>292946</v>
      </c>
      <c r="R3196" s="46">
        <f>MIN(G3196,INDEX(Asumsi!$C$5:$C$7,MATCH(I3196,Asumsi!$A$5:$A$7,0)))</f>
        <v>0.01</v>
      </c>
      <c r="S3196" s="43">
        <f t="shared" si="398"/>
        <v>0</v>
      </c>
      <c r="T3196" s="45">
        <f t="shared" si="399"/>
        <v>0</v>
      </c>
      <c r="U3196" s="45">
        <f>IF(L3196=1,F3196*INDEX(Asumsi!$B$5:$B$7,MATCH(I3196,Asumsi!$A$5:$A$7,0))-F3196*R3196,0)</f>
        <v>292946.40000000002</v>
      </c>
      <c r="V3196" s="45">
        <f>IF(S3196=1,U3196*(1-Asumsi!$B$10),U3196)</f>
        <v>292946.40000000002</v>
      </c>
    </row>
    <row r="3197" spans="1:22" x14ac:dyDescent="0.35">
      <c r="A3197" s="43">
        <v>55808</v>
      </c>
      <c r="B3197" s="43" t="s">
        <v>209</v>
      </c>
      <c r="C3197" s="43" t="s">
        <v>774</v>
      </c>
      <c r="D3197" s="44">
        <v>40588</v>
      </c>
      <c r="E3197" s="43">
        <v>6</v>
      </c>
      <c r="F3197" s="43">
        <v>1660560</v>
      </c>
      <c r="G3197" s="43">
        <v>0</v>
      </c>
      <c r="H3197" s="43">
        <v>0</v>
      </c>
      <c r="I3197" s="43" t="s">
        <v>75</v>
      </c>
      <c r="J3197" s="43" t="s">
        <v>135</v>
      </c>
      <c r="K3197" s="43">
        <f t="shared" si="392"/>
        <v>2011</v>
      </c>
      <c r="L3197" s="43">
        <f t="shared" si="393"/>
        <v>0</v>
      </c>
      <c r="M3197" s="43">
        <f t="shared" si="394"/>
        <v>1</v>
      </c>
      <c r="N3197" s="43">
        <f t="shared" si="395"/>
        <v>1</v>
      </c>
      <c r="O3197" s="43" t="str">
        <f t="shared" si="396"/>
        <v>A: 0%</v>
      </c>
      <c r="P3197" s="45">
        <f t="shared" si="397"/>
        <v>0</v>
      </c>
      <c r="Q3197" s="45">
        <f>IF(L3197=1,F3197*INDEX(Asumsi!$B$5:$B$7,MATCH(I3197,Asumsi!$A$5:$A$7,0))-H3197,0)</f>
        <v>0</v>
      </c>
      <c r="R3197" s="46">
        <f>MIN(G3197,INDEX(Asumsi!$C$5:$C$7,MATCH(I3197,Asumsi!$A$5:$A$7,0)))</f>
        <v>0</v>
      </c>
      <c r="S3197" s="43">
        <f t="shared" si="398"/>
        <v>0</v>
      </c>
      <c r="T3197" s="45">
        <f t="shared" si="399"/>
        <v>0</v>
      </c>
      <c r="U3197" s="45">
        <f>IF(L3197=1,F3197*INDEX(Asumsi!$B$5:$B$7,MATCH(I3197,Asumsi!$A$5:$A$7,0))-F3197*R3197,0)</f>
        <v>0</v>
      </c>
      <c r="V3197" s="45">
        <f>IF(S3197=1,U3197*(1-Asumsi!$B$10),U3197)</f>
        <v>0</v>
      </c>
    </row>
    <row r="3198" spans="1:22" x14ac:dyDescent="0.35">
      <c r="A3198" s="43">
        <v>55937</v>
      </c>
      <c r="B3198" s="43" t="s">
        <v>202</v>
      </c>
      <c r="C3198" s="43" t="s">
        <v>767</v>
      </c>
      <c r="D3198" s="44">
        <v>39839</v>
      </c>
      <c r="E3198" s="43">
        <v>10</v>
      </c>
      <c r="F3198" s="43">
        <v>785540</v>
      </c>
      <c r="G3198" s="43">
        <v>0.09</v>
      </c>
      <c r="H3198" s="43">
        <v>70699</v>
      </c>
      <c r="I3198" s="43" t="s">
        <v>77</v>
      </c>
      <c r="J3198" s="43" t="s">
        <v>142</v>
      </c>
      <c r="K3198" s="43">
        <f t="shared" si="392"/>
        <v>2009</v>
      </c>
      <c r="L3198" s="43">
        <f t="shared" si="393"/>
        <v>1</v>
      </c>
      <c r="M3198" s="43">
        <f t="shared" si="394"/>
        <v>0</v>
      </c>
      <c r="N3198" s="43">
        <f t="shared" si="395"/>
        <v>1</v>
      </c>
      <c r="O3198" s="43" t="str">
        <f t="shared" si="396"/>
        <v>D: 7%+</v>
      </c>
      <c r="P3198" s="45">
        <f t="shared" si="397"/>
        <v>714841</v>
      </c>
      <c r="Q3198" s="45">
        <f>IF(L3198=1,F3198*INDEX(Asumsi!$B$5:$B$7,MATCH(I3198,Asumsi!$A$5:$A$7,0))-H3198,0)</f>
        <v>164963</v>
      </c>
      <c r="R3198" s="46">
        <f>MIN(G3198,INDEX(Asumsi!$C$5:$C$7,MATCH(I3198,Asumsi!$A$5:$A$7,0)))</f>
        <v>0.05</v>
      </c>
      <c r="S3198" s="43">
        <f t="shared" si="398"/>
        <v>1</v>
      </c>
      <c r="T3198" s="45">
        <f t="shared" si="399"/>
        <v>31421.599999999995</v>
      </c>
      <c r="U3198" s="45">
        <f>IF(L3198=1,F3198*INDEX(Asumsi!$B$5:$B$7,MATCH(I3198,Asumsi!$A$5:$A$7,0))-F3198*R3198,0)</f>
        <v>196385</v>
      </c>
      <c r="V3198" s="45">
        <f>IF(S3198=1,U3198*(1-Asumsi!$B$10),U3198)</f>
        <v>186565.75</v>
      </c>
    </row>
    <row r="3199" spans="1:22" x14ac:dyDescent="0.35">
      <c r="A3199" s="43">
        <v>56161</v>
      </c>
      <c r="B3199" s="43" t="s">
        <v>202</v>
      </c>
      <c r="C3199" s="43" t="s">
        <v>774</v>
      </c>
      <c r="D3199" s="44">
        <v>41013</v>
      </c>
      <c r="E3199" s="43">
        <v>38</v>
      </c>
      <c r="F3199" s="43">
        <v>3008440</v>
      </c>
      <c r="G3199" s="43">
        <v>0.02</v>
      </c>
      <c r="H3199" s="43">
        <v>60169</v>
      </c>
      <c r="I3199" s="43" t="s">
        <v>77</v>
      </c>
      <c r="J3199" s="43" t="s">
        <v>142</v>
      </c>
      <c r="K3199" s="43">
        <f t="shared" si="392"/>
        <v>2012</v>
      </c>
      <c r="L3199" s="43">
        <f t="shared" si="393"/>
        <v>1</v>
      </c>
      <c r="M3199" s="43">
        <f t="shared" si="394"/>
        <v>0</v>
      </c>
      <c r="N3199" s="43">
        <f t="shared" si="395"/>
        <v>1</v>
      </c>
      <c r="O3199" s="43" t="str">
        <f t="shared" si="396"/>
        <v>B: 1-3%</v>
      </c>
      <c r="P3199" s="45">
        <f t="shared" si="397"/>
        <v>2948271</v>
      </c>
      <c r="Q3199" s="45">
        <f>IF(L3199=1,F3199*INDEX(Asumsi!$B$5:$B$7,MATCH(I3199,Asumsi!$A$5:$A$7,0))-H3199,0)</f>
        <v>842363</v>
      </c>
      <c r="R3199" s="46">
        <f>MIN(G3199,INDEX(Asumsi!$C$5:$C$7,MATCH(I3199,Asumsi!$A$5:$A$7,0)))</f>
        <v>0.02</v>
      </c>
      <c r="S3199" s="43">
        <f t="shared" si="398"/>
        <v>0</v>
      </c>
      <c r="T3199" s="45">
        <f t="shared" si="399"/>
        <v>0</v>
      </c>
      <c r="U3199" s="45">
        <f>IF(L3199=1,F3199*INDEX(Asumsi!$B$5:$B$7,MATCH(I3199,Asumsi!$A$5:$A$7,0))-F3199*R3199,0)</f>
        <v>842363.2</v>
      </c>
      <c r="V3199" s="45">
        <f>IF(S3199=1,U3199*(1-Asumsi!$B$10),U3199)</f>
        <v>842363.2</v>
      </c>
    </row>
    <row r="3200" spans="1:22" x14ac:dyDescent="0.35">
      <c r="A3200" s="43">
        <v>57477</v>
      </c>
      <c r="B3200" s="43" t="s">
        <v>202</v>
      </c>
      <c r="C3200" s="43" t="s">
        <v>774</v>
      </c>
      <c r="D3200" s="44">
        <v>40447</v>
      </c>
      <c r="E3200" s="43">
        <v>50</v>
      </c>
      <c r="F3200" s="43">
        <v>1490960</v>
      </c>
      <c r="G3200" s="43">
        <v>0.02</v>
      </c>
      <c r="H3200" s="43">
        <v>29819</v>
      </c>
      <c r="I3200" s="43" t="s">
        <v>76</v>
      </c>
      <c r="J3200" s="43" t="s">
        <v>141</v>
      </c>
      <c r="K3200" s="43">
        <f t="shared" si="392"/>
        <v>2010</v>
      </c>
      <c r="L3200" s="43">
        <f t="shared" si="393"/>
        <v>1</v>
      </c>
      <c r="M3200" s="43">
        <f t="shared" si="394"/>
        <v>0</v>
      </c>
      <c r="N3200" s="43">
        <f t="shared" si="395"/>
        <v>1</v>
      </c>
      <c r="O3200" s="43" t="str">
        <f t="shared" si="396"/>
        <v>B: 1-3%</v>
      </c>
      <c r="P3200" s="45">
        <f t="shared" si="397"/>
        <v>1461141</v>
      </c>
      <c r="Q3200" s="45">
        <f>IF(L3200=1,F3200*INDEX(Asumsi!$B$5:$B$7,MATCH(I3200,Asumsi!$A$5:$A$7,0))-H3200,0)</f>
        <v>417469</v>
      </c>
      <c r="R3200" s="46">
        <f>MIN(G3200,INDEX(Asumsi!$C$5:$C$7,MATCH(I3200,Asumsi!$A$5:$A$7,0)))</f>
        <v>0.02</v>
      </c>
      <c r="S3200" s="43">
        <f t="shared" si="398"/>
        <v>0</v>
      </c>
      <c r="T3200" s="45">
        <f t="shared" si="399"/>
        <v>0</v>
      </c>
      <c r="U3200" s="45">
        <f>IF(L3200=1,F3200*INDEX(Asumsi!$B$5:$B$7,MATCH(I3200,Asumsi!$A$5:$A$7,0))-F3200*R3200,0)</f>
        <v>417468.8</v>
      </c>
      <c r="V3200" s="45">
        <f>IF(S3200=1,U3200*(1-Asumsi!$B$10),U3200)</f>
        <v>417468.8</v>
      </c>
    </row>
    <row r="3201" spans="1:22" x14ac:dyDescent="0.35">
      <c r="A3201" s="43">
        <v>59044</v>
      </c>
      <c r="B3201" s="43" t="s">
        <v>202</v>
      </c>
      <c r="C3201" s="43" t="s">
        <v>674</v>
      </c>
      <c r="D3201" s="44">
        <v>40744</v>
      </c>
      <c r="E3201" s="43">
        <v>6</v>
      </c>
      <c r="F3201" s="43">
        <v>40380</v>
      </c>
      <c r="G3201" s="43">
        <v>0.02</v>
      </c>
      <c r="H3201" s="43">
        <v>808</v>
      </c>
      <c r="I3201" s="43" t="s">
        <v>76</v>
      </c>
      <c r="J3201" s="43" t="s">
        <v>149</v>
      </c>
      <c r="K3201" s="43">
        <f t="shared" si="392"/>
        <v>2011</v>
      </c>
      <c r="L3201" s="43">
        <f t="shared" si="393"/>
        <v>1</v>
      </c>
      <c r="M3201" s="43">
        <f t="shared" si="394"/>
        <v>0</v>
      </c>
      <c r="N3201" s="43">
        <f t="shared" si="395"/>
        <v>1</v>
      </c>
      <c r="O3201" s="43" t="str">
        <f t="shared" si="396"/>
        <v>B: 1-3%</v>
      </c>
      <c r="P3201" s="45">
        <f t="shared" si="397"/>
        <v>39572</v>
      </c>
      <c r="Q3201" s="45">
        <f>IF(L3201=1,F3201*INDEX(Asumsi!$B$5:$B$7,MATCH(I3201,Asumsi!$A$5:$A$7,0))-H3201,0)</f>
        <v>11306</v>
      </c>
      <c r="R3201" s="46">
        <f>MIN(G3201,INDEX(Asumsi!$C$5:$C$7,MATCH(I3201,Asumsi!$A$5:$A$7,0)))</f>
        <v>0.02</v>
      </c>
      <c r="S3201" s="43">
        <f t="shared" si="398"/>
        <v>0</v>
      </c>
      <c r="T3201" s="45">
        <f t="shared" si="399"/>
        <v>0</v>
      </c>
      <c r="U3201" s="45">
        <f>IF(L3201=1,F3201*INDEX(Asumsi!$B$5:$B$7,MATCH(I3201,Asumsi!$A$5:$A$7,0))-F3201*R3201,0)</f>
        <v>11306.4</v>
      </c>
      <c r="V3201" s="45">
        <f>IF(S3201=1,U3201*(1-Asumsi!$B$10),U3201)</f>
        <v>11306.4</v>
      </c>
    </row>
    <row r="3202" spans="1:22" x14ac:dyDescent="0.35">
      <c r="A3202" s="43">
        <v>59204</v>
      </c>
      <c r="B3202" s="43" t="s">
        <v>202</v>
      </c>
      <c r="C3202" s="43" t="s">
        <v>536</v>
      </c>
      <c r="D3202" s="44">
        <v>40968</v>
      </c>
      <c r="E3202" s="43">
        <v>25</v>
      </c>
      <c r="F3202" s="43">
        <v>303500</v>
      </c>
      <c r="G3202" s="43">
        <v>0.04</v>
      </c>
      <c r="H3202" s="43">
        <v>12140</v>
      </c>
      <c r="I3202" s="43" t="s">
        <v>76</v>
      </c>
      <c r="J3202" s="43" t="s">
        <v>138</v>
      </c>
      <c r="K3202" s="43">
        <f t="shared" ref="K3202:K3265" si="400">YEAR(D3202)</f>
        <v>2012</v>
      </c>
      <c r="L3202" s="43">
        <f t="shared" ref="L3202:L3265" si="401">IF(B3202="Order Finished",1,0)</f>
        <v>1</v>
      </c>
      <c r="M3202" s="43">
        <f t="shared" ref="M3202:M3265" si="402">IF(B3202="Order Returned",1,0)</f>
        <v>0</v>
      </c>
      <c r="N3202" s="43">
        <f t="shared" ref="N3202:N3265" si="403">IF(B3202="Order Cancelled",0,1)</f>
        <v>1</v>
      </c>
      <c r="O3202" s="43" t="str">
        <f t="shared" ref="O3202:O3265" si="404">IF(G3202=0,"A: 0%",IF(G3202&lt;=0.03,"B: 1-3%",IF(G3202&lt;=0.06,"C: 4-6%","D: 7%+")))</f>
        <v>C: 4-6%</v>
      </c>
      <c r="P3202" s="45">
        <f t="shared" ref="P3202:P3265" si="405">IF(L3202=1,F3202-H3202,0)</f>
        <v>291360</v>
      </c>
      <c r="Q3202" s="45">
        <f>IF(L3202=1,F3202*INDEX(Asumsi!$B$5:$B$7,MATCH(I3202,Asumsi!$A$5:$A$7,0))-H3202,0)</f>
        <v>78910</v>
      </c>
      <c r="R3202" s="46">
        <f>MIN(G3202,INDEX(Asumsi!$C$5:$C$7,MATCH(I3202,Asumsi!$A$5:$A$7,0)))</f>
        <v>0.04</v>
      </c>
      <c r="S3202" s="43">
        <f t="shared" ref="S3202:S3265" si="406">IF(G3202&gt;R3202,1,0)</f>
        <v>0</v>
      </c>
      <c r="T3202" s="45">
        <f t="shared" ref="T3202:T3265" si="407">IF(L3202=1,F3202*(G3202-R3202),0)</f>
        <v>0</v>
      </c>
      <c r="U3202" s="45">
        <f>IF(L3202=1,F3202*INDEX(Asumsi!$B$5:$B$7,MATCH(I3202,Asumsi!$A$5:$A$7,0))-F3202*R3202,0)</f>
        <v>78910</v>
      </c>
      <c r="V3202" s="45">
        <f>IF(S3202=1,U3202*(1-Asumsi!$B$10),U3202)</f>
        <v>78910</v>
      </c>
    </row>
    <row r="3203" spans="1:22" x14ac:dyDescent="0.35">
      <c r="A3203" s="43">
        <v>59969</v>
      </c>
      <c r="B3203" s="43" t="s">
        <v>202</v>
      </c>
      <c r="C3203" s="43" t="s">
        <v>774</v>
      </c>
      <c r="D3203" s="44">
        <v>40919</v>
      </c>
      <c r="E3203" s="43">
        <v>42</v>
      </c>
      <c r="F3203" s="43">
        <v>875460</v>
      </c>
      <c r="G3203" s="43">
        <v>0.01</v>
      </c>
      <c r="H3203" s="43">
        <v>8755</v>
      </c>
      <c r="I3203" s="43" t="s">
        <v>76</v>
      </c>
      <c r="J3203" s="43" t="s">
        <v>146</v>
      </c>
      <c r="K3203" s="43">
        <f t="shared" si="400"/>
        <v>2012</v>
      </c>
      <c r="L3203" s="43">
        <f t="shared" si="401"/>
        <v>1</v>
      </c>
      <c r="M3203" s="43">
        <f t="shared" si="402"/>
        <v>0</v>
      </c>
      <c r="N3203" s="43">
        <f t="shared" si="403"/>
        <v>1</v>
      </c>
      <c r="O3203" s="43" t="str">
        <f t="shared" si="404"/>
        <v>B: 1-3%</v>
      </c>
      <c r="P3203" s="45">
        <f t="shared" si="405"/>
        <v>866705</v>
      </c>
      <c r="Q3203" s="45">
        <f>IF(L3203=1,F3203*INDEX(Asumsi!$B$5:$B$7,MATCH(I3203,Asumsi!$A$5:$A$7,0))-H3203,0)</f>
        <v>253883</v>
      </c>
      <c r="R3203" s="46">
        <f>MIN(G3203,INDEX(Asumsi!$C$5:$C$7,MATCH(I3203,Asumsi!$A$5:$A$7,0)))</f>
        <v>0.01</v>
      </c>
      <c r="S3203" s="43">
        <f t="shared" si="406"/>
        <v>0</v>
      </c>
      <c r="T3203" s="45">
        <f t="shared" si="407"/>
        <v>0</v>
      </c>
      <c r="U3203" s="45">
        <f>IF(L3203=1,F3203*INDEX(Asumsi!$B$5:$B$7,MATCH(I3203,Asumsi!$A$5:$A$7,0))-F3203*R3203,0)</f>
        <v>253883.4</v>
      </c>
      <c r="V3203" s="45">
        <f>IF(S3203=1,U3203*(1-Asumsi!$B$10),U3203)</f>
        <v>253883.4</v>
      </c>
    </row>
    <row r="3204" spans="1:22" x14ac:dyDescent="0.35">
      <c r="A3204" s="43">
        <v>166</v>
      </c>
      <c r="B3204" s="43" t="s">
        <v>202</v>
      </c>
      <c r="C3204" s="43" t="s">
        <v>775</v>
      </c>
      <c r="D3204" s="44">
        <v>40797</v>
      </c>
      <c r="E3204" s="43">
        <v>10</v>
      </c>
      <c r="F3204" s="43">
        <v>1135872</v>
      </c>
      <c r="G3204" s="43">
        <v>0.02</v>
      </c>
      <c r="H3204" s="43">
        <v>22717</v>
      </c>
      <c r="I3204" s="43" t="s">
        <v>77</v>
      </c>
      <c r="J3204" s="43" t="s">
        <v>137</v>
      </c>
      <c r="K3204" s="43">
        <f t="shared" si="400"/>
        <v>2011</v>
      </c>
      <c r="L3204" s="43">
        <f t="shared" si="401"/>
        <v>1</v>
      </c>
      <c r="M3204" s="43">
        <f t="shared" si="402"/>
        <v>0</v>
      </c>
      <c r="N3204" s="43">
        <f t="shared" si="403"/>
        <v>1</v>
      </c>
      <c r="O3204" s="43" t="str">
        <f t="shared" si="404"/>
        <v>B: 1-3%</v>
      </c>
      <c r="P3204" s="45">
        <f t="shared" si="405"/>
        <v>1113155</v>
      </c>
      <c r="Q3204" s="45">
        <f>IF(L3204=1,F3204*INDEX(Asumsi!$B$5:$B$7,MATCH(I3204,Asumsi!$A$5:$A$7,0))-H3204,0)</f>
        <v>318044.59999999998</v>
      </c>
      <c r="R3204" s="46">
        <f>MIN(G3204,INDEX(Asumsi!$C$5:$C$7,MATCH(I3204,Asumsi!$A$5:$A$7,0)))</f>
        <v>0.02</v>
      </c>
      <c r="S3204" s="43">
        <f t="shared" si="406"/>
        <v>0</v>
      </c>
      <c r="T3204" s="45">
        <f t="shared" si="407"/>
        <v>0</v>
      </c>
      <c r="U3204" s="45">
        <f>IF(L3204=1,F3204*INDEX(Asumsi!$B$5:$B$7,MATCH(I3204,Asumsi!$A$5:$A$7,0))-F3204*R3204,0)</f>
        <v>318044.15999999997</v>
      </c>
      <c r="V3204" s="45">
        <f>IF(S3204=1,U3204*(1-Asumsi!$B$10),U3204)</f>
        <v>318044.15999999997</v>
      </c>
    </row>
    <row r="3205" spans="1:22" x14ac:dyDescent="0.35">
      <c r="A3205" s="43">
        <v>197</v>
      </c>
      <c r="B3205" s="43" t="s">
        <v>202</v>
      </c>
      <c r="C3205" s="43" t="s">
        <v>776</v>
      </c>
      <c r="D3205" s="44">
        <v>40639</v>
      </c>
      <c r="E3205" s="43">
        <v>23</v>
      </c>
      <c r="F3205" s="43">
        <v>621040</v>
      </c>
      <c r="G3205" s="43">
        <v>0.01</v>
      </c>
      <c r="H3205" s="43">
        <v>6210</v>
      </c>
      <c r="I3205" s="43" t="s">
        <v>76</v>
      </c>
      <c r="J3205" s="43" t="s">
        <v>148</v>
      </c>
      <c r="K3205" s="43">
        <f t="shared" si="400"/>
        <v>2011</v>
      </c>
      <c r="L3205" s="43">
        <f t="shared" si="401"/>
        <v>1</v>
      </c>
      <c r="M3205" s="43">
        <f t="shared" si="402"/>
        <v>0</v>
      </c>
      <c r="N3205" s="43">
        <f t="shared" si="403"/>
        <v>1</v>
      </c>
      <c r="O3205" s="43" t="str">
        <f t="shared" si="404"/>
        <v>B: 1-3%</v>
      </c>
      <c r="P3205" s="45">
        <f t="shared" si="405"/>
        <v>614830</v>
      </c>
      <c r="Q3205" s="45">
        <f>IF(L3205=1,F3205*INDEX(Asumsi!$B$5:$B$7,MATCH(I3205,Asumsi!$A$5:$A$7,0))-H3205,0)</f>
        <v>180102</v>
      </c>
      <c r="R3205" s="46">
        <f>MIN(G3205,INDEX(Asumsi!$C$5:$C$7,MATCH(I3205,Asumsi!$A$5:$A$7,0)))</f>
        <v>0.01</v>
      </c>
      <c r="S3205" s="43">
        <f t="shared" si="406"/>
        <v>0</v>
      </c>
      <c r="T3205" s="45">
        <f t="shared" si="407"/>
        <v>0</v>
      </c>
      <c r="U3205" s="45">
        <f>IF(L3205=1,F3205*INDEX(Asumsi!$B$5:$B$7,MATCH(I3205,Asumsi!$A$5:$A$7,0))-F3205*R3205,0)</f>
        <v>180101.6</v>
      </c>
      <c r="V3205" s="45">
        <f>IF(S3205=1,U3205*(1-Asumsi!$B$10),U3205)</f>
        <v>180101.6</v>
      </c>
    </row>
    <row r="3206" spans="1:22" x14ac:dyDescent="0.35">
      <c r="A3206" s="43">
        <v>231</v>
      </c>
      <c r="B3206" s="43" t="s">
        <v>202</v>
      </c>
      <c r="C3206" s="43" t="s">
        <v>777</v>
      </c>
      <c r="D3206" s="44">
        <v>40084</v>
      </c>
      <c r="E3206" s="43">
        <v>2</v>
      </c>
      <c r="F3206" s="43">
        <v>1379480</v>
      </c>
      <c r="G3206" s="43">
        <v>0.06</v>
      </c>
      <c r="H3206" s="43">
        <v>82769</v>
      </c>
      <c r="I3206" s="43" t="s">
        <v>76</v>
      </c>
      <c r="J3206" s="43" t="s">
        <v>141</v>
      </c>
      <c r="K3206" s="43">
        <f t="shared" si="400"/>
        <v>2009</v>
      </c>
      <c r="L3206" s="43">
        <f t="shared" si="401"/>
        <v>1</v>
      </c>
      <c r="M3206" s="43">
        <f t="shared" si="402"/>
        <v>0</v>
      </c>
      <c r="N3206" s="43">
        <f t="shared" si="403"/>
        <v>1</v>
      </c>
      <c r="O3206" s="43" t="str">
        <f t="shared" si="404"/>
        <v>C: 4-6%</v>
      </c>
      <c r="P3206" s="45">
        <f t="shared" si="405"/>
        <v>1296711</v>
      </c>
      <c r="Q3206" s="45">
        <f>IF(L3206=1,F3206*INDEX(Asumsi!$B$5:$B$7,MATCH(I3206,Asumsi!$A$5:$A$7,0))-H3206,0)</f>
        <v>331075</v>
      </c>
      <c r="R3206" s="46">
        <f>MIN(G3206,INDEX(Asumsi!$C$5:$C$7,MATCH(I3206,Asumsi!$A$5:$A$7,0)))</f>
        <v>0.05</v>
      </c>
      <c r="S3206" s="43">
        <f t="shared" si="406"/>
        <v>1</v>
      </c>
      <c r="T3206" s="45">
        <f t="shared" si="407"/>
        <v>13794.799999999994</v>
      </c>
      <c r="U3206" s="45">
        <f>IF(L3206=1,F3206*INDEX(Asumsi!$B$5:$B$7,MATCH(I3206,Asumsi!$A$5:$A$7,0))-F3206*R3206,0)</f>
        <v>344870</v>
      </c>
      <c r="V3206" s="45">
        <f>IF(S3206=1,U3206*(1-Asumsi!$B$10),U3206)</f>
        <v>327626.5</v>
      </c>
    </row>
    <row r="3207" spans="1:22" x14ac:dyDescent="0.35">
      <c r="A3207" s="43">
        <v>487</v>
      </c>
      <c r="B3207" s="43" t="s">
        <v>202</v>
      </c>
      <c r="C3207" s="43" t="s">
        <v>778</v>
      </c>
      <c r="D3207" s="44">
        <v>41138</v>
      </c>
      <c r="E3207" s="43">
        <v>19</v>
      </c>
      <c r="F3207" s="43">
        <v>420800</v>
      </c>
      <c r="G3207" s="43">
        <v>7.0000000000000007E-2</v>
      </c>
      <c r="H3207" s="43">
        <v>29456</v>
      </c>
      <c r="I3207" s="43" t="s">
        <v>76</v>
      </c>
      <c r="J3207" s="43" t="s">
        <v>141</v>
      </c>
      <c r="K3207" s="43">
        <f t="shared" si="400"/>
        <v>2012</v>
      </c>
      <c r="L3207" s="43">
        <f t="shared" si="401"/>
        <v>1</v>
      </c>
      <c r="M3207" s="43">
        <f t="shared" si="402"/>
        <v>0</v>
      </c>
      <c r="N3207" s="43">
        <f t="shared" si="403"/>
        <v>1</v>
      </c>
      <c r="O3207" s="43" t="str">
        <f t="shared" si="404"/>
        <v>D: 7%+</v>
      </c>
      <c r="P3207" s="45">
        <f t="shared" si="405"/>
        <v>391344</v>
      </c>
      <c r="Q3207" s="45">
        <f>IF(L3207=1,F3207*INDEX(Asumsi!$B$5:$B$7,MATCH(I3207,Asumsi!$A$5:$A$7,0))-H3207,0)</f>
        <v>96784</v>
      </c>
      <c r="R3207" s="46">
        <f>MIN(G3207,INDEX(Asumsi!$C$5:$C$7,MATCH(I3207,Asumsi!$A$5:$A$7,0)))</f>
        <v>0.05</v>
      </c>
      <c r="S3207" s="43">
        <f t="shared" si="406"/>
        <v>1</v>
      </c>
      <c r="T3207" s="45">
        <f t="shared" si="407"/>
        <v>8416.0000000000018</v>
      </c>
      <c r="U3207" s="45">
        <f>IF(L3207=1,F3207*INDEX(Asumsi!$B$5:$B$7,MATCH(I3207,Asumsi!$A$5:$A$7,0))-F3207*R3207,0)</f>
        <v>105200</v>
      </c>
      <c r="V3207" s="45">
        <f>IF(S3207=1,U3207*(1-Asumsi!$B$10),U3207)</f>
        <v>99940</v>
      </c>
    </row>
    <row r="3208" spans="1:22" x14ac:dyDescent="0.35">
      <c r="A3208" s="43">
        <v>710</v>
      </c>
      <c r="B3208" s="43" t="s">
        <v>209</v>
      </c>
      <c r="C3208" s="43" t="s">
        <v>779</v>
      </c>
      <c r="D3208" s="44">
        <v>40179</v>
      </c>
      <c r="E3208" s="43">
        <v>42</v>
      </c>
      <c r="F3208" s="43">
        <v>323540</v>
      </c>
      <c r="G3208" s="43">
        <v>0.01</v>
      </c>
      <c r="H3208" s="43">
        <v>3235</v>
      </c>
      <c r="I3208" s="43" t="s">
        <v>76</v>
      </c>
      <c r="J3208" s="43" t="s">
        <v>138</v>
      </c>
      <c r="K3208" s="43">
        <f t="shared" si="400"/>
        <v>2010</v>
      </c>
      <c r="L3208" s="43">
        <f t="shared" si="401"/>
        <v>0</v>
      </c>
      <c r="M3208" s="43">
        <f t="shared" si="402"/>
        <v>1</v>
      </c>
      <c r="N3208" s="43">
        <f t="shared" si="403"/>
        <v>1</v>
      </c>
      <c r="O3208" s="43" t="str">
        <f t="shared" si="404"/>
        <v>B: 1-3%</v>
      </c>
      <c r="P3208" s="45">
        <f t="shared" si="405"/>
        <v>0</v>
      </c>
      <c r="Q3208" s="45">
        <f>IF(L3208=1,F3208*INDEX(Asumsi!$B$5:$B$7,MATCH(I3208,Asumsi!$A$5:$A$7,0))-H3208,0)</f>
        <v>0</v>
      </c>
      <c r="R3208" s="46">
        <f>MIN(G3208,INDEX(Asumsi!$C$5:$C$7,MATCH(I3208,Asumsi!$A$5:$A$7,0)))</f>
        <v>0.01</v>
      </c>
      <c r="S3208" s="43">
        <f t="shared" si="406"/>
        <v>0</v>
      </c>
      <c r="T3208" s="45">
        <f t="shared" si="407"/>
        <v>0</v>
      </c>
      <c r="U3208" s="45">
        <f>IF(L3208=1,F3208*INDEX(Asumsi!$B$5:$B$7,MATCH(I3208,Asumsi!$A$5:$A$7,0))-F3208*R3208,0)</f>
        <v>0</v>
      </c>
      <c r="V3208" s="45">
        <f>IF(S3208=1,U3208*(1-Asumsi!$B$10),U3208)</f>
        <v>0</v>
      </c>
    </row>
    <row r="3209" spans="1:22" x14ac:dyDescent="0.35">
      <c r="A3209" s="43">
        <v>801</v>
      </c>
      <c r="B3209" s="43" t="s">
        <v>202</v>
      </c>
      <c r="C3209" s="43" t="s">
        <v>780</v>
      </c>
      <c r="D3209" s="44">
        <v>40956</v>
      </c>
      <c r="E3209" s="43">
        <v>20</v>
      </c>
      <c r="F3209" s="43">
        <v>119700</v>
      </c>
      <c r="G3209" s="43">
        <v>0.03</v>
      </c>
      <c r="H3209" s="43">
        <v>3591</v>
      </c>
      <c r="I3209" s="43" t="s">
        <v>76</v>
      </c>
      <c r="J3209" s="43" t="s">
        <v>147</v>
      </c>
      <c r="K3209" s="43">
        <f t="shared" si="400"/>
        <v>2012</v>
      </c>
      <c r="L3209" s="43">
        <f t="shared" si="401"/>
        <v>1</v>
      </c>
      <c r="M3209" s="43">
        <f t="shared" si="402"/>
        <v>0</v>
      </c>
      <c r="N3209" s="43">
        <f t="shared" si="403"/>
        <v>1</v>
      </c>
      <c r="O3209" s="43" t="str">
        <f t="shared" si="404"/>
        <v>B: 1-3%</v>
      </c>
      <c r="P3209" s="45">
        <f t="shared" si="405"/>
        <v>116109</v>
      </c>
      <c r="Q3209" s="45">
        <f>IF(L3209=1,F3209*INDEX(Asumsi!$B$5:$B$7,MATCH(I3209,Asumsi!$A$5:$A$7,0))-H3209,0)</f>
        <v>32319</v>
      </c>
      <c r="R3209" s="46">
        <f>MIN(G3209,INDEX(Asumsi!$C$5:$C$7,MATCH(I3209,Asumsi!$A$5:$A$7,0)))</f>
        <v>0.03</v>
      </c>
      <c r="S3209" s="43">
        <f t="shared" si="406"/>
        <v>0</v>
      </c>
      <c r="T3209" s="45">
        <f t="shared" si="407"/>
        <v>0</v>
      </c>
      <c r="U3209" s="45">
        <f>IF(L3209=1,F3209*INDEX(Asumsi!$B$5:$B$7,MATCH(I3209,Asumsi!$A$5:$A$7,0))-F3209*R3209,0)</f>
        <v>32319</v>
      </c>
      <c r="V3209" s="45">
        <f>IF(S3209=1,U3209*(1-Asumsi!$B$10),U3209)</f>
        <v>32319</v>
      </c>
    </row>
    <row r="3210" spans="1:22" x14ac:dyDescent="0.35">
      <c r="A3210" s="43">
        <v>870</v>
      </c>
      <c r="B3210" s="43" t="s">
        <v>202</v>
      </c>
      <c r="C3210" s="43" t="s">
        <v>778</v>
      </c>
      <c r="D3210" s="44">
        <v>40348</v>
      </c>
      <c r="E3210" s="43">
        <v>23</v>
      </c>
      <c r="F3210" s="43">
        <v>3322080</v>
      </c>
      <c r="G3210" s="43">
        <v>0.04</v>
      </c>
      <c r="H3210" s="43">
        <v>132883</v>
      </c>
      <c r="I3210" s="43" t="s">
        <v>76</v>
      </c>
      <c r="J3210" s="43" t="s">
        <v>141</v>
      </c>
      <c r="K3210" s="43">
        <f t="shared" si="400"/>
        <v>2010</v>
      </c>
      <c r="L3210" s="43">
        <f t="shared" si="401"/>
        <v>1</v>
      </c>
      <c r="M3210" s="43">
        <f t="shared" si="402"/>
        <v>0</v>
      </c>
      <c r="N3210" s="43">
        <f t="shared" si="403"/>
        <v>1</v>
      </c>
      <c r="O3210" s="43" t="str">
        <f t="shared" si="404"/>
        <v>C: 4-6%</v>
      </c>
      <c r="P3210" s="45">
        <f t="shared" si="405"/>
        <v>3189197</v>
      </c>
      <c r="Q3210" s="45">
        <f>IF(L3210=1,F3210*INDEX(Asumsi!$B$5:$B$7,MATCH(I3210,Asumsi!$A$5:$A$7,0))-H3210,0)</f>
        <v>863741</v>
      </c>
      <c r="R3210" s="46">
        <f>MIN(G3210,INDEX(Asumsi!$C$5:$C$7,MATCH(I3210,Asumsi!$A$5:$A$7,0)))</f>
        <v>0.04</v>
      </c>
      <c r="S3210" s="43">
        <f t="shared" si="406"/>
        <v>0</v>
      </c>
      <c r="T3210" s="45">
        <f t="shared" si="407"/>
        <v>0</v>
      </c>
      <c r="U3210" s="45">
        <f>IF(L3210=1,F3210*INDEX(Asumsi!$B$5:$B$7,MATCH(I3210,Asumsi!$A$5:$A$7,0))-F3210*R3210,0)</f>
        <v>863740.8</v>
      </c>
      <c r="V3210" s="45">
        <f>IF(S3210=1,U3210*(1-Asumsi!$B$10),U3210)</f>
        <v>863740.8</v>
      </c>
    </row>
    <row r="3211" spans="1:22" x14ac:dyDescent="0.35">
      <c r="A3211" s="43">
        <v>1253</v>
      </c>
      <c r="B3211" s="43" t="s">
        <v>202</v>
      </c>
      <c r="C3211" s="43" t="s">
        <v>357</v>
      </c>
      <c r="D3211" s="44">
        <v>40203</v>
      </c>
      <c r="E3211" s="43">
        <v>15</v>
      </c>
      <c r="F3211" s="43">
        <v>988680</v>
      </c>
      <c r="G3211" s="43">
        <v>0.05</v>
      </c>
      <c r="H3211" s="43">
        <v>49434</v>
      </c>
      <c r="I3211" s="43" t="s">
        <v>76</v>
      </c>
      <c r="J3211" s="43" t="s">
        <v>140</v>
      </c>
      <c r="K3211" s="43">
        <f t="shared" si="400"/>
        <v>2010</v>
      </c>
      <c r="L3211" s="43">
        <f t="shared" si="401"/>
        <v>1</v>
      </c>
      <c r="M3211" s="43">
        <f t="shared" si="402"/>
        <v>0</v>
      </c>
      <c r="N3211" s="43">
        <f t="shared" si="403"/>
        <v>1</v>
      </c>
      <c r="O3211" s="43" t="str">
        <f t="shared" si="404"/>
        <v>C: 4-6%</v>
      </c>
      <c r="P3211" s="45">
        <f t="shared" si="405"/>
        <v>939246</v>
      </c>
      <c r="Q3211" s="45">
        <f>IF(L3211=1,F3211*INDEX(Asumsi!$B$5:$B$7,MATCH(I3211,Asumsi!$A$5:$A$7,0))-H3211,0)</f>
        <v>247170</v>
      </c>
      <c r="R3211" s="46">
        <f>MIN(G3211,INDEX(Asumsi!$C$5:$C$7,MATCH(I3211,Asumsi!$A$5:$A$7,0)))</f>
        <v>0.05</v>
      </c>
      <c r="S3211" s="43">
        <f t="shared" si="406"/>
        <v>0</v>
      </c>
      <c r="T3211" s="45">
        <f t="shared" si="407"/>
        <v>0</v>
      </c>
      <c r="U3211" s="45">
        <f>IF(L3211=1,F3211*INDEX(Asumsi!$B$5:$B$7,MATCH(I3211,Asumsi!$A$5:$A$7,0))-F3211*R3211,0)</f>
        <v>247170</v>
      </c>
      <c r="V3211" s="45">
        <f>IF(S3211=1,U3211*(1-Asumsi!$B$10),U3211)</f>
        <v>247170</v>
      </c>
    </row>
    <row r="3212" spans="1:22" x14ac:dyDescent="0.35">
      <c r="A3212" s="43">
        <v>1542</v>
      </c>
      <c r="B3212" s="43" t="s">
        <v>202</v>
      </c>
      <c r="C3212" s="43" t="s">
        <v>781</v>
      </c>
      <c r="D3212" s="44">
        <v>40435</v>
      </c>
      <c r="E3212" s="43">
        <v>47</v>
      </c>
      <c r="F3212" s="43">
        <v>4300500</v>
      </c>
      <c r="G3212" s="43">
        <v>0.06</v>
      </c>
      <c r="H3212" s="43">
        <v>258030</v>
      </c>
      <c r="I3212" s="43" t="s">
        <v>76</v>
      </c>
      <c r="J3212" s="43" t="s">
        <v>141</v>
      </c>
      <c r="K3212" s="43">
        <f t="shared" si="400"/>
        <v>2010</v>
      </c>
      <c r="L3212" s="43">
        <f t="shared" si="401"/>
        <v>1</v>
      </c>
      <c r="M3212" s="43">
        <f t="shared" si="402"/>
        <v>0</v>
      </c>
      <c r="N3212" s="43">
        <f t="shared" si="403"/>
        <v>1</v>
      </c>
      <c r="O3212" s="43" t="str">
        <f t="shared" si="404"/>
        <v>C: 4-6%</v>
      </c>
      <c r="P3212" s="45">
        <f t="shared" si="405"/>
        <v>4042470</v>
      </c>
      <c r="Q3212" s="45">
        <f>IF(L3212=1,F3212*INDEX(Asumsi!$B$5:$B$7,MATCH(I3212,Asumsi!$A$5:$A$7,0))-H3212,0)</f>
        <v>1032120</v>
      </c>
      <c r="R3212" s="46">
        <f>MIN(G3212,INDEX(Asumsi!$C$5:$C$7,MATCH(I3212,Asumsi!$A$5:$A$7,0)))</f>
        <v>0.05</v>
      </c>
      <c r="S3212" s="43">
        <f t="shared" si="406"/>
        <v>1</v>
      </c>
      <c r="T3212" s="45">
        <f t="shared" si="407"/>
        <v>43004.999999999978</v>
      </c>
      <c r="U3212" s="45">
        <f>IF(L3212=1,F3212*INDEX(Asumsi!$B$5:$B$7,MATCH(I3212,Asumsi!$A$5:$A$7,0))-F3212*R3212,0)</f>
        <v>1075125</v>
      </c>
      <c r="V3212" s="45">
        <f>IF(S3212=1,U3212*(1-Asumsi!$B$10),U3212)</f>
        <v>1021368.75</v>
      </c>
    </row>
    <row r="3213" spans="1:22" x14ac:dyDescent="0.35">
      <c r="A3213" s="43">
        <v>2497</v>
      </c>
      <c r="B3213" s="43" t="s">
        <v>202</v>
      </c>
      <c r="C3213" s="43" t="s">
        <v>782</v>
      </c>
      <c r="D3213" s="44">
        <v>41147</v>
      </c>
      <c r="E3213" s="43">
        <v>21</v>
      </c>
      <c r="F3213" s="43">
        <v>7258235</v>
      </c>
      <c r="G3213" s="43">
        <v>0.06</v>
      </c>
      <c r="H3213" s="43">
        <v>435494</v>
      </c>
      <c r="I3213" s="43" t="s">
        <v>77</v>
      </c>
      <c r="J3213" s="43" t="s">
        <v>137</v>
      </c>
      <c r="K3213" s="43">
        <f t="shared" si="400"/>
        <v>2012</v>
      </c>
      <c r="L3213" s="43">
        <f t="shared" si="401"/>
        <v>1</v>
      </c>
      <c r="M3213" s="43">
        <f t="shared" si="402"/>
        <v>0</v>
      </c>
      <c r="N3213" s="43">
        <f t="shared" si="403"/>
        <v>1</v>
      </c>
      <c r="O3213" s="43" t="str">
        <f t="shared" si="404"/>
        <v>C: 4-6%</v>
      </c>
      <c r="P3213" s="45">
        <f t="shared" si="405"/>
        <v>6822741</v>
      </c>
      <c r="Q3213" s="45">
        <f>IF(L3213=1,F3213*INDEX(Asumsi!$B$5:$B$7,MATCH(I3213,Asumsi!$A$5:$A$7,0))-H3213,0)</f>
        <v>1741976.5</v>
      </c>
      <c r="R3213" s="46">
        <f>MIN(G3213,INDEX(Asumsi!$C$5:$C$7,MATCH(I3213,Asumsi!$A$5:$A$7,0)))</f>
        <v>0.05</v>
      </c>
      <c r="S3213" s="43">
        <f t="shared" si="406"/>
        <v>1</v>
      </c>
      <c r="T3213" s="45">
        <f t="shared" si="407"/>
        <v>72582.349999999962</v>
      </c>
      <c r="U3213" s="45">
        <f>IF(L3213=1,F3213*INDEX(Asumsi!$B$5:$B$7,MATCH(I3213,Asumsi!$A$5:$A$7,0))-F3213*R3213,0)</f>
        <v>1814558.75</v>
      </c>
      <c r="V3213" s="45">
        <f>IF(S3213=1,U3213*(1-Asumsi!$B$10),U3213)</f>
        <v>1723830.8125</v>
      </c>
    </row>
    <row r="3214" spans="1:22" x14ac:dyDescent="0.35">
      <c r="A3214" s="43">
        <v>2630</v>
      </c>
      <c r="B3214" s="43" t="s">
        <v>202</v>
      </c>
      <c r="C3214" s="43" t="s">
        <v>783</v>
      </c>
      <c r="D3214" s="44">
        <v>41205</v>
      </c>
      <c r="E3214" s="43">
        <v>31</v>
      </c>
      <c r="F3214" s="43">
        <v>293020</v>
      </c>
      <c r="G3214" s="43">
        <v>0.04</v>
      </c>
      <c r="H3214" s="43">
        <v>11721</v>
      </c>
      <c r="I3214" s="43" t="s">
        <v>76</v>
      </c>
      <c r="J3214" s="43" t="s">
        <v>145</v>
      </c>
      <c r="K3214" s="43">
        <f t="shared" si="400"/>
        <v>2012</v>
      </c>
      <c r="L3214" s="43">
        <f t="shared" si="401"/>
        <v>1</v>
      </c>
      <c r="M3214" s="43">
        <f t="shared" si="402"/>
        <v>0</v>
      </c>
      <c r="N3214" s="43">
        <f t="shared" si="403"/>
        <v>1</v>
      </c>
      <c r="O3214" s="43" t="str">
        <f t="shared" si="404"/>
        <v>C: 4-6%</v>
      </c>
      <c r="P3214" s="45">
        <f t="shared" si="405"/>
        <v>281299</v>
      </c>
      <c r="Q3214" s="45">
        <f>IF(L3214=1,F3214*INDEX(Asumsi!$B$5:$B$7,MATCH(I3214,Asumsi!$A$5:$A$7,0))-H3214,0)</f>
        <v>76185</v>
      </c>
      <c r="R3214" s="46">
        <f>MIN(G3214,INDEX(Asumsi!$C$5:$C$7,MATCH(I3214,Asumsi!$A$5:$A$7,0)))</f>
        <v>0.04</v>
      </c>
      <c r="S3214" s="43">
        <f t="shared" si="406"/>
        <v>0</v>
      </c>
      <c r="T3214" s="45">
        <f t="shared" si="407"/>
        <v>0</v>
      </c>
      <c r="U3214" s="45">
        <f>IF(L3214=1,F3214*INDEX(Asumsi!$B$5:$B$7,MATCH(I3214,Asumsi!$A$5:$A$7,0))-F3214*R3214,0)</f>
        <v>76185.2</v>
      </c>
      <c r="V3214" s="45">
        <f>IF(S3214=1,U3214*(1-Asumsi!$B$10),U3214)</f>
        <v>76185.2</v>
      </c>
    </row>
    <row r="3215" spans="1:22" x14ac:dyDescent="0.35">
      <c r="A3215" s="43">
        <v>2657</v>
      </c>
      <c r="B3215" s="43" t="s">
        <v>202</v>
      </c>
      <c r="C3215" s="43" t="s">
        <v>742</v>
      </c>
      <c r="D3215" s="44">
        <v>40832</v>
      </c>
      <c r="E3215" s="43">
        <v>30</v>
      </c>
      <c r="F3215" s="43">
        <v>16633520</v>
      </c>
      <c r="G3215" s="43">
        <v>0.05</v>
      </c>
      <c r="H3215" s="43">
        <v>831676</v>
      </c>
      <c r="I3215" s="43" t="s">
        <v>76</v>
      </c>
      <c r="J3215" s="43" t="s">
        <v>141</v>
      </c>
      <c r="K3215" s="43">
        <f t="shared" si="400"/>
        <v>2011</v>
      </c>
      <c r="L3215" s="43">
        <f t="shared" si="401"/>
        <v>1</v>
      </c>
      <c r="M3215" s="43">
        <f t="shared" si="402"/>
        <v>0</v>
      </c>
      <c r="N3215" s="43">
        <f t="shared" si="403"/>
        <v>1</v>
      </c>
      <c r="O3215" s="43" t="str">
        <f t="shared" si="404"/>
        <v>C: 4-6%</v>
      </c>
      <c r="P3215" s="45">
        <f t="shared" si="405"/>
        <v>15801844</v>
      </c>
      <c r="Q3215" s="45">
        <f>IF(L3215=1,F3215*INDEX(Asumsi!$B$5:$B$7,MATCH(I3215,Asumsi!$A$5:$A$7,0))-H3215,0)</f>
        <v>4158380</v>
      </c>
      <c r="R3215" s="46">
        <f>MIN(G3215,INDEX(Asumsi!$C$5:$C$7,MATCH(I3215,Asumsi!$A$5:$A$7,0)))</f>
        <v>0.05</v>
      </c>
      <c r="S3215" s="43">
        <f t="shared" si="406"/>
        <v>0</v>
      </c>
      <c r="T3215" s="45">
        <f t="shared" si="407"/>
        <v>0</v>
      </c>
      <c r="U3215" s="45">
        <f>IF(L3215=1,F3215*INDEX(Asumsi!$B$5:$B$7,MATCH(I3215,Asumsi!$A$5:$A$7,0))-F3215*R3215,0)</f>
        <v>4158380</v>
      </c>
      <c r="V3215" s="45">
        <f>IF(S3215=1,U3215*(1-Asumsi!$B$10),U3215)</f>
        <v>4158380</v>
      </c>
    </row>
    <row r="3216" spans="1:22" x14ac:dyDescent="0.35">
      <c r="A3216" s="43">
        <v>2688</v>
      </c>
      <c r="B3216" s="43" t="s">
        <v>202</v>
      </c>
      <c r="C3216" s="43" t="s">
        <v>780</v>
      </c>
      <c r="D3216" s="44">
        <v>40931</v>
      </c>
      <c r="E3216" s="43">
        <v>31</v>
      </c>
      <c r="F3216" s="43">
        <v>4160070</v>
      </c>
      <c r="G3216" s="43">
        <v>0.1</v>
      </c>
      <c r="H3216" s="43">
        <v>416007</v>
      </c>
      <c r="I3216" s="43" t="s">
        <v>77</v>
      </c>
      <c r="J3216" s="43" t="s">
        <v>137</v>
      </c>
      <c r="K3216" s="43">
        <f t="shared" si="400"/>
        <v>2012</v>
      </c>
      <c r="L3216" s="43">
        <f t="shared" si="401"/>
        <v>1</v>
      </c>
      <c r="M3216" s="43">
        <f t="shared" si="402"/>
        <v>0</v>
      </c>
      <c r="N3216" s="43">
        <f t="shared" si="403"/>
        <v>1</v>
      </c>
      <c r="O3216" s="43" t="str">
        <f t="shared" si="404"/>
        <v>D: 7%+</v>
      </c>
      <c r="P3216" s="45">
        <f t="shared" si="405"/>
        <v>3744063</v>
      </c>
      <c r="Q3216" s="45">
        <f>IF(L3216=1,F3216*INDEX(Asumsi!$B$5:$B$7,MATCH(I3216,Asumsi!$A$5:$A$7,0))-H3216,0)</f>
        <v>832014</v>
      </c>
      <c r="R3216" s="46">
        <f>MIN(G3216,INDEX(Asumsi!$C$5:$C$7,MATCH(I3216,Asumsi!$A$5:$A$7,0)))</f>
        <v>0.05</v>
      </c>
      <c r="S3216" s="43">
        <f t="shared" si="406"/>
        <v>1</v>
      </c>
      <c r="T3216" s="45">
        <f t="shared" si="407"/>
        <v>208003.5</v>
      </c>
      <c r="U3216" s="45">
        <f>IF(L3216=1,F3216*INDEX(Asumsi!$B$5:$B$7,MATCH(I3216,Asumsi!$A$5:$A$7,0))-F3216*R3216,0)</f>
        <v>1040017.5</v>
      </c>
      <c r="V3216" s="45">
        <f>IF(S3216=1,U3216*(1-Asumsi!$B$10),U3216)</f>
        <v>988016.625</v>
      </c>
    </row>
    <row r="3217" spans="1:22" x14ac:dyDescent="0.35">
      <c r="A3217" s="43">
        <v>2816</v>
      </c>
      <c r="B3217" s="43" t="s">
        <v>202</v>
      </c>
      <c r="C3217" s="43" t="s">
        <v>784</v>
      </c>
      <c r="D3217" s="44">
        <v>40075</v>
      </c>
      <c r="E3217" s="43">
        <v>35</v>
      </c>
      <c r="F3217" s="43">
        <v>1575120</v>
      </c>
      <c r="G3217" s="43">
        <v>0</v>
      </c>
      <c r="H3217" s="43">
        <v>0</v>
      </c>
      <c r="I3217" s="43" t="s">
        <v>76</v>
      </c>
      <c r="J3217" s="43" t="s">
        <v>147</v>
      </c>
      <c r="K3217" s="43">
        <f t="shared" si="400"/>
        <v>2009</v>
      </c>
      <c r="L3217" s="43">
        <f t="shared" si="401"/>
        <v>1</v>
      </c>
      <c r="M3217" s="43">
        <f t="shared" si="402"/>
        <v>0</v>
      </c>
      <c r="N3217" s="43">
        <f t="shared" si="403"/>
        <v>1</v>
      </c>
      <c r="O3217" s="43" t="str">
        <f t="shared" si="404"/>
        <v>A: 0%</v>
      </c>
      <c r="P3217" s="45">
        <f t="shared" si="405"/>
        <v>1575120</v>
      </c>
      <c r="Q3217" s="45">
        <f>IF(L3217=1,F3217*INDEX(Asumsi!$B$5:$B$7,MATCH(I3217,Asumsi!$A$5:$A$7,0))-H3217,0)</f>
        <v>472536</v>
      </c>
      <c r="R3217" s="46">
        <f>MIN(G3217,INDEX(Asumsi!$C$5:$C$7,MATCH(I3217,Asumsi!$A$5:$A$7,0)))</f>
        <v>0</v>
      </c>
      <c r="S3217" s="43">
        <f t="shared" si="406"/>
        <v>0</v>
      </c>
      <c r="T3217" s="45">
        <f t="shared" si="407"/>
        <v>0</v>
      </c>
      <c r="U3217" s="45">
        <f>IF(L3217=1,F3217*INDEX(Asumsi!$B$5:$B$7,MATCH(I3217,Asumsi!$A$5:$A$7,0))-F3217*R3217,0)</f>
        <v>472536</v>
      </c>
      <c r="V3217" s="45">
        <f>IF(S3217=1,U3217*(1-Asumsi!$B$10),U3217)</f>
        <v>472536</v>
      </c>
    </row>
    <row r="3218" spans="1:22" x14ac:dyDescent="0.35">
      <c r="A3218" s="43">
        <v>2818</v>
      </c>
      <c r="B3218" s="43" t="s">
        <v>202</v>
      </c>
      <c r="C3218" s="43" t="s">
        <v>784</v>
      </c>
      <c r="D3218" s="44">
        <v>40158</v>
      </c>
      <c r="E3218" s="43">
        <v>37</v>
      </c>
      <c r="F3218" s="43">
        <v>1131820</v>
      </c>
      <c r="G3218" s="43">
        <v>0.05</v>
      </c>
      <c r="H3218" s="43">
        <v>56591</v>
      </c>
      <c r="I3218" s="43" t="s">
        <v>75</v>
      </c>
      <c r="J3218" s="43" t="s">
        <v>144</v>
      </c>
      <c r="K3218" s="43">
        <f t="shared" si="400"/>
        <v>2009</v>
      </c>
      <c r="L3218" s="43">
        <f t="shared" si="401"/>
        <v>1</v>
      </c>
      <c r="M3218" s="43">
        <f t="shared" si="402"/>
        <v>0</v>
      </c>
      <c r="N3218" s="43">
        <f t="shared" si="403"/>
        <v>1</v>
      </c>
      <c r="O3218" s="43" t="str">
        <f t="shared" si="404"/>
        <v>C: 4-6%</v>
      </c>
      <c r="P3218" s="45">
        <f t="shared" si="405"/>
        <v>1075229</v>
      </c>
      <c r="Q3218" s="45">
        <f>IF(L3218=1,F3218*INDEX(Asumsi!$B$5:$B$7,MATCH(I3218,Asumsi!$A$5:$A$7,0))-H3218,0)</f>
        <v>282955</v>
      </c>
      <c r="R3218" s="46">
        <f>MIN(G3218,INDEX(Asumsi!$C$5:$C$7,MATCH(I3218,Asumsi!$A$5:$A$7,0)))</f>
        <v>0.03</v>
      </c>
      <c r="S3218" s="43">
        <f t="shared" si="406"/>
        <v>1</v>
      </c>
      <c r="T3218" s="45">
        <f t="shared" si="407"/>
        <v>22636.400000000005</v>
      </c>
      <c r="U3218" s="45">
        <f>IF(L3218=1,F3218*INDEX(Asumsi!$B$5:$B$7,MATCH(I3218,Asumsi!$A$5:$A$7,0))-F3218*R3218,0)</f>
        <v>305591.40000000002</v>
      </c>
      <c r="V3218" s="45">
        <f>IF(S3218=1,U3218*(1-Asumsi!$B$10),U3218)</f>
        <v>290311.83</v>
      </c>
    </row>
    <row r="3219" spans="1:22" x14ac:dyDescent="0.35">
      <c r="A3219" s="43">
        <v>3040</v>
      </c>
      <c r="B3219" s="43" t="s">
        <v>202</v>
      </c>
      <c r="C3219" s="43" t="s">
        <v>785</v>
      </c>
      <c r="D3219" s="44">
        <v>40279</v>
      </c>
      <c r="E3219" s="43">
        <v>13</v>
      </c>
      <c r="F3219" s="43">
        <v>196780</v>
      </c>
      <c r="G3219" s="43">
        <v>0.01</v>
      </c>
      <c r="H3219" s="43">
        <v>1968</v>
      </c>
      <c r="I3219" s="43" t="s">
        <v>76</v>
      </c>
      <c r="J3219" s="43" t="s">
        <v>145</v>
      </c>
      <c r="K3219" s="43">
        <f t="shared" si="400"/>
        <v>2010</v>
      </c>
      <c r="L3219" s="43">
        <f t="shared" si="401"/>
        <v>1</v>
      </c>
      <c r="M3219" s="43">
        <f t="shared" si="402"/>
        <v>0</v>
      </c>
      <c r="N3219" s="43">
        <f t="shared" si="403"/>
        <v>1</v>
      </c>
      <c r="O3219" s="43" t="str">
        <f t="shared" si="404"/>
        <v>B: 1-3%</v>
      </c>
      <c r="P3219" s="45">
        <f t="shared" si="405"/>
        <v>194812</v>
      </c>
      <c r="Q3219" s="45">
        <f>IF(L3219=1,F3219*INDEX(Asumsi!$B$5:$B$7,MATCH(I3219,Asumsi!$A$5:$A$7,0))-H3219,0)</f>
        <v>57066</v>
      </c>
      <c r="R3219" s="46">
        <f>MIN(G3219,INDEX(Asumsi!$C$5:$C$7,MATCH(I3219,Asumsi!$A$5:$A$7,0)))</f>
        <v>0.01</v>
      </c>
      <c r="S3219" s="43">
        <f t="shared" si="406"/>
        <v>0</v>
      </c>
      <c r="T3219" s="45">
        <f t="shared" si="407"/>
        <v>0</v>
      </c>
      <c r="U3219" s="45">
        <f>IF(L3219=1,F3219*INDEX(Asumsi!$B$5:$B$7,MATCH(I3219,Asumsi!$A$5:$A$7,0))-F3219*R3219,0)</f>
        <v>57066.2</v>
      </c>
      <c r="V3219" s="45">
        <f>IF(S3219=1,U3219*(1-Asumsi!$B$10),U3219)</f>
        <v>57066.2</v>
      </c>
    </row>
    <row r="3220" spans="1:22" x14ac:dyDescent="0.35">
      <c r="A3220" s="43">
        <v>3108</v>
      </c>
      <c r="B3220" s="43" t="s">
        <v>202</v>
      </c>
      <c r="C3220" s="43" t="s">
        <v>222</v>
      </c>
      <c r="D3220" s="44">
        <v>40394</v>
      </c>
      <c r="E3220" s="43">
        <v>36</v>
      </c>
      <c r="F3220" s="43">
        <v>130780</v>
      </c>
      <c r="G3220" s="43">
        <v>0.09</v>
      </c>
      <c r="H3220" s="43">
        <v>11770</v>
      </c>
      <c r="I3220" s="43" t="s">
        <v>76</v>
      </c>
      <c r="J3220" s="43" t="s">
        <v>147</v>
      </c>
      <c r="K3220" s="43">
        <f t="shared" si="400"/>
        <v>2010</v>
      </c>
      <c r="L3220" s="43">
        <f t="shared" si="401"/>
        <v>1</v>
      </c>
      <c r="M3220" s="43">
        <f t="shared" si="402"/>
        <v>0</v>
      </c>
      <c r="N3220" s="43">
        <f t="shared" si="403"/>
        <v>1</v>
      </c>
      <c r="O3220" s="43" t="str">
        <f t="shared" si="404"/>
        <v>D: 7%+</v>
      </c>
      <c r="P3220" s="45">
        <f t="shared" si="405"/>
        <v>119010</v>
      </c>
      <c r="Q3220" s="45">
        <f>IF(L3220=1,F3220*INDEX(Asumsi!$B$5:$B$7,MATCH(I3220,Asumsi!$A$5:$A$7,0))-H3220,0)</f>
        <v>27464</v>
      </c>
      <c r="R3220" s="46">
        <f>MIN(G3220,INDEX(Asumsi!$C$5:$C$7,MATCH(I3220,Asumsi!$A$5:$A$7,0)))</f>
        <v>0.05</v>
      </c>
      <c r="S3220" s="43">
        <f t="shared" si="406"/>
        <v>1</v>
      </c>
      <c r="T3220" s="45">
        <f t="shared" si="407"/>
        <v>5231.1999999999989</v>
      </c>
      <c r="U3220" s="45">
        <f>IF(L3220=1,F3220*INDEX(Asumsi!$B$5:$B$7,MATCH(I3220,Asumsi!$A$5:$A$7,0))-F3220*R3220,0)</f>
        <v>32695</v>
      </c>
      <c r="V3220" s="45">
        <f>IF(S3220=1,U3220*(1-Asumsi!$B$10),U3220)</f>
        <v>31060.25</v>
      </c>
    </row>
    <row r="3221" spans="1:22" x14ac:dyDescent="0.35">
      <c r="A3221" s="43">
        <v>3459</v>
      </c>
      <c r="B3221" s="43" t="s">
        <v>202</v>
      </c>
      <c r="C3221" s="43" t="s">
        <v>654</v>
      </c>
      <c r="D3221" s="44">
        <v>40021</v>
      </c>
      <c r="E3221" s="43">
        <v>24</v>
      </c>
      <c r="F3221" s="43">
        <v>4304808</v>
      </c>
      <c r="G3221" s="43">
        <v>0.1</v>
      </c>
      <c r="H3221" s="43">
        <v>430481</v>
      </c>
      <c r="I3221" s="43" t="s">
        <v>77</v>
      </c>
      <c r="J3221" s="43" t="s">
        <v>137</v>
      </c>
      <c r="K3221" s="43">
        <f t="shared" si="400"/>
        <v>2009</v>
      </c>
      <c r="L3221" s="43">
        <f t="shared" si="401"/>
        <v>1</v>
      </c>
      <c r="M3221" s="43">
        <f t="shared" si="402"/>
        <v>0</v>
      </c>
      <c r="N3221" s="43">
        <f t="shared" si="403"/>
        <v>1</v>
      </c>
      <c r="O3221" s="43" t="str">
        <f t="shared" si="404"/>
        <v>D: 7%+</v>
      </c>
      <c r="P3221" s="45">
        <f t="shared" si="405"/>
        <v>3874327</v>
      </c>
      <c r="Q3221" s="45">
        <f>IF(L3221=1,F3221*INDEX(Asumsi!$B$5:$B$7,MATCH(I3221,Asumsi!$A$5:$A$7,0))-H3221,0)</f>
        <v>860961.39999999991</v>
      </c>
      <c r="R3221" s="46">
        <f>MIN(G3221,INDEX(Asumsi!$C$5:$C$7,MATCH(I3221,Asumsi!$A$5:$A$7,0)))</f>
        <v>0.05</v>
      </c>
      <c r="S3221" s="43">
        <f t="shared" si="406"/>
        <v>1</v>
      </c>
      <c r="T3221" s="45">
        <f t="shared" si="407"/>
        <v>215240.40000000002</v>
      </c>
      <c r="U3221" s="45">
        <f>IF(L3221=1,F3221*INDEX(Asumsi!$B$5:$B$7,MATCH(I3221,Asumsi!$A$5:$A$7,0))-F3221*R3221,0)</f>
        <v>1076202</v>
      </c>
      <c r="V3221" s="45">
        <f>IF(S3221=1,U3221*(1-Asumsi!$B$10),U3221)</f>
        <v>1022391.8999999999</v>
      </c>
    </row>
    <row r="3222" spans="1:22" x14ac:dyDescent="0.35">
      <c r="A3222" s="43">
        <v>3488</v>
      </c>
      <c r="B3222" s="43" t="s">
        <v>202</v>
      </c>
      <c r="C3222" s="43" t="s">
        <v>786</v>
      </c>
      <c r="D3222" s="44">
        <v>40550</v>
      </c>
      <c r="E3222" s="43">
        <v>39</v>
      </c>
      <c r="F3222" s="43">
        <v>9338380</v>
      </c>
      <c r="G3222" s="43">
        <v>0.06</v>
      </c>
      <c r="H3222" s="43">
        <v>560303</v>
      </c>
      <c r="I3222" s="43" t="s">
        <v>75</v>
      </c>
      <c r="J3222" s="43" t="s">
        <v>135</v>
      </c>
      <c r="K3222" s="43">
        <f t="shared" si="400"/>
        <v>2011</v>
      </c>
      <c r="L3222" s="43">
        <f t="shared" si="401"/>
        <v>1</v>
      </c>
      <c r="M3222" s="43">
        <f t="shared" si="402"/>
        <v>0</v>
      </c>
      <c r="N3222" s="43">
        <f t="shared" si="403"/>
        <v>1</v>
      </c>
      <c r="O3222" s="43" t="str">
        <f t="shared" si="404"/>
        <v>C: 4-6%</v>
      </c>
      <c r="P3222" s="45">
        <f t="shared" si="405"/>
        <v>8778077</v>
      </c>
      <c r="Q3222" s="45">
        <f>IF(L3222=1,F3222*INDEX(Asumsi!$B$5:$B$7,MATCH(I3222,Asumsi!$A$5:$A$7,0))-H3222,0)</f>
        <v>2241211</v>
      </c>
      <c r="R3222" s="46">
        <f>MIN(G3222,INDEX(Asumsi!$C$5:$C$7,MATCH(I3222,Asumsi!$A$5:$A$7,0)))</f>
        <v>0.03</v>
      </c>
      <c r="S3222" s="43">
        <f t="shared" si="406"/>
        <v>1</v>
      </c>
      <c r="T3222" s="45">
        <f t="shared" si="407"/>
        <v>280151.39999999997</v>
      </c>
      <c r="U3222" s="45">
        <f>IF(L3222=1,F3222*INDEX(Asumsi!$B$5:$B$7,MATCH(I3222,Asumsi!$A$5:$A$7,0))-F3222*R3222,0)</f>
        <v>2521362.6</v>
      </c>
      <c r="V3222" s="45">
        <f>IF(S3222=1,U3222*(1-Asumsi!$B$10),U3222)</f>
        <v>2395294.4700000002</v>
      </c>
    </row>
    <row r="3223" spans="1:22" x14ac:dyDescent="0.35">
      <c r="A3223" s="43">
        <v>3492</v>
      </c>
      <c r="B3223" s="43" t="s">
        <v>202</v>
      </c>
      <c r="C3223" s="43" t="s">
        <v>262</v>
      </c>
      <c r="D3223" s="44">
        <v>40140</v>
      </c>
      <c r="E3223" s="43">
        <v>35</v>
      </c>
      <c r="F3223" s="43">
        <v>4787260</v>
      </c>
      <c r="G3223" s="43">
        <v>0.04</v>
      </c>
      <c r="H3223" s="43">
        <v>191490</v>
      </c>
      <c r="I3223" s="43" t="s">
        <v>76</v>
      </c>
      <c r="J3223" s="43" t="s">
        <v>138</v>
      </c>
      <c r="K3223" s="43">
        <f t="shared" si="400"/>
        <v>2009</v>
      </c>
      <c r="L3223" s="43">
        <f t="shared" si="401"/>
        <v>1</v>
      </c>
      <c r="M3223" s="43">
        <f t="shared" si="402"/>
        <v>0</v>
      </c>
      <c r="N3223" s="43">
        <f t="shared" si="403"/>
        <v>1</v>
      </c>
      <c r="O3223" s="43" t="str">
        <f t="shared" si="404"/>
        <v>C: 4-6%</v>
      </c>
      <c r="P3223" s="45">
        <f t="shared" si="405"/>
        <v>4595770</v>
      </c>
      <c r="Q3223" s="45">
        <f>IF(L3223=1,F3223*INDEX(Asumsi!$B$5:$B$7,MATCH(I3223,Asumsi!$A$5:$A$7,0))-H3223,0)</f>
        <v>1244688</v>
      </c>
      <c r="R3223" s="46">
        <f>MIN(G3223,INDEX(Asumsi!$C$5:$C$7,MATCH(I3223,Asumsi!$A$5:$A$7,0)))</f>
        <v>0.04</v>
      </c>
      <c r="S3223" s="43">
        <f t="shared" si="406"/>
        <v>0</v>
      </c>
      <c r="T3223" s="45">
        <f t="shared" si="407"/>
        <v>0</v>
      </c>
      <c r="U3223" s="45">
        <f>IF(L3223=1,F3223*INDEX(Asumsi!$B$5:$B$7,MATCH(I3223,Asumsi!$A$5:$A$7,0))-F3223*R3223,0)</f>
        <v>1244687.6000000001</v>
      </c>
      <c r="V3223" s="45">
        <f>IF(S3223=1,U3223*(1-Asumsi!$B$10),U3223)</f>
        <v>1244687.6000000001</v>
      </c>
    </row>
    <row r="3224" spans="1:22" x14ac:dyDescent="0.35">
      <c r="A3224" s="43">
        <v>3553</v>
      </c>
      <c r="B3224" s="43" t="s">
        <v>202</v>
      </c>
      <c r="C3224" s="43" t="s">
        <v>262</v>
      </c>
      <c r="D3224" s="44">
        <v>39950</v>
      </c>
      <c r="E3224" s="43">
        <v>7</v>
      </c>
      <c r="F3224" s="43">
        <v>41000</v>
      </c>
      <c r="G3224" s="43">
        <v>0.06</v>
      </c>
      <c r="H3224" s="43">
        <v>2460</v>
      </c>
      <c r="I3224" s="43" t="s">
        <v>76</v>
      </c>
      <c r="J3224" s="43" t="s">
        <v>147</v>
      </c>
      <c r="K3224" s="43">
        <f t="shared" si="400"/>
        <v>2009</v>
      </c>
      <c r="L3224" s="43">
        <f t="shared" si="401"/>
        <v>1</v>
      </c>
      <c r="M3224" s="43">
        <f t="shared" si="402"/>
        <v>0</v>
      </c>
      <c r="N3224" s="43">
        <f t="shared" si="403"/>
        <v>1</v>
      </c>
      <c r="O3224" s="43" t="str">
        <f t="shared" si="404"/>
        <v>C: 4-6%</v>
      </c>
      <c r="P3224" s="45">
        <f t="shared" si="405"/>
        <v>38540</v>
      </c>
      <c r="Q3224" s="45">
        <f>IF(L3224=1,F3224*INDEX(Asumsi!$B$5:$B$7,MATCH(I3224,Asumsi!$A$5:$A$7,0))-H3224,0)</f>
        <v>9840</v>
      </c>
      <c r="R3224" s="46">
        <f>MIN(G3224,INDEX(Asumsi!$C$5:$C$7,MATCH(I3224,Asumsi!$A$5:$A$7,0)))</f>
        <v>0.05</v>
      </c>
      <c r="S3224" s="43">
        <f t="shared" si="406"/>
        <v>1</v>
      </c>
      <c r="T3224" s="45">
        <f t="shared" si="407"/>
        <v>409.99999999999977</v>
      </c>
      <c r="U3224" s="45">
        <f>IF(L3224=1,F3224*INDEX(Asumsi!$B$5:$B$7,MATCH(I3224,Asumsi!$A$5:$A$7,0))-F3224*R3224,0)</f>
        <v>10250</v>
      </c>
      <c r="V3224" s="45">
        <f>IF(S3224=1,U3224*(1-Asumsi!$B$10),U3224)</f>
        <v>9737.5</v>
      </c>
    </row>
    <row r="3225" spans="1:22" x14ac:dyDescent="0.35">
      <c r="A3225" s="43">
        <v>3622</v>
      </c>
      <c r="B3225" s="43" t="s">
        <v>202</v>
      </c>
      <c r="C3225" s="43" t="s">
        <v>787</v>
      </c>
      <c r="D3225" s="44">
        <v>40873</v>
      </c>
      <c r="E3225" s="43">
        <v>16</v>
      </c>
      <c r="F3225" s="43">
        <v>153200</v>
      </c>
      <c r="G3225" s="43">
        <v>0.01</v>
      </c>
      <c r="H3225" s="43">
        <v>1532</v>
      </c>
      <c r="I3225" s="43" t="s">
        <v>76</v>
      </c>
      <c r="J3225" s="43" t="s">
        <v>138</v>
      </c>
      <c r="K3225" s="43">
        <f t="shared" si="400"/>
        <v>2011</v>
      </c>
      <c r="L3225" s="43">
        <f t="shared" si="401"/>
        <v>1</v>
      </c>
      <c r="M3225" s="43">
        <f t="shared" si="402"/>
        <v>0</v>
      </c>
      <c r="N3225" s="43">
        <f t="shared" si="403"/>
        <v>1</v>
      </c>
      <c r="O3225" s="43" t="str">
        <f t="shared" si="404"/>
        <v>B: 1-3%</v>
      </c>
      <c r="P3225" s="45">
        <f t="shared" si="405"/>
        <v>151668</v>
      </c>
      <c r="Q3225" s="45">
        <f>IF(L3225=1,F3225*INDEX(Asumsi!$B$5:$B$7,MATCH(I3225,Asumsi!$A$5:$A$7,0))-H3225,0)</f>
        <v>44428</v>
      </c>
      <c r="R3225" s="46">
        <f>MIN(G3225,INDEX(Asumsi!$C$5:$C$7,MATCH(I3225,Asumsi!$A$5:$A$7,0)))</f>
        <v>0.01</v>
      </c>
      <c r="S3225" s="43">
        <f t="shared" si="406"/>
        <v>0</v>
      </c>
      <c r="T3225" s="45">
        <f t="shared" si="407"/>
        <v>0</v>
      </c>
      <c r="U3225" s="45">
        <f>IF(L3225=1,F3225*INDEX(Asumsi!$B$5:$B$7,MATCH(I3225,Asumsi!$A$5:$A$7,0))-F3225*R3225,0)</f>
        <v>44428</v>
      </c>
      <c r="V3225" s="45">
        <f>IF(S3225=1,U3225*(1-Asumsi!$B$10),U3225)</f>
        <v>44428</v>
      </c>
    </row>
    <row r="3226" spans="1:22" x14ac:dyDescent="0.35">
      <c r="A3226" s="43">
        <v>3810</v>
      </c>
      <c r="B3226" s="43" t="s">
        <v>202</v>
      </c>
      <c r="C3226" s="43" t="s">
        <v>357</v>
      </c>
      <c r="D3226" s="44">
        <v>41168</v>
      </c>
      <c r="E3226" s="43">
        <v>40</v>
      </c>
      <c r="F3226" s="43">
        <v>443720</v>
      </c>
      <c r="G3226" s="43">
        <v>0.09</v>
      </c>
      <c r="H3226" s="43">
        <v>39935</v>
      </c>
      <c r="I3226" s="43" t="s">
        <v>76</v>
      </c>
      <c r="J3226" s="43" t="s">
        <v>141</v>
      </c>
      <c r="K3226" s="43">
        <f t="shared" si="400"/>
        <v>2012</v>
      </c>
      <c r="L3226" s="43">
        <f t="shared" si="401"/>
        <v>1</v>
      </c>
      <c r="M3226" s="43">
        <f t="shared" si="402"/>
        <v>0</v>
      </c>
      <c r="N3226" s="43">
        <f t="shared" si="403"/>
        <v>1</v>
      </c>
      <c r="O3226" s="43" t="str">
        <f t="shared" si="404"/>
        <v>D: 7%+</v>
      </c>
      <c r="P3226" s="45">
        <f t="shared" si="405"/>
        <v>403785</v>
      </c>
      <c r="Q3226" s="45">
        <f>IF(L3226=1,F3226*INDEX(Asumsi!$B$5:$B$7,MATCH(I3226,Asumsi!$A$5:$A$7,0))-H3226,0)</f>
        <v>93181</v>
      </c>
      <c r="R3226" s="46">
        <f>MIN(G3226,INDEX(Asumsi!$C$5:$C$7,MATCH(I3226,Asumsi!$A$5:$A$7,0)))</f>
        <v>0.05</v>
      </c>
      <c r="S3226" s="43">
        <f t="shared" si="406"/>
        <v>1</v>
      </c>
      <c r="T3226" s="45">
        <f t="shared" si="407"/>
        <v>17748.799999999996</v>
      </c>
      <c r="U3226" s="45">
        <f>IF(L3226=1,F3226*INDEX(Asumsi!$B$5:$B$7,MATCH(I3226,Asumsi!$A$5:$A$7,0))-F3226*R3226,0)</f>
        <v>110930</v>
      </c>
      <c r="V3226" s="45">
        <f>IF(S3226=1,U3226*(1-Asumsi!$B$10),U3226)</f>
        <v>105383.5</v>
      </c>
    </row>
    <row r="3227" spans="1:22" x14ac:dyDescent="0.35">
      <c r="A3227" s="43">
        <v>4451</v>
      </c>
      <c r="B3227" s="43" t="s">
        <v>202</v>
      </c>
      <c r="C3227" s="43" t="s">
        <v>357</v>
      </c>
      <c r="D3227" s="44">
        <v>40086</v>
      </c>
      <c r="E3227" s="43">
        <v>47</v>
      </c>
      <c r="F3227" s="43">
        <v>1985900</v>
      </c>
      <c r="G3227" s="43">
        <v>0.04</v>
      </c>
      <c r="H3227" s="43">
        <v>79436</v>
      </c>
      <c r="I3227" s="43" t="s">
        <v>76</v>
      </c>
      <c r="J3227" s="43" t="s">
        <v>147</v>
      </c>
      <c r="K3227" s="43">
        <f t="shared" si="400"/>
        <v>2009</v>
      </c>
      <c r="L3227" s="43">
        <f t="shared" si="401"/>
        <v>1</v>
      </c>
      <c r="M3227" s="43">
        <f t="shared" si="402"/>
        <v>0</v>
      </c>
      <c r="N3227" s="43">
        <f t="shared" si="403"/>
        <v>1</v>
      </c>
      <c r="O3227" s="43" t="str">
        <f t="shared" si="404"/>
        <v>C: 4-6%</v>
      </c>
      <c r="P3227" s="45">
        <f t="shared" si="405"/>
        <v>1906464</v>
      </c>
      <c r="Q3227" s="45">
        <f>IF(L3227=1,F3227*INDEX(Asumsi!$B$5:$B$7,MATCH(I3227,Asumsi!$A$5:$A$7,0))-H3227,0)</f>
        <v>516334</v>
      </c>
      <c r="R3227" s="46">
        <f>MIN(G3227,INDEX(Asumsi!$C$5:$C$7,MATCH(I3227,Asumsi!$A$5:$A$7,0)))</f>
        <v>0.04</v>
      </c>
      <c r="S3227" s="43">
        <f t="shared" si="406"/>
        <v>0</v>
      </c>
      <c r="T3227" s="45">
        <f t="shared" si="407"/>
        <v>0</v>
      </c>
      <c r="U3227" s="45">
        <f>IF(L3227=1,F3227*INDEX(Asumsi!$B$5:$B$7,MATCH(I3227,Asumsi!$A$5:$A$7,0))-F3227*R3227,0)</f>
        <v>516334</v>
      </c>
      <c r="V3227" s="45">
        <f>IF(S3227=1,U3227*(1-Asumsi!$B$10),U3227)</f>
        <v>516334</v>
      </c>
    </row>
    <row r="3228" spans="1:22" x14ac:dyDescent="0.35">
      <c r="A3228" s="43">
        <v>4516</v>
      </c>
      <c r="B3228" s="43" t="s">
        <v>202</v>
      </c>
      <c r="C3228" s="43" t="s">
        <v>788</v>
      </c>
      <c r="D3228" s="44">
        <v>39900</v>
      </c>
      <c r="E3228" s="43">
        <v>42</v>
      </c>
      <c r="F3228" s="43">
        <v>589560</v>
      </c>
      <c r="G3228" s="43">
        <v>0.05</v>
      </c>
      <c r="H3228" s="43">
        <v>29478</v>
      </c>
      <c r="I3228" s="43" t="s">
        <v>76</v>
      </c>
      <c r="J3228" s="43" t="s">
        <v>145</v>
      </c>
      <c r="K3228" s="43">
        <f t="shared" si="400"/>
        <v>2009</v>
      </c>
      <c r="L3228" s="43">
        <f t="shared" si="401"/>
        <v>1</v>
      </c>
      <c r="M3228" s="43">
        <f t="shared" si="402"/>
        <v>0</v>
      </c>
      <c r="N3228" s="43">
        <f t="shared" si="403"/>
        <v>1</v>
      </c>
      <c r="O3228" s="43" t="str">
        <f t="shared" si="404"/>
        <v>C: 4-6%</v>
      </c>
      <c r="P3228" s="45">
        <f t="shared" si="405"/>
        <v>560082</v>
      </c>
      <c r="Q3228" s="45">
        <f>IF(L3228=1,F3228*INDEX(Asumsi!$B$5:$B$7,MATCH(I3228,Asumsi!$A$5:$A$7,0))-H3228,0)</f>
        <v>147390</v>
      </c>
      <c r="R3228" s="46">
        <f>MIN(G3228,INDEX(Asumsi!$C$5:$C$7,MATCH(I3228,Asumsi!$A$5:$A$7,0)))</f>
        <v>0.05</v>
      </c>
      <c r="S3228" s="43">
        <f t="shared" si="406"/>
        <v>0</v>
      </c>
      <c r="T3228" s="45">
        <f t="shared" si="407"/>
        <v>0</v>
      </c>
      <c r="U3228" s="45">
        <f>IF(L3228=1,F3228*INDEX(Asumsi!$B$5:$B$7,MATCH(I3228,Asumsi!$A$5:$A$7,0))-F3228*R3228,0)</f>
        <v>147390</v>
      </c>
      <c r="V3228" s="45">
        <f>IF(S3228=1,U3228*(1-Asumsi!$B$10),U3228)</f>
        <v>147390</v>
      </c>
    </row>
    <row r="3229" spans="1:22" x14ac:dyDescent="0.35">
      <c r="A3229" s="43">
        <v>4578</v>
      </c>
      <c r="B3229" s="43" t="s">
        <v>202</v>
      </c>
      <c r="C3229" s="43" t="s">
        <v>262</v>
      </c>
      <c r="D3229" s="44">
        <v>41164</v>
      </c>
      <c r="E3229" s="43">
        <v>45</v>
      </c>
      <c r="F3229" s="43">
        <v>565420</v>
      </c>
      <c r="G3229" s="43">
        <v>0.09</v>
      </c>
      <c r="H3229" s="43">
        <v>50888</v>
      </c>
      <c r="I3229" s="43" t="s">
        <v>76</v>
      </c>
      <c r="J3229" s="43" t="s">
        <v>145</v>
      </c>
      <c r="K3229" s="43">
        <f t="shared" si="400"/>
        <v>2012</v>
      </c>
      <c r="L3229" s="43">
        <f t="shared" si="401"/>
        <v>1</v>
      </c>
      <c r="M3229" s="43">
        <f t="shared" si="402"/>
        <v>0</v>
      </c>
      <c r="N3229" s="43">
        <f t="shared" si="403"/>
        <v>1</v>
      </c>
      <c r="O3229" s="43" t="str">
        <f t="shared" si="404"/>
        <v>D: 7%+</v>
      </c>
      <c r="P3229" s="45">
        <f t="shared" si="405"/>
        <v>514532</v>
      </c>
      <c r="Q3229" s="45">
        <f>IF(L3229=1,F3229*INDEX(Asumsi!$B$5:$B$7,MATCH(I3229,Asumsi!$A$5:$A$7,0))-H3229,0)</f>
        <v>118738</v>
      </c>
      <c r="R3229" s="46">
        <f>MIN(G3229,INDEX(Asumsi!$C$5:$C$7,MATCH(I3229,Asumsi!$A$5:$A$7,0)))</f>
        <v>0.05</v>
      </c>
      <c r="S3229" s="43">
        <f t="shared" si="406"/>
        <v>1</v>
      </c>
      <c r="T3229" s="45">
        <f t="shared" si="407"/>
        <v>22616.799999999996</v>
      </c>
      <c r="U3229" s="45">
        <f>IF(L3229=1,F3229*INDEX(Asumsi!$B$5:$B$7,MATCH(I3229,Asumsi!$A$5:$A$7,0))-F3229*R3229,0)</f>
        <v>141355</v>
      </c>
      <c r="V3229" s="45">
        <f>IF(S3229=1,U3229*(1-Asumsi!$B$10),U3229)</f>
        <v>134287.25</v>
      </c>
    </row>
    <row r="3230" spans="1:22" x14ac:dyDescent="0.35">
      <c r="A3230" s="43">
        <v>4611</v>
      </c>
      <c r="B3230" s="43" t="s">
        <v>202</v>
      </c>
      <c r="C3230" s="43" t="s">
        <v>787</v>
      </c>
      <c r="D3230" s="44">
        <v>40187</v>
      </c>
      <c r="E3230" s="43">
        <v>32</v>
      </c>
      <c r="F3230" s="43">
        <v>32344880</v>
      </c>
      <c r="G3230" s="43">
        <v>0.03</v>
      </c>
      <c r="H3230" s="43">
        <v>970346</v>
      </c>
      <c r="I3230" s="43" t="s">
        <v>77</v>
      </c>
      <c r="J3230" s="43" t="s">
        <v>134</v>
      </c>
      <c r="K3230" s="43">
        <f t="shared" si="400"/>
        <v>2010</v>
      </c>
      <c r="L3230" s="43">
        <f t="shared" si="401"/>
        <v>1</v>
      </c>
      <c r="M3230" s="43">
        <f t="shared" si="402"/>
        <v>0</v>
      </c>
      <c r="N3230" s="43">
        <f t="shared" si="403"/>
        <v>1</v>
      </c>
      <c r="O3230" s="43" t="str">
        <f t="shared" si="404"/>
        <v>B: 1-3%</v>
      </c>
      <c r="P3230" s="45">
        <f t="shared" si="405"/>
        <v>31374534</v>
      </c>
      <c r="Q3230" s="45">
        <f>IF(L3230=1,F3230*INDEX(Asumsi!$B$5:$B$7,MATCH(I3230,Asumsi!$A$5:$A$7,0))-H3230,0)</f>
        <v>8733118</v>
      </c>
      <c r="R3230" s="46">
        <f>MIN(G3230,INDEX(Asumsi!$C$5:$C$7,MATCH(I3230,Asumsi!$A$5:$A$7,0)))</f>
        <v>0.03</v>
      </c>
      <c r="S3230" s="43">
        <f t="shared" si="406"/>
        <v>0</v>
      </c>
      <c r="T3230" s="45">
        <f t="shared" si="407"/>
        <v>0</v>
      </c>
      <c r="U3230" s="45">
        <f>IF(L3230=1,F3230*INDEX(Asumsi!$B$5:$B$7,MATCH(I3230,Asumsi!$A$5:$A$7,0))-F3230*R3230,0)</f>
        <v>8733117.5999999996</v>
      </c>
      <c r="V3230" s="45">
        <f>IF(S3230=1,U3230*(1-Asumsi!$B$10),U3230)</f>
        <v>8733117.5999999996</v>
      </c>
    </row>
    <row r="3231" spans="1:22" x14ac:dyDescent="0.35">
      <c r="A3231" s="43">
        <v>5281</v>
      </c>
      <c r="B3231" s="43" t="s">
        <v>202</v>
      </c>
      <c r="C3231" s="43" t="s">
        <v>789</v>
      </c>
      <c r="D3231" s="44">
        <v>40848</v>
      </c>
      <c r="E3231" s="43">
        <v>36</v>
      </c>
      <c r="F3231" s="43">
        <v>9467400</v>
      </c>
      <c r="G3231" s="43">
        <v>0</v>
      </c>
      <c r="H3231" s="43">
        <v>0</v>
      </c>
      <c r="I3231" s="43" t="s">
        <v>75</v>
      </c>
      <c r="J3231" s="43" t="s">
        <v>135</v>
      </c>
      <c r="K3231" s="43">
        <f t="shared" si="400"/>
        <v>2011</v>
      </c>
      <c r="L3231" s="43">
        <f t="shared" si="401"/>
        <v>1</v>
      </c>
      <c r="M3231" s="43">
        <f t="shared" si="402"/>
        <v>0</v>
      </c>
      <c r="N3231" s="43">
        <f t="shared" si="403"/>
        <v>1</v>
      </c>
      <c r="O3231" s="43" t="str">
        <f t="shared" si="404"/>
        <v>A: 0%</v>
      </c>
      <c r="P3231" s="45">
        <f t="shared" si="405"/>
        <v>9467400</v>
      </c>
      <c r="Q3231" s="45">
        <f>IF(L3231=1,F3231*INDEX(Asumsi!$B$5:$B$7,MATCH(I3231,Asumsi!$A$5:$A$7,0))-H3231,0)</f>
        <v>2840220</v>
      </c>
      <c r="R3231" s="46">
        <f>MIN(G3231,INDEX(Asumsi!$C$5:$C$7,MATCH(I3231,Asumsi!$A$5:$A$7,0)))</f>
        <v>0</v>
      </c>
      <c r="S3231" s="43">
        <f t="shared" si="406"/>
        <v>0</v>
      </c>
      <c r="T3231" s="45">
        <f t="shared" si="407"/>
        <v>0</v>
      </c>
      <c r="U3231" s="45">
        <f>IF(L3231=1,F3231*INDEX(Asumsi!$B$5:$B$7,MATCH(I3231,Asumsi!$A$5:$A$7,0))-F3231*R3231,0)</f>
        <v>2840220</v>
      </c>
      <c r="V3231" s="45">
        <f>IF(S3231=1,U3231*(1-Asumsi!$B$10),U3231)</f>
        <v>2840220</v>
      </c>
    </row>
    <row r="3232" spans="1:22" x14ac:dyDescent="0.35">
      <c r="A3232" s="43">
        <v>5635</v>
      </c>
      <c r="B3232" s="43" t="s">
        <v>202</v>
      </c>
      <c r="C3232" s="43" t="s">
        <v>790</v>
      </c>
      <c r="D3232" s="44">
        <v>41136</v>
      </c>
      <c r="E3232" s="43">
        <v>17</v>
      </c>
      <c r="F3232" s="43">
        <v>397560</v>
      </c>
      <c r="G3232" s="43">
        <v>0.02</v>
      </c>
      <c r="H3232" s="43">
        <v>7951</v>
      </c>
      <c r="I3232" s="43" t="s">
        <v>76</v>
      </c>
      <c r="J3232" s="43" t="s">
        <v>138</v>
      </c>
      <c r="K3232" s="43">
        <f t="shared" si="400"/>
        <v>2012</v>
      </c>
      <c r="L3232" s="43">
        <f t="shared" si="401"/>
        <v>1</v>
      </c>
      <c r="M3232" s="43">
        <f t="shared" si="402"/>
        <v>0</v>
      </c>
      <c r="N3232" s="43">
        <f t="shared" si="403"/>
        <v>1</v>
      </c>
      <c r="O3232" s="43" t="str">
        <f t="shared" si="404"/>
        <v>B: 1-3%</v>
      </c>
      <c r="P3232" s="45">
        <f t="shared" si="405"/>
        <v>389609</v>
      </c>
      <c r="Q3232" s="45">
        <f>IF(L3232=1,F3232*INDEX(Asumsi!$B$5:$B$7,MATCH(I3232,Asumsi!$A$5:$A$7,0))-H3232,0)</f>
        <v>111317</v>
      </c>
      <c r="R3232" s="46">
        <f>MIN(G3232,INDEX(Asumsi!$C$5:$C$7,MATCH(I3232,Asumsi!$A$5:$A$7,0)))</f>
        <v>0.02</v>
      </c>
      <c r="S3232" s="43">
        <f t="shared" si="406"/>
        <v>0</v>
      </c>
      <c r="T3232" s="45">
        <f t="shared" si="407"/>
        <v>0</v>
      </c>
      <c r="U3232" s="45">
        <f>IF(L3232=1,F3232*INDEX(Asumsi!$B$5:$B$7,MATCH(I3232,Asumsi!$A$5:$A$7,0))-F3232*R3232,0)</f>
        <v>111316.8</v>
      </c>
      <c r="V3232" s="45">
        <f>IF(S3232=1,U3232*(1-Asumsi!$B$10),U3232)</f>
        <v>111316.8</v>
      </c>
    </row>
    <row r="3233" spans="1:22" x14ac:dyDescent="0.35">
      <c r="A3233" s="43">
        <v>5696</v>
      </c>
      <c r="B3233" s="43" t="s">
        <v>202</v>
      </c>
      <c r="C3233" s="43" t="s">
        <v>679</v>
      </c>
      <c r="D3233" s="44">
        <v>40666</v>
      </c>
      <c r="E3233" s="43">
        <v>4</v>
      </c>
      <c r="F3233" s="43">
        <v>4412340</v>
      </c>
      <c r="G3233" s="43">
        <v>0.02</v>
      </c>
      <c r="H3233" s="43">
        <v>88247</v>
      </c>
      <c r="I3233" s="43" t="s">
        <v>76</v>
      </c>
      <c r="J3233" s="43" t="s">
        <v>138</v>
      </c>
      <c r="K3233" s="43">
        <f t="shared" si="400"/>
        <v>2011</v>
      </c>
      <c r="L3233" s="43">
        <f t="shared" si="401"/>
        <v>1</v>
      </c>
      <c r="M3233" s="43">
        <f t="shared" si="402"/>
        <v>0</v>
      </c>
      <c r="N3233" s="43">
        <f t="shared" si="403"/>
        <v>1</v>
      </c>
      <c r="O3233" s="43" t="str">
        <f t="shared" si="404"/>
        <v>B: 1-3%</v>
      </c>
      <c r="P3233" s="45">
        <f t="shared" si="405"/>
        <v>4324093</v>
      </c>
      <c r="Q3233" s="45">
        <f>IF(L3233=1,F3233*INDEX(Asumsi!$B$5:$B$7,MATCH(I3233,Asumsi!$A$5:$A$7,0))-H3233,0)</f>
        <v>1235455</v>
      </c>
      <c r="R3233" s="46">
        <f>MIN(G3233,INDEX(Asumsi!$C$5:$C$7,MATCH(I3233,Asumsi!$A$5:$A$7,0)))</f>
        <v>0.02</v>
      </c>
      <c r="S3233" s="43">
        <f t="shared" si="406"/>
        <v>0</v>
      </c>
      <c r="T3233" s="45">
        <f t="shared" si="407"/>
        <v>0</v>
      </c>
      <c r="U3233" s="45">
        <f>IF(L3233=1,F3233*INDEX(Asumsi!$B$5:$B$7,MATCH(I3233,Asumsi!$A$5:$A$7,0))-F3233*R3233,0)</f>
        <v>1235455.2</v>
      </c>
      <c r="V3233" s="45">
        <f>IF(S3233=1,U3233*(1-Asumsi!$B$10),U3233)</f>
        <v>1235455.2</v>
      </c>
    </row>
    <row r="3234" spans="1:22" x14ac:dyDescent="0.35">
      <c r="A3234" s="43">
        <v>5921</v>
      </c>
      <c r="B3234" s="43" t="s">
        <v>202</v>
      </c>
      <c r="C3234" s="43" t="s">
        <v>791</v>
      </c>
      <c r="D3234" s="44">
        <v>39909</v>
      </c>
      <c r="E3234" s="43">
        <v>27</v>
      </c>
      <c r="F3234" s="43">
        <v>769480</v>
      </c>
      <c r="G3234" s="43">
        <v>0.01</v>
      </c>
      <c r="H3234" s="43">
        <v>7695</v>
      </c>
      <c r="I3234" s="43" t="s">
        <v>76</v>
      </c>
      <c r="J3234" s="43" t="s">
        <v>140</v>
      </c>
      <c r="K3234" s="43">
        <f t="shared" si="400"/>
        <v>2009</v>
      </c>
      <c r="L3234" s="43">
        <f t="shared" si="401"/>
        <v>1</v>
      </c>
      <c r="M3234" s="43">
        <f t="shared" si="402"/>
        <v>0</v>
      </c>
      <c r="N3234" s="43">
        <f t="shared" si="403"/>
        <v>1</v>
      </c>
      <c r="O3234" s="43" t="str">
        <f t="shared" si="404"/>
        <v>B: 1-3%</v>
      </c>
      <c r="P3234" s="45">
        <f t="shared" si="405"/>
        <v>761785</v>
      </c>
      <c r="Q3234" s="45">
        <f>IF(L3234=1,F3234*INDEX(Asumsi!$B$5:$B$7,MATCH(I3234,Asumsi!$A$5:$A$7,0))-H3234,0)</f>
        <v>223149</v>
      </c>
      <c r="R3234" s="46">
        <f>MIN(G3234,INDEX(Asumsi!$C$5:$C$7,MATCH(I3234,Asumsi!$A$5:$A$7,0)))</f>
        <v>0.01</v>
      </c>
      <c r="S3234" s="43">
        <f t="shared" si="406"/>
        <v>0</v>
      </c>
      <c r="T3234" s="45">
        <f t="shared" si="407"/>
        <v>0</v>
      </c>
      <c r="U3234" s="45">
        <f>IF(L3234=1,F3234*INDEX(Asumsi!$B$5:$B$7,MATCH(I3234,Asumsi!$A$5:$A$7,0))-F3234*R3234,0)</f>
        <v>223149.2</v>
      </c>
      <c r="V3234" s="45">
        <f>IF(S3234=1,U3234*(1-Asumsi!$B$10),U3234)</f>
        <v>223149.2</v>
      </c>
    </row>
    <row r="3235" spans="1:22" x14ac:dyDescent="0.35">
      <c r="A3235" s="43">
        <v>6241</v>
      </c>
      <c r="B3235" s="43" t="s">
        <v>209</v>
      </c>
      <c r="C3235" s="43" t="s">
        <v>261</v>
      </c>
      <c r="D3235" s="44">
        <v>40176</v>
      </c>
      <c r="E3235" s="43">
        <v>24</v>
      </c>
      <c r="F3235" s="43">
        <v>267880</v>
      </c>
      <c r="G3235" s="43">
        <v>0.08</v>
      </c>
      <c r="H3235" s="43">
        <v>21430</v>
      </c>
      <c r="I3235" s="43" t="s">
        <v>76</v>
      </c>
      <c r="J3235" s="43" t="s">
        <v>147</v>
      </c>
      <c r="K3235" s="43">
        <f t="shared" si="400"/>
        <v>2009</v>
      </c>
      <c r="L3235" s="43">
        <f t="shared" si="401"/>
        <v>0</v>
      </c>
      <c r="M3235" s="43">
        <f t="shared" si="402"/>
        <v>1</v>
      </c>
      <c r="N3235" s="43">
        <f t="shared" si="403"/>
        <v>1</v>
      </c>
      <c r="O3235" s="43" t="str">
        <f t="shared" si="404"/>
        <v>D: 7%+</v>
      </c>
      <c r="P3235" s="45">
        <f t="shared" si="405"/>
        <v>0</v>
      </c>
      <c r="Q3235" s="45">
        <f>IF(L3235=1,F3235*INDEX(Asumsi!$B$5:$B$7,MATCH(I3235,Asumsi!$A$5:$A$7,0))-H3235,0)</f>
        <v>0</v>
      </c>
      <c r="R3235" s="46">
        <f>MIN(G3235,INDEX(Asumsi!$C$5:$C$7,MATCH(I3235,Asumsi!$A$5:$A$7,0)))</f>
        <v>0.05</v>
      </c>
      <c r="S3235" s="43">
        <f t="shared" si="406"/>
        <v>1</v>
      </c>
      <c r="T3235" s="45">
        <f t="shared" si="407"/>
        <v>0</v>
      </c>
      <c r="U3235" s="45">
        <f>IF(L3235=1,F3235*INDEX(Asumsi!$B$5:$B$7,MATCH(I3235,Asumsi!$A$5:$A$7,0))-F3235*R3235,0)</f>
        <v>0</v>
      </c>
      <c r="V3235" s="45">
        <f>IF(S3235=1,U3235*(1-Asumsi!$B$10),U3235)</f>
        <v>0</v>
      </c>
    </row>
    <row r="3236" spans="1:22" x14ac:dyDescent="0.35">
      <c r="A3236" s="43">
        <v>6406</v>
      </c>
      <c r="B3236" s="43" t="s">
        <v>202</v>
      </c>
      <c r="C3236" s="43" t="s">
        <v>786</v>
      </c>
      <c r="D3236" s="44">
        <v>40039</v>
      </c>
      <c r="E3236" s="43">
        <v>43</v>
      </c>
      <c r="F3236" s="43">
        <v>185260</v>
      </c>
      <c r="G3236" s="43">
        <v>0.05</v>
      </c>
      <c r="H3236" s="43">
        <v>9263</v>
      </c>
      <c r="I3236" s="43" t="s">
        <v>76</v>
      </c>
      <c r="J3236" s="43" t="s">
        <v>148</v>
      </c>
      <c r="K3236" s="43">
        <f t="shared" si="400"/>
        <v>2009</v>
      </c>
      <c r="L3236" s="43">
        <f t="shared" si="401"/>
        <v>1</v>
      </c>
      <c r="M3236" s="43">
        <f t="shared" si="402"/>
        <v>0</v>
      </c>
      <c r="N3236" s="43">
        <f t="shared" si="403"/>
        <v>1</v>
      </c>
      <c r="O3236" s="43" t="str">
        <f t="shared" si="404"/>
        <v>C: 4-6%</v>
      </c>
      <c r="P3236" s="45">
        <f t="shared" si="405"/>
        <v>175997</v>
      </c>
      <c r="Q3236" s="45">
        <f>IF(L3236=1,F3236*INDEX(Asumsi!$B$5:$B$7,MATCH(I3236,Asumsi!$A$5:$A$7,0))-H3236,0)</f>
        <v>46315</v>
      </c>
      <c r="R3236" s="46">
        <f>MIN(G3236,INDEX(Asumsi!$C$5:$C$7,MATCH(I3236,Asumsi!$A$5:$A$7,0)))</f>
        <v>0.05</v>
      </c>
      <c r="S3236" s="43">
        <f t="shared" si="406"/>
        <v>0</v>
      </c>
      <c r="T3236" s="45">
        <f t="shared" si="407"/>
        <v>0</v>
      </c>
      <c r="U3236" s="45">
        <f>IF(L3236=1,F3236*INDEX(Asumsi!$B$5:$B$7,MATCH(I3236,Asumsi!$A$5:$A$7,0))-F3236*R3236,0)</f>
        <v>46315</v>
      </c>
      <c r="V3236" s="45">
        <f>IF(S3236=1,U3236*(1-Asumsi!$B$10),U3236)</f>
        <v>46315</v>
      </c>
    </row>
    <row r="3237" spans="1:22" x14ac:dyDescent="0.35">
      <c r="A3237" s="43">
        <v>6625</v>
      </c>
      <c r="B3237" s="43" t="s">
        <v>202</v>
      </c>
      <c r="C3237" s="43" t="s">
        <v>262</v>
      </c>
      <c r="D3237" s="44">
        <v>40405</v>
      </c>
      <c r="E3237" s="43">
        <v>23</v>
      </c>
      <c r="F3237" s="43">
        <v>42125820</v>
      </c>
      <c r="G3237" s="43">
        <v>0.01</v>
      </c>
      <c r="H3237" s="43">
        <v>421258</v>
      </c>
      <c r="I3237" s="43" t="s">
        <v>75</v>
      </c>
      <c r="J3237" s="43" t="s">
        <v>143</v>
      </c>
      <c r="K3237" s="43">
        <f t="shared" si="400"/>
        <v>2010</v>
      </c>
      <c r="L3237" s="43">
        <f t="shared" si="401"/>
        <v>1</v>
      </c>
      <c r="M3237" s="43">
        <f t="shared" si="402"/>
        <v>0</v>
      </c>
      <c r="N3237" s="43">
        <f t="shared" si="403"/>
        <v>1</v>
      </c>
      <c r="O3237" s="43" t="str">
        <f t="shared" si="404"/>
        <v>B: 1-3%</v>
      </c>
      <c r="P3237" s="45">
        <f t="shared" si="405"/>
        <v>41704562</v>
      </c>
      <c r="Q3237" s="45">
        <f>IF(L3237=1,F3237*INDEX(Asumsi!$B$5:$B$7,MATCH(I3237,Asumsi!$A$5:$A$7,0))-H3237,0)</f>
        <v>12216488</v>
      </c>
      <c r="R3237" s="46">
        <f>MIN(G3237,INDEX(Asumsi!$C$5:$C$7,MATCH(I3237,Asumsi!$A$5:$A$7,0)))</f>
        <v>0.01</v>
      </c>
      <c r="S3237" s="43">
        <f t="shared" si="406"/>
        <v>0</v>
      </c>
      <c r="T3237" s="45">
        <f t="shared" si="407"/>
        <v>0</v>
      </c>
      <c r="U3237" s="45">
        <f>IF(L3237=1,F3237*INDEX(Asumsi!$B$5:$B$7,MATCH(I3237,Asumsi!$A$5:$A$7,0))-F3237*R3237,0)</f>
        <v>12216487.800000001</v>
      </c>
      <c r="V3237" s="45">
        <f>IF(S3237=1,U3237*(1-Asumsi!$B$10),U3237)</f>
        <v>12216487.800000001</v>
      </c>
    </row>
    <row r="3238" spans="1:22" x14ac:dyDescent="0.35">
      <c r="A3238" s="43">
        <v>6854</v>
      </c>
      <c r="B3238" s="43" t="s">
        <v>202</v>
      </c>
      <c r="C3238" s="43" t="s">
        <v>792</v>
      </c>
      <c r="D3238" s="44">
        <v>39819</v>
      </c>
      <c r="E3238" s="43">
        <v>1</v>
      </c>
      <c r="F3238" s="43">
        <v>44260</v>
      </c>
      <c r="G3238" s="43">
        <v>7.0000000000000007E-2</v>
      </c>
      <c r="H3238" s="43">
        <v>3098</v>
      </c>
      <c r="I3238" s="43" t="s">
        <v>76</v>
      </c>
      <c r="J3238" s="43" t="s">
        <v>138</v>
      </c>
      <c r="K3238" s="43">
        <f t="shared" si="400"/>
        <v>2009</v>
      </c>
      <c r="L3238" s="43">
        <f t="shared" si="401"/>
        <v>1</v>
      </c>
      <c r="M3238" s="43">
        <f t="shared" si="402"/>
        <v>0</v>
      </c>
      <c r="N3238" s="43">
        <f t="shared" si="403"/>
        <v>1</v>
      </c>
      <c r="O3238" s="43" t="str">
        <f t="shared" si="404"/>
        <v>D: 7%+</v>
      </c>
      <c r="P3238" s="45">
        <f t="shared" si="405"/>
        <v>41162</v>
      </c>
      <c r="Q3238" s="45">
        <f>IF(L3238=1,F3238*INDEX(Asumsi!$B$5:$B$7,MATCH(I3238,Asumsi!$A$5:$A$7,0))-H3238,0)</f>
        <v>10180</v>
      </c>
      <c r="R3238" s="46">
        <f>MIN(G3238,INDEX(Asumsi!$C$5:$C$7,MATCH(I3238,Asumsi!$A$5:$A$7,0)))</f>
        <v>0.05</v>
      </c>
      <c r="S3238" s="43">
        <f t="shared" si="406"/>
        <v>1</v>
      </c>
      <c r="T3238" s="45">
        <f t="shared" si="407"/>
        <v>885.20000000000016</v>
      </c>
      <c r="U3238" s="45">
        <f>IF(L3238=1,F3238*INDEX(Asumsi!$B$5:$B$7,MATCH(I3238,Asumsi!$A$5:$A$7,0))-F3238*R3238,0)</f>
        <v>11065</v>
      </c>
      <c r="V3238" s="45">
        <f>IF(S3238=1,U3238*(1-Asumsi!$B$10),U3238)</f>
        <v>10511.75</v>
      </c>
    </row>
    <row r="3239" spans="1:22" x14ac:dyDescent="0.35">
      <c r="A3239" s="43">
        <v>7335</v>
      </c>
      <c r="B3239" s="43" t="s">
        <v>202</v>
      </c>
      <c r="C3239" s="43" t="s">
        <v>793</v>
      </c>
      <c r="D3239" s="44">
        <v>40327</v>
      </c>
      <c r="E3239" s="43">
        <v>43</v>
      </c>
      <c r="F3239" s="43">
        <v>7363499</v>
      </c>
      <c r="G3239" s="43">
        <v>0.01</v>
      </c>
      <c r="H3239" s="43">
        <v>73635</v>
      </c>
      <c r="I3239" s="43" t="s">
        <v>77</v>
      </c>
      <c r="J3239" s="43" t="s">
        <v>137</v>
      </c>
      <c r="K3239" s="43">
        <f t="shared" si="400"/>
        <v>2010</v>
      </c>
      <c r="L3239" s="43">
        <f t="shared" si="401"/>
        <v>1</v>
      </c>
      <c r="M3239" s="43">
        <f t="shared" si="402"/>
        <v>0</v>
      </c>
      <c r="N3239" s="43">
        <f t="shared" si="403"/>
        <v>1</v>
      </c>
      <c r="O3239" s="43" t="str">
        <f t="shared" si="404"/>
        <v>B: 1-3%</v>
      </c>
      <c r="P3239" s="45">
        <f t="shared" si="405"/>
        <v>7289864</v>
      </c>
      <c r="Q3239" s="45">
        <f>IF(L3239=1,F3239*INDEX(Asumsi!$B$5:$B$7,MATCH(I3239,Asumsi!$A$5:$A$7,0))-H3239,0)</f>
        <v>2135414.6999999997</v>
      </c>
      <c r="R3239" s="46">
        <f>MIN(G3239,INDEX(Asumsi!$C$5:$C$7,MATCH(I3239,Asumsi!$A$5:$A$7,0)))</f>
        <v>0.01</v>
      </c>
      <c r="S3239" s="43">
        <f t="shared" si="406"/>
        <v>0</v>
      </c>
      <c r="T3239" s="45">
        <f t="shared" si="407"/>
        <v>0</v>
      </c>
      <c r="U3239" s="45">
        <f>IF(L3239=1,F3239*INDEX(Asumsi!$B$5:$B$7,MATCH(I3239,Asumsi!$A$5:$A$7,0))-F3239*R3239,0)</f>
        <v>2135414.7099999995</v>
      </c>
      <c r="V3239" s="45">
        <f>IF(S3239=1,U3239*(1-Asumsi!$B$10),U3239)</f>
        <v>2135414.7099999995</v>
      </c>
    </row>
    <row r="3240" spans="1:22" x14ac:dyDescent="0.35">
      <c r="A3240" s="43">
        <v>7457</v>
      </c>
      <c r="B3240" s="43" t="s">
        <v>202</v>
      </c>
      <c r="C3240" s="43" t="s">
        <v>794</v>
      </c>
      <c r="D3240" s="44">
        <v>40451</v>
      </c>
      <c r="E3240" s="43">
        <v>36</v>
      </c>
      <c r="F3240" s="43">
        <v>4600900</v>
      </c>
      <c r="G3240" s="43">
        <v>0.02</v>
      </c>
      <c r="H3240" s="43">
        <v>92018</v>
      </c>
      <c r="I3240" s="43" t="s">
        <v>76</v>
      </c>
      <c r="J3240" s="43" t="s">
        <v>146</v>
      </c>
      <c r="K3240" s="43">
        <f t="shared" si="400"/>
        <v>2010</v>
      </c>
      <c r="L3240" s="43">
        <f t="shared" si="401"/>
        <v>1</v>
      </c>
      <c r="M3240" s="43">
        <f t="shared" si="402"/>
        <v>0</v>
      </c>
      <c r="N3240" s="43">
        <f t="shared" si="403"/>
        <v>1</v>
      </c>
      <c r="O3240" s="43" t="str">
        <f t="shared" si="404"/>
        <v>B: 1-3%</v>
      </c>
      <c r="P3240" s="45">
        <f t="shared" si="405"/>
        <v>4508882</v>
      </c>
      <c r="Q3240" s="45">
        <f>IF(L3240=1,F3240*INDEX(Asumsi!$B$5:$B$7,MATCH(I3240,Asumsi!$A$5:$A$7,0))-H3240,0)</f>
        <v>1288252</v>
      </c>
      <c r="R3240" s="46">
        <f>MIN(G3240,INDEX(Asumsi!$C$5:$C$7,MATCH(I3240,Asumsi!$A$5:$A$7,0)))</f>
        <v>0.02</v>
      </c>
      <c r="S3240" s="43">
        <f t="shared" si="406"/>
        <v>0</v>
      </c>
      <c r="T3240" s="45">
        <f t="shared" si="407"/>
        <v>0</v>
      </c>
      <c r="U3240" s="45">
        <f>IF(L3240=1,F3240*INDEX(Asumsi!$B$5:$B$7,MATCH(I3240,Asumsi!$A$5:$A$7,0))-F3240*R3240,0)</f>
        <v>1288252</v>
      </c>
      <c r="V3240" s="45">
        <f>IF(S3240=1,U3240*(1-Asumsi!$B$10),U3240)</f>
        <v>1288252</v>
      </c>
    </row>
    <row r="3241" spans="1:22" x14ac:dyDescent="0.35">
      <c r="A3241" s="43">
        <v>7653</v>
      </c>
      <c r="B3241" s="43" t="s">
        <v>202</v>
      </c>
      <c r="C3241" s="43" t="s">
        <v>795</v>
      </c>
      <c r="D3241" s="44">
        <v>40966</v>
      </c>
      <c r="E3241" s="43">
        <v>32</v>
      </c>
      <c r="F3241" s="43">
        <v>2850120</v>
      </c>
      <c r="G3241" s="43">
        <v>0.1</v>
      </c>
      <c r="H3241" s="43">
        <v>285012</v>
      </c>
      <c r="I3241" s="43" t="s">
        <v>76</v>
      </c>
      <c r="J3241" s="43" t="s">
        <v>145</v>
      </c>
      <c r="K3241" s="43">
        <f t="shared" si="400"/>
        <v>2012</v>
      </c>
      <c r="L3241" s="43">
        <f t="shared" si="401"/>
        <v>1</v>
      </c>
      <c r="M3241" s="43">
        <f t="shared" si="402"/>
        <v>0</v>
      </c>
      <c r="N3241" s="43">
        <f t="shared" si="403"/>
        <v>1</v>
      </c>
      <c r="O3241" s="43" t="str">
        <f t="shared" si="404"/>
        <v>D: 7%+</v>
      </c>
      <c r="P3241" s="45">
        <f t="shared" si="405"/>
        <v>2565108</v>
      </c>
      <c r="Q3241" s="45">
        <f>IF(L3241=1,F3241*INDEX(Asumsi!$B$5:$B$7,MATCH(I3241,Asumsi!$A$5:$A$7,0))-H3241,0)</f>
        <v>570024</v>
      </c>
      <c r="R3241" s="46">
        <f>MIN(G3241,INDEX(Asumsi!$C$5:$C$7,MATCH(I3241,Asumsi!$A$5:$A$7,0)))</f>
        <v>0.05</v>
      </c>
      <c r="S3241" s="43">
        <f t="shared" si="406"/>
        <v>1</v>
      </c>
      <c r="T3241" s="45">
        <f t="shared" si="407"/>
        <v>142506</v>
      </c>
      <c r="U3241" s="45">
        <f>IF(L3241=1,F3241*INDEX(Asumsi!$B$5:$B$7,MATCH(I3241,Asumsi!$A$5:$A$7,0))-F3241*R3241,0)</f>
        <v>712530</v>
      </c>
      <c r="V3241" s="45">
        <f>IF(S3241=1,U3241*(1-Asumsi!$B$10),U3241)</f>
        <v>676903.5</v>
      </c>
    </row>
    <row r="3242" spans="1:22" x14ac:dyDescent="0.35">
      <c r="A3242" s="43">
        <v>7783</v>
      </c>
      <c r="B3242" s="43" t="s">
        <v>202</v>
      </c>
      <c r="C3242" s="43" t="s">
        <v>796</v>
      </c>
      <c r="D3242" s="44">
        <v>40920</v>
      </c>
      <c r="E3242" s="43">
        <v>3</v>
      </c>
      <c r="F3242" s="43">
        <v>62700</v>
      </c>
      <c r="G3242" s="43">
        <v>0.03</v>
      </c>
      <c r="H3242" s="43">
        <v>1881</v>
      </c>
      <c r="I3242" s="43" t="s">
        <v>76</v>
      </c>
      <c r="J3242" s="43" t="s">
        <v>138</v>
      </c>
      <c r="K3242" s="43">
        <f t="shared" si="400"/>
        <v>2012</v>
      </c>
      <c r="L3242" s="43">
        <f t="shared" si="401"/>
        <v>1</v>
      </c>
      <c r="M3242" s="43">
        <f t="shared" si="402"/>
        <v>0</v>
      </c>
      <c r="N3242" s="43">
        <f t="shared" si="403"/>
        <v>1</v>
      </c>
      <c r="O3242" s="43" t="str">
        <f t="shared" si="404"/>
        <v>B: 1-3%</v>
      </c>
      <c r="P3242" s="45">
        <f t="shared" si="405"/>
        <v>60819</v>
      </c>
      <c r="Q3242" s="45">
        <f>IF(L3242=1,F3242*INDEX(Asumsi!$B$5:$B$7,MATCH(I3242,Asumsi!$A$5:$A$7,0))-H3242,0)</f>
        <v>16929</v>
      </c>
      <c r="R3242" s="46">
        <f>MIN(G3242,INDEX(Asumsi!$C$5:$C$7,MATCH(I3242,Asumsi!$A$5:$A$7,0)))</f>
        <v>0.03</v>
      </c>
      <c r="S3242" s="43">
        <f t="shared" si="406"/>
        <v>0</v>
      </c>
      <c r="T3242" s="45">
        <f t="shared" si="407"/>
        <v>0</v>
      </c>
      <c r="U3242" s="45">
        <f>IF(L3242=1,F3242*INDEX(Asumsi!$B$5:$B$7,MATCH(I3242,Asumsi!$A$5:$A$7,0))-F3242*R3242,0)</f>
        <v>16929</v>
      </c>
      <c r="V3242" s="45">
        <f>IF(S3242=1,U3242*(1-Asumsi!$B$10),U3242)</f>
        <v>16929</v>
      </c>
    </row>
    <row r="3243" spans="1:22" x14ac:dyDescent="0.35">
      <c r="A3243" s="43">
        <v>7905</v>
      </c>
      <c r="B3243" s="43" t="s">
        <v>202</v>
      </c>
      <c r="C3243" s="43" t="s">
        <v>797</v>
      </c>
      <c r="D3243" s="44">
        <v>39967</v>
      </c>
      <c r="E3243" s="43">
        <v>46</v>
      </c>
      <c r="F3243" s="43">
        <v>22115200</v>
      </c>
      <c r="G3243" s="43">
        <v>0.08</v>
      </c>
      <c r="H3243" s="43">
        <v>1769216</v>
      </c>
      <c r="I3243" s="43" t="s">
        <v>75</v>
      </c>
      <c r="J3243" s="43" t="s">
        <v>136</v>
      </c>
      <c r="K3243" s="43">
        <f t="shared" si="400"/>
        <v>2009</v>
      </c>
      <c r="L3243" s="43">
        <f t="shared" si="401"/>
        <v>1</v>
      </c>
      <c r="M3243" s="43">
        <f t="shared" si="402"/>
        <v>0</v>
      </c>
      <c r="N3243" s="43">
        <f t="shared" si="403"/>
        <v>1</v>
      </c>
      <c r="O3243" s="43" t="str">
        <f t="shared" si="404"/>
        <v>D: 7%+</v>
      </c>
      <c r="P3243" s="45">
        <f t="shared" si="405"/>
        <v>20345984</v>
      </c>
      <c r="Q3243" s="45">
        <f>IF(L3243=1,F3243*INDEX(Asumsi!$B$5:$B$7,MATCH(I3243,Asumsi!$A$5:$A$7,0))-H3243,0)</f>
        <v>4865344</v>
      </c>
      <c r="R3243" s="46">
        <f>MIN(G3243,INDEX(Asumsi!$C$5:$C$7,MATCH(I3243,Asumsi!$A$5:$A$7,0)))</f>
        <v>0.03</v>
      </c>
      <c r="S3243" s="43">
        <f t="shared" si="406"/>
        <v>1</v>
      </c>
      <c r="T3243" s="45">
        <f t="shared" si="407"/>
        <v>1105760</v>
      </c>
      <c r="U3243" s="45">
        <f>IF(L3243=1,F3243*INDEX(Asumsi!$B$5:$B$7,MATCH(I3243,Asumsi!$A$5:$A$7,0))-F3243*R3243,0)</f>
        <v>5971104</v>
      </c>
      <c r="V3243" s="45">
        <f>IF(S3243=1,U3243*(1-Asumsi!$B$10),U3243)</f>
        <v>5672548.7999999998</v>
      </c>
    </row>
    <row r="3244" spans="1:22" x14ac:dyDescent="0.35">
      <c r="A3244" s="43">
        <v>8064</v>
      </c>
      <c r="B3244" s="43" t="s">
        <v>202</v>
      </c>
      <c r="C3244" s="43" t="s">
        <v>654</v>
      </c>
      <c r="D3244" s="44">
        <v>40675</v>
      </c>
      <c r="E3244" s="43">
        <v>44</v>
      </c>
      <c r="F3244" s="43">
        <v>20891900</v>
      </c>
      <c r="G3244" s="43">
        <v>7.0000000000000007E-2</v>
      </c>
      <c r="H3244" s="43">
        <v>1462433</v>
      </c>
      <c r="I3244" s="43" t="s">
        <v>75</v>
      </c>
      <c r="J3244" s="43" t="s">
        <v>135</v>
      </c>
      <c r="K3244" s="43">
        <f t="shared" si="400"/>
        <v>2011</v>
      </c>
      <c r="L3244" s="43">
        <f t="shared" si="401"/>
        <v>1</v>
      </c>
      <c r="M3244" s="43">
        <f t="shared" si="402"/>
        <v>0</v>
      </c>
      <c r="N3244" s="43">
        <f t="shared" si="403"/>
        <v>1</v>
      </c>
      <c r="O3244" s="43" t="str">
        <f t="shared" si="404"/>
        <v>D: 7%+</v>
      </c>
      <c r="P3244" s="45">
        <f t="shared" si="405"/>
        <v>19429467</v>
      </c>
      <c r="Q3244" s="45">
        <f>IF(L3244=1,F3244*INDEX(Asumsi!$B$5:$B$7,MATCH(I3244,Asumsi!$A$5:$A$7,0))-H3244,0)</f>
        <v>4805137</v>
      </c>
      <c r="R3244" s="46">
        <f>MIN(G3244,INDEX(Asumsi!$C$5:$C$7,MATCH(I3244,Asumsi!$A$5:$A$7,0)))</f>
        <v>0.03</v>
      </c>
      <c r="S3244" s="43">
        <f t="shared" si="406"/>
        <v>1</v>
      </c>
      <c r="T3244" s="45">
        <f t="shared" si="407"/>
        <v>835676.00000000012</v>
      </c>
      <c r="U3244" s="45">
        <f>IF(L3244=1,F3244*INDEX(Asumsi!$B$5:$B$7,MATCH(I3244,Asumsi!$A$5:$A$7,0))-F3244*R3244,0)</f>
        <v>5640813</v>
      </c>
      <c r="V3244" s="45">
        <f>IF(S3244=1,U3244*(1-Asumsi!$B$10),U3244)</f>
        <v>5358772.3499999996</v>
      </c>
    </row>
    <row r="3245" spans="1:22" x14ac:dyDescent="0.35">
      <c r="A3245" s="43">
        <v>8130</v>
      </c>
      <c r="B3245" s="43" t="s">
        <v>202</v>
      </c>
      <c r="C3245" s="43" t="s">
        <v>798</v>
      </c>
      <c r="D3245" s="44">
        <v>41042</v>
      </c>
      <c r="E3245" s="43">
        <v>15</v>
      </c>
      <c r="F3245" s="43">
        <v>132660</v>
      </c>
      <c r="G3245" s="43">
        <v>0.03</v>
      </c>
      <c r="H3245" s="43">
        <v>3980</v>
      </c>
      <c r="I3245" s="43" t="s">
        <v>76</v>
      </c>
      <c r="J3245" s="43" t="s">
        <v>138</v>
      </c>
      <c r="K3245" s="43">
        <f t="shared" si="400"/>
        <v>2012</v>
      </c>
      <c r="L3245" s="43">
        <f t="shared" si="401"/>
        <v>1</v>
      </c>
      <c r="M3245" s="43">
        <f t="shared" si="402"/>
        <v>0</v>
      </c>
      <c r="N3245" s="43">
        <f t="shared" si="403"/>
        <v>1</v>
      </c>
      <c r="O3245" s="43" t="str">
        <f t="shared" si="404"/>
        <v>B: 1-3%</v>
      </c>
      <c r="P3245" s="45">
        <f t="shared" si="405"/>
        <v>128680</v>
      </c>
      <c r="Q3245" s="45">
        <f>IF(L3245=1,F3245*INDEX(Asumsi!$B$5:$B$7,MATCH(I3245,Asumsi!$A$5:$A$7,0))-H3245,0)</f>
        <v>35818</v>
      </c>
      <c r="R3245" s="46">
        <f>MIN(G3245,INDEX(Asumsi!$C$5:$C$7,MATCH(I3245,Asumsi!$A$5:$A$7,0)))</f>
        <v>0.03</v>
      </c>
      <c r="S3245" s="43">
        <f t="shared" si="406"/>
        <v>0</v>
      </c>
      <c r="T3245" s="45">
        <f t="shared" si="407"/>
        <v>0</v>
      </c>
      <c r="U3245" s="45">
        <f>IF(L3245=1,F3245*INDEX(Asumsi!$B$5:$B$7,MATCH(I3245,Asumsi!$A$5:$A$7,0))-F3245*R3245,0)</f>
        <v>35818.199999999997</v>
      </c>
      <c r="V3245" s="45">
        <f>IF(S3245=1,U3245*(1-Asumsi!$B$10),U3245)</f>
        <v>35818.199999999997</v>
      </c>
    </row>
    <row r="3246" spans="1:22" x14ac:dyDescent="0.35">
      <c r="A3246" s="43">
        <v>8294</v>
      </c>
      <c r="B3246" s="43" t="s">
        <v>202</v>
      </c>
      <c r="C3246" s="43" t="s">
        <v>799</v>
      </c>
      <c r="D3246" s="44">
        <v>41080</v>
      </c>
      <c r="E3246" s="43">
        <v>28</v>
      </c>
      <c r="F3246" s="43">
        <v>395148</v>
      </c>
      <c r="G3246" s="43">
        <v>0.05</v>
      </c>
      <c r="H3246" s="43">
        <v>19757</v>
      </c>
      <c r="I3246" s="43" t="s">
        <v>77</v>
      </c>
      <c r="J3246" s="43" t="s">
        <v>137</v>
      </c>
      <c r="K3246" s="43">
        <f t="shared" si="400"/>
        <v>2012</v>
      </c>
      <c r="L3246" s="43">
        <f t="shared" si="401"/>
        <v>1</v>
      </c>
      <c r="M3246" s="43">
        <f t="shared" si="402"/>
        <v>0</v>
      </c>
      <c r="N3246" s="43">
        <f t="shared" si="403"/>
        <v>1</v>
      </c>
      <c r="O3246" s="43" t="str">
        <f t="shared" si="404"/>
        <v>C: 4-6%</v>
      </c>
      <c r="P3246" s="45">
        <f t="shared" si="405"/>
        <v>375391</v>
      </c>
      <c r="Q3246" s="45">
        <f>IF(L3246=1,F3246*INDEX(Asumsi!$B$5:$B$7,MATCH(I3246,Asumsi!$A$5:$A$7,0))-H3246,0)</f>
        <v>98787.4</v>
      </c>
      <c r="R3246" s="46">
        <f>MIN(G3246,INDEX(Asumsi!$C$5:$C$7,MATCH(I3246,Asumsi!$A$5:$A$7,0)))</f>
        <v>0.05</v>
      </c>
      <c r="S3246" s="43">
        <f t="shared" si="406"/>
        <v>0</v>
      </c>
      <c r="T3246" s="45">
        <f t="shared" si="407"/>
        <v>0</v>
      </c>
      <c r="U3246" s="45">
        <f>IF(L3246=1,F3246*INDEX(Asumsi!$B$5:$B$7,MATCH(I3246,Asumsi!$A$5:$A$7,0))-F3246*R3246,0)</f>
        <v>98787</v>
      </c>
      <c r="V3246" s="45">
        <f>IF(S3246=1,U3246*(1-Asumsi!$B$10),U3246)</f>
        <v>98787</v>
      </c>
    </row>
    <row r="3247" spans="1:22" x14ac:dyDescent="0.35">
      <c r="A3247" s="43">
        <v>8384</v>
      </c>
      <c r="B3247" s="43" t="s">
        <v>202</v>
      </c>
      <c r="C3247" s="43" t="s">
        <v>797</v>
      </c>
      <c r="D3247" s="44">
        <v>40303</v>
      </c>
      <c r="E3247" s="43">
        <v>37</v>
      </c>
      <c r="F3247" s="43">
        <v>9871440</v>
      </c>
      <c r="G3247" s="43">
        <v>7.0000000000000007E-2</v>
      </c>
      <c r="H3247" s="43">
        <v>691001</v>
      </c>
      <c r="I3247" s="43" t="s">
        <v>75</v>
      </c>
      <c r="J3247" s="43" t="s">
        <v>143</v>
      </c>
      <c r="K3247" s="43">
        <f t="shared" si="400"/>
        <v>2010</v>
      </c>
      <c r="L3247" s="43">
        <f t="shared" si="401"/>
        <v>1</v>
      </c>
      <c r="M3247" s="43">
        <f t="shared" si="402"/>
        <v>0</v>
      </c>
      <c r="N3247" s="43">
        <f t="shared" si="403"/>
        <v>1</v>
      </c>
      <c r="O3247" s="43" t="str">
        <f t="shared" si="404"/>
        <v>D: 7%+</v>
      </c>
      <c r="P3247" s="45">
        <f t="shared" si="405"/>
        <v>9180439</v>
      </c>
      <c r="Q3247" s="45">
        <f>IF(L3247=1,F3247*INDEX(Asumsi!$B$5:$B$7,MATCH(I3247,Asumsi!$A$5:$A$7,0))-H3247,0)</f>
        <v>2270431</v>
      </c>
      <c r="R3247" s="46">
        <f>MIN(G3247,INDEX(Asumsi!$C$5:$C$7,MATCH(I3247,Asumsi!$A$5:$A$7,0)))</f>
        <v>0.03</v>
      </c>
      <c r="S3247" s="43">
        <f t="shared" si="406"/>
        <v>1</v>
      </c>
      <c r="T3247" s="45">
        <f t="shared" si="407"/>
        <v>394857.60000000009</v>
      </c>
      <c r="U3247" s="45">
        <f>IF(L3247=1,F3247*INDEX(Asumsi!$B$5:$B$7,MATCH(I3247,Asumsi!$A$5:$A$7,0))-F3247*R3247,0)</f>
        <v>2665288.7999999998</v>
      </c>
      <c r="V3247" s="45">
        <f>IF(S3247=1,U3247*(1-Asumsi!$B$10),U3247)</f>
        <v>2532024.36</v>
      </c>
    </row>
    <row r="3248" spans="1:22" x14ac:dyDescent="0.35">
      <c r="A3248" s="43">
        <v>8580</v>
      </c>
      <c r="B3248" s="43" t="s">
        <v>202</v>
      </c>
      <c r="C3248" s="43" t="s">
        <v>408</v>
      </c>
      <c r="D3248" s="44">
        <v>40624</v>
      </c>
      <c r="E3248" s="43">
        <v>12</v>
      </c>
      <c r="F3248" s="43">
        <v>302980</v>
      </c>
      <c r="G3248" s="43">
        <v>0</v>
      </c>
      <c r="H3248" s="43">
        <v>0</v>
      </c>
      <c r="I3248" s="43" t="s">
        <v>76</v>
      </c>
      <c r="J3248" s="43" t="s">
        <v>146</v>
      </c>
      <c r="K3248" s="43">
        <f t="shared" si="400"/>
        <v>2011</v>
      </c>
      <c r="L3248" s="43">
        <f t="shared" si="401"/>
        <v>1</v>
      </c>
      <c r="M3248" s="43">
        <f t="shared" si="402"/>
        <v>0</v>
      </c>
      <c r="N3248" s="43">
        <f t="shared" si="403"/>
        <v>1</v>
      </c>
      <c r="O3248" s="43" t="str">
        <f t="shared" si="404"/>
        <v>A: 0%</v>
      </c>
      <c r="P3248" s="45">
        <f t="shared" si="405"/>
        <v>302980</v>
      </c>
      <c r="Q3248" s="45">
        <f>IF(L3248=1,F3248*INDEX(Asumsi!$B$5:$B$7,MATCH(I3248,Asumsi!$A$5:$A$7,0))-H3248,0)</f>
        <v>90894</v>
      </c>
      <c r="R3248" s="46">
        <f>MIN(G3248,INDEX(Asumsi!$C$5:$C$7,MATCH(I3248,Asumsi!$A$5:$A$7,0)))</f>
        <v>0</v>
      </c>
      <c r="S3248" s="43">
        <f t="shared" si="406"/>
        <v>0</v>
      </c>
      <c r="T3248" s="45">
        <f t="shared" si="407"/>
        <v>0</v>
      </c>
      <c r="U3248" s="45">
        <f>IF(L3248=1,F3248*INDEX(Asumsi!$B$5:$B$7,MATCH(I3248,Asumsi!$A$5:$A$7,0))-F3248*R3248,0)</f>
        <v>90894</v>
      </c>
      <c r="V3248" s="45">
        <f>IF(S3248=1,U3248*(1-Asumsi!$B$10),U3248)</f>
        <v>90894</v>
      </c>
    </row>
    <row r="3249" spans="1:22" x14ac:dyDescent="0.35">
      <c r="A3249" s="43">
        <v>8646</v>
      </c>
      <c r="B3249" s="43" t="s">
        <v>202</v>
      </c>
      <c r="C3249" s="43" t="s">
        <v>800</v>
      </c>
      <c r="D3249" s="44">
        <v>39912</v>
      </c>
      <c r="E3249" s="43">
        <v>8</v>
      </c>
      <c r="F3249" s="43">
        <v>171700</v>
      </c>
      <c r="G3249" s="43">
        <v>0.03</v>
      </c>
      <c r="H3249" s="43">
        <v>5151</v>
      </c>
      <c r="I3249" s="43" t="s">
        <v>76</v>
      </c>
      <c r="J3249" s="43" t="s">
        <v>141</v>
      </c>
      <c r="K3249" s="43">
        <f t="shared" si="400"/>
        <v>2009</v>
      </c>
      <c r="L3249" s="43">
        <f t="shared" si="401"/>
        <v>1</v>
      </c>
      <c r="M3249" s="43">
        <f t="shared" si="402"/>
        <v>0</v>
      </c>
      <c r="N3249" s="43">
        <f t="shared" si="403"/>
        <v>1</v>
      </c>
      <c r="O3249" s="43" t="str">
        <f t="shared" si="404"/>
        <v>B: 1-3%</v>
      </c>
      <c r="P3249" s="45">
        <f t="shared" si="405"/>
        <v>166549</v>
      </c>
      <c r="Q3249" s="45">
        <f>IF(L3249=1,F3249*INDEX(Asumsi!$B$5:$B$7,MATCH(I3249,Asumsi!$A$5:$A$7,0))-H3249,0)</f>
        <v>46359</v>
      </c>
      <c r="R3249" s="46">
        <f>MIN(G3249,INDEX(Asumsi!$C$5:$C$7,MATCH(I3249,Asumsi!$A$5:$A$7,0)))</f>
        <v>0.03</v>
      </c>
      <c r="S3249" s="43">
        <f t="shared" si="406"/>
        <v>0</v>
      </c>
      <c r="T3249" s="45">
        <f t="shared" si="407"/>
        <v>0</v>
      </c>
      <c r="U3249" s="45">
        <f>IF(L3249=1,F3249*INDEX(Asumsi!$B$5:$B$7,MATCH(I3249,Asumsi!$A$5:$A$7,0))-F3249*R3249,0)</f>
        <v>46359</v>
      </c>
      <c r="V3249" s="45">
        <f>IF(S3249=1,U3249*(1-Asumsi!$B$10),U3249)</f>
        <v>46359</v>
      </c>
    </row>
    <row r="3250" spans="1:22" x14ac:dyDescent="0.35">
      <c r="A3250" s="43">
        <v>8993</v>
      </c>
      <c r="B3250" s="43" t="s">
        <v>202</v>
      </c>
      <c r="C3250" s="43" t="s">
        <v>681</v>
      </c>
      <c r="D3250" s="44">
        <v>40691</v>
      </c>
      <c r="E3250" s="43">
        <v>41</v>
      </c>
      <c r="F3250" s="43">
        <v>344300</v>
      </c>
      <c r="G3250" s="43">
        <v>0.02</v>
      </c>
      <c r="H3250" s="43">
        <v>6886</v>
      </c>
      <c r="I3250" s="43" t="s">
        <v>76</v>
      </c>
      <c r="J3250" s="43" t="s">
        <v>149</v>
      </c>
      <c r="K3250" s="43">
        <f t="shared" si="400"/>
        <v>2011</v>
      </c>
      <c r="L3250" s="43">
        <f t="shared" si="401"/>
        <v>1</v>
      </c>
      <c r="M3250" s="43">
        <f t="shared" si="402"/>
        <v>0</v>
      </c>
      <c r="N3250" s="43">
        <f t="shared" si="403"/>
        <v>1</v>
      </c>
      <c r="O3250" s="43" t="str">
        <f t="shared" si="404"/>
        <v>B: 1-3%</v>
      </c>
      <c r="P3250" s="45">
        <f t="shared" si="405"/>
        <v>337414</v>
      </c>
      <c r="Q3250" s="45">
        <f>IF(L3250=1,F3250*INDEX(Asumsi!$B$5:$B$7,MATCH(I3250,Asumsi!$A$5:$A$7,0))-H3250,0)</f>
        <v>96404</v>
      </c>
      <c r="R3250" s="46">
        <f>MIN(G3250,INDEX(Asumsi!$C$5:$C$7,MATCH(I3250,Asumsi!$A$5:$A$7,0)))</f>
        <v>0.02</v>
      </c>
      <c r="S3250" s="43">
        <f t="shared" si="406"/>
        <v>0</v>
      </c>
      <c r="T3250" s="45">
        <f t="shared" si="407"/>
        <v>0</v>
      </c>
      <c r="U3250" s="45">
        <f>IF(L3250=1,F3250*INDEX(Asumsi!$B$5:$B$7,MATCH(I3250,Asumsi!$A$5:$A$7,0))-F3250*R3250,0)</f>
        <v>96404</v>
      </c>
      <c r="V3250" s="45">
        <f>IF(S3250=1,U3250*(1-Asumsi!$B$10),U3250)</f>
        <v>96404</v>
      </c>
    </row>
    <row r="3251" spans="1:22" x14ac:dyDescent="0.35">
      <c r="A3251" s="43">
        <v>8996</v>
      </c>
      <c r="B3251" s="43" t="s">
        <v>202</v>
      </c>
      <c r="C3251" s="43" t="s">
        <v>357</v>
      </c>
      <c r="D3251" s="44">
        <v>40696</v>
      </c>
      <c r="E3251" s="43">
        <v>13</v>
      </c>
      <c r="F3251" s="43">
        <v>1544535</v>
      </c>
      <c r="G3251" s="43">
        <v>0.02</v>
      </c>
      <c r="H3251" s="43">
        <v>30891</v>
      </c>
      <c r="I3251" s="43" t="s">
        <v>77</v>
      </c>
      <c r="J3251" s="43" t="s">
        <v>137</v>
      </c>
      <c r="K3251" s="43">
        <f t="shared" si="400"/>
        <v>2011</v>
      </c>
      <c r="L3251" s="43">
        <f t="shared" si="401"/>
        <v>1</v>
      </c>
      <c r="M3251" s="43">
        <f t="shared" si="402"/>
        <v>0</v>
      </c>
      <c r="N3251" s="43">
        <f t="shared" si="403"/>
        <v>1</v>
      </c>
      <c r="O3251" s="43" t="str">
        <f t="shared" si="404"/>
        <v>B: 1-3%</v>
      </c>
      <c r="P3251" s="45">
        <f t="shared" si="405"/>
        <v>1513644</v>
      </c>
      <c r="Q3251" s="45">
        <f>IF(L3251=1,F3251*INDEX(Asumsi!$B$5:$B$7,MATCH(I3251,Asumsi!$A$5:$A$7,0))-H3251,0)</f>
        <v>432469.5</v>
      </c>
      <c r="R3251" s="46">
        <f>MIN(G3251,INDEX(Asumsi!$C$5:$C$7,MATCH(I3251,Asumsi!$A$5:$A$7,0)))</f>
        <v>0.02</v>
      </c>
      <c r="S3251" s="43">
        <f t="shared" si="406"/>
        <v>0</v>
      </c>
      <c r="T3251" s="45">
        <f t="shared" si="407"/>
        <v>0</v>
      </c>
      <c r="U3251" s="45">
        <f>IF(L3251=1,F3251*INDEX(Asumsi!$B$5:$B$7,MATCH(I3251,Asumsi!$A$5:$A$7,0))-F3251*R3251,0)</f>
        <v>432469.8</v>
      </c>
      <c r="V3251" s="45">
        <f>IF(S3251=1,U3251*(1-Asumsi!$B$10),U3251)</f>
        <v>432469.8</v>
      </c>
    </row>
    <row r="3252" spans="1:22" x14ac:dyDescent="0.35">
      <c r="A3252" s="43">
        <v>8998</v>
      </c>
      <c r="B3252" s="43" t="s">
        <v>202</v>
      </c>
      <c r="C3252" s="43" t="s">
        <v>781</v>
      </c>
      <c r="D3252" s="44">
        <v>40181</v>
      </c>
      <c r="E3252" s="43">
        <v>37</v>
      </c>
      <c r="F3252" s="43">
        <v>3535760</v>
      </c>
      <c r="G3252" s="43">
        <v>7.0000000000000007E-2</v>
      </c>
      <c r="H3252" s="43">
        <v>247503</v>
      </c>
      <c r="I3252" s="43" t="s">
        <v>76</v>
      </c>
      <c r="J3252" s="43" t="s">
        <v>141</v>
      </c>
      <c r="K3252" s="43">
        <f t="shared" si="400"/>
        <v>2010</v>
      </c>
      <c r="L3252" s="43">
        <f t="shared" si="401"/>
        <v>1</v>
      </c>
      <c r="M3252" s="43">
        <f t="shared" si="402"/>
        <v>0</v>
      </c>
      <c r="N3252" s="43">
        <f t="shared" si="403"/>
        <v>1</v>
      </c>
      <c r="O3252" s="43" t="str">
        <f t="shared" si="404"/>
        <v>D: 7%+</v>
      </c>
      <c r="P3252" s="45">
        <f t="shared" si="405"/>
        <v>3288257</v>
      </c>
      <c r="Q3252" s="45">
        <f>IF(L3252=1,F3252*INDEX(Asumsi!$B$5:$B$7,MATCH(I3252,Asumsi!$A$5:$A$7,0))-H3252,0)</f>
        <v>813225</v>
      </c>
      <c r="R3252" s="46">
        <f>MIN(G3252,INDEX(Asumsi!$C$5:$C$7,MATCH(I3252,Asumsi!$A$5:$A$7,0)))</f>
        <v>0.05</v>
      </c>
      <c r="S3252" s="43">
        <f t="shared" si="406"/>
        <v>1</v>
      </c>
      <c r="T3252" s="45">
        <f t="shared" si="407"/>
        <v>70715.200000000012</v>
      </c>
      <c r="U3252" s="45">
        <f>IF(L3252=1,F3252*INDEX(Asumsi!$B$5:$B$7,MATCH(I3252,Asumsi!$A$5:$A$7,0))-F3252*R3252,0)</f>
        <v>883940</v>
      </c>
      <c r="V3252" s="45">
        <f>IF(S3252=1,U3252*(1-Asumsi!$B$10),U3252)</f>
        <v>839743</v>
      </c>
    </row>
    <row r="3253" spans="1:22" x14ac:dyDescent="0.35">
      <c r="A3253" s="43">
        <v>9124</v>
      </c>
      <c r="B3253" s="43" t="s">
        <v>202</v>
      </c>
      <c r="C3253" s="43" t="s">
        <v>261</v>
      </c>
      <c r="D3253" s="44">
        <v>40832</v>
      </c>
      <c r="E3253" s="43">
        <v>17</v>
      </c>
      <c r="F3253" s="43">
        <v>5275560</v>
      </c>
      <c r="G3253" s="43">
        <v>0.04</v>
      </c>
      <c r="H3253" s="43">
        <v>211022</v>
      </c>
      <c r="I3253" s="43" t="s">
        <v>77</v>
      </c>
      <c r="J3253" s="43" t="s">
        <v>142</v>
      </c>
      <c r="K3253" s="43">
        <f t="shared" si="400"/>
        <v>2011</v>
      </c>
      <c r="L3253" s="43">
        <f t="shared" si="401"/>
        <v>1</v>
      </c>
      <c r="M3253" s="43">
        <f t="shared" si="402"/>
        <v>0</v>
      </c>
      <c r="N3253" s="43">
        <f t="shared" si="403"/>
        <v>1</v>
      </c>
      <c r="O3253" s="43" t="str">
        <f t="shared" si="404"/>
        <v>C: 4-6%</v>
      </c>
      <c r="P3253" s="45">
        <f t="shared" si="405"/>
        <v>5064538</v>
      </c>
      <c r="Q3253" s="45">
        <f>IF(L3253=1,F3253*INDEX(Asumsi!$B$5:$B$7,MATCH(I3253,Asumsi!$A$5:$A$7,0))-H3253,0)</f>
        <v>1371646</v>
      </c>
      <c r="R3253" s="46">
        <f>MIN(G3253,INDEX(Asumsi!$C$5:$C$7,MATCH(I3253,Asumsi!$A$5:$A$7,0)))</f>
        <v>0.04</v>
      </c>
      <c r="S3253" s="43">
        <f t="shared" si="406"/>
        <v>0</v>
      </c>
      <c r="T3253" s="45">
        <f t="shared" si="407"/>
        <v>0</v>
      </c>
      <c r="U3253" s="45">
        <f>IF(L3253=1,F3253*INDEX(Asumsi!$B$5:$B$7,MATCH(I3253,Asumsi!$A$5:$A$7,0))-F3253*R3253,0)</f>
        <v>1371645.6</v>
      </c>
      <c r="V3253" s="45">
        <f>IF(S3253=1,U3253*(1-Asumsi!$B$10),U3253)</f>
        <v>1371645.6</v>
      </c>
    </row>
    <row r="3254" spans="1:22" x14ac:dyDescent="0.35">
      <c r="A3254" s="43">
        <v>9152</v>
      </c>
      <c r="B3254" s="43" t="s">
        <v>209</v>
      </c>
      <c r="C3254" s="43" t="s">
        <v>801</v>
      </c>
      <c r="D3254" s="44">
        <v>40410</v>
      </c>
      <c r="E3254" s="43">
        <v>43</v>
      </c>
      <c r="F3254" s="43">
        <v>585616</v>
      </c>
      <c r="G3254" s="43">
        <v>0.05</v>
      </c>
      <c r="H3254" s="43">
        <v>29281</v>
      </c>
      <c r="I3254" s="43" t="s">
        <v>77</v>
      </c>
      <c r="J3254" s="43" t="s">
        <v>137</v>
      </c>
      <c r="K3254" s="43">
        <f t="shared" si="400"/>
        <v>2010</v>
      </c>
      <c r="L3254" s="43">
        <f t="shared" si="401"/>
        <v>0</v>
      </c>
      <c r="M3254" s="43">
        <f t="shared" si="402"/>
        <v>1</v>
      </c>
      <c r="N3254" s="43">
        <f t="shared" si="403"/>
        <v>1</v>
      </c>
      <c r="O3254" s="43" t="str">
        <f t="shared" si="404"/>
        <v>C: 4-6%</v>
      </c>
      <c r="P3254" s="45">
        <f t="shared" si="405"/>
        <v>0</v>
      </c>
      <c r="Q3254" s="45">
        <f>IF(L3254=1,F3254*INDEX(Asumsi!$B$5:$B$7,MATCH(I3254,Asumsi!$A$5:$A$7,0))-H3254,0)</f>
        <v>0</v>
      </c>
      <c r="R3254" s="46">
        <f>MIN(G3254,INDEX(Asumsi!$C$5:$C$7,MATCH(I3254,Asumsi!$A$5:$A$7,0)))</f>
        <v>0.05</v>
      </c>
      <c r="S3254" s="43">
        <f t="shared" si="406"/>
        <v>0</v>
      </c>
      <c r="T3254" s="45">
        <f t="shared" si="407"/>
        <v>0</v>
      </c>
      <c r="U3254" s="45">
        <f>IF(L3254=1,F3254*INDEX(Asumsi!$B$5:$B$7,MATCH(I3254,Asumsi!$A$5:$A$7,0))-F3254*R3254,0)</f>
        <v>0</v>
      </c>
      <c r="V3254" s="45">
        <f>IF(S3254=1,U3254*(1-Asumsi!$B$10),U3254)</f>
        <v>0</v>
      </c>
    </row>
    <row r="3255" spans="1:22" x14ac:dyDescent="0.35">
      <c r="A3255" s="43">
        <v>9312</v>
      </c>
      <c r="B3255" s="43" t="s">
        <v>202</v>
      </c>
      <c r="C3255" s="43" t="s">
        <v>801</v>
      </c>
      <c r="D3255" s="44">
        <v>41047</v>
      </c>
      <c r="E3255" s="43">
        <v>43</v>
      </c>
      <c r="F3255" s="43">
        <v>2321100</v>
      </c>
      <c r="G3255" s="43">
        <v>0.05</v>
      </c>
      <c r="H3255" s="43">
        <v>116055</v>
      </c>
      <c r="I3255" s="43" t="s">
        <v>75</v>
      </c>
      <c r="J3255" s="43" t="s">
        <v>135</v>
      </c>
      <c r="K3255" s="43">
        <f t="shared" si="400"/>
        <v>2012</v>
      </c>
      <c r="L3255" s="43">
        <f t="shared" si="401"/>
        <v>1</v>
      </c>
      <c r="M3255" s="43">
        <f t="shared" si="402"/>
        <v>0</v>
      </c>
      <c r="N3255" s="43">
        <f t="shared" si="403"/>
        <v>1</v>
      </c>
      <c r="O3255" s="43" t="str">
        <f t="shared" si="404"/>
        <v>C: 4-6%</v>
      </c>
      <c r="P3255" s="45">
        <f t="shared" si="405"/>
        <v>2205045</v>
      </c>
      <c r="Q3255" s="45">
        <f>IF(L3255=1,F3255*INDEX(Asumsi!$B$5:$B$7,MATCH(I3255,Asumsi!$A$5:$A$7,0))-H3255,0)</f>
        <v>580275</v>
      </c>
      <c r="R3255" s="46">
        <f>MIN(G3255,INDEX(Asumsi!$C$5:$C$7,MATCH(I3255,Asumsi!$A$5:$A$7,0)))</f>
        <v>0.03</v>
      </c>
      <c r="S3255" s="43">
        <f t="shared" si="406"/>
        <v>1</v>
      </c>
      <c r="T3255" s="45">
        <f t="shared" si="407"/>
        <v>46422.000000000007</v>
      </c>
      <c r="U3255" s="45">
        <f>IF(L3255=1,F3255*INDEX(Asumsi!$B$5:$B$7,MATCH(I3255,Asumsi!$A$5:$A$7,0))-F3255*R3255,0)</f>
        <v>626697</v>
      </c>
      <c r="V3255" s="45">
        <f>IF(S3255=1,U3255*(1-Asumsi!$B$10),U3255)</f>
        <v>595362.15</v>
      </c>
    </row>
    <row r="3256" spans="1:22" x14ac:dyDescent="0.35">
      <c r="A3256" s="43">
        <v>9700</v>
      </c>
      <c r="B3256" s="43" t="s">
        <v>202</v>
      </c>
      <c r="C3256" s="43" t="s">
        <v>802</v>
      </c>
      <c r="D3256" s="44">
        <v>40763</v>
      </c>
      <c r="E3256" s="43">
        <v>35</v>
      </c>
      <c r="F3256" s="43">
        <v>212120</v>
      </c>
      <c r="G3256" s="43">
        <v>0.08</v>
      </c>
      <c r="H3256" s="43">
        <v>16970</v>
      </c>
      <c r="I3256" s="43" t="s">
        <v>76</v>
      </c>
      <c r="J3256" s="43" t="s">
        <v>148</v>
      </c>
      <c r="K3256" s="43">
        <f t="shared" si="400"/>
        <v>2011</v>
      </c>
      <c r="L3256" s="43">
        <f t="shared" si="401"/>
        <v>1</v>
      </c>
      <c r="M3256" s="43">
        <f t="shared" si="402"/>
        <v>0</v>
      </c>
      <c r="N3256" s="43">
        <f t="shared" si="403"/>
        <v>1</v>
      </c>
      <c r="O3256" s="43" t="str">
        <f t="shared" si="404"/>
        <v>D: 7%+</v>
      </c>
      <c r="P3256" s="45">
        <f t="shared" si="405"/>
        <v>195150</v>
      </c>
      <c r="Q3256" s="45">
        <f>IF(L3256=1,F3256*INDEX(Asumsi!$B$5:$B$7,MATCH(I3256,Asumsi!$A$5:$A$7,0))-H3256,0)</f>
        <v>46666</v>
      </c>
      <c r="R3256" s="46">
        <f>MIN(G3256,INDEX(Asumsi!$C$5:$C$7,MATCH(I3256,Asumsi!$A$5:$A$7,0)))</f>
        <v>0.05</v>
      </c>
      <c r="S3256" s="43">
        <f t="shared" si="406"/>
        <v>1</v>
      </c>
      <c r="T3256" s="45">
        <f t="shared" si="407"/>
        <v>6363.5999999999995</v>
      </c>
      <c r="U3256" s="45">
        <f>IF(L3256=1,F3256*INDEX(Asumsi!$B$5:$B$7,MATCH(I3256,Asumsi!$A$5:$A$7,0))-F3256*R3256,0)</f>
        <v>53030</v>
      </c>
      <c r="V3256" s="45">
        <f>IF(S3256=1,U3256*(1-Asumsi!$B$10),U3256)</f>
        <v>50378.5</v>
      </c>
    </row>
    <row r="3257" spans="1:22" x14ac:dyDescent="0.35">
      <c r="A3257" s="43">
        <v>9826</v>
      </c>
      <c r="B3257" s="43" t="s">
        <v>202</v>
      </c>
      <c r="C3257" s="43" t="s">
        <v>789</v>
      </c>
      <c r="D3257" s="44">
        <v>40990</v>
      </c>
      <c r="E3257" s="43">
        <v>7</v>
      </c>
      <c r="F3257" s="43">
        <v>263220</v>
      </c>
      <c r="G3257" s="43">
        <v>0.01</v>
      </c>
      <c r="H3257" s="43">
        <v>2632</v>
      </c>
      <c r="I3257" s="43" t="s">
        <v>77</v>
      </c>
      <c r="J3257" s="43" t="s">
        <v>142</v>
      </c>
      <c r="K3257" s="43">
        <f t="shared" si="400"/>
        <v>2012</v>
      </c>
      <c r="L3257" s="43">
        <f t="shared" si="401"/>
        <v>1</v>
      </c>
      <c r="M3257" s="43">
        <f t="shared" si="402"/>
        <v>0</v>
      </c>
      <c r="N3257" s="43">
        <f t="shared" si="403"/>
        <v>1</v>
      </c>
      <c r="O3257" s="43" t="str">
        <f t="shared" si="404"/>
        <v>B: 1-3%</v>
      </c>
      <c r="P3257" s="45">
        <f t="shared" si="405"/>
        <v>260588</v>
      </c>
      <c r="Q3257" s="45">
        <f>IF(L3257=1,F3257*INDEX(Asumsi!$B$5:$B$7,MATCH(I3257,Asumsi!$A$5:$A$7,0))-H3257,0)</f>
        <v>76334</v>
      </c>
      <c r="R3257" s="46">
        <f>MIN(G3257,INDEX(Asumsi!$C$5:$C$7,MATCH(I3257,Asumsi!$A$5:$A$7,0)))</f>
        <v>0.01</v>
      </c>
      <c r="S3257" s="43">
        <f t="shared" si="406"/>
        <v>0</v>
      </c>
      <c r="T3257" s="45">
        <f t="shared" si="407"/>
        <v>0</v>
      </c>
      <c r="U3257" s="45">
        <f>IF(L3257=1,F3257*INDEX(Asumsi!$B$5:$B$7,MATCH(I3257,Asumsi!$A$5:$A$7,0))-F3257*R3257,0)</f>
        <v>76333.8</v>
      </c>
      <c r="V3257" s="45">
        <f>IF(S3257=1,U3257*(1-Asumsi!$B$10),U3257)</f>
        <v>76333.8</v>
      </c>
    </row>
    <row r="3258" spans="1:22" x14ac:dyDescent="0.35">
      <c r="A3258" s="43">
        <v>9954</v>
      </c>
      <c r="B3258" s="43" t="s">
        <v>202</v>
      </c>
      <c r="C3258" s="43" t="s">
        <v>780</v>
      </c>
      <c r="D3258" s="44">
        <v>39983</v>
      </c>
      <c r="E3258" s="43">
        <v>36</v>
      </c>
      <c r="F3258" s="43">
        <v>20245440</v>
      </c>
      <c r="G3258" s="43">
        <v>7.0000000000000007E-2</v>
      </c>
      <c r="H3258" s="43">
        <v>1417181</v>
      </c>
      <c r="I3258" s="43" t="s">
        <v>75</v>
      </c>
      <c r="J3258" s="43" t="s">
        <v>135</v>
      </c>
      <c r="K3258" s="43">
        <f t="shared" si="400"/>
        <v>2009</v>
      </c>
      <c r="L3258" s="43">
        <f t="shared" si="401"/>
        <v>1</v>
      </c>
      <c r="M3258" s="43">
        <f t="shared" si="402"/>
        <v>0</v>
      </c>
      <c r="N3258" s="43">
        <f t="shared" si="403"/>
        <v>1</v>
      </c>
      <c r="O3258" s="43" t="str">
        <f t="shared" si="404"/>
        <v>D: 7%+</v>
      </c>
      <c r="P3258" s="45">
        <f t="shared" si="405"/>
        <v>18828259</v>
      </c>
      <c r="Q3258" s="45">
        <f>IF(L3258=1,F3258*INDEX(Asumsi!$B$5:$B$7,MATCH(I3258,Asumsi!$A$5:$A$7,0))-H3258,0)</f>
        <v>4656451</v>
      </c>
      <c r="R3258" s="46">
        <f>MIN(G3258,INDEX(Asumsi!$C$5:$C$7,MATCH(I3258,Asumsi!$A$5:$A$7,0)))</f>
        <v>0.03</v>
      </c>
      <c r="S3258" s="43">
        <f t="shared" si="406"/>
        <v>1</v>
      </c>
      <c r="T3258" s="45">
        <f t="shared" si="407"/>
        <v>809817.60000000021</v>
      </c>
      <c r="U3258" s="45">
        <f>IF(L3258=1,F3258*INDEX(Asumsi!$B$5:$B$7,MATCH(I3258,Asumsi!$A$5:$A$7,0))-F3258*R3258,0)</f>
        <v>5466268.7999999998</v>
      </c>
      <c r="V3258" s="45">
        <f>IF(S3258=1,U3258*(1-Asumsi!$B$10),U3258)</f>
        <v>5192955.3599999994</v>
      </c>
    </row>
    <row r="3259" spans="1:22" x14ac:dyDescent="0.35">
      <c r="A3259" s="43">
        <v>10081</v>
      </c>
      <c r="B3259" s="43" t="s">
        <v>202</v>
      </c>
      <c r="C3259" s="43" t="s">
        <v>803</v>
      </c>
      <c r="D3259" s="44">
        <v>40397</v>
      </c>
      <c r="E3259" s="43">
        <v>49</v>
      </c>
      <c r="F3259" s="43">
        <v>2116860</v>
      </c>
      <c r="G3259" s="43">
        <v>0.02</v>
      </c>
      <c r="H3259" s="43">
        <v>42337</v>
      </c>
      <c r="I3259" s="43" t="s">
        <v>75</v>
      </c>
      <c r="J3259" s="43" t="s">
        <v>144</v>
      </c>
      <c r="K3259" s="43">
        <f t="shared" si="400"/>
        <v>2010</v>
      </c>
      <c r="L3259" s="43">
        <f t="shared" si="401"/>
        <v>1</v>
      </c>
      <c r="M3259" s="43">
        <f t="shared" si="402"/>
        <v>0</v>
      </c>
      <c r="N3259" s="43">
        <f t="shared" si="403"/>
        <v>1</v>
      </c>
      <c r="O3259" s="43" t="str">
        <f t="shared" si="404"/>
        <v>B: 1-3%</v>
      </c>
      <c r="P3259" s="45">
        <f t="shared" si="405"/>
        <v>2074523</v>
      </c>
      <c r="Q3259" s="45">
        <f>IF(L3259=1,F3259*INDEX(Asumsi!$B$5:$B$7,MATCH(I3259,Asumsi!$A$5:$A$7,0))-H3259,0)</f>
        <v>592721</v>
      </c>
      <c r="R3259" s="46">
        <f>MIN(G3259,INDEX(Asumsi!$C$5:$C$7,MATCH(I3259,Asumsi!$A$5:$A$7,0)))</f>
        <v>0.02</v>
      </c>
      <c r="S3259" s="43">
        <f t="shared" si="406"/>
        <v>0</v>
      </c>
      <c r="T3259" s="45">
        <f t="shared" si="407"/>
        <v>0</v>
      </c>
      <c r="U3259" s="45">
        <f>IF(L3259=1,F3259*INDEX(Asumsi!$B$5:$B$7,MATCH(I3259,Asumsi!$A$5:$A$7,0))-F3259*R3259,0)</f>
        <v>592720.80000000005</v>
      </c>
      <c r="V3259" s="45">
        <f>IF(S3259=1,U3259*(1-Asumsi!$B$10),U3259)</f>
        <v>592720.80000000005</v>
      </c>
    </row>
    <row r="3260" spans="1:22" x14ac:dyDescent="0.35">
      <c r="A3260" s="43">
        <v>10272</v>
      </c>
      <c r="B3260" s="43" t="s">
        <v>202</v>
      </c>
      <c r="C3260" s="43" t="s">
        <v>804</v>
      </c>
      <c r="D3260" s="44">
        <v>39830</v>
      </c>
      <c r="E3260" s="43">
        <v>3</v>
      </c>
      <c r="F3260" s="43">
        <v>598160</v>
      </c>
      <c r="G3260" s="43">
        <v>0.03</v>
      </c>
      <c r="H3260" s="43">
        <v>17945</v>
      </c>
      <c r="I3260" s="43" t="s">
        <v>76</v>
      </c>
      <c r="J3260" s="43" t="s">
        <v>146</v>
      </c>
      <c r="K3260" s="43">
        <f t="shared" si="400"/>
        <v>2009</v>
      </c>
      <c r="L3260" s="43">
        <f t="shared" si="401"/>
        <v>1</v>
      </c>
      <c r="M3260" s="43">
        <f t="shared" si="402"/>
        <v>0</v>
      </c>
      <c r="N3260" s="43">
        <f t="shared" si="403"/>
        <v>1</v>
      </c>
      <c r="O3260" s="43" t="str">
        <f t="shared" si="404"/>
        <v>B: 1-3%</v>
      </c>
      <c r="P3260" s="45">
        <f t="shared" si="405"/>
        <v>580215</v>
      </c>
      <c r="Q3260" s="45">
        <f>IF(L3260=1,F3260*INDEX(Asumsi!$B$5:$B$7,MATCH(I3260,Asumsi!$A$5:$A$7,0))-H3260,0)</f>
        <v>161503</v>
      </c>
      <c r="R3260" s="46">
        <f>MIN(G3260,INDEX(Asumsi!$C$5:$C$7,MATCH(I3260,Asumsi!$A$5:$A$7,0)))</f>
        <v>0.03</v>
      </c>
      <c r="S3260" s="43">
        <f t="shared" si="406"/>
        <v>0</v>
      </c>
      <c r="T3260" s="45">
        <f t="shared" si="407"/>
        <v>0</v>
      </c>
      <c r="U3260" s="45">
        <f>IF(L3260=1,F3260*INDEX(Asumsi!$B$5:$B$7,MATCH(I3260,Asumsi!$A$5:$A$7,0))-F3260*R3260,0)</f>
        <v>161503.20000000001</v>
      </c>
      <c r="V3260" s="45">
        <f>IF(S3260=1,U3260*(1-Asumsi!$B$10),U3260)</f>
        <v>161503.20000000001</v>
      </c>
    </row>
    <row r="3261" spans="1:22" x14ac:dyDescent="0.35">
      <c r="A3261" s="43">
        <v>10530</v>
      </c>
      <c r="B3261" s="43" t="s">
        <v>202</v>
      </c>
      <c r="C3261" s="43" t="s">
        <v>792</v>
      </c>
      <c r="D3261" s="44">
        <v>39840</v>
      </c>
      <c r="E3261" s="43">
        <v>4</v>
      </c>
      <c r="F3261" s="43">
        <v>754426</v>
      </c>
      <c r="G3261" s="43">
        <v>0.02</v>
      </c>
      <c r="H3261" s="43">
        <v>15089</v>
      </c>
      <c r="I3261" s="43" t="s">
        <v>77</v>
      </c>
      <c r="J3261" s="43" t="s">
        <v>137</v>
      </c>
      <c r="K3261" s="43">
        <f t="shared" si="400"/>
        <v>2009</v>
      </c>
      <c r="L3261" s="43">
        <f t="shared" si="401"/>
        <v>1</v>
      </c>
      <c r="M3261" s="43">
        <f t="shared" si="402"/>
        <v>0</v>
      </c>
      <c r="N3261" s="43">
        <f t="shared" si="403"/>
        <v>1</v>
      </c>
      <c r="O3261" s="43" t="str">
        <f t="shared" si="404"/>
        <v>B: 1-3%</v>
      </c>
      <c r="P3261" s="45">
        <f t="shared" si="405"/>
        <v>739337</v>
      </c>
      <c r="Q3261" s="45">
        <f>IF(L3261=1,F3261*INDEX(Asumsi!$B$5:$B$7,MATCH(I3261,Asumsi!$A$5:$A$7,0))-H3261,0)</f>
        <v>211238.8</v>
      </c>
      <c r="R3261" s="46">
        <f>MIN(G3261,INDEX(Asumsi!$C$5:$C$7,MATCH(I3261,Asumsi!$A$5:$A$7,0)))</f>
        <v>0.02</v>
      </c>
      <c r="S3261" s="43">
        <f t="shared" si="406"/>
        <v>0</v>
      </c>
      <c r="T3261" s="45">
        <f t="shared" si="407"/>
        <v>0</v>
      </c>
      <c r="U3261" s="45">
        <f>IF(L3261=1,F3261*INDEX(Asumsi!$B$5:$B$7,MATCH(I3261,Asumsi!$A$5:$A$7,0))-F3261*R3261,0)</f>
        <v>211239.28</v>
      </c>
      <c r="V3261" s="45">
        <f>IF(S3261=1,U3261*(1-Asumsi!$B$10),U3261)</f>
        <v>211239.28</v>
      </c>
    </row>
    <row r="3262" spans="1:22" x14ac:dyDescent="0.35">
      <c r="A3262" s="43">
        <v>11270</v>
      </c>
      <c r="B3262" s="43" t="s">
        <v>202</v>
      </c>
      <c r="C3262" s="43" t="s">
        <v>357</v>
      </c>
      <c r="D3262" s="44">
        <v>40724</v>
      </c>
      <c r="E3262" s="43">
        <v>15</v>
      </c>
      <c r="F3262" s="43">
        <v>280140</v>
      </c>
      <c r="G3262" s="43">
        <v>0.04</v>
      </c>
      <c r="H3262" s="43">
        <v>11206</v>
      </c>
      <c r="I3262" s="43" t="s">
        <v>76</v>
      </c>
      <c r="J3262" s="43" t="s">
        <v>138</v>
      </c>
      <c r="K3262" s="43">
        <f t="shared" si="400"/>
        <v>2011</v>
      </c>
      <c r="L3262" s="43">
        <f t="shared" si="401"/>
        <v>1</v>
      </c>
      <c r="M3262" s="43">
        <f t="shared" si="402"/>
        <v>0</v>
      </c>
      <c r="N3262" s="43">
        <f t="shared" si="403"/>
        <v>1</v>
      </c>
      <c r="O3262" s="43" t="str">
        <f t="shared" si="404"/>
        <v>C: 4-6%</v>
      </c>
      <c r="P3262" s="45">
        <f t="shared" si="405"/>
        <v>268934</v>
      </c>
      <c r="Q3262" s="45">
        <f>IF(L3262=1,F3262*INDEX(Asumsi!$B$5:$B$7,MATCH(I3262,Asumsi!$A$5:$A$7,0))-H3262,0)</f>
        <v>72836</v>
      </c>
      <c r="R3262" s="46">
        <f>MIN(G3262,INDEX(Asumsi!$C$5:$C$7,MATCH(I3262,Asumsi!$A$5:$A$7,0)))</f>
        <v>0.04</v>
      </c>
      <c r="S3262" s="43">
        <f t="shared" si="406"/>
        <v>0</v>
      </c>
      <c r="T3262" s="45">
        <f t="shared" si="407"/>
        <v>0</v>
      </c>
      <c r="U3262" s="45">
        <f>IF(L3262=1,F3262*INDEX(Asumsi!$B$5:$B$7,MATCH(I3262,Asumsi!$A$5:$A$7,0))-F3262*R3262,0)</f>
        <v>72836.399999999994</v>
      </c>
      <c r="V3262" s="45">
        <f>IF(S3262=1,U3262*(1-Asumsi!$B$10),U3262)</f>
        <v>72836.399999999994</v>
      </c>
    </row>
    <row r="3263" spans="1:22" x14ac:dyDescent="0.35">
      <c r="A3263" s="43">
        <v>11431</v>
      </c>
      <c r="B3263" s="43" t="s">
        <v>202</v>
      </c>
      <c r="C3263" s="43" t="s">
        <v>794</v>
      </c>
      <c r="D3263" s="44">
        <v>41122</v>
      </c>
      <c r="E3263" s="43">
        <v>5</v>
      </c>
      <c r="F3263" s="43">
        <v>79360</v>
      </c>
      <c r="G3263" s="43">
        <v>0.09</v>
      </c>
      <c r="H3263" s="43">
        <v>7142</v>
      </c>
      <c r="I3263" s="43" t="s">
        <v>76</v>
      </c>
      <c r="J3263" s="43" t="s">
        <v>145</v>
      </c>
      <c r="K3263" s="43">
        <f t="shared" si="400"/>
        <v>2012</v>
      </c>
      <c r="L3263" s="43">
        <f t="shared" si="401"/>
        <v>1</v>
      </c>
      <c r="M3263" s="43">
        <f t="shared" si="402"/>
        <v>0</v>
      </c>
      <c r="N3263" s="43">
        <f t="shared" si="403"/>
        <v>1</v>
      </c>
      <c r="O3263" s="43" t="str">
        <f t="shared" si="404"/>
        <v>D: 7%+</v>
      </c>
      <c r="P3263" s="45">
        <f t="shared" si="405"/>
        <v>72218</v>
      </c>
      <c r="Q3263" s="45">
        <f>IF(L3263=1,F3263*INDEX(Asumsi!$B$5:$B$7,MATCH(I3263,Asumsi!$A$5:$A$7,0))-H3263,0)</f>
        <v>16666</v>
      </c>
      <c r="R3263" s="46">
        <f>MIN(G3263,INDEX(Asumsi!$C$5:$C$7,MATCH(I3263,Asumsi!$A$5:$A$7,0)))</f>
        <v>0.05</v>
      </c>
      <c r="S3263" s="43">
        <f t="shared" si="406"/>
        <v>1</v>
      </c>
      <c r="T3263" s="45">
        <f t="shared" si="407"/>
        <v>3174.3999999999996</v>
      </c>
      <c r="U3263" s="45">
        <f>IF(L3263=1,F3263*INDEX(Asumsi!$B$5:$B$7,MATCH(I3263,Asumsi!$A$5:$A$7,0))-F3263*R3263,0)</f>
        <v>19840</v>
      </c>
      <c r="V3263" s="45">
        <f>IF(S3263=1,U3263*(1-Asumsi!$B$10),U3263)</f>
        <v>18848</v>
      </c>
    </row>
    <row r="3264" spans="1:22" x14ac:dyDescent="0.35">
      <c r="A3264" s="43">
        <v>11815</v>
      </c>
      <c r="B3264" s="43" t="s">
        <v>202</v>
      </c>
      <c r="C3264" s="43" t="s">
        <v>805</v>
      </c>
      <c r="D3264" s="44">
        <v>40798</v>
      </c>
      <c r="E3264" s="43">
        <v>22</v>
      </c>
      <c r="F3264" s="43">
        <v>702540</v>
      </c>
      <c r="G3264" s="43">
        <v>0.08</v>
      </c>
      <c r="H3264" s="43">
        <v>56203</v>
      </c>
      <c r="I3264" s="43" t="s">
        <v>76</v>
      </c>
      <c r="J3264" s="43" t="s">
        <v>148</v>
      </c>
      <c r="K3264" s="43">
        <f t="shared" si="400"/>
        <v>2011</v>
      </c>
      <c r="L3264" s="43">
        <f t="shared" si="401"/>
        <v>1</v>
      </c>
      <c r="M3264" s="43">
        <f t="shared" si="402"/>
        <v>0</v>
      </c>
      <c r="N3264" s="43">
        <f t="shared" si="403"/>
        <v>1</v>
      </c>
      <c r="O3264" s="43" t="str">
        <f t="shared" si="404"/>
        <v>D: 7%+</v>
      </c>
      <c r="P3264" s="45">
        <f t="shared" si="405"/>
        <v>646337</v>
      </c>
      <c r="Q3264" s="45">
        <f>IF(L3264=1,F3264*INDEX(Asumsi!$B$5:$B$7,MATCH(I3264,Asumsi!$A$5:$A$7,0))-H3264,0)</f>
        <v>154559</v>
      </c>
      <c r="R3264" s="46">
        <f>MIN(G3264,INDEX(Asumsi!$C$5:$C$7,MATCH(I3264,Asumsi!$A$5:$A$7,0)))</f>
        <v>0.05</v>
      </c>
      <c r="S3264" s="43">
        <f t="shared" si="406"/>
        <v>1</v>
      </c>
      <c r="T3264" s="45">
        <f t="shared" si="407"/>
        <v>21076.2</v>
      </c>
      <c r="U3264" s="45">
        <f>IF(L3264=1,F3264*INDEX(Asumsi!$B$5:$B$7,MATCH(I3264,Asumsi!$A$5:$A$7,0))-F3264*R3264,0)</f>
        <v>175635</v>
      </c>
      <c r="V3264" s="45">
        <f>IF(S3264=1,U3264*(1-Asumsi!$B$10),U3264)</f>
        <v>166853.25</v>
      </c>
    </row>
    <row r="3265" spans="1:22" x14ac:dyDescent="0.35">
      <c r="A3265" s="43">
        <v>12097</v>
      </c>
      <c r="B3265" s="43" t="s">
        <v>202</v>
      </c>
      <c r="C3265" s="43" t="s">
        <v>357</v>
      </c>
      <c r="D3265" s="44">
        <v>40491</v>
      </c>
      <c r="E3265" s="43">
        <v>9</v>
      </c>
      <c r="F3265" s="43">
        <v>99780</v>
      </c>
      <c r="G3265" s="43">
        <v>0.06</v>
      </c>
      <c r="H3265" s="43">
        <v>5987</v>
      </c>
      <c r="I3265" s="43" t="s">
        <v>76</v>
      </c>
      <c r="J3265" s="43" t="s">
        <v>145</v>
      </c>
      <c r="K3265" s="43">
        <f t="shared" si="400"/>
        <v>2010</v>
      </c>
      <c r="L3265" s="43">
        <f t="shared" si="401"/>
        <v>1</v>
      </c>
      <c r="M3265" s="43">
        <f t="shared" si="402"/>
        <v>0</v>
      </c>
      <c r="N3265" s="43">
        <f t="shared" si="403"/>
        <v>1</v>
      </c>
      <c r="O3265" s="43" t="str">
        <f t="shared" si="404"/>
        <v>C: 4-6%</v>
      </c>
      <c r="P3265" s="45">
        <f t="shared" si="405"/>
        <v>93793</v>
      </c>
      <c r="Q3265" s="45">
        <f>IF(L3265=1,F3265*INDEX(Asumsi!$B$5:$B$7,MATCH(I3265,Asumsi!$A$5:$A$7,0))-H3265,0)</f>
        <v>23947</v>
      </c>
      <c r="R3265" s="46">
        <f>MIN(G3265,INDEX(Asumsi!$C$5:$C$7,MATCH(I3265,Asumsi!$A$5:$A$7,0)))</f>
        <v>0.05</v>
      </c>
      <c r="S3265" s="43">
        <f t="shared" si="406"/>
        <v>1</v>
      </c>
      <c r="T3265" s="45">
        <f t="shared" si="407"/>
        <v>997.7999999999995</v>
      </c>
      <c r="U3265" s="45">
        <f>IF(L3265=1,F3265*INDEX(Asumsi!$B$5:$B$7,MATCH(I3265,Asumsi!$A$5:$A$7,0))-F3265*R3265,0)</f>
        <v>24945</v>
      </c>
      <c r="V3265" s="45">
        <f>IF(S3265=1,U3265*(1-Asumsi!$B$10),U3265)</f>
        <v>23697.75</v>
      </c>
    </row>
    <row r="3266" spans="1:22" x14ac:dyDescent="0.35">
      <c r="A3266" s="43">
        <v>12196</v>
      </c>
      <c r="B3266" s="43" t="s">
        <v>202</v>
      </c>
      <c r="C3266" s="43" t="s">
        <v>785</v>
      </c>
      <c r="D3266" s="44">
        <v>40331</v>
      </c>
      <c r="E3266" s="43">
        <v>32</v>
      </c>
      <c r="F3266" s="43">
        <v>1199040</v>
      </c>
      <c r="G3266" s="43">
        <v>0.04</v>
      </c>
      <c r="H3266" s="43">
        <v>47962</v>
      </c>
      <c r="I3266" s="43" t="s">
        <v>77</v>
      </c>
      <c r="J3266" s="43" t="s">
        <v>134</v>
      </c>
      <c r="K3266" s="43">
        <f t="shared" ref="K3266:K3329" si="408">YEAR(D3266)</f>
        <v>2010</v>
      </c>
      <c r="L3266" s="43">
        <f t="shared" ref="L3266:L3329" si="409">IF(B3266="Order Finished",1,0)</f>
        <v>1</v>
      </c>
      <c r="M3266" s="43">
        <f t="shared" ref="M3266:M3329" si="410">IF(B3266="Order Returned",1,0)</f>
        <v>0</v>
      </c>
      <c r="N3266" s="43">
        <f t="shared" ref="N3266:N3329" si="411">IF(B3266="Order Cancelled",0,1)</f>
        <v>1</v>
      </c>
      <c r="O3266" s="43" t="str">
        <f t="shared" ref="O3266:O3329" si="412">IF(G3266=0,"A: 0%",IF(G3266&lt;=0.03,"B: 1-3%",IF(G3266&lt;=0.06,"C: 4-6%","D: 7%+")))</f>
        <v>C: 4-6%</v>
      </c>
      <c r="P3266" s="45">
        <f t="shared" ref="P3266:P3329" si="413">IF(L3266=1,F3266-H3266,0)</f>
        <v>1151078</v>
      </c>
      <c r="Q3266" s="45">
        <f>IF(L3266=1,F3266*INDEX(Asumsi!$B$5:$B$7,MATCH(I3266,Asumsi!$A$5:$A$7,0))-H3266,0)</f>
        <v>311750</v>
      </c>
      <c r="R3266" s="46">
        <f>MIN(G3266,INDEX(Asumsi!$C$5:$C$7,MATCH(I3266,Asumsi!$A$5:$A$7,0)))</f>
        <v>0.04</v>
      </c>
      <c r="S3266" s="43">
        <f t="shared" ref="S3266:S3329" si="414">IF(G3266&gt;R3266,1,0)</f>
        <v>0</v>
      </c>
      <c r="T3266" s="45">
        <f t="shared" ref="T3266:T3329" si="415">IF(L3266=1,F3266*(G3266-R3266),0)</f>
        <v>0</v>
      </c>
      <c r="U3266" s="45">
        <f>IF(L3266=1,F3266*INDEX(Asumsi!$B$5:$B$7,MATCH(I3266,Asumsi!$A$5:$A$7,0))-F3266*R3266,0)</f>
        <v>311750.40000000002</v>
      </c>
      <c r="V3266" s="45">
        <f>IF(S3266=1,U3266*(1-Asumsi!$B$10),U3266)</f>
        <v>311750.40000000002</v>
      </c>
    </row>
    <row r="3267" spans="1:22" x14ac:dyDescent="0.35">
      <c r="A3267" s="43">
        <v>12451</v>
      </c>
      <c r="B3267" s="43" t="s">
        <v>209</v>
      </c>
      <c r="C3267" s="43" t="s">
        <v>780</v>
      </c>
      <c r="D3267" s="44">
        <v>40287</v>
      </c>
      <c r="E3267" s="43">
        <v>26</v>
      </c>
      <c r="F3267" s="43">
        <v>7324320</v>
      </c>
      <c r="G3267" s="43">
        <v>0.01</v>
      </c>
      <c r="H3267" s="43">
        <v>73243</v>
      </c>
      <c r="I3267" s="43" t="s">
        <v>75</v>
      </c>
      <c r="J3267" s="43" t="s">
        <v>143</v>
      </c>
      <c r="K3267" s="43">
        <f t="shared" si="408"/>
        <v>2010</v>
      </c>
      <c r="L3267" s="43">
        <f t="shared" si="409"/>
        <v>0</v>
      </c>
      <c r="M3267" s="43">
        <f t="shared" si="410"/>
        <v>1</v>
      </c>
      <c r="N3267" s="43">
        <f t="shared" si="411"/>
        <v>1</v>
      </c>
      <c r="O3267" s="43" t="str">
        <f t="shared" si="412"/>
        <v>B: 1-3%</v>
      </c>
      <c r="P3267" s="45">
        <f t="shared" si="413"/>
        <v>0</v>
      </c>
      <c r="Q3267" s="45">
        <f>IF(L3267=1,F3267*INDEX(Asumsi!$B$5:$B$7,MATCH(I3267,Asumsi!$A$5:$A$7,0))-H3267,0)</f>
        <v>0</v>
      </c>
      <c r="R3267" s="46">
        <f>MIN(G3267,INDEX(Asumsi!$C$5:$C$7,MATCH(I3267,Asumsi!$A$5:$A$7,0)))</f>
        <v>0.01</v>
      </c>
      <c r="S3267" s="43">
        <f t="shared" si="414"/>
        <v>0</v>
      </c>
      <c r="T3267" s="45">
        <f t="shared" si="415"/>
        <v>0</v>
      </c>
      <c r="U3267" s="45">
        <f>IF(L3267=1,F3267*INDEX(Asumsi!$B$5:$B$7,MATCH(I3267,Asumsi!$A$5:$A$7,0))-F3267*R3267,0)</f>
        <v>0</v>
      </c>
      <c r="V3267" s="45">
        <f>IF(S3267=1,U3267*(1-Asumsi!$B$10),U3267)</f>
        <v>0</v>
      </c>
    </row>
    <row r="3268" spans="1:22" x14ac:dyDescent="0.35">
      <c r="A3268" s="43">
        <v>12483</v>
      </c>
      <c r="B3268" s="43" t="s">
        <v>209</v>
      </c>
      <c r="C3268" s="43" t="s">
        <v>806</v>
      </c>
      <c r="D3268" s="44">
        <v>40394</v>
      </c>
      <c r="E3268" s="43">
        <v>14</v>
      </c>
      <c r="F3268" s="43">
        <v>3352880</v>
      </c>
      <c r="G3268" s="43">
        <v>0.02</v>
      </c>
      <c r="H3268" s="43">
        <v>67058</v>
      </c>
      <c r="I3268" s="43" t="s">
        <v>76</v>
      </c>
      <c r="J3268" s="43" t="s">
        <v>138</v>
      </c>
      <c r="K3268" s="43">
        <f t="shared" si="408"/>
        <v>2010</v>
      </c>
      <c r="L3268" s="43">
        <f t="shared" si="409"/>
        <v>0</v>
      </c>
      <c r="M3268" s="43">
        <f t="shared" si="410"/>
        <v>1</v>
      </c>
      <c r="N3268" s="43">
        <f t="shared" si="411"/>
        <v>1</v>
      </c>
      <c r="O3268" s="43" t="str">
        <f t="shared" si="412"/>
        <v>B: 1-3%</v>
      </c>
      <c r="P3268" s="45">
        <f t="shared" si="413"/>
        <v>0</v>
      </c>
      <c r="Q3268" s="45">
        <f>IF(L3268=1,F3268*INDEX(Asumsi!$B$5:$B$7,MATCH(I3268,Asumsi!$A$5:$A$7,0))-H3268,0)</f>
        <v>0</v>
      </c>
      <c r="R3268" s="46">
        <f>MIN(G3268,INDEX(Asumsi!$C$5:$C$7,MATCH(I3268,Asumsi!$A$5:$A$7,0)))</f>
        <v>0.02</v>
      </c>
      <c r="S3268" s="43">
        <f t="shared" si="414"/>
        <v>0</v>
      </c>
      <c r="T3268" s="45">
        <f t="shared" si="415"/>
        <v>0</v>
      </c>
      <c r="U3268" s="45">
        <f>IF(L3268=1,F3268*INDEX(Asumsi!$B$5:$B$7,MATCH(I3268,Asumsi!$A$5:$A$7,0))-F3268*R3268,0)</f>
        <v>0</v>
      </c>
      <c r="V3268" s="45">
        <f>IF(S3268=1,U3268*(1-Asumsi!$B$10),U3268)</f>
        <v>0</v>
      </c>
    </row>
    <row r="3269" spans="1:22" x14ac:dyDescent="0.35">
      <c r="A3269" s="43">
        <v>12867</v>
      </c>
      <c r="B3269" s="43" t="s">
        <v>202</v>
      </c>
      <c r="C3269" s="43" t="s">
        <v>780</v>
      </c>
      <c r="D3269" s="44">
        <v>40613</v>
      </c>
      <c r="E3269" s="43">
        <v>6</v>
      </c>
      <c r="F3269" s="43">
        <v>254980</v>
      </c>
      <c r="G3269" s="43">
        <v>0.08</v>
      </c>
      <c r="H3269" s="43">
        <v>20398</v>
      </c>
      <c r="I3269" s="43" t="s">
        <v>77</v>
      </c>
      <c r="J3269" s="43" t="s">
        <v>142</v>
      </c>
      <c r="K3269" s="43">
        <f t="shared" si="408"/>
        <v>2011</v>
      </c>
      <c r="L3269" s="43">
        <f t="shared" si="409"/>
        <v>1</v>
      </c>
      <c r="M3269" s="43">
        <f t="shared" si="410"/>
        <v>0</v>
      </c>
      <c r="N3269" s="43">
        <f t="shared" si="411"/>
        <v>1</v>
      </c>
      <c r="O3269" s="43" t="str">
        <f t="shared" si="412"/>
        <v>D: 7%+</v>
      </c>
      <c r="P3269" s="45">
        <f t="shared" si="413"/>
        <v>234582</v>
      </c>
      <c r="Q3269" s="45">
        <f>IF(L3269=1,F3269*INDEX(Asumsi!$B$5:$B$7,MATCH(I3269,Asumsi!$A$5:$A$7,0))-H3269,0)</f>
        <v>56096</v>
      </c>
      <c r="R3269" s="46">
        <f>MIN(G3269,INDEX(Asumsi!$C$5:$C$7,MATCH(I3269,Asumsi!$A$5:$A$7,0)))</f>
        <v>0.05</v>
      </c>
      <c r="S3269" s="43">
        <f t="shared" si="414"/>
        <v>1</v>
      </c>
      <c r="T3269" s="45">
        <f t="shared" si="415"/>
        <v>7649.4</v>
      </c>
      <c r="U3269" s="45">
        <f>IF(L3269=1,F3269*INDEX(Asumsi!$B$5:$B$7,MATCH(I3269,Asumsi!$A$5:$A$7,0))-F3269*R3269,0)</f>
        <v>63745</v>
      </c>
      <c r="V3269" s="45">
        <f>IF(S3269=1,U3269*(1-Asumsi!$B$10),U3269)</f>
        <v>60557.75</v>
      </c>
    </row>
    <row r="3270" spans="1:22" x14ac:dyDescent="0.35">
      <c r="A3270" s="43">
        <v>12903</v>
      </c>
      <c r="B3270" s="43" t="s">
        <v>209</v>
      </c>
      <c r="C3270" s="43" t="s">
        <v>802</v>
      </c>
      <c r="D3270" s="44">
        <v>40081</v>
      </c>
      <c r="E3270" s="43">
        <v>2</v>
      </c>
      <c r="F3270" s="43">
        <v>126854</v>
      </c>
      <c r="G3270" s="43">
        <v>7.0000000000000007E-2</v>
      </c>
      <c r="H3270" s="43">
        <v>8880</v>
      </c>
      <c r="I3270" s="43" t="s">
        <v>77</v>
      </c>
      <c r="J3270" s="43" t="s">
        <v>137</v>
      </c>
      <c r="K3270" s="43">
        <f t="shared" si="408"/>
        <v>2009</v>
      </c>
      <c r="L3270" s="43">
        <f t="shared" si="409"/>
        <v>0</v>
      </c>
      <c r="M3270" s="43">
        <f t="shared" si="410"/>
        <v>1</v>
      </c>
      <c r="N3270" s="43">
        <f t="shared" si="411"/>
        <v>1</v>
      </c>
      <c r="O3270" s="43" t="str">
        <f t="shared" si="412"/>
        <v>D: 7%+</v>
      </c>
      <c r="P3270" s="45">
        <f t="shared" si="413"/>
        <v>0</v>
      </c>
      <c r="Q3270" s="45">
        <f>IF(L3270=1,F3270*INDEX(Asumsi!$B$5:$B$7,MATCH(I3270,Asumsi!$A$5:$A$7,0))-H3270,0)</f>
        <v>0</v>
      </c>
      <c r="R3270" s="46">
        <f>MIN(G3270,INDEX(Asumsi!$C$5:$C$7,MATCH(I3270,Asumsi!$A$5:$A$7,0)))</f>
        <v>0.05</v>
      </c>
      <c r="S3270" s="43">
        <f t="shared" si="414"/>
        <v>1</v>
      </c>
      <c r="T3270" s="45">
        <f t="shared" si="415"/>
        <v>0</v>
      </c>
      <c r="U3270" s="45">
        <f>IF(L3270=1,F3270*INDEX(Asumsi!$B$5:$B$7,MATCH(I3270,Asumsi!$A$5:$A$7,0))-F3270*R3270,0)</f>
        <v>0</v>
      </c>
      <c r="V3270" s="45">
        <f>IF(S3270=1,U3270*(1-Asumsi!$B$10),U3270)</f>
        <v>0</v>
      </c>
    </row>
    <row r="3271" spans="1:22" x14ac:dyDescent="0.35">
      <c r="A3271" s="43">
        <v>13762</v>
      </c>
      <c r="B3271" s="43" t="s">
        <v>202</v>
      </c>
      <c r="C3271" s="43" t="s">
        <v>746</v>
      </c>
      <c r="D3271" s="44">
        <v>40350</v>
      </c>
      <c r="E3271" s="43">
        <v>8</v>
      </c>
      <c r="F3271" s="43">
        <v>110000</v>
      </c>
      <c r="G3271" s="43">
        <v>0.05</v>
      </c>
      <c r="H3271" s="43">
        <v>5500</v>
      </c>
      <c r="I3271" s="43" t="s">
        <v>76</v>
      </c>
      <c r="J3271" s="43" t="s">
        <v>138</v>
      </c>
      <c r="K3271" s="43">
        <f t="shared" si="408"/>
        <v>2010</v>
      </c>
      <c r="L3271" s="43">
        <f t="shared" si="409"/>
        <v>1</v>
      </c>
      <c r="M3271" s="43">
        <f t="shared" si="410"/>
        <v>0</v>
      </c>
      <c r="N3271" s="43">
        <f t="shared" si="411"/>
        <v>1</v>
      </c>
      <c r="O3271" s="43" t="str">
        <f t="shared" si="412"/>
        <v>C: 4-6%</v>
      </c>
      <c r="P3271" s="45">
        <f t="shared" si="413"/>
        <v>104500</v>
      </c>
      <c r="Q3271" s="45">
        <f>IF(L3271=1,F3271*INDEX(Asumsi!$B$5:$B$7,MATCH(I3271,Asumsi!$A$5:$A$7,0))-H3271,0)</f>
        <v>27500</v>
      </c>
      <c r="R3271" s="46">
        <f>MIN(G3271,INDEX(Asumsi!$C$5:$C$7,MATCH(I3271,Asumsi!$A$5:$A$7,0)))</f>
        <v>0.05</v>
      </c>
      <c r="S3271" s="43">
        <f t="shared" si="414"/>
        <v>0</v>
      </c>
      <c r="T3271" s="45">
        <f t="shared" si="415"/>
        <v>0</v>
      </c>
      <c r="U3271" s="45">
        <f>IF(L3271=1,F3271*INDEX(Asumsi!$B$5:$B$7,MATCH(I3271,Asumsi!$A$5:$A$7,0))-F3271*R3271,0)</f>
        <v>27500</v>
      </c>
      <c r="V3271" s="45">
        <f>IF(S3271=1,U3271*(1-Asumsi!$B$10),U3271)</f>
        <v>27500</v>
      </c>
    </row>
    <row r="3272" spans="1:22" x14ac:dyDescent="0.35">
      <c r="A3272" s="43">
        <v>14336</v>
      </c>
      <c r="B3272" s="43" t="s">
        <v>202</v>
      </c>
      <c r="C3272" s="43" t="s">
        <v>787</v>
      </c>
      <c r="D3272" s="44">
        <v>40135</v>
      </c>
      <c r="E3272" s="43">
        <v>4</v>
      </c>
      <c r="F3272" s="43">
        <v>349100</v>
      </c>
      <c r="G3272" s="43">
        <v>0.05</v>
      </c>
      <c r="H3272" s="43">
        <v>17455</v>
      </c>
      <c r="I3272" s="43" t="s">
        <v>77</v>
      </c>
      <c r="J3272" s="43" t="s">
        <v>142</v>
      </c>
      <c r="K3272" s="43">
        <f t="shared" si="408"/>
        <v>2009</v>
      </c>
      <c r="L3272" s="43">
        <f t="shared" si="409"/>
        <v>1</v>
      </c>
      <c r="M3272" s="43">
        <f t="shared" si="410"/>
        <v>0</v>
      </c>
      <c r="N3272" s="43">
        <f t="shared" si="411"/>
        <v>1</v>
      </c>
      <c r="O3272" s="43" t="str">
        <f t="shared" si="412"/>
        <v>C: 4-6%</v>
      </c>
      <c r="P3272" s="45">
        <f t="shared" si="413"/>
        <v>331645</v>
      </c>
      <c r="Q3272" s="45">
        <f>IF(L3272=1,F3272*INDEX(Asumsi!$B$5:$B$7,MATCH(I3272,Asumsi!$A$5:$A$7,0))-H3272,0)</f>
        <v>87275</v>
      </c>
      <c r="R3272" s="46">
        <f>MIN(G3272,INDEX(Asumsi!$C$5:$C$7,MATCH(I3272,Asumsi!$A$5:$A$7,0)))</f>
        <v>0.05</v>
      </c>
      <c r="S3272" s="43">
        <f t="shared" si="414"/>
        <v>0</v>
      </c>
      <c r="T3272" s="45">
        <f t="shared" si="415"/>
        <v>0</v>
      </c>
      <c r="U3272" s="45">
        <f>IF(L3272=1,F3272*INDEX(Asumsi!$B$5:$B$7,MATCH(I3272,Asumsi!$A$5:$A$7,0))-F3272*R3272,0)</f>
        <v>87275</v>
      </c>
      <c r="V3272" s="45">
        <f>IF(S3272=1,U3272*(1-Asumsi!$B$10),U3272)</f>
        <v>87275</v>
      </c>
    </row>
    <row r="3273" spans="1:22" x14ac:dyDescent="0.35">
      <c r="A3273" s="43">
        <v>14400</v>
      </c>
      <c r="B3273" s="43" t="s">
        <v>202</v>
      </c>
      <c r="C3273" s="43" t="s">
        <v>807</v>
      </c>
      <c r="D3273" s="44">
        <v>39848</v>
      </c>
      <c r="E3273" s="43">
        <v>32</v>
      </c>
      <c r="F3273" s="43">
        <v>148680</v>
      </c>
      <c r="G3273" s="43">
        <v>0.05</v>
      </c>
      <c r="H3273" s="43">
        <v>7434</v>
      </c>
      <c r="I3273" s="43" t="s">
        <v>76</v>
      </c>
      <c r="J3273" s="43" t="s">
        <v>138</v>
      </c>
      <c r="K3273" s="43">
        <f t="shared" si="408"/>
        <v>2009</v>
      </c>
      <c r="L3273" s="43">
        <f t="shared" si="409"/>
        <v>1</v>
      </c>
      <c r="M3273" s="43">
        <f t="shared" si="410"/>
        <v>0</v>
      </c>
      <c r="N3273" s="43">
        <f t="shared" si="411"/>
        <v>1</v>
      </c>
      <c r="O3273" s="43" t="str">
        <f t="shared" si="412"/>
        <v>C: 4-6%</v>
      </c>
      <c r="P3273" s="45">
        <f t="shared" si="413"/>
        <v>141246</v>
      </c>
      <c r="Q3273" s="45">
        <f>IF(L3273=1,F3273*INDEX(Asumsi!$B$5:$B$7,MATCH(I3273,Asumsi!$A$5:$A$7,0))-H3273,0)</f>
        <v>37170</v>
      </c>
      <c r="R3273" s="46">
        <f>MIN(G3273,INDEX(Asumsi!$C$5:$C$7,MATCH(I3273,Asumsi!$A$5:$A$7,0)))</f>
        <v>0.05</v>
      </c>
      <c r="S3273" s="43">
        <f t="shared" si="414"/>
        <v>0</v>
      </c>
      <c r="T3273" s="45">
        <f t="shared" si="415"/>
        <v>0</v>
      </c>
      <c r="U3273" s="45">
        <f>IF(L3273=1,F3273*INDEX(Asumsi!$B$5:$B$7,MATCH(I3273,Asumsi!$A$5:$A$7,0))-F3273*R3273,0)</f>
        <v>37170</v>
      </c>
      <c r="V3273" s="45">
        <f>IF(S3273=1,U3273*(1-Asumsi!$B$10),U3273)</f>
        <v>37170</v>
      </c>
    </row>
    <row r="3274" spans="1:22" x14ac:dyDescent="0.35">
      <c r="A3274" s="43">
        <v>14500</v>
      </c>
      <c r="B3274" s="43" t="s">
        <v>202</v>
      </c>
      <c r="C3274" s="43" t="s">
        <v>808</v>
      </c>
      <c r="D3274" s="44">
        <v>40718</v>
      </c>
      <c r="E3274" s="43">
        <v>44</v>
      </c>
      <c r="F3274" s="43">
        <v>1679400</v>
      </c>
      <c r="G3274" s="43">
        <v>7.0000000000000007E-2</v>
      </c>
      <c r="H3274" s="43">
        <v>117558</v>
      </c>
      <c r="I3274" s="43" t="s">
        <v>76</v>
      </c>
      <c r="J3274" s="43" t="s">
        <v>145</v>
      </c>
      <c r="K3274" s="43">
        <f t="shared" si="408"/>
        <v>2011</v>
      </c>
      <c r="L3274" s="43">
        <f t="shared" si="409"/>
        <v>1</v>
      </c>
      <c r="M3274" s="43">
        <f t="shared" si="410"/>
        <v>0</v>
      </c>
      <c r="N3274" s="43">
        <f t="shared" si="411"/>
        <v>1</v>
      </c>
      <c r="O3274" s="43" t="str">
        <f t="shared" si="412"/>
        <v>D: 7%+</v>
      </c>
      <c r="P3274" s="45">
        <f t="shared" si="413"/>
        <v>1561842</v>
      </c>
      <c r="Q3274" s="45">
        <f>IF(L3274=1,F3274*INDEX(Asumsi!$B$5:$B$7,MATCH(I3274,Asumsi!$A$5:$A$7,0))-H3274,0)</f>
        <v>386262</v>
      </c>
      <c r="R3274" s="46">
        <f>MIN(G3274,INDEX(Asumsi!$C$5:$C$7,MATCH(I3274,Asumsi!$A$5:$A$7,0)))</f>
        <v>0.05</v>
      </c>
      <c r="S3274" s="43">
        <f t="shared" si="414"/>
        <v>1</v>
      </c>
      <c r="T3274" s="45">
        <f t="shared" si="415"/>
        <v>33588.000000000007</v>
      </c>
      <c r="U3274" s="45">
        <f>IF(L3274=1,F3274*INDEX(Asumsi!$B$5:$B$7,MATCH(I3274,Asumsi!$A$5:$A$7,0))-F3274*R3274,0)</f>
        <v>419850</v>
      </c>
      <c r="V3274" s="45">
        <f>IF(S3274=1,U3274*(1-Asumsi!$B$10),U3274)</f>
        <v>398857.5</v>
      </c>
    </row>
    <row r="3275" spans="1:22" x14ac:dyDescent="0.35">
      <c r="A3275" s="43">
        <v>14534</v>
      </c>
      <c r="B3275" s="43" t="s">
        <v>209</v>
      </c>
      <c r="C3275" s="43" t="s">
        <v>778</v>
      </c>
      <c r="D3275" s="44">
        <v>40377</v>
      </c>
      <c r="E3275" s="43">
        <v>46</v>
      </c>
      <c r="F3275" s="43">
        <v>1491980</v>
      </c>
      <c r="G3275" s="43">
        <v>0.02</v>
      </c>
      <c r="H3275" s="43">
        <v>29840</v>
      </c>
      <c r="I3275" s="43" t="s">
        <v>77</v>
      </c>
      <c r="J3275" s="43" t="s">
        <v>142</v>
      </c>
      <c r="K3275" s="43">
        <f t="shared" si="408"/>
        <v>2010</v>
      </c>
      <c r="L3275" s="43">
        <f t="shared" si="409"/>
        <v>0</v>
      </c>
      <c r="M3275" s="43">
        <f t="shared" si="410"/>
        <v>1</v>
      </c>
      <c r="N3275" s="43">
        <f t="shared" si="411"/>
        <v>1</v>
      </c>
      <c r="O3275" s="43" t="str">
        <f t="shared" si="412"/>
        <v>B: 1-3%</v>
      </c>
      <c r="P3275" s="45">
        <f t="shared" si="413"/>
        <v>0</v>
      </c>
      <c r="Q3275" s="45">
        <f>IF(L3275=1,F3275*INDEX(Asumsi!$B$5:$B$7,MATCH(I3275,Asumsi!$A$5:$A$7,0))-H3275,0)</f>
        <v>0</v>
      </c>
      <c r="R3275" s="46">
        <f>MIN(G3275,INDEX(Asumsi!$C$5:$C$7,MATCH(I3275,Asumsi!$A$5:$A$7,0)))</f>
        <v>0.02</v>
      </c>
      <c r="S3275" s="43">
        <f t="shared" si="414"/>
        <v>0</v>
      </c>
      <c r="T3275" s="45">
        <f t="shared" si="415"/>
        <v>0</v>
      </c>
      <c r="U3275" s="45">
        <f>IF(L3275=1,F3275*INDEX(Asumsi!$B$5:$B$7,MATCH(I3275,Asumsi!$A$5:$A$7,0))-F3275*R3275,0)</f>
        <v>0</v>
      </c>
      <c r="V3275" s="45">
        <f>IF(S3275=1,U3275*(1-Asumsi!$B$10),U3275)</f>
        <v>0</v>
      </c>
    </row>
    <row r="3276" spans="1:22" x14ac:dyDescent="0.35">
      <c r="A3276" s="43">
        <v>14884</v>
      </c>
      <c r="B3276" s="43" t="s">
        <v>202</v>
      </c>
      <c r="C3276" s="43" t="s">
        <v>782</v>
      </c>
      <c r="D3276" s="44">
        <v>40813</v>
      </c>
      <c r="E3276" s="43">
        <v>6</v>
      </c>
      <c r="F3276" s="43">
        <v>947971</v>
      </c>
      <c r="G3276" s="43">
        <v>0.06</v>
      </c>
      <c r="H3276" s="43">
        <v>56878</v>
      </c>
      <c r="I3276" s="43" t="s">
        <v>77</v>
      </c>
      <c r="J3276" s="43" t="s">
        <v>137</v>
      </c>
      <c r="K3276" s="43">
        <f t="shared" si="408"/>
        <v>2011</v>
      </c>
      <c r="L3276" s="43">
        <f t="shared" si="409"/>
        <v>1</v>
      </c>
      <c r="M3276" s="43">
        <f t="shared" si="410"/>
        <v>0</v>
      </c>
      <c r="N3276" s="43">
        <f t="shared" si="411"/>
        <v>1</v>
      </c>
      <c r="O3276" s="43" t="str">
        <f t="shared" si="412"/>
        <v>C: 4-6%</v>
      </c>
      <c r="P3276" s="45">
        <f t="shared" si="413"/>
        <v>891093</v>
      </c>
      <c r="Q3276" s="45">
        <f>IF(L3276=1,F3276*INDEX(Asumsi!$B$5:$B$7,MATCH(I3276,Asumsi!$A$5:$A$7,0))-H3276,0)</f>
        <v>227513.3</v>
      </c>
      <c r="R3276" s="46">
        <f>MIN(G3276,INDEX(Asumsi!$C$5:$C$7,MATCH(I3276,Asumsi!$A$5:$A$7,0)))</f>
        <v>0.05</v>
      </c>
      <c r="S3276" s="43">
        <f t="shared" si="414"/>
        <v>1</v>
      </c>
      <c r="T3276" s="45">
        <f t="shared" si="415"/>
        <v>9479.7099999999955</v>
      </c>
      <c r="U3276" s="45">
        <f>IF(L3276=1,F3276*INDEX(Asumsi!$B$5:$B$7,MATCH(I3276,Asumsi!$A$5:$A$7,0))-F3276*R3276,0)</f>
        <v>236992.75</v>
      </c>
      <c r="V3276" s="45">
        <f>IF(S3276=1,U3276*(1-Asumsi!$B$10),U3276)</f>
        <v>225143.11249999999</v>
      </c>
    </row>
    <row r="3277" spans="1:22" x14ac:dyDescent="0.35">
      <c r="A3277" s="43">
        <v>15075</v>
      </c>
      <c r="B3277" s="43" t="s">
        <v>202</v>
      </c>
      <c r="C3277" s="43" t="s">
        <v>542</v>
      </c>
      <c r="D3277" s="44">
        <v>40090</v>
      </c>
      <c r="E3277" s="43">
        <v>24</v>
      </c>
      <c r="F3277" s="43">
        <v>3096860</v>
      </c>
      <c r="G3277" s="43">
        <v>0.02</v>
      </c>
      <c r="H3277" s="43">
        <v>61937</v>
      </c>
      <c r="I3277" s="43" t="s">
        <v>75</v>
      </c>
      <c r="J3277" s="43" t="s">
        <v>144</v>
      </c>
      <c r="K3277" s="43">
        <f t="shared" si="408"/>
        <v>2009</v>
      </c>
      <c r="L3277" s="43">
        <f t="shared" si="409"/>
        <v>1</v>
      </c>
      <c r="M3277" s="43">
        <f t="shared" si="410"/>
        <v>0</v>
      </c>
      <c r="N3277" s="43">
        <f t="shared" si="411"/>
        <v>1</v>
      </c>
      <c r="O3277" s="43" t="str">
        <f t="shared" si="412"/>
        <v>B: 1-3%</v>
      </c>
      <c r="P3277" s="45">
        <f t="shared" si="413"/>
        <v>3034923</v>
      </c>
      <c r="Q3277" s="45">
        <f>IF(L3277=1,F3277*INDEX(Asumsi!$B$5:$B$7,MATCH(I3277,Asumsi!$A$5:$A$7,0))-H3277,0)</f>
        <v>867121</v>
      </c>
      <c r="R3277" s="46">
        <f>MIN(G3277,INDEX(Asumsi!$C$5:$C$7,MATCH(I3277,Asumsi!$A$5:$A$7,0)))</f>
        <v>0.02</v>
      </c>
      <c r="S3277" s="43">
        <f t="shared" si="414"/>
        <v>0</v>
      </c>
      <c r="T3277" s="45">
        <f t="shared" si="415"/>
        <v>0</v>
      </c>
      <c r="U3277" s="45">
        <f>IF(L3277=1,F3277*INDEX(Asumsi!$B$5:$B$7,MATCH(I3277,Asumsi!$A$5:$A$7,0))-F3277*R3277,0)</f>
        <v>867120.8</v>
      </c>
      <c r="V3277" s="45">
        <f>IF(S3277=1,U3277*(1-Asumsi!$B$10),U3277)</f>
        <v>867120.8</v>
      </c>
    </row>
    <row r="3278" spans="1:22" x14ac:dyDescent="0.35">
      <c r="A3278" s="43">
        <v>15234</v>
      </c>
      <c r="B3278" s="43" t="s">
        <v>202</v>
      </c>
      <c r="C3278" s="43" t="s">
        <v>809</v>
      </c>
      <c r="D3278" s="44">
        <v>40249</v>
      </c>
      <c r="E3278" s="43">
        <v>21</v>
      </c>
      <c r="F3278" s="43">
        <v>4371907</v>
      </c>
      <c r="G3278" s="43">
        <v>0.1</v>
      </c>
      <c r="H3278" s="43">
        <v>437191</v>
      </c>
      <c r="I3278" s="43" t="s">
        <v>77</v>
      </c>
      <c r="J3278" s="43" t="s">
        <v>137</v>
      </c>
      <c r="K3278" s="43">
        <f t="shared" si="408"/>
        <v>2010</v>
      </c>
      <c r="L3278" s="43">
        <f t="shared" si="409"/>
        <v>1</v>
      </c>
      <c r="M3278" s="43">
        <f t="shared" si="410"/>
        <v>0</v>
      </c>
      <c r="N3278" s="43">
        <f t="shared" si="411"/>
        <v>1</v>
      </c>
      <c r="O3278" s="43" t="str">
        <f t="shared" si="412"/>
        <v>D: 7%+</v>
      </c>
      <c r="P3278" s="45">
        <f t="shared" si="413"/>
        <v>3934716</v>
      </c>
      <c r="Q3278" s="45">
        <f>IF(L3278=1,F3278*INDEX(Asumsi!$B$5:$B$7,MATCH(I3278,Asumsi!$A$5:$A$7,0))-H3278,0)</f>
        <v>874381.09999999986</v>
      </c>
      <c r="R3278" s="46">
        <f>MIN(G3278,INDEX(Asumsi!$C$5:$C$7,MATCH(I3278,Asumsi!$A$5:$A$7,0)))</f>
        <v>0.05</v>
      </c>
      <c r="S3278" s="43">
        <f t="shared" si="414"/>
        <v>1</v>
      </c>
      <c r="T3278" s="45">
        <f t="shared" si="415"/>
        <v>218595.35</v>
      </c>
      <c r="U3278" s="45">
        <f>IF(L3278=1,F3278*INDEX(Asumsi!$B$5:$B$7,MATCH(I3278,Asumsi!$A$5:$A$7,0))-F3278*R3278,0)</f>
        <v>1092976.7499999998</v>
      </c>
      <c r="V3278" s="45">
        <f>IF(S3278=1,U3278*(1-Asumsi!$B$10),U3278)</f>
        <v>1038327.9124999997</v>
      </c>
    </row>
    <row r="3279" spans="1:22" x14ac:dyDescent="0.35">
      <c r="A3279" s="43">
        <v>15270</v>
      </c>
      <c r="B3279" s="43" t="s">
        <v>202</v>
      </c>
      <c r="C3279" s="43" t="s">
        <v>530</v>
      </c>
      <c r="D3279" s="44">
        <v>39844</v>
      </c>
      <c r="E3279" s="43">
        <v>36</v>
      </c>
      <c r="F3279" s="43">
        <v>515820</v>
      </c>
      <c r="G3279" s="43">
        <v>0</v>
      </c>
      <c r="H3279" s="43">
        <v>0</v>
      </c>
      <c r="I3279" s="43" t="s">
        <v>76</v>
      </c>
      <c r="J3279" s="43" t="s">
        <v>145</v>
      </c>
      <c r="K3279" s="43">
        <f t="shared" si="408"/>
        <v>2009</v>
      </c>
      <c r="L3279" s="43">
        <f t="shared" si="409"/>
        <v>1</v>
      </c>
      <c r="M3279" s="43">
        <f t="shared" si="410"/>
        <v>0</v>
      </c>
      <c r="N3279" s="43">
        <f t="shared" si="411"/>
        <v>1</v>
      </c>
      <c r="O3279" s="43" t="str">
        <f t="shared" si="412"/>
        <v>A: 0%</v>
      </c>
      <c r="P3279" s="45">
        <f t="shared" si="413"/>
        <v>515820</v>
      </c>
      <c r="Q3279" s="45">
        <f>IF(L3279=1,F3279*INDEX(Asumsi!$B$5:$B$7,MATCH(I3279,Asumsi!$A$5:$A$7,0))-H3279,0)</f>
        <v>154746</v>
      </c>
      <c r="R3279" s="46">
        <f>MIN(G3279,INDEX(Asumsi!$C$5:$C$7,MATCH(I3279,Asumsi!$A$5:$A$7,0)))</f>
        <v>0</v>
      </c>
      <c r="S3279" s="43">
        <f t="shared" si="414"/>
        <v>0</v>
      </c>
      <c r="T3279" s="45">
        <f t="shared" si="415"/>
        <v>0</v>
      </c>
      <c r="U3279" s="45">
        <f>IF(L3279=1,F3279*INDEX(Asumsi!$B$5:$B$7,MATCH(I3279,Asumsi!$A$5:$A$7,0))-F3279*R3279,0)</f>
        <v>154746</v>
      </c>
      <c r="V3279" s="45">
        <f>IF(S3279=1,U3279*(1-Asumsi!$B$10),U3279)</f>
        <v>154746</v>
      </c>
    </row>
    <row r="3280" spans="1:22" x14ac:dyDescent="0.35">
      <c r="A3280" s="43">
        <v>15296</v>
      </c>
      <c r="B3280" s="43" t="s">
        <v>202</v>
      </c>
      <c r="C3280" s="43" t="s">
        <v>790</v>
      </c>
      <c r="D3280" s="44">
        <v>41128</v>
      </c>
      <c r="E3280" s="43">
        <v>38</v>
      </c>
      <c r="F3280" s="43">
        <v>12433200</v>
      </c>
      <c r="G3280" s="43">
        <v>0.02</v>
      </c>
      <c r="H3280" s="43">
        <v>248664</v>
      </c>
      <c r="I3280" s="43" t="s">
        <v>76</v>
      </c>
      <c r="J3280" s="43" t="s">
        <v>140</v>
      </c>
      <c r="K3280" s="43">
        <f t="shared" si="408"/>
        <v>2012</v>
      </c>
      <c r="L3280" s="43">
        <f t="shared" si="409"/>
        <v>1</v>
      </c>
      <c r="M3280" s="43">
        <f t="shared" si="410"/>
        <v>0</v>
      </c>
      <c r="N3280" s="43">
        <f t="shared" si="411"/>
        <v>1</v>
      </c>
      <c r="O3280" s="43" t="str">
        <f t="shared" si="412"/>
        <v>B: 1-3%</v>
      </c>
      <c r="P3280" s="45">
        <f t="shared" si="413"/>
        <v>12184536</v>
      </c>
      <c r="Q3280" s="45">
        <f>IF(L3280=1,F3280*INDEX(Asumsi!$B$5:$B$7,MATCH(I3280,Asumsi!$A$5:$A$7,0))-H3280,0)</f>
        <v>3481296</v>
      </c>
      <c r="R3280" s="46">
        <f>MIN(G3280,INDEX(Asumsi!$C$5:$C$7,MATCH(I3280,Asumsi!$A$5:$A$7,0)))</f>
        <v>0.02</v>
      </c>
      <c r="S3280" s="43">
        <f t="shared" si="414"/>
        <v>0</v>
      </c>
      <c r="T3280" s="45">
        <f t="shared" si="415"/>
        <v>0</v>
      </c>
      <c r="U3280" s="45">
        <f>IF(L3280=1,F3280*INDEX(Asumsi!$B$5:$B$7,MATCH(I3280,Asumsi!$A$5:$A$7,0))-F3280*R3280,0)</f>
        <v>3481296</v>
      </c>
      <c r="V3280" s="45">
        <f>IF(S3280=1,U3280*(1-Asumsi!$B$10),U3280)</f>
        <v>3481296</v>
      </c>
    </row>
    <row r="3281" spans="1:22" x14ac:dyDescent="0.35">
      <c r="A3281" s="43">
        <v>15335</v>
      </c>
      <c r="B3281" s="43" t="s">
        <v>202</v>
      </c>
      <c r="C3281" s="43" t="s">
        <v>810</v>
      </c>
      <c r="D3281" s="44">
        <v>40438</v>
      </c>
      <c r="E3281" s="43">
        <v>26</v>
      </c>
      <c r="F3281" s="43">
        <v>1531920</v>
      </c>
      <c r="G3281" s="43">
        <v>0.1</v>
      </c>
      <c r="H3281" s="43">
        <v>153192</v>
      </c>
      <c r="I3281" s="43" t="s">
        <v>77</v>
      </c>
      <c r="J3281" s="43" t="s">
        <v>142</v>
      </c>
      <c r="K3281" s="43">
        <f t="shared" si="408"/>
        <v>2010</v>
      </c>
      <c r="L3281" s="43">
        <f t="shared" si="409"/>
        <v>1</v>
      </c>
      <c r="M3281" s="43">
        <f t="shared" si="410"/>
        <v>0</v>
      </c>
      <c r="N3281" s="43">
        <f t="shared" si="411"/>
        <v>1</v>
      </c>
      <c r="O3281" s="43" t="str">
        <f t="shared" si="412"/>
        <v>D: 7%+</v>
      </c>
      <c r="P3281" s="45">
        <f t="shared" si="413"/>
        <v>1378728</v>
      </c>
      <c r="Q3281" s="45">
        <f>IF(L3281=1,F3281*INDEX(Asumsi!$B$5:$B$7,MATCH(I3281,Asumsi!$A$5:$A$7,0))-H3281,0)</f>
        <v>306384</v>
      </c>
      <c r="R3281" s="46">
        <f>MIN(G3281,INDEX(Asumsi!$C$5:$C$7,MATCH(I3281,Asumsi!$A$5:$A$7,0)))</f>
        <v>0.05</v>
      </c>
      <c r="S3281" s="43">
        <f t="shared" si="414"/>
        <v>1</v>
      </c>
      <c r="T3281" s="45">
        <f t="shared" si="415"/>
        <v>76596</v>
      </c>
      <c r="U3281" s="45">
        <f>IF(L3281=1,F3281*INDEX(Asumsi!$B$5:$B$7,MATCH(I3281,Asumsi!$A$5:$A$7,0))-F3281*R3281,0)</f>
        <v>382980</v>
      </c>
      <c r="V3281" s="45">
        <f>IF(S3281=1,U3281*(1-Asumsi!$B$10),U3281)</f>
        <v>363831</v>
      </c>
    </row>
    <row r="3282" spans="1:22" x14ac:dyDescent="0.35">
      <c r="A3282" s="43">
        <v>15712</v>
      </c>
      <c r="B3282" s="43" t="s">
        <v>209</v>
      </c>
      <c r="C3282" s="43" t="s">
        <v>542</v>
      </c>
      <c r="D3282" s="44">
        <v>41247</v>
      </c>
      <c r="E3282" s="43">
        <v>1</v>
      </c>
      <c r="F3282" s="43">
        <v>205800</v>
      </c>
      <c r="G3282" s="43">
        <v>7.0000000000000007E-2</v>
      </c>
      <c r="H3282" s="43">
        <v>14406</v>
      </c>
      <c r="I3282" s="43" t="s">
        <v>75</v>
      </c>
      <c r="J3282" s="43" t="s">
        <v>143</v>
      </c>
      <c r="K3282" s="43">
        <f t="shared" si="408"/>
        <v>2012</v>
      </c>
      <c r="L3282" s="43">
        <f t="shared" si="409"/>
        <v>0</v>
      </c>
      <c r="M3282" s="43">
        <f t="shared" si="410"/>
        <v>1</v>
      </c>
      <c r="N3282" s="43">
        <f t="shared" si="411"/>
        <v>1</v>
      </c>
      <c r="O3282" s="43" t="str">
        <f t="shared" si="412"/>
        <v>D: 7%+</v>
      </c>
      <c r="P3282" s="45">
        <f t="shared" si="413"/>
        <v>0</v>
      </c>
      <c r="Q3282" s="45">
        <f>IF(L3282=1,F3282*INDEX(Asumsi!$B$5:$B$7,MATCH(I3282,Asumsi!$A$5:$A$7,0))-H3282,0)</f>
        <v>0</v>
      </c>
      <c r="R3282" s="46">
        <f>MIN(G3282,INDEX(Asumsi!$C$5:$C$7,MATCH(I3282,Asumsi!$A$5:$A$7,0)))</f>
        <v>0.03</v>
      </c>
      <c r="S3282" s="43">
        <f t="shared" si="414"/>
        <v>1</v>
      </c>
      <c r="T3282" s="45">
        <f t="shared" si="415"/>
        <v>0</v>
      </c>
      <c r="U3282" s="45">
        <f>IF(L3282=1,F3282*INDEX(Asumsi!$B$5:$B$7,MATCH(I3282,Asumsi!$A$5:$A$7,0))-F3282*R3282,0)</f>
        <v>0</v>
      </c>
      <c r="V3282" s="45">
        <f>IF(S3282=1,U3282*(1-Asumsi!$B$10),U3282)</f>
        <v>0</v>
      </c>
    </row>
    <row r="3283" spans="1:22" x14ac:dyDescent="0.35">
      <c r="A3283" s="43">
        <v>15906</v>
      </c>
      <c r="B3283" s="43" t="s">
        <v>202</v>
      </c>
      <c r="C3283" s="43" t="s">
        <v>784</v>
      </c>
      <c r="D3283" s="44">
        <v>40448</v>
      </c>
      <c r="E3283" s="43">
        <v>8</v>
      </c>
      <c r="F3283" s="43">
        <v>4349920</v>
      </c>
      <c r="G3283" s="43">
        <v>0.05</v>
      </c>
      <c r="H3283" s="43">
        <v>217496</v>
      </c>
      <c r="I3283" s="43" t="s">
        <v>77</v>
      </c>
      <c r="J3283" s="43" t="s">
        <v>134</v>
      </c>
      <c r="K3283" s="43">
        <f t="shared" si="408"/>
        <v>2010</v>
      </c>
      <c r="L3283" s="43">
        <f t="shared" si="409"/>
        <v>1</v>
      </c>
      <c r="M3283" s="43">
        <f t="shared" si="410"/>
        <v>0</v>
      </c>
      <c r="N3283" s="43">
        <f t="shared" si="411"/>
        <v>1</v>
      </c>
      <c r="O3283" s="43" t="str">
        <f t="shared" si="412"/>
        <v>C: 4-6%</v>
      </c>
      <c r="P3283" s="45">
        <f t="shared" si="413"/>
        <v>4132424</v>
      </c>
      <c r="Q3283" s="45">
        <f>IF(L3283=1,F3283*INDEX(Asumsi!$B$5:$B$7,MATCH(I3283,Asumsi!$A$5:$A$7,0))-H3283,0)</f>
        <v>1087480</v>
      </c>
      <c r="R3283" s="46">
        <f>MIN(G3283,INDEX(Asumsi!$C$5:$C$7,MATCH(I3283,Asumsi!$A$5:$A$7,0)))</f>
        <v>0.05</v>
      </c>
      <c r="S3283" s="43">
        <f t="shared" si="414"/>
        <v>0</v>
      </c>
      <c r="T3283" s="45">
        <f t="shared" si="415"/>
        <v>0</v>
      </c>
      <c r="U3283" s="45">
        <f>IF(L3283=1,F3283*INDEX(Asumsi!$B$5:$B$7,MATCH(I3283,Asumsi!$A$5:$A$7,0))-F3283*R3283,0)</f>
        <v>1087480</v>
      </c>
      <c r="V3283" s="45">
        <f>IF(S3283=1,U3283*(1-Asumsi!$B$10),U3283)</f>
        <v>1087480</v>
      </c>
    </row>
    <row r="3284" spans="1:22" x14ac:dyDescent="0.35">
      <c r="A3284" s="43">
        <v>16005</v>
      </c>
      <c r="B3284" s="43" t="s">
        <v>202</v>
      </c>
      <c r="C3284" s="43" t="s">
        <v>791</v>
      </c>
      <c r="D3284" s="44">
        <v>41267</v>
      </c>
      <c r="E3284" s="43">
        <v>7</v>
      </c>
      <c r="F3284" s="43">
        <v>102060</v>
      </c>
      <c r="G3284" s="43">
        <v>0.09</v>
      </c>
      <c r="H3284" s="43">
        <v>9185</v>
      </c>
      <c r="I3284" s="43" t="s">
        <v>76</v>
      </c>
      <c r="J3284" s="43" t="s">
        <v>138</v>
      </c>
      <c r="K3284" s="43">
        <f t="shared" si="408"/>
        <v>2012</v>
      </c>
      <c r="L3284" s="43">
        <f t="shared" si="409"/>
        <v>1</v>
      </c>
      <c r="M3284" s="43">
        <f t="shared" si="410"/>
        <v>0</v>
      </c>
      <c r="N3284" s="43">
        <f t="shared" si="411"/>
        <v>1</v>
      </c>
      <c r="O3284" s="43" t="str">
        <f t="shared" si="412"/>
        <v>D: 7%+</v>
      </c>
      <c r="P3284" s="45">
        <f t="shared" si="413"/>
        <v>92875</v>
      </c>
      <c r="Q3284" s="45">
        <f>IF(L3284=1,F3284*INDEX(Asumsi!$B$5:$B$7,MATCH(I3284,Asumsi!$A$5:$A$7,0))-H3284,0)</f>
        <v>21433</v>
      </c>
      <c r="R3284" s="46">
        <f>MIN(G3284,INDEX(Asumsi!$C$5:$C$7,MATCH(I3284,Asumsi!$A$5:$A$7,0)))</f>
        <v>0.05</v>
      </c>
      <c r="S3284" s="43">
        <f t="shared" si="414"/>
        <v>1</v>
      </c>
      <c r="T3284" s="45">
        <f t="shared" si="415"/>
        <v>4082.3999999999992</v>
      </c>
      <c r="U3284" s="45">
        <f>IF(L3284=1,F3284*INDEX(Asumsi!$B$5:$B$7,MATCH(I3284,Asumsi!$A$5:$A$7,0))-F3284*R3284,0)</f>
        <v>25515</v>
      </c>
      <c r="V3284" s="45">
        <f>IF(S3284=1,U3284*(1-Asumsi!$B$10),U3284)</f>
        <v>24239.25</v>
      </c>
    </row>
    <row r="3285" spans="1:22" x14ac:dyDescent="0.35">
      <c r="A3285" s="43">
        <v>16225</v>
      </c>
      <c r="B3285" s="43" t="s">
        <v>202</v>
      </c>
      <c r="C3285" s="43" t="s">
        <v>357</v>
      </c>
      <c r="D3285" s="44">
        <v>39961</v>
      </c>
      <c r="E3285" s="43">
        <v>30</v>
      </c>
      <c r="F3285" s="43">
        <v>1100580</v>
      </c>
      <c r="G3285" s="43">
        <v>0.03</v>
      </c>
      <c r="H3285" s="43">
        <v>33017</v>
      </c>
      <c r="I3285" s="43" t="s">
        <v>76</v>
      </c>
      <c r="J3285" s="43" t="s">
        <v>140</v>
      </c>
      <c r="K3285" s="43">
        <f t="shared" si="408"/>
        <v>2009</v>
      </c>
      <c r="L3285" s="43">
        <f t="shared" si="409"/>
        <v>1</v>
      </c>
      <c r="M3285" s="43">
        <f t="shared" si="410"/>
        <v>0</v>
      </c>
      <c r="N3285" s="43">
        <f t="shared" si="411"/>
        <v>1</v>
      </c>
      <c r="O3285" s="43" t="str">
        <f t="shared" si="412"/>
        <v>B: 1-3%</v>
      </c>
      <c r="P3285" s="45">
        <f t="shared" si="413"/>
        <v>1067563</v>
      </c>
      <c r="Q3285" s="45">
        <f>IF(L3285=1,F3285*INDEX(Asumsi!$B$5:$B$7,MATCH(I3285,Asumsi!$A$5:$A$7,0))-H3285,0)</f>
        <v>297157</v>
      </c>
      <c r="R3285" s="46">
        <f>MIN(G3285,INDEX(Asumsi!$C$5:$C$7,MATCH(I3285,Asumsi!$A$5:$A$7,0)))</f>
        <v>0.03</v>
      </c>
      <c r="S3285" s="43">
        <f t="shared" si="414"/>
        <v>0</v>
      </c>
      <c r="T3285" s="45">
        <f t="shared" si="415"/>
        <v>0</v>
      </c>
      <c r="U3285" s="45">
        <f>IF(L3285=1,F3285*INDEX(Asumsi!$B$5:$B$7,MATCH(I3285,Asumsi!$A$5:$A$7,0))-F3285*R3285,0)</f>
        <v>297156.59999999998</v>
      </c>
      <c r="V3285" s="45">
        <f>IF(S3285=1,U3285*(1-Asumsi!$B$10),U3285)</f>
        <v>297156.59999999998</v>
      </c>
    </row>
    <row r="3286" spans="1:22" x14ac:dyDescent="0.35">
      <c r="A3286" s="43">
        <v>16262</v>
      </c>
      <c r="B3286" s="43" t="s">
        <v>202</v>
      </c>
      <c r="C3286" s="43" t="s">
        <v>781</v>
      </c>
      <c r="D3286" s="44">
        <v>40544</v>
      </c>
      <c r="E3286" s="43">
        <v>11</v>
      </c>
      <c r="F3286" s="43">
        <v>125680</v>
      </c>
      <c r="G3286" s="43">
        <v>0.06</v>
      </c>
      <c r="H3286" s="43">
        <v>7541</v>
      </c>
      <c r="I3286" s="43" t="s">
        <v>76</v>
      </c>
      <c r="J3286" s="43" t="s">
        <v>145</v>
      </c>
      <c r="K3286" s="43">
        <f t="shared" si="408"/>
        <v>2011</v>
      </c>
      <c r="L3286" s="43">
        <f t="shared" si="409"/>
        <v>1</v>
      </c>
      <c r="M3286" s="43">
        <f t="shared" si="410"/>
        <v>0</v>
      </c>
      <c r="N3286" s="43">
        <f t="shared" si="411"/>
        <v>1</v>
      </c>
      <c r="O3286" s="43" t="str">
        <f t="shared" si="412"/>
        <v>C: 4-6%</v>
      </c>
      <c r="P3286" s="45">
        <f t="shared" si="413"/>
        <v>118139</v>
      </c>
      <c r="Q3286" s="45">
        <f>IF(L3286=1,F3286*INDEX(Asumsi!$B$5:$B$7,MATCH(I3286,Asumsi!$A$5:$A$7,0))-H3286,0)</f>
        <v>30163</v>
      </c>
      <c r="R3286" s="46">
        <f>MIN(G3286,INDEX(Asumsi!$C$5:$C$7,MATCH(I3286,Asumsi!$A$5:$A$7,0)))</f>
        <v>0.05</v>
      </c>
      <c r="S3286" s="43">
        <f t="shared" si="414"/>
        <v>1</v>
      </c>
      <c r="T3286" s="45">
        <f t="shared" si="415"/>
        <v>1256.7999999999993</v>
      </c>
      <c r="U3286" s="45">
        <f>IF(L3286=1,F3286*INDEX(Asumsi!$B$5:$B$7,MATCH(I3286,Asumsi!$A$5:$A$7,0))-F3286*R3286,0)</f>
        <v>31420</v>
      </c>
      <c r="V3286" s="45">
        <f>IF(S3286=1,U3286*(1-Asumsi!$B$10),U3286)</f>
        <v>29849</v>
      </c>
    </row>
    <row r="3287" spans="1:22" x14ac:dyDescent="0.35">
      <c r="A3287" s="43">
        <v>16321</v>
      </c>
      <c r="B3287" s="43" t="s">
        <v>202</v>
      </c>
      <c r="C3287" s="43" t="s">
        <v>262</v>
      </c>
      <c r="D3287" s="44">
        <v>40087</v>
      </c>
      <c r="E3287" s="43">
        <v>50</v>
      </c>
      <c r="F3287" s="43">
        <v>14313120</v>
      </c>
      <c r="G3287" s="43">
        <v>0.03</v>
      </c>
      <c r="H3287" s="43">
        <v>429394</v>
      </c>
      <c r="I3287" s="43" t="s">
        <v>76</v>
      </c>
      <c r="J3287" s="43" t="s">
        <v>140</v>
      </c>
      <c r="K3287" s="43">
        <f t="shared" si="408"/>
        <v>2009</v>
      </c>
      <c r="L3287" s="43">
        <f t="shared" si="409"/>
        <v>1</v>
      </c>
      <c r="M3287" s="43">
        <f t="shared" si="410"/>
        <v>0</v>
      </c>
      <c r="N3287" s="43">
        <f t="shared" si="411"/>
        <v>1</v>
      </c>
      <c r="O3287" s="43" t="str">
        <f t="shared" si="412"/>
        <v>B: 1-3%</v>
      </c>
      <c r="P3287" s="45">
        <f t="shared" si="413"/>
        <v>13883726</v>
      </c>
      <c r="Q3287" s="45">
        <f>IF(L3287=1,F3287*INDEX(Asumsi!$B$5:$B$7,MATCH(I3287,Asumsi!$A$5:$A$7,0))-H3287,0)</f>
        <v>3864542</v>
      </c>
      <c r="R3287" s="46">
        <f>MIN(G3287,INDEX(Asumsi!$C$5:$C$7,MATCH(I3287,Asumsi!$A$5:$A$7,0)))</f>
        <v>0.03</v>
      </c>
      <c r="S3287" s="43">
        <f t="shared" si="414"/>
        <v>0</v>
      </c>
      <c r="T3287" s="45">
        <f t="shared" si="415"/>
        <v>0</v>
      </c>
      <c r="U3287" s="45">
        <f>IF(L3287=1,F3287*INDEX(Asumsi!$B$5:$B$7,MATCH(I3287,Asumsi!$A$5:$A$7,0))-F3287*R3287,0)</f>
        <v>3864542.4</v>
      </c>
      <c r="V3287" s="45">
        <f>IF(S3287=1,U3287*(1-Asumsi!$B$10),U3287)</f>
        <v>3864542.4</v>
      </c>
    </row>
    <row r="3288" spans="1:22" x14ac:dyDescent="0.35">
      <c r="A3288" s="43">
        <v>16679</v>
      </c>
      <c r="B3288" s="43" t="s">
        <v>209</v>
      </c>
      <c r="C3288" s="43" t="s">
        <v>788</v>
      </c>
      <c r="D3288" s="44">
        <v>40125</v>
      </c>
      <c r="E3288" s="43">
        <v>29</v>
      </c>
      <c r="F3288" s="43">
        <v>12963900</v>
      </c>
      <c r="G3288" s="43">
        <v>0.09</v>
      </c>
      <c r="H3288" s="43">
        <v>1166751</v>
      </c>
      <c r="I3288" s="43" t="s">
        <v>75</v>
      </c>
      <c r="J3288" s="43" t="s">
        <v>135</v>
      </c>
      <c r="K3288" s="43">
        <f t="shared" si="408"/>
        <v>2009</v>
      </c>
      <c r="L3288" s="43">
        <f t="shared" si="409"/>
        <v>0</v>
      </c>
      <c r="M3288" s="43">
        <f t="shared" si="410"/>
        <v>1</v>
      </c>
      <c r="N3288" s="43">
        <f t="shared" si="411"/>
        <v>1</v>
      </c>
      <c r="O3288" s="43" t="str">
        <f t="shared" si="412"/>
        <v>D: 7%+</v>
      </c>
      <c r="P3288" s="45">
        <f t="shared" si="413"/>
        <v>0</v>
      </c>
      <c r="Q3288" s="45">
        <f>IF(L3288=1,F3288*INDEX(Asumsi!$B$5:$B$7,MATCH(I3288,Asumsi!$A$5:$A$7,0))-H3288,0)</f>
        <v>0</v>
      </c>
      <c r="R3288" s="46">
        <f>MIN(G3288,INDEX(Asumsi!$C$5:$C$7,MATCH(I3288,Asumsi!$A$5:$A$7,0)))</f>
        <v>0.03</v>
      </c>
      <c r="S3288" s="43">
        <f t="shared" si="414"/>
        <v>1</v>
      </c>
      <c r="T3288" s="45">
        <f t="shared" si="415"/>
        <v>0</v>
      </c>
      <c r="U3288" s="45">
        <f>IF(L3288=1,F3288*INDEX(Asumsi!$B$5:$B$7,MATCH(I3288,Asumsi!$A$5:$A$7,0))-F3288*R3288,0)</f>
        <v>0</v>
      </c>
      <c r="V3288" s="45">
        <f>IF(S3288=1,U3288*(1-Asumsi!$B$10),U3288)</f>
        <v>0</v>
      </c>
    </row>
    <row r="3289" spans="1:22" x14ac:dyDescent="0.35">
      <c r="A3289" s="43">
        <v>16775</v>
      </c>
      <c r="B3289" s="43" t="s">
        <v>202</v>
      </c>
      <c r="C3289" s="43" t="s">
        <v>542</v>
      </c>
      <c r="D3289" s="44">
        <v>41235</v>
      </c>
      <c r="E3289" s="43">
        <v>49</v>
      </c>
      <c r="F3289" s="43">
        <v>4938300</v>
      </c>
      <c r="G3289" s="43">
        <v>0.04</v>
      </c>
      <c r="H3289" s="43">
        <v>197532</v>
      </c>
      <c r="I3289" s="43" t="s">
        <v>76</v>
      </c>
      <c r="J3289" s="43" t="s">
        <v>145</v>
      </c>
      <c r="K3289" s="43">
        <f t="shared" si="408"/>
        <v>2012</v>
      </c>
      <c r="L3289" s="43">
        <f t="shared" si="409"/>
        <v>1</v>
      </c>
      <c r="M3289" s="43">
        <f t="shared" si="410"/>
        <v>0</v>
      </c>
      <c r="N3289" s="43">
        <f t="shared" si="411"/>
        <v>1</v>
      </c>
      <c r="O3289" s="43" t="str">
        <f t="shared" si="412"/>
        <v>C: 4-6%</v>
      </c>
      <c r="P3289" s="45">
        <f t="shared" si="413"/>
        <v>4740768</v>
      </c>
      <c r="Q3289" s="45">
        <f>IF(L3289=1,F3289*INDEX(Asumsi!$B$5:$B$7,MATCH(I3289,Asumsi!$A$5:$A$7,0))-H3289,0)</f>
        <v>1283958</v>
      </c>
      <c r="R3289" s="46">
        <f>MIN(G3289,INDEX(Asumsi!$C$5:$C$7,MATCH(I3289,Asumsi!$A$5:$A$7,0)))</f>
        <v>0.04</v>
      </c>
      <c r="S3289" s="43">
        <f t="shared" si="414"/>
        <v>0</v>
      </c>
      <c r="T3289" s="45">
        <f t="shared" si="415"/>
        <v>0</v>
      </c>
      <c r="U3289" s="45">
        <f>IF(L3289=1,F3289*INDEX(Asumsi!$B$5:$B$7,MATCH(I3289,Asumsi!$A$5:$A$7,0))-F3289*R3289,0)</f>
        <v>1283958</v>
      </c>
      <c r="V3289" s="45">
        <f>IF(S3289=1,U3289*(1-Asumsi!$B$10),U3289)</f>
        <v>1283958</v>
      </c>
    </row>
    <row r="3290" spans="1:22" x14ac:dyDescent="0.35">
      <c r="A3290" s="43">
        <v>16834</v>
      </c>
      <c r="B3290" s="43" t="s">
        <v>202</v>
      </c>
      <c r="C3290" s="43" t="s">
        <v>802</v>
      </c>
      <c r="D3290" s="44">
        <v>40474</v>
      </c>
      <c r="E3290" s="43">
        <v>33</v>
      </c>
      <c r="F3290" s="43">
        <v>926840</v>
      </c>
      <c r="G3290" s="43">
        <v>0.08</v>
      </c>
      <c r="H3290" s="43">
        <v>74147</v>
      </c>
      <c r="I3290" s="43" t="s">
        <v>76</v>
      </c>
      <c r="J3290" s="43" t="s">
        <v>138</v>
      </c>
      <c r="K3290" s="43">
        <f t="shared" si="408"/>
        <v>2010</v>
      </c>
      <c r="L3290" s="43">
        <f t="shared" si="409"/>
        <v>1</v>
      </c>
      <c r="M3290" s="43">
        <f t="shared" si="410"/>
        <v>0</v>
      </c>
      <c r="N3290" s="43">
        <f t="shared" si="411"/>
        <v>1</v>
      </c>
      <c r="O3290" s="43" t="str">
        <f t="shared" si="412"/>
        <v>D: 7%+</v>
      </c>
      <c r="P3290" s="45">
        <f t="shared" si="413"/>
        <v>852693</v>
      </c>
      <c r="Q3290" s="45">
        <f>IF(L3290=1,F3290*INDEX(Asumsi!$B$5:$B$7,MATCH(I3290,Asumsi!$A$5:$A$7,0))-H3290,0)</f>
        <v>203905</v>
      </c>
      <c r="R3290" s="46">
        <f>MIN(G3290,INDEX(Asumsi!$C$5:$C$7,MATCH(I3290,Asumsi!$A$5:$A$7,0)))</f>
        <v>0.05</v>
      </c>
      <c r="S3290" s="43">
        <f t="shared" si="414"/>
        <v>1</v>
      </c>
      <c r="T3290" s="45">
        <f t="shared" si="415"/>
        <v>27805.200000000001</v>
      </c>
      <c r="U3290" s="45">
        <f>IF(L3290=1,F3290*INDEX(Asumsi!$B$5:$B$7,MATCH(I3290,Asumsi!$A$5:$A$7,0))-F3290*R3290,0)</f>
        <v>231710</v>
      </c>
      <c r="V3290" s="45">
        <f>IF(S3290=1,U3290*(1-Asumsi!$B$10),U3290)</f>
        <v>220124.5</v>
      </c>
    </row>
    <row r="3291" spans="1:22" x14ac:dyDescent="0.35">
      <c r="A3291" s="43">
        <v>16837</v>
      </c>
      <c r="B3291" s="43" t="s">
        <v>202</v>
      </c>
      <c r="C3291" s="43" t="s">
        <v>795</v>
      </c>
      <c r="D3291" s="44">
        <v>40564</v>
      </c>
      <c r="E3291" s="43">
        <v>4</v>
      </c>
      <c r="F3291" s="43">
        <v>1994000</v>
      </c>
      <c r="G3291" s="43">
        <v>0.09</v>
      </c>
      <c r="H3291" s="43">
        <v>179460</v>
      </c>
      <c r="I3291" s="43" t="s">
        <v>75</v>
      </c>
      <c r="J3291" s="43" t="s">
        <v>135</v>
      </c>
      <c r="K3291" s="43">
        <f t="shared" si="408"/>
        <v>2011</v>
      </c>
      <c r="L3291" s="43">
        <f t="shared" si="409"/>
        <v>1</v>
      </c>
      <c r="M3291" s="43">
        <f t="shared" si="410"/>
        <v>0</v>
      </c>
      <c r="N3291" s="43">
        <f t="shared" si="411"/>
        <v>1</v>
      </c>
      <c r="O3291" s="43" t="str">
        <f t="shared" si="412"/>
        <v>D: 7%+</v>
      </c>
      <c r="P3291" s="45">
        <f t="shared" si="413"/>
        <v>1814540</v>
      </c>
      <c r="Q3291" s="45">
        <f>IF(L3291=1,F3291*INDEX(Asumsi!$B$5:$B$7,MATCH(I3291,Asumsi!$A$5:$A$7,0))-H3291,0)</f>
        <v>418740</v>
      </c>
      <c r="R3291" s="46">
        <f>MIN(G3291,INDEX(Asumsi!$C$5:$C$7,MATCH(I3291,Asumsi!$A$5:$A$7,0)))</f>
        <v>0.03</v>
      </c>
      <c r="S3291" s="43">
        <f t="shared" si="414"/>
        <v>1</v>
      </c>
      <c r="T3291" s="45">
        <f t="shared" si="415"/>
        <v>119640</v>
      </c>
      <c r="U3291" s="45">
        <f>IF(L3291=1,F3291*INDEX(Asumsi!$B$5:$B$7,MATCH(I3291,Asumsi!$A$5:$A$7,0))-F3291*R3291,0)</f>
        <v>538380</v>
      </c>
      <c r="V3291" s="45">
        <f>IF(S3291=1,U3291*(1-Asumsi!$B$10),U3291)</f>
        <v>511461</v>
      </c>
    </row>
    <row r="3292" spans="1:22" x14ac:dyDescent="0.35">
      <c r="A3292" s="43">
        <v>16866</v>
      </c>
      <c r="B3292" s="43" t="s">
        <v>202</v>
      </c>
      <c r="C3292" s="43" t="s">
        <v>776</v>
      </c>
      <c r="D3292" s="44">
        <v>40945</v>
      </c>
      <c r="E3292" s="43">
        <v>43</v>
      </c>
      <c r="F3292" s="43">
        <v>4715817</v>
      </c>
      <c r="G3292" s="43">
        <v>0.06</v>
      </c>
      <c r="H3292" s="43">
        <v>282949</v>
      </c>
      <c r="I3292" s="43" t="s">
        <v>77</v>
      </c>
      <c r="J3292" s="43" t="s">
        <v>137</v>
      </c>
      <c r="K3292" s="43">
        <f t="shared" si="408"/>
        <v>2012</v>
      </c>
      <c r="L3292" s="43">
        <f t="shared" si="409"/>
        <v>1</v>
      </c>
      <c r="M3292" s="43">
        <f t="shared" si="410"/>
        <v>0</v>
      </c>
      <c r="N3292" s="43">
        <f t="shared" si="411"/>
        <v>1</v>
      </c>
      <c r="O3292" s="43" t="str">
        <f t="shared" si="412"/>
        <v>C: 4-6%</v>
      </c>
      <c r="P3292" s="45">
        <f t="shared" si="413"/>
        <v>4432868</v>
      </c>
      <c r="Q3292" s="45">
        <f>IF(L3292=1,F3292*INDEX(Asumsi!$B$5:$B$7,MATCH(I3292,Asumsi!$A$5:$A$7,0))-H3292,0)</f>
        <v>1131796.0999999999</v>
      </c>
      <c r="R3292" s="46">
        <f>MIN(G3292,INDEX(Asumsi!$C$5:$C$7,MATCH(I3292,Asumsi!$A$5:$A$7,0)))</f>
        <v>0.05</v>
      </c>
      <c r="S3292" s="43">
        <f t="shared" si="414"/>
        <v>1</v>
      </c>
      <c r="T3292" s="45">
        <f t="shared" si="415"/>
        <v>47158.169999999976</v>
      </c>
      <c r="U3292" s="45">
        <f>IF(L3292=1,F3292*INDEX(Asumsi!$B$5:$B$7,MATCH(I3292,Asumsi!$A$5:$A$7,0))-F3292*R3292,0)</f>
        <v>1178954.2499999998</v>
      </c>
      <c r="V3292" s="45">
        <f>IF(S3292=1,U3292*(1-Asumsi!$B$10),U3292)</f>
        <v>1120006.5374999996</v>
      </c>
    </row>
    <row r="3293" spans="1:22" x14ac:dyDescent="0.35">
      <c r="A3293" s="43">
        <v>17058</v>
      </c>
      <c r="B3293" s="43" t="s">
        <v>209</v>
      </c>
      <c r="C3293" s="43" t="s">
        <v>799</v>
      </c>
      <c r="D3293" s="44">
        <v>40544</v>
      </c>
      <c r="E3293" s="43">
        <v>15</v>
      </c>
      <c r="F3293" s="43">
        <v>145340</v>
      </c>
      <c r="G3293" s="43">
        <v>0.04</v>
      </c>
      <c r="H3293" s="43">
        <v>5814</v>
      </c>
      <c r="I3293" s="43" t="s">
        <v>76</v>
      </c>
      <c r="J3293" s="43" t="s">
        <v>145</v>
      </c>
      <c r="K3293" s="43">
        <f t="shared" si="408"/>
        <v>2011</v>
      </c>
      <c r="L3293" s="43">
        <f t="shared" si="409"/>
        <v>0</v>
      </c>
      <c r="M3293" s="43">
        <f t="shared" si="410"/>
        <v>1</v>
      </c>
      <c r="N3293" s="43">
        <f t="shared" si="411"/>
        <v>1</v>
      </c>
      <c r="O3293" s="43" t="str">
        <f t="shared" si="412"/>
        <v>C: 4-6%</v>
      </c>
      <c r="P3293" s="45">
        <f t="shared" si="413"/>
        <v>0</v>
      </c>
      <c r="Q3293" s="45">
        <f>IF(L3293=1,F3293*INDEX(Asumsi!$B$5:$B$7,MATCH(I3293,Asumsi!$A$5:$A$7,0))-H3293,0)</f>
        <v>0</v>
      </c>
      <c r="R3293" s="46">
        <f>MIN(G3293,INDEX(Asumsi!$C$5:$C$7,MATCH(I3293,Asumsi!$A$5:$A$7,0)))</f>
        <v>0.04</v>
      </c>
      <c r="S3293" s="43">
        <f t="shared" si="414"/>
        <v>0</v>
      </c>
      <c r="T3293" s="45">
        <f t="shared" si="415"/>
        <v>0</v>
      </c>
      <c r="U3293" s="45">
        <f>IF(L3293=1,F3293*INDEX(Asumsi!$B$5:$B$7,MATCH(I3293,Asumsi!$A$5:$A$7,0))-F3293*R3293,0)</f>
        <v>0</v>
      </c>
      <c r="V3293" s="45">
        <f>IF(S3293=1,U3293*(1-Asumsi!$B$10),U3293)</f>
        <v>0</v>
      </c>
    </row>
    <row r="3294" spans="1:22" x14ac:dyDescent="0.35">
      <c r="A3294" s="43">
        <v>17508</v>
      </c>
      <c r="B3294" s="43" t="s">
        <v>209</v>
      </c>
      <c r="C3294" s="43" t="s">
        <v>262</v>
      </c>
      <c r="D3294" s="44">
        <v>41087</v>
      </c>
      <c r="E3294" s="43">
        <v>50</v>
      </c>
      <c r="F3294" s="43">
        <v>198160</v>
      </c>
      <c r="G3294" s="43">
        <v>0.01</v>
      </c>
      <c r="H3294" s="43">
        <v>1982</v>
      </c>
      <c r="I3294" s="43" t="s">
        <v>76</v>
      </c>
      <c r="J3294" s="43" t="s">
        <v>147</v>
      </c>
      <c r="K3294" s="43">
        <f t="shared" si="408"/>
        <v>2012</v>
      </c>
      <c r="L3294" s="43">
        <f t="shared" si="409"/>
        <v>0</v>
      </c>
      <c r="M3294" s="43">
        <f t="shared" si="410"/>
        <v>1</v>
      </c>
      <c r="N3294" s="43">
        <f t="shared" si="411"/>
        <v>1</v>
      </c>
      <c r="O3294" s="43" t="str">
        <f t="shared" si="412"/>
        <v>B: 1-3%</v>
      </c>
      <c r="P3294" s="45">
        <f t="shared" si="413"/>
        <v>0</v>
      </c>
      <c r="Q3294" s="45">
        <f>IF(L3294=1,F3294*INDEX(Asumsi!$B$5:$B$7,MATCH(I3294,Asumsi!$A$5:$A$7,0))-H3294,0)</f>
        <v>0</v>
      </c>
      <c r="R3294" s="46">
        <f>MIN(G3294,INDEX(Asumsi!$C$5:$C$7,MATCH(I3294,Asumsi!$A$5:$A$7,0)))</f>
        <v>0.01</v>
      </c>
      <c r="S3294" s="43">
        <f t="shared" si="414"/>
        <v>0</v>
      </c>
      <c r="T3294" s="45">
        <f t="shared" si="415"/>
        <v>0</v>
      </c>
      <c r="U3294" s="45">
        <f>IF(L3294=1,F3294*INDEX(Asumsi!$B$5:$B$7,MATCH(I3294,Asumsi!$A$5:$A$7,0))-F3294*R3294,0)</f>
        <v>0</v>
      </c>
      <c r="V3294" s="45">
        <f>IF(S3294=1,U3294*(1-Asumsi!$B$10),U3294)</f>
        <v>0</v>
      </c>
    </row>
    <row r="3295" spans="1:22" x14ac:dyDescent="0.35">
      <c r="A3295" s="43">
        <v>18592</v>
      </c>
      <c r="B3295" s="43" t="s">
        <v>202</v>
      </c>
      <c r="C3295" s="43" t="s">
        <v>811</v>
      </c>
      <c r="D3295" s="44">
        <v>41182</v>
      </c>
      <c r="E3295" s="43">
        <v>2</v>
      </c>
      <c r="F3295" s="43">
        <v>51440</v>
      </c>
      <c r="G3295" s="43">
        <v>0.04</v>
      </c>
      <c r="H3295" s="43">
        <v>2058</v>
      </c>
      <c r="I3295" s="43" t="s">
        <v>76</v>
      </c>
      <c r="J3295" s="43" t="s">
        <v>148</v>
      </c>
      <c r="K3295" s="43">
        <f t="shared" si="408"/>
        <v>2012</v>
      </c>
      <c r="L3295" s="43">
        <f t="shared" si="409"/>
        <v>1</v>
      </c>
      <c r="M3295" s="43">
        <f t="shared" si="410"/>
        <v>0</v>
      </c>
      <c r="N3295" s="43">
        <f t="shared" si="411"/>
        <v>1</v>
      </c>
      <c r="O3295" s="43" t="str">
        <f t="shared" si="412"/>
        <v>C: 4-6%</v>
      </c>
      <c r="P3295" s="45">
        <f t="shared" si="413"/>
        <v>49382</v>
      </c>
      <c r="Q3295" s="45">
        <f>IF(L3295=1,F3295*INDEX(Asumsi!$B$5:$B$7,MATCH(I3295,Asumsi!$A$5:$A$7,0))-H3295,0)</f>
        <v>13374</v>
      </c>
      <c r="R3295" s="46">
        <f>MIN(G3295,INDEX(Asumsi!$C$5:$C$7,MATCH(I3295,Asumsi!$A$5:$A$7,0)))</f>
        <v>0.04</v>
      </c>
      <c r="S3295" s="43">
        <f t="shared" si="414"/>
        <v>0</v>
      </c>
      <c r="T3295" s="45">
        <f t="shared" si="415"/>
        <v>0</v>
      </c>
      <c r="U3295" s="45">
        <f>IF(L3295=1,F3295*INDEX(Asumsi!$B$5:$B$7,MATCH(I3295,Asumsi!$A$5:$A$7,0))-F3295*R3295,0)</f>
        <v>13374.4</v>
      </c>
      <c r="V3295" s="45">
        <f>IF(S3295=1,U3295*(1-Asumsi!$B$10),U3295)</f>
        <v>13374.4</v>
      </c>
    </row>
    <row r="3296" spans="1:22" x14ac:dyDescent="0.35">
      <c r="A3296" s="43">
        <v>18851</v>
      </c>
      <c r="B3296" s="43" t="s">
        <v>202</v>
      </c>
      <c r="C3296" s="43" t="s">
        <v>810</v>
      </c>
      <c r="D3296" s="44">
        <v>41259</v>
      </c>
      <c r="E3296" s="43">
        <v>32</v>
      </c>
      <c r="F3296" s="43">
        <v>408420</v>
      </c>
      <c r="G3296" s="43">
        <v>0.04</v>
      </c>
      <c r="H3296" s="43">
        <v>16337</v>
      </c>
      <c r="I3296" s="43" t="s">
        <v>76</v>
      </c>
      <c r="J3296" s="43" t="s">
        <v>145</v>
      </c>
      <c r="K3296" s="43">
        <f t="shared" si="408"/>
        <v>2012</v>
      </c>
      <c r="L3296" s="43">
        <f t="shared" si="409"/>
        <v>1</v>
      </c>
      <c r="M3296" s="43">
        <f t="shared" si="410"/>
        <v>0</v>
      </c>
      <c r="N3296" s="43">
        <f t="shared" si="411"/>
        <v>1</v>
      </c>
      <c r="O3296" s="43" t="str">
        <f t="shared" si="412"/>
        <v>C: 4-6%</v>
      </c>
      <c r="P3296" s="45">
        <f t="shared" si="413"/>
        <v>392083</v>
      </c>
      <c r="Q3296" s="45">
        <f>IF(L3296=1,F3296*INDEX(Asumsi!$B$5:$B$7,MATCH(I3296,Asumsi!$A$5:$A$7,0))-H3296,0)</f>
        <v>106189</v>
      </c>
      <c r="R3296" s="46">
        <f>MIN(G3296,INDEX(Asumsi!$C$5:$C$7,MATCH(I3296,Asumsi!$A$5:$A$7,0)))</f>
        <v>0.04</v>
      </c>
      <c r="S3296" s="43">
        <f t="shared" si="414"/>
        <v>0</v>
      </c>
      <c r="T3296" s="45">
        <f t="shared" si="415"/>
        <v>0</v>
      </c>
      <c r="U3296" s="45">
        <f>IF(L3296=1,F3296*INDEX(Asumsi!$B$5:$B$7,MATCH(I3296,Asumsi!$A$5:$A$7,0))-F3296*R3296,0)</f>
        <v>106189.2</v>
      </c>
      <c r="V3296" s="45">
        <f>IF(S3296=1,U3296*(1-Asumsi!$B$10),U3296)</f>
        <v>106189.2</v>
      </c>
    </row>
    <row r="3297" spans="1:22" x14ac:dyDescent="0.35">
      <c r="A3297" s="43">
        <v>18853</v>
      </c>
      <c r="B3297" s="43" t="s">
        <v>202</v>
      </c>
      <c r="C3297" s="43" t="s">
        <v>799</v>
      </c>
      <c r="D3297" s="44">
        <v>40195</v>
      </c>
      <c r="E3297" s="43">
        <v>33</v>
      </c>
      <c r="F3297" s="43">
        <v>447760</v>
      </c>
      <c r="G3297" s="43">
        <v>0.03</v>
      </c>
      <c r="H3297" s="43">
        <v>13433</v>
      </c>
      <c r="I3297" s="43" t="s">
        <v>76</v>
      </c>
      <c r="J3297" s="43" t="s">
        <v>147</v>
      </c>
      <c r="K3297" s="43">
        <f t="shared" si="408"/>
        <v>2010</v>
      </c>
      <c r="L3297" s="43">
        <f t="shared" si="409"/>
        <v>1</v>
      </c>
      <c r="M3297" s="43">
        <f t="shared" si="410"/>
        <v>0</v>
      </c>
      <c r="N3297" s="43">
        <f t="shared" si="411"/>
        <v>1</v>
      </c>
      <c r="O3297" s="43" t="str">
        <f t="shared" si="412"/>
        <v>B: 1-3%</v>
      </c>
      <c r="P3297" s="45">
        <f t="shared" si="413"/>
        <v>434327</v>
      </c>
      <c r="Q3297" s="45">
        <f>IF(L3297=1,F3297*INDEX(Asumsi!$B$5:$B$7,MATCH(I3297,Asumsi!$A$5:$A$7,0))-H3297,0)</f>
        <v>120895</v>
      </c>
      <c r="R3297" s="46">
        <f>MIN(G3297,INDEX(Asumsi!$C$5:$C$7,MATCH(I3297,Asumsi!$A$5:$A$7,0)))</f>
        <v>0.03</v>
      </c>
      <c r="S3297" s="43">
        <f t="shared" si="414"/>
        <v>0</v>
      </c>
      <c r="T3297" s="45">
        <f t="shared" si="415"/>
        <v>0</v>
      </c>
      <c r="U3297" s="45">
        <f>IF(L3297=1,F3297*INDEX(Asumsi!$B$5:$B$7,MATCH(I3297,Asumsi!$A$5:$A$7,0))-F3297*R3297,0)</f>
        <v>120895.2</v>
      </c>
      <c r="V3297" s="45">
        <f>IF(S3297=1,U3297*(1-Asumsi!$B$10),U3297)</f>
        <v>120895.2</v>
      </c>
    </row>
    <row r="3298" spans="1:22" x14ac:dyDescent="0.35">
      <c r="A3298" s="43">
        <v>18884</v>
      </c>
      <c r="B3298" s="43" t="s">
        <v>202</v>
      </c>
      <c r="C3298" s="43" t="s">
        <v>811</v>
      </c>
      <c r="D3298" s="44">
        <v>40718</v>
      </c>
      <c r="E3298" s="43">
        <v>5</v>
      </c>
      <c r="F3298" s="43">
        <v>262540</v>
      </c>
      <c r="G3298" s="43">
        <v>0.1</v>
      </c>
      <c r="H3298" s="43">
        <v>26254</v>
      </c>
      <c r="I3298" s="43" t="s">
        <v>75</v>
      </c>
      <c r="J3298" s="43" t="s">
        <v>135</v>
      </c>
      <c r="K3298" s="43">
        <f t="shared" si="408"/>
        <v>2011</v>
      </c>
      <c r="L3298" s="43">
        <f t="shared" si="409"/>
        <v>1</v>
      </c>
      <c r="M3298" s="43">
        <f t="shared" si="410"/>
        <v>0</v>
      </c>
      <c r="N3298" s="43">
        <f t="shared" si="411"/>
        <v>1</v>
      </c>
      <c r="O3298" s="43" t="str">
        <f t="shared" si="412"/>
        <v>D: 7%+</v>
      </c>
      <c r="P3298" s="45">
        <f t="shared" si="413"/>
        <v>236286</v>
      </c>
      <c r="Q3298" s="45">
        <f>IF(L3298=1,F3298*INDEX(Asumsi!$B$5:$B$7,MATCH(I3298,Asumsi!$A$5:$A$7,0))-H3298,0)</f>
        <v>52508</v>
      </c>
      <c r="R3298" s="46">
        <f>MIN(G3298,INDEX(Asumsi!$C$5:$C$7,MATCH(I3298,Asumsi!$A$5:$A$7,0)))</f>
        <v>0.03</v>
      </c>
      <c r="S3298" s="43">
        <f t="shared" si="414"/>
        <v>1</v>
      </c>
      <c r="T3298" s="45">
        <f t="shared" si="415"/>
        <v>18377.800000000003</v>
      </c>
      <c r="U3298" s="45">
        <f>IF(L3298=1,F3298*INDEX(Asumsi!$B$5:$B$7,MATCH(I3298,Asumsi!$A$5:$A$7,0))-F3298*R3298,0)</f>
        <v>70885.8</v>
      </c>
      <c r="V3298" s="45">
        <f>IF(S3298=1,U3298*(1-Asumsi!$B$10),U3298)</f>
        <v>67341.509999999995</v>
      </c>
    </row>
    <row r="3299" spans="1:22" x14ac:dyDescent="0.35">
      <c r="A3299" s="43">
        <v>19300</v>
      </c>
      <c r="B3299" s="43" t="s">
        <v>202</v>
      </c>
      <c r="C3299" s="43" t="s">
        <v>746</v>
      </c>
      <c r="D3299" s="44">
        <v>40163</v>
      </c>
      <c r="E3299" s="43">
        <v>10</v>
      </c>
      <c r="F3299" s="43">
        <v>157440</v>
      </c>
      <c r="G3299" s="43">
        <v>0.1</v>
      </c>
      <c r="H3299" s="43">
        <v>15744</v>
      </c>
      <c r="I3299" s="43" t="s">
        <v>76</v>
      </c>
      <c r="J3299" s="43" t="s">
        <v>145</v>
      </c>
      <c r="K3299" s="43">
        <f t="shared" si="408"/>
        <v>2009</v>
      </c>
      <c r="L3299" s="43">
        <f t="shared" si="409"/>
        <v>1</v>
      </c>
      <c r="M3299" s="43">
        <f t="shared" si="410"/>
        <v>0</v>
      </c>
      <c r="N3299" s="43">
        <f t="shared" si="411"/>
        <v>1</v>
      </c>
      <c r="O3299" s="43" t="str">
        <f t="shared" si="412"/>
        <v>D: 7%+</v>
      </c>
      <c r="P3299" s="45">
        <f t="shared" si="413"/>
        <v>141696</v>
      </c>
      <c r="Q3299" s="45">
        <f>IF(L3299=1,F3299*INDEX(Asumsi!$B$5:$B$7,MATCH(I3299,Asumsi!$A$5:$A$7,0))-H3299,0)</f>
        <v>31488</v>
      </c>
      <c r="R3299" s="46">
        <f>MIN(G3299,INDEX(Asumsi!$C$5:$C$7,MATCH(I3299,Asumsi!$A$5:$A$7,0)))</f>
        <v>0.05</v>
      </c>
      <c r="S3299" s="43">
        <f t="shared" si="414"/>
        <v>1</v>
      </c>
      <c r="T3299" s="45">
        <f t="shared" si="415"/>
        <v>7872</v>
      </c>
      <c r="U3299" s="45">
        <f>IF(L3299=1,F3299*INDEX(Asumsi!$B$5:$B$7,MATCH(I3299,Asumsi!$A$5:$A$7,0))-F3299*R3299,0)</f>
        <v>39360</v>
      </c>
      <c r="V3299" s="45">
        <f>IF(S3299=1,U3299*(1-Asumsi!$B$10),U3299)</f>
        <v>37392</v>
      </c>
    </row>
    <row r="3300" spans="1:22" x14ac:dyDescent="0.35">
      <c r="A3300" s="43">
        <v>19361</v>
      </c>
      <c r="B3300" s="43" t="s">
        <v>202</v>
      </c>
      <c r="C3300" s="43" t="s">
        <v>775</v>
      </c>
      <c r="D3300" s="44">
        <v>41175</v>
      </c>
      <c r="E3300" s="43">
        <v>21</v>
      </c>
      <c r="F3300" s="43">
        <v>1577700</v>
      </c>
      <c r="G3300" s="43">
        <v>0.06</v>
      </c>
      <c r="H3300" s="43">
        <v>94662</v>
      </c>
      <c r="I3300" s="43" t="s">
        <v>76</v>
      </c>
      <c r="J3300" s="43" t="s">
        <v>138</v>
      </c>
      <c r="K3300" s="43">
        <f t="shared" si="408"/>
        <v>2012</v>
      </c>
      <c r="L3300" s="43">
        <f t="shared" si="409"/>
        <v>1</v>
      </c>
      <c r="M3300" s="43">
        <f t="shared" si="410"/>
        <v>0</v>
      </c>
      <c r="N3300" s="43">
        <f t="shared" si="411"/>
        <v>1</v>
      </c>
      <c r="O3300" s="43" t="str">
        <f t="shared" si="412"/>
        <v>C: 4-6%</v>
      </c>
      <c r="P3300" s="45">
        <f t="shared" si="413"/>
        <v>1483038</v>
      </c>
      <c r="Q3300" s="45">
        <f>IF(L3300=1,F3300*INDEX(Asumsi!$B$5:$B$7,MATCH(I3300,Asumsi!$A$5:$A$7,0))-H3300,0)</f>
        <v>378648</v>
      </c>
      <c r="R3300" s="46">
        <f>MIN(G3300,INDEX(Asumsi!$C$5:$C$7,MATCH(I3300,Asumsi!$A$5:$A$7,0)))</f>
        <v>0.05</v>
      </c>
      <c r="S3300" s="43">
        <f t="shared" si="414"/>
        <v>1</v>
      </c>
      <c r="T3300" s="45">
        <f t="shared" si="415"/>
        <v>15776.999999999993</v>
      </c>
      <c r="U3300" s="45">
        <f>IF(L3300=1,F3300*INDEX(Asumsi!$B$5:$B$7,MATCH(I3300,Asumsi!$A$5:$A$7,0))-F3300*R3300,0)</f>
        <v>394425</v>
      </c>
      <c r="V3300" s="45">
        <f>IF(S3300=1,U3300*(1-Asumsi!$B$10),U3300)</f>
        <v>374703.75</v>
      </c>
    </row>
    <row r="3301" spans="1:22" x14ac:dyDescent="0.35">
      <c r="A3301" s="43">
        <v>19557</v>
      </c>
      <c r="B3301" s="43" t="s">
        <v>202</v>
      </c>
      <c r="C3301" s="43" t="s">
        <v>778</v>
      </c>
      <c r="D3301" s="44">
        <v>40846</v>
      </c>
      <c r="E3301" s="43">
        <v>26</v>
      </c>
      <c r="F3301" s="43">
        <v>133200</v>
      </c>
      <c r="G3301" s="43">
        <v>0.08</v>
      </c>
      <c r="H3301" s="43">
        <v>10656</v>
      </c>
      <c r="I3301" s="43" t="s">
        <v>76</v>
      </c>
      <c r="J3301" s="43" t="s">
        <v>150</v>
      </c>
      <c r="K3301" s="43">
        <f t="shared" si="408"/>
        <v>2011</v>
      </c>
      <c r="L3301" s="43">
        <f t="shared" si="409"/>
        <v>1</v>
      </c>
      <c r="M3301" s="43">
        <f t="shared" si="410"/>
        <v>0</v>
      </c>
      <c r="N3301" s="43">
        <f t="shared" si="411"/>
        <v>1</v>
      </c>
      <c r="O3301" s="43" t="str">
        <f t="shared" si="412"/>
        <v>D: 7%+</v>
      </c>
      <c r="P3301" s="45">
        <f t="shared" si="413"/>
        <v>122544</v>
      </c>
      <c r="Q3301" s="45">
        <f>IF(L3301=1,F3301*INDEX(Asumsi!$B$5:$B$7,MATCH(I3301,Asumsi!$A$5:$A$7,0))-H3301,0)</f>
        <v>29304</v>
      </c>
      <c r="R3301" s="46">
        <f>MIN(G3301,INDEX(Asumsi!$C$5:$C$7,MATCH(I3301,Asumsi!$A$5:$A$7,0)))</f>
        <v>0.05</v>
      </c>
      <c r="S3301" s="43">
        <f t="shared" si="414"/>
        <v>1</v>
      </c>
      <c r="T3301" s="45">
        <f t="shared" si="415"/>
        <v>3996</v>
      </c>
      <c r="U3301" s="45">
        <f>IF(L3301=1,F3301*INDEX(Asumsi!$B$5:$B$7,MATCH(I3301,Asumsi!$A$5:$A$7,0))-F3301*R3301,0)</f>
        <v>33300</v>
      </c>
      <c r="V3301" s="45">
        <f>IF(S3301=1,U3301*(1-Asumsi!$B$10),U3301)</f>
        <v>31635</v>
      </c>
    </row>
    <row r="3302" spans="1:22" x14ac:dyDescent="0.35">
      <c r="A3302" s="43">
        <v>19586</v>
      </c>
      <c r="B3302" s="43" t="s">
        <v>202</v>
      </c>
      <c r="C3302" s="43" t="s">
        <v>799</v>
      </c>
      <c r="D3302" s="44">
        <v>41214</v>
      </c>
      <c r="E3302" s="43">
        <v>36</v>
      </c>
      <c r="F3302" s="43">
        <v>141260</v>
      </c>
      <c r="G3302" s="43">
        <v>0.1</v>
      </c>
      <c r="H3302" s="43">
        <v>14126</v>
      </c>
      <c r="I3302" s="43" t="s">
        <v>76</v>
      </c>
      <c r="J3302" s="43" t="s">
        <v>148</v>
      </c>
      <c r="K3302" s="43">
        <f t="shared" si="408"/>
        <v>2012</v>
      </c>
      <c r="L3302" s="43">
        <f t="shared" si="409"/>
        <v>1</v>
      </c>
      <c r="M3302" s="43">
        <f t="shared" si="410"/>
        <v>0</v>
      </c>
      <c r="N3302" s="43">
        <f t="shared" si="411"/>
        <v>1</v>
      </c>
      <c r="O3302" s="43" t="str">
        <f t="shared" si="412"/>
        <v>D: 7%+</v>
      </c>
      <c r="P3302" s="45">
        <f t="shared" si="413"/>
        <v>127134</v>
      </c>
      <c r="Q3302" s="45">
        <f>IF(L3302=1,F3302*INDEX(Asumsi!$B$5:$B$7,MATCH(I3302,Asumsi!$A$5:$A$7,0))-H3302,0)</f>
        <v>28252</v>
      </c>
      <c r="R3302" s="46">
        <f>MIN(G3302,INDEX(Asumsi!$C$5:$C$7,MATCH(I3302,Asumsi!$A$5:$A$7,0)))</f>
        <v>0.05</v>
      </c>
      <c r="S3302" s="43">
        <f t="shared" si="414"/>
        <v>1</v>
      </c>
      <c r="T3302" s="45">
        <f t="shared" si="415"/>
        <v>7063</v>
      </c>
      <c r="U3302" s="45">
        <f>IF(L3302=1,F3302*INDEX(Asumsi!$B$5:$B$7,MATCH(I3302,Asumsi!$A$5:$A$7,0))-F3302*R3302,0)</f>
        <v>35315</v>
      </c>
      <c r="V3302" s="45">
        <f>IF(S3302=1,U3302*(1-Asumsi!$B$10),U3302)</f>
        <v>33549.25</v>
      </c>
    </row>
    <row r="3303" spans="1:22" x14ac:dyDescent="0.35">
      <c r="A3303" s="43">
        <v>19718</v>
      </c>
      <c r="B3303" s="43" t="s">
        <v>209</v>
      </c>
      <c r="C3303" s="43" t="s">
        <v>792</v>
      </c>
      <c r="D3303" s="44">
        <v>41084</v>
      </c>
      <c r="E3303" s="43">
        <v>6</v>
      </c>
      <c r="F3303" s="43">
        <v>179500</v>
      </c>
      <c r="G3303" s="43">
        <v>0.03</v>
      </c>
      <c r="H3303" s="43">
        <v>5385</v>
      </c>
      <c r="I3303" s="43" t="s">
        <v>77</v>
      </c>
      <c r="J3303" s="43" t="s">
        <v>134</v>
      </c>
      <c r="K3303" s="43">
        <f t="shared" si="408"/>
        <v>2012</v>
      </c>
      <c r="L3303" s="43">
        <f t="shared" si="409"/>
        <v>0</v>
      </c>
      <c r="M3303" s="43">
        <f t="shared" si="410"/>
        <v>1</v>
      </c>
      <c r="N3303" s="43">
        <f t="shared" si="411"/>
        <v>1</v>
      </c>
      <c r="O3303" s="43" t="str">
        <f t="shared" si="412"/>
        <v>B: 1-3%</v>
      </c>
      <c r="P3303" s="45">
        <f t="shared" si="413"/>
        <v>0</v>
      </c>
      <c r="Q3303" s="45">
        <f>IF(L3303=1,F3303*INDEX(Asumsi!$B$5:$B$7,MATCH(I3303,Asumsi!$A$5:$A$7,0))-H3303,0)</f>
        <v>0</v>
      </c>
      <c r="R3303" s="46">
        <f>MIN(G3303,INDEX(Asumsi!$C$5:$C$7,MATCH(I3303,Asumsi!$A$5:$A$7,0)))</f>
        <v>0.03</v>
      </c>
      <c r="S3303" s="43">
        <f t="shared" si="414"/>
        <v>0</v>
      </c>
      <c r="T3303" s="45">
        <f t="shared" si="415"/>
        <v>0</v>
      </c>
      <c r="U3303" s="45">
        <f>IF(L3303=1,F3303*INDEX(Asumsi!$B$5:$B$7,MATCH(I3303,Asumsi!$A$5:$A$7,0))-F3303*R3303,0)</f>
        <v>0</v>
      </c>
      <c r="V3303" s="45">
        <f>IF(S3303=1,U3303*(1-Asumsi!$B$10),U3303)</f>
        <v>0</v>
      </c>
    </row>
    <row r="3304" spans="1:22" x14ac:dyDescent="0.35">
      <c r="A3304" s="43">
        <v>19744</v>
      </c>
      <c r="B3304" s="43" t="s">
        <v>202</v>
      </c>
      <c r="C3304" s="43" t="s">
        <v>542</v>
      </c>
      <c r="D3304" s="44">
        <v>40251</v>
      </c>
      <c r="E3304" s="43">
        <v>41</v>
      </c>
      <c r="F3304" s="43">
        <v>956760</v>
      </c>
      <c r="G3304" s="43">
        <v>0.09</v>
      </c>
      <c r="H3304" s="43">
        <v>86108</v>
      </c>
      <c r="I3304" s="43" t="s">
        <v>76</v>
      </c>
      <c r="J3304" s="43" t="s">
        <v>141</v>
      </c>
      <c r="K3304" s="43">
        <f t="shared" si="408"/>
        <v>2010</v>
      </c>
      <c r="L3304" s="43">
        <f t="shared" si="409"/>
        <v>1</v>
      </c>
      <c r="M3304" s="43">
        <f t="shared" si="410"/>
        <v>0</v>
      </c>
      <c r="N3304" s="43">
        <f t="shared" si="411"/>
        <v>1</v>
      </c>
      <c r="O3304" s="43" t="str">
        <f t="shared" si="412"/>
        <v>D: 7%+</v>
      </c>
      <c r="P3304" s="45">
        <f t="shared" si="413"/>
        <v>870652</v>
      </c>
      <c r="Q3304" s="45">
        <f>IF(L3304=1,F3304*INDEX(Asumsi!$B$5:$B$7,MATCH(I3304,Asumsi!$A$5:$A$7,0))-H3304,0)</f>
        <v>200920</v>
      </c>
      <c r="R3304" s="46">
        <f>MIN(G3304,INDEX(Asumsi!$C$5:$C$7,MATCH(I3304,Asumsi!$A$5:$A$7,0)))</f>
        <v>0.05</v>
      </c>
      <c r="S3304" s="43">
        <f t="shared" si="414"/>
        <v>1</v>
      </c>
      <c r="T3304" s="45">
        <f t="shared" si="415"/>
        <v>38270.399999999994</v>
      </c>
      <c r="U3304" s="45">
        <f>IF(L3304=1,F3304*INDEX(Asumsi!$B$5:$B$7,MATCH(I3304,Asumsi!$A$5:$A$7,0))-F3304*R3304,0)</f>
        <v>239190</v>
      </c>
      <c r="V3304" s="45">
        <f>IF(S3304=1,U3304*(1-Asumsi!$B$10),U3304)</f>
        <v>227230.5</v>
      </c>
    </row>
    <row r="3305" spans="1:22" x14ac:dyDescent="0.35">
      <c r="A3305" s="43">
        <v>20069</v>
      </c>
      <c r="B3305" s="43" t="s">
        <v>202</v>
      </c>
      <c r="C3305" s="43" t="s">
        <v>222</v>
      </c>
      <c r="D3305" s="44">
        <v>40082</v>
      </c>
      <c r="E3305" s="43">
        <v>6</v>
      </c>
      <c r="F3305" s="43">
        <v>494300</v>
      </c>
      <c r="G3305" s="43">
        <v>7.0000000000000007E-2</v>
      </c>
      <c r="H3305" s="43">
        <v>34601</v>
      </c>
      <c r="I3305" s="43" t="s">
        <v>75</v>
      </c>
      <c r="J3305" s="43" t="s">
        <v>144</v>
      </c>
      <c r="K3305" s="43">
        <f t="shared" si="408"/>
        <v>2009</v>
      </c>
      <c r="L3305" s="43">
        <f t="shared" si="409"/>
        <v>1</v>
      </c>
      <c r="M3305" s="43">
        <f t="shared" si="410"/>
        <v>0</v>
      </c>
      <c r="N3305" s="43">
        <f t="shared" si="411"/>
        <v>1</v>
      </c>
      <c r="O3305" s="43" t="str">
        <f t="shared" si="412"/>
        <v>D: 7%+</v>
      </c>
      <c r="P3305" s="45">
        <f t="shared" si="413"/>
        <v>459699</v>
      </c>
      <c r="Q3305" s="45">
        <f>IF(L3305=1,F3305*INDEX(Asumsi!$B$5:$B$7,MATCH(I3305,Asumsi!$A$5:$A$7,0))-H3305,0)</f>
        <v>113689</v>
      </c>
      <c r="R3305" s="46">
        <f>MIN(G3305,INDEX(Asumsi!$C$5:$C$7,MATCH(I3305,Asumsi!$A$5:$A$7,0)))</f>
        <v>0.03</v>
      </c>
      <c r="S3305" s="43">
        <f t="shared" si="414"/>
        <v>1</v>
      </c>
      <c r="T3305" s="45">
        <f t="shared" si="415"/>
        <v>19772.000000000004</v>
      </c>
      <c r="U3305" s="45">
        <f>IF(L3305=1,F3305*INDEX(Asumsi!$B$5:$B$7,MATCH(I3305,Asumsi!$A$5:$A$7,0))-F3305*R3305,0)</f>
        <v>133461</v>
      </c>
      <c r="V3305" s="45">
        <f>IF(S3305=1,U3305*(1-Asumsi!$B$10),U3305)</f>
        <v>126787.95</v>
      </c>
    </row>
    <row r="3306" spans="1:22" x14ac:dyDescent="0.35">
      <c r="A3306" s="43">
        <v>20103</v>
      </c>
      <c r="B3306" s="43" t="s">
        <v>202</v>
      </c>
      <c r="C3306" s="43" t="s">
        <v>780</v>
      </c>
      <c r="D3306" s="44">
        <v>40220</v>
      </c>
      <c r="E3306" s="43">
        <v>30</v>
      </c>
      <c r="F3306" s="43">
        <v>629860</v>
      </c>
      <c r="G3306" s="43">
        <v>0</v>
      </c>
      <c r="H3306" s="43">
        <v>0</v>
      </c>
      <c r="I3306" s="43" t="s">
        <v>77</v>
      </c>
      <c r="J3306" s="43" t="s">
        <v>134</v>
      </c>
      <c r="K3306" s="43">
        <f t="shared" si="408"/>
        <v>2010</v>
      </c>
      <c r="L3306" s="43">
        <f t="shared" si="409"/>
        <v>1</v>
      </c>
      <c r="M3306" s="43">
        <f t="shared" si="410"/>
        <v>0</v>
      </c>
      <c r="N3306" s="43">
        <f t="shared" si="411"/>
        <v>1</v>
      </c>
      <c r="O3306" s="43" t="str">
        <f t="shared" si="412"/>
        <v>A: 0%</v>
      </c>
      <c r="P3306" s="45">
        <f t="shared" si="413"/>
        <v>629860</v>
      </c>
      <c r="Q3306" s="45">
        <f>IF(L3306=1,F3306*INDEX(Asumsi!$B$5:$B$7,MATCH(I3306,Asumsi!$A$5:$A$7,0))-H3306,0)</f>
        <v>188958</v>
      </c>
      <c r="R3306" s="46">
        <f>MIN(G3306,INDEX(Asumsi!$C$5:$C$7,MATCH(I3306,Asumsi!$A$5:$A$7,0)))</f>
        <v>0</v>
      </c>
      <c r="S3306" s="43">
        <f t="shared" si="414"/>
        <v>0</v>
      </c>
      <c r="T3306" s="45">
        <f t="shared" si="415"/>
        <v>0</v>
      </c>
      <c r="U3306" s="45">
        <f>IF(L3306=1,F3306*INDEX(Asumsi!$B$5:$B$7,MATCH(I3306,Asumsi!$A$5:$A$7,0))-F3306*R3306,0)</f>
        <v>188958</v>
      </c>
      <c r="V3306" s="45">
        <f>IF(S3306=1,U3306*(1-Asumsi!$B$10),U3306)</f>
        <v>188958</v>
      </c>
    </row>
    <row r="3307" spans="1:22" x14ac:dyDescent="0.35">
      <c r="A3307" s="43">
        <v>20135</v>
      </c>
      <c r="B3307" s="43" t="s">
        <v>202</v>
      </c>
      <c r="C3307" s="43" t="s">
        <v>779</v>
      </c>
      <c r="D3307" s="44">
        <v>39994</v>
      </c>
      <c r="E3307" s="43">
        <v>44</v>
      </c>
      <c r="F3307" s="43">
        <v>230480</v>
      </c>
      <c r="G3307" s="43">
        <v>0.03</v>
      </c>
      <c r="H3307" s="43">
        <v>6914</v>
      </c>
      <c r="I3307" s="43" t="s">
        <v>76</v>
      </c>
      <c r="J3307" s="43" t="s">
        <v>149</v>
      </c>
      <c r="K3307" s="43">
        <f t="shared" si="408"/>
        <v>2009</v>
      </c>
      <c r="L3307" s="43">
        <f t="shared" si="409"/>
        <v>1</v>
      </c>
      <c r="M3307" s="43">
        <f t="shared" si="410"/>
        <v>0</v>
      </c>
      <c r="N3307" s="43">
        <f t="shared" si="411"/>
        <v>1</v>
      </c>
      <c r="O3307" s="43" t="str">
        <f t="shared" si="412"/>
        <v>B: 1-3%</v>
      </c>
      <c r="P3307" s="45">
        <f t="shared" si="413"/>
        <v>223566</v>
      </c>
      <c r="Q3307" s="45">
        <f>IF(L3307=1,F3307*INDEX(Asumsi!$B$5:$B$7,MATCH(I3307,Asumsi!$A$5:$A$7,0))-H3307,0)</f>
        <v>62230</v>
      </c>
      <c r="R3307" s="46">
        <f>MIN(G3307,INDEX(Asumsi!$C$5:$C$7,MATCH(I3307,Asumsi!$A$5:$A$7,0)))</f>
        <v>0.03</v>
      </c>
      <c r="S3307" s="43">
        <f t="shared" si="414"/>
        <v>0</v>
      </c>
      <c r="T3307" s="45">
        <f t="shared" si="415"/>
        <v>0</v>
      </c>
      <c r="U3307" s="45">
        <f>IF(L3307=1,F3307*INDEX(Asumsi!$B$5:$B$7,MATCH(I3307,Asumsi!$A$5:$A$7,0))-F3307*R3307,0)</f>
        <v>62229.599999999999</v>
      </c>
      <c r="V3307" s="45">
        <f>IF(S3307=1,U3307*(1-Asumsi!$B$10),U3307)</f>
        <v>62229.599999999999</v>
      </c>
    </row>
    <row r="3308" spans="1:22" x14ac:dyDescent="0.35">
      <c r="A3308" s="43">
        <v>20166</v>
      </c>
      <c r="B3308" s="43" t="s">
        <v>202</v>
      </c>
      <c r="C3308" s="43" t="s">
        <v>786</v>
      </c>
      <c r="D3308" s="44">
        <v>39876</v>
      </c>
      <c r="E3308" s="43">
        <v>6</v>
      </c>
      <c r="F3308" s="43">
        <v>1947724</v>
      </c>
      <c r="G3308" s="43">
        <v>0.1</v>
      </c>
      <c r="H3308" s="43">
        <v>194772</v>
      </c>
      <c r="I3308" s="43" t="s">
        <v>77</v>
      </c>
      <c r="J3308" s="43" t="s">
        <v>137</v>
      </c>
      <c r="K3308" s="43">
        <f t="shared" si="408"/>
        <v>2009</v>
      </c>
      <c r="L3308" s="43">
        <f t="shared" si="409"/>
        <v>1</v>
      </c>
      <c r="M3308" s="43">
        <f t="shared" si="410"/>
        <v>0</v>
      </c>
      <c r="N3308" s="43">
        <f t="shared" si="411"/>
        <v>1</v>
      </c>
      <c r="O3308" s="43" t="str">
        <f t="shared" si="412"/>
        <v>D: 7%+</v>
      </c>
      <c r="P3308" s="45">
        <f t="shared" si="413"/>
        <v>1752952</v>
      </c>
      <c r="Q3308" s="45">
        <f>IF(L3308=1,F3308*INDEX(Asumsi!$B$5:$B$7,MATCH(I3308,Asumsi!$A$5:$A$7,0))-H3308,0)</f>
        <v>389545.19999999995</v>
      </c>
      <c r="R3308" s="46">
        <f>MIN(G3308,INDEX(Asumsi!$C$5:$C$7,MATCH(I3308,Asumsi!$A$5:$A$7,0)))</f>
        <v>0.05</v>
      </c>
      <c r="S3308" s="43">
        <f t="shared" si="414"/>
        <v>1</v>
      </c>
      <c r="T3308" s="45">
        <f t="shared" si="415"/>
        <v>97386.200000000012</v>
      </c>
      <c r="U3308" s="45">
        <f>IF(L3308=1,F3308*INDEX(Asumsi!$B$5:$B$7,MATCH(I3308,Asumsi!$A$5:$A$7,0))-F3308*R3308,0)</f>
        <v>486930.99999999994</v>
      </c>
      <c r="V3308" s="45">
        <f>IF(S3308=1,U3308*(1-Asumsi!$B$10),U3308)</f>
        <v>462584.4499999999</v>
      </c>
    </row>
    <row r="3309" spans="1:22" x14ac:dyDescent="0.35">
      <c r="A3309" s="43">
        <v>20192</v>
      </c>
      <c r="B3309" s="43" t="s">
        <v>202</v>
      </c>
      <c r="C3309" s="43" t="s">
        <v>807</v>
      </c>
      <c r="D3309" s="44">
        <v>40457</v>
      </c>
      <c r="E3309" s="43">
        <v>35</v>
      </c>
      <c r="F3309" s="43">
        <v>3249340</v>
      </c>
      <c r="G3309" s="43">
        <v>0.04</v>
      </c>
      <c r="H3309" s="43">
        <v>129974</v>
      </c>
      <c r="I3309" s="43" t="s">
        <v>77</v>
      </c>
      <c r="J3309" s="43" t="s">
        <v>142</v>
      </c>
      <c r="K3309" s="43">
        <f t="shared" si="408"/>
        <v>2010</v>
      </c>
      <c r="L3309" s="43">
        <f t="shared" si="409"/>
        <v>1</v>
      </c>
      <c r="M3309" s="43">
        <f t="shared" si="410"/>
        <v>0</v>
      </c>
      <c r="N3309" s="43">
        <f t="shared" si="411"/>
        <v>1</v>
      </c>
      <c r="O3309" s="43" t="str">
        <f t="shared" si="412"/>
        <v>C: 4-6%</v>
      </c>
      <c r="P3309" s="45">
        <f t="shared" si="413"/>
        <v>3119366</v>
      </c>
      <c r="Q3309" s="45">
        <f>IF(L3309=1,F3309*INDEX(Asumsi!$B$5:$B$7,MATCH(I3309,Asumsi!$A$5:$A$7,0))-H3309,0)</f>
        <v>844828</v>
      </c>
      <c r="R3309" s="46">
        <f>MIN(G3309,INDEX(Asumsi!$C$5:$C$7,MATCH(I3309,Asumsi!$A$5:$A$7,0)))</f>
        <v>0.04</v>
      </c>
      <c r="S3309" s="43">
        <f t="shared" si="414"/>
        <v>0</v>
      </c>
      <c r="T3309" s="45">
        <f t="shared" si="415"/>
        <v>0</v>
      </c>
      <c r="U3309" s="45">
        <f>IF(L3309=1,F3309*INDEX(Asumsi!$B$5:$B$7,MATCH(I3309,Asumsi!$A$5:$A$7,0))-F3309*R3309,0)</f>
        <v>844828.4</v>
      </c>
      <c r="V3309" s="45">
        <f>IF(S3309=1,U3309*(1-Asumsi!$B$10),U3309)</f>
        <v>844828.4</v>
      </c>
    </row>
    <row r="3310" spans="1:22" x14ac:dyDescent="0.35">
      <c r="A3310" s="43">
        <v>20229</v>
      </c>
      <c r="B3310" s="43" t="s">
        <v>202</v>
      </c>
      <c r="C3310" s="43" t="s">
        <v>799</v>
      </c>
      <c r="D3310" s="44">
        <v>40116</v>
      </c>
      <c r="E3310" s="43">
        <v>47</v>
      </c>
      <c r="F3310" s="43">
        <v>232120</v>
      </c>
      <c r="G3310" s="43">
        <v>0.1</v>
      </c>
      <c r="H3310" s="43">
        <v>23212</v>
      </c>
      <c r="I3310" s="43" t="s">
        <v>76</v>
      </c>
      <c r="J3310" s="43" t="s">
        <v>150</v>
      </c>
      <c r="K3310" s="43">
        <f t="shared" si="408"/>
        <v>2009</v>
      </c>
      <c r="L3310" s="43">
        <f t="shared" si="409"/>
        <v>1</v>
      </c>
      <c r="M3310" s="43">
        <f t="shared" si="410"/>
        <v>0</v>
      </c>
      <c r="N3310" s="43">
        <f t="shared" si="411"/>
        <v>1</v>
      </c>
      <c r="O3310" s="43" t="str">
        <f t="shared" si="412"/>
        <v>D: 7%+</v>
      </c>
      <c r="P3310" s="45">
        <f t="shared" si="413"/>
        <v>208908</v>
      </c>
      <c r="Q3310" s="45">
        <f>IF(L3310=1,F3310*INDEX(Asumsi!$B$5:$B$7,MATCH(I3310,Asumsi!$A$5:$A$7,0))-H3310,0)</f>
        <v>46424</v>
      </c>
      <c r="R3310" s="46">
        <f>MIN(G3310,INDEX(Asumsi!$C$5:$C$7,MATCH(I3310,Asumsi!$A$5:$A$7,0)))</f>
        <v>0.05</v>
      </c>
      <c r="S3310" s="43">
        <f t="shared" si="414"/>
        <v>1</v>
      </c>
      <c r="T3310" s="45">
        <f t="shared" si="415"/>
        <v>11606</v>
      </c>
      <c r="U3310" s="45">
        <f>IF(L3310=1,F3310*INDEX(Asumsi!$B$5:$B$7,MATCH(I3310,Asumsi!$A$5:$A$7,0))-F3310*R3310,0)</f>
        <v>58030</v>
      </c>
      <c r="V3310" s="45">
        <f>IF(S3310=1,U3310*(1-Asumsi!$B$10),U3310)</f>
        <v>55128.5</v>
      </c>
    </row>
    <row r="3311" spans="1:22" x14ac:dyDescent="0.35">
      <c r="A3311" s="43">
        <v>20966</v>
      </c>
      <c r="B3311" s="43" t="s">
        <v>202</v>
      </c>
      <c r="C3311" s="43" t="s">
        <v>805</v>
      </c>
      <c r="D3311" s="44">
        <v>40439</v>
      </c>
      <c r="E3311" s="43">
        <v>10</v>
      </c>
      <c r="F3311" s="43">
        <v>78840</v>
      </c>
      <c r="G3311" s="43">
        <v>0.06</v>
      </c>
      <c r="H3311" s="43">
        <v>4730</v>
      </c>
      <c r="I3311" s="43" t="s">
        <v>76</v>
      </c>
      <c r="J3311" s="43" t="s">
        <v>147</v>
      </c>
      <c r="K3311" s="43">
        <f t="shared" si="408"/>
        <v>2010</v>
      </c>
      <c r="L3311" s="43">
        <f t="shared" si="409"/>
        <v>1</v>
      </c>
      <c r="M3311" s="43">
        <f t="shared" si="410"/>
        <v>0</v>
      </c>
      <c r="N3311" s="43">
        <f t="shared" si="411"/>
        <v>1</v>
      </c>
      <c r="O3311" s="43" t="str">
        <f t="shared" si="412"/>
        <v>C: 4-6%</v>
      </c>
      <c r="P3311" s="45">
        <f t="shared" si="413"/>
        <v>74110</v>
      </c>
      <c r="Q3311" s="45">
        <f>IF(L3311=1,F3311*INDEX(Asumsi!$B$5:$B$7,MATCH(I3311,Asumsi!$A$5:$A$7,0))-H3311,0)</f>
        <v>18922</v>
      </c>
      <c r="R3311" s="46">
        <f>MIN(G3311,INDEX(Asumsi!$C$5:$C$7,MATCH(I3311,Asumsi!$A$5:$A$7,0)))</f>
        <v>0.05</v>
      </c>
      <c r="S3311" s="43">
        <f t="shared" si="414"/>
        <v>1</v>
      </c>
      <c r="T3311" s="45">
        <f t="shared" si="415"/>
        <v>788.39999999999964</v>
      </c>
      <c r="U3311" s="45">
        <f>IF(L3311=1,F3311*INDEX(Asumsi!$B$5:$B$7,MATCH(I3311,Asumsi!$A$5:$A$7,0))-F3311*R3311,0)</f>
        <v>19710</v>
      </c>
      <c r="V3311" s="45">
        <f>IF(S3311=1,U3311*(1-Asumsi!$B$10),U3311)</f>
        <v>18724.5</v>
      </c>
    </row>
    <row r="3312" spans="1:22" x14ac:dyDescent="0.35">
      <c r="A3312" s="43">
        <v>21063</v>
      </c>
      <c r="B3312" s="43" t="s">
        <v>202</v>
      </c>
      <c r="C3312" s="43" t="s">
        <v>805</v>
      </c>
      <c r="D3312" s="44">
        <v>40648</v>
      </c>
      <c r="E3312" s="43">
        <v>49</v>
      </c>
      <c r="F3312" s="43">
        <v>754040</v>
      </c>
      <c r="G3312" s="43">
        <v>0</v>
      </c>
      <c r="H3312" s="43">
        <v>0</v>
      </c>
      <c r="I3312" s="43" t="s">
        <v>76</v>
      </c>
      <c r="J3312" s="43" t="s">
        <v>147</v>
      </c>
      <c r="K3312" s="43">
        <f t="shared" si="408"/>
        <v>2011</v>
      </c>
      <c r="L3312" s="43">
        <f t="shared" si="409"/>
        <v>1</v>
      </c>
      <c r="M3312" s="43">
        <f t="shared" si="410"/>
        <v>0</v>
      </c>
      <c r="N3312" s="43">
        <f t="shared" si="411"/>
        <v>1</v>
      </c>
      <c r="O3312" s="43" t="str">
        <f t="shared" si="412"/>
        <v>A: 0%</v>
      </c>
      <c r="P3312" s="45">
        <f t="shared" si="413"/>
        <v>754040</v>
      </c>
      <c r="Q3312" s="45">
        <f>IF(L3312=1,F3312*INDEX(Asumsi!$B$5:$B$7,MATCH(I3312,Asumsi!$A$5:$A$7,0))-H3312,0)</f>
        <v>226212</v>
      </c>
      <c r="R3312" s="46">
        <f>MIN(G3312,INDEX(Asumsi!$C$5:$C$7,MATCH(I3312,Asumsi!$A$5:$A$7,0)))</f>
        <v>0</v>
      </c>
      <c r="S3312" s="43">
        <f t="shared" si="414"/>
        <v>0</v>
      </c>
      <c r="T3312" s="45">
        <f t="shared" si="415"/>
        <v>0</v>
      </c>
      <c r="U3312" s="45">
        <f>IF(L3312=1,F3312*INDEX(Asumsi!$B$5:$B$7,MATCH(I3312,Asumsi!$A$5:$A$7,0))-F3312*R3312,0)</f>
        <v>226212</v>
      </c>
      <c r="V3312" s="45">
        <f>IF(S3312=1,U3312*(1-Asumsi!$B$10),U3312)</f>
        <v>226212</v>
      </c>
    </row>
    <row r="3313" spans="1:22" x14ac:dyDescent="0.35">
      <c r="A3313" s="43">
        <v>21412</v>
      </c>
      <c r="B3313" s="43" t="s">
        <v>202</v>
      </c>
      <c r="C3313" s="43" t="s">
        <v>811</v>
      </c>
      <c r="D3313" s="44">
        <v>40737</v>
      </c>
      <c r="E3313" s="43">
        <v>38</v>
      </c>
      <c r="F3313" s="43">
        <v>274140</v>
      </c>
      <c r="G3313" s="43">
        <v>0.09</v>
      </c>
      <c r="H3313" s="43">
        <v>24673</v>
      </c>
      <c r="I3313" s="43" t="s">
        <v>76</v>
      </c>
      <c r="J3313" s="43" t="s">
        <v>138</v>
      </c>
      <c r="K3313" s="43">
        <f t="shared" si="408"/>
        <v>2011</v>
      </c>
      <c r="L3313" s="43">
        <f t="shared" si="409"/>
        <v>1</v>
      </c>
      <c r="M3313" s="43">
        <f t="shared" si="410"/>
        <v>0</v>
      </c>
      <c r="N3313" s="43">
        <f t="shared" si="411"/>
        <v>1</v>
      </c>
      <c r="O3313" s="43" t="str">
        <f t="shared" si="412"/>
        <v>D: 7%+</v>
      </c>
      <c r="P3313" s="45">
        <f t="shared" si="413"/>
        <v>249467</v>
      </c>
      <c r="Q3313" s="45">
        <f>IF(L3313=1,F3313*INDEX(Asumsi!$B$5:$B$7,MATCH(I3313,Asumsi!$A$5:$A$7,0))-H3313,0)</f>
        <v>57569</v>
      </c>
      <c r="R3313" s="46">
        <f>MIN(G3313,INDEX(Asumsi!$C$5:$C$7,MATCH(I3313,Asumsi!$A$5:$A$7,0)))</f>
        <v>0.05</v>
      </c>
      <c r="S3313" s="43">
        <f t="shared" si="414"/>
        <v>1</v>
      </c>
      <c r="T3313" s="45">
        <f t="shared" si="415"/>
        <v>10965.599999999999</v>
      </c>
      <c r="U3313" s="45">
        <f>IF(L3313=1,F3313*INDEX(Asumsi!$B$5:$B$7,MATCH(I3313,Asumsi!$A$5:$A$7,0))-F3313*R3313,0)</f>
        <v>68535</v>
      </c>
      <c r="V3313" s="45">
        <f>IF(S3313=1,U3313*(1-Asumsi!$B$10),U3313)</f>
        <v>65108.25</v>
      </c>
    </row>
    <row r="3314" spans="1:22" x14ac:dyDescent="0.35">
      <c r="A3314" s="43">
        <v>21442</v>
      </c>
      <c r="B3314" s="43" t="s">
        <v>202</v>
      </c>
      <c r="C3314" s="43" t="s">
        <v>810</v>
      </c>
      <c r="D3314" s="44">
        <v>40172</v>
      </c>
      <c r="E3314" s="43">
        <v>48</v>
      </c>
      <c r="F3314" s="43">
        <v>5925920</v>
      </c>
      <c r="G3314" s="43">
        <v>0.02</v>
      </c>
      <c r="H3314" s="43">
        <v>118518</v>
      </c>
      <c r="I3314" s="43" t="s">
        <v>75</v>
      </c>
      <c r="J3314" s="43" t="s">
        <v>143</v>
      </c>
      <c r="K3314" s="43">
        <f t="shared" si="408"/>
        <v>2009</v>
      </c>
      <c r="L3314" s="43">
        <f t="shared" si="409"/>
        <v>1</v>
      </c>
      <c r="M3314" s="43">
        <f t="shared" si="410"/>
        <v>0</v>
      </c>
      <c r="N3314" s="43">
        <f t="shared" si="411"/>
        <v>1</v>
      </c>
      <c r="O3314" s="43" t="str">
        <f t="shared" si="412"/>
        <v>B: 1-3%</v>
      </c>
      <c r="P3314" s="45">
        <f t="shared" si="413"/>
        <v>5807402</v>
      </c>
      <c r="Q3314" s="45">
        <f>IF(L3314=1,F3314*INDEX(Asumsi!$B$5:$B$7,MATCH(I3314,Asumsi!$A$5:$A$7,0))-H3314,0)</f>
        <v>1659258</v>
      </c>
      <c r="R3314" s="46">
        <f>MIN(G3314,INDEX(Asumsi!$C$5:$C$7,MATCH(I3314,Asumsi!$A$5:$A$7,0)))</f>
        <v>0.02</v>
      </c>
      <c r="S3314" s="43">
        <f t="shared" si="414"/>
        <v>0</v>
      </c>
      <c r="T3314" s="45">
        <f t="shared" si="415"/>
        <v>0</v>
      </c>
      <c r="U3314" s="45">
        <f>IF(L3314=1,F3314*INDEX(Asumsi!$B$5:$B$7,MATCH(I3314,Asumsi!$A$5:$A$7,0))-F3314*R3314,0)</f>
        <v>1659257.6</v>
      </c>
      <c r="V3314" s="45">
        <f>IF(S3314=1,U3314*(1-Asumsi!$B$10),U3314)</f>
        <v>1659257.6</v>
      </c>
    </row>
    <row r="3315" spans="1:22" x14ac:dyDescent="0.35">
      <c r="A3315" s="43">
        <v>21444</v>
      </c>
      <c r="B3315" s="43" t="s">
        <v>202</v>
      </c>
      <c r="C3315" s="43" t="s">
        <v>791</v>
      </c>
      <c r="D3315" s="44">
        <v>40648</v>
      </c>
      <c r="E3315" s="43">
        <v>17</v>
      </c>
      <c r="F3315" s="43">
        <v>68320</v>
      </c>
      <c r="G3315" s="43">
        <v>0.09</v>
      </c>
      <c r="H3315" s="43">
        <v>6149</v>
      </c>
      <c r="I3315" s="43" t="s">
        <v>76</v>
      </c>
      <c r="J3315" s="43" t="s">
        <v>147</v>
      </c>
      <c r="K3315" s="43">
        <f t="shared" si="408"/>
        <v>2011</v>
      </c>
      <c r="L3315" s="43">
        <f t="shared" si="409"/>
        <v>1</v>
      </c>
      <c r="M3315" s="43">
        <f t="shared" si="410"/>
        <v>0</v>
      </c>
      <c r="N3315" s="43">
        <f t="shared" si="411"/>
        <v>1</v>
      </c>
      <c r="O3315" s="43" t="str">
        <f t="shared" si="412"/>
        <v>D: 7%+</v>
      </c>
      <c r="P3315" s="45">
        <f t="shared" si="413"/>
        <v>62171</v>
      </c>
      <c r="Q3315" s="45">
        <f>IF(L3315=1,F3315*INDEX(Asumsi!$B$5:$B$7,MATCH(I3315,Asumsi!$A$5:$A$7,0))-H3315,0)</f>
        <v>14347</v>
      </c>
      <c r="R3315" s="46">
        <f>MIN(G3315,INDEX(Asumsi!$C$5:$C$7,MATCH(I3315,Asumsi!$A$5:$A$7,0)))</f>
        <v>0.05</v>
      </c>
      <c r="S3315" s="43">
        <f t="shared" si="414"/>
        <v>1</v>
      </c>
      <c r="T3315" s="45">
        <f t="shared" si="415"/>
        <v>2732.7999999999997</v>
      </c>
      <c r="U3315" s="45">
        <f>IF(L3315=1,F3315*INDEX(Asumsi!$B$5:$B$7,MATCH(I3315,Asumsi!$A$5:$A$7,0))-F3315*R3315,0)</f>
        <v>17080</v>
      </c>
      <c r="V3315" s="45">
        <f>IF(S3315=1,U3315*(1-Asumsi!$B$10),U3315)</f>
        <v>16226</v>
      </c>
    </row>
    <row r="3316" spans="1:22" x14ac:dyDescent="0.35">
      <c r="A3316" s="43">
        <v>21861</v>
      </c>
      <c r="B3316" s="43" t="s">
        <v>202</v>
      </c>
      <c r="C3316" s="43" t="s">
        <v>806</v>
      </c>
      <c r="D3316" s="44">
        <v>40043</v>
      </c>
      <c r="E3316" s="43">
        <v>5</v>
      </c>
      <c r="F3316" s="43">
        <v>489800</v>
      </c>
      <c r="G3316" s="43">
        <v>0.06</v>
      </c>
      <c r="H3316" s="43">
        <v>29388</v>
      </c>
      <c r="I3316" s="43" t="s">
        <v>77</v>
      </c>
      <c r="J3316" s="43" t="s">
        <v>142</v>
      </c>
      <c r="K3316" s="43">
        <f t="shared" si="408"/>
        <v>2009</v>
      </c>
      <c r="L3316" s="43">
        <f t="shared" si="409"/>
        <v>1</v>
      </c>
      <c r="M3316" s="43">
        <f t="shared" si="410"/>
        <v>0</v>
      </c>
      <c r="N3316" s="43">
        <f t="shared" si="411"/>
        <v>1</v>
      </c>
      <c r="O3316" s="43" t="str">
        <f t="shared" si="412"/>
        <v>C: 4-6%</v>
      </c>
      <c r="P3316" s="45">
        <f t="shared" si="413"/>
        <v>460412</v>
      </c>
      <c r="Q3316" s="45">
        <f>IF(L3316=1,F3316*INDEX(Asumsi!$B$5:$B$7,MATCH(I3316,Asumsi!$A$5:$A$7,0))-H3316,0)</f>
        <v>117552</v>
      </c>
      <c r="R3316" s="46">
        <f>MIN(G3316,INDEX(Asumsi!$C$5:$C$7,MATCH(I3316,Asumsi!$A$5:$A$7,0)))</f>
        <v>0.05</v>
      </c>
      <c r="S3316" s="43">
        <f t="shared" si="414"/>
        <v>1</v>
      </c>
      <c r="T3316" s="45">
        <f t="shared" si="415"/>
        <v>4897.9999999999973</v>
      </c>
      <c r="U3316" s="45">
        <f>IF(L3316=1,F3316*INDEX(Asumsi!$B$5:$B$7,MATCH(I3316,Asumsi!$A$5:$A$7,0))-F3316*R3316,0)</f>
        <v>122450</v>
      </c>
      <c r="V3316" s="45">
        <f>IF(S3316=1,U3316*(1-Asumsi!$B$10),U3316)</f>
        <v>116327.5</v>
      </c>
    </row>
    <row r="3317" spans="1:22" x14ac:dyDescent="0.35">
      <c r="A3317" s="43">
        <v>21956</v>
      </c>
      <c r="B3317" s="43" t="s">
        <v>202</v>
      </c>
      <c r="C3317" s="43" t="s">
        <v>542</v>
      </c>
      <c r="D3317" s="44">
        <v>40575</v>
      </c>
      <c r="E3317" s="43">
        <v>2</v>
      </c>
      <c r="F3317" s="43">
        <v>250546</v>
      </c>
      <c r="G3317" s="43">
        <v>0.02</v>
      </c>
      <c r="H3317" s="43">
        <v>5011</v>
      </c>
      <c r="I3317" s="43" t="s">
        <v>77</v>
      </c>
      <c r="J3317" s="43" t="s">
        <v>137</v>
      </c>
      <c r="K3317" s="43">
        <f t="shared" si="408"/>
        <v>2011</v>
      </c>
      <c r="L3317" s="43">
        <f t="shared" si="409"/>
        <v>1</v>
      </c>
      <c r="M3317" s="43">
        <f t="shared" si="410"/>
        <v>0</v>
      </c>
      <c r="N3317" s="43">
        <f t="shared" si="411"/>
        <v>1</v>
      </c>
      <c r="O3317" s="43" t="str">
        <f t="shared" si="412"/>
        <v>B: 1-3%</v>
      </c>
      <c r="P3317" s="45">
        <f t="shared" si="413"/>
        <v>245535</v>
      </c>
      <c r="Q3317" s="45">
        <f>IF(L3317=1,F3317*INDEX(Asumsi!$B$5:$B$7,MATCH(I3317,Asumsi!$A$5:$A$7,0))-H3317,0)</f>
        <v>70152.800000000003</v>
      </c>
      <c r="R3317" s="46">
        <f>MIN(G3317,INDEX(Asumsi!$C$5:$C$7,MATCH(I3317,Asumsi!$A$5:$A$7,0)))</f>
        <v>0.02</v>
      </c>
      <c r="S3317" s="43">
        <f t="shared" si="414"/>
        <v>0</v>
      </c>
      <c r="T3317" s="45">
        <f t="shared" si="415"/>
        <v>0</v>
      </c>
      <c r="U3317" s="45">
        <f>IF(L3317=1,F3317*INDEX(Asumsi!$B$5:$B$7,MATCH(I3317,Asumsi!$A$5:$A$7,0))-F3317*R3317,0)</f>
        <v>70152.88</v>
      </c>
      <c r="V3317" s="45">
        <f>IF(S3317=1,U3317*(1-Asumsi!$B$10),U3317)</f>
        <v>70152.88</v>
      </c>
    </row>
    <row r="3318" spans="1:22" x14ac:dyDescent="0.35">
      <c r="A3318" s="43">
        <v>22051</v>
      </c>
      <c r="B3318" s="43" t="s">
        <v>202</v>
      </c>
      <c r="C3318" s="43" t="s">
        <v>782</v>
      </c>
      <c r="D3318" s="44">
        <v>40907</v>
      </c>
      <c r="E3318" s="43">
        <v>39</v>
      </c>
      <c r="F3318" s="43">
        <v>418660</v>
      </c>
      <c r="G3318" s="43">
        <v>0.01</v>
      </c>
      <c r="H3318" s="43">
        <v>4187</v>
      </c>
      <c r="I3318" s="43" t="s">
        <v>76</v>
      </c>
      <c r="J3318" s="43" t="s">
        <v>145</v>
      </c>
      <c r="K3318" s="43">
        <f t="shared" si="408"/>
        <v>2011</v>
      </c>
      <c r="L3318" s="43">
        <f t="shared" si="409"/>
        <v>1</v>
      </c>
      <c r="M3318" s="43">
        <f t="shared" si="410"/>
        <v>0</v>
      </c>
      <c r="N3318" s="43">
        <f t="shared" si="411"/>
        <v>1</v>
      </c>
      <c r="O3318" s="43" t="str">
        <f t="shared" si="412"/>
        <v>B: 1-3%</v>
      </c>
      <c r="P3318" s="45">
        <f t="shared" si="413"/>
        <v>414473</v>
      </c>
      <c r="Q3318" s="45">
        <f>IF(L3318=1,F3318*INDEX(Asumsi!$B$5:$B$7,MATCH(I3318,Asumsi!$A$5:$A$7,0))-H3318,0)</f>
        <v>121411</v>
      </c>
      <c r="R3318" s="46">
        <f>MIN(G3318,INDEX(Asumsi!$C$5:$C$7,MATCH(I3318,Asumsi!$A$5:$A$7,0)))</f>
        <v>0.01</v>
      </c>
      <c r="S3318" s="43">
        <f t="shared" si="414"/>
        <v>0</v>
      </c>
      <c r="T3318" s="45">
        <f t="shared" si="415"/>
        <v>0</v>
      </c>
      <c r="U3318" s="45">
        <f>IF(L3318=1,F3318*INDEX(Asumsi!$B$5:$B$7,MATCH(I3318,Asumsi!$A$5:$A$7,0))-F3318*R3318,0)</f>
        <v>121411.4</v>
      </c>
      <c r="V3318" s="45">
        <f>IF(S3318=1,U3318*(1-Asumsi!$B$10),U3318)</f>
        <v>121411.4</v>
      </c>
    </row>
    <row r="3319" spans="1:22" x14ac:dyDescent="0.35">
      <c r="A3319" s="43">
        <v>22085</v>
      </c>
      <c r="B3319" s="43" t="s">
        <v>202</v>
      </c>
      <c r="C3319" s="43" t="s">
        <v>799</v>
      </c>
      <c r="D3319" s="44">
        <v>40977</v>
      </c>
      <c r="E3319" s="43">
        <v>41</v>
      </c>
      <c r="F3319" s="43">
        <v>531220</v>
      </c>
      <c r="G3319" s="43">
        <v>0.1</v>
      </c>
      <c r="H3319" s="43">
        <v>53122</v>
      </c>
      <c r="I3319" s="43" t="s">
        <v>76</v>
      </c>
      <c r="J3319" s="43" t="s">
        <v>145</v>
      </c>
      <c r="K3319" s="43">
        <f t="shared" si="408"/>
        <v>2012</v>
      </c>
      <c r="L3319" s="43">
        <f t="shared" si="409"/>
        <v>1</v>
      </c>
      <c r="M3319" s="43">
        <f t="shared" si="410"/>
        <v>0</v>
      </c>
      <c r="N3319" s="43">
        <f t="shared" si="411"/>
        <v>1</v>
      </c>
      <c r="O3319" s="43" t="str">
        <f t="shared" si="412"/>
        <v>D: 7%+</v>
      </c>
      <c r="P3319" s="45">
        <f t="shared" si="413"/>
        <v>478098</v>
      </c>
      <c r="Q3319" s="45">
        <f>IF(L3319=1,F3319*INDEX(Asumsi!$B$5:$B$7,MATCH(I3319,Asumsi!$A$5:$A$7,0))-H3319,0)</f>
        <v>106244</v>
      </c>
      <c r="R3319" s="46">
        <f>MIN(G3319,INDEX(Asumsi!$C$5:$C$7,MATCH(I3319,Asumsi!$A$5:$A$7,0)))</f>
        <v>0.05</v>
      </c>
      <c r="S3319" s="43">
        <f t="shared" si="414"/>
        <v>1</v>
      </c>
      <c r="T3319" s="45">
        <f t="shared" si="415"/>
        <v>26561</v>
      </c>
      <c r="U3319" s="45">
        <f>IF(L3319=1,F3319*INDEX(Asumsi!$B$5:$B$7,MATCH(I3319,Asumsi!$A$5:$A$7,0))-F3319*R3319,0)</f>
        <v>132805</v>
      </c>
      <c r="V3319" s="45">
        <f>IF(S3319=1,U3319*(1-Asumsi!$B$10),U3319)</f>
        <v>126164.75</v>
      </c>
    </row>
    <row r="3320" spans="1:22" x14ac:dyDescent="0.35">
      <c r="A3320" s="43">
        <v>22086</v>
      </c>
      <c r="B3320" s="43" t="s">
        <v>202</v>
      </c>
      <c r="C3320" s="43" t="s">
        <v>812</v>
      </c>
      <c r="D3320" s="44">
        <v>40892</v>
      </c>
      <c r="E3320" s="43">
        <v>21</v>
      </c>
      <c r="F3320" s="43">
        <v>4078660</v>
      </c>
      <c r="G3320" s="43">
        <v>0.08</v>
      </c>
      <c r="H3320" s="43">
        <v>326293</v>
      </c>
      <c r="I3320" s="43" t="s">
        <v>75</v>
      </c>
      <c r="J3320" s="43" t="s">
        <v>135</v>
      </c>
      <c r="K3320" s="43">
        <f t="shared" si="408"/>
        <v>2011</v>
      </c>
      <c r="L3320" s="43">
        <f t="shared" si="409"/>
        <v>1</v>
      </c>
      <c r="M3320" s="43">
        <f t="shared" si="410"/>
        <v>0</v>
      </c>
      <c r="N3320" s="43">
        <f t="shared" si="411"/>
        <v>1</v>
      </c>
      <c r="O3320" s="43" t="str">
        <f t="shared" si="412"/>
        <v>D: 7%+</v>
      </c>
      <c r="P3320" s="45">
        <f t="shared" si="413"/>
        <v>3752367</v>
      </c>
      <c r="Q3320" s="45">
        <f>IF(L3320=1,F3320*INDEX(Asumsi!$B$5:$B$7,MATCH(I3320,Asumsi!$A$5:$A$7,0))-H3320,0)</f>
        <v>897305</v>
      </c>
      <c r="R3320" s="46">
        <f>MIN(G3320,INDEX(Asumsi!$C$5:$C$7,MATCH(I3320,Asumsi!$A$5:$A$7,0)))</f>
        <v>0.03</v>
      </c>
      <c r="S3320" s="43">
        <f t="shared" si="414"/>
        <v>1</v>
      </c>
      <c r="T3320" s="45">
        <f t="shared" si="415"/>
        <v>203933</v>
      </c>
      <c r="U3320" s="45">
        <f>IF(L3320=1,F3320*INDEX(Asumsi!$B$5:$B$7,MATCH(I3320,Asumsi!$A$5:$A$7,0))-F3320*R3320,0)</f>
        <v>1101238.2</v>
      </c>
      <c r="V3320" s="45">
        <f>IF(S3320=1,U3320*(1-Asumsi!$B$10),U3320)</f>
        <v>1046176.2899999999</v>
      </c>
    </row>
    <row r="3321" spans="1:22" x14ac:dyDescent="0.35">
      <c r="A3321" s="43">
        <v>22118</v>
      </c>
      <c r="B3321" s="43" t="s">
        <v>202</v>
      </c>
      <c r="C3321" s="43" t="s">
        <v>542</v>
      </c>
      <c r="D3321" s="44">
        <v>39831</v>
      </c>
      <c r="E3321" s="43">
        <v>50</v>
      </c>
      <c r="F3321" s="43">
        <v>5685080</v>
      </c>
      <c r="G3321" s="43">
        <v>0.05</v>
      </c>
      <c r="H3321" s="43">
        <v>284254</v>
      </c>
      <c r="I3321" s="43" t="s">
        <v>76</v>
      </c>
      <c r="J3321" s="43" t="s">
        <v>138</v>
      </c>
      <c r="K3321" s="43">
        <f t="shared" si="408"/>
        <v>2009</v>
      </c>
      <c r="L3321" s="43">
        <f t="shared" si="409"/>
        <v>1</v>
      </c>
      <c r="M3321" s="43">
        <f t="shared" si="410"/>
        <v>0</v>
      </c>
      <c r="N3321" s="43">
        <f t="shared" si="411"/>
        <v>1</v>
      </c>
      <c r="O3321" s="43" t="str">
        <f t="shared" si="412"/>
        <v>C: 4-6%</v>
      </c>
      <c r="P3321" s="45">
        <f t="shared" si="413"/>
        <v>5400826</v>
      </c>
      <c r="Q3321" s="45">
        <f>IF(L3321=1,F3321*INDEX(Asumsi!$B$5:$B$7,MATCH(I3321,Asumsi!$A$5:$A$7,0))-H3321,0)</f>
        <v>1421270</v>
      </c>
      <c r="R3321" s="46">
        <f>MIN(G3321,INDEX(Asumsi!$C$5:$C$7,MATCH(I3321,Asumsi!$A$5:$A$7,0)))</f>
        <v>0.05</v>
      </c>
      <c r="S3321" s="43">
        <f t="shared" si="414"/>
        <v>0</v>
      </c>
      <c r="T3321" s="45">
        <f t="shared" si="415"/>
        <v>0</v>
      </c>
      <c r="U3321" s="45">
        <f>IF(L3321=1,F3321*INDEX(Asumsi!$B$5:$B$7,MATCH(I3321,Asumsi!$A$5:$A$7,0))-F3321*R3321,0)</f>
        <v>1421270</v>
      </c>
      <c r="V3321" s="45">
        <f>IF(S3321=1,U3321*(1-Asumsi!$B$10),U3321)</f>
        <v>1421270</v>
      </c>
    </row>
    <row r="3322" spans="1:22" x14ac:dyDescent="0.35">
      <c r="A3322" s="43">
        <v>22304</v>
      </c>
      <c r="B3322" s="43" t="s">
        <v>202</v>
      </c>
      <c r="C3322" s="43" t="s">
        <v>408</v>
      </c>
      <c r="D3322" s="44">
        <v>40872</v>
      </c>
      <c r="E3322" s="43">
        <v>24</v>
      </c>
      <c r="F3322" s="43">
        <v>80480</v>
      </c>
      <c r="G3322" s="43">
        <v>0.1</v>
      </c>
      <c r="H3322" s="43">
        <v>8048</v>
      </c>
      <c r="I3322" s="43" t="s">
        <v>76</v>
      </c>
      <c r="J3322" s="43" t="s">
        <v>147</v>
      </c>
      <c r="K3322" s="43">
        <f t="shared" si="408"/>
        <v>2011</v>
      </c>
      <c r="L3322" s="43">
        <f t="shared" si="409"/>
        <v>1</v>
      </c>
      <c r="M3322" s="43">
        <f t="shared" si="410"/>
        <v>0</v>
      </c>
      <c r="N3322" s="43">
        <f t="shared" si="411"/>
        <v>1</v>
      </c>
      <c r="O3322" s="43" t="str">
        <f t="shared" si="412"/>
        <v>D: 7%+</v>
      </c>
      <c r="P3322" s="45">
        <f t="shared" si="413"/>
        <v>72432</v>
      </c>
      <c r="Q3322" s="45">
        <f>IF(L3322=1,F3322*INDEX(Asumsi!$B$5:$B$7,MATCH(I3322,Asumsi!$A$5:$A$7,0))-H3322,0)</f>
        <v>16096</v>
      </c>
      <c r="R3322" s="46">
        <f>MIN(G3322,INDEX(Asumsi!$C$5:$C$7,MATCH(I3322,Asumsi!$A$5:$A$7,0)))</f>
        <v>0.05</v>
      </c>
      <c r="S3322" s="43">
        <f t="shared" si="414"/>
        <v>1</v>
      </c>
      <c r="T3322" s="45">
        <f t="shared" si="415"/>
        <v>4024</v>
      </c>
      <c r="U3322" s="45">
        <f>IF(L3322=1,F3322*INDEX(Asumsi!$B$5:$B$7,MATCH(I3322,Asumsi!$A$5:$A$7,0))-F3322*R3322,0)</f>
        <v>20120</v>
      </c>
      <c r="V3322" s="45">
        <f>IF(S3322=1,U3322*(1-Asumsi!$B$10),U3322)</f>
        <v>19114</v>
      </c>
    </row>
    <row r="3323" spans="1:22" x14ac:dyDescent="0.35">
      <c r="A3323" s="43">
        <v>22919</v>
      </c>
      <c r="B3323" s="43" t="s">
        <v>202</v>
      </c>
      <c r="C3323" s="43" t="s">
        <v>789</v>
      </c>
      <c r="D3323" s="44">
        <v>40011</v>
      </c>
      <c r="E3323" s="43">
        <v>21</v>
      </c>
      <c r="F3323" s="43">
        <v>197540</v>
      </c>
      <c r="G3323" s="43">
        <v>7.0000000000000007E-2</v>
      </c>
      <c r="H3323" s="43">
        <v>13828</v>
      </c>
      <c r="I3323" s="43" t="s">
        <v>76</v>
      </c>
      <c r="J3323" s="43" t="s">
        <v>149</v>
      </c>
      <c r="K3323" s="43">
        <f t="shared" si="408"/>
        <v>2009</v>
      </c>
      <c r="L3323" s="43">
        <f t="shared" si="409"/>
        <v>1</v>
      </c>
      <c r="M3323" s="43">
        <f t="shared" si="410"/>
        <v>0</v>
      </c>
      <c r="N3323" s="43">
        <f t="shared" si="411"/>
        <v>1</v>
      </c>
      <c r="O3323" s="43" t="str">
        <f t="shared" si="412"/>
        <v>D: 7%+</v>
      </c>
      <c r="P3323" s="45">
        <f t="shared" si="413"/>
        <v>183712</v>
      </c>
      <c r="Q3323" s="45">
        <f>IF(L3323=1,F3323*INDEX(Asumsi!$B$5:$B$7,MATCH(I3323,Asumsi!$A$5:$A$7,0))-H3323,0)</f>
        <v>45434</v>
      </c>
      <c r="R3323" s="46">
        <f>MIN(G3323,INDEX(Asumsi!$C$5:$C$7,MATCH(I3323,Asumsi!$A$5:$A$7,0)))</f>
        <v>0.05</v>
      </c>
      <c r="S3323" s="43">
        <f t="shared" si="414"/>
        <v>1</v>
      </c>
      <c r="T3323" s="45">
        <f t="shared" si="415"/>
        <v>3950.8000000000006</v>
      </c>
      <c r="U3323" s="45">
        <f>IF(L3323=1,F3323*INDEX(Asumsi!$B$5:$B$7,MATCH(I3323,Asumsi!$A$5:$A$7,0))-F3323*R3323,0)</f>
        <v>49385</v>
      </c>
      <c r="V3323" s="45">
        <f>IF(S3323=1,U3323*(1-Asumsi!$B$10),U3323)</f>
        <v>46915.75</v>
      </c>
    </row>
    <row r="3324" spans="1:22" x14ac:dyDescent="0.35">
      <c r="A3324" s="43">
        <v>23041</v>
      </c>
      <c r="B3324" s="43" t="s">
        <v>202</v>
      </c>
      <c r="C3324" s="43" t="s">
        <v>785</v>
      </c>
      <c r="D3324" s="44">
        <v>40379</v>
      </c>
      <c r="E3324" s="43">
        <v>21</v>
      </c>
      <c r="F3324" s="43">
        <v>347400</v>
      </c>
      <c r="G3324" s="43">
        <v>0.02</v>
      </c>
      <c r="H3324" s="43">
        <v>6948</v>
      </c>
      <c r="I3324" s="43" t="s">
        <v>76</v>
      </c>
      <c r="J3324" s="43" t="s">
        <v>138</v>
      </c>
      <c r="K3324" s="43">
        <f t="shared" si="408"/>
        <v>2010</v>
      </c>
      <c r="L3324" s="43">
        <f t="shared" si="409"/>
        <v>1</v>
      </c>
      <c r="M3324" s="43">
        <f t="shared" si="410"/>
        <v>0</v>
      </c>
      <c r="N3324" s="43">
        <f t="shared" si="411"/>
        <v>1</v>
      </c>
      <c r="O3324" s="43" t="str">
        <f t="shared" si="412"/>
        <v>B: 1-3%</v>
      </c>
      <c r="P3324" s="45">
        <f t="shared" si="413"/>
        <v>340452</v>
      </c>
      <c r="Q3324" s="45">
        <f>IF(L3324=1,F3324*INDEX(Asumsi!$B$5:$B$7,MATCH(I3324,Asumsi!$A$5:$A$7,0))-H3324,0)</f>
        <v>97272</v>
      </c>
      <c r="R3324" s="46">
        <f>MIN(G3324,INDEX(Asumsi!$C$5:$C$7,MATCH(I3324,Asumsi!$A$5:$A$7,0)))</f>
        <v>0.02</v>
      </c>
      <c r="S3324" s="43">
        <f t="shared" si="414"/>
        <v>0</v>
      </c>
      <c r="T3324" s="45">
        <f t="shared" si="415"/>
        <v>0</v>
      </c>
      <c r="U3324" s="45">
        <f>IF(L3324=1,F3324*INDEX(Asumsi!$B$5:$B$7,MATCH(I3324,Asumsi!$A$5:$A$7,0))-F3324*R3324,0)</f>
        <v>97272</v>
      </c>
      <c r="V3324" s="45">
        <f>IF(S3324=1,U3324*(1-Asumsi!$B$10),U3324)</f>
        <v>97272</v>
      </c>
    </row>
    <row r="3325" spans="1:22" x14ac:dyDescent="0.35">
      <c r="A3325" s="43">
        <v>23232</v>
      </c>
      <c r="B3325" s="43" t="s">
        <v>202</v>
      </c>
      <c r="C3325" s="43" t="s">
        <v>776</v>
      </c>
      <c r="D3325" s="44">
        <v>40284</v>
      </c>
      <c r="E3325" s="43">
        <v>15</v>
      </c>
      <c r="F3325" s="43">
        <v>1228300</v>
      </c>
      <c r="G3325" s="43">
        <v>0.03</v>
      </c>
      <c r="H3325" s="43">
        <v>36849</v>
      </c>
      <c r="I3325" s="43" t="s">
        <v>77</v>
      </c>
      <c r="J3325" s="43" t="s">
        <v>142</v>
      </c>
      <c r="K3325" s="43">
        <f t="shared" si="408"/>
        <v>2010</v>
      </c>
      <c r="L3325" s="43">
        <f t="shared" si="409"/>
        <v>1</v>
      </c>
      <c r="M3325" s="43">
        <f t="shared" si="410"/>
        <v>0</v>
      </c>
      <c r="N3325" s="43">
        <f t="shared" si="411"/>
        <v>1</v>
      </c>
      <c r="O3325" s="43" t="str">
        <f t="shared" si="412"/>
        <v>B: 1-3%</v>
      </c>
      <c r="P3325" s="45">
        <f t="shared" si="413"/>
        <v>1191451</v>
      </c>
      <c r="Q3325" s="45">
        <f>IF(L3325=1,F3325*INDEX(Asumsi!$B$5:$B$7,MATCH(I3325,Asumsi!$A$5:$A$7,0))-H3325,0)</f>
        <v>331641</v>
      </c>
      <c r="R3325" s="46">
        <f>MIN(G3325,INDEX(Asumsi!$C$5:$C$7,MATCH(I3325,Asumsi!$A$5:$A$7,0)))</f>
        <v>0.03</v>
      </c>
      <c r="S3325" s="43">
        <f t="shared" si="414"/>
        <v>0</v>
      </c>
      <c r="T3325" s="45">
        <f t="shared" si="415"/>
        <v>0</v>
      </c>
      <c r="U3325" s="45">
        <f>IF(L3325=1,F3325*INDEX(Asumsi!$B$5:$B$7,MATCH(I3325,Asumsi!$A$5:$A$7,0))-F3325*R3325,0)</f>
        <v>331641</v>
      </c>
      <c r="V3325" s="45">
        <f>IF(S3325=1,U3325*(1-Asumsi!$B$10),U3325)</f>
        <v>331641</v>
      </c>
    </row>
    <row r="3326" spans="1:22" x14ac:dyDescent="0.35">
      <c r="A3326" s="43">
        <v>23270</v>
      </c>
      <c r="B3326" s="43" t="s">
        <v>202</v>
      </c>
      <c r="C3326" s="43" t="s">
        <v>786</v>
      </c>
      <c r="D3326" s="44">
        <v>40615</v>
      </c>
      <c r="E3326" s="43">
        <v>20</v>
      </c>
      <c r="F3326" s="43">
        <v>2920840</v>
      </c>
      <c r="G3326" s="43">
        <v>0.04</v>
      </c>
      <c r="H3326" s="43">
        <v>116834</v>
      </c>
      <c r="I3326" s="43" t="s">
        <v>76</v>
      </c>
      <c r="J3326" s="43" t="s">
        <v>141</v>
      </c>
      <c r="K3326" s="43">
        <f t="shared" si="408"/>
        <v>2011</v>
      </c>
      <c r="L3326" s="43">
        <f t="shared" si="409"/>
        <v>1</v>
      </c>
      <c r="M3326" s="43">
        <f t="shared" si="410"/>
        <v>0</v>
      </c>
      <c r="N3326" s="43">
        <f t="shared" si="411"/>
        <v>1</v>
      </c>
      <c r="O3326" s="43" t="str">
        <f t="shared" si="412"/>
        <v>C: 4-6%</v>
      </c>
      <c r="P3326" s="45">
        <f t="shared" si="413"/>
        <v>2804006</v>
      </c>
      <c r="Q3326" s="45">
        <f>IF(L3326=1,F3326*INDEX(Asumsi!$B$5:$B$7,MATCH(I3326,Asumsi!$A$5:$A$7,0))-H3326,0)</f>
        <v>759418</v>
      </c>
      <c r="R3326" s="46">
        <f>MIN(G3326,INDEX(Asumsi!$C$5:$C$7,MATCH(I3326,Asumsi!$A$5:$A$7,0)))</f>
        <v>0.04</v>
      </c>
      <c r="S3326" s="43">
        <f t="shared" si="414"/>
        <v>0</v>
      </c>
      <c r="T3326" s="45">
        <f t="shared" si="415"/>
        <v>0</v>
      </c>
      <c r="U3326" s="45">
        <f>IF(L3326=1,F3326*INDEX(Asumsi!$B$5:$B$7,MATCH(I3326,Asumsi!$A$5:$A$7,0))-F3326*R3326,0)</f>
        <v>759418.4</v>
      </c>
      <c r="V3326" s="45">
        <f>IF(S3326=1,U3326*(1-Asumsi!$B$10),U3326)</f>
        <v>759418.4</v>
      </c>
    </row>
    <row r="3327" spans="1:22" x14ac:dyDescent="0.35">
      <c r="A3327" s="43">
        <v>23618</v>
      </c>
      <c r="B3327" s="43" t="s">
        <v>202</v>
      </c>
      <c r="C3327" s="43" t="s">
        <v>795</v>
      </c>
      <c r="D3327" s="44">
        <v>41240</v>
      </c>
      <c r="E3327" s="43">
        <v>45</v>
      </c>
      <c r="F3327" s="43">
        <v>5203581</v>
      </c>
      <c r="G3327" s="43">
        <v>0.02</v>
      </c>
      <c r="H3327" s="43">
        <v>104072</v>
      </c>
      <c r="I3327" s="43" t="s">
        <v>77</v>
      </c>
      <c r="J3327" s="43" t="s">
        <v>137</v>
      </c>
      <c r="K3327" s="43">
        <f t="shared" si="408"/>
        <v>2012</v>
      </c>
      <c r="L3327" s="43">
        <f t="shared" si="409"/>
        <v>1</v>
      </c>
      <c r="M3327" s="43">
        <f t="shared" si="410"/>
        <v>0</v>
      </c>
      <c r="N3327" s="43">
        <f t="shared" si="411"/>
        <v>1</v>
      </c>
      <c r="O3327" s="43" t="str">
        <f t="shared" si="412"/>
        <v>B: 1-3%</v>
      </c>
      <c r="P3327" s="45">
        <f t="shared" si="413"/>
        <v>5099509</v>
      </c>
      <c r="Q3327" s="45">
        <f>IF(L3327=1,F3327*INDEX(Asumsi!$B$5:$B$7,MATCH(I3327,Asumsi!$A$5:$A$7,0))-H3327,0)</f>
        <v>1457002.3</v>
      </c>
      <c r="R3327" s="46">
        <f>MIN(G3327,INDEX(Asumsi!$C$5:$C$7,MATCH(I3327,Asumsi!$A$5:$A$7,0)))</f>
        <v>0.02</v>
      </c>
      <c r="S3327" s="43">
        <f t="shared" si="414"/>
        <v>0</v>
      </c>
      <c r="T3327" s="45">
        <f t="shared" si="415"/>
        <v>0</v>
      </c>
      <c r="U3327" s="45">
        <f>IF(L3327=1,F3327*INDEX(Asumsi!$B$5:$B$7,MATCH(I3327,Asumsi!$A$5:$A$7,0))-F3327*R3327,0)</f>
        <v>1457002.6800000002</v>
      </c>
      <c r="V3327" s="45">
        <f>IF(S3327=1,U3327*(1-Asumsi!$B$10),U3327)</f>
        <v>1457002.6800000002</v>
      </c>
    </row>
    <row r="3328" spans="1:22" x14ac:dyDescent="0.35">
      <c r="A3328" s="43">
        <v>24033</v>
      </c>
      <c r="B3328" s="43" t="s">
        <v>202</v>
      </c>
      <c r="C3328" s="43" t="s">
        <v>787</v>
      </c>
      <c r="D3328" s="44">
        <v>40545</v>
      </c>
      <c r="E3328" s="43">
        <v>50</v>
      </c>
      <c r="F3328" s="43">
        <v>2454360</v>
      </c>
      <c r="G3328" s="43">
        <v>0</v>
      </c>
      <c r="H3328" s="43">
        <v>0</v>
      </c>
      <c r="I3328" s="43" t="s">
        <v>75</v>
      </c>
      <c r="J3328" s="43" t="s">
        <v>144</v>
      </c>
      <c r="K3328" s="43">
        <f t="shared" si="408"/>
        <v>2011</v>
      </c>
      <c r="L3328" s="43">
        <f t="shared" si="409"/>
        <v>1</v>
      </c>
      <c r="M3328" s="43">
        <f t="shared" si="410"/>
        <v>0</v>
      </c>
      <c r="N3328" s="43">
        <f t="shared" si="411"/>
        <v>1</v>
      </c>
      <c r="O3328" s="43" t="str">
        <f t="shared" si="412"/>
        <v>A: 0%</v>
      </c>
      <c r="P3328" s="45">
        <f t="shared" si="413"/>
        <v>2454360</v>
      </c>
      <c r="Q3328" s="45">
        <f>IF(L3328=1,F3328*INDEX(Asumsi!$B$5:$B$7,MATCH(I3328,Asumsi!$A$5:$A$7,0))-H3328,0)</f>
        <v>736308</v>
      </c>
      <c r="R3328" s="46">
        <f>MIN(G3328,INDEX(Asumsi!$C$5:$C$7,MATCH(I3328,Asumsi!$A$5:$A$7,0)))</f>
        <v>0</v>
      </c>
      <c r="S3328" s="43">
        <f t="shared" si="414"/>
        <v>0</v>
      </c>
      <c r="T3328" s="45">
        <f t="shared" si="415"/>
        <v>0</v>
      </c>
      <c r="U3328" s="45">
        <f>IF(L3328=1,F3328*INDEX(Asumsi!$B$5:$B$7,MATCH(I3328,Asumsi!$A$5:$A$7,0))-F3328*R3328,0)</f>
        <v>736308</v>
      </c>
      <c r="V3328" s="45">
        <f>IF(S3328=1,U3328*(1-Asumsi!$B$10),U3328)</f>
        <v>736308</v>
      </c>
    </row>
    <row r="3329" spans="1:22" x14ac:dyDescent="0.35">
      <c r="A3329" s="43">
        <v>24066</v>
      </c>
      <c r="B3329" s="43" t="s">
        <v>209</v>
      </c>
      <c r="C3329" s="43" t="s">
        <v>799</v>
      </c>
      <c r="D3329" s="44">
        <v>41012</v>
      </c>
      <c r="E3329" s="43">
        <v>30</v>
      </c>
      <c r="F3329" s="43">
        <v>8557220</v>
      </c>
      <c r="G3329" s="43">
        <v>7.0000000000000007E-2</v>
      </c>
      <c r="H3329" s="43">
        <v>599005</v>
      </c>
      <c r="I3329" s="43" t="s">
        <v>75</v>
      </c>
      <c r="J3329" s="43" t="s">
        <v>143</v>
      </c>
      <c r="K3329" s="43">
        <f t="shared" si="408"/>
        <v>2012</v>
      </c>
      <c r="L3329" s="43">
        <f t="shared" si="409"/>
        <v>0</v>
      </c>
      <c r="M3329" s="43">
        <f t="shared" si="410"/>
        <v>1</v>
      </c>
      <c r="N3329" s="43">
        <f t="shared" si="411"/>
        <v>1</v>
      </c>
      <c r="O3329" s="43" t="str">
        <f t="shared" si="412"/>
        <v>D: 7%+</v>
      </c>
      <c r="P3329" s="45">
        <f t="shared" si="413"/>
        <v>0</v>
      </c>
      <c r="Q3329" s="45">
        <f>IF(L3329=1,F3329*INDEX(Asumsi!$B$5:$B$7,MATCH(I3329,Asumsi!$A$5:$A$7,0))-H3329,0)</f>
        <v>0</v>
      </c>
      <c r="R3329" s="46">
        <f>MIN(G3329,INDEX(Asumsi!$C$5:$C$7,MATCH(I3329,Asumsi!$A$5:$A$7,0)))</f>
        <v>0.03</v>
      </c>
      <c r="S3329" s="43">
        <f t="shared" si="414"/>
        <v>1</v>
      </c>
      <c r="T3329" s="45">
        <f t="shared" si="415"/>
        <v>0</v>
      </c>
      <c r="U3329" s="45">
        <f>IF(L3329=1,F3329*INDEX(Asumsi!$B$5:$B$7,MATCH(I3329,Asumsi!$A$5:$A$7,0))-F3329*R3329,0)</f>
        <v>0</v>
      </c>
      <c r="V3329" s="45">
        <f>IF(S3329=1,U3329*(1-Asumsi!$B$10),U3329)</f>
        <v>0</v>
      </c>
    </row>
    <row r="3330" spans="1:22" x14ac:dyDescent="0.35">
      <c r="A3330" s="43">
        <v>24162</v>
      </c>
      <c r="B3330" s="43" t="s">
        <v>202</v>
      </c>
      <c r="C3330" s="43" t="s">
        <v>777</v>
      </c>
      <c r="D3330" s="44">
        <v>40047</v>
      </c>
      <c r="E3330" s="43">
        <v>1</v>
      </c>
      <c r="F3330" s="43">
        <v>21880</v>
      </c>
      <c r="G3330" s="43">
        <v>0.08</v>
      </c>
      <c r="H3330" s="43">
        <v>1750</v>
      </c>
      <c r="I3330" s="43" t="s">
        <v>76</v>
      </c>
      <c r="J3330" s="43" t="s">
        <v>145</v>
      </c>
      <c r="K3330" s="43">
        <f t="shared" ref="K3330:K3393" si="416">YEAR(D3330)</f>
        <v>2009</v>
      </c>
      <c r="L3330" s="43">
        <f t="shared" ref="L3330:L3393" si="417">IF(B3330="Order Finished",1,0)</f>
        <v>1</v>
      </c>
      <c r="M3330" s="43">
        <f t="shared" ref="M3330:M3393" si="418">IF(B3330="Order Returned",1,0)</f>
        <v>0</v>
      </c>
      <c r="N3330" s="43">
        <f t="shared" ref="N3330:N3393" si="419">IF(B3330="Order Cancelled",0,1)</f>
        <v>1</v>
      </c>
      <c r="O3330" s="43" t="str">
        <f t="shared" ref="O3330:O3393" si="420">IF(G3330=0,"A: 0%",IF(G3330&lt;=0.03,"B: 1-3%",IF(G3330&lt;=0.06,"C: 4-6%","D: 7%+")))</f>
        <v>D: 7%+</v>
      </c>
      <c r="P3330" s="45">
        <f t="shared" ref="P3330:P3393" si="421">IF(L3330=1,F3330-H3330,0)</f>
        <v>20130</v>
      </c>
      <c r="Q3330" s="45">
        <f>IF(L3330=1,F3330*INDEX(Asumsi!$B$5:$B$7,MATCH(I3330,Asumsi!$A$5:$A$7,0))-H3330,0)</f>
        <v>4814</v>
      </c>
      <c r="R3330" s="46">
        <f>MIN(G3330,INDEX(Asumsi!$C$5:$C$7,MATCH(I3330,Asumsi!$A$5:$A$7,0)))</f>
        <v>0.05</v>
      </c>
      <c r="S3330" s="43">
        <f t="shared" ref="S3330:S3393" si="422">IF(G3330&gt;R3330,1,0)</f>
        <v>1</v>
      </c>
      <c r="T3330" s="45">
        <f t="shared" ref="T3330:T3393" si="423">IF(L3330=1,F3330*(G3330-R3330),0)</f>
        <v>656.4</v>
      </c>
      <c r="U3330" s="45">
        <f>IF(L3330=1,F3330*INDEX(Asumsi!$B$5:$B$7,MATCH(I3330,Asumsi!$A$5:$A$7,0))-F3330*R3330,0)</f>
        <v>5470</v>
      </c>
      <c r="V3330" s="45">
        <f>IF(S3330=1,U3330*(1-Asumsi!$B$10),U3330)</f>
        <v>5196.5</v>
      </c>
    </row>
    <row r="3331" spans="1:22" x14ac:dyDescent="0.35">
      <c r="A3331" s="43">
        <v>24384</v>
      </c>
      <c r="B3331" s="43" t="s">
        <v>202</v>
      </c>
      <c r="C3331" s="43" t="s">
        <v>781</v>
      </c>
      <c r="D3331" s="44">
        <v>40628</v>
      </c>
      <c r="E3331" s="43">
        <v>44</v>
      </c>
      <c r="F3331" s="43">
        <v>410220</v>
      </c>
      <c r="G3331" s="43">
        <v>0.06</v>
      </c>
      <c r="H3331" s="43">
        <v>24613</v>
      </c>
      <c r="I3331" s="43" t="s">
        <v>76</v>
      </c>
      <c r="J3331" s="43" t="s">
        <v>149</v>
      </c>
      <c r="K3331" s="43">
        <f t="shared" si="416"/>
        <v>2011</v>
      </c>
      <c r="L3331" s="43">
        <f t="shared" si="417"/>
        <v>1</v>
      </c>
      <c r="M3331" s="43">
        <f t="shared" si="418"/>
        <v>0</v>
      </c>
      <c r="N3331" s="43">
        <f t="shared" si="419"/>
        <v>1</v>
      </c>
      <c r="O3331" s="43" t="str">
        <f t="shared" si="420"/>
        <v>C: 4-6%</v>
      </c>
      <c r="P3331" s="45">
        <f t="shared" si="421"/>
        <v>385607</v>
      </c>
      <c r="Q3331" s="45">
        <f>IF(L3331=1,F3331*INDEX(Asumsi!$B$5:$B$7,MATCH(I3331,Asumsi!$A$5:$A$7,0))-H3331,0)</f>
        <v>98453</v>
      </c>
      <c r="R3331" s="46">
        <f>MIN(G3331,INDEX(Asumsi!$C$5:$C$7,MATCH(I3331,Asumsi!$A$5:$A$7,0)))</f>
        <v>0.05</v>
      </c>
      <c r="S3331" s="43">
        <f t="shared" si="422"/>
        <v>1</v>
      </c>
      <c r="T3331" s="45">
        <f t="shared" si="423"/>
        <v>4102.199999999998</v>
      </c>
      <c r="U3331" s="45">
        <f>IF(L3331=1,F3331*INDEX(Asumsi!$B$5:$B$7,MATCH(I3331,Asumsi!$A$5:$A$7,0))-F3331*R3331,0)</f>
        <v>102555</v>
      </c>
      <c r="V3331" s="45">
        <f>IF(S3331=1,U3331*(1-Asumsi!$B$10),U3331)</f>
        <v>97427.25</v>
      </c>
    </row>
    <row r="3332" spans="1:22" x14ac:dyDescent="0.35">
      <c r="A3332" s="43">
        <v>24448</v>
      </c>
      <c r="B3332" s="43" t="s">
        <v>202</v>
      </c>
      <c r="C3332" s="43" t="s">
        <v>262</v>
      </c>
      <c r="D3332" s="44">
        <v>40945</v>
      </c>
      <c r="E3332" s="43">
        <v>46</v>
      </c>
      <c r="F3332" s="43">
        <v>22072320</v>
      </c>
      <c r="G3332" s="43">
        <v>0.05</v>
      </c>
      <c r="H3332" s="43">
        <v>1103616</v>
      </c>
      <c r="I3332" s="43" t="s">
        <v>75</v>
      </c>
      <c r="J3332" s="43" t="s">
        <v>136</v>
      </c>
      <c r="K3332" s="43">
        <f t="shared" si="416"/>
        <v>2012</v>
      </c>
      <c r="L3332" s="43">
        <f t="shared" si="417"/>
        <v>1</v>
      </c>
      <c r="M3332" s="43">
        <f t="shared" si="418"/>
        <v>0</v>
      </c>
      <c r="N3332" s="43">
        <f t="shared" si="419"/>
        <v>1</v>
      </c>
      <c r="O3332" s="43" t="str">
        <f t="shared" si="420"/>
        <v>C: 4-6%</v>
      </c>
      <c r="P3332" s="45">
        <f t="shared" si="421"/>
        <v>20968704</v>
      </c>
      <c r="Q3332" s="45">
        <f>IF(L3332=1,F3332*INDEX(Asumsi!$B$5:$B$7,MATCH(I3332,Asumsi!$A$5:$A$7,0))-H3332,0)</f>
        <v>5518080</v>
      </c>
      <c r="R3332" s="46">
        <f>MIN(G3332,INDEX(Asumsi!$C$5:$C$7,MATCH(I3332,Asumsi!$A$5:$A$7,0)))</f>
        <v>0.03</v>
      </c>
      <c r="S3332" s="43">
        <f t="shared" si="422"/>
        <v>1</v>
      </c>
      <c r="T3332" s="45">
        <f t="shared" si="423"/>
        <v>441446.40000000008</v>
      </c>
      <c r="U3332" s="45">
        <f>IF(L3332=1,F3332*INDEX(Asumsi!$B$5:$B$7,MATCH(I3332,Asumsi!$A$5:$A$7,0))-F3332*R3332,0)</f>
        <v>5959526.4000000004</v>
      </c>
      <c r="V3332" s="45">
        <f>IF(S3332=1,U3332*(1-Asumsi!$B$10),U3332)</f>
        <v>5661550.0800000001</v>
      </c>
    </row>
    <row r="3333" spans="1:22" x14ac:dyDescent="0.35">
      <c r="A3333" s="43">
        <v>24452</v>
      </c>
      <c r="B3333" s="43" t="s">
        <v>202</v>
      </c>
      <c r="C3333" s="43" t="s">
        <v>775</v>
      </c>
      <c r="D3333" s="44">
        <v>39940</v>
      </c>
      <c r="E3333" s="43">
        <v>18</v>
      </c>
      <c r="F3333" s="43">
        <v>231420</v>
      </c>
      <c r="G3333" s="43">
        <v>0.08</v>
      </c>
      <c r="H3333" s="43">
        <v>18514</v>
      </c>
      <c r="I3333" s="43" t="s">
        <v>76</v>
      </c>
      <c r="J3333" s="43" t="s">
        <v>145</v>
      </c>
      <c r="K3333" s="43">
        <f t="shared" si="416"/>
        <v>2009</v>
      </c>
      <c r="L3333" s="43">
        <f t="shared" si="417"/>
        <v>1</v>
      </c>
      <c r="M3333" s="43">
        <f t="shared" si="418"/>
        <v>0</v>
      </c>
      <c r="N3333" s="43">
        <f t="shared" si="419"/>
        <v>1</v>
      </c>
      <c r="O3333" s="43" t="str">
        <f t="shared" si="420"/>
        <v>D: 7%+</v>
      </c>
      <c r="P3333" s="45">
        <f t="shared" si="421"/>
        <v>212906</v>
      </c>
      <c r="Q3333" s="45">
        <f>IF(L3333=1,F3333*INDEX(Asumsi!$B$5:$B$7,MATCH(I3333,Asumsi!$A$5:$A$7,0))-H3333,0)</f>
        <v>50912</v>
      </c>
      <c r="R3333" s="46">
        <f>MIN(G3333,INDEX(Asumsi!$C$5:$C$7,MATCH(I3333,Asumsi!$A$5:$A$7,0)))</f>
        <v>0.05</v>
      </c>
      <c r="S3333" s="43">
        <f t="shared" si="422"/>
        <v>1</v>
      </c>
      <c r="T3333" s="45">
        <f t="shared" si="423"/>
        <v>6942.5999999999995</v>
      </c>
      <c r="U3333" s="45">
        <f>IF(L3333=1,F3333*INDEX(Asumsi!$B$5:$B$7,MATCH(I3333,Asumsi!$A$5:$A$7,0))-F3333*R3333,0)</f>
        <v>57855</v>
      </c>
      <c r="V3333" s="45">
        <f>IF(S3333=1,U3333*(1-Asumsi!$B$10),U3333)</f>
        <v>54962.25</v>
      </c>
    </row>
    <row r="3334" spans="1:22" x14ac:dyDescent="0.35">
      <c r="A3334" s="43">
        <v>24544</v>
      </c>
      <c r="B3334" s="43" t="s">
        <v>202</v>
      </c>
      <c r="C3334" s="43" t="s">
        <v>357</v>
      </c>
      <c r="D3334" s="44">
        <v>39839</v>
      </c>
      <c r="E3334" s="43">
        <v>31</v>
      </c>
      <c r="F3334" s="43">
        <v>9174600</v>
      </c>
      <c r="G3334" s="43">
        <v>0.08</v>
      </c>
      <c r="H3334" s="43">
        <v>733968</v>
      </c>
      <c r="I3334" s="43" t="s">
        <v>77</v>
      </c>
      <c r="J3334" s="43" t="s">
        <v>134</v>
      </c>
      <c r="K3334" s="43">
        <f t="shared" si="416"/>
        <v>2009</v>
      </c>
      <c r="L3334" s="43">
        <f t="shared" si="417"/>
        <v>1</v>
      </c>
      <c r="M3334" s="43">
        <f t="shared" si="418"/>
        <v>0</v>
      </c>
      <c r="N3334" s="43">
        <f t="shared" si="419"/>
        <v>1</v>
      </c>
      <c r="O3334" s="43" t="str">
        <f t="shared" si="420"/>
        <v>D: 7%+</v>
      </c>
      <c r="P3334" s="45">
        <f t="shared" si="421"/>
        <v>8440632</v>
      </c>
      <c r="Q3334" s="45">
        <f>IF(L3334=1,F3334*INDEX(Asumsi!$B$5:$B$7,MATCH(I3334,Asumsi!$A$5:$A$7,0))-H3334,0)</f>
        <v>2018412</v>
      </c>
      <c r="R3334" s="46">
        <f>MIN(G3334,INDEX(Asumsi!$C$5:$C$7,MATCH(I3334,Asumsi!$A$5:$A$7,0)))</f>
        <v>0.05</v>
      </c>
      <c r="S3334" s="43">
        <f t="shared" si="422"/>
        <v>1</v>
      </c>
      <c r="T3334" s="45">
        <f t="shared" si="423"/>
        <v>275238</v>
      </c>
      <c r="U3334" s="45">
        <f>IF(L3334=1,F3334*INDEX(Asumsi!$B$5:$B$7,MATCH(I3334,Asumsi!$A$5:$A$7,0))-F3334*R3334,0)</f>
        <v>2293650</v>
      </c>
      <c r="V3334" s="45">
        <f>IF(S3334=1,U3334*(1-Asumsi!$B$10),U3334)</f>
        <v>2178967.5</v>
      </c>
    </row>
    <row r="3335" spans="1:22" x14ac:dyDescent="0.35">
      <c r="A3335" s="43">
        <v>24865</v>
      </c>
      <c r="B3335" s="43" t="s">
        <v>202</v>
      </c>
      <c r="C3335" s="43" t="s">
        <v>775</v>
      </c>
      <c r="D3335" s="44">
        <v>40987</v>
      </c>
      <c r="E3335" s="43">
        <v>46</v>
      </c>
      <c r="F3335" s="43">
        <v>350460</v>
      </c>
      <c r="G3335" s="43">
        <v>0.04</v>
      </c>
      <c r="H3335" s="43">
        <v>14018</v>
      </c>
      <c r="I3335" s="43" t="s">
        <v>76</v>
      </c>
      <c r="J3335" s="43" t="s">
        <v>146</v>
      </c>
      <c r="K3335" s="43">
        <f t="shared" si="416"/>
        <v>2012</v>
      </c>
      <c r="L3335" s="43">
        <f t="shared" si="417"/>
        <v>1</v>
      </c>
      <c r="M3335" s="43">
        <f t="shared" si="418"/>
        <v>0</v>
      </c>
      <c r="N3335" s="43">
        <f t="shared" si="419"/>
        <v>1</v>
      </c>
      <c r="O3335" s="43" t="str">
        <f t="shared" si="420"/>
        <v>C: 4-6%</v>
      </c>
      <c r="P3335" s="45">
        <f t="shared" si="421"/>
        <v>336442</v>
      </c>
      <c r="Q3335" s="45">
        <f>IF(L3335=1,F3335*INDEX(Asumsi!$B$5:$B$7,MATCH(I3335,Asumsi!$A$5:$A$7,0))-H3335,0)</f>
        <v>91120</v>
      </c>
      <c r="R3335" s="46">
        <f>MIN(G3335,INDEX(Asumsi!$C$5:$C$7,MATCH(I3335,Asumsi!$A$5:$A$7,0)))</f>
        <v>0.04</v>
      </c>
      <c r="S3335" s="43">
        <f t="shared" si="422"/>
        <v>0</v>
      </c>
      <c r="T3335" s="45">
        <f t="shared" si="423"/>
        <v>0</v>
      </c>
      <c r="U3335" s="45">
        <f>IF(L3335=1,F3335*INDEX(Asumsi!$B$5:$B$7,MATCH(I3335,Asumsi!$A$5:$A$7,0))-F3335*R3335,0)</f>
        <v>91119.6</v>
      </c>
      <c r="V3335" s="45">
        <f>IF(S3335=1,U3335*(1-Asumsi!$B$10),U3335)</f>
        <v>91119.6</v>
      </c>
    </row>
    <row r="3336" spans="1:22" x14ac:dyDescent="0.35">
      <c r="A3336" s="43">
        <v>24902</v>
      </c>
      <c r="B3336" s="43" t="s">
        <v>209</v>
      </c>
      <c r="C3336" s="43" t="s">
        <v>805</v>
      </c>
      <c r="D3336" s="44">
        <v>40324</v>
      </c>
      <c r="E3336" s="43">
        <v>43</v>
      </c>
      <c r="F3336" s="43">
        <v>449160</v>
      </c>
      <c r="G3336" s="43">
        <v>0.03</v>
      </c>
      <c r="H3336" s="43">
        <v>13475</v>
      </c>
      <c r="I3336" s="43" t="s">
        <v>76</v>
      </c>
      <c r="J3336" s="43" t="s">
        <v>145</v>
      </c>
      <c r="K3336" s="43">
        <f t="shared" si="416"/>
        <v>2010</v>
      </c>
      <c r="L3336" s="43">
        <f t="shared" si="417"/>
        <v>0</v>
      </c>
      <c r="M3336" s="43">
        <f t="shared" si="418"/>
        <v>1</v>
      </c>
      <c r="N3336" s="43">
        <f t="shared" si="419"/>
        <v>1</v>
      </c>
      <c r="O3336" s="43" t="str">
        <f t="shared" si="420"/>
        <v>B: 1-3%</v>
      </c>
      <c r="P3336" s="45">
        <f t="shared" si="421"/>
        <v>0</v>
      </c>
      <c r="Q3336" s="45">
        <f>IF(L3336=1,F3336*INDEX(Asumsi!$B$5:$B$7,MATCH(I3336,Asumsi!$A$5:$A$7,0))-H3336,0)</f>
        <v>0</v>
      </c>
      <c r="R3336" s="46">
        <f>MIN(G3336,INDEX(Asumsi!$C$5:$C$7,MATCH(I3336,Asumsi!$A$5:$A$7,0)))</f>
        <v>0.03</v>
      </c>
      <c r="S3336" s="43">
        <f t="shared" si="422"/>
        <v>0</v>
      </c>
      <c r="T3336" s="45">
        <f t="shared" si="423"/>
        <v>0</v>
      </c>
      <c r="U3336" s="45">
        <f>IF(L3336=1,F3336*INDEX(Asumsi!$B$5:$B$7,MATCH(I3336,Asumsi!$A$5:$A$7,0))-F3336*R3336,0)</f>
        <v>0</v>
      </c>
      <c r="V3336" s="45">
        <f>IF(S3336=1,U3336*(1-Asumsi!$B$10),U3336)</f>
        <v>0</v>
      </c>
    </row>
    <row r="3337" spans="1:22" x14ac:dyDescent="0.35">
      <c r="A3337" s="43">
        <v>25348</v>
      </c>
      <c r="B3337" s="43" t="s">
        <v>202</v>
      </c>
      <c r="C3337" s="43" t="s">
        <v>788</v>
      </c>
      <c r="D3337" s="44">
        <v>41038</v>
      </c>
      <c r="E3337" s="43">
        <v>6</v>
      </c>
      <c r="F3337" s="43">
        <v>686720</v>
      </c>
      <c r="G3337" s="43">
        <v>0.08</v>
      </c>
      <c r="H3337" s="43">
        <v>54938</v>
      </c>
      <c r="I3337" s="43" t="s">
        <v>76</v>
      </c>
      <c r="J3337" s="43" t="s">
        <v>141</v>
      </c>
      <c r="K3337" s="43">
        <f t="shared" si="416"/>
        <v>2012</v>
      </c>
      <c r="L3337" s="43">
        <f t="shared" si="417"/>
        <v>1</v>
      </c>
      <c r="M3337" s="43">
        <f t="shared" si="418"/>
        <v>0</v>
      </c>
      <c r="N3337" s="43">
        <f t="shared" si="419"/>
        <v>1</v>
      </c>
      <c r="O3337" s="43" t="str">
        <f t="shared" si="420"/>
        <v>D: 7%+</v>
      </c>
      <c r="P3337" s="45">
        <f t="shared" si="421"/>
        <v>631782</v>
      </c>
      <c r="Q3337" s="45">
        <f>IF(L3337=1,F3337*INDEX(Asumsi!$B$5:$B$7,MATCH(I3337,Asumsi!$A$5:$A$7,0))-H3337,0)</f>
        <v>151078</v>
      </c>
      <c r="R3337" s="46">
        <f>MIN(G3337,INDEX(Asumsi!$C$5:$C$7,MATCH(I3337,Asumsi!$A$5:$A$7,0)))</f>
        <v>0.05</v>
      </c>
      <c r="S3337" s="43">
        <f t="shared" si="422"/>
        <v>1</v>
      </c>
      <c r="T3337" s="45">
        <f t="shared" si="423"/>
        <v>20601.599999999999</v>
      </c>
      <c r="U3337" s="45">
        <f>IF(L3337=1,F3337*INDEX(Asumsi!$B$5:$B$7,MATCH(I3337,Asumsi!$A$5:$A$7,0))-F3337*R3337,0)</f>
        <v>171680</v>
      </c>
      <c r="V3337" s="45">
        <f>IF(S3337=1,U3337*(1-Asumsi!$B$10),U3337)</f>
        <v>163096</v>
      </c>
    </row>
    <row r="3338" spans="1:22" x14ac:dyDescent="0.35">
      <c r="A3338" s="43">
        <v>25350</v>
      </c>
      <c r="B3338" s="43" t="s">
        <v>202</v>
      </c>
      <c r="C3338" s="43" t="s">
        <v>742</v>
      </c>
      <c r="D3338" s="44">
        <v>40515</v>
      </c>
      <c r="E3338" s="43">
        <v>30</v>
      </c>
      <c r="F3338" s="43">
        <v>4955980</v>
      </c>
      <c r="G3338" s="43">
        <v>0</v>
      </c>
      <c r="H3338" s="43">
        <v>0</v>
      </c>
      <c r="I3338" s="43" t="s">
        <v>76</v>
      </c>
      <c r="J3338" s="43" t="s">
        <v>141</v>
      </c>
      <c r="K3338" s="43">
        <f t="shared" si="416"/>
        <v>2010</v>
      </c>
      <c r="L3338" s="43">
        <f t="shared" si="417"/>
        <v>1</v>
      </c>
      <c r="M3338" s="43">
        <f t="shared" si="418"/>
        <v>0</v>
      </c>
      <c r="N3338" s="43">
        <f t="shared" si="419"/>
        <v>1</v>
      </c>
      <c r="O3338" s="43" t="str">
        <f t="shared" si="420"/>
        <v>A: 0%</v>
      </c>
      <c r="P3338" s="45">
        <f t="shared" si="421"/>
        <v>4955980</v>
      </c>
      <c r="Q3338" s="45">
        <f>IF(L3338=1,F3338*INDEX(Asumsi!$B$5:$B$7,MATCH(I3338,Asumsi!$A$5:$A$7,0))-H3338,0)</f>
        <v>1486794</v>
      </c>
      <c r="R3338" s="46">
        <f>MIN(G3338,INDEX(Asumsi!$C$5:$C$7,MATCH(I3338,Asumsi!$A$5:$A$7,0)))</f>
        <v>0</v>
      </c>
      <c r="S3338" s="43">
        <f t="shared" si="422"/>
        <v>0</v>
      </c>
      <c r="T3338" s="45">
        <f t="shared" si="423"/>
        <v>0</v>
      </c>
      <c r="U3338" s="45">
        <f>IF(L3338=1,F3338*INDEX(Asumsi!$B$5:$B$7,MATCH(I3338,Asumsi!$A$5:$A$7,0))-F3338*R3338,0)</f>
        <v>1486794</v>
      </c>
      <c r="V3338" s="45">
        <f>IF(S3338=1,U3338*(1-Asumsi!$B$10),U3338)</f>
        <v>1486794</v>
      </c>
    </row>
    <row r="3339" spans="1:22" x14ac:dyDescent="0.35">
      <c r="A3339" s="43">
        <v>25541</v>
      </c>
      <c r="B3339" s="43" t="s">
        <v>202</v>
      </c>
      <c r="C3339" s="43" t="s">
        <v>805</v>
      </c>
      <c r="D3339" s="44">
        <v>39826</v>
      </c>
      <c r="E3339" s="43">
        <v>50</v>
      </c>
      <c r="F3339" s="43">
        <v>595520</v>
      </c>
      <c r="G3339" s="43">
        <v>7.0000000000000007E-2</v>
      </c>
      <c r="H3339" s="43">
        <v>41686</v>
      </c>
      <c r="I3339" s="43" t="s">
        <v>76</v>
      </c>
      <c r="J3339" s="43" t="s">
        <v>145</v>
      </c>
      <c r="K3339" s="43">
        <f t="shared" si="416"/>
        <v>2009</v>
      </c>
      <c r="L3339" s="43">
        <f t="shared" si="417"/>
        <v>1</v>
      </c>
      <c r="M3339" s="43">
        <f t="shared" si="418"/>
        <v>0</v>
      </c>
      <c r="N3339" s="43">
        <f t="shared" si="419"/>
        <v>1</v>
      </c>
      <c r="O3339" s="43" t="str">
        <f t="shared" si="420"/>
        <v>D: 7%+</v>
      </c>
      <c r="P3339" s="45">
        <f t="shared" si="421"/>
        <v>553834</v>
      </c>
      <c r="Q3339" s="45">
        <f>IF(L3339=1,F3339*INDEX(Asumsi!$B$5:$B$7,MATCH(I3339,Asumsi!$A$5:$A$7,0))-H3339,0)</f>
        <v>136970</v>
      </c>
      <c r="R3339" s="46">
        <f>MIN(G3339,INDEX(Asumsi!$C$5:$C$7,MATCH(I3339,Asumsi!$A$5:$A$7,0)))</f>
        <v>0.05</v>
      </c>
      <c r="S3339" s="43">
        <f t="shared" si="422"/>
        <v>1</v>
      </c>
      <c r="T3339" s="45">
        <f t="shared" si="423"/>
        <v>11910.400000000001</v>
      </c>
      <c r="U3339" s="45">
        <f>IF(L3339=1,F3339*INDEX(Asumsi!$B$5:$B$7,MATCH(I3339,Asumsi!$A$5:$A$7,0))-F3339*R3339,0)</f>
        <v>148880</v>
      </c>
      <c r="V3339" s="45">
        <f>IF(S3339=1,U3339*(1-Asumsi!$B$10),U3339)</f>
        <v>141436</v>
      </c>
    </row>
    <row r="3340" spans="1:22" x14ac:dyDescent="0.35">
      <c r="A3340" s="43">
        <v>25601</v>
      </c>
      <c r="B3340" s="43" t="s">
        <v>202</v>
      </c>
      <c r="C3340" s="43" t="s">
        <v>778</v>
      </c>
      <c r="D3340" s="44">
        <v>39818</v>
      </c>
      <c r="E3340" s="43">
        <v>43</v>
      </c>
      <c r="F3340" s="43">
        <v>514820</v>
      </c>
      <c r="G3340" s="43">
        <v>0.09</v>
      </c>
      <c r="H3340" s="43">
        <v>46334</v>
      </c>
      <c r="I3340" s="43" t="s">
        <v>76</v>
      </c>
      <c r="J3340" s="43" t="s">
        <v>140</v>
      </c>
      <c r="K3340" s="43">
        <f t="shared" si="416"/>
        <v>2009</v>
      </c>
      <c r="L3340" s="43">
        <f t="shared" si="417"/>
        <v>1</v>
      </c>
      <c r="M3340" s="43">
        <f t="shared" si="418"/>
        <v>0</v>
      </c>
      <c r="N3340" s="43">
        <f t="shared" si="419"/>
        <v>1</v>
      </c>
      <c r="O3340" s="43" t="str">
        <f t="shared" si="420"/>
        <v>D: 7%+</v>
      </c>
      <c r="P3340" s="45">
        <f t="shared" si="421"/>
        <v>468486</v>
      </c>
      <c r="Q3340" s="45">
        <f>IF(L3340=1,F3340*INDEX(Asumsi!$B$5:$B$7,MATCH(I3340,Asumsi!$A$5:$A$7,0))-H3340,0)</f>
        <v>108112</v>
      </c>
      <c r="R3340" s="46">
        <f>MIN(G3340,INDEX(Asumsi!$C$5:$C$7,MATCH(I3340,Asumsi!$A$5:$A$7,0)))</f>
        <v>0.05</v>
      </c>
      <c r="S3340" s="43">
        <f t="shared" si="422"/>
        <v>1</v>
      </c>
      <c r="T3340" s="45">
        <f t="shared" si="423"/>
        <v>20592.799999999996</v>
      </c>
      <c r="U3340" s="45">
        <f>IF(L3340=1,F3340*INDEX(Asumsi!$B$5:$B$7,MATCH(I3340,Asumsi!$A$5:$A$7,0))-F3340*R3340,0)</f>
        <v>128705</v>
      </c>
      <c r="V3340" s="45">
        <f>IF(S3340=1,U3340*(1-Asumsi!$B$10),U3340)</f>
        <v>122269.75</v>
      </c>
    </row>
    <row r="3341" spans="1:22" x14ac:dyDescent="0.35">
      <c r="A3341" s="43">
        <v>25828</v>
      </c>
      <c r="B3341" s="43" t="s">
        <v>209</v>
      </c>
      <c r="C3341" s="43" t="s">
        <v>608</v>
      </c>
      <c r="D3341" s="44">
        <v>40505</v>
      </c>
      <c r="E3341" s="43">
        <v>35</v>
      </c>
      <c r="F3341" s="43">
        <v>482860</v>
      </c>
      <c r="G3341" s="43">
        <v>0.01</v>
      </c>
      <c r="H3341" s="43">
        <v>4829</v>
      </c>
      <c r="I3341" s="43" t="s">
        <v>76</v>
      </c>
      <c r="J3341" s="43" t="s">
        <v>148</v>
      </c>
      <c r="K3341" s="43">
        <f t="shared" si="416"/>
        <v>2010</v>
      </c>
      <c r="L3341" s="43">
        <f t="shared" si="417"/>
        <v>0</v>
      </c>
      <c r="M3341" s="43">
        <f t="shared" si="418"/>
        <v>1</v>
      </c>
      <c r="N3341" s="43">
        <f t="shared" si="419"/>
        <v>1</v>
      </c>
      <c r="O3341" s="43" t="str">
        <f t="shared" si="420"/>
        <v>B: 1-3%</v>
      </c>
      <c r="P3341" s="45">
        <f t="shared" si="421"/>
        <v>0</v>
      </c>
      <c r="Q3341" s="45">
        <f>IF(L3341=1,F3341*INDEX(Asumsi!$B$5:$B$7,MATCH(I3341,Asumsi!$A$5:$A$7,0))-H3341,0)</f>
        <v>0</v>
      </c>
      <c r="R3341" s="46">
        <f>MIN(G3341,INDEX(Asumsi!$C$5:$C$7,MATCH(I3341,Asumsi!$A$5:$A$7,0)))</f>
        <v>0.01</v>
      </c>
      <c r="S3341" s="43">
        <f t="shared" si="422"/>
        <v>0</v>
      </c>
      <c r="T3341" s="45">
        <f t="shared" si="423"/>
        <v>0</v>
      </c>
      <c r="U3341" s="45">
        <f>IF(L3341=1,F3341*INDEX(Asumsi!$B$5:$B$7,MATCH(I3341,Asumsi!$A$5:$A$7,0))-F3341*R3341,0)</f>
        <v>0</v>
      </c>
      <c r="V3341" s="45">
        <f>IF(S3341=1,U3341*(1-Asumsi!$B$10),U3341)</f>
        <v>0</v>
      </c>
    </row>
    <row r="3342" spans="1:22" x14ac:dyDescent="0.35">
      <c r="A3342" s="43">
        <v>26176</v>
      </c>
      <c r="B3342" s="43" t="s">
        <v>202</v>
      </c>
      <c r="C3342" s="43" t="s">
        <v>654</v>
      </c>
      <c r="D3342" s="44">
        <v>40866</v>
      </c>
      <c r="E3342" s="43">
        <v>14</v>
      </c>
      <c r="F3342" s="43">
        <v>188640</v>
      </c>
      <c r="G3342" s="43">
        <v>0.06</v>
      </c>
      <c r="H3342" s="43">
        <v>11318</v>
      </c>
      <c r="I3342" s="43" t="s">
        <v>76</v>
      </c>
      <c r="J3342" s="43" t="s">
        <v>145</v>
      </c>
      <c r="K3342" s="43">
        <f t="shared" si="416"/>
        <v>2011</v>
      </c>
      <c r="L3342" s="43">
        <f t="shared" si="417"/>
        <v>1</v>
      </c>
      <c r="M3342" s="43">
        <f t="shared" si="418"/>
        <v>0</v>
      </c>
      <c r="N3342" s="43">
        <f t="shared" si="419"/>
        <v>1</v>
      </c>
      <c r="O3342" s="43" t="str">
        <f t="shared" si="420"/>
        <v>C: 4-6%</v>
      </c>
      <c r="P3342" s="45">
        <f t="shared" si="421"/>
        <v>177322</v>
      </c>
      <c r="Q3342" s="45">
        <f>IF(L3342=1,F3342*INDEX(Asumsi!$B$5:$B$7,MATCH(I3342,Asumsi!$A$5:$A$7,0))-H3342,0)</f>
        <v>45274</v>
      </c>
      <c r="R3342" s="46">
        <f>MIN(G3342,INDEX(Asumsi!$C$5:$C$7,MATCH(I3342,Asumsi!$A$5:$A$7,0)))</f>
        <v>0.05</v>
      </c>
      <c r="S3342" s="43">
        <f t="shared" si="422"/>
        <v>1</v>
      </c>
      <c r="T3342" s="45">
        <f t="shared" si="423"/>
        <v>1886.399999999999</v>
      </c>
      <c r="U3342" s="45">
        <f>IF(L3342=1,F3342*INDEX(Asumsi!$B$5:$B$7,MATCH(I3342,Asumsi!$A$5:$A$7,0))-F3342*R3342,0)</f>
        <v>47160</v>
      </c>
      <c r="V3342" s="45">
        <f>IF(S3342=1,U3342*(1-Asumsi!$B$10),U3342)</f>
        <v>44802</v>
      </c>
    </row>
    <row r="3343" spans="1:22" x14ac:dyDescent="0.35">
      <c r="A3343" s="43">
        <v>26337</v>
      </c>
      <c r="B3343" s="43" t="s">
        <v>202</v>
      </c>
      <c r="C3343" s="43" t="s">
        <v>261</v>
      </c>
      <c r="D3343" s="44">
        <v>40124</v>
      </c>
      <c r="E3343" s="43">
        <v>45</v>
      </c>
      <c r="F3343" s="43">
        <v>306540</v>
      </c>
      <c r="G3343" s="43">
        <v>0.08</v>
      </c>
      <c r="H3343" s="43">
        <v>24523</v>
      </c>
      <c r="I3343" s="43" t="s">
        <v>76</v>
      </c>
      <c r="J3343" s="43" t="s">
        <v>149</v>
      </c>
      <c r="K3343" s="43">
        <f t="shared" si="416"/>
        <v>2009</v>
      </c>
      <c r="L3343" s="43">
        <f t="shared" si="417"/>
        <v>1</v>
      </c>
      <c r="M3343" s="43">
        <f t="shared" si="418"/>
        <v>0</v>
      </c>
      <c r="N3343" s="43">
        <f t="shared" si="419"/>
        <v>1</v>
      </c>
      <c r="O3343" s="43" t="str">
        <f t="shared" si="420"/>
        <v>D: 7%+</v>
      </c>
      <c r="P3343" s="45">
        <f t="shared" si="421"/>
        <v>282017</v>
      </c>
      <c r="Q3343" s="45">
        <f>IF(L3343=1,F3343*INDEX(Asumsi!$B$5:$B$7,MATCH(I3343,Asumsi!$A$5:$A$7,0))-H3343,0)</f>
        <v>67439</v>
      </c>
      <c r="R3343" s="46">
        <f>MIN(G3343,INDEX(Asumsi!$C$5:$C$7,MATCH(I3343,Asumsi!$A$5:$A$7,0)))</f>
        <v>0.05</v>
      </c>
      <c r="S3343" s="43">
        <f t="shared" si="422"/>
        <v>1</v>
      </c>
      <c r="T3343" s="45">
        <f t="shared" si="423"/>
        <v>9196.1999999999989</v>
      </c>
      <c r="U3343" s="45">
        <f>IF(L3343=1,F3343*INDEX(Asumsi!$B$5:$B$7,MATCH(I3343,Asumsi!$A$5:$A$7,0))-F3343*R3343,0)</f>
        <v>76635</v>
      </c>
      <c r="V3343" s="45">
        <f>IF(S3343=1,U3343*(1-Asumsi!$B$10),U3343)</f>
        <v>72803.25</v>
      </c>
    </row>
    <row r="3344" spans="1:22" x14ac:dyDescent="0.35">
      <c r="A3344" s="43">
        <v>26503</v>
      </c>
      <c r="B3344" s="43" t="s">
        <v>202</v>
      </c>
      <c r="C3344" s="43" t="s">
        <v>780</v>
      </c>
      <c r="D3344" s="44">
        <v>40654</v>
      </c>
      <c r="E3344" s="43">
        <v>47</v>
      </c>
      <c r="F3344" s="43">
        <v>1343560</v>
      </c>
      <c r="G3344" s="43">
        <v>0.1</v>
      </c>
      <c r="H3344" s="43">
        <v>134356</v>
      </c>
      <c r="I3344" s="43" t="s">
        <v>76</v>
      </c>
      <c r="J3344" s="43" t="s">
        <v>146</v>
      </c>
      <c r="K3344" s="43">
        <f t="shared" si="416"/>
        <v>2011</v>
      </c>
      <c r="L3344" s="43">
        <f t="shared" si="417"/>
        <v>1</v>
      </c>
      <c r="M3344" s="43">
        <f t="shared" si="418"/>
        <v>0</v>
      </c>
      <c r="N3344" s="43">
        <f t="shared" si="419"/>
        <v>1</v>
      </c>
      <c r="O3344" s="43" t="str">
        <f t="shared" si="420"/>
        <v>D: 7%+</v>
      </c>
      <c r="P3344" s="45">
        <f t="shared" si="421"/>
        <v>1209204</v>
      </c>
      <c r="Q3344" s="45">
        <f>IF(L3344=1,F3344*INDEX(Asumsi!$B$5:$B$7,MATCH(I3344,Asumsi!$A$5:$A$7,0))-H3344,0)</f>
        <v>268712</v>
      </c>
      <c r="R3344" s="46">
        <f>MIN(G3344,INDEX(Asumsi!$C$5:$C$7,MATCH(I3344,Asumsi!$A$5:$A$7,0)))</f>
        <v>0.05</v>
      </c>
      <c r="S3344" s="43">
        <f t="shared" si="422"/>
        <v>1</v>
      </c>
      <c r="T3344" s="45">
        <f t="shared" si="423"/>
        <v>67178</v>
      </c>
      <c r="U3344" s="45">
        <f>IF(L3344=1,F3344*INDEX(Asumsi!$B$5:$B$7,MATCH(I3344,Asumsi!$A$5:$A$7,0))-F3344*R3344,0)</f>
        <v>335890</v>
      </c>
      <c r="V3344" s="45">
        <f>IF(S3344=1,U3344*(1-Asumsi!$B$10),U3344)</f>
        <v>319095.5</v>
      </c>
    </row>
    <row r="3345" spans="1:22" x14ac:dyDescent="0.35">
      <c r="A3345" s="43">
        <v>26657</v>
      </c>
      <c r="B3345" s="43" t="s">
        <v>202</v>
      </c>
      <c r="C3345" s="43" t="s">
        <v>742</v>
      </c>
      <c r="D3345" s="44">
        <v>41181</v>
      </c>
      <c r="E3345" s="43">
        <v>28</v>
      </c>
      <c r="F3345" s="43">
        <v>2215280</v>
      </c>
      <c r="G3345" s="43">
        <v>0.06</v>
      </c>
      <c r="H3345" s="43">
        <v>132917</v>
      </c>
      <c r="I3345" s="43" t="s">
        <v>76</v>
      </c>
      <c r="J3345" s="43" t="s">
        <v>138</v>
      </c>
      <c r="K3345" s="43">
        <f t="shared" si="416"/>
        <v>2012</v>
      </c>
      <c r="L3345" s="43">
        <f t="shared" si="417"/>
        <v>1</v>
      </c>
      <c r="M3345" s="43">
        <f t="shared" si="418"/>
        <v>0</v>
      </c>
      <c r="N3345" s="43">
        <f t="shared" si="419"/>
        <v>1</v>
      </c>
      <c r="O3345" s="43" t="str">
        <f t="shared" si="420"/>
        <v>C: 4-6%</v>
      </c>
      <c r="P3345" s="45">
        <f t="shared" si="421"/>
        <v>2082363</v>
      </c>
      <c r="Q3345" s="45">
        <f>IF(L3345=1,F3345*INDEX(Asumsi!$B$5:$B$7,MATCH(I3345,Asumsi!$A$5:$A$7,0))-H3345,0)</f>
        <v>531667</v>
      </c>
      <c r="R3345" s="46">
        <f>MIN(G3345,INDEX(Asumsi!$C$5:$C$7,MATCH(I3345,Asumsi!$A$5:$A$7,0)))</f>
        <v>0.05</v>
      </c>
      <c r="S3345" s="43">
        <f t="shared" si="422"/>
        <v>1</v>
      </c>
      <c r="T3345" s="45">
        <f t="shared" si="423"/>
        <v>22152.799999999988</v>
      </c>
      <c r="U3345" s="45">
        <f>IF(L3345=1,F3345*INDEX(Asumsi!$B$5:$B$7,MATCH(I3345,Asumsi!$A$5:$A$7,0))-F3345*R3345,0)</f>
        <v>553820</v>
      </c>
      <c r="V3345" s="45">
        <f>IF(S3345=1,U3345*(1-Asumsi!$B$10),U3345)</f>
        <v>526129</v>
      </c>
    </row>
    <row r="3346" spans="1:22" x14ac:dyDescent="0.35">
      <c r="A3346" s="43">
        <v>26787</v>
      </c>
      <c r="B3346" s="43" t="s">
        <v>202</v>
      </c>
      <c r="C3346" s="43" t="s">
        <v>812</v>
      </c>
      <c r="D3346" s="44">
        <v>40805</v>
      </c>
      <c r="E3346" s="43">
        <v>25</v>
      </c>
      <c r="F3346" s="43">
        <v>2239820</v>
      </c>
      <c r="G3346" s="43">
        <v>0.08</v>
      </c>
      <c r="H3346" s="43">
        <v>179186</v>
      </c>
      <c r="I3346" s="43" t="s">
        <v>76</v>
      </c>
      <c r="J3346" s="43" t="s">
        <v>145</v>
      </c>
      <c r="K3346" s="43">
        <f t="shared" si="416"/>
        <v>2011</v>
      </c>
      <c r="L3346" s="43">
        <f t="shared" si="417"/>
        <v>1</v>
      </c>
      <c r="M3346" s="43">
        <f t="shared" si="418"/>
        <v>0</v>
      </c>
      <c r="N3346" s="43">
        <f t="shared" si="419"/>
        <v>1</v>
      </c>
      <c r="O3346" s="43" t="str">
        <f t="shared" si="420"/>
        <v>D: 7%+</v>
      </c>
      <c r="P3346" s="45">
        <f t="shared" si="421"/>
        <v>2060634</v>
      </c>
      <c r="Q3346" s="45">
        <f>IF(L3346=1,F3346*INDEX(Asumsi!$B$5:$B$7,MATCH(I3346,Asumsi!$A$5:$A$7,0))-H3346,0)</f>
        <v>492760</v>
      </c>
      <c r="R3346" s="46">
        <f>MIN(G3346,INDEX(Asumsi!$C$5:$C$7,MATCH(I3346,Asumsi!$A$5:$A$7,0)))</f>
        <v>0.05</v>
      </c>
      <c r="S3346" s="43">
        <f t="shared" si="422"/>
        <v>1</v>
      </c>
      <c r="T3346" s="45">
        <f t="shared" si="423"/>
        <v>67194.599999999991</v>
      </c>
      <c r="U3346" s="45">
        <f>IF(L3346=1,F3346*INDEX(Asumsi!$B$5:$B$7,MATCH(I3346,Asumsi!$A$5:$A$7,0))-F3346*R3346,0)</f>
        <v>559955</v>
      </c>
      <c r="V3346" s="45">
        <f>IF(S3346=1,U3346*(1-Asumsi!$B$10),U3346)</f>
        <v>531957.25</v>
      </c>
    </row>
    <row r="3347" spans="1:22" x14ac:dyDescent="0.35">
      <c r="A3347" s="43">
        <v>26919</v>
      </c>
      <c r="B3347" s="43" t="s">
        <v>202</v>
      </c>
      <c r="C3347" s="43" t="s">
        <v>786</v>
      </c>
      <c r="D3347" s="44">
        <v>41253</v>
      </c>
      <c r="E3347" s="43">
        <v>12</v>
      </c>
      <c r="F3347" s="43">
        <v>7069120</v>
      </c>
      <c r="G3347" s="43">
        <v>0.03</v>
      </c>
      <c r="H3347" s="43">
        <v>212074</v>
      </c>
      <c r="I3347" s="43" t="s">
        <v>76</v>
      </c>
      <c r="J3347" s="43" t="s">
        <v>141</v>
      </c>
      <c r="K3347" s="43">
        <f t="shared" si="416"/>
        <v>2012</v>
      </c>
      <c r="L3347" s="43">
        <f t="shared" si="417"/>
        <v>1</v>
      </c>
      <c r="M3347" s="43">
        <f t="shared" si="418"/>
        <v>0</v>
      </c>
      <c r="N3347" s="43">
        <f t="shared" si="419"/>
        <v>1</v>
      </c>
      <c r="O3347" s="43" t="str">
        <f t="shared" si="420"/>
        <v>B: 1-3%</v>
      </c>
      <c r="P3347" s="45">
        <f t="shared" si="421"/>
        <v>6857046</v>
      </c>
      <c r="Q3347" s="45">
        <f>IF(L3347=1,F3347*INDEX(Asumsi!$B$5:$B$7,MATCH(I3347,Asumsi!$A$5:$A$7,0))-H3347,0)</f>
        <v>1908662</v>
      </c>
      <c r="R3347" s="46">
        <f>MIN(G3347,INDEX(Asumsi!$C$5:$C$7,MATCH(I3347,Asumsi!$A$5:$A$7,0)))</f>
        <v>0.03</v>
      </c>
      <c r="S3347" s="43">
        <f t="shared" si="422"/>
        <v>0</v>
      </c>
      <c r="T3347" s="45">
        <f t="shared" si="423"/>
        <v>0</v>
      </c>
      <c r="U3347" s="45">
        <f>IF(L3347=1,F3347*INDEX(Asumsi!$B$5:$B$7,MATCH(I3347,Asumsi!$A$5:$A$7,0))-F3347*R3347,0)</f>
        <v>1908662.4</v>
      </c>
      <c r="V3347" s="45">
        <f>IF(S3347=1,U3347*(1-Asumsi!$B$10),U3347)</f>
        <v>1908662.4</v>
      </c>
    </row>
    <row r="3348" spans="1:22" x14ac:dyDescent="0.35">
      <c r="A3348" s="43">
        <v>26945</v>
      </c>
      <c r="B3348" s="43" t="s">
        <v>202</v>
      </c>
      <c r="C3348" s="43" t="s">
        <v>786</v>
      </c>
      <c r="D3348" s="44">
        <v>39849</v>
      </c>
      <c r="E3348" s="43">
        <v>29</v>
      </c>
      <c r="F3348" s="43">
        <v>442660</v>
      </c>
      <c r="G3348" s="43">
        <v>0</v>
      </c>
      <c r="H3348" s="43">
        <v>0</v>
      </c>
      <c r="I3348" s="43" t="s">
        <v>76</v>
      </c>
      <c r="J3348" s="43" t="s">
        <v>145</v>
      </c>
      <c r="K3348" s="43">
        <f t="shared" si="416"/>
        <v>2009</v>
      </c>
      <c r="L3348" s="43">
        <f t="shared" si="417"/>
        <v>1</v>
      </c>
      <c r="M3348" s="43">
        <f t="shared" si="418"/>
        <v>0</v>
      </c>
      <c r="N3348" s="43">
        <f t="shared" si="419"/>
        <v>1</v>
      </c>
      <c r="O3348" s="43" t="str">
        <f t="shared" si="420"/>
        <v>A: 0%</v>
      </c>
      <c r="P3348" s="45">
        <f t="shared" si="421"/>
        <v>442660</v>
      </c>
      <c r="Q3348" s="45">
        <f>IF(L3348=1,F3348*INDEX(Asumsi!$B$5:$B$7,MATCH(I3348,Asumsi!$A$5:$A$7,0))-H3348,0)</f>
        <v>132798</v>
      </c>
      <c r="R3348" s="46">
        <f>MIN(G3348,INDEX(Asumsi!$C$5:$C$7,MATCH(I3348,Asumsi!$A$5:$A$7,0)))</f>
        <v>0</v>
      </c>
      <c r="S3348" s="43">
        <f t="shared" si="422"/>
        <v>0</v>
      </c>
      <c r="T3348" s="45">
        <f t="shared" si="423"/>
        <v>0</v>
      </c>
      <c r="U3348" s="45">
        <f>IF(L3348=1,F3348*INDEX(Asumsi!$B$5:$B$7,MATCH(I3348,Asumsi!$A$5:$A$7,0))-F3348*R3348,0)</f>
        <v>132798</v>
      </c>
      <c r="V3348" s="45">
        <f>IF(S3348=1,U3348*(1-Asumsi!$B$10),U3348)</f>
        <v>132798</v>
      </c>
    </row>
    <row r="3349" spans="1:22" x14ac:dyDescent="0.35">
      <c r="A3349" s="43">
        <v>27364</v>
      </c>
      <c r="B3349" s="43" t="s">
        <v>202</v>
      </c>
      <c r="C3349" s="43" t="s">
        <v>408</v>
      </c>
      <c r="D3349" s="44">
        <v>40683</v>
      </c>
      <c r="E3349" s="43">
        <v>25</v>
      </c>
      <c r="F3349" s="43">
        <v>148140</v>
      </c>
      <c r="G3349" s="43">
        <v>0.04</v>
      </c>
      <c r="H3349" s="43">
        <v>5926</v>
      </c>
      <c r="I3349" s="43" t="s">
        <v>76</v>
      </c>
      <c r="J3349" s="43" t="s">
        <v>138</v>
      </c>
      <c r="K3349" s="43">
        <f t="shared" si="416"/>
        <v>2011</v>
      </c>
      <c r="L3349" s="43">
        <f t="shared" si="417"/>
        <v>1</v>
      </c>
      <c r="M3349" s="43">
        <f t="shared" si="418"/>
        <v>0</v>
      </c>
      <c r="N3349" s="43">
        <f t="shared" si="419"/>
        <v>1</v>
      </c>
      <c r="O3349" s="43" t="str">
        <f t="shared" si="420"/>
        <v>C: 4-6%</v>
      </c>
      <c r="P3349" s="45">
        <f t="shared" si="421"/>
        <v>142214</v>
      </c>
      <c r="Q3349" s="45">
        <f>IF(L3349=1,F3349*INDEX(Asumsi!$B$5:$B$7,MATCH(I3349,Asumsi!$A$5:$A$7,0))-H3349,0)</f>
        <v>38516</v>
      </c>
      <c r="R3349" s="46">
        <f>MIN(G3349,INDEX(Asumsi!$C$5:$C$7,MATCH(I3349,Asumsi!$A$5:$A$7,0)))</f>
        <v>0.04</v>
      </c>
      <c r="S3349" s="43">
        <f t="shared" si="422"/>
        <v>0</v>
      </c>
      <c r="T3349" s="45">
        <f t="shared" si="423"/>
        <v>0</v>
      </c>
      <c r="U3349" s="45">
        <f>IF(L3349=1,F3349*INDEX(Asumsi!$B$5:$B$7,MATCH(I3349,Asumsi!$A$5:$A$7,0))-F3349*R3349,0)</f>
        <v>38516.400000000001</v>
      </c>
      <c r="V3349" s="45">
        <f>IF(S3349=1,U3349*(1-Asumsi!$B$10),U3349)</f>
        <v>38516.400000000001</v>
      </c>
    </row>
    <row r="3350" spans="1:22" x14ac:dyDescent="0.35">
      <c r="A3350" s="43">
        <v>27460</v>
      </c>
      <c r="B3350" s="43" t="s">
        <v>202</v>
      </c>
      <c r="C3350" s="43" t="s">
        <v>796</v>
      </c>
      <c r="D3350" s="44">
        <v>39945</v>
      </c>
      <c r="E3350" s="43">
        <v>7</v>
      </c>
      <c r="F3350" s="43">
        <v>1710060</v>
      </c>
      <c r="G3350" s="43">
        <v>0.08</v>
      </c>
      <c r="H3350" s="43">
        <v>136805</v>
      </c>
      <c r="I3350" s="43" t="s">
        <v>75</v>
      </c>
      <c r="J3350" s="43" t="s">
        <v>135</v>
      </c>
      <c r="K3350" s="43">
        <f t="shared" si="416"/>
        <v>2009</v>
      </c>
      <c r="L3350" s="43">
        <f t="shared" si="417"/>
        <v>1</v>
      </c>
      <c r="M3350" s="43">
        <f t="shared" si="418"/>
        <v>0</v>
      </c>
      <c r="N3350" s="43">
        <f t="shared" si="419"/>
        <v>1</v>
      </c>
      <c r="O3350" s="43" t="str">
        <f t="shared" si="420"/>
        <v>D: 7%+</v>
      </c>
      <c r="P3350" s="45">
        <f t="shared" si="421"/>
        <v>1573255</v>
      </c>
      <c r="Q3350" s="45">
        <f>IF(L3350=1,F3350*INDEX(Asumsi!$B$5:$B$7,MATCH(I3350,Asumsi!$A$5:$A$7,0))-H3350,0)</f>
        <v>376213</v>
      </c>
      <c r="R3350" s="46">
        <f>MIN(G3350,INDEX(Asumsi!$C$5:$C$7,MATCH(I3350,Asumsi!$A$5:$A$7,0)))</f>
        <v>0.03</v>
      </c>
      <c r="S3350" s="43">
        <f t="shared" si="422"/>
        <v>1</v>
      </c>
      <c r="T3350" s="45">
        <f t="shared" si="423"/>
        <v>85503</v>
      </c>
      <c r="U3350" s="45">
        <f>IF(L3350=1,F3350*INDEX(Asumsi!$B$5:$B$7,MATCH(I3350,Asumsi!$A$5:$A$7,0))-F3350*R3350,0)</f>
        <v>461716.2</v>
      </c>
      <c r="V3350" s="45">
        <f>IF(S3350=1,U3350*(1-Asumsi!$B$10),U3350)</f>
        <v>438630.39</v>
      </c>
    </row>
    <row r="3351" spans="1:22" x14ac:dyDescent="0.35">
      <c r="A3351" s="43">
        <v>27717</v>
      </c>
      <c r="B3351" s="43" t="s">
        <v>202</v>
      </c>
      <c r="C3351" s="43" t="s">
        <v>808</v>
      </c>
      <c r="D3351" s="44">
        <v>40842</v>
      </c>
      <c r="E3351" s="43">
        <v>19</v>
      </c>
      <c r="F3351" s="43">
        <v>150380</v>
      </c>
      <c r="G3351" s="43">
        <v>0.05</v>
      </c>
      <c r="H3351" s="43">
        <v>7519</v>
      </c>
      <c r="I3351" s="43" t="s">
        <v>76</v>
      </c>
      <c r="J3351" s="43" t="s">
        <v>149</v>
      </c>
      <c r="K3351" s="43">
        <f t="shared" si="416"/>
        <v>2011</v>
      </c>
      <c r="L3351" s="43">
        <f t="shared" si="417"/>
        <v>1</v>
      </c>
      <c r="M3351" s="43">
        <f t="shared" si="418"/>
        <v>0</v>
      </c>
      <c r="N3351" s="43">
        <f t="shared" si="419"/>
        <v>1</v>
      </c>
      <c r="O3351" s="43" t="str">
        <f t="shared" si="420"/>
        <v>C: 4-6%</v>
      </c>
      <c r="P3351" s="45">
        <f t="shared" si="421"/>
        <v>142861</v>
      </c>
      <c r="Q3351" s="45">
        <f>IF(L3351=1,F3351*INDEX(Asumsi!$B$5:$B$7,MATCH(I3351,Asumsi!$A$5:$A$7,0))-H3351,0)</f>
        <v>37595</v>
      </c>
      <c r="R3351" s="46">
        <f>MIN(G3351,INDEX(Asumsi!$C$5:$C$7,MATCH(I3351,Asumsi!$A$5:$A$7,0)))</f>
        <v>0.05</v>
      </c>
      <c r="S3351" s="43">
        <f t="shared" si="422"/>
        <v>0</v>
      </c>
      <c r="T3351" s="45">
        <f t="shared" si="423"/>
        <v>0</v>
      </c>
      <c r="U3351" s="45">
        <f>IF(L3351=1,F3351*INDEX(Asumsi!$B$5:$B$7,MATCH(I3351,Asumsi!$A$5:$A$7,0))-F3351*R3351,0)</f>
        <v>37595</v>
      </c>
      <c r="V3351" s="45">
        <f>IF(S3351=1,U3351*(1-Asumsi!$B$10),U3351)</f>
        <v>37595</v>
      </c>
    </row>
    <row r="3352" spans="1:22" x14ac:dyDescent="0.35">
      <c r="A3352" s="43">
        <v>27936</v>
      </c>
      <c r="B3352" s="43" t="s">
        <v>202</v>
      </c>
      <c r="C3352" s="43" t="s">
        <v>789</v>
      </c>
      <c r="D3352" s="44">
        <v>40731</v>
      </c>
      <c r="E3352" s="43">
        <v>23</v>
      </c>
      <c r="F3352" s="43">
        <v>2056320</v>
      </c>
      <c r="G3352" s="43">
        <v>7.0000000000000007E-2</v>
      </c>
      <c r="H3352" s="43">
        <v>143942</v>
      </c>
      <c r="I3352" s="43" t="s">
        <v>77</v>
      </c>
      <c r="J3352" s="43" t="s">
        <v>137</v>
      </c>
      <c r="K3352" s="43">
        <f t="shared" si="416"/>
        <v>2011</v>
      </c>
      <c r="L3352" s="43">
        <f t="shared" si="417"/>
        <v>1</v>
      </c>
      <c r="M3352" s="43">
        <f t="shared" si="418"/>
        <v>0</v>
      </c>
      <c r="N3352" s="43">
        <f t="shared" si="419"/>
        <v>1</v>
      </c>
      <c r="O3352" s="43" t="str">
        <f t="shared" si="420"/>
        <v>D: 7%+</v>
      </c>
      <c r="P3352" s="45">
        <f t="shared" si="421"/>
        <v>1912378</v>
      </c>
      <c r="Q3352" s="45">
        <f>IF(L3352=1,F3352*INDEX(Asumsi!$B$5:$B$7,MATCH(I3352,Asumsi!$A$5:$A$7,0))-H3352,0)</f>
        <v>472954</v>
      </c>
      <c r="R3352" s="46">
        <f>MIN(G3352,INDEX(Asumsi!$C$5:$C$7,MATCH(I3352,Asumsi!$A$5:$A$7,0)))</f>
        <v>0.05</v>
      </c>
      <c r="S3352" s="43">
        <f t="shared" si="422"/>
        <v>1</v>
      </c>
      <c r="T3352" s="45">
        <f t="shared" si="423"/>
        <v>41126.400000000009</v>
      </c>
      <c r="U3352" s="45">
        <f>IF(L3352=1,F3352*INDEX(Asumsi!$B$5:$B$7,MATCH(I3352,Asumsi!$A$5:$A$7,0))-F3352*R3352,0)</f>
        <v>514080</v>
      </c>
      <c r="V3352" s="45">
        <f>IF(S3352=1,U3352*(1-Asumsi!$B$10),U3352)</f>
        <v>488376</v>
      </c>
    </row>
    <row r="3353" spans="1:22" x14ac:dyDescent="0.35">
      <c r="A3353" s="43">
        <v>28228</v>
      </c>
      <c r="B3353" s="43" t="s">
        <v>202</v>
      </c>
      <c r="C3353" s="43" t="s">
        <v>797</v>
      </c>
      <c r="D3353" s="44">
        <v>41101</v>
      </c>
      <c r="E3353" s="43">
        <v>5</v>
      </c>
      <c r="F3353" s="43">
        <v>692460</v>
      </c>
      <c r="G3353" s="43">
        <v>0</v>
      </c>
      <c r="H3353" s="43">
        <v>0</v>
      </c>
      <c r="I3353" s="43" t="s">
        <v>76</v>
      </c>
      <c r="J3353" s="43" t="s">
        <v>146</v>
      </c>
      <c r="K3353" s="43">
        <f t="shared" si="416"/>
        <v>2012</v>
      </c>
      <c r="L3353" s="43">
        <f t="shared" si="417"/>
        <v>1</v>
      </c>
      <c r="M3353" s="43">
        <f t="shared" si="418"/>
        <v>0</v>
      </c>
      <c r="N3353" s="43">
        <f t="shared" si="419"/>
        <v>1</v>
      </c>
      <c r="O3353" s="43" t="str">
        <f t="shared" si="420"/>
        <v>A: 0%</v>
      </c>
      <c r="P3353" s="45">
        <f t="shared" si="421"/>
        <v>692460</v>
      </c>
      <c r="Q3353" s="45">
        <f>IF(L3353=1,F3353*INDEX(Asumsi!$B$5:$B$7,MATCH(I3353,Asumsi!$A$5:$A$7,0))-H3353,0)</f>
        <v>207738</v>
      </c>
      <c r="R3353" s="46">
        <f>MIN(G3353,INDEX(Asumsi!$C$5:$C$7,MATCH(I3353,Asumsi!$A$5:$A$7,0)))</f>
        <v>0</v>
      </c>
      <c r="S3353" s="43">
        <f t="shared" si="422"/>
        <v>0</v>
      </c>
      <c r="T3353" s="45">
        <f t="shared" si="423"/>
        <v>0</v>
      </c>
      <c r="U3353" s="45">
        <f>IF(L3353=1,F3353*INDEX(Asumsi!$B$5:$B$7,MATCH(I3353,Asumsi!$A$5:$A$7,0))-F3353*R3353,0)</f>
        <v>207738</v>
      </c>
      <c r="V3353" s="45">
        <f>IF(S3353=1,U3353*(1-Asumsi!$B$10),U3353)</f>
        <v>207738</v>
      </c>
    </row>
    <row r="3354" spans="1:22" x14ac:dyDescent="0.35">
      <c r="A3354" s="43">
        <v>28259</v>
      </c>
      <c r="B3354" s="43" t="s">
        <v>202</v>
      </c>
      <c r="C3354" s="43" t="s">
        <v>810</v>
      </c>
      <c r="D3354" s="44">
        <v>40121</v>
      </c>
      <c r="E3354" s="43">
        <v>22</v>
      </c>
      <c r="F3354" s="43">
        <v>498480</v>
      </c>
      <c r="G3354" s="43">
        <v>0.06</v>
      </c>
      <c r="H3354" s="43">
        <v>29909</v>
      </c>
      <c r="I3354" s="43" t="s">
        <v>77</v>
      </c>
      <c r="J3354" s="43" t="s">
        <v>142</v>
      </c>
      <c r="K3354" s="43">
        <f t="shared" si="416"/>
        <v>2009</v>
      </c>
      <c r="L3354" s="43">
        <f t="shared" si="417"/>
        <v>1</v>
      </c>
      <c r="M3354" s="43">
        <f t="shared" si="418"/>
        <v>0</v>
      </c>
      <c r="N3354" s="43">
        <f t="shared" si="419"/>
        <v>1</v>
      </c>
      <c r="O3354" s="43" t="str">
        <f t="shared" si="420"/>
        <v>C: 4-6%</v>
      </c>
      <c r="P3354" s="45">
        <f t="shared" si="421"/>
        <v>468571</v>
      </c>
      <c r="Q3354" s="45">
        <f>IF(L3354=1,F3354*INDEX(Asumsi!$B$5:$B$7,MATCH(I3354,Asumsi!$A$5:$A$7,0))-H3354,0)</f>
        <v>119635</v>
      </c>
      <c r="R3354" s="46">
        <f>MIN(G3354,INDEX(Asumsi!$C$5:$C$7,MATCH(I3354,Asumsi!$A$5:$A$7,0)))</f>
        <v>0.05</v>
      </c>
      <c r="S3354" s="43">
        <f t="shared" si="422"/>
        <v>1</v>
      </c>
      <c r="T3354" s="45">
        <f t="shared" si="423"/>
        <v>4984.7999999999975</v>
      </c>
      <c r="U3354" s="45">
        <f>IF(L3354=1,F3354*INDEX(Asumsi!$B$5:$B$7,MATCH(I3354,Asumsi!$A$5:$A$7,0))-F3354*R3354,0)</f>
        <v>124620</v>
      </c>
      <c r="V3354" s="45">
        <f>IF(S3354=1,U3354*(1-Asumsi!$B$10),U3354)</f>
        <v>118389</v>
      </c>
    </row>
    <row r="3355" spans="1:22" x14ac:dyDescent="0.35">
      <c r="A3355" s="43">
        <v>28419</v>
      </c>
      <c r="B3355" s="43" t="s">
        <v>209</v>
      </c>
      <c r="C3355" s="43" t="s">
        <v>813</v>
      </c>
      <c r="D3355" s="44">
        <v>40117</v>
      </c>
      <c r="E3355" s="43">
        <v>9</v>
      </c>
      <c r="F3355" s="43">
        <v>267700</v>
      </c>
      <c r="G3355" s="43">
        <v>0.03</v>
      </c>
      <c r="H3355" s="43">
        <v>8031</v>
      </c>
      <c r="I3355" s="43" t="s">
        <v>76</v>
      </c>
      <c r="J3355" s="43" t="s">
        <v>140</v>
      </c>
      <c r="K3355" s="43">
        <f t="shared" si="416"/>
        <v>2009</v>
      </c>
      <c r="L3355" s="43">
        <f t="shared" si="417"/>
        <v>0</v>
      </c>
      <c r="M3355" s="43">
        <f t="shared" si="418"/>
        <v>1</v>
      </c>
      <c r="N3355" s="43">
        <f t="shared" si="419"/>
        <v>1</v>
      </c>
      <c r="O3355" s="43" t="str">
        <f t="shared" si="420"/>
        <v>B: 1-3%</v>
      </c>
      <c r="P3355" s="45">
        <f t="shared" si="421"/>
        <v>0</v>
      </c>
      <c r="Q3355" s="45">
        <f>IF(L3355=1,F3355*INDEX(Asumsi!$B$5:$B$7,MATCH(I3355,Asumsi!$A$5:$A$7,0))-H3355,0)</f>
        <v>0</v>
      </c>
      <c r="R3355" s="46">
        <f>MIN(G3355,INDEX(Asumsi!$C$5:$C$7,MATCH(I3355,Asumsi!$A$5:$A$7,0)))</f>
        <v>0.03</v>
      </c>
      <c r="S3355" s="43">
        <f t="shared" si="422"/>
        <v>0</v>
      </c>
      <c r="T3355" s="45">
        <f t="shared" si="423"/>
        <v>0</v>
      </c>
      <c r="U3355" s="45">
        <f>IF(L3355=1,F3355*INDEX(Asumsi!$B$5:$B$7,MATCH(I3355,Asumsi!$A$5:$A$7,0))-F3355*R3355,0)</f>
        <v>0</v>
      </c>
      <c r="V3355" s="45">
        <f>IF(S3355=1,U3355*(1-Asumsi!$B$10),U3355)</f>
        <v>0</v>
      </c>
    </row>
    <row r="3356" spans="1:22" x14ac:dyDescent="0.35">
      <c r="A3356" s="43">
        <v>28614</v>
      </c>
      <c r="B3356" s="43" t="s">
        <v>202</v>
      </c>
      <c r="C3356" s="43" t="s">
        <v>357</v>
      </c>
      <c r="D3356" s="44">
        <v>40105</v>
      </c>
      <c r="E3356" s="43">
        <v>50</v>
      </c>
      <c r="F3356" s="43">
        <v>15655020</v>
      </c>
      <c r="G3356" s="43">
        <v>0.05</v>
      </c>
      <c r="H3356" s="43">
        <v>782751</v>
      </c>
      <c r="I3356" s="43" t="s">
        <v>77</v>
      </c>
      <c r="J3356" s="43" t="s">
        <v>142</v>
      </c>
      <c r="K3356" s="43">
        <f t="shared" si="416"/>
        <v>2009</v>
      </c>
      <c r="L3356" s="43">
        <f t="shared" si="417"/>
        <v>1</v>
      </c>
      <c r="M3356" s="43">
        <f t="shared" si="418"/>
        <v>0</v>
      </c>
      <c r="N3356" s="43">
        <f t="shared" si="419"/>
        <v>1</v>
      </c>
      <c r="O3356" s="43" t="str">
        <f t="shared" si="420"/>
        <v>C: 4-6%</v>
      </c>
      <c r="P3356" s="45">
        <f t="shared" si="421"/>
        <v>14872269</v>
      </c>
      <c r="Q3356" s="45">
        <f>IF(L3356=1,F3356*INDEX(Asumsi!$B$5:$B$7,MATCH(I3356,Asumsi!$A$5:$A$7,0))-H3356,0)</f>
        <v>3913755</v>
      </c>
      <c r="R3356" s="46">
        <f>MIN(G3356,INDEX(Asumsi!$C$5:$C$7,MATCH(I3356,Asumsi!$A$5:$A$7,0)))</f>
        <v>0.05</v>
      </c>
      <c r="S3356" s="43">
        <f t="shared" si="422"/>
        <v>0</v>
      </c>
      <c r="T3356" s="45">
        <f t="shared" si="423"/>
        <v>0</v>
      </c>
      <c r="U3356" s="45">
        <f>IF(L3356=1,F3356*INDEX(Asumsi!$B$5:$B$7,MATCH(I3356,Asumsi!$A$5:$A$7,0))-F3356*R3356,0)</f>
        <v>3913755</v>
      </c>
      <c r="V3356" s="45">
        <f>IF(S3356=1,U3356*(1-Asumsi!$B$10),U3356)</f>
        <v>3913755</v>
      </c>
    </row>
    <row r="3357" spans="1:22" x14ac:dyDescent="0.35">
      <c r="A3357" s="43">
        <v>28741</v>
      </c>
      <c r="B3357" s="43" t="s">
        <v>202</v>
      </c>
      <c r="C3357" s="43" t="s">
        <v>814</v>
      </c>
      <c r="D3357" s="44">
        <v>40602</v>
      </c>
      <c r="E3357" s="43">
        <v>13</v>
      </c>
      <c r="F3357" s="43">
        <v>140260</v>
      </c>
      <c r="G3357" s="43">
        <v>0.02</v>
      </c>
      <c r="H3357" s="43">
        <v>2805</v>
      </c>
      <c r="I3357" s="43" t="s">
        <v>76</v>
      </c>
      <c r="J3357" s="43" t="s">
        <v>145</v>
      </c>
      <c r="K3357" s="43">
        <f t="shared" si="416"/>
        <v>2011</v>
      </c>
      <c r="L3357" s="43">
        <f t="shared" si="417"/>
        <v>1</v>
      </c>
      <c r="M3357" s="43">
        <f t="shared" si="418"/>
        <v>0</v>
      </c>
      <c r="N3357" s="43">
        <f t="shared" si="419"/>
        <v>1</v>
      </c>
      <c r="O3357" s="43" t="str">
        <f t="shared" si="420"/>
        <v>B: 1-3%</v>
      </c>
      <c r="P3357" s="45">
        <f t="shared" si="421"/>
        <v>137455</v>
      </c>
      <c r="Q3357" s="45">
        <f>IF(L3357=1,F3357*INDEX(Asumsi!$B$5:$B$7,MATCH(I3357,Asumsi!$A$5:$A$7,0))-H3357,0)</f>
        <v>39273</v>
      </c>
      <c r="R3357" s="46">
        <f>MIN(G3357,INDEX(Asumsi!$C$5:$C$7,MATCH(I3357,Asumsi!$A$5:$A$7,0)))</f>
        <v>0.02</v>
      </c>
      <c r="S3357" s="43">
        <f t="shared" si="422"/>
        <v>0</v>
      </c>
      <c r="T3357" s="45">
        <f t="shared" si="423"/>
        <v>0</v>
      </c>
      <c r="U3357" s="45">
        <f>IF(L3357=1,F3357*INDEX(Asumsi!$B$5:$B$7,MATCH(I3357,Asumsi!$A$5:$A$7,0))-F3357*R3357,0)</f>
        <v>39272.800000000003</v>
      </c>
      <c r="V3357" s="45">
        <f>IF(S3357=1,U3357*(1-Asumsi!$B$10),U3357)</f>
        <v>39272.800000000003</v>
      </c>
    </row>
    <row r="3358" spans="1:22" x14ac:dyDescent="0.35">
      <c r="A3358" s="43">
        <v>28769</v>
      </c>
      <c r="B3358" s="43" t="s">
        <v>202</v>
      </c>
      <c r="C3358" s="43" t="s">
        <v>805</v>
      </c>
      <c r="D3358" s="44">
        <v>40418</v>
      </c>
      <c r="E3358" s="43">
        <v>6</v>
      </c>
      <c r="F3358" s="43">
        <v>391500</v>
      </c>
      <c r="G3358" s="43">
        <v>0.02</v>
      </c>
      <c r="H3358" s="43">
        <v>7830</v>
      </c>
      <c r="I3358" s="43" t="s">
        <v>77</v>
      </c>
      <c r="J3358" s="43" t="s">
        <v>142</v>
      </c>
      <c r="K3358" s="43">
        <f t="shared" si="416"/>
        <v>2010</v>
      </c>
      <c r="L3358" s="43">
        <f t="shared" si="417"/>
        <v>1</v>
      </c>
      <c r="M3358" s="43">
        <f t="shared" si="418"/>
        <v>0</v>
      </c>
      <c r="N3358" s="43">
        <f t="shared" si="419"/>
        <v>1</v>
      </c>
      <c r="O3358" s="43" t="str">
        <f t="shared" si="420"/>
        <v>B: 1-3%</v>
      </c>
      <c r="P3358" s="45">
        <f t="shared" si="421"/>
        <v>383670</v>
      </c>
      <c r="Q3358" s="45">
        <f>IF(L3358=1,F3358*INDEX(Asumsi!$B$5:$B$7,MATCH(I3358,Asumsi!$A$5:$A$7,0))-H3358,0)</f>
        <v>109620</v>
      </c>
      <c r="R3358" s="46">
        <f>MIN(G3358,INDEX(Asumsi!$C$5:$C$7,MATCH(I3358,Asumsi!$A$5:$A$7,0)))</f>
        <v>0.02</v>
      </c>
      <c r="S3358" s="43">
        <f t="shared" si="422"/>
        <v>0</v>
      </c>
      <c r="T3358" s="45">
        <f t="shared" si="423"/>
        <v>0</v>
      </c>
      <c r="U3358" s="45">
        <f>IF(L3358=1,F3358*INDEX(Asumsi!$B$5:$B$7,MATCH(I3358,Asumsi!$A$5:$A$7,0))-F3358*R3358,0)</f>
        <v>109620</v>
      </c>
      <c r="V3358" s="45">
        <f>IF(S3358=1,U3358*(1-Asumsi!$B$10),U3358)</f>
        <v>109620</v>
      </c>
    </row>
    <row r="3359" spans="1:22" x14ac:dyDescent="0.35">
      <c r="A3359" s="43">
        <v>28928</v>
      </c>
      <c r="B3359" s="43" t="s">
        <v>209</v>
      </c>
      <c r="C3359" s="43" t="s">
        <v>811</v>
      </c>
      <c r="D3359" s="44">
        <v>40298</v>
      </c>
      <c r="E3359" s="43">
        <v>3</v>
      </c>
      <c r="F3359" s="43">
        <v>370320</v>
      </c>
      <c r="G3359" s="43">
        <v>0.02</v>
      </c>
      <c r="H3359" s="43">
        <v>7406</v>
      </c>
      <c r="I3359" s="43" t="s">
        <v>76</v>
      </c>
      <c r="J3359" s="43" t="s">
        <v>141</v>
      </c>
      <c r="K3359" s="43">
        <f t="shared" si="416"/>
        <v>2010</v>
      </c>
      <c r="L3359" s="43">
        <f t="shared" si="417"/>
        <v>0</v>
      </c>
      <c r="M3359" s="43">
        <f t="shared" si="418"/>
        <v>1</v>
      </c>
      <c r="N3359" s="43">
        <f t="shared" si="419"/>
        <v>1</v>
      </c>
      <c r="O3359" s="43" t="str">
        <f t="shared" si="420"/>
        <v>B: 1-3%</v>
      </c>
      <c r="P3359" s="45">
        <f t="shared" si="421"/>
        <v>0</v>
      </c>
      <c r="Q3359" s="45">
        <f>IF(L3359=1,F3359*INDEX(Asumsi!$B$5:$B$7,MATCH(I3359,Asumsi!$A$5:$A$7,0))-H3359,0)</f>
        <v>0</v>
      </c>
      <c r="R3359" s="46">
        <f>MIN(G3359,INDEX(Asumsi!$C$5:$C$7,MATCH(I3359,Asumsi!$A$5:$A$7,0)))</f>
        <v>0.02</v>
      </c>
      <c r="S3359" s="43">
        <f t="shared" si="422"/>
        <v>0</v>
      </c>
      <c r="T3359" s="45">
        <f t="shared" si="423"/>
        <v>0</v>
      </c>
      <c r="U3359" s="45">
        <f>IF(L3359=1,F3359*INDEX(Asumsi!$B$5:$B$7,MATCH(I3359,Asumsi!$A$5:$A$7,0))-F3359*R3359,0)</f>
        <v>0</v>
      </c>
      <c r="V3359" s="45">
        <f>IF(S3359=1,U3359*(1-Asumsi!$B$10),U3359)</f>
        <v>0</v>
      </c>
    </row>
    <row r="3360" spans="1:22" x14ac:dyDescent="0.35">
      <c r="A3360" s="43">
        <v>29058</v>
      </c>
      <c r="B3360" s="43" t="s">
        <v>202</v>
      </c>
      <c r="C3360" s="43" t="s">
        <v>775</v>
      </c>
      <c r="D3360" s="44">
        <v>40181</v>
      </c>
      <c r="E3360" s="43">
        <v>43</v>
      </c>
      <c r="F3360" s="43">
        <v>575220</v>
      </c>
      <c r="G3360" s="43">
        <v>0.02</v>
      </c>
      <c r="H3360" s="43">
        <v>11504</v>
      </c>
      <c r="I3360" s="43" t="s">
        <v>76</v>
      </c>
      <c r="J3360" s="43" t="s">
        <v>145</v>
      </c>
      <c r="K3360" s="43">
        <f t="shared" si="416"/>
        <v>2010</v>
      </c>
      <c r="L3360" s="43">
        <f t="shared" si="417"/>
        <v>1</v>
      </c>
      <c r="M3360" s="43">
        <f t="shared" si="418"/>
        <v>0</v>
      </c>
      <c r="N3360" s="43">
        <f t="shared" si="419"/>
        <v>1</v>
      </c>
      <c r="O3360" s="43" t="str">
        <f t="shared" si="420"/>
        <v>B: 1-3%</v>
      </c>
      <c r="P3360" s="45">
        <f t="shared" si="421"/>
        <v>563716</v>
      </c>
      <c r="Q3360" s="45">
        <f>IF(L3360=1,F3360*INDEX(Asumsi!$B$5:$B$7,MATCH(I3360,Asumsi!$A$5:$A$7,0))-H3360,0)</f>
        <v>161062</v>
      </c>
      <c r="R3360" s="46">
        <f>MIN(G3360,INDEX(Asumsi!$C$5:$C$7,MATCH(I3360,Asumsi!$A$5:$A$7,0)))</f>
        <v>0.02</v>
      </c>
      <c r="S3360" s="43">
        <f t="shared" si="422"/>
        <v>0</v>
      </c>
      <c r="T3360" s="45">
        <f t="shared" si="423"/>
        <v>0</v>
      </c>
      <c r="U3360" s="45">
        <f>IF(L3360=1,F3360*INDEX(Asumsi!$B$5:$B$7,MATCH(I3360,Asumsi!$A$5:$A$7,0))-F3360*R3360,0)</f>
        <v>161061.6</v>
      </c>
      <c r="V3360" s="45">
        <f>IF(S3360=1,U3360*(1-Asumsi!$B$10),U3360)</f>
        <v>161061.6</v>
      </c>
    </row>
    <row r="3361" spans="1:22" x14ac:dyDescent="0.35">
      <c r="A3361" s="43">
        <v>29127</v>
      </c>
      <c r="B3361" s="43" t="s">
        <v>202</v>
      </c>
      <c r="C3361" s="43" t="s">
        <v>810</v>
      </c>
      <c r="D3361" s="44">
        <v>39903</v>
      </c>
      <c r="E3361" s="43">
        <v>18</v>
      </c>
      <c r="F3361" s="43">
        <v>62260</v>
      </c>
      <c r="G3361" s="43">
        <v>0.06</v>
      </c>
      <c r="H3361" s="43">
        <v>3736</v>
      </c>
      <c r="I3361" s="43" t="s">
        <v>76</v>
      </c>
      <c r="J3361" s="43" t="s">
        <v>147</v>
      </c>
      <c r="K3361" s="43">
        <f t="shared" si="416"/>
        <v>2009</v>
      </c>
      <c r="L3361" s="43">
        <f t="shared" si="417"/>
        <v>1</v>
      </c>
      <c r="M3361" s="43">
        <f t="shared" si="418"/>
        <v>0</v>
      </c>
      <c r="N3361" s="43">
        <f t="shared" si="419"/>
        <v>1</v>
      </c>
      <c r="O3361" s="43" t="str">
        <f t="shared" si="420"/>
        <v>C: 4-6%</v>
      </c>
      <c r="P3361" s="45">
        <f t="shared" si="421"/>
        <v>58524</v>
      </c>
      <c r="Q3361" s="45">
        <f>IF(L3361=1,F3361*INDEX(Asumsi!$B$5:$B$7,MATCH(I3361,Asumsi!$A$5:$A$7,0))-H3361,0)</f>
        <v>14942</v>
      </c>
      <c r="R3361" s="46">
        <f>MIN(G3361,INDEX(Asumsi!$C$5:$C$7,MATCH(I3361,Asumsi!$A$5:$A$7,0)))</f>
        <v>0.05</v>
      </c>
      <c r="S3361" s="43">
        <f t="shared" si="422"/>
        <v>1</v>
      </c>
      <c r="T3361" s="45">
        <f t="shared" si="423"/>
        <v>622.59999999999968</v>
      </c>
      <c r="U3361" s="45">
        <f>IF(L3361=1,F3361*INDEX(Asumsi!$B$5:$B$7,MATCH(I3361,Asumsi!$A$5:$A$7,0))-F3361*R3361,0)</f>
        <v>15565</v>
      </c>
      <c r="V3361" s="45">
        <f>IF(S3361=1,U3361*(1-Asumsi!$B$10),U3361)</f>
        <v>14786.75</v>
      </c>
    </row>
    <row r="3362" spans="1:22" x14ac:dyDescent="0.35">
      <c r="A3362" s="43">
        <v>29191</v>
      </c>
      <c r="B3362" s="43" t="s">
        <v>202</v>
      </c>
      <c r="C3362" s="43" t="s">
        <v>776</v>
      </c>
      <c r="D3362" s="44">
        <v>41088</v>
      </c>
      <c r="E3362" s="43">
        <v>26</v>
      </c>
      <c r="F3362" s="43">
        <v>14403780</v>
      </c>
      <c r="G3362" s="43">
        <v>0.09</v>
      </c>
      <c r="H3362" s="43">
        <v>1296340</v>
      </c>
      <c r="I3362" s="43" t="s">
        <v>75</v>
      </c>
      <c r="J3362" s="43" t="s">
        <v>136</v>
      </c>
      <c r="K3362" s="43">
        <f t="shared" si="416"/>
        <v>2012</v>
      </c>
      <c r="L3362" s="43">
        <f t="shared" si="417"/>
        <v>1</v>
      </c>
      <c r="M3362" s="43">
        <f t="shared" si="418"/>
        <v>0</v>
      </c>
      <c r="N3362" s="43">
        <f t="shared" si="419"/>
        <v>1</v>
      </c>
      <c r="O3362" s="43" t="str">
        <f t="shared" si="420"/>
        <v>D: 7%+</v>
      </c>
      <c r="P3362" s="45">
        <f t="shared" si="421"/>
        <v>13107440</v>
      </c>
      <c r="Q3362" s="45">
        <f>IF(L3362=1,F3362*INDEX(Asumsi!$B$5:$B$7,MATCH(I3362,Asumsi!$A$5:$A$7,0))-H3362,0)</f>
        <v>3024794</v>
      </c>
      <c r="R3362" s="46">
        <f>MIN(G3362,INDEX(Asumsi!$C$5:$C$7,MATCH(I3362,Asumsi!$A$5:$A$7,0)))</f>
        <v>0.03</v>
      </c>
      <c r="S3362" s="43">
        <f t="shared" si="422"/>
        <v>1</v>
      </c>
      <c r="T3362" s="45">
        <f t="shared" si="423"/>
        <v>864226.79999999993</v>
      </c>
      <c r="U3362" s="45">
        <f>IF(L3362=1,F3362*INDEX(Asumsi!$B$5:$B$7,MATCH(I3362,Asumsi!$A$5:$A$7,0))-F3362*R3362,0)</f>
        <v>3889020.6</v>
      </c>
      <c r="V3362" s="45">
        <f>IF(S3362=1,U3362*(1-Asumsi!$B$10),U3362)</f>
        <v>3694569.57</v>
      </c>
    </row>
    <row r="3363" spans="1:22" x14ac:dyDescent="0.35">
      <c r="A3363" s="43">
        <v>29249</v>
      </c>
      <c r="B3363" s="43" t="s">
        <v>202</v>
      </c>
      <c r="C3363" s="43" t="s">
        <v>815</v>
      </c>
      <c r="D3363" s="44">
        <v>40707</v>
      </c>
      <c r="E3363" s="43">
        <v>12</v>
      </c>
      <c r="F3363" s="43">
        <v>6313200</v>
      </c>
      <c r="G3363" s="43">
        <v>0.1</v>
      </c>
      <c r="H3363" s="43">
        <v>631320</v>
      </c>
      <c r="I3363" s="43" t="s">
        <v>75</v>
      </c>
      <c r="J3363" s="43" t="s">
        <v>135</v>
      </c>
      <c r="K3363" s="43">
        <f t="shared" si="416"/>
        <v>2011</v>
      </c>
      <c r="L3363" s="43">
        <f t="shared" si="417"/>
        <v>1</v>
      </c>
      <c r="M3363" s="43">
        <f t="shared" si="418"/>
        <v>0</v>
      </c>
      <c r="N3363" s="43">
        <f t="shared" si="419"/>
        <v>1</v>
      </c>
      <c r="O3363" s="43" t="str">
        <f t="shared" si="420"/>
        <v>D: 7%+</v>
      </c>
      <c r="P3363" s="45">
        <f t="shared" si="421"/>
        <v>5681880</v>
      </c>
      <c r="Q3363" s="45">
        <f>IF(L3363=1,F3363*INDEX(Asumsi!$B$5:$B$7,MATCH(I3363,Asumsi!$A$5:$A$7,0))-H3363,0)</f>
        <v>1262640</v>
      </c>
      <c r="R3363" s="46">
        <f>MIN(G3363,INDEX(Asumsi!$C$5:$C$7,MATCH(I3363,Asumsi!$A$5:$A$7,0)))</f>
        <v>0.03</v>
      </c>
      <c r="S3363" s="43">
        <f t="shared" si="422"/>
        <v>1</v>
      </c>
      <c r="T3363" s="45">
        <f t="shared" si="423"/>
        <v>441924.00000000006</v>
      </c>
      <c r="U3363" s="45">
        <f>IF(L3363=1,F3363*INDEX(Asumsi!$B$5:$B$7,MATCH(I3363,Asumsi!$A$5:$A$7,0))-F3363*R3363,0)</f>
        <v>1704564</v>
      </c>
      <c r="V3363" s="45">
        <f>IF(S3363=1,U3363*(1-Asumsi!$B$10),U3363)</f>
        <v>1619335.7999999998</v>
      </c>
    </row>
    <row r="3364" spans="1:22" x14ac:dyDescent="0.35">
      <c r="A3364" s="43">
        <v>29347</v>
      </c>
      <c r="B3364" s="43" t="s">
        <v>202</v>
      </c>
      <c r="C3364" s="43" t="s">
        <v>357</v>
      </c>
      <c r="D3364" s="44">
        <v>41133</v>
      </c>
      <c r="E3364" s="43">
        <v>50</v>
      </c>
      <c r="F3364" s="43">
        <v>4080780</v>
      </c>
      <c r="G3364" s="43">
        <v>7.0000000000000007E-2</v>
      </c>
      <c r="H3364" s="43">
        <v>285655</v>
      </c>
      <c r="I3364" s="43" t="s">
        <v>76</v>
      </c>
      <c r="J3364" s="43" t="s">
        <v>145</v>
      </c>
      <c r="K3364" s="43">
        <f t="shared" si="416"/>
        <v>2012</v>
      </c>
      <c r="L3364" s="43">
        <f t="shared" si="417"/>
        <v>1</v>
      </c>
      <c r="M3364" s="43">
        <f t="shared" si="418"/>
        <v>0</v>
      </c>
      <c r="N3364" s="43">
        <f t="shared" si="419"/>
        <v>1</v>
      </c>
      <c r="O3364" s="43" t="str">
        <f t="shared" si="420"/>
        <v>D: 7%+</v>
      </c>
      <c r="P3364" s="45">
        <f t="shared" si="421"/>
        <v>3795125</v>
      </c>
      <c r="Q3364" s="45">
        <f>IF(L3364=1,F3364*INDEX(Asumsi!$B$5:$B$7,MATCH(I3364,Asumsi!$A$5:$A$7,0))-H3364,0)</f>
        <v>938579</v>
      </c>
      <c r="R3364" s="46">
        <f>MIN(G3364,INDEX(Asumsi!$C$5:$C$7,MATCH(I3364,Asumsi!$A$5:$A$7,0)))</f>
        <v>0.05</v>
      </c>
      <c r="S3364" s="43">
        <f t="shared" si="422"/>
        <v>1</v>
      </c>
      <c r="T3364" s="45">
        <f t="shared" si="423"/>
        <v>81615.60000000002</v>
      </c>
      <c r="U3364" s="45">
        <f>IF(L3364=1,F3364*INDEX(Asumsi!$B$5:$B$7,MATCH(I3364,Asumsi!$A$5:$A$7,0))-F3364*R3364,0)</f>
        <v>1020195</v>
      </c>
      <c r="V3364" s="45">
        <f>IF(S3364=1,U3364*(1-Asumsi!$B$10),U3364)</f>
        <v>969185.25</v>
      </c>
    </row>
    <row r="3365" spans="1:22" x14ac:dyDescent="0.35">
      <c r="A3365" s="43">
        <v>29478</v>
      </c>
      <c r="B3365" s="43" t="s">
        <v>202</v>
      </c>
      <c r="C3365" s="43" t="s">
        <v>798</v>
      </c>
      <c r="D3365" s="44">
        <v>40277</v>
      </c>
      <c r="E3365" s="43">
        <v>15</v>
      </c>
      <c r="F3365" s="43">
        <v>545785</v>
      </c>
      <c r="G3365" s="43">
        <v>0.01</v>
      </c>
      <c r="H3365" s="43">
        <v>5458</v>
      </c>
      <c r="I3365" s="43" t="s">
        <v>77</v>
      </c>
      <c r="J3365" s="43" t="s">
        <v>137</v>
      </c>
      <c r="K3365" s="43">
        <f t="shared" si="416"/>
        <v>2010</v>
      </c>
      <c r="L3365" s="43">
        <f t="shared" si="417"/>
        <v>1</v>
      </c>
      <c r="M3365" s="43">
        <f t="shared" si="418"/>
        <v>0</v>
      </c>
      <c r="N3365" s="43">
        <f t="shared" si="419"/>
        <v>1</v>
      </c>
      <c r="O3365" s="43" t="str">
        <f t="shared" si="420"/>
        <v>B: 1-3%</v>
      </c>
      <c r="P3365" s="45">
        <f t="shared" si="421"/>
        <v>540327</v>
      </c>
      <c r="Q3365" s="45">
        <f>IF(L3365=1,F3365*INDEX(Asumsi!$B$5:$B$7,MATCH(I3365,Asumsi!$A$5:$A$7,0))-H3365,0)</f>
        <v>158277.5</v>
      </c>
      <c r="R3365" s="46">
        <f>MIN(G3365,INDEX(Asumsi!$C$5:$C$7,MATCH(I3365,Asumsi!$A$5:$A$7,0)))</f>
        <v>0.01</v>
      </c>
      <c r="S3365" s="43">
        <f t="shared" si="422"/>
        <v>0</v>
      </c>
      <c r="T3365" s="45">
        <f t="shared" si="423"/>
        <v>0</v>
      </c>
      <c r="U3365" s="45">
        <f>IF(L3365=1,F3365*INDEX(Asumsi!$B$5:$B$7,MATCH(I3365,Asumsi!$A$5:$A$7,0))-F3365*R3365,0)</f>
        <v>158277.65</v>
      </c>
      <c r="V3365" s="45">
        <f>IF(S3365=1,U3365*(1-Asumsi!$B$10),U3365)</f>
        <v>158277.65</v>
      </c>
    </row>
    <row r="3366" spans="1:22" x14ac:dyDescent="0.35">
      <c r="A3366" s="43">
        <v>29991</v>
      </c>
      <c r="B3366" s="43" t="s">
        <v>209</v>
      </c>
      <c r="C3366" s="43" t="s">
        <v>788</v>
      </c>
      <c r="D3366" s="44">
        <v>41187</v>
      </c>
      <c r="E3366" s="43">
        <v>41</v>
      </c>
      <c r="F3366" s="43">
        <v>246220</v>
      </c>
      <c r="G3366" s="43">
        <v>0.06</v>
      </c>
      <c r="H3366" s="43">
        <v>14773</v>
      </c>
      <c r="I3366" s="43" t="s">
        <v>76</v>
      </c>
      <c r="J3366" s="43" t="s">
        <v>149</v>
      </c>
      <c r="K3366" s="43">
        <f t="shared" si="416"/>
        <v>2012</v>
      </c>
      <c r="L3366" s="43">
        <f t="shared" si="417"/>
        <v>0</v>
      </c>
      <c r="M3366" s="43">
        <f t="shared" si="418"/>
        <v>1</v>
      </c>
      <c r="N3366" s="43">
        <f t="shared" si="419"/>
        <v>1</v>
      </c>
      <c r="O3366" s="43" t="str">
        <f t="shared" si="420"/>
        <v>C: 4-6%</v>
      </c>
      <c r="P3366" s="45">
        <f t="shared" si="421"/>
        <v>0</v>
      </c>
      <c r="Q3366" s="45">
        <f>IF(L3366=1,F3366*INDEX(Asumsi!$B$5:$B$7,MATCH(I3366,Asumsi!$A$5:$A$7,0))-H3366,0)</f>
        <v>0</v>
      </c>
      <c r="R3366" s="46">
        <f>MIN(G3366,INDEX(Asumsi!$C$5:$C$7,MATCH(I3366,Asumsi!$A$5:$A$7,0)))</f>
        <v>0.05</v>
      </c>
      <c r="S3366" s="43">
        <f t="shared" si="422"/>
        <v>1</v>
      </c>
      <c r="T3366" s="45">
        <f t="shared" si="423"/>
        <v>0</v>
      </c>
      <c r="U3366" s="45">
        <f>IF(L3366=1,F3366*INDEX(Asumsi!$B$5:$B$7,MATCH(I3366,Asumsi!$A$5:$A$7,0))-F3366*R3366,0)</f>
        <v>0</v>
      </c>
      <c r="V3366" s="45">
        <f>IF(S3366=1,U3366*(1-Asumsi!$B$10),U3366)</f>
        <v>0</v>
      </c>
    </row>
    <row r="3367" spans="1:22" x14ac:dyDescent="0.35">
      <c r="A3367" s="43">
        <v>30853</v>
      </c>
      <c r="B3367" s="43" t="s">
        <v>202</v>
      </c>
      <c r="C3367" s="43" t="s">
        <v>797</v>
      </c>
      <c r="D3367" s="44">
        <v>40751</v>
      </c>
      <c r="E3367" s="43">
        <v>16</v>
      </c>
      <c r="F3367" s="43">
        <v>83040</v>
      </c>
      <c r="G3367" s="43">
        <v>0.06</v>
      </c>
      <c r="H3367" s="43">
        <v>4982</v>
      </c>
      <c r="I3367" s="43" t="s">
        <v>76</v>
      </c>
      <c r="J3367" s="43" t="s">
        <v>145</v>
      </c>
      <c r="K3367" s="43">
        <f t="shared" si="416"/>
        <v>2011</v>
      </c>
      <c r="L3367" s="43">
        <f t="shared" si="417"/>
        <v>1</v>
      </c>
      <c r="M3367" s="43">
        <f t="shared" si="418"/>
        <v>0</v>
      </c>
      <c r="N3367" s="43">
        <f t="shared" si="419"/>
        <v>1</v>
      </c>
      <c r="O3367" s="43" t="str">
        <f t="shared" si="420"/>
        <v>C: 4-6%</v>
      </c>
      <c r="P3367" s="45">
        <f t="shared" si="421"/>
        <v>78058</v>
      </c>
      <c r="Q3367" s="45">
        <f>IF(L3367=1,F3367*INDEX(Asumsi!$B$5:$B$7,MATCH(I3367,Asumsi!$A$5:$A$7,0))-H3367,0)</f>
        <v>19930</v>
      </c>
      <c r="R3367" s="46">
        <f>MIN(G3367,INDEX(Asumsi!$C$5:$C$7,MATCH(I3367,Asumsi!$A$5:$A$7,0)))</f>
        <v>0.05</v>
      </c>
      <c r="S3367" s="43">
        <f t="shared" si="422"/>
        <v>1</v>
      </c>
      <c r="T3367" s="45">
        <f t="shared" si="423"/>
        <v>830.39999999999964</v>
      </c>
      <c r="U3367" s="45">
        <f>IF(L3367=1,F3367*INDEX(Asumsi!$B$5:$B$7,MATCH(I3367,Asumsi!$A$5:$A$7,0))-F3367*R3367,0)</f>
        <v>20760</v>
      </c>
      <c r="V3367" s="45">
        <f>IF(S3367=1,U3367*(1-Asumsi!$B$10),U3367)</f>
        <v>19722</v>
      </c>
    </row>
    <row r="3368" spans="1:22" x14ac:dyDescent="0.35">
      <c r="A3368" s="43">
        <v>30886</v>
      </c>
      <c r="B3368" s="43" t="s">
        <v>202</v>
      </c>
      <c r="C3368" s="43" t="s">
        <v>781</v>
      </c>
      <c r="D3368" s="44">
        <v>41041</v>
      </c>
      <c r="E3368" s="43">
        <v>28</v>
      </c>
      <c r="F3368" s="43">
        <v>10641140</v>
      </c>
      <c r="G3368" s="43">
        <v>0.02</v>
      </c>
      <c r="H3368" s="43">
        <v>212823</v>
      </c>
      <c r="I3368" s="43" t="s">
        <v>76</v>
      </c>
      <c r="J3368" s="43" t="s">
        <v>140</v>
      </c>
      <c r="K3368" s="43">
        <f t="shared" si="416"/>
        <v>2012</v>
      </c>
      <c r="L3368" s="43">
        <f t="shared" si="417"/>
        <v>1</v>
      </c>
      <c r="M3368" s="43">
        <f t="shared" si="418"/>
        <v>0</v>
      </c>
      <c r="N3368" s="43">
        <f t="shared" si="419"/>
        <v>1</v>
      </c>
      <c r="O3368" s="43" t="str">
        <f t="shared" si="420"/>
        <v>B: 1-3%</v>
      </c>
      <c r="P3368" s="45">
        <f t="shared" si="421"/>
        <v>10428317</v>
      </c>
      <c r="Q3368" s="45">
        <f>IF(L3368=1,F3368*INDEX(Asumsi!$B$5:$B$7,MATCH(I3368,Asumsi!$A$5:$A$7,0))-H3368,0)</f>
        <v>2979519</v>
      </c>
      <c r="R3368" s="46">
        <f>MIN(G3368,INDEX(Asumsi!$C$5:$C$7,MATCH(I3368,Asumsi!$A$5:$A$7,0)))</f>
        <v>0.02</v>
      </c>
      <c r="S3368" s="43">
        <f t="shared" si="422"/>
        <v>0</v>
      </c>
      <c r="T3368" s="45">
        <f t="shared" si="423"/>
        <v>0</v>
      </c>
      <c r="U3368" s="45">
        <f>IF(L3368=1,F3368*INDEX(Asumsi!$B$5:$B$7,MATCH(I3368,Asumsi!$A$5:$A$7,0))-F3368*R3368,0)</f>
        <v>2979519.2</v>
      </c>
      <c r="V3368" s="45">
        <f>IF(S3368=1,U3368*(1-Asumsi!$B$10),U3368)</f>
        <v>2979519.2</v>
      </c>
    </row>
    <row r="3369" spans="1:22" x14ac:dyDescent="0.35">
      <c r="A3369" s="43">
        <v>31042</v>
      </c>
      <c r="B3369" s="43" t="s">
        <v>202</v>
      </c>
      <c r="C3369" s="43" t="s">
        <v>785</v>
      </c>
      <c r="D3369" s="44">
        <v>41232</v>
      </c>
      <c r="E3369" s="43">
        <v>26</v>
      </c>
      <c r="F3369" s="43">
        <v>6454760</v>
      </c>
      <c r="G3369" s="43">
        <v>0.05</v>
      </c>
      <c r="H3369" s="43">
        <v>322738</v>
      </c>
      <c r="I3369" s="43" t="s">
        <v>75</v>
      </c>
      <c r="J3369" s="43" t="s">
        <v>135</v>
      </c>
      <c r="K3369" s="43">
        <f t="shared" si="416"/>
        <v>2012</v>
      </c>
      <c r="L3369" s="43">
        <f t="shared" si="417"/>
        <v>1</v>
      </c>
      <c r="M3369" s="43">
        <f t="shared" si="418"/>
        <v>0</v>
      </c>
      <c r="N3369" s="43">
        <f t="shared" si="419"/>
        <v>1</v>
      </c>
      <c r="O3369" s="43" t="str">
        <f t="shared" si="420"/>
        <v>C: 4-6%</v>
      </c>
      <c r="P3369" s="45">
        <f t="shared" si="421"/>
        <v>6132022</v>
      </c>
      <c r="Q3369" s="45">
        <f>IF(L3369=1,F3369*INDEX(Asumsi!$B$5:$B$7,MATCH(I3369,Asumsi!$A$5:$A$7,0))-H3369,0)</f>
        <v>1613690</v>
      </c>
      <c r="R3369" s="46">
        <f>MIN(G3369,INDEX(Asumsi!$C$5:$C$7,MATCH(I3369,Asumsi!$A$5:$A$7,0)))</f>
        <v>0.03</v>
      </c>
      <c r="S3369" s="43">
        <f t="shared" si="422"/>
        <v>1</v>
      </c>
      <c r="T3369" s="45">
        <f t="shared" si="423"/>
        <v>129095.20000000003</v>
      </c>
      <c r="U3369" s="45">
        <f>IF(L3369=1,F3369*INDEX(Asumsi!$B$5:$B$7,MATCH(I3369,Asumsi!$A$5:$A$7,0))-F3369*R3369,0)</f>
        <v>1742785.2</v>
      </c>
      <c r="V3369" s="45">
        <f>IF(S3369=1,U3369*(1-Asumsi!$B$10),U3369)</f>
        <v>1655645.94</v>
      </c>
    </row>
    <row r="3370" spans="1:22" x14ac:dyDescent="0.35">
      <c r="A3370" s="43">
        <v>31078</v>
      </c>
      <c r="B3370" s="43" t="s">
        <v>202</v>
      </c>
      <c r="C3370" s="43" t="s">
        <v>796</v>
      </c>
      <c r="D3370" s="44">
        <v>39854</v>
      </c>
      <c r="E3370" s="43">
        <v>7</v>
      </c>
      <c r="F3370" s="43">
        <v>208920</v>
      </c>
      <c r="G3370" s="43">
        <v>0.01</v>
      </c>
      <c r="H3370" s="43">
        <v>2089</v>
      </c>
      <c r="I3370" s="43" t="s">
        <v>77</v>
      </c>
      <c r="J3370" s="43" t="s">
        <v>134</v>
      </c>
      <c r="K3370" s="43">
        <f t="shared" si="416"/>
        <v>2009</v>
      </c>
      <c r="L3370" s="43">
        <f t="shared" si="417"/>
        <v>1</v>
      </c>
      <c r="M3370" s="43">
        <f t="shared" si="418"/>
        <v>0</v>
      </c>
      <c r="N3370" s="43">
        <f t="shared" si="419"/>
        <v>1</v>
      </c>
      <c r="O3370" s="43" t="str">
        <f t="shared" si="420"/>
        <v>B: 1-3%</v>
      </c>
      <c r="P3370" s="45">
        <f t="shared" si="421"/>
        <v>206831</v>
      </c>
      <c r="Q3370" s="45">
        <f>IF(L3370=1,F3370*INDEX(Asumsi!$B$5:$B$7,MATCH(I3370,Asumsi!$A$5:$A$7,0))-H3370,0)</f>
        <v>60587</v>
      </c>
      <c r="R3370" s="46">
        <f>MIN(G3370,INDEX(Asumsi!$C$5:$C$7,MATCH(I3370,Asumsi!$A$5:$A$7,0)))</f>
        <v>0.01</v>
      </c>
      <c r="S3370" s="43">
        <f t="shared" si="422"/>
        <v>0</v>
      </c>
      <c r="T3370" s="45">
        <f t="shared" si="423"/>
        <v>0</v>
      </c>
      <c r="U3370" s="45">
        <f>IF(L3370=1,F3370*INDEX(Asumsi!$B$5:$B$7,MATCH(I3370,Asumsi!$A$5:$A$7,0))-F3370*R3370,0)</f>
        <v>60586.8</v>
      </c>
      <c r="V3370" s="45">
        <f>IF(S3370=1,U3370*(1-Asumsi!$B$10),U3370)</f>
        <v>60586.8</v>
      </c>
    </row>
    <row r="3371" spans="1:22" x14ac:dyDescent="0.35">
      <c r="A3371" s="43">
        <v>31493</v>
      </c>
      <c r="B3371" s="43" t="s">
        <v>202</v>
      </c>
      <c r="C3371" s="43" t="s">
        <v>654</v>
      </c>
      <c r="D3371" s="44">
        <v>40103</v>
      </c>
      <c r="E3371" s="43">
        <v>8</v>
      </c>
      <c r="F3371" s="43">
        <v>224940</v>
      </c>
      <c r="G3371" s="43">
        <v>0</v>
      </c>
      <c r="H3371" s="43">
        <v>0</v>
      </c>
      <c r="I3371" s="43" t="s">
        <v>75</v>
      </c>
      <c r="J3371" s="43" t="s">
        <v>144</v>
      </c>
      <c r="K3371" s="43">
        <f t="shared" si="416"/>
        <v>2009</v>
      </c>
      <c r="L3371" s="43">
        <f t="shared" si="417"/>
        <v>1</v>
      </c>
      <c r="M3371" s="43">
        <f t="shared" si="418"/>
        <v>0</v>
      </c>
      <c r="N3371" s="43">
        <f t="shared" si="419"/>
        <v>1</v>
      </c>
      <c r="O3371" s="43" t="str">
        <f t="shared" si="420"/>
        <v>A: 0%</v>
      </c>
      <c r="P3371" s="45">
        <f t="shared" si="421"/>
        <v>224940</v>
      </c>
      <c r="Q3371" s="45">
        <f>IF(L3371=1,F3371*INDEX(Asumsi!$B$5:$B$7,MATCH(I3371,Asumsi!$A$5:$A$7,0))-H3371,0)</f>
        <v>67482</v>
      </c>
      <c r="R3371" s="46">
        <f>MIN(G3371,INDEX(Asumsi!$C$5:$C$7,MATCH(I3371,Asumsi!$A$5:$A$7,0)))</f>
        <v>0</v>
      </c>
      <c r="S3371" s="43">
        <f t="shared" si="422"/>
        <v>0</v>
      </c>
      <c r="T3371" s="45">
        <f t="shared" si="423"/>
        <v>0</v>
      </c>
      <c r="U3371" s="45">
        <f>IF(L3371=1,F3371*INDEX(Asumsi!$B$5:$B$7,MATCH(I3371,Asumsi!$A$5:$A$7,0))-F3371*R3371,0)</f>
        <v>67482</v>
      </c>
      <c r="V3371" s="45">
        <f>IF(S3371=1,U3371*(1-Asumsi!$B$10),U3371)</f>
        <v>67482</v>
      </c>
    </row>
    <row r="3372" spans="1:22" x14ac:dyDescent="0.35">
      <c r="A3372" s="43">
        <v>31555</v>
      </c>
      <c r="B3372" s="43" t="s">
        <v>202</v>
      </c>
      <c r="C3372" s="43" t="s">
        <v>816</v>
      </c>
      <c r="D3372" s="44">
        <v>40912</v>
      </c>
      <c r="E3372" s="43">
        <v>38</v>
      </c>
      <c r="F3372" s="43">
        <v>7063500</v>
      </c>
      <c r="G3372" s="43">
        <v>0</v>
      </c>
      <c r="H3372" s="43">
        <v>0</v>
      </c>
      <c r="I3372" s="43" t="s">
        <v>75</v>
      </c>
      <c r="J3372" s="43" t="s">
        <v>144</v>
      </c>
      <c r="K3372" s="43">
        <f t="shared" si="416"/>
        <v>2012</v>
      </c>
      <c r="L3372" s="43">
        <f t="shared" si="417"/>
        <v>1</v>
      </c>
      <c r="M3372" s="43">
        <f t="shared" si="418"/>
        <v>0</v>
      </c>
      <c r="N3372" s="43">
        <f t="shared" si="419"/>
        <v>1</v>
      </c>
      <c r="O3372" s="43" t="str">
        <f t="shared" si="420"/>
        <v>A: 0%</v>
      </c>
      <c r="P3372" s="45">
        <f t="shared" si="421"/>
        <v>7063500</v>
      </c>
      <c r="Q3372" s="45">
        <f>IF(L3372=1,F3372*INDEX(Asumsi!$B$5:$B$7,MATCH(I3372,Asumsi!$A$5:$A$7,0))-H3372,0)</f>
        <v>2119050</v>
      </c>
      <c r="R3372" s="46">
        <f>MIN(G3372,INDEX(Asumsi!$C$5:$C$7,MATCH(I3372,Asumsi!$A$5:$A$7,0)))</f>
        <v>0</v>
      </c>
      <c r="S3372" s="43">
        <f t="shared" si="422"/>
        <v>0</v>
      </c>
      <c r="T3372" s="45">
        <f t="shared" si="423"/>
        <v>0</v>
      </c>
      <c r="U3372" s="45">
        <f>IF(L3372=1,F3372*INDEX(Asumsi!$B$5:$B$7,MATCH(I3372,Asumsi!$A$5:$A$7,0))-F3372*R3372,0)</f>
        <v>2119050</v>
      </c>
      <c r="V3372" s="45">
        <f>IF(S3372=1,U3372*(1-Asumsi!$B$10),U3372)</f>
        <v>2119050</v>
      </c>
    </row>
    <row r="3373" spans="1:22" x14ac:dyDescent="0.35">
      <c r="A3373" s="43">
        <v>31744</v>
      </c>
      <c r="B3373" s="43" t="s">
        <v>202</v>
      </c>
      <c r="C3373" s="43" t="s">
        <v>813</v>
      </c>
      <c r="D3373" s="44">
        <v>41161</v>
      </c>
      <c r="E3373" s="43">
        <v>12</v>
      </c>
      <c r="F3373" s="43">
        <v>173380</v>
      </c>
      <c r="G3373" s="43">
        <v>0</v>
      </c>
      <c r="H3373" s="43">
        <v>0</v>
      </c>
      <c r="I3373" s="43" t="s">
        <v>76</v>
      </c>
      <c r="J3373" s="43" t="s">
        <v>145</v>
      </c>
      <c r="K3373" s="43">
        <f t="shared" si="416"/>
        <v>2012</v>
      </c>
      <c r="L3373" s="43">
        <f t="shared" si="417"/>
        <v>1</v>
      </c>
      <c r="M3373" s="43">
        <f t="shared" si="418"/>
        <v>0</v>
      </c>
      <c r="N3373" s="43">
        <f t="shared" si="419"/>
        <v>1</v>
      </c>
      <c r="O3373" s="43" t="str">
        <f t="shared" si="420"/>
        <v>A: 0%</v>
      </c>
      <c r="P3373" s="45">
        <f t="shared" si="421"/>
        <v>173380</v>
      </c>
      <c r="Q3373" s="45">
        <f>IF(L3373=1,F3373*INDEX(Asumsi!$B$5:$B$7,MATCH(I3373,Asumsi!$A$5:$A$7,0))-H3373,0)</f>
        <v>52014</v>
      </c>
      <c r="R3373" s="46">
        <f>MIN(G3373,INDEX(Asumsi!$C$5:$C$7,MATCH(I3373,Asumsi!$A$5:$A$7,0)))</f>
        <v>0</v>
      </c>
      <c r="S3373" s="43">
        <f t="shared" si="422"/>
        <v>0</v>
      </c>
      <c r="T3373" s="45">
        <f t="shared" si="423"/>
        <v>0</v>
      </c>
      <c r="U3373" s="45">
        <f>IF(L3373=1,F3373*INDEX(Asumsi!$B$5:$B$7,MATCH(I3373,Asumsi!$A$5:$A$7,0))-F3373*R3373,0)</f>
        <v>52014</v>
      </c>
      <c r="V3373" s="45">
        <f>IF(S3373=1,U3373*(1-Asumsi!$B$10),U3373)</f>
        <v>52014</v>
      </c>
    </row>
    <row r="3374" spans="1:22" x14ac:dyDescent="0.35">
      <c r="A3374" s="43">
        <v>31842</v>
      </c>
      <c r="B3374" s="43" t="s">
        <v>202</v>
      </c>
      <c r="C3374" s="43" t="s">
        <v>815</v>
      </c>
      <c r="D3374" s="44">
        <v>40375</v>
      </c>
      <c r="E3374" s="43">
        <v>9</v>
      </c>
      <c r="F3374" s="43">
        <v>314520</v>
      </c>
      <c r="G3374" s="43">
        <v>0.06</v>
      </c>
      <c r="H3374" s="43">
        <v>18871</v>
      </c>
      <c r="I3374" s="43" t="s">
        <v>77</v>
      </c>
      <c r="J3374" s="43" t="s">
        <v>142</v>
      </c>
      <c r="K3374" s="43">
        <f t="shared" si="416"/>
        <v>2010</v>
      </c>
      <c r="L3374" s="43">
        <f t="shared" si="417"/>
        <v>1</v>
      </c>
      <c r="M3374" s="43">
        <f t="shared" si="418"/>
        <v>0</v>
      </c>
      <c r="N3374" s="43">
        <f t="shared" si="419"/>
        <v>1</v>
      </c>
      <c r="O3374" s="43" t="str">
        <f t="shared" si="420"/>
        <v>C: 4-6%</v>
      </c>
      <c r="P3374" s="45">
        <f t="shared" si="421"/>
        <v>295649</v>
      </c>
      <c r="Q3374" s="45">
        <f>IF(L3374=1,F3374*INDEX(Asumsi!$B$5:$B$7,MATCH(I3374,Asumsi!$A$5:$A$7,0))-H3374,0)</f>
        <v>75485</v>
      </c>
      <c r="R3374" s="46">
        <f>MIN(G3374,INDEX(Asumsi!$C$5:$C$7,MATCH(I3374,Asumsi!$A$5:$A$7,0)))</f>
        <v>0.05</v>
      </c>
      <c r="S3374" s="43">
        <f t="shared" si="422"/>
        <v>1</v>
      </c>
      <c r="T3374" s="45">
        <f t="shared" si="423"/>
        <v>3145.1999999999985</v>
      </c>
      <c r="U3374" s="45">
        <f>IF(L3374=1,F3374*INDEX(Asumsi!$B$5:$B$7,MATCH(I3374,Asumsi!$A$5:$A$7,0))-F3374*R3374,0)</f>
        <v>78630</v>
      </c>
      <c r="V3374" s="45">
        <f>IF(S3374=1,U3374*(1-Asumsi!$B$10),U3374)</f>
        <v>74698.5</v>
      </c>
    </row>
    <row r="3375" spans="1:22" x14ac:dyDescent="0.35">
      <c r="A3375" s="43">
        <v>31910</v>
      </c>
      <c r="B3375" s="43" t="s">
        <v>202</v>
      </c>
      <c r="C3375" s="43" t="s">
        <v>814</v>
      </c>
      <c r="D3375" s="44">
        <v>40115</v>
      </c>
      <c r="E3375" s="43">
        <v>6</v>
      </c>
      <c r="F3375" s="43">
        <v>375275</v>
      </c>
      <c r="G3375" s="43">
        <v>0.03</v>
      </c>
      <c r="H3375" s="43">
        <v>11258</v>
      </c>
      <c r="I3375" s="43" t="s">
        <v>77</v>
      </c>
      <c r="J3375" s="43" t="s">
        <v>137</v>
      </c>
      <c r="K3375" s="43">
        <f t="shared" si="416"/>
        <v>2009</v>
      </c>
      <c r="L3375" s="43">
        <f t="shared" si="417"/>
        <v>1</v>
      </c>
      <c r="M3375" s="43">
        <f t="shared" si="418"/>
        <v>0</v>
      </c>
      <c r="N3375" s="43">
        <f t="shared" si="419"/>
        <v>1</v>
      </c>
      <c r="O3375" s="43" t="str">
        <f t="shared" si="420"/>
        <v>B: 1-3%</v>
      </c>
      <c r="P3375" s="45">
        <f t="shared" si="421"/>
        <v>364017</v>
      </c>
      <c r="Q3375" s="45">
        <f>IF(L3375=1,F3375*INDEX(Asumsi!$B$5:$B$7,MATCH(I3375,Asumsi!$A$5:$A$7,0))-H3375,0)</f>
        <v>101324.5</v>
      </c>
      <c r="R3375" s="46">
        <f>MIN(G3375,INDEX(Asumsi!$C$5:$C$7,MATCH(I3375,Asumsi!$A$5:$A$7,0)))</f>
        <v>0.03</v>
      </c>
      <c r="S3375" s="43">
        <f t="shared" si="422"/>
        <v>0</v>
      </c>
      <c r="T3375" s="45">
        <f t="shared" si="423"/>
        <v>0</v>
      </c>
      <c r="U3375" s="45">
        <f>IF(L3375=1,F3375*INDEX(Asumsi!$B$5:$B$7,MATCH(I3375,Asumsi!$A$5:$A$7,0))-F3375*R3375,0)</f>
        <v>101324.25</v>
      </c>
      <c r="V3375" s="45">
        <f>IF(S3375=1,U3375*(1-Asumsi!$B$10),U3375)</f>
        <v>101324.25</v>
      </c>
    </row>
    <row r="3376" spans="1:22" x14ac:dyDescent="0.35">
      <c r="A3376" s="43">
        <v>32519</v>
      </c>
      <c r="B3376" s="43" t="s">
        <v>202</v>
      </c>
      <c r="C3376" s="43" t="s">
        <v>795</v>
      </c>
      <c r="D3376" s="44">
        <v>40459</v>
      </c>
      <c r="E3376" s="43">
        <v>8</v>
      </c>
      <c r="F3376" s="43">
        <v>170720</v>
      </c>
      <c r="G3376" s="43">
        <v>0.09</v>
      </c>
      <c r="H3376" s="43">
        <v>15365</v>
      </c>
      <c r="I3376" s="43" t="s">
        <v>76</v>
      </c>
      <c r="J3376" s="43" t="s">
        <v>141</v>
      </c>
      <c r="K3376" s="43">
        <f t="shared" si="416"/>
        <v>2010</v>
      </c>
      <c r="L3376" s="43">
        <f t="shared" si="417"/>
        <v>1</v>
      </c>
      <c r="M3376" s="43">
        <f t="shared" si="418"/>
        <v>0</v>
      </c>
      <c r="N3376" s="43">
        <f t="shared" si="419"/>
        <v>1</v>
      </c>
      <c r="O3376" s="43" t="str">
        <f t="shared" si="420"/>
        <v>D: 7%+</v>
      </c>
      <c r="P3376" s="45">
        <f t="shared" si="421"/>
        <v>155355</v>
      </c>
      <c r="Q3376" s="45">
        <f>IF(L3376=1,F3376*INDEX(Asumsi!$B$5:$B$7,MATCH(I3376,Asumsi!$A$5:$A$7,0))-H3376,0)</f>
        <v>35851</v>
      </c>
      <c r="R3376" s="46">
        <f>MIN(G3376,INDEX(Asumsi!$C$5:$C$7,MATCH(I3376,Asumsi!$A$5:$A$7,0)))</f>
        <v>0.05</v>
      </c>
      <c r="S3376" s="43">
        <f t="shared" si="422"/>
        <v>1</v>
      </c>
      <c r="T3376" s="45">
        <f t="shared" si="423"/>
        <v>6828.7999999999993</v>
      </c>
      <c r="U3376" s="45">
        <f>IF(L3376=1,F3376*INDEX(Asumsi!$B$5:$B$7,MATCH(I3376,Asumsi!$A$5:$A$7,0))-F3376*R3376,0)</f>
        <v>42680</v>
      </c>
      <c r="V3376" s="45">
        <f>IF(S3376=1,U3376*(1-Asumsi!$B$10),U3376)</f>
        <v>40546</v>
      </c>
    </row>
    <row r="3377" spans="1:22" x14ac:dyDescent="0.35">
      <c r="A3377" s="43">
        <v>32647</v>
      </c>
      <c r="B3377" s="43" t="s">
        <v>202</v>
      </c>
      <c r="C3377" s="43" t="s">
        <v>817</v>
      </c>
      <c r="D3377" s="44">
        <v>40865</v>
      </c>
      <c r="E3377" s="43">
        <v>32</v>
      </c>
      <c r="F3377" s="43">
        <v>1343500</v>
      </c>
      <c r="G3377" s="43">
        <v>7.0000000000000007E-2</v>
      </c>
      <c r="H3377" s="43">
        <v>94045</v>
      </c>
      <c r="I3377" s="43" t="s">
        <v>77</v>
      </c>
      <c r="J3377" s="43" t="s">
        <v>142</v>
      </c>
      <c r="K3377" s="43">
        <f t="shared" si="416"/>
        <v>2011</v>
      </c>
      <c r="L3377" s="43">
        <f t="shared" si="417"/>
        <v>1</v>
      </c>
      <c r="M3377" s="43">
        <f t="shared" si="418"/>
        <v>0</v>
      </c>
      <c r="N3377" s="43">
        <f t="shared" si="419"/>
        <v>1</v>
      </c>
      <c r="O3377" s="43" t="str">
        <f t="shared" si="420"/>
        <v>D: 7%+</v>
      </c>
      <c r="P3377" s="45">
        <f t="shared" si="421"/>
        <v>1249455</v>
      </c>
      <c r="Q3377" s="45">
        <f>IF(L3377=1,F3377*INDEX(Asumsi!$B$5:$B$7,MATCH(I3377,Asumsi!$A$5:$A$7,0))-H3377,0)</f>
        <v>309005</v>
      </c>
      <c r="R3377" s="46">
        <f>MIN(G3377,INDEX(Asumsi!$C$5:$C$7,MATCH(I3377,Asumsi!$A$5:$A$7,0)))</f>
        <v>0.05</v>
      </c>
      <c r="S3377" s="43">
        <f t="shared" si="422"/>
        <v>1</v>
      </c>
      <c r="T3377" s="45">
        <f t="shared" si="423"/>
        <v>26870.000000000004</v>
      </c>
      <c r="U3377" s="45">
        <f>IF(L3377=1,F3377*INDEX(Asumsi!$B$5:$B$7,MATCH(I3377,Asumsi!$A$5:$A$7,0))-F3377*R3377,0)</f>
        <v>335875</v>
      </c>
      <c r="V3377" s="45">
        <f>IF(S3377=1,U3377*(1-Asumsi!$B$10),U3377)</f>
        <v>319081.25</v>
      </c>
    </row>
    <row r="3378" spans="1:22" x14ac:dyDescent="0.35">
      <c r="A3378" s="43">
        <v>32966</v>
      </c>
      <c r="B3378" s="43" t="s">
        <v>209</v>
      </c>
      <c r="C3378" s="43" t="s">
        <v>801</v>
      </c>
      <c r="D3378" s="44">
        <v>40934</v>
      </c>
      <c r="E3378" s="43">
        <v>4</v>
      </c>
      <c r="F3378" s="43">
        <v>2070400</v>
      </c>
      <c r="G3378" s="43">
        <v>0.08</v>
      </c>
      <c r="H3378" s="43">
        <v>165632</v>
      </c>
      <c r="I3378" s="43" t="s">
        <v>77</v>
      </c>
      <c r="J3378" s="43" t="s">
        <v>134</v>
      </c>
      <c r="K3378" s="43">
        <f t="shared" si="416"/>
        <v>2012</v>
      </c>
      <c r="L3378" s="43">
        <f t="shared" si="417"/>
        <v>0</v>
      </c>
      <c r="M3378" s="43">
        <f t="shared" si="418"/>
        <v>1</v>
      </c>
      <c r="N3378" s="43">
        <f t="shared" si="419"/>
        <v>1</v>
      </c>
      <c r="O3378" s="43" t="str">
        <f t="shared" si="420"/>
        <v>D: 7%+</v>
      </c>
      <c r="P3378" s="45">
        <f t="shared" si="421"/>
        <v>0</v>
      </c>
      <c r="Q3378" s="45">
        <f>IF(L3378=1,F3378*INDEX(Asumsi!$B$5:$B$7,MATCH(I3378,Asumsi!$A$5:$A$7,0))-H3378,0)</f>
        <v>0</v>
      </c>
      <c r="R3378" s="46">
        <f>MIN(G3378,INDEX(Asumsi!$C$5:$C$7,MATCH(I3378,Asumsi!$A$5:$A$7,0)))</f>
        <v>0.05</v>
      </c>
      <c r="S3378" s="43">
        <f t="shared" si="422"/>
        <v>1</v>
      </c>
      <c r="T3378" s="45">
        <f t="shared" si="423"/>
        <v>0</v>
      </c>
      <c r="U3378" s="45">
        <f>IF(L3378=1,F3378*INDEX(Asumsi!$B$5:$B$7,MATCH(I3378,Asumsi!$A$5:$A$7,0))-F3378*R3378,0)</f>
        <v>0</v>
      </c>
      <c r="V3378" s="45">
        <f>IF(S3378=1,U3378*(1-Asumsi!$B$10),U3378)</f>
        <v>0</v>
      </c>
    </row>
    <row r="3379" spans="1:22" x14ac:dyDescent="0.35">
      <c r="A3379" s="43">
        <v>33218</v>
      </c>
      <c r="B3379" s="43" t="s">
        <v>202</v>
      </c>
      <c r="C3379" s="43" t="s">
        <v>794</v>
      </c>
      <c r="D3379" s="44">
        <v>40184</v>
      </c>
      <c r="E3379" s="43">
        <v>25</v>
      </c>
      <c r="F3379" s="43">
        <v>227600</v>
      </c>
      <c r="G3379" s="43">
        <v>7.0000000000000007E-2</v>
      </c>
      <c r="H3379" s="43">
        <v>15932</v>
      </c>
      <c r="I3379" s="43" t="s">
        <v>76</v>
      </c>
      <c r="J3379" s="43" t="s">
        <v>138</v>
      </c>
      <c r="K3379" s="43">
        <f t="shared" si="416"/>
        <v>2010</v>
      </c>
      <c r="L3379" s="43">
        <f t="shared" si="417"/>
        <v>1</v>
      </c>
      <c r="M3379" s="43">
        <f t="shared" si="418"/>
        <v>0</v>
      </c>
      <c r="N3379" s="43">
        <f t="shared" si="419"/>
        <v>1</v>
      </c>
      <c r="O3379" s="43" t="str">
        <f t="shared" si="420"/>
        <v>D: 7%+</v>
      </c>
      <c r="P3379" s="45">
        <f t="shared" si="421"/>
        <v>211668</v>
      </c>
      <c r="Q3379" s="45">
        <f>IF(L3379=1,F3379*INDEX(Asumsi!$B$5:$B$7,MATCH(I3379,Asumsi!$A$5:$A$7,0))-H3379,0)</f>
        <v>52348</v>
      </c>
      <c r="R3379" s="46">
        <f>MIN(G3379,INDEX(Asumsi!$C$5:$C$7,MATCH(I3379,Asumsi!$A$5:$A$7,0)))</f>
        <v>0.05</v>
      </c>
      <c r="S3379" s="43">
        <f t="shared" si="422"/>
        <v>1</v>
      </c>
      <c r="T3379" s="45">
        <f t="shared" si="423"/>
        <v>4552.0000000000009</v>
      </c>
      <c r="U3379" s="45">
        <f>IF(L3379=1,F3379*INDEX(Asumsi!$B$5:$B$7,MATCH(I3379,Asumsi!$A$5:$A$7,0))-F3379*R3379,0)</f>
        <v>56900</v>
      </c>
      <c r="V3379" s="45">
        <f>IF(S3379=1,U3379*(1-Asumsi!$B$10),U3379)</f>
        <v>54055</v>
      </c>
    </row>
    <row r="3380" spans="1:22" x14ac:dyDescent="0.35">
      <c r="A3380" s="43">
        <v>33285</v>
      </c>
      <c r="B3380" s="43" t="s">
        <v>202</v>
      </c>
      <c r="C3380" s="43" t="s">
        <v>608</v>
      </c>
      <c r="D3380" s="44">
        <v>40927</v>
      </c>
      <c r="E3380" s="43">
        <v>5</v>
      </c>
      <c r="F3380" s="43">
        <v>133840</v>
      </c>
      <c r="G3380" s="43">
        <v>0.01</v>
      </c>
      <c r="H3380" s="43">
        <v>1338</v>
      </c>
      <c r="I3380" s="43" t="s">
        <v>76</v>
      </c>
      <c r="J3380" s="43" t="s">
        <v>140</v>
      </c>
      <c r="K3380" s="43">
        <f t="shared" si="416"/>
        <v>2012</v>
      </c>
      <c r="L3380" s="43">
        <f t="shared" si="417"/>
        <v>1</v>
      </c>
      <c r="M3380" s="43">
        <f t="shared" si="418"/>
        <v>0</v>
      </c>
      <c r="N3380" s="43">
        <f t="shared" si="419"/>
        <v>1</v>
      </c>
      <c r="O3380" s="43" t="str">
        <f t="shared" si="420"/>
        <v>B: 1-3%</v>
      </c>
      <c r="P3380" s="45">
        <f t="shared" si="421"/>
        <v>132502</v>
      </c>
      <c r="Q3380" s="45">
        <f>IF(L3380=1,F3380*INDEX(Asumsi!$B$5:$B$7,MATCH(I3380,Asumsi!$A$5:$A$7,0))-H3380,0)</f>
        <v>38814</v>
      </c>
      <c r="R3380" s="46">
        <f>MIN(G3380,INDEX(Asumsi!$C$5:$C$7,MATCH(I3380,Asumsi!$A$5:$A$7,0)))</f>
        <v>0.01</v>
      </c>
      <c r="S3380" s="43">
        <f t="shared" si="422"/>
        <v>0</v>
      </c>
      <c r="T3380" s="45">
        <f t="shared" si="423"/>
        <v>0</v>
      </c>
      <c r="U3380" s="45">
        <f>IF(L3380=1,F3380*INDEX(Asumsi!$B$5:$B$7,MATCH(I3380,Asumsi!$A$5:$A$7,0))-F3380*R3380,0)</f>
        <v>38813.599999999999</v>
      </c>
      <c r="V3380" s="45">
        <f>IF(S3380=1,U3380*(1-Asumsi!$B$10),U3380)</f>
        <v>38813.599999999999</v>
      </c>
    </row>
    <row r="3381" spans="1:22" x14ac:dyDescent="0.35">
      <c r="A3381" s="43">
        <v>33479</v>
      </c>
      <c r="B3381" s="43" t="s">
        <v>202</v>
      </c>
      <c r="C3381" s="43" t="s">
        <v>776</v>
      </c>
      <c r="D3381" s="44">
        <v>41170</v>
      </c>
      <c r="E3381" s="43">
        <v>24</v>
      </c>
      <c r="F3381" s="43">
        <v>323740</v>
      </c>
      <c r="G3381" s="43">
        <v>0.04</v>
      </c>
      <c r="H3381" s="43">
        <v>12950</v>
      </c>
      <c r="I3381" s="43" t="s">
        <v>76</v>
      </c>
      <c r="J3381" s="43" t="s">
        <v>145</v>
      </c>
      <c r="K3381" s="43">
        <f t="shared" si="416"/>
        <v>2012</v>
      </c>
      <c r="L3381" s="43">
        <f t="shared" si="417"/>
        <v>1</v>
      </c>
      <c r="M3381" s="43">
        <f t="shared" si="418"/>
        <v>0</v>
      </c>
      <c r="N3381" s="43">
        <f t="shared" si="419"/>
        <v>1</v>
      </c>
      <c r="O3381" s="43" t="str">
        <f t="shared" si="420"/>
        <v>C: 4-6%</v>
      </c>
      <c r="P3381" s="45">
        <f t="shared" si="421"/>
        <v>310790</v>
      </c>
      <c r="Q3381" s="45">
        <f>IF(L3381=1,F3381*INDEX(Asumsi!$B$5:$B$7,MATCH(I3381,Asumsi!$A$5:$A$7,0))-H3381,0)</f>
        <v>84172</v>
      </c>
      <c r="R3381" s="46">
        <f>MIN(G3381,INDEX(Asumsi!$C$5:$C$7,MATCH(I3381,Asumsi!$A$5:$A$7,0)))</f>
        <v>0.04</v>
      </c>
      <c r="S3381" s="43">
        <f t="shared" si="422"/>
        <v>0</v>
      </c>
      <c r="T3381" s="45">
        <f t="shared" si="423"/>
        <v>0</v>
      </c>
      <c r="U3381" s="45">
        <f>IF(L3381=1,F3381*INDEX(Asumsi!$B$5:$B$7,MATCH(I3381,Asumsi!$A$5:$A$7,0))-F3381*R3381,0)</f>
        <v>84172.4</v>
      </c>
      <c r="V3381" s="45">
        <f>IF(S3381=1,U3381*(1-Asumsi!$B$10),U3381)</f>
        <v>84172.4</v>
      </c>
    </row>
    <row r="3382" spans="1:22" x14ac:dyDescent="0.35">
      <c r="A3382" s="43">
        <v>33537</v>
      </c>
      <c r="B3382" s="43" t="s">
        <v>202</v>
      </c>
      <c r="C3382" s="43" t="s">
        <v>786</v>
      </c>
      <c r="D3382" s="44">
        <v>40403</v>
      </c>
      <c r="E3382" s="43">
        <v>26</v>
      </c>
      <c r="F3382" s="43">
        <v>90760</v>
      </c>
      <c r="G3382" s="43">
        <v>7.0000000000000007E-2</v>
      </c>
      <c r="H3382" s="43">
        <v>6353</v>
      </c>
      <c r="I3382" s="43" t="s">
        <v>76</v>
      </c>
      <c r="J3382" s="43" t="s">
        <v>147</v>
      </c>
      <c r="K3382" s="43">
        <f t="shared" si="416"/>
        <v>2010</v>
      </c>
      <c r="L3382" s="43">
        <f t="shared" si="417"/>
        <v>1</v>
      </c>
      <c r="M3382" s="43">
        <f t="shared" si="418"/>
        <v>0</v>
      </c>
      <c r="N3382" s="43">
        <f t="shared" si="419"/>
        <v>1</v>
      </c>
      <c r="O3382" s="43" t="str">
        <f t="shared" si="420"/>
        <v>D: 7%+</v>
      </c>
      <c r="P3382" s="45">
        <f t="shared" si="421"/>
        <v>84407</v>
      </c>
      <c r="Q3382" s="45">
        <f>IF(L3382=1,F3382*INDEX(Asumsi!$B$5:$B$7,MATCH(I3382,Asumsi!$A$5:$A$7,0))-H3382,0)</f>
        <v>20875</v>
      </c>
      <c r="R3382" s="46">
        <f>MIN(G3382,INDEX(Asumsi!$C$5:$C$7,MATCH(I3382,Asumsi!$A$5:$A$7,0)))</f>
        <v>0.05</v>
      </c>
      <c r="S3382" s="43">
        <f t="shared" si="422"/>
        <v>1</v>
      </c>
      <c r="T3382" s="45">
        <f t="shared" si="423"/>
        <v>1815.2000000000003</v>
      </c>
      <c r="U3382" s="45">
        <f>IF(L3382=1,F3382*INDEX(Asumsi!$B$5:$B$7,MATCH(I3382,Asumsi!$A$5:$A$7,0))-F3382*R3382,0)</f>
        <v>22690</v>
      </c>
      <c r="V3382" s="45">
        <f>IF(S3382=1,U3382*(1-Asumsi!$B$10),U3382)</f>
        <v>21555.5</v>
      </c>
    </row>
    <row r="3383" spans="1:22" x14ac:dyDescent="0.35">
      <c r="A3383" s="43">
        <v>33569</v>
      </c>
      <c r="B3383" s="43" t="s">
        <v>202</v>
      </c>
      <c r="C3383" s="43" t="s">
        <v>531</v>
      </c>
      <c r="D3383" s="44">
        <v>40053</v>
      </c>
      <c r="E3383" s="43">
        <v>9</v>
      </c>
      <c r="F3383" s="43">
        <v>247840</v>
      </c>
      <c r="G3383" s="43">
        <v>0.09</v>
      </c>
      <c r="H3383" s="43">
        <v>22306</v>
      </c>
      <c r="I3383" s="43" t="s">
        <v>75</v>
      </c>
      <c r="J3383" s="43" t="s">
        <v>144</v>
      </c>
      <c r="K3383" s="43">
        <f t="shared" si="416"/>
        <v>2009</v>
      </c>
      <c r="L3383" s="43">
        <f t="shared" si="417"/>
        <v>1</v>
      </c>
      <c r="M3383" s="43">
        <f t="shared" si="418"/>
        <v>0</v>
      </c>
      <c r="N3383" s="43">
        <f t="shared" si="419"/>
        <v>1</v>
      </c>
      <c r="O3383" s="43" t="str">
        <f t="shared" si="420"/>
        <v>D: 7%+</v>
      </c>
      <c r="P3383" s="45">
        <f t="shared" si="421"/>
        <v>225534</v>
      </c>
      <c r="Q3383" s="45">
        <f>IF(L3383=1,F3383*INDEX(Asumsi!$B$5:$B$7,MATCH(I3383,Asumsi!$A$5:$A$7,0))-H3383,0)</f>
        <v>52046</v>
      </c>
      <c r="R3383" s="46">
        <f>MIN(G3383,INDEX(Asumsi!$C$5:$C$7,MATCH(I3383,Asumsi!$A$5:$A$7,0)))</f>
        <v>0.03</v>
      </c>
      <c r="S3383" s="43">
        <f t="shared" si="422"/>
        <v>1</v>
      </c>
      <c r="T3383" s="45">
        <f t="shared" si="423"/>
        <v>14870.4</v>
      </c>
      <c r="U3383" s="45">
        <f>IF(L3383=1,F3383*INDEX(Asumsi!$B$5:$B$7,MATCH(I3383,Asumsi!$A$5:$A$7,0))-F3383*R3383,0)</f>
        <v>66916.800000000003</v>
      </c>
      <c r="V3383" s="45">
        <f>IF(S3383=1,U3383*(1-Asumsi!$B$10),U3383)</f>
        <v>63570.96</v>
      </c>
    </row>
    <row r="3384" spans="1:22" x14ac:dyDescent="0.35">
      <c r="A3384" s="43">
        <v>33571</v>
      </c>
      <c r="B3384" s="43" t="s">
        <v>202</v>
      </c>
      <c r="C3384" s="43" t="s">
        <v>787</v>
      </c>
      <c r="D3384" s="44">
        <v>40827</v>
      </c>
      <c r="E3384" s="43">
        <v>1</v>
      </c>
      <c r="F3384" s="43">
        <v>14300</v>
      </c>
      <c r="G3384" s="43">
        <v>0.03</v>
      </c>
      <c r="H3384" s="43">
        <v>429</v>
      </c>
      <c r="I3384" s="43" t="s">
        <v>75</v>
      </c>
      <c r="J3384" s="43" t="s">
        <v>144</v>
      </c>
      <c r="K3384" s="43">
        <f t="shared" si="416"/>
        <v>2011</v>
      </c>
      <c r="L3384" s="43">
        <f t="shared" si="417"/>
        <v>1</v>
      </c>
      <c r="M3384" s="43">
        <f t="shared" si="418"/>
        <v>0</v>
      </c>
      <c r="N3384" s="43">
        <f t="shared" si="419"/>
        <v>1</v>
      </c>
      <c r="O3384" s="43" t="str">
        <f t="shared" si="420"/>
        <v>B: 1-3%</v>
      </c>
      <c r="P3384" s="45">
        <f t="shared" si="421"/>
        <v>13871</v>
      </c>
      <c r="Q3384" s="45">
        <f>IF(L3384=1,F3384*INDEX(Asumsi!$B$5:$B$7,MATCH(I3384,Asumsi!$A$5:$A$7,0))-H3384,0)</f>
        <v>3861</v>
      </c>
      <c r="R3384" s="46">
        <f>MIN(G3384,INDEX(Asumsi!$C$5:$C$7,MATCH(I3384,Asumsi!$A$5:$A$7,0)))</f>
        <v>0.03</v>
      </c>
      <c r="S3384" s="43">
        <f t="shared" si="422"/>
        <v>0</v>
      </c>
      <c r="T3384" s="45">
        <f t="shared" si="423"/>
        <v>0</v>
      </c>
      <c r="U3384" s="45">
        <f>IF(L3384=1,F3384*INDEX(Asumsi!$B$5:$B$7,MATCH(I3384,Asumsi!$A$5:$A$7,0))-F3384*R3384,0)</f>
        <v>3861</v>
      </c>
      <c r="V3384" s="45">
        <f>IF(S3384=1,U3384*(1-Asumsi!$B$10),U3384)</f>
        <v>3861</v>
      </c>
    </row>
    <row r="3385" spans="1:22" x14ac:dyDescent="0.35">
      <c r="A3385" s="43">
        <v>33637</v>
      </c>
      <c r="B3385" s="43" t="s">
        <v>209</v>
      </c>
      <c r="C3385" s="43" t="s">
        <v>608</v>
      </c>
      <c r="D3385" s="44">
        <v>41237</v>
      </c>
      <c r="E3385" s="43">
        <v>35</v>
      </c>
      <c r="F3385" s="43">
        <v>384420</v>
      </c>
      <c r="G3385" s="43">
        <v>7.0000000000000007E-2</v>
      </c>
      <c r="H3385" s="43">
        <v>26909</v>
      </c>
      <c r="I3385" s="43" t="s">
        <v>75</v>
      </c>
      <c r="J3385" s="43" t="s">
        <v>144</v>
      </c>
      <c r="K3385" s="43">
        <f t="shared" si="416"/>
        <v>2012</v>
      </c>
      <c r="L3385" s="43">
        <f t="shared" si="417"/>
        <v>0</v>
      </c>
      <c r="M3385" s="43">
        <f t="shared" si="418"/>
        <v>1</v>
      </c>
      <c r="N3385" s="43">
        <f t="shared" si="419"/>
        <v>1</v>
      </c>
      <c r="O3385" s="43" t="str">
        <f t="shared" si="420"/>
        <v>D: 7%+</v>
      </c>
      <c r="P3385" s="45">
        <f t="shared" si="421"/>
        <v>0</v>
      </c>
      <c r="Q3385" s="45">
        <f>IF(L3385=1,F3385*INDEX(Asumsi!$B$5:$B$7,MATCH(I3385,Asumsi!$A$5:$A$7,0))-H3385,0)</f>
        <v>0</v>
      </c>
      <c r="R3385" s="46">
        <f>MIN(G3385,INDEX(Asumsi!$C$5:$C$7,MATCH(I3385,Asumsi!$A$5:$A$7,0)))</f>
        <v>0.03</v>
      </c>
      <c r="S3385" s="43">
        <f t="shared" si="422"/>
        <v>1</v>
      </c>
      <c r="T3385" s="45">
        <f t="shared" si="423"/>
        <v>0</v>
      </c>
      <c r="U3385" s="45">
        <f>IF(L3385=1,F3385*INDEX(Asumsi!$B$5:$B$7,MATCH(I3385,Asumsi!$A$5:$A$7,0))-F3385*R3385,0)</f>
        <v>0</v>
      </c>
      <c r="V3385" s="45">
        <f>IF(S3385=1,U3385*(1-Asumsi!$B$10),U3385)</f>
        <v>0</v>
      </c>
    </row>
    <row r="3386" spans="1:22" x14ac:dyDescent="0.35">
      <c r="A3386" s="43">
        <v>33670</v>
      </c>
      <c r="B3386" s="43" t="s">
        <v>202</v>
      </c>
      <c r="C3386" s="43" t="s">
        <v>786</v>
      </c>
      <c r="D3386" s="44">
        <v>41026</v>
      </c>
      <c r="E3386" s="43">
        <v>50</v>
      </c>
      <c r="F3386" s="43">
        <v>415080</v>
      </c>
      <c r="G3386" s="43">
        <v>0.03</v>
      </c>
      <c r="H3386" s="43">
        <v>12452</v>
      </c>
      <c r="I3386" s="43" t="s">
        <v>76</v>
      </c>
      <c r="J3386" s="43" t="s">
        <v>147</v>
      </c>
      <c r="K3386" s="43">
        <f t="shared" si="416"/>
        <v>2012</v>
      </c>
      <c r="L3386" s="43">
        <f t="shared" si="417"/>
        <v>1</v>
      </c>
      <c r="M3386" s="43">
        <f t="shared" si="418"/>
        <v>0</v>
      </c>
      <c r="N3386" s="43">
        <f t="shared" si="419"/>
        <v>1</v>
      </c>
      <c r="O3386" s="43" t="str">
        <f t="shared" si="420"/>
        <v>B: 1-3%</v>
      </c>
      <c r="P3386" s="45">
        <f t="shared" si="421"/>
        <v>402628</v>
      </c>
      <c r="Q3386" s="45">
        <f>IF(L3386=1,F3386*INDEX(Asumsi!$B$5:$B$7,MATCH(I3386,Asumsi!$A$5:$A$7,0))-H3386,0)</f>
        <v>112072</v>
      </c>
      <c r="R3386" s="46">
        <f>MIN(G3386,INDEX(Asumsi!$C$5:$C$7,MATCH(I3386,Asumsi!$A$5:$A$7,0)))</f>
        <v>0.03</v>
      </c>
      <c r="S3386" s="43">
        <f t="shared" si="422"/>
        <v>0</v>
      </c>
      <c r="T3386" s="45">
        <f t="shared" si="423"/>
        <v>0</v>
      </c>
      <c r="U3386" s="45">
        <f>IF(L3386=1,F3386*INDEX(Asumsi!$B$5:$B$7,MATCH(I3386,Asumsi!$A$5:$A$7,0))-F3386*R3386,0)</f>
        <v>112071.6</v>
      </c>
      <c r="V3386" s="45">
        <f>IF(S3386=1,U3386*(1-Asumsi!$B$10),U3386)</f>
        <v>112071.6</v>
      </c>
    </row>
    <row r="3387" spans="1:22" x14ac:dyDescent="0.35">
      <c r="A3387" s="43">
        <v>33794</v>
      </c>
      <c r="B3387" s="43" t="s">
        <v>202</v>
      </c>
      <c r="C3387" s="43" t="s">
        <v>788</v>
      </c>
      <c r="D3387" s="44">
        <v>40596</v>
      </c>
      <c r="E3387" s="43">
        <v>18</v>
      </c>
      <c r="F3387" s="43">
        <v>185540</v>
      </c>
      <c r="G3387" s="43">
        <v>0.06</v>
      </c>
      <c r="H3387" s="43">
        <v>11132</v>
      </c>
      <c r="I3387" s="43" t="s">
        <v>75</v>
      </c>
      <c r="J3387" s="43" t="s">
        <v>144</v>
      </c>
      <c r="K3387" s="43">
        <f t="shared" si="416"/>
        <v>2011</v>
      </c>
      <c r="L3387" s="43">
        <f t="shared" si="417"/>
        <v>1</v>
      </c>
      <c r="M3387" s="43">
        <f t="shared" si="418"/>
        <v>0</v>
      </c>
      <c r="N3387" s="43">
        <f t="shared" si="419"/>
        <v>1</v>
      </c>
      <c r="O3387" s="43" t="str">
        <f t="shared" si="420"/>
        <v>C: 4-6%</v>
      </c>
      <c r="P3387" s="45">
        <f t="shared" si="421"/>
        <v>174408</v>
      </c>
      <c r="Q3387" s="45">
        <f>IF(L3387=1,F3387*INDEX(Asumsi!$B$5:$B$7,MATCH(I3387,Asumsi!$A$5:$A$7,0))-H3387,0)</f>
        <v>44530</v>
      </c>
      <c r="R3387" s="46">
        <f>MIN(G3387,INDEX(Asumsi!$C$5:$C$7,MATCH(I3387,Asumsi!$A$5:$A$7,0)))</f>
        <v>0.03</v>
      </c>
      <c r="S3387" s="43">
        <f t="shared" si="422"/>
        <v>1</v>
      </c>
      <c r="T3387" s="45">
        <f t="shared" si="423"/>
        <v>5566.2</v>
      </c>
      <c r="U3387" s="45">
        <f>IF(L3387=1,F3387*INDEX(Asumsi!$B$5:$B$7,MATCH(I3387,Asumsi!$A$5:$A$7,0))-F3387*R3387,0)</f>
        <v>50095.8</v>
      </c>
      <c r="V3387" s="45">
        <f>IF(S3387=1,U3387*(1-Asumsi!$B$10),U3387)</f>
        <v>47591.01</v>
      </c>
    </row>
    <row r="3388" spans="1:22" x14ac:dyDescent="0.35">
      <c r="A3388" s="43">
        <v>33857</v>
      </c>
      <c r="B3388" s="43" t="s">
        <v>202</v>
      </c>
      <c r="C3388" s="43" t="s">
        <v>742</v>
      </c>
      <c r="D3388" s="44">
        <v>40297</v>
      </c>
      <c r="E3388" s="43">
        <v>18</v>
      </c>
      <c r="F3388" s="43">
        <v>260320</v>
      </c>
      <c r="G3388" s="43">
        <v>0</v>
      </c>
      <c r="H3388" s="43">
        <v>0</v>
      </c>
      <c r="I3388" s="43" t="s">
        <v>76</v>
      </c>
      <c r="J3388" s="43" t="s">
        <v>145</v>
      </c>
      <c r="K3388" s="43">
        <f t="shared" si="416"/>
        <v>2010</v>
      </c>
      <c r="L3388" s="43">
        <f t="shared" si="417"/>
        <v>1</v>
      </c>
      <c r="M3388" s="43">
        <f t="shared" si="418"/>
        <v>0</v>
      </c>
      <c r="N3388" s="43">
        <f t="shared" si="419"/>
        <v>1</v>
      </c>
      <c r="O3388" s="43" t="str">
        <f t="shared" si="420"/>
        <v>A: 0%</v>
      </c>
      <c r="P3388" s="45">
        <f t="shared" si="421"/>
        <v>260320</v>
      </c>
      <c r="Q3388" s="45">
        <f>IF(L3388=1,F3388*INDEX(Asumsi!$B$5:$B$7,MATCH(I3388,Asumsi!$A$5:$A$7,0))-H3388,0)</f>
        <v>78096</v>
      </c>
      <c r="R3388" s="46">
        <f>MIN(G3388,INDEX(Asumsi!$C$5:$C$7,MATCH(I3388,Asumsi!$A$5:$A$7,0)))</f>
        <v>0</v>
      </c>
      <c r="S3388" s="43">
        <f t="shared" si="422"/>
        <v>0</v>
      </c>
      <c r="T3388" s="45">
        <f t="shared" si="423"/>
        <v>0</v>
      </c>
      <c r="U3388" s="45">
        <f>IF(L3388=1,F3388*INDEX(Asumsi!$B$5:$B$7,MATCH(I3388,Asumsi!$A$5:$A$7,0))-F3388*R3388,0)</f>
        <v>78096</v>
      </c>
      <c r="V3388" s="45">
        <f>IF(S3388=1,U3388*(1-Asumsi!$B$10),U3388)</f>
        <v>78096</v>
      </c>
    </row>
    <row r="3389" spans="1:22" x14ac:dyDescent="0.35">
      <c r="A3389" s="43">
        <v>34400</v>
      </c>
      <c r="B3389" s="43" t="s">
        <v>202</v>
      </c>
      <c r="C3389" s="43" t="s">
        <v>815</v>
      </c>
      <c r="D3389" s="44">
        <v>41267</v>
      </c>
      <c r="E3389" s="43">
        <v>25</v>
      </c>
      <c r="F3389" s="43">
        <v>185060</v>
      </c>
      <c r="G3389" s="43">
        <v>0.01</v>
      </c>
      <c r="H3389" s="43">
        <v>1851</v>
      </c>
      <c r="I3389" s="43" t="s">
        <v>76</v>
      </c>
      <c r="J3389" s="43" t="s">
        <v>147</v>
      </c>
      <c r="K3389" s="43">
        <f t="shared" si="416"/>
        <v>2012</v>
      </c>
      <c r="L3389" s="43">
        <f t="shared" si="417"/>
        <v>1</v>
      </c>
      <c r="M3389" s="43">
        <f t="shared" si="418"/>
        <v>0</v>
      </c>
      <c r="N3389" s="43">
        <f t="shared" si="419"/>
        <v>1</v>
      </c>
      <c r="O3389" s="43" t="str">
        <f t="shared" si="420"/>
        <v>B: 1-3%</v>
      </c>
      <c r="P3389" s="45">
        <f t="shared" si="421"/>
        <v>183209</v>
      </c>
      <c r="Q3389" s="45">
        <f>IF(L3389=1,F3389*INDEX(Asumsi!$B$5:$B$7,MATCH(I3389,Asumsi!$A$5:$A$7,0))-H3389,0)</f>
        <v>53667</v>
      </c>
      <c r="R3389" s="46">
        <f>MIN(G3389,INDEX(Asumsi!$C$5:$C$7,MATCH(I3389,Asumsi!$A$5:$A$7,0)))</f>
        <v>0.01</v>
      </c>
      <c r="S3389" s="43">
        <f t="shared" si="422"/>
        <v>0</v>
      </c>
      <c r="T3389" s="45">
        <f t="shared" si="423"/>
        <v>0</v>
      </c>
      <c r="U3389" s="45">
        <f>IF(L3389=1,F3389*INDEX(Asumsi!$B$5:$B$7,MATCH(I3389,Asumsi!$A$5:$A$7,0))-F3389*R3389,0)</f>
        <v>53667.4</v>
      </c>
      <c r="V3389" s="45">
        <f>IF(S3389=1,U3389*(1-Asumsi!$B$10),U3389)</f>
        <v>53667.4</v>
      </c>
    </row>
    <row r="3390" spans="1:22" x14ac:dyDescent="0.35">
      <c r="A3390" s="43">
        <v>34407</v>
      </c>
      <c r="B3390" s="43" t="s">
        <v>202</v>
      </c>
      <c r="C3390" s="43" t="s">
        <v>813</v>
      </c>
      <c r="D3390" s="44">
        <v>40390</v>
      </c>
      <c r="E3390" s="43">
        <v>41</v>
      </c>
      <c r="F3390" s="43">
        <v>2969780</v>
      </c>
      <c r="G3390" s="43">
        <v>0.03</v>
      </c>
      <c r="H3390" s="43">
        <v>89093</v>
      </c>
      <c r="I3390" s="43" t="s">
        <v>76</v>
      </c>
      <c r="J3390" s="43" t="s">
        <v>146</v>
      </c>
      <c r="K3390" s="43">
        <f t="shared" si="416"/>
        <v>2010</v>
      </c>
      <c r="L3390" s="43">
        <f t="shared" si="417"/>
        <v>1</v>
      </c>
      <c r="M3390" s="43">
        <f t="shared" si="418"/>
        <v>0</v>
      </c>
      <c r="N3390" s="43">
        <f t="shared" si="419"/>
        <v>1</v>
      </c>
      <c r="O3390" s="43" t="str">
        <f t="shared" si="420"/>
        <v>B: 1-3%</v>
      </c>
      <c r="P3390" s="45">
        <f t="shared" si="421"/>
        <v>2880687</v>
      </c>
      <c r="Q3390" s="45">
        <f>IF(L3390=1,F3390*INDEX(Asumsi!$B$5:$B$7,MATCH(I3390,Asumsi!$A$5:$A$7,0))-H3390,0)</f>
        <v>801841</v>
      </c>
      <c r="R3390" s="46">
        <f>MIN(G3390,INDEX(Asumsi!$C$5:$C$7,MATCH(I3390,Asumsi!$A$5:$A$7,0)))</f>
        <v>0.03</v>
      </c>
      <c r="S3390" s="43">
        <f t="shared" si="422"/>
        <v>0</v>
      </c>
      <c r="T3390" s="45">
        <f t="shared" si="423"/>
        <v>0</v>
      </c>
      <c r="U3390" s="45">
        <f>IF(L3390=1,F3390*INDEX(Asumsi!$B$5:$B$7,MATCH(I3390,Asumsi!$A$5:$A$7,0))-F3390*R3390,0)</f>
        <v>801840.6</v>
      </c>
      <c r="V3390" s="45">
        <f>IF(S3390=1,U3390*(1-Asumsi!$B$10),U3390)</f>
        <v>801840.6</v>
      </c>
    </row>
    <row r="3391" spans="1:22" x14ac:dyDescent="0.35">
      <c r="A3391" s="43">
        <v>34432</v>
      </c>
      <c r="B3391" s="43" t="s">
        <v>202</v>
      </c>
      <c r="C3391" s="43" t="s">
        <v>811</v>
      </c>
      <c r="D3391" s="44">
        <v>39910</v>
      </c>
      <c r="E3391" s="43">
        <v>20</v>
      </c>
      <c r="F3391" s="43">
        <v>488780</v>
      </c>
      <c r="G3391" s="43">
        <v>0.08</v>
      </c>
      <c r="H3391" s="43">
        <v>39102</v>
      </c>
      <c r="I3391" s="43" t="s">
        <v>76</v>
      </c>
      <c r="J3391" s="43" t="s">
        <v>149</v>
      </c>
      <c r="K3391" s="43">
        <f t="shared" si="416"/>
        <v>2009</v>
      </c>
      <c r="L3391" s="43">
        <f t="shared" si="417"/>
        <v>1</v>
      </c>
      <c r="M3391" s="43">
        <f t="shared" si="418"/>
        <v>0</v>
      </c>
      <c r="N3391" s="43">
        <f t="shared" si="419"/>
        <v>1</v>
      </c>
      <c r="O3391" s="43" t="str">
        <f t="shared" si="420"/>
        <v>D: 7%+</v>
      </c>
      <c r="P3391" s="45">
        <f t="shared" si="421"/>
        <v>449678</v>
      </c>
      <c r="Q3391" s="45">
        <f>IF(L3391=1,F3391*INDEX(Asumsi!$B$5:$B$7,MATCH(I3391,Asumsi!$A$5:$A$7,0))-H3391,0)</f>
        <v>107532</v>
      </c>
      <c r="R3391" s="46">
        <f>MIN(G3391,INDEX(Asumsi!$C$5:$C$7,MATCH(I3391,Asumsi!$A$5:$A$7,0)))</f>
        <v>0.05</v>
      </c>
      <c r="S3391" s="43">
        <f t="shared" si="422"/>
        <v>1</v>
      </c>
      <c r="T3391" s="45">
        <f t="shared" si="423"/>
        <v>14663.4</v>
      </c>
      <c r="U3391" s="45">
        <f>IF(L3391=1,F3391*INDEX(Asumsi!$B$5:$B$7,MATCH(I3391,Asumsi!$A$5:$A$7,0))-F3391*R3391,0)</f>
        <v>122195</v>
      </c>
      <c r="V3391" s="45">
        <f>IF(S3391=1,U3391*(1-Asumsi!$B$10),U3391)</f>
        <v>116085.25</v>
      </c>
    </row>
    <row r="3392" spans="1:22" x14ac:dyDescent="0.35">
      <c r="A3392" s="43">
        <v>34497</v>
      </c>
      <c r="B3392" s="43" t="s">
        <v>202</v>
      </c>
      <c r="C3392" s="43" t="s">
        <v>340</v>
      </c>
      <c r="D3392" s="44">
        <v>39882</v>
      </c>
      <c r="E3392" s="43">
        <v>36</v>
      </c>
      <c r="F3392" s="43">
        <v>350700</v>
      </c>
      <c r="G3392" s="43">
        <v>0.1</v>
      </c>
      <c r="H3392" s="43">
        <v>35070</v>
      </c>
      <c r="I3392" s="43" t="s">
        <v>76</v>
      </c>
      <c r="J3392" s="43" t="s">
        <v>145</v>
      </c>
      <c r="K3392" s="43">
        <f t="shared" si="416"/>
        <v>2009</v>
      </c>
      <c r="L3392" s="43">
        <f t="shared" si="417"/>
        <v>1</v>
      </c>
      <c r="M3392" s="43">
        <f t="shared" si="418"/>
        <v>0</v>
      </c>
      <c r="N3392" s="43">
        <f t="shared" si="419"/>
        <v>1</v>
      </c>
      <c r="O3392" s="43" t="str">
        <f t="shared" si="420"/>
        <v>D: 7%+</v>
      </c>
      <c r="P3392" s="45">
        <f t="shared" si="421"/>
        <v>315630</v>
      </c>
      <c r="Q3392" s="45">
        <f>IF(L3392=1,F3392*INDEX(Asumsi!$B$5:$B$7,MATCH(I3392,Asumsi!$A$5:$A$7,0))-H3392,0)</f>
        <v>70140</v>
      </c>
      <c r="R3392" s="46">
        <f>MIN(G3392,INDEX(Asumsi!$C$5:$C$7,MATCH(I3392,Asumsi!$A$5:$A$7,0)))</f>
        <v>0.05</v>
      </c>
      <c r="S3392" s="43">
        <f t="shared" si="422"/>
        <v>1</v>
      </c>
      <c r="T3392" s="45">
        <f t="shared" si="423"/>
        <v>17535</v>
      </c>
      <c r="U3392" s="45">
        <f>IF(L3392=1,F3392*INDEX(Asumsi!$B$5:$B$7,MATCH(I3392,Asumsi!$A$5:$A$7,0))-F3392*R3392,0)</f>
        <v>87675</v>
      </c>
      <c r="V3392" s="45">
        <f>IF(S3392=1,U3392*(1-Asumsi!$B$10),U3392)</f>
        <v>83291.25</v>
      </c>
    </row>
    <row r="3393" spans="1:22" x14ac:dyDescent="0.35">
      <c r="A3393" s="43">
        <v>34498</v>
      </c>
      <c r="B3393" s="43" t="s">
        <v>202</v>
      </c>
      <c r="C3393" s="43" t="s">
        <v>674</v>
      </c>
      <c r="D3393" s="44">
        <v>39859</v>
      </c>
      <c r="E3393" s="43">
        <v>4</v>
      </c>
      <c r="F3393" s="43">
        <v>94240</v>
      </c>
      <c r="G3393" s="43">
        <v>0.09</v>
      </c>
      <c r="H3393" s="43">
        <v>8482</v>
      </c>
      <c r="I3393" s="43" t="s">
        <v>76</v>
      </c>
      <c r="J3393" s="43" t="s">
        <v>146</v>
      </c>
      <c r="K3393" s="43">
        <f t="shared" si="416"/>
        <v>2009</v>
      </c>
      <c r="L3393" s="43">
        <f t="shared" si="417"/>
        <v>1</v>
      </c>
      <c r="M3393" s="43">
        <f t="shared" si="418"/>
        <v>0</v>
      </c>
      <c r="N3393" s="43">
        <f t="shared" si="419"/>
        <v>1</v>
      </c>
      <c r="O3393" s="43" t="str">
        <f t="shared" si="420"/>
        <v>D: 7%+</v>
      </c>
      <c r="P3393" s="45">
        <f t="shared" si="421"/>
        <v>85758</v>
      </c>
      <c r="Q3393" s="45">
        <f>IF(L3393=1,F3393*INDEX(Asumsi!$B$5:$B$7,MATCH(I3393,Asumsi!$A$5:$A$7,0))-H3393,0)</f>
        <v>19790</v>
      </c>
      <c r="R3393" s="46">
        <f>MIN(G3393,INDEX(Asumsi!$C$5:$C$7,MATCH(I3393,Asumsi!$A$5:$A$7,0)))</f>
        <v>0.05</v>
      </c>
      <c r="S3393" s="43">
        <f t="shared" si="422"/>
        <v>1</v>
      </c>
      <c r="T3393" s="45">
        <f t="shared" si="423"/>
        <v>3769.5999999999995</v>
      </c>
      <c r="U3393" s="45">
        <f>IF(L3393=1,F3393*INDEX(Asumsi!$B$5:$B$7,MATCH(I3393,Asumsi!$A$5:$A$7,0))-F3393*R3393,0)</f>
        <v>23560</v>
      </c>
      <c r="V3393" s="45">
        <f>IF(S3393=1,U3393*(1-Asumsi!$B$10),U3393)</f>
        <v>22382</v>
      </c>
    </row>
    <row r="3394" spans="1:22" x14ac:dyDescent="0.35">
      <c r="A3394" s="43">
        <v>35045</v>
      </c>
      <c r="B3394" s="43" t="s">
        <v>202</v>
      </c>
      <c r="C3394" s="43" t="s">
        <v>731</v>
      </c>
      <c r="D3394" s="44">
        <v>41001</v>
      </c>
      <c r="E3394" s="43">
        <v>44</v>
      </c>
      <c r="F3394" s="43">
        <v>1130020</v>
      </c>
      <c r="G3394" s="43">
        <v>0.1</v>
      </c>
      <c r="H3394" s="43">
        <v>113002</v>
      </c>
      <c r="I3394" s="43" t="s">
        <v>76</v>
      </c>
      <c r="J3394" s="43" t="s">
        <v>140</v>
      </c>
      <c r="K3394" s="43">
        <f t="shared" ref="K3394:K3457" si="424">YEAR(D3394)</f>
        <v>2012</v>
      </c>
      <c r="L3394" s="43">
        <f t="shared" ref="L3394:L3457" si="425">IF(B3394="Order Finished",1,0)</f>
        <v>1</v>
      </c>
      <c r="M3394" s="43">
        <f t="shared" ref="M3394:M3457" si="426">IF(B3394="Order Returned",1,0)</f>
        <v>0</v>
      </c>
      <c r="N3394" s="43">
        <f t="shared" ref="N3394:N3457" si="427">IF(B3394="Order Cancelled",0,1)</f>
        <v>1</v>
      </c>
      <c r="O3394" s="43" t="str">
        <f t="shared" ref="O3394:O3457" si="428">IF(G3394=0,"A: 0%",IF(G3394&lt;=0.03,"B: 1-3%",IF(G3394&lt;=0.06,"C: 4-6%","D: 7%+")))</f>
        <v>D: 7%+</v>
      </c>
      <c r="P3394" s="45">
        <f t="shared" ref="P3394:P3457" si="429">IF(L3394=1,F3394-H3394,0)</f>
        <v>1017018</v>
      </c>
      <c r="Q3394" s="45">
        <f>IF(L3394=1,F3394*INDEX(Asumsi!$B$5:$B$7,MATCH(I3394,Asumsi!$A$5:$A$7,0))-H3394,0)</f>
        <v>226004</v>
      </c>
      <c r="R3394" s="46">
        <f>MIN(G3394,INDEX(Asumsi!$C$5:$C$7,MATCH(I3394,Asumsi!$A$5:$A$7,0)))</f>
        <v>0.05</v>
      </c>
      <c r="S3394" s="43">
        <f t="shared" ref="S3394:S3457" si="430">IF(G3394&gt;R3394,1,0)</f>
        <v>1</v>
      </c>
      <c r="T3394" s="45">
        <f t="shared" ref="T3394:T3457" si="431">IF(L3394=1,F3394*(G3394-R3394),0)</f>
        <v>56501</v>
      </c>
      <c r="U3394" s="45">
        <f>IF(L3394=1,F3394*INDEX(Asumsi!$B$5:$B$7,MATCH(I3394,Asumsi!$A$5:$A$7,0))-F3394*R3394,0)</f>
        <v>282505</v>
      </c>
      <c r="V3394" s="45">
        <f>IF(S3394=1,U3394*(1-Asumsi!$B$10),U3394)</f>
        <v>268379.75</v>
      </c>
    </row>
    <row r="3395" spans="1:22" x14ac:dyDescent="0.35">
      <c r="A3395" s="43">
        <v>35265</v>
      </c>
      <c r="B3395" s="43" t="s">
        <v>202</v>
      </c>
      <c r="C3395" s="43" t="s">
        <v>777</v>
      </c>
      <c r="D3395" s="44">
        <v>40511</v>
      </c>
      <c r="E3395" s="43">
        <v>4</v>
      </c>
      <c r="F3395" s="43">
        <v>251560</v>
      </c>
      <c r="G3395" s="43">
        <v>0.02</v>
      </c>
      <c r="H3395" s="43">
        <v>5031</v>
      </c>
      <c r="I3395" s="43" t="s">
        <v>76</v>
      </c>
      <c r="J3395" s="43" t="s">
        <v>138</v>
      </c>
      <c r="K3395" s="43">
        <f t="shared" si="424"/>
        <v>2010</v>
      </c>
      <c r="L3395" s="43">
        <f t="shared" si="425"/>
        <v>1</v>
      </c>
      <c r="M3395" s="43">
        <f t="shared" si="426"/>
        <v>0</v>
      </c>
      <c r="N3395" s="43">
        <f t="shared" si="427"/>
        <v>1</v>
      </c>
      <c r="O3395" s="43" t="str">
        <f t="shared" si="428"/>
        <v>B: 1-3%</v>
      </c>
      <c r="P3395" s="45">
        <f t="shared" si="429"/>
        <v>246529</v>
      </c>
      <c r="Q3395" s="45">
        <f>IF(L3395=1,F3395*INDEX(Asumsi!$B$5:$B$7,MATCH(I3395,Asumsi!$A$5:$A$7,0))-H3395,0)</f>
        <v>70437</v>
      </c>
      <c r="R3395" s="46">
        <f>MIN(G3395,INDEX(Asumsi!$C$5:$C$7,MATCH(I3395,Asumsi!$A$5:$A$7,0)))</f>
        <v>0.02</v>
      </c>
      <c r="S3395" s="43">
        <f t="shared" si="430"/>
        <v>0</v>
      </c>
      <c r="T3395" s="45">
        <f t="shared" si="431"/>
        <v>0</v>
      </c>
      <c r="U3395" s="45">
        <f>IF(L3395=1,F3395*INDEX(Asumsi!$B$5:$B$7,MATCH(I3395,Asumsi!$A$5:$A$7,0))-F3395*R3395,0)</f>
        <v>70436.800000000003</v>
      </c>
      <c r="V3395" s="45">
        <f>IF(S3395=1,U3395*(1-Asumsi!$B$10),U3395)</f>
        <v>70436.800000000003</v>
      </c>
    </row>
    <row r="3396" spans="1:22" x14ac:dyDescent="0.35">
      <c r="A3396" s="43">
        <v>35461</v>
      </c>
      <c r="B3396" s="43" t="s">
        <v>202</v>
      </c>
      <c r="C3396" s="43" t="s">
        <v>628</v>
      </c>
      <c r="D3396" s="44">
        <v>39965</v>
      </c>
      <c r="E3396" s="43">
        <v>11</v>
      </c>
      <c r="F3396" s="43">
        <v>97500</v>
      </c>
      <c r="G3396" s="43">
        <v>0.08</v>
      </c>
      <c r="H3396" s="43">
        <v>7800</v>
      </c>
      <c r="I3396" s="43" t="s">
        <v>76</v>
      </c>
      <c r="J3396" s="43" t="s">
        <v>138</v>
      </c>
      <c r="K3396" s="43">
        <f t="shared" si="424"/>
        <v>2009</v>
      </c>
      <c r="L3396" s="43">
        <f t="shared" si="425"/>
        <v>1</v>
      </c>
      <c r="M3396" s="43">
        <f t="shared" si="426"/>
        <v>0</v>
      </c>
      <c r="N3396" s="43">
        <f t="shared" si="427"/>
        <v>1</v>
      </c>
      <c r="O3396" s="43" t="str">
        <f t="shared" si="428"/>
        <v>D: 7%+</v>
      </c>
      <c r="P3396" s="45">
        <f t="shared" si="429"/>
        <v>89700</v>
      </c>
      <c r="Q3396" s="45">
        <f>IF(L3396=1,F3396*INDEX(Asumsi!$B$5:$B$7,MATCH(I3396,Asumsi!$A$5:$A$7,0))-H3396,0)</f>
        <v>21450</v>
      </c>
      <c r="R3396" s="46">
        <f>MIN(G3396,INDEX(Asumsi!$C$5:$C$7,MATCH(I3396,Asumsi!$A$5:$A$7,0)))</f>
        <v>0.05</v>
      </c>
      <c r="S3396" s="43">
        <f t="shared" si="430"/>
        <v>1</v>
      </c>
      <c r="T3396" s="45">
        <f t="shared" si="431"/>
        <v>2925</v>
      </c>
      <c r="U3396" s="45">
        <f>IF(L3396=1,F3396*INDEX(Asumsi!$B$5:$B$7,MATCH(I3396,Asumsi!$A$5:$A$7,0))-F3396*R3396,0)</f>
        <v>24375</v>
      </c>
      <c r="V3396" s="45">
        <f>IF(S3396=1,U3396*(1-Asumsi!$B$10),U3396)</f>
        <v>23156.25</v>
      </c>
    </row>
    <row r="3397" spans="1:22" x14ac:dyDescent="0.35">
      <c r="A3397" s="43">
        <v>35590</v>
      </c>
      <c r="B3397" s="43" t="s">
        <v>202</v>
      </c>
      <c r="C3397" s="43" t="s">
        <v>788</v>
      </c>
      <c r="D3397" s="44">
        <v>41245</v>
      </c>
      <c r="E3397" s="43">
        <v>4</v>
      </c>
      <c r="F3397" s="43">
        <v>847900</v>
      </c>
      <c r="G3397" s="43">
        <v>0</v>
      </c>
      <c r="H3397" s="43">
        <v>0</v>
      </c>
      <c r="I3397" s="43" t="s">
        <v>77</v>
      </c>
      <c r="J3397" s="43" t="s">
        <v>142</v>
      </c>
      <c r="K3397" s="43">
        <f t="shared" si="424"/>
        <v>2012</v>
      </c>
      <c r="L3397" s="43">
        <f t="shared" si="425"/>
        <v>1</v>
      </c>
      <c r="M3397" s="43">
        <f t="shared" si="426"/>
        <v>0</v>
      </c>
      <c r="N3397" s="43">
        <f t="shared" si="427"/>
        <v>1</v>
      </c>
      <c r="O3397" s="43" t="str">
        <f t="shared" si="428"/>
        <v>A: 0%</v>
      </c>
      <c r="P3397" s="45">
        <f t="shared" si="429"/>
        <v>847900</v>
      </c>
      <c r="Q3397" s="45">
        <f>IF(L3397=1,F3397*INDEX(Asumsi!$B$5:$B$7,MATCH(I3397,Asumsi!$A$5:$A$7,0))-H3397,0)</f>
        <v>254370</v>
      </c>
      <c r="R3397" s="46">
        <f>MIN(G3397,INDEX(Asumsi!$C$5:$C$7,MATCH(I3397,Asumsi!$A$5:$A$7,0)))</f>
        <v>0</v>
      </c>
      <c r="S3397" s="43">
        <f t="shared" si="430"/>
        <v>0</v>
      </c>
      <c r="T3397" s="45">
        <f t="shared" si="431"/>
        <v>0</v>
      </c>
      <c r="U3397" s="45">
        <f>IF(L3397=1,F3397*INDEX(Asumsi!$B$5:$B$7,MATCH(I3397,Asumsi!$A$5:$A$7,0))-F3397*R3397,0)</f>
        <v>254370</v>
      </c>
      <c r="V3397" s="45">
        <f>IF(S3397=1,U3397*(1-Asumsi!$B$10),U3397)</f>
        <v>254370</v>
      </c>
    </row>
    <row r="3398" spans="1:22" x14ac:dyDescent="0.35">
      <c r="A3398" s="43">
        <v>35687</v>
      </c>
      <c r="B3398" s="43" t="s">
        <v>209</v>
      </c>
      <c r="C3398" s="43" t="s">
        <v>799</v>
      </c>
      <c r="D3398" s="44">
        <v>40865</v>
      </c>
      <c r="E3398" s="43">
        <v>48</v>
      </c>
      <c r="F3398" s="43">
        <v>1240460</v>
      </c>
      <c r="G3398" s="43">
        <v>0.06</v>
      </c>
      <c r="H3398" s="43">
        <v>74428</v>
      </c>
      <c r="I3398" s="43" t="s">
        <v>75</v>
      </c>
      <c r="J3398" s="43" t="s">
        <v>144</v>
      </c>
      <c r="K3398" s="43">
        <f t="shared" si="424"/>
        <v>2011</v>
      </c>
      <c r="L3398" s="43">
        <f t="shared" si="425"/>
        <v>0</v>
      </c>
      <c r="M3398" s="43">
        <f t="shared" si="426"/>
        <v>1</v>
      </c>
      <c r="N3398" s="43">
        <f t="shared" si="427"/>
        <v>1</v>
      </c>
      <c r="O3398" s="43" t="str">
        <f t="shared" si="428"/>
        <v>C: 4-6%</v>
      </c>
      <c r="P3398" s="45">
        <f t="shared" si="429"/>
        <v>0</v>
      </c>
      <c r="Q3398" s="45">
        <f>IF(L3398=1,F3398*INDEX(Asumsi!$B$5:$B$7,MATCH(I3398,Asumsi!$A$5:$A$7,0))-H3398,0)</f>
        <v>0</v>
      </c>
      <c r="R3398" s="46">
        <f>MIN(G3398,INDEX(Asumsi!$C$5:$C$7,MATCH(I3398,Asumsi!$A$5:$A$7,0)))</f>
        <v>0.03</v>
      </c>
      <c r="S3398" s="43">
        <f t="shared" si="430"/>
        <v>1</v>
      </c>
      <c r="T3398" s="45">
        <f t="shared" si="431"/>
        <v>0</v>
      </c>
      <c r="U3398" s="45">
        <f>IF(L3398=1,F3398*INDEX(Asumsi!$B$5:$B$7,MATCH(I3398,Asumsi!$A$5:$A$7,0))-F3398*R3398,0)</f>
        <v>0</v>
      </c>
      <c r="V3398" s="45">
        <f>IF(S3398=1,U3398*(1-Asumsi!$B$10),U3398)</f>
        <v>0</v>
      </c>
    </row>
    <row r="3399" spans="1:22" x14ac:dyDescent="0.35">
      <c r="A3399" s="43">
        <v>35776</v>
      </c>
      <c r="B3399" s="43" t="s">
        <v>202</v>
      </c>
      <c r="C3399" s="43" t="s">
        <v>643</v>
      </c>
      <c r="D3399" s="44">
        <v>39848</v>
      </c>
      <c r="E3399" s="43">
        <v>9</v>
      </c>
      <c r="F3399" s="43">
        <v>237320</v>
      </c>
      <c r="G3399" s="43">
        <v>0.05</v>
      </c>
      <c r="H3399" s="43">
        <v>11866</v>
      </c>
      <c r="I3399" s="43" t="s">
        <v>76</v>
      </c>
      <c r="J3399" s="43" t="s">
        <v>138</v>
      </c>
      <c r="K3399" s="43">
        <f t="shared" si="424"/>
        <v>2009</v>
      </c>
      <c r="L3399" s="43">
        <f t="shared" si="425"/>
        <v>1</v>
      </c>
      <c r="M3399" s="43">
        <f t="shared" si="426"/>
        <v>0</v>
      </c>
      <c r="N3399" s="43">
        <f t="shared" si="427"/>
        <v>1</v>
      </c>
      <c r="O3399" s="43" t="str">
        <f t="shared" si="428"/>
        <v>C: 4-6%</v>
      </c>
      <c r="P3399" s="45">
        <f t="shared" si="429"/>
        <v>225454</v>
      </c>
      <c r="Q3399" s="45">
        <f>IF(L3399=1,F3399*INDEX(Asumsi!$B$5:$B$7,MATCH(I3399,Asumsi!$A$5:$A$7,0))-H3399,0)</f>
        <v>59330</v>
      </c>
      <c r="R3399" s="46">
        <f>MIN(G3399,INDEX(Asumsi!$C$5:$C$7,MATCH(I3399,Asumsi!$A$5:$A$7,0)))</f>
        <v>0.05</v>
      </c>
      <c r="S3399" s="43">
        <f t="shared" si="430"/>
        <v>0</v>
      </c>
      <c r="T3399" s="45">
        <f t="shared" si="431"/>
        <v>0</v>
      </c>
      <c r="U3399" s="45">
        <f>IF(L3399=1,F3399*INDEX(Asumsi!$B$5:$B$7,MATCH(I3399,Asumsi!$A$5:$A$7,0))-F3399*R3399,0)</f>
        <v>59330</v>
      </c>
      <c r="V3399" s="45">
        <f>IF(S3399=1,U3399*(1-Asumsi!$B$10),U3399)</f>
        <v>59330</v>
      </c>
    </row>
    <row r="3400" spans="1:22" x14ac:dyDescent="0.35">
      <c r="A3400" s="43">
        <v>35782</v>
      </c>
      <c r="B3400" s="43" t="s">
        <v>202</v>
      </c>
      <c r="C3400" s="43" t="s">
        <v>628</v>
      </c>
      <c r="D3400" s="44">
        <v>40760</v>
      </c>
      <c r="E3400" s="43">
        <v>42</v>
      </c>
      <c r="F3400" s="43">
        <v>12854360</v>
      </c>
      <c r="G3400" s="43">
        <v>0.09</v>
      </c>
      <c r="H3400" s="43">
        <v>1156892</v>
      </c>
      <c r="I3400" s="43" t="s">
        <v>76</v>
      </c>
      <c r="J3400" s="43" t="s">
        <v>138</v>
      </c>
      <c r="K3400" s="43">
        <f t="shared" si="424"/>
        <v>2011</v>
      </c>
      <c r="L3400" s="43">
        <f t="shared" si="425"/>
        <v>1</v>
      </c>
      <c r="M3400" s="43">
        <f t="shared" si="426"/>
        <v>0</v>
      </c>
      <c r="N3400" s="43">
        <f t="shared" si="427"/>
        <v>1</v>
      </c>
      <c r="O3400" s="43" t="str">
        <f t="shared" si="428"/>
        <v>D: 7%+</v>
      </c>
      <c r="P3400" s="45">
        <f t="shared" si="429"/>
        <v>11697468</v>
      </c>
      <c r="Q3400" s="45">
        <f>IF(L3400=1,F3400*INDEX(Asumsi!$B$5:$B$7,MATCH(I3400,Asumsi!$A$5:$A$7,0))-H3400,0)</f>
        <v>2699416</v>
      </c>
      <c r="R3400" s="46">
        <f>MIN(G3400,INDEX(Asumsi!$C$5:$C$7,MATCH(I3400,Asumsi!$A$5:$A$7,0)))</f>
        <v>0.05</v>
      </c>
      <c r="S3400" s="43">
        <f t="shared" si="430"/>
        <v>1</v>
      </c>
      <c r="T3400" s="45">
        <f t="shared" si="431"/>
        <v>514174.39999999991</v>
      </c>
      <c r="U3400" s="45">
        <f>IF(L3400=1,F3400*INDEX(Asumsi!$B$5:$B$7,MATCH(I3400,Asumsi!$A$5:$A$7,0))-F3400*R3400,0)</f>
        <v>3213590</v>
      </c>
      <c r="V3400" s="45">
        <f>IF(S3400=1,U3400*(1-Asumsi!$B$10),U3400)</f>
        <v>3052910.5</v>
      </c>
    </row>
    <row r="3401" spans="1:22" x14ac:dyDescent="0.35">
      <c r="A3401" s="43">
        <v>35813</v>
      </c>
      <c r="B3401" s="43" t="s">
        <v>202</v>
      </c>
      <c r="C3401" s="43" t="s">
        <v>808</v>
      </c>
      <c r="D3401" s="44">
        <v>39924</v>
      </c>
      <c r="E3401" s="43">
        <v>21</v>
      </c>
      <c r="F3401" s="43">
        <v>15683140</v>
      </c>
      <c r="G3401" s="43">
        <v>0.05</v>
      </c>
      <c r="H3401" s="43">
        <v>784157</v>
      </c>
      <c r="I3401" s="43" t="s">
        <v>76</v>
      </c>
      <c r="J3401" s="43" t="s">
        <v>141</v>
      </c>
      <c r="K3401" s="43">
        <f t="shared" si="424"/>
        <v>2009</v>
      </c>
      <c r="L3401" s="43">
        <f t="shared" si="425"/>
        <v>1</v>
      </c>
      <c r="M3401" s="43">
        <f t="shared" si="426"/>
        <v>0</v>
      </c>
      <c r="N3401" s="43">
        <f t="shared" si="427"/>
        <v>1</v>
      </c>
      <c r="O3401" s="43" t="str">
        <f t="shared" si="428"/>
        <v>C: 4-6%</v>
      </c>
      <c r="P3401" s="45">
        <f t="shared" si="429"/>
        <v>14898983</v>
      </c>
      <c r="Q3401" s="45">
        <f>IF(L3401=1,F3401*INDEX(Asumsi!$B$5:$B$7,MATCH(I3401,Asumsi!$A$5:$A$7,0))-H3401,0)</f>
        <v>3920785</v>
      </c>
      <c r="R3401" s="46">
        <f>MIN(G3401,INDEX(Asumsi!$C$5:$C$7,MATCH(I3401,Asumsi!$A$5:$A$7,0)))</f>
        <v>0.05</v>
      </c>
      <c r="S3401" s="43">
        <f t="shared" si="430"/>
        <v>0</v>
      </c>
      <c r="T3401" s="45">
        <f t="shared" si="431"/>
        <v>0</v>
      </c>
      <c r="U3401" s="45">
        <f>IF(L3401=1,F3401*INDEX(Asumsi!$B$5:$B$7,MATCH(I3401,Asumsi!$A$5:$A$7,0))-F3401*R3401,0)</f>
        <v>3920785</v>
      </c>
      <c r="V3401" s="45">
        <f>IF(S3401=1,U3401*(1-Asumsi!$B$10),U3401)</f>
        <v>3920785</v>
      </c>
    </row>
    <row r="3402" spans="1:22" x14ac:dyDescent="0.35">
      <c r="A3402" s="43">
        <v>36003</v>
      </c>
      <c r="B3402" s="43" t="s">
        <v>202</v>
      </c>
      <c r="C3402" s="43" t="s">
        <v>781</v>
      </c>
      <c r="D3402" s="44">
        <v>40482</v>
      </c>
      <c r="E3402" s="43">
        <v>40</v>
      </c>
      <c r="F3402" s="43">
        <v>414840</v>
      </c>
      <c r="G3402" s="43">
        <v>0.04</v>
      </c>
      <c r="H3402" s="43">
        <v>16594</v>
      </c>
      <c r="I3402" s="43" t="s">
        <v>76</v>
      </c>
      <c r="J3402" s="43" t="s">
        <v>138</v>
      </c>
      <c r="K3402" s="43">
        <f t="shared" si="424"/>
        <v>2010</v>
      </c>
      <c r="L3402" s="43">
        <f t="shared" si="425"/>
        <v>1</v>
      </c>
      <c r="M3402" s="43">
        <f t="shared" si="426"/>
        <v>0</v>
      </c>
      <c r="N3402" s="43">
        <f t="shared" si="427"/>
        <v>1</v>
      </c>
      <c r="O3402" s="43" t="str">
        <f t="shared" si="428"/>
        <v>C: 4-6%</v>
      </c>
      <c r="P3402" s="45">
        <f t="shared" si="429"/>
        <v>398246</v>
      </c>
      <c r="Q3402" s="45">
        <f>IF(L3402=1,F3402*INDEX(Asumsi!$B$5:$B$7,MATCH(I3402,Asumsi!$A$5:$A$7,0))-H3402,0)</f>
        <v>107858</v>
      </c>
      <c r="R3402" s="46">
        <f>MIN(G3402,INDEX(Asumsi!$C$5:$C$7,MATCH(I3402,Asumsi!$A$5:$A$7,0)))</f>
        <v>0.04</v>
      </c>
      <c r="S3402" s="43">
        <f t="shared" si="430"/>
        <v>0</v>
      </c>
      <c r="T3402" s="45">
        <f t="shared" si="431"/>
        <v>0</v>
      </c>
      <c r="U3402" s="45">
        <f>IF(L3402=1,F3402*INDEX(Asumsi!$B$5:$B$7,MATCH(I3402,Asumsi!$A$5:$A$7,0))-F3402*R3402,0)</f>
        <v>107858.4</v>
      </c>
      <c r="V3402" s="45">
        <f>IF(S3402=1,U3402*(1-Asumsi!$B$10),U3402)</f>
        <v>107858.4</v>
      </c>
    </row>
    <row r="3403" spans="1:22" x14ac:dyDescent="0.35">
      <c r="A3403" s="43">
        <v>36102</v>
      </c>
      <c r="B3403" s="43" t="s">
        <v>202</v>
      </c>
      <c r="C3403" s="43" t="s">
        <v>643</v>
      </c>
      <c r="D3403" s="44">
        <v>40318</v>
      </c>
      <c r="E3403" s="43">
        <v>36</v>
      </c>
      <c r="F3403" s="43">
        <v>922800</v>
      </c>
      <c r="G3403" s="43">
        <v>0.03</v>
      </c>
      <c r="H3403" s="43">
        <v>27684</v>
      </c>
      <c r="I3403" s="43" t="s">
        <v>75</v>
      </c>
      <c r="J3403" s="43" t="s">
        <v>144</v>
      </c>
      <c r="K3403" s="43">
        <f t="shared" si="424"/>
        <v>2010</v>
      </c>
      <c r="L3403" s="43">
        <f t="shared" si="425"/>
        <v>1</v>
      </c>
      <c r="M3403" s="43">
        <f t="shared" si="426"/>
        <v>0</v>
      </c>
      <c r="N3403" s="43">
        <f t="shared" si="427"/>
        <v>1</v>
      </c>
      <c r="O3403" s="43" t="str">
        <f t="shared" si="428"/>
        <v>B: 1-3%</v>
      </c>
      <c r="P3403" s="45">
        <f t="shared" si="429"/>
        <v>895116</v>
      </c>
      <c r="Q3403" s="45">
        <f>IF(L3403=1,F3403*INDEX(Asumsi!$B$5:$B$7,MATCH(I3403,Asumsi!$A$5:$A$7,0))-H3403,0)</f>
        <v>249156</v>
      </c>
      <c r="R3403" s="46">
        <f>MIN(G3403,INDEX(Asumsi!$C$5:$C$7,MATCH(I3403,Asumsi!$A$5:$A$7,0)))</f>
        <v>0.03</v>
      </c>
      <c r="S3403" s="43">
        <f t="shared" si="430"/>
        <v>0</v>
      </c>
      <c r="T3403" s="45">
        <f t="shared" si="431"/>
        <v>0</v>
      </c>
      <c r="U3403" s="45">
        <f>IF(L3403=1,F3403*INDEX(Asumsi!$B$5:$B$7,MATCH(I3403,Asumsi!$A$5:$A$7,0))-F3403*R3403,0)</f>
        <v>249156</v>
      </c>
      <c r="V3403" s="45">
        <f>IF(S3403=1,U3403*(1-Asumsi!$B$10),U3403)</f>
        <v>249156</v>
      </c>
    </row>
    <row r="3404" spans="1:22" x14ac:dyDescent="0.35">
      <c r="A3404" s="43">
        <v>36295</v>
      </c>
      <c r="B3404" s="43" t="s">
        <v>202</v>
      </c>
      <c r="C3404" s="43" t="s">
        <v>811</v>
      </c>
      <c r="D3404" s="44">
        <v>40425</v>
      </c>
      <c r="E3404" s="43">
        <v>10</v>
      </c>
      <c r="F3404" s="43">
        <v>556200</v>
      </c>
      <c r="G3404" s="43">
        <v>0.09</v>
      </c>
      <c r="H3404" s="43">
        <v>50058</v>
      </c>
      <c r="I3404" s="43" t="s">
        <v>76</v>
      </c>
      <c r="J3404" s="43" t="s">
        <v>138</v>
      </c>
      <c r="K3404" s="43">
        <f t="shared" si="424"/>
        <v>2010</v>
      </c>
      <c r="L3404" s="43">
        <f t="shared" si="425"/>
        <v>1</v>
      </c>
      <c r="M3404" s="43">
        <f t="shared" si="426"/>
        <v>0</v>
      </c>
      <c r="N3404" s="43">
        <f t="shared" si="427"/>
        <v>1</v>
      </c>
      <c r="O3404" s="43" t="str">
        <f t="shared" si="428"/>
        <v>D: 7%+</v>
      </c>
      <c r="P3404" s="45">
        <f t="shared" si="429"/>
        <v>506142</v>
      </c>
      <c r="Q3404" s="45">
        <f>IF(L3404=1,F3404*INDEX(Asumsi!$B$5:$B$7,MATCH(I3404,Asumsi!$A$5:$A$7,0))-H3404,0)</f>
        <v>116802</v>
      </c>
      <c r="R3404" s="46">
        <f>MIN(G3404,INDEX(Asumsi!$C$5:$C$7,MATCH(I3404,Asumsi!$A$5:$A$7,0)))</f>
        <v>0.05</v>
      </c>
      <c r="S3404" s="43">
        <f t="shared" si="430"/>
        <v>1</v>
      </c>
      <c r="T3404" s="45">
        <f t="shared" si="431"/>
        <v>22247.999999999996</v>
      </c>
      <c r="U3404" s="45">
        <f>IF(L3404=1,F3404*INDEX(Asumsi!$B$5:$B$7,MATCH(I3404,Asumsi!$A$5:$A$7,0))-F3404*R3404,0)</f>
        <v>139050</v>
      </c>
      <c r="V3404" s="45">
        <f>IF(S3404=1,U3404*(1-Asumsi!$B$10),U3404)</f>
        <v>132097.5</v>
      </c>
    </row>
    <row r="3405" spans="1:22" x14ac:dyDescent="0.35">
      <c r="A3405" s="43">
        <v>36323</v>
      </c>
      <c r="B3405" s="43" t="s">
        <v>202</v>
      </c>
      <c r="C3405" s="43" t="s">
        <v>791</v>
      </c>
      <c r="D3405" s="44">
        <v>40469</v>
      </c>
      <c r="E3405" s="43">
        <v>5</v>
      </c>
      <c r="F3405" s="43">
        <v>171780</v>
      </c>
      <c r="G3405" s="43">
        <v>0.08</v>
      </c>
      <c r="H3405" s="43">
        <v>13742</v>
      </c>
      <c r="I3405" s="43" t="s">
        <v>77</v>
      </c>
      <c r="J3405" s="43" t="s">
        <v>142</v>
      </c>
      <c r="K3405" s="43">
        <f t="shared" si="424"/>
        <v>2010</v>
      </c>
      <c r="L3405" s="43">
        <f t="shared" si="425"/>
        <v>1</v>
      </c>
      <c r="M3405" s="43">
        <f t="shared" si="426"/>
        <v>0</v>
      </c>
      <c r="N3405" s="43">
        <f t="shared" si="427"/>
        <v>1</v>
      </c>
      <c r="O3405" s="43" t="str">
        <f t="shared" si="428"/>
        <v>D: 7%+</v>
      </c>
      <c r="P3405" s="45">
        <f t="shared" si="429"/>
        <v>158038</v>
      </c>
      <c r="Q3405" s="45">
        <f>IF(L3405=1,F3405*INDEX(Asumsi!$B$5:$B$7,MATCH(I3405,Asumsi!$A$5:$A$7,0))-H3405,0)</f>
        <v>37792</v>
      </c>
      <c r="R3405" s="46">
        <f>MIN(G3405,INDEX(Asumsi!$C$5:$C$7,MATCH(I3405,Asumsi!$A$5:$A$7,0)))</f>
        <v>0.05</v>
      </c>
      <c r="S3405" s="43">
        <f t="shared" si="430"/>
        <v>1</v>
      </c>
      <c r="T3405" s="45">
        <f t="shared" si="431"/>
        <v>5153.3999999999996</v>
      </c>
      <c r="U3405" s="45">
        <f>IF(L3405=1,F3405*INDEX(Asumsi!$B$5:$B$7,MATCH(I3405,Asumsi!$A$5:$A$7,0))-F3405*R3405,0)</f>
        <v>42945</v>
      </c>
      <c r="V3405" s="45">
        <f>IF(S3405=1,U3405*(1-Asumsi!$B$10),U3405)</f>
        <v>40797.75</v>
      </c>
    </row>
    <row r="3406" spans="1:22" x14ac:dyDescent="0.35">
      <c r="A3406" s="43">
        <v>36354</v>
      </c>
      <c r="B3406" s="43" t="s">
        <v>202</v>
      </c>
      <c r="C3406" s="43" t="s">
        <v>807</v>
      </c>
      <c r="D3406" s="44">
        <v>41065</v>
      </c>
      <c r="E3406" s="43">
        <v>13</v>
      </c>
      <c r="F3406" s="43">
        <v>9134720</v>
      </c>
      <c r="G3406" s="43">
        <v>7.0000000000000007E-2</v>
      </c>
      <c r="H3406" s="43">
        <v>639430</v>
      </c>
      <c r="I3406" s="43" t="s">
        <v>76</v>
      </c>
      <c r="J3406" s="43" t="s">
        <v>141</v>
      </c>
      <c r="K3406" s="43">
        <f t="shared" si="424"/>
        <v>2012</v>
      </c>
      <c r="L3406" s="43">
        <f t="shared" si="425"/>
        <v>1</v>
      </c>
      <c r="M3406" s="43">
        <f t="shared" si="426"/>
        <v>0</v>
      </c>
      <c r="N3406" s="43">
        <f t="shared" si="427"/>
        <v>1</v>
      </c>
      <c r="O3406" s="43" t="str">
        <f t="shared" si="428"/>
        <v>D: 7%+</v>
      </c>
      <c r="P3406" s="45">
        <f t="shared" si="429"/>
        <v>8495290</v>
      </c>
      <c r="Q3406" s="45">
        <f>IF(L3406=1,F3406*INDEX(Asumsi!$B$5:$B$7,MATCH(I3406,Asumsi!$A$5:$A$7,0))-H3406,0)</f>
        <v>2100986</v>
      </c>
      <c r="R3406" s="46">
        <f>MIN(G3406,INDEX(Asumsi!$C$5:$C$7,MATCH(I3406,Asumsi!$A$5:$A$7,0)))</f>
        <v>0.05</v>
      </c>
      <c r="S3406" s="43">
        <f t="shared" si="430"/>
        <v>1</v>
      </c>
      <c r="T3406" s="45">
        <f t="shared" si="431"/>
        <v>182694.40000000002</v>
      </c>
      <c r="U3406" s="45">
        <f>IF(L3406=1,F3406*INDEX(Asumsi!$B$5:$B$7,MATCH(I3406,Asumsi!$A$5:$A$7,0))-F3406*R3406,0)</f>
        <v>2283680</v>
      </c>
      <c r="V3406" s="45">
        <f>IF(S3406=1,U3406*(1-Asumsi!$B$10),U3406)</f>
        <v>2169496</v>
      </c>
    </row>
    <row r="3407" spans="1:22" x14ac:dyDescent="0.35">
      <c r="A3407" s="43">
        <v>36512</v>
      </c>
      <c r="B3407" s="43" t="s">
        <v>202</v>
      </c>
      <c r="C3407" s="43" t="s">
        <v>777</v>
      </c>
      <c r="D3407" s="44">
        <v>40996</v>
      </c>
      <c r="E3407" s="43">
        <v>30</v>
      </c>
      <c r="F3407" s="43">
        <v>20827340</v>
      </c>
      <c r="G3407" s="43">
        <v>0.04</v>
      </c>
      <c r="H3407" s="43">
        <v>833094</v>
      </c>
      <c r="I3407" s="43" t="s">
        <v>75</v>
      </c>
      <c r="J3407" s="43" t="s">
        <v>135</v>
      </c>
      <c r="K3407" s="43">
        <f t="shared" si="424"/>
        <v>2012</v>
      </c>
      <c r="L3407" s="43">
        <f t="shared" si="425"/>
        <v>1</v>
      </c>
      <c r="M3407" s="43">
        <f t="shared" si="426"/>
        <v>0</v>
      </c>
      <c r="N3407" s="43">
        <f t="shared" si="427"/>
        <v>1</v>
      </c>
      <c r="O3407" s="43" t="str">
        <f t="shared" si="428"/>
        <v>C: 4-6%</v>
      </c>
      <c r="P3407" s="45">
        <f t="shared" si="429"/>
        <v>19994246</v>
      </c>
      <c r="Q3407" s="45">
        <f>IF(L3407=1,F3407*INDEX(Asumsi!$B$5:$B$7,MATCH(I3407,Asumsi!$A$5:$A$7,0))-H3407,0)</f>
        <v>5415108</v>
      </c>
      <c r="R3407" s="46">
        <f>MIN(G3407,INDEX(Asumsi!$C$5:$C$7,MATCH(I3407,Asumsi!$A$5:$A$7,0)))</f>
        <v>0.03</v>
      </c>
      <c r="S3407" s="43">
        <f t="shared" si="430"/>
        <v>1</v>
      </c>
      <c r="T3407" s="45">
        <f t="shared" si="431"/>
        <v>208273.40000000005</v>
      </c>
      <c r="U3407" s="45">
        <f>IF(L3407=1,F3407*INDEX(Asumsi!$B$5:$B$7,MATCH(I3407,Asumsi!$A$5:$A$7,0))-F3407*R3407,0)</f>
        <v>5623381.7999999998</v>
      </c>
      <c r="V3407" s="45">
        <f>IF(S3407=1,U3407*(1-Asumsi!$B$10),U3407)</f>
        <v>5342212.71</v>
      </c>
    </row>
    <row r="3408" spans="1:22" x14ac:dyDescent="0.35">
      <c r="A3408" s="43">
        <v>36932</v>
      </c>
      <c r="B3408" s="43" t="s">
        <v>209</v>
      </c>
      <c r="C3408" s="43" t="s">
        <v>742</v>
      </c>
      <c r="D3408" s="44">
        <v>40001</v>
      </c>
      <c r="E3408" s="43">
        <v>20</v>
      </c>
      <c r="F3408" s="43">
        <v>1337600</v>
      </c>
      <c r="G3408" s="43">
        <v>0.04</v>
      </c>
      <c r="H3408" s="43">
        <v>53504</v>
      </c>
      <c r="I3408" s="43" t="s">
        <v>76</v>
      </c>
      <c r="J3408" s="43" t="s">
        <v>140</v>
      </c>
      <c r="K3408" s="43">
        <f t="shared" si="424"/>
        <v>2009</v>
      </c>
      <c r="L3408" s="43">
        <f t="shared" si="425"/>
        <v>0</v>
      </c>
      <c r="M3408" s="43">
        <f t="shared" si="426"/>
        <v>1</v>
      </c>
      <c r="N3408" s="43">
        <f t="shared" si="427"/>
        <v>1</v>
      </c>
      <c r="O3408" s="43" t="str">
        <f t="shared" si="428"/>
        <v>C: 4-6%</v>
      </c>
      <c r="P3408" s="45">
        <f t="shared" si="429"/>
        <v>0</v>
      </c>
      <c r="Q3408" s="45">
        <f>IF(L3408=1,F3408*INDEX(Asumsi!$B$5:$B$7,MATCH(I3408,Asumsi!$A$5:$A$7,0))-H3408,0)</f>
        <v>0</v>
      </c>
      <c r="R3408" s="46">
        <f>MIN(G3408,INDEX(Asumsi!$C$5:$C$7,MATCH(I3408,Asumsi!$A$5:$A$7,0)))</f>
        <v>0.04</v>
      </c>
      <c r="S3408" s="43">
        <f t="shared" si="430"/>
        <v>0</v>
      </c>
      <c r="T3408" s="45">
        <f t="shared" si="431"/>
        <v>0</v>
      </c>
      <c r="U3408" s="45">
        <f>IF(L3408=1,F3408*INDEX(Asumsi!$B$5:$B$7,MATCH(I3408,Asumsi!$A$5:$A$7,0))-F3408*R3408,0)</f>
        <v>0</v>
      </c>
      <c r="V3408" s="45">
        <f>IF(S3408=1,U3408*(1-Asumsi!$B$10),U3408)</f>
        <v>0</v>
      </c>
    </row>
    <row r="3409" spans="1:22" x14ac:dyDescent="0.35">
      <c r="A3409" s="43">
        <v>37025</v>
      </c>
      <c r="B3409" s="43" t="s">
        <v>202</v>
      </c>
      <c r="C3409" s="43" t="s">
        <v>808</v>
      </c>
      <c r="D3409" s="44">
        <v>40127</v>
      </c>
      <c r="E3409" s="43">
        <v>37</v>
      </c>
      <c r="F3409" s="43">
        <v>1283780</v>
      </c>
      <c r="G3409" s="43">
        <v>0.03</v>
      </c>
      <c r="H3409" s="43">
        <v>38513</v>
      </c>
      <c r="I3409" s="43" t="s">
        <v>77</v>
      </c>
      <c r="J3409" s="43" t="s">
        <v>142</v>
      </c>
      <c r="K3409" s="43">
        <f t="shared" si="424"/>
        <v>2009</v>
      </c>
      <c r="L3409" s="43">
        <f t="shared" si="425"/>
        <v>1</v>
      </c>
      <c r="M3409" s="43">
        <f t="shared" si="426"/>
        <v>0</v>
      </c>
      <c r="N3409" s="43">
        <f t="shared" si="427"/>
        <v>1</v>
      </c>
      <c r="O3409" s="43" t="str">
        <f t="shared" si="428"/>
        <v>B: 1-3%</v>
      </c>
      <c r="P3409" s="45">
        <f t="shared" si="429"/>
        <v>1245267</v>
      </c>
      <c r="Q3409" s="45">
        <f>IF(L3409=1,F3409*INDEX(Asumsi!$B$5:$B$7,MATCH(I3409,Asumsi!$A$5:$A$7,0))-H3409,0)</f>
        <v>346621</v>
      </c>
      <c r="R3409" s="46">
        <f>MIN(G3409,INDEX(Asumsi!$C$5:$C$7,MATCH(I3409,Asumsi!$A$5:$A$7,0)))</f>
        <v>0.03</v>
      </c>
      <c r="S3409" s="43">
        <f t="shared" si="430"/>
        <v>0</v>
      </c>
      <c r="T3409" s="45">
        <f t="shared" si="431"/>
        <v>0</v>
      </c>
      <c r="U3409" s="45">
        <f>IF(L3409=1,F3409*INDEX(Asumsi!$B$5:$B$7,MATCH(I3409,Asumsi!$A$5:$A$7,0))-F3409*R3409,0)</f>
        <v>346620.6</v>
      </c>
      <c r="V3409" s="45">
        <f>IF(S3409=1,U3409*(1-Asumsi!$B$10),U3409)</f>
        <v>346620.6</v>
      </c>
    </row>
    <row r="3410" spans="1:22" x14ac:dyDescent="0.35">
      <c r="A3410" s="43">
        <v>37124</v>
      </c>
      <c r="B3410" s="43" t="s">
        <v>202</v>
      </c>
      <c r="C3410" s="43" t="s">
        <v>628</v>
      </c>
      <c r="D3410" s="44">
        <v>40998</v>
      </c>
      <c r="E3410" s="43">
        <v>33</v>
      </c>
      <c r="F3410" s="43">
        <v>42411000</v>
      </c>
      <c r="G3410" s="43">
        <v>0.1</v>
      </c>
      <c r="H3410" s="43">
        <v>4241100</v>
      </c>
      <c r="I3410" s="43" t="s">
        <v>77</v>
      </c>
      <c r="J3410" s="43" t="s">
        <v>139</v>
      </c>
      <c r="K3410" s="43">
        <f t="shared" si="424"/>
        <v>2012</v>
      </c>
      <c r="L3410" s="43">
        <f t="shared" si="425"/>
        <v>1</v>
      </c>
      <c r="M3410" s="43">
        <f t="shared" si="426"/>
        <v>0</v>
      </c>
      <c r="N3410" s="43">
        <f t="shared" si="427"/>
        <v>1</v>
      </c>
      <c r="O3410" s="43" t="str">
        <f t="shared" si="428"/>
        <v>D: 7%+</v>
      </c>
      <c r="P3410" s="45">
        <f t="shared" si="429"/>
        <v>38169900</v>
      </c>
      <c r="Q3410" s="45">
        <f>IF(L3410=1,F3410*INDEX(Asumsi!$B$5:$B$7,MATCH(I3410,Asumsi!$A$5:$A$7,0))-H3410,0)</f>
        <v>8482200</v>
      </c>
      <c r="R3410" s="46">
        <f>MIN(G3410,INDEX(Asumsi!$C$5:$C$7,MATCH(I3410,Asumsi!$A$5:$A$7,0)))</f>
        <v>0.05</v>
      </c>
      <c r="S3410" s="43">
        <f t="shared" si="430"/>
        <v>1</v>
      </c>
      <c r="T3410" s="45">
        <f t="shared" si="431"/>
        <v>2120550</v>
      </c>
      <c r="U3410" s="45">
        <f>IF(L3410=1,F3410*INDEX(Asumsi!$B$5:$B$7,MATCH(I3410,Asumsi!$A$5:$A$7,0))-F3410*R3410,0)</f>
        <v>10602750</v>
      </c>
      <c r="V3410" s="45">
        <f>IF(S3410=1,U3410*(1-Asumsi!$B$10),U3410)</f>
        <v>10072612.5</v>
      </c>
    </row>
    <row r="3411" spans="1:22" x14ac:dyDescent="0.35">
      <c r="A3411" s="43">
        <v>37696</v>
      </c>
      <c r="B3411" s="43" t="s">
        <v>202</v>
      </c>
      <c r="C3411" s="43" t="s">
        <v>778</v>
      </c>
      <c r="D3411" s="44">
        <v>40003</v>
      </c>
      <c r="E3411" s="43">
        <v>5</v>
      </c>
      <c r="F3411" s="43">
        <v>48180</v>
      </c>
      <c r="G3411" s="43">
        <v>0.04</v>
      </c>
      <c r="H3411" s="43">
        <v>1927</v>
      </c>
      <c r="I3411" s="43" t="s">
        <v>76</v>
      </c>
      <c r="J3411" s="43" t="s">
        <v>138</v>
      </c>
      <c r="K3411" s="43">
        <f t="shared" si="424"/>
        <v>2009</v>
      </c>
      <c r="L3411" s="43">
        <f t="shared" si="425"/>
        <v>1</v>
      </c>
      <c r="M3411" s="43">
        <f t="shared" si="426"/>
        <v>0</v>
      </c>
      <c r="N3411" s="43">
        <f t="shared" si="427"/>
        <v>1</v>
      </c>
      <c r="O3411" s="43" t="str">
        <f t="shared" si="428"/>
        <v>C: 4-6%</v>
      </c>
      <c r="P3411" s="45">
        <f t="shared" si="429"/>
        <v>46253</v>
      </c>
      <c r="Q3411" s="45">
        <f>IF(L3411=1,F3411*INDEX(Asumsi!$B$5:$B$7,MATCH(I3411,Asumsi!$A$5:$A$7,0))-H3411,0)</f>
        <v>12527</v>
      </c>
      <c r="R3411" s="46">
        <f>MIN(G3411,INDEX(Asumsi!$C$5:$C$7,MATCH(I3411,Asumsi!$A$5:$A$7,0)))</f>
        <v>0.04</v>
      </c>
      <c r="S3411" s="43">
        <f t="shared" si="430"/>
        <v>0</v>
      </c>
      <c r="T3411" s="45">
        <f t="shared" si="431"/>
        <v>0</v>
      </c>
      <c r="U3411" s="45">
        <f>IF(L3411=1,F3411*INDEX(Asumsi!$B$5:$B$7,MATCH(I3411,Asumsi!$A$5:$A$7,0))-F3411*R3411,0)</f>
        <v>12526.8</v>
      </c>
      <c r="V3411" s="45">
        <f>IF(S3411=1,U3411*(1-Asumsi!$B$10),U3411)</f>
        <v>12526.8</v>
      </c>
    </row>
    <row r="3412" spans="1:22" x14ac:dyDescent="0.35">
      <c r="A3412" s="43">
        <v>37702</v>
      </c>
      <c r="B3412" s="43" t="s">
        <v>202</v>
      </c>
      <c r="C3412" s="43" t="s">
        <v>781</v>
      </c>
      <c r="D3412" s="44">
        <v>40704</v>
      </c>
      <c r="E3412" s="43">
        <v>44</v>
      </c>
      <c r="F3412" s="43">
        <v>1203560</v>
      </c>
      <c r="G3412" s="43">
        <v>0.05</v>
      </c>
      <c r="H3412" s="43">
        <v>60178</v>
      </c>
      <c r="I3412" s="43" t="s">
        <v>76</v>
      </c>
      <c r="J3412" s="43" t="s">
        <v>140</v>
      </c>
      <c r="K3412" s="43">
        <f t="shared" si="424"/>
        <v>2011</v>
      </c>
      <c r="L3412" s="43">
        <f t="shared" si="425"/>
        <v>1</v>
      </c>
      <c r="M3412" s="43">
        <f t="shared" si="426"/>
        <v>0</v>
      </c>
      <c r="N3412" s="43">
        <f t="shared" si="427"/>
        <v>1</v>
      </c>
      <c r="O3412" s="43" t="str">
        <f t="shared" si="428"/>
        <v>C: 4-6%</v>
      </c>
      <c r="P3412" s="45">
        <f t="shared" si="429"/>
        <v>1143382</v>
      </c>
      <c r="Q3412" s="45">
        <f>IF(L3412=1,F3412*INDEX(Asumsi!$B$5:$B$7,MATCH(I3412,Asumsi!$A$5:$A$7,0))-H3412,0)</f>
        <v>300890</v>
      </c>
      <c r="R3412" s="46">
        <f>MIN(G3412,INDEX(Asumsi!$C$5:$C$7,MATCH(I3412,Asumsi!$A$5:$A$7,0)))</f>
        <v>0.05</v>
      </c>
      <c r="S3412" s="43">
        <f t="shared" si="430"/>
        <v>0</v>
      </c>
      <c r="T3412" s="45">
        <f t="shared" si="431"/>
        <v>0</v>
      </c>
      <c r="U3412" s="45">
        <f>IF(L3412=1,F3412*INDEX(Asumsi!$B$5:$B$7,MATCH(I3412,Asumsi!$A$5:$A$7,0))-F3412*R3412,0)</f>
        <v>300890</v>
      </c>
      <c r="V3412" s="45">
        <f>IF(S3412=1,U3412*(1-Asumsi!$B$10),U3412)</f>
        <v>300890</v>
      </c>
    </row>
    <row r="3413" spans="1:22" x14ac:dyDescent="0.35">
      <c r="A3413" s="43">
        <v>37794</v>
      </c>
      <c r="B3413" s="43" t="s">
        <v>202</v>
      </c>
      <c r="C3413" s="43" t="s">
        <v>608</v>
      </c>
      <c r="D3413" s="44">
        <v>39896</v>
      </c>
      <c r="E3413" s="43">
        <v>6</v>
      </c>
      <c r="F3413" s="43">
        <v>121340</v>
      </c>
      <c r="G3413" s="43">
        <v>0.08</v>
      </c>
      <c r="H3413" s="43">
        <v>9707</v>
      </c>
      <c r="I3413" s="43" t="s">
        <v>75</v>
      </c>
      <c r="J3413" s="43" t="s">
        <v>144</v>
      </c>
      <c r="K3413" s="43">
        <f t="shared" si="424"/>
        <v>2009</v>
      </c>
      <c r="L3413" s="43">
        <f t="shared" si="425"/>
        <v>1</v>
      </c>
      <c r="M3413" s="43">
        <f t="shared" si="426"/>
        <v>0</v>
      </c>
      <c r="N3413" s="43">
        <f t="shared" si="427"/>
        <v>1</v>
      </c>
      <c r="O3413" s="43" t="str">
        <f t="shared" si="428"/>
        <v>D: 7%+</v>
      </c>
      <c r="P3413" s="45">
        <f t="shared" si="429"/>
        <v>111633</v>
      </c>
      <c r="Q3413" s="45">
        <f>IF(L3413=1,F3413*INDEX(Asumsi!$B$5:$B$7,MATCH(I3413,Asumsi!$A$5:$A$7,0))-H3413,0)</f>
        <v>26695</v>
      </c>
      <c r="R3413" s="46">
        <f>MIN(G3413,INDEX(Asumsi!$C$5:$C$7,MATCH(I3413,Asumsi!$A$5:$A$7,0)))</f>
        <v>0.03</v>
      </c>
      <c r="S3413" s="43">
        <f t="shared" si="430"/>
        <v>1</v>
      </c>
      <c r="T3413" s="45">
        <f t="shared" si="431"/>
        <v>6067</v>
      </c>
      <c r="U3413" s="45">
        <f>IF(L3413=1,F3413*INDEX(Asumsi!$B$5:$B$7,MATCH(I3413,Asumsi!$A$5:$A$7,0))-F3413*R3413,0)</f>
        <v>32761.8</v>
      </c>
      <c r="V3413" s="45">
        <f>IF(S3413=1,U3413*(1-Asumsi!$B$10),U3413)</f>
        <v>31123.71</v>
      </c>
    </row>
    <row r="3414" spans="1:22" x14ac:dyDescent="0.35">
      <c r="A3414" s="43">
        <v>37987</v>
      </c>
      <c r="B3414" s="43" t="s">
        <v>202</v>
      </c>
      <c r="C3414" s="43" t="s">
        <v>782</v>
      </c>
      <c r="D3414" s="44">
        <v>39997</v>
      </c>
      <c r="E3414" s="43">
        <v>26</v>
      </c>
      <c r="F3414" s="43">
        <v>598140</v>
      </c>
      <c r="G3414" s="43">
        <v>0.1</v>
      </c>
      <c r="H3414" s="43">
        <v>59814</v>
      </c>
      <c r="I3414" s="43" t="s">
        <v>76</v>
      </c>
      <c r="J3414" s="43" t="s">
        <v>149</v>
      </c>
      <c r="K3414" s="43">
        <f t="shared" si="424"/>
        <v>2009</v>
      </c>
      <c r="L3414" s="43">
        <f t="shared" si="425"/>
        <v>1</v>
      </c>
      <c r="M3414" s="43">
        <f t="shared" si="426"/>
        <v>0</v>
      </c>
      <c r="N3414" s="43">
        <f t="shared" si="427"/>
        <v>1</v>
      </c>
      <c r="O3414" s="43" t="str">
        <f t="shared" si="428"/>
        <v>D: 7%+</v>
      </c>
      <c r="P3414" s="45">
        <f t="shared" si="429"/>
        <v>538326</v>
      </c>
      <c r="Q3414" s="45">
        <f>IF(L3414=1,F3414*INDEX(Asumsi!$B$5:$B$7,MATCH(I3414,Asumsi!$A$5:$A$7,0))-H3414,0)</f>
        <v>119628</v>
      </c>
      <c r="R3414" s="46">
        <f>MIN(G3414,INDEX(Asumsi!$C$5:$C$7,MATCH(I3414,Asumsi!$A$5:$A$7,0)))</f>
        <v>0.05</v>
      </c>
      <c r="S3414" s="43">
        <f t="shared" si="430"/>
        <v>1</v>
      </c>
      <c r="T3414" s="45">
        <f t="shared" si="431"/>
        <v>29907</v>
      </c>
      <c r="U3414" s="45">
        <f>IF(L3414=1,F3414*INDEX(Asumsi!$B$5:$B$7,MATCH(I3414,Asumsi!$A$5:$A$7,0))-F3414*R3414,0)</f>
        <v>149535</v>
      </c>
      <c r="V3414" s="45">
        <f>IF(S3414=1,U3414*(1-Asumsi!$B$10),U3414)</f>
        <v>142058.25</v>
      </c>
    </row>
    <row r="3415" spans="1:22" x14ac:dyDescent="0.35">
      <c r="A3415" s="43">
        <v>38340</v>
      </c>
      <c r="B3415" s="43" t="s">
        <v>202</v>
      </c>
      <c r="C3415" s="43" t="s">
        <v>357</v>
      </c>
      <c r="D3415" s="44">
        <v>39833</v>
      </c>
      <c r="E3415" s="43">
        <v>36</v>
      </c>
      <c r="F3415" s="43">
        <v>4334100</v>
      </c>
      <c r="G3415" s="43">
        <v>0.02</v>
      </c>
      <c r="H3415" s="43">
        <v>86682</v>
      </c>
      <c r="I3415" s="43" t="s">
        <v>76</v>
      </c>
      <c r="J3415" s="43" t="s">
        <v>141</v>
      </c>
      <c r="K3415" s="43">
        <f t="shared" si="424"/>
        <v>2009</v>
      </c>
      <c r="L3415" s="43">
        <f t="shared" si="425"/>
        <v>1</v>
      </c>
      <c r="M3415" s="43">
        <f t="shared" si="426"/>
        <v>0</v>
      </c>
      <c r="N3415" s="43">
        <f t="shared" si="427"/>
        <v>1</v>
      </c>
      <c r="O3415" s="43" t="str">
        <f t="shared" si="428"/>
        <v>B: 1-3%</v>
      </c>
      <c r="P3415" s="45">
        <f t="shared" si="429"/>
        <v>4247418</v>
      </c>
      <c r="Q3415" s="45">
        <f>IF(L3415=1,F3415*INDEX(Asumsi!$B$5:$B$7,MATCH(I3415,Asumsi!$A$5:$A$7,0))-H3415,0)</f>
        <v>1213548</v>
      </c>
      <c r="R3415" s="46">
        <f>MIN(G3415,INDEX(Asumsi!$C$5:$C$7,MATCH(I3415,Asumsi!$A$5:$A$7,0)))</f>
        <v>0.02</v>
      </c>
      <c r="S3415" s="43">
        <f t="shared" si="430"/>
        <v>0</v>
      </c>
      <c r="T3415" s="45">
        <f t="shared" si="431"/>
        <v>0</v>
      </c>
      <c r="U3415" s="45">
        <f>IF(L3415=1,F3415*INDEX(Asumsi!$B$5:$B$7,MATCH(I3415,Asumsi!$A$5:$A$7,0))-F3415*R3415,0)</f>
        <v>1213548</v>
      </c>
      <c r="V3415" s="45">
        <f>IF(S3415=1,U3415*(1-Asumsi!$B$10),U3415)</f>
        <v>1213548</v>
      </c>
    </row>
    <row r="3416" spans="1:22" x14ac:dyDescent="0.35">
      <c r="A3416" s="43">
        <v>38786</v>
      </c>
      <c r="B3416" s="43" t="s">
        <v>202</v>
      </c>
      <c r="C3416" s="43" t="s">
        <v>340</v>
      </c>
      <c r="D3416" s="44">
        <v>40712</v>
      </c>
      <c r="E3416" s="43">
        <v>10</v>
      </c>
      <c r="F3416" s="43">
        <v>472340</v>
      </c>
      <c r="G3416" s="43">
        <v>0.09</v>
      </c>
      <c r="H3416" s="43">
        <v>42511</v>
      </c>
      <c r="I3416" s="43" t="s">
        <v>75</v>
      </c>
      <c r="J3416" s="43" t="s">
        <v>144</v>
      </c>
      <c r="K3416" s="43">
        <f t="shared" si="424"/>
        <v>2011</v>
      </c>
      <c r="L3416" s="43">
        <f t="shared" si="425"/>
        <v>1</v>
      </c>
      <c r="M3416" s="43">
        <f t="shared" si="426"/>
        <v>0</v>
      </c>
      <c r="N3416" s="43">
        <f t="shared" si="427"/>
        <v>1</v>
      </c>
      <c r="O3416" s="43" t="str">
        <f t="shared" si="428"/>
        <v>D: 7%+</v>
      </c>
      <c r="P3416" s="45">
        <f t="shared" si="429"/>
        <v>429829</v>
      </c>
      <c r="Q3416" s="45">
        <f>IF(L3416=1,F3416*INDEX(Asumsi!$B$5:$B$7,MATCH(I3416,Asumsi!$A$5:$A$7,0))-H3416,0)</f>
        <v>99191</v>
      </c>
      <c r="R3416" s="46">
        <f>MIN(G3416,INDEX(Asumsi!$C$5:$C$7,MATCH(I3416,Asumsi!$A$5:$A$7,0)))</f>
        <v>0.03</v>
      </c>
      <c r="S3416" s="43">
        <f t="shared" si="430"/>
        <v>1</v>
      </c>
      <c r="T3416" s="45">
        <f t="shared" si="431"/>
        <v>28340.399999999998</v>
      </c>
      <c r="U3416" s="45">
        <f>IF(L3416=1,F3416*INDEX(Asumsi!$B$5:$B$7,MATCH(I3416,Asumsi!$A$5:$A$7,0))-F3416*R3416,0)</f>
        <v>127531.8</v>
      </c>
      <c r="V3416" s="45">
        <f>IF(S3416=1,U3416*(1-Asumsi!$B$10),U3416)</f>
        <v>121155.20999999999</v>
      </c>
    </row>
    <row r="3417" spans="1:22" x14ac:dyDescent="0.35">
      <c r="A3417" s="43">
        <v>38852</v>
      </c>
      <c r="B3417" s="43" t="s">
        <v>202</v>
      </c>
      <c r="C3417" s="43" t="s">
        <v>543</v>
      </c>
      <c r="D3417" s="44">
        <v>40118</v>
      </c>
      <c r="E3417" s="43">
        <v>25</v>
      </c>
      <c r="F3417" s="43">
        <v>304620</v>
      </c>
      <c r="G3417" s="43">
        <v>0.03</v>
      </c>
      <c r="H3417" s="43">
        <v>9139</v>
      </c>
      <c r="I3417" s="43" t="s">
        <v>76</v>
      </c>
      <c r="J3417" s="43" t="s">
        <v>138</v>
      </c>
      <c r="K3417" s="43">
        <f t="shared" si="424"/>
        <v>2009</v>
      </c>
      <c r="L3417" s="43">
        <f t="shared" si="425"/>
        <v>1</v>
      </c>
      <c r="M3417" s="43">
        <f t="shared" si="426"/>
        <v>0</v>
      </c>
      <c r="N3417" s="43">
        <f t="shared" si="427"/>
        <v>1</v>
      </c>
      <c r="O3417" s="43" t="str">
        <f t="shared" si="428"/>
        <v>B: 1-3%</v>
      </c>
      <c r="P3417" s="45">
        <f t="shared" si="429"/>
        <v>295481</v>
      </c>
      <c r="Q3417" s="45">
        <f>IF(L3417=1,F3417*INDEX(Asumsi!$B$5:$B$7,MATCH(I3417,Asumsi!$A$5:$A$7,0))-H3417,0)</f>
        <v>82247</v>
      </c>
      <c r="R3417" s="46">
        <f>MIN(G3417,INDEX(Asumsi!$C$5:$C$7,MATCH(I3417,Asumsi!$A$5:$A$7,0)))</f>
        <v>0.03</v>
      </c>
      <c r="S3417" s="43">
        <f t="shared" si="430"/>
        <v>0</v>
      </c>
      <c r="T3417" s="45">
        <f t="shared" si="431"/>
        <v>0</v>
      </c>
      <c r="U3417" s="45">
        <f>IF(L3417=1,F3417*INDEX(Asumsi!$B$5:$B$7,MATCH(I3417,Asumsi!$A$5:$A$7,0))-F3417*R3417,0)</f>
        <v>82247.399999999994</v>
      </c>
      <c r="V3417" s="45">
        <f>IF(S3417=1,U3417*(1-Asumsi!$B$10),U3417)</f>
        <v>82247.399999999994</v>
      </c>
    </row>
    <row r="3418" spans="1:22" x14ac:dyDescent="0.35">
      <c r="A3418" s="43">
        <v>39008</v>
      </c>
      <c r="B3418" s="43" t="s">
        <v>202</v>
      </c>
      <c r="C3418" s="43" t="s">
        <v>790</v>
      </c>
      <c r="D3418" s="44">
        <v>40661</v>
      </c>
      <c r="E3418" s="43">
        <v>28</v>
      </c>
      <c r="F3418" s="43">
        <v>7165580</v>
      </c>
      <c r="G3418" s="43">
        <v>0</v>
      </c>
      <c r="H3418" s="43">
        <v>0</v>
      </c>
      <c r="I3418" s="43" t="s">
        <v>75</v>
      </c>
      <c r="J3418" s="43" t="s">
        <v>135</v>
      </c>
      <c r="K3418" s="43">
        <f t="shared" si="424"/>
        <v>2011</v>
      </c>
      <c r="L3418" s="43">
        <f t="shared" si="425"/>
        <v>1</v>
      </c>
      <c r="M3418" s="43">
        <f t="shared" si="426"/>
        <v>0</v>
      </c>
      <c r="N3418" s="43">
        <f t="shared" si="427"/>
        <v>1</v>
      </c>
      <c r="O3418" s="43" t="str">
        <f t="shared" si="428"/>
        <v>A: 0%</v>
      </c>
      <c r="P3418" s="45">
        <f t="shared" si="429"/>
        <v>7165580</v>
      </c>
      <c r="Q3418" s="45">
        <f>IF(L3418=1,F3418*INDEX(Asumsi!$B$5:$B$7,MATCH(I3418,Asumsi!$A$5:$A$7,0))-H3418,0)</f>
        <v>2149674</v>
      </c>
      <c r="R3418" s="46">
        <f>MIN(G3418,INDEX(Asumsi!$C$5:$C$7,MATCH(I3418,Asumsi!$A$5:$A$7,0)))</f>
        <v>0</v>
      </c>
      <c r="S3418" s="43">
        <f t="shared" si="430"/>
        <v>0</v>
      </c>
      <c r="T3418" s="45">
        <f t="shared" si="431"/>
        <v>0</v>
      </c>
      <c r="U3418" s="45">
        <f>IF(L3418=1,F3418*INDEX(Asumsi!$B$5:$B$7,MATCH(I3418,Asumsi!$A$5:$A$7,0))-F3418*R3418,0)</f>
        <v>2149674</v>
      </c>
      <c r="V3418" s="45">
        <f>IF(S3418=1,U3418*(1-Asumsi!$B$10),U3418)</f>
        <v>2149674</v>
      </c>
    </row>
    <row r="3419" spans="1:22" x14ac:dyDescent="0.35">
      <c r="A3419" s="43">
        <v>39331</v>
      </c>
      <c r="B3419" s="43" t="s">
        <v>202</v>
      </c>
      <c r="C3419" s="43" t="s">
        <v>643</v>
      </c>
      <c r="D3419" s="44">
        <v>40799</v>
      </c>
      <c r="E3419" s="43">
        <v>23</v>
      </c>
      <c r="F3419" s="43">
        <v>298800</v>
      </c>
      <c r="G3419" s="43">
        <v>0.06</v>
      </c>
      <c r="H3419" s="43">
        <v>17928</v>
      </c>
      <c r="I3419" s="43" t="s">
        <v>76</v>
      </c>
      <c r="J3419" s="43" t="s">
        <v>138</v>
      </c>
      <c r="K3419" s="43">
        <f t="shared" si="424"/>
        <v>2011</v>
      </c>
      <c r="L3419" s="43">
        <f t="shared" si="425"/>
        <v>1</v>
      </c>
      <c r="M3419" s="43">
        <f t="shared" si="426"/>
        <v>0</v>
      </c>
      <c r="N3419" s="43">
        <f t="shared" si="427"/>
        <v>1</v>
      </c>
      <c r="O3419" s="43" t="str">
        <f t="shared" si="428"/>
        <v>C: 4-6%</v>
      </c>
      <c r="P3419" s="45">
        <f t="shared" si="429"/>
        <v>280872</v>
      </c>
      <c r="Q3419" s="45">
        <f>IF(L3419=1,F3419*INDEX(Asumsi!$B$5:$B$7,MATCH(I3419,Asumsi!$A$5:$A$7,0))-H3419,0)</f>
        <v>71712</v>
      </c>
      <c r="R3419" s="46">
        <f>MIN(G3419,INDEX(Asumsi!$C$5:$C$7,MATCH(I3419,Asumsi!$A$5:$A$7,0)))</f>
        <v>0.05</v>
      </c>
      <c r="S3419" s="43">
        <f t="shared" si="430"/>
        <v>1</v>
      </c>
      <c r="T3419" s="45">
        <f t="shared" si="431"/>
        <v>2987.9999999999986</v>
      </c>
      <c r="U3419" s="45">
        <f>IF(L3419=1,F3419*INDEX(Asumsi!$B$5:$B$7,MATCH(I3419,Asumsi!$A$5:$A$7,0))-F3419*R3419,0)</f>
        <v>74700</v>
      </c>
      <c r="V3419" s="45">
        <f>IF(S3419=1,U3419*(1-Asumsi!$B$10),U3419)</f>
        <v>70965</v>
      </c>
    </row>
    <row r="3420" spans="1:22" x14ac:dyDescent="0.35">
      <c r="A3420" s="43">
        <v>39399</v>
      </c>
      <c r="B3420" s="43" t="s">
        <v>202</v>
      </c>
      <c r="C3420" s="43" t="s">
        <v>803</v>
      </c>
      <c r="D3420" s="44">
        <v>41260</v>
      </c>
      <c r="E3420" s="43">
        <v>28</v>
      </c>
      <c r="F3420" s="43">
        <v>607940</v>
      </c>
      <c r="G3420" s="43">
        <v>0.1</v>
      </c>
      <c r="H3420" s="43">
        <v>60794</v>
      </c>
      <c r="I3420" s="43" t="s">
        <v>76</v>
      </c>
      <c r="J3420" s="43" t="s">
        <v>138</v>
      </c>
      <c r="K3420" s="43">
        <f t="shared" si="424"/>
        <v>2012</v>
      </c>
      <c r="L3420" s="43">
        <f t="shared" si="425"/>
        <v>1</v>
      </c>
      <c r="M3420" s="43">
        <f t="shared" si="426"/>
        <v>0</v>
      </c>
      <c r="N3420" s="43">
        <f t="shared" si="427"/>
        <v>1</v>
      </c>
      <c r="O3420" s="43" t="str">
        <f t="shared" si="428"/>
        <v>D: 7%+</v>
      </c>
      <c r="P3420" s="45">
        <f t="shared" si="429"/>
        <v>547146</v>
      </c>
      <c r="Q3420" s="45">
        <f>IF(L3420=1,F3420*INDEX(Asumsi!$B$5:$B$7,MATCH(I3420,Asumsi!$A$5:$A$7,0))-H3420,0)</f>
        <v>121588</v>
      </c>
      <c r="R3420" s="46">
        <f>MIN(G3420,INDEX(Asumsi!$C$5:$C$7,MATCH(I3420,Asumsi!$A$5:$A$7,0)))</f>
        <v>0.05</v>
      </c>
      <c r="S3420" s="43">
        <f t="shared" si="430"/>
        <v>1</v>
      </c>
      <c r="T3420" s="45">
        <f t="shared" si="431"/>
        <v>30397</v>
      </c>
      <c r="U3420" s="45">
        <f>IF(L3420=1,F3420*INDEX(Asumsi!$B$5:$B$7,MATCH(I3420,Asumsi!$A$5:$A$7,0))-F3420*R3420,0)</f>
        <v>151985</v>
      </c>
      <c r="V3420" s="45">
        <f>IF(S3420=1,U3420*(1-Asumsi!$B$10),U3420)</f>
        <v>144385.75</v>
      </c>
    </row>
    <row r="3421" spans="1:22" x14ac:dyDescent="0.35">
      <c r="A3421" s="43">
        <v>39876</v>
      </c>
      <c r="B3421" s="43" t="s">
        <v>202</v>
      </c>
      <c r="C3421" s="43" t="s">
        <v>795</v>
      </c>
      <c r="D3421" s="44">
        <v>41012</v>
      </c>
      <c r="E3421" s="43">
        <v>43</v>
      </c>
      <c r="F3421" s="43">
        <v>32539640</v>
      </c>
      <c r="G3421" s="43">
        <v>0.08</v>
      </c>
      <c r="H3421" s="43">
        <v>2603171</v>
      </c>
      <c r="I3421" s="43" t="s">
        <v>76</v>
      </c>
      <c r="J3421" s="43" t="s">
        <v>138</v>
      </c>
      <c r="K3421" s="43">
        <f t="shared" si="424"/>
        <v>2012</v>
      </c>
      <c r="L3421" s="43">
        <f t="shared" si="425"/>
        <v>1</v>
      </c>
      <c r="M3421" s="43">
        <f t="shared" si="426"/>
        <v>0</v>
      </c>
      <c r="N3421" s="43">
        <f t="shared" si="427"/>
        <v>1</v>
      </c>
      <c r="O3421" s="43" t="str">
        <f t="shared" si="428"/>
        <v>D: 7%+</v>
      </c>
      <c r="P3421" s="45">
        <f t="shared" si="429"/>
        <v>29936469</v>
      </c>
      <c r="Q3421" s="45">
        <f>IF(L3421=1,F3421*INDEX(Asumsi!$B$5:$B$7,MATCH(I3421,Asumsi!$A$5:$A$7,0))-H3421,0)</f>
        <v>7158721</v>
      </c>
      <c r="R3421" s="46">
        <f>MIN(G3421,INDEX(Asumsi!$C$5:$C$7,MATCH(I3421,Asumsi!$A$5:$A$7,0)))</f>
        <v>0.05</v>
      </c>
      <c r="S3421" s="43">
        <f t="shared" si="430"/>
        <v>1</v>
      </c>
      <c r="T3421" s="45">
        <f t="shared" si="431"/>
        <v>976189.2</v>
      </c>
      <c r="U3421" s="45">
        <f>IF(L3421=1,F3421*INDEX(Asumsi!$B$5:$B$7,MATCH(I3421,Asumsi!$A$5:$A$7,0))-F3421*R3421,0)</f>
        <v>8134910</v>
      </c>
      <c r="V3421" s="45">
        <f>IF(S3421=1,U3421*(1-Asumsi!$B$10),U3421)</f>
        <v>7728164.5</v>
      </c>
    </row>
    <row r="3422" spans="1:22" x14ac:dyDescent="0.35">
      <c r="A3422" s="43">
        <v>40032</v>
      </c>
      <c r="B3422" s="43" t="s">
        <v>202</v>
      </c>
      <c r="C3422" s="43" t="s">
        <v>608</v>
      </c>
      <c r="D3422" s="44">
        <v>41243</v>
      </c>
      <c r="E3422" s="43">
        <v>9</v>
      </c>
      <c r="F3422" s="43">
        <v>46600240</v>
      </c>
      <c r="G3422" s="43">
        <v>0.06</v>
      </c>
      <c r="H3422" s="43">
        <v>2796014</v>
      </c>
      <c r="I3422" s="43" t="s">
        <v>77</v>
      </c>
      <c r="J3422" s="43" t="s">
        <v>134</v>
      </c>
      <c r="K3422" s="43">
        <f t="shared" si="424"/>
        <v>2012</v>
      </c>
      <c r="L3422" s="43">
        <f t="shared" si="425"/>
        <v>1</v>
      </c>
      <c r="M3422" s="43">
        <f t="shared" si="426"/>
        <v>0</v>
      </c>
      <c r="N3422" s="43">
        <f t="shared" si="427"/>
        <v>1</v>
      </c>
      <c r="O3422" s="43" t="str">
        <f t="shared" si="428"/>
        <v>C: 4-6%</v>
      </c>
      <c r="P3422" s="45">
        <f t="shared" si="429"/>
        <v>43804226</v>
      </c>
      <c r="Q3422" s="45">
        <f>IF(L3422=1,F3422*INDEX(Asumsi!$B$5:$B$7,MATCH(I3422,Asumsi!$A$5:$A$7,0))-H3422,0)</f>
        <v>11184058</v>
      </c>
      <c r="R3422" s="46">
        <f>MIN(G3422,INDEX(Asumsi!$C$5:$C$7,MATCH(I3422,Asumsi!$A$5:$A$7,0)))</f>
        <v>0.05</v>
      </c>
      <c r="S3422" s="43">
        <f t="shared" si="430"/>
        <v>1</v>
      </c>
      <c r="T3422" s="45">
        <f t="shared" si="431"/>
        <v>466002.39999999979</v>
      </c>
      <c r="U3422" s="45">
        <f>IF(L3422=1,F3422*INDEX(Asumsi!$B$5:$B$7,MATCH(I3422,Asumsi!$A$5:$A$7,0))-F3422*R3422,0)</f>
        <v>11650060</v>
      </c>
      <c r="V3422" s="45">
        <f>IF(S3422=1,U3422*(1-Asumsi!$B$10),U3422)</f>
        <v>11067557</v>
      </c>
    </row>
    <row r="3423" spans="1:22" x14ac:dyDescent="0.35">
      <c r="A3423" s="43">
        <v>40261</v>
      </c>
      <c r="B3423" s="43" t="s">
        <v>202</v>
      </c>
      <c r="C3423" s="43" t="s">
        <v>796</v>
      </c>
      <c r="D3423" s="44">
        <v>40121</v>
      </c>
      <c r="E3423" s="43">
        <v>36</v>
      </c>
      <c r="F3423" s="43">
        <v>662740</v>
      </c>
      <c r="G3423" s="43">
        <v>0.03</v>
      </c>
      <c r="H3423" s="43">
        <v>19882</v>
      </c>
      <c r="I3423" s="43" t="s">
        <v>76</v>
      </c>
      <c r="J3423" s="43" t="s">
        <v>145</v>
      </c>
      <c r="K3423" s="43">
        <f t="shared" si="424"/>
        <v>2009</v>
      </c>
      <c r="L3423" s="43">
        <f t="shared" si="425"/>
        <v>1</v>
      </c>
      <c r="M3423" s="43">
        <f t="shared" si="426"/>
        <v>0</v>
      </c>
      <c r="N3423" s="43">
        <f t="shared" si="427"/>
        <v>1</v>
      </c>
      <c r="O3423" s="43" t="str">
        <f t="shared" si="428"/>
        <v>B: 1-3%</v>
      </c>
      <c r="P3423" s="45">
        <f t="shared" si="429"/>
        <v>642858</v>
      </c>
      <c r="Q3423" s="45">
        <f>IF(L3423=1,F3423*INDEX(Asumsi!$B$5:$B$7,MATCH(I3423,Asumsi!$A$5:$A$7,0))-H3423,0)</f>
        <v>178940</v>
      </c>
      <c r="R3423" s="46">
        <f>MIN(G3423,INDEX(Asumsi!$C$5:$C$7,MATCH(I3423,Asumsi!$A$5:$A$7,0)))</f>
        <v>0.03</v>
      </c>
      <c r="S3423" s="43">
        <f t="shared" si="430"/>
        <v>0</v>
      </c>
      <c r="T3423" s="45">
        <f t="shared" si="431"/>
        <v>0</v>
      </c>
      <c r="U3423" s="45">
        <f>IF(L3423=1,F3423*INDEX(Asumsi!$B$5:$B$7,MATCH(I3423,Asumsi!$A$5:$A$7,0))-F3423*R3423,0)</f>
        <v>178939.8</v>
      </c>
      <c r="V3423" s="45">
        <f>IF(S3423=1,U3423*(1-Asumsi!$B$10),U3423)</f>
        <v>178939.8</v>
      </c>
    </row>
    <row r="3424" spans="1:22" x14ac:dyDescent="0.35">
      <c r="A3424" s="43">
        <v>40706</v>
      </c>
      <c r="B3424" s="43" t="s">
        <v>202</v>
      </c>
      <c r="C3424" s="43" t="s">
        <v>811</v>
      </c>
      <c r="D3424" s="44">
        <v>40929</v>
      </c>
      <c r="E3424" s="43">
        <v>40</v>
      </c>
      <c r="F3424" s="43">
        <v>222080</v>
      </c>
      <c r="G3424" s="43">
        <v>0.08</v>
      </c>
      <c r="H3424" s="43">
        <v>17766</v>
      </c>
      <c r="I3424" s="43" t="s">
        <v>76</v>
      </c>
      <c r="J3424" s="43" t="s">
        <v>149</v>
      </c>
      <c r="K3424" s="43">
        <f t="shared" si="424"/>
        <v>2012</v>
      </c>
      <c r="L3424" s="43">
        <f t="shared" si="425"/>
        <v>1</v>
      </c>
      <c r="M3424" s="43">
        <f t="shared" si="426"/>
        <v>0</v>
      </c>
      <c r="N3424" s="43">
        <f t="shared" si="427"/>
        <v>1</v>
      </c>
      <c r="O3424" s="43" t="str">
        <f t="shared" si="428"/>
        <v>D: 7%+</v>
      </c>
      <c r="P3424" s="45">
        <f t="shared" si="429"/>
        <v>204314</v>
      </c>
      <c r="Q3424" s="45">
        <f>IF(L3424=1,F3424*INDEX(Asumsi!$B$5:$B$7,MATCH(I3424,Asumsi!$A$5:$A$7,0))-H3424,0)</f>
        <v>48858</v>
      </c>
      <c r="R3424" s="46">
        <f>MIN(G3424,INDEX(Asumsi!$C$5:$C$7,MATCH(I3424,Asumsi!$A$5:$A$7,0)))</f>
        <v>0.05</v>
      </c>
      <c r="S3424" s="43">
        <f t="shared" si="430"/>
        <v>1</v>
      </c>
      <c r="T3424" s="45">
        <f t="shared" si="431"/>
        <v>6662.4</v>
      </c>
      <c r="U3424" s="45">
        <f>IF(L3424=1,F3424*INDEX(Asumsi!$B$5:$B$7,MATCH(I3424,Asumsi!$A$5:$A$7,0))-F3424*R3424,0)</f>
        <v>55520</v>
      </c>
      <c r="V3424" s="45">
        <f>IF(S3424=1,U3424*(1-Asumsi!$B$10),U3424)</f>
        <v>52744</v>
      </c>
    </row>
    <row r="3425" spans="1:22" x14ac:dyDescent="0.35">
      <c r="A3425" s="43">
        <v>40708</v>
      </c>
      <c r="B3425" s="43" t="s">
        <v>202</v>
      </c>
      <c r="C3425" s="43" t="s">
        <v>809</v>
      </c>
      <c r="D3425" s="44">
        <v>40098</v>
      </c>
      <c r="E3425" s="43">
        <v>15</v>
      </c>
      <c r="F3425" s="43">
        <v>207100</v>
      </c>
      <c r="G3425" s="43">
        <v>0.03</v>
      </c>
      <c r="H3425" s="43">
        <v>6213</v>
      </c>
      <c r="I3425" s="43" t="s">
        <v>76</v>
      </c>
      <c r="J3425" s="43" t="s">
        <v>147</v>
      </c>
      <c r="K3425" s="43">
        <f t="shared" si="424"/>
        <v>2009</v>
      </c>
      <c r="L3425" s="43">
        <f t="shared" si="425"/>
        <v>1</v>
      </c>
      <c r="M3425" s="43">
        <f t="shared" si="426"/>
        <v>0</v>
      </c>
      <c r="N3425" s="43">
        <f t="shared" si="427"/>
        <v>1</v>
      </c>
      <c r="O3425" s="43" t="str">
        <f t="shared" si="428"/>
        <v>B: 1-3%</v>
      </c>
      <c r="P3425" s="45">
        <f t="shared" si="429"/>
        <v>200887</v>
      </c>
      <c r="Q3425" s="45">
        <f>IF(L3425=1,F3425*INDEX(Asumsi!$B$5:$B$7,MATCH(I3425,Asumsi!$A$5:$A$7,0))-H3425,0)</f>
        <v>55917</v>
      </c>
      <c r="R3425" s="46">
        <f>MIN(G3425,INDEX(Asumsi!$C$5:$C$7,MATCH(I3425,Asumsi!$A$5:$A$7,0)))</f>
        <v>0.03</v>
      </c>
      <c r="S3425" s="43">
        <f t="shared" si="430"/>
        <v>0</v>
      </c>
      <c r="T3425" s="45">
        <f t="shared" si="431"/>
        <v>0</v>
      </c>
      <c r="U3425" s="45">
        <f>IF(L3425=1,F3425*INDEX(Asumsi!$B$5:$B$7,MATCH(I3425,Asumsi!$A$5:$A$7,0))-F3425*R3425,0)</f>
        <v>55917</v>
      </c>
      <c r="V3425" s="45">
        <f>IF(S3425=1,U3425*(1-Asumsi!$B$10),U3425)</f>
        <v>55917</v>
      </c>
    </row>
    <row r="3426" spans="1:22" x14ac:dyDescent="0.35">
      <c r="A3426" s="43">
        <v>40964</v>
      </c>
      <c r="B3426" s="43" t="s">
        <v>202</v>
      </c>
      <c r="C3426" s="43" t="s">
        <v>790</v>
      </c>
      <c r="D3426" s="44">
        <v>40686</v>
      </c>
      <c r="E3426" s="43">
        <v>40</v>
      </c>
      <c r="F3426" s="43">
        <v>602240</v>
      </c>
      <c r="G3426" s="43">
        <v>0</v>
      </c>
      <c r="H3426" s="43">
        <v>0</v>
      </c>
      <c r="I3426" s="43" t="s">
        <v>76</v>
      </c>
      <c r="J3426" s="43" t="s">
        <v>148</v>
      </c>
      <c r="K3426" s="43">
        <f t="shared" si="424"/>
        <v>2011</v>
      </c>
      <c r="L3426" s="43">
        <f t="shared" si="425"/>
        <v>1</v>
      </c>
      <c r="M3426" s="43">
        <f t="shared" si="426"/>
        <v>0</v>
      </c>
      <c r="N3426" s="43">
        <f t="shared" si="427"/>
        <v>1</v>
      </c>
      <c r="O3426" s="43" t="str">
        <f t="shared" si="428"/>
        <v>A: 0%</v>
      </c>
      <c r="P3426" s="45">
        <f t="shared" si="429"/>
        <v>602240</v>
      </c>
      <c r="Q3426" s="45">
        <f>IF(L3426=1,F3426*INDEX(Asumsi!$B$5:$B$7,MATCH(I3426,Asumsi!$A$5:$A$7,0))-H3426,0)</f>
        <v>180672</v>
      </c>
      <c r="R3426" s="46">
        <f>MIN(G3426,INDEX(Asumsi!$C$5:$C$7,MATCH(I3426,Asumsi!$A$5:$A$7,0)))</f>
        <v>0</v>
      </c>
      <c r="S3426" s="43">
        <f t="shared" si="430"/>
        <v>0</v>
      </c>
      <c r="T3426" s="45">
        <f t="shared" si="431"/>
        <v>0</v>
      </c>
      <c r="U3426" s="45">
        <f>IF(L3426=1,F3426*INDEX(Asumsi!$B$5:$B$7,MATCH(I3426,Asumsi!$A$5:$A$7,0))-F3426*R3426,0)</f>
        <v>180672</v>
      </c>
      <c r="V3426" s="45">
        <f>IF(S3426=1,U3426*(1-Asumsi!$B$10),U3426)</f>
        <v>180672</v>
      </c>
    </row>
    <row r="3427" spans="1:22" x14ac:dyDescent="0.35">
      <c r="A3427" s="43">
        <v>42243</v>
      </c>
      <c r="B3427" s="43" t="s">
        <v>202</v>
      </c>
      <c r="C3427" s="43" t="s">
        <v>674</v>
      </c>
      <c r="D3427" s="44">
        <v>40979</v>
      </c>
      <c r="E3427" s="43">
        <v>42</v>
      </c>
      <c r="F3427" s="43">
        <v>3752180</v>
      </c>
      <c r="G3427" s="43">
        <v>0.02</v>
      </c>
      <c r="H3427" s="43">
        <v>75044</v>
      </c>
      <c r="I3427" s="43" t="s">
        <v>76</v>
      </c>
      <c r="J3427" s="43" t="s">
        <v>138</v>
      </c>
      <c r="K3427" s="43">
        <f t="shared" si="424"/>
        <v>2012</v>
      </c>
      <c r="L3427" s="43">
        <f t="shared" si="425"/>
        <v>1</v>
      </c>
      <c r="M3427" s="43">
        <f t="shared" si="426"/>
        <v>0</v>
      </c>
      <c r="N3427" s="43">
        <f t="shared" si="427"/>
        <v>1</v>
      </c>
      <c r="O3427" s="43" t="str">
        <f t="shared" si="428"/>
        <v>B: 1-3%</v>
      </c>
      <c r="P3427" s="45">
        <f t="shared" si="429"/>
        <v>3677136</v>
      </c>
      <c r="Q3427" s="45">
        <f>IF(L3427=1,F3427*INDEX(Asumsi!$B$5:$B$7,MATCH(I3427,Asumsi!$A$5:$A$7,0))-H3427,0)</f>
        <v>1050610</v>
      </c>
      <c r="R3427" s="46">
        <f>MIN(G3427,INDEX(Asumsi!$C$5:$C$7,MATCH(I3427,Asumsi!$A$5:$A$7,0)))</f>
        <v>0.02</v>
      </c>
      <c r="S3427" s="43">
        <f t="shared" si="430"/>
        <v>0</v>
      </c>
      <c r="T3427" s="45">
        <f t="shared" si="431"/>
        <v>0</v>
      </c>
      <c r="U3427" s="45">
        <f>IF(L3427=1,F3427*INDEX(Asumsi!$B$5:$B$7,MATCH(I3427,Asumsi!$A$5:$A$7,0))-F3427*R3427,0)</f>
        <v>1050610.3999999999</v>
      </c>
      <c r="V3427" s="45">
        <f>IF(S3427=1,U3427*(1-Asumsi!$B$10),U3427)</f>
        <v>1050610.3999999999</v>
      </c>
    </row>
    <row r="3428" spans="1:22" x14ac:dyDescent="0.35">
      <c r="A3428" s="43">
        <v>42437</v>
      </c>
      <c r="B3428" s="43" t="s">
        <v>202</v>
      </c>
      <c r="C3428" s="43" t="s">
        <v>746</v>
      </c>
      <c r="D3428" s="44">
        <v>40973</v>
      </c>
      <c r="E3428" s="43">
        <v>43</v>
      </c>
      <c r="F3428" s="43">
        <v>38923600</v>
      </c>
      <c r="G3428" s="43">
        <v>0.06</v>
      </c>
      <c r="H3428" s="43">
        <v>2335416</v>
      </c>
      <c r="I3428" s="43" t="s">
        <v>77</v>
      </c>
      <c r="J3428" s="43" t="s">
        <v>139</v>
      </c>
      <c r="K3428" s="43">
        <f t="shared" si="424"/>
        <v>2012</v>
      </c>
      <c r="L3428" s="43">
        <f t="shared" si="425"/>
        <v>1</v>
      </c>
      <c r="M3428" s="43">
        <f t="shared" si="426"/>
        <v>0</v>
      </c>
      <c r="N3428" s="43">
        <f t="shared" si="427"/>
        <v>1</v>
      </c>
      <c r="O3428" s="43" t="str">
        <f t="shared" si="428"/>
        <v>C: 4-6%</v>
      </c>
      <c r="P3428" s="45">
        <f t="shared" si="429"/>
        <v>36588184</v>
      </c>
      <c r="Q3428" s="45">
        <f>IF(L3428=1,F3428*INDEX(Asumsi!$B$5:$B$7,MATCH(I3428,Asumsi!$A$5:$A$7,0))-H3428,0)</f>
        <v>9341664</v>
      </c>
      <c r="R3428" s="46">
        <f>MIN(G3428,INDEX(Asumsi!$C$5:$C$7,MATCH(I3428,Asumsi!$A$5:$A$7,0)))</f>
        <v>0.05</v>
      </c>
      <c r="S3428" s="43">
        <f t="shared" si="430"/>
        <v>1</v>
      </c>
      <c r="T3428" s="45">
        <f t="shared" si="431"/>
        <v>389235.99999999983</v>
      </c>
      <c r="U3428" s="45">
        <f>IF(L3428=1,F3428*INDEX(Asumsi!$B$5:$B$7,MATCH(I3428,Asumsi!$A$5:$A$7,0))-F3428*R3428,0)</f>
        <v>9730900</v>
      </c>
      <c r="V3428" s="45">
        <f>IF(S3428=1,U3428*(1-Asumsi!$B$10),U3428)</f>
        <v>9244355</v>
      </c>
    </row>
    <row r="3429" spans="1:22" x14ac:dyDescent="0.35">
      <c r="A3429" s="43">
        <v>42887</v>
      </c>
      <c r="B3429" s="43" t="s">
        <v>202</v>
      </c>
      <c r="C3429" s="43" t="s">
        <v>808</v>
      </c>
      <c r="D3429" s="44">
        <v>41070</v>
      </c>
      <c r="E3429" s="43">
        <v>3</v>
      </c>
      <c r="F3429" s="43">
        <v>71360</v>
      </c>
      <c r="G3429" s="43">
        <v>0.01</v>
      </c>
      <c r="H3429" s="43">
        <v>714</v>
      </c>
      <c r="I3429" s="43" t="s">
        <v>76</v>
      </c>
      <c r="J3429" s="43" t="s">
        <v>146</v>
      </c>
      <c r="K3429" s="43">
        <f t="shared" si="424"/>
        <v>2012</v>
      </c>
      <c r="L3429" s="43">
        <f t="shared" si="425"/>
        <v>1</v>
      </c>
      <c r="M3429" s="43">
        <f t="shared" si="426"/>
        <v>0</v>
      </c>
      <c r="N3429" s="43">
        <f t="shared" si="427"/>
        <v>1</v>
      </c>
      <c r="O3429" s="43" t="str">
        <f t="shared" si="428"/>
        <v>B: 1-3%</v>
      </c>
      <c r="P3429" s="45">
        <f t="shared" si="429"/>
        <v>70646</v>
      </c>
      <c r="Q3429" s="45">
        <f>IF(L3429=1,F3429*INDEX(Asumsi!$B$5:$B$7,MATCH(I3429,Asumsi!$A$5:$A$7,0))-H3429,0)</f>
        <v>20694</v>
      </c>
      <c r="R3429" s="46">
        <f>MIN(G3429,INDEX(Asumsi!$C$5:$C$7,MATCH(I3429,Asumsi!$A$5:$A$7,0)))</f>
        <v>0.01</v>
      </c>
      <c r="S3429" s="43">
        <f t="shared" si="430"/>
        <v>0</v>
      </c>
      <c r="T3429" s="45">
        <f t="shared" si="431"/>
        <v>0</v>
      </c>
      <c r="U3429" s="45">
        <f>IF(L3429=1,F3429*INDEX(Asumsi!$B$5:$B$7,MATCH(I3429,Asumsi!$A$5:$A$7,0))-F3429*R3429,0)</f>
        <v>20694.400000000001</v>
      </c>
      <c r="V3429" s="45">
        <f>IF(S3429=1,U3429*(1-Asumsi!$B$10),U3429)</f>
        <v>20694.400000000001</v>
      </c>
    </row>
    <row r="3430" spans="1:22" x14ac:dyDescent="0.35">
      <c r="A3430" s="43">
        <v>43137</v>
      </c>
      <c r="B3430" s="43" t="s">
        <v>202</v>
      </c>
      <c r="C3430" s="43" t="s">
        <v>781</v>
      </c>
      <c r="D3430" s="44">
        <v>40600</v>
      </c>
      <c r="E3430" s="43">
        <v>40</v>
      </c>
      <c r="F3430" s="43">
        <v>12138100</v>
      </c>
      <c r="G3430" s="43">
        <v>0.05</v>
      </c>
      <c r="H3430" s="43">
        <v>606905</v>
      </c>
      <c r="I3430" s="43" t="s">
        <v>76</v>
      </c>
      <c r="J3430" s="43" t="s">
        <v>140</v>
      </c>
      <c r="K3430" s="43">
        <f t="shared" si="424"/>
        <v>2011</v>
      </c>
      <c r="L3430" s="43">
        <f t="shared" si="425"/>
        <v>1</v>
      </c>
      <c r="M3430" s="43">
        <f t="shared" si="426"/>
        <v>0</v>
      </c>
      <c r="N3430" s="43">
        <f t="shared" si="427"/>
        <v>1</v>
      </c>
      <c r="O3430" s="43" t="str">
        <f t="shared" si="428"/>
        <v>C: 4-6%</v>
      </c>
      <c r="P3430" s="45">
        <f t="shared" si="429"/>
        <v>11531195</v>
      </c>
      <c r="Q3430" s="45">
        <f>IF(L3430=1,F3430*INDEX(Asumsi!$B$5:$B$7,MATCH(I3430,Asumsi!$A$5:$A$7,0))-H3430,0)</f>
        <v>3034525</v>
      </c>
      <c r="R3430" s="46">
        <f>MIN(G3430,INDEX(Asumsi!$C$5:$C$7,MATCH(I3430,Asumsi!$A$5:$A$7,0)))</f>
        <v>0.05</v>
      </c>
      <c r="S3430" s="43">
        <f t="shared" si="430"/>
        <v>0</v>
      </c>
      <c r="T3430" s="45">
        <f t="shared" si="431"/>
        <v>0</v>
      </c>
      <c r="U3430" s="45">
        <f>IF(L3430=1,F3430*INDEX(Asumsi!$B$5:$B$7,MATCH(I3430,Asumsi!$A$5:$A$7,0))-F3430*R3430,0)</f>
        <v>3034525</v>
      </c>
      <c r="V3430" s="45">
        <f>IF(S3430=1,U3430*(1-Asumsi!$B$10),U3430)</f>
        <v>3034525</v>
      </c>
    </row>
    <row r="3431" spans="1:22" x14ac:dyDescent="0.35">
      <c r="A3431" s="43">
        <v>43554</v>
      </c>
      <c r="B3431" s="43" t="s">
        <v>202</v>
      </c>
      <c r="C3431" s="43" t="s">
        <v>813</v>
      </c>
      <c r="D3431" s="44">
        <v>40116</v>
      </c>
      <c r="E3431" s="43">
        <v>9</v>
      </c>
      <c r="F3431" s="43">
        <v>68360</v>
      </c>
      <c r="G3431" s="43">
        <v>0.06</v>
      </c>
      <c r="H3431" s="43">
        <v>4102</v>
      </c>
      <c r="I3431" s="43" t="s">
        <v>76</v>
      </c>
      <c r="J3431" s="43" t="s">
        <v>145</v>
      </c>
      <c r="K3431" s="43">
        <f t="shared" si="424"/>
        <v>2009</v>
      </c>
      <c r="L3431" s="43">
        <f t="shared" si="425"/>
        <v>1</v>
      </c>
      <c r="M3431" s="43">
        <f t="shared" si="426"/>
        <v>0</v>
      </c>
      <c r="N3431" s="43">
        <f t="shared" si="427"/>
        <v>1</v>
      </c>
      <c r="O3431" s="43" t="str">
        <f t="shared" si="428"/>
        <v>C: 4-6%</v>
      </c>
      <c r="P3431" s="45">
        <f t="shared" si="429"/>
        <v>64258</v>
      </c>
      <c r="Q3431" s="45">
        <f>IF(L3431=1,F3431*INDEX(Asumsi!$B$5:$B$7,MATCH(I3431,Asumsi!$A$5:$A$7,0))-H3431,0)</f>
        <v>16406</v>
      </c>
      <c r="R3431" s="46">
        <f>MIN(G3431,INDEX(Asumsi!$C$5:$C$7,MATCH(I3431,Asumsi!$A$5:$A$7,0)))</f>
        <v>0.05</v>
      </c>
      <c r="S3431" s="43">
        <f t="shared" si="430"/>
        <v>1</v>
      </c>
      <c r="T3431" s="45">
        <f t="shared" si="431"/>
        <v>683.59999999999968</v>
      </c>
      <c r="U3431" s="45">
        <f>IF(L3431=1,F3431*INDEX(Asumsi!$B$5:$B$7,MATCH(I3431,Asumsi!$A$5:$A$7,0))-F3431*R3431,0)</f>
        <v>17090</v>
      </c>
      <c r="V3431" s="45">
        <f>IF(S3431=1,U3431*(1-Asumsi!$B$10),U3431)</f>
        <v>16235.5</v>
      </c>
    </row>
    <row r="3432" spans="1:22" x14ac:dyDescent="0.35">
      <c r="A3432" s="43">
        <v>43782</v>
      </c>
      <c r="B3432" s="43" t="s">
        <v>202</v>
      </c>
      <c r="C3432" s="43" t="s">
        <v>817</v>
      </c>
      <c r="D3432" s="44">
        <v>40495</v>
      </c>
      <c r="E3432" s="43">
        <v>27</v>
      </c>
      <c r="F3432" s="43">
        <v>388700</v>
      </c>
      <c r="G3432" s="43">
        <v>0</v>
      </c>
      <c r="H3432" s="43">
        <v>0</v>
      </c>
      <c r="I3432" s="43" t="s">
        <v>76</v>
      </c>
      <c r="J3432" s="43" t="s">
        <v>138</v>
      </c>
      <c r="K3432" s="43">
        <f t="shared" si="424"/>
        <v>2010</v>
      </c>
      <c r="L3432" s="43">
        <f t="shared" si="425"/>
        <v>1</v>
      </c>
      <c r="M3432" s="43">
        <f t="shared" si="426"/>
        <v>0</v>
      </c>
      <c r="N3432" s="43">
        <f t="shared" si="427"/>
        <v>1</v>
      </c>
      <c r="O3432" s="43" t="str">
        <f t="shared" si="428"/>
        <v>A: 0%</v>
      </c>
      <c r="P3432" s="45">
        <f t="shared" si="429"/>
        <v>388700</v>
      </c>
      <c r="Q3432" s="45">
        <f>IF(L3432=1,F3432*INDEX(Asumsi!$B$5:$B$7,MATCH(I3432,Asumsi!$A$5:$A$7,0))-H3432,0)</f>
        <v>116610</v>
      </c>
      <c r="R3432" s="46">
        <f>MIN(G3432,INDEX(Asumsi!$C$5:$C$7,MATCH(I3432,Asumsi!$A$5:$A$7,0)))</f>
        <v>0</v>
      </c>
      <c r="S3432" s="43">
        <f t="shared" si="430"/>
        <v>0</v>
      </c>
      <c r="T3432" s="45">
        <f t="shared" si="431"/>
        <v>0</v>
      </c>
      <c r="U3432" s="45">
        <f>IF(L3432=1,F3432*INDEX(Asumsi!$B$5:$B$7,MATCH(I3432,Asumsi!$A$5:$A$7,0))-F3432*R3432,0)</f>
        <v>116610</v>
      </c>
      <c r="V3432" s="45">
        <f>IF(S3432=1,U3432*(1-Asumsi!$B$10),U3432)</f>
        <v>116610</v>
      </c>
    </row>
    <row r="3433" spans="1:22" x14ac:dyDescent="0.35">
      <c r="A3433" s="43">
        <v>43904</v>
      </c>
      <c r="B3433" s="43" t="s">
        <v>202</v>
      </c>
      <c r="C3433" s="43" t="s">
        <v>608</v>
      </c>
      <c r="D3433" s="44">
        <v>40299</v>
      </c>
      <c r="E3433" s="43">
        <v>43</v>
      </c>
      <c r="F3433" s="43">
        <v>827660</v>
      </c>
      <c r="G3433" s="43">
        <v>0.08</v>
      </c>
      <c r="H3433" s="43">
        <v>66213</v>
      </c>
      <c r="I3433" s="43" t="s">
        <v>77</v>
      </c>
      <c r="J3433" s="43" t="s">
        <v>142</v>
      </c>
      <c r="K3433" s="43">
        <f t="shared" si="424"/>
        <v>2010</v>
      </c>
      <c r="L3433" s="43">
        <f t="shared" si="425"/>
        <v>1</v>
      </c>
      <c r="M3433" s="43">
        <f t="shared" si="426"/>
        <v>0</v>
      </c>
      <c r="N3433" s="43">
        <f t="shared" si="427"/>
        <v>1</v>
      </c>
      <c r="O3433" s="43" t="str">
        <f t="shared" si="428"/>
        <v>D: 7%+</v>
      </c>
      <c r="P3433" s="45">
        <f t="shared" si="429"/>
        <v>761447</v>
      </c>
      <c r="Q3433" s="45">
        <f>IF(L3433=1,F3433*INDEX(Asumsi!$B$5:$B$7,MATCH(I3433,Asumsi!$A$5:$A$7,0))-H3433,0)</f>
        <v>182085</v>
      </c>
      <c r="R3433" s="46">
        <f>MIN(G3433,INDEX(Asumsi!$C$5:$C$7,MATCH(I3433,Asumsi!$A$5:$A$7,0)))</f>
        <v>0.05</v>
      </c>
      <c r="S3433" s="43">
        <f t="shared" si="430"/>
        <v>1</v>
      </c>
      <c r="T3433" s="45">
        <f t="shared" si="431"/>
        <v>24829.8</v>
      </c>
      <c r="U3433" s="45">
        <f>IF(L3433=1,F3433*INDEX(Asumsi!$B$5:$B$7,MATCH(I3433,Asumsi!$A$5:$A$7,0))-F3433*R3433,0)</f>
        <v>206915</v>
      </c>
      <c r="V3433" s="45">
        <f>IF(S3433=1,U3433*(1-Asumsi!$B$10),U3433)</f>
        <v>196569.25</v>
      </c>
    </row>
    <row r="3434" spans="1:22" x14ac:dyDescent="0.35">
      <c r="A3434" s="43">
        <v>43906</v>
      </c>
      <c r="B3434" s="43" t="s">
        <v>202</v>
      </c>
      <c r="C3434" s="43" t="s">
        <v>778</v>
      </c>
      <c r="D3434" s="44">
        <v>40947</v>
      </c>
      <c r="E3434" s="43">
        <v>50</v>
      </c>
      <c r="F3434" s="43">
        <v>7202140</v>
      </c>
      <c r="G3434" s="43">
        <v>0.04</v>
      </c>
      <c r="H3434" s="43">
        <v>288086</v>
      </c>
      <c r="I3434" s="43" t="s">
        <v>77</v>
      </c>
      <c r="J3434" s="43" t="s">
        <v>142</v>
      </c>
      <c r="K3434" s="43">
        <f t="shared" si="424"/>
        <v>2012</v>
      </c>
      <c r="L3434" s="43">
        <f t="shared" si="425"/>
        <v>1</v>
      </c>
      <c r="M3434" s="43">
        <f t="shared" si="426"/>
        <v>0</v>
      </c>
      <c r="N3434" s="43">
        <f t="shared" si="427"/>
        <v>1</v>
      </c>
      <c r="O3434" s="43" t="str">
        <f t="shared" si="428"/>
        <v>C: 4-6%</v>
      </c>
      <c r="P3434" s="45">
        <f t="shared" si="429"/>
        <v>6914054</v>
      </c>
      <c r="Q3434" s="45">
        <f>IF(L3434=1,F3434*INDEX(Asumsi!$B$5:$B$7,MATCH(I3434,Asumsi!$A$5:$A$7,0))-H3434,0)</f>
        <v>1872556</v>
      </c>
      <c r="R3434" s="46">
        <f>MIN(G3434,INDEX(Asumsi!$C$5:$C$7,MATCH(I3434,Asumsi!$A$5:$A$7,0)))</f>
        <v>0.04</v>
      </c>
      <c r="S3434" s="43">
        <f t="shared" si="430"/>
        <v>0</v>
      </c>
      <c r="T3434" s="45">
        <f t="shared" si="431"/>
        <v>0</v>
      </c>
      <c r="U3434" s="45">
        <f>IF(L3434=1,F3434*INDEX(Asumsi!$B$5:$B$7,MATCH(I3434,Asumsi!$A$5:$A$7,0))-F3434*R3434,0)</f>
        <v>1872556.4</v>
      </c>
      <c r="V3434" s="45">
        <f>IF(S3434=1,U3434*(1-Asumsi!$B$10),U3434)</f>
        <v>1872556.4</v>
      </c>
    </row>
    <row r="3435" spans="1:22" x14ac:dyDescent="0.35">
      <c r="A3435" s="43">
        <v>44064</v>
      </c>
      <c r="B3435" s="43" t="s">
        <v>202</v>
      </c>
      <c r="C3435" s="43" t="s">
        <v>679</v>
      </c>
      <c r="D3435" s="44">
        <v>40240</v>
      </c>
      <c r="E3435" s="43">
        <v>43</v>
      </c>
      <c r="F3435" s="43">
        <v>936960</v>
      </c>
      <c r="G3435" s="43">
        <v>7.0000000000000007E-2</v>
      </c>
      <c r="H3435" s="43">
        <v>65587</v>
      </c>
      <c r="I3435" s="43" t="s">
        <v>76</v>
      </c>
      <c r="J3435" s="43" t="s">
        <v>145</v>
      </c>
      <c r="K3435" s="43">
        <f t="shared" si="424"/>
        <v>2010</v>
      </c>
      <c r="L3435" s="43">
        <f t="shared" si="425"/>
        <v>1</v>
      </c>
      <c r="M3435" s="43">
        <f t="shared" si="426"/>
        <v>0</v>
      </c>
      <c r="N3435" s="43">
        <f t="shared" si="427"/>
        <v>1</v>
      </c>
      <c r="O3435" s="43" t="str">
        <f t="shared" si="428"/>
        <v>D: 7%+</v>
      </c>
      <c r="P3435" s="45">
        <f t="shared" si="429"/>
        <v>871373</v>
      </c>
      <c r="Q3435" s="45">
        <f>IF(L3435=1,F3435*INDEX(Asumsi!$B$5:$B$7,MATCH(I3435,Asumsi!$A$5:$A$7,0))-H3435,0)</f>
        <v>215501</v>
      </c>
      <c r="R3435" s="46">
        <f>MIN(G3435,INDEX(Asumsi!$C$5:$C$7,MATCH(I3435,Asumsi!$A$5:$A$7,0)))</f>
        <v>0.05</v>
      </c>
      <c r="S3435" s="43">
        <f t="shared" si="430"/>
        <v>1</v>
      </c>
      <c r="T3435" s="45">
        <f t="shared" si="431"/>
        <v>18739.200000000004</v>
      </c>
      <c r="U3435" s="45">
        <f>IF(L3435=1,F3435*INDEX(Asumsi!$B$5:$B$7,MATCH(I3435,Asumsi!$A$5:$A$7,0))-F3435*R3435,0)</f>
        <v>234240</v>
      </c>
      <c r="V3435" s="45">
        <f>IF(S3435=1,U3435*(1-Asumsi!$B$10),U3435)</f>
        <v>222528</v>
      </c>
    </row>
    <row r="3436" spans="1:22" x14ac:dyDescent="0.35">
      <c r="A3436" s="43">
        <v>44224</v>
      </c>
      <c r="B3436" s="43" t="s">
        <v>202</v>
      </c>
      <c r="C3436" s="43" t="s">
        <v>542</v>
      </c>
      <c r="D3436" s="44">
        <v>40399</v>
      </c>
      <c r="E3436" s="43">
        <v>32</v>
      </c>
      <c r="F3436" s="43">
        <v>397400</v>
      </c>
      <c r="G3436" s="43">
        <v>0.1</v>
      </c>
      <c r="H3436" s="43">
        <v>39740</v>
      </c>
      <c r="I3436" s="43" t="s">
        <v>77</v>
      </c>
      <c r="J3436" s="43" t="s">
        <v>142</v>
      </c>
      <c r="K3436" s="43">
        <f t="shared" si="424"/>
        <v>2010</v>
      </c>
      <c r="L3436" s="43">
        <f t="shared" si="425"/>
        <v>1</v>
      </c>
      <c r="M3436" s="43">
        <f t="shared" si="426"/>
        <v>0</v>
      </c>
      <c r="N3436" s="43">
        <f t="shared" si="427"/>
        <v>1</v>
      </c>
      <c r="O3436" s="43" t="str">
        <f t="shared" si="428"/>
        <v>D: 7%+</v>
      </c>
      <c r="P3436" s="45">
        <f t="shared" si="429"/>
        <v>357660</v>
      </c>
      <c r="Q3436" s="45">
        <f>IF(L3436=1,F3436*INDEX(Asumsi!$B$5:$B$7,MATCH(I3436,Asumsi!$A$5:$A$7,0))-H3436,0)</f>
        <v>79480</v>
      </c>
      <c r="R3436" s="46">
        <f>MIN(G3436,INDEX(Asumsi!$C$5:$C$7,MATCH(I3436,Asumsi!$A$5:$A$7,0)))</f>
        <v>0.05</v>
      </c>
      <c r="S3436" s="43">
        <f t="shared" si="430"/>
        <v>1</v>
      </c>
      <c r="T3436" s="45">
        <f t="shared" si="431"/>
        <v>19870</v>
      </c>
      <c r="U3436" s="45">
        <f>IF(L3436=1,F3436*INDEX(Asumsi!$B$5:$B$7,MATCH(I3436,Asumsi!$A$5:$A$7,0))-F3436*R3436,0)</f>
        <v>99350</v>
      </c>
      <c r="V3436" s="45">
        <f>IF(S3436=1,U3436*(1-Asumsi!$B$10),U3436)</f>
        <v>94382.5</v>
      </c>
    </row>
    <row r="3437" spans="1:22" x14ac:dyDescent="0.35">
      <c r="A3437" s="43">
        <v>44325</v>
      </c>
      <c r="B3437" s="43" t="s">
        <v>202</v>
      </c>
      <c r="C3437" s="43" t="s">
        <v>818</v>
      </c>
      <c r="D3437" s="44">
        <v>39854</v>
      </c>
      <c r="E3437" s="43">
        <v>44</v>
      </c>
      <c r="F3437" s="43">
        <v>1902660</v>
      </c>
      <c r="G3437" s="43">
        <v>0</v>
      </c>
      <c r="H3437" s="43">
        <v>0</v>
      </c>
      <c r="I3437" s="43" t="s">
        <v>75</v>
      </c>
      <c r="J3437" s="43" t="s">
        <v>144</v>
      </c>
      <c r="K3437" s="43">
        <f t="shared" si="424"/>
        <v>2009</v>
      </c>
      <c r="L3437" s="43">
        <f t="shared" si="425"/>
        <v>1</v>
      </c>
      <c r="M3437" s="43">
        <f t="shared" si="426"/>
        <v>0</v>
      </c>
      <c r="N3437" s="43">
        <f t="shared" si="427"/>
        <v>1</v>
      </c>
      <c r="O3437" s="43" t="str">
        <f t="shared" si="428"/>
        <v>A: 0%</v>
      </c>
      <c r="P3437" s="45">
        <f t="shared" si="429"/>
        <v>1902660</v>
      </c>
      <c r="Q3437" s="45">
        <f>IF(L3437=1,F3437*INDEX(Asumsi!$B$5:$B$7,MATCH(I3437,Asumsi!$A$5:$A$7,0))-H3437,0)</f>
        <v>570798</v>
      </c>
      <c r="R3437" s="46">
        <f>MIN(G3437,INDEX(Asumsi!$C$5:$C$7,MATCH(I3437,Asumsi!$A$5:$A$7,0)))</f>
        <v>0</v>
      </c>
      <c r="S3437" s="43">
        <f t="shared" si="430"/>
        <v>0</v>
      </c>
      <c r="T3437" s="45">
        <f t="shared" si="431"/>
        <v>0</v>
      </c>
      <c r="U3437" s="45">
        <f>IF(L3437=1,F3437*INDEX(Asumsi!$B$5:$B$7,MATCH(I3437,Asumsi!$A$5:$A$7,0))-F3437*R3437,0)</f>
        <v>570798</v>
      </c>
      <c r="V3437" s="45">
        <f>IF(S3437=1,U3437*(1-Asumsi!$B$10),U3437)</f>
        <v>570798</v>
      </c>
    </row>
    <row r="3438" spans="1:22" x14ac:dyDescent="0.35">
      <c r="A3438" s="43">
        <v>44422</v>
      </c>
      <c r="B3438" s="43" t="s">
        <v>202</v>
      </c>
      <c r="C3438" s="43" t="s">
        <v>780</v>
      </c>
      <c r="D3438" s="44">
        <v>41012</v>
      </c>
      <c r="E3438" s="43">
        <v>1</v>
      </c>
      <c r="F3438" s="43">
        <v>31440</v>
      </c>
      <c r="G3438" s="43">
        <v>0</v>
      </c>
      <c r="H3438" s="43">
        <v>0</v>
      </c>
      <c r="I3438" s="43" t="s">
        <v>76</v>
      </c>
      <c r="J3438" s="43" t="s">
        <v>141</v>
      </c>
      <c r="K3438" s="43">
        <f t="shared" si="424"/>
        <v>2012</v>
      </c>
      <c r="L3438" s="43">
        <f t="shared" si="425"/>
        <v>1</v>
      </c>
      <c r="M3438" s="43">
        <f t="shared" si="426"/>
        <v>0</v>
      </c>
      <c r="N3438" s="43">
        <f t="shared" si="427"/>
        <v>1</v>
      </c>
      <c r="O3438" s="43" t="str">
        <f t="shared" si="428"/>
        <v>A: 0%</v>
      </c>
      <c r="P3438" s="45">
        <f t="shared" si="429"/>
        <v>31440</v>
      </c>
      <c r="Q3438" s="45">
        <f>IF(L3438=1,F3438*INDEX(Asumsi!$B$5:$B$7,MATCH(I3438,Asumsi!$A$5:$A$7,0))-H3438,0)</f>
        <v>9432</v>
      </c>
      <c r="R3438" s="46">
        <f>MIN(G3438,INDEX(Asumsi!$C$5:$C$7,MATCH(I3438,Asumsi!$A$5:$A$7,0)))</f>
        <v>0</v>
      </c>
      <c r="S3438" s="43">
        <f t="shared" si="430"/>
        <v>0</v>
      </c>
      <c r="T3438" s="45">
        <f t="shared" si="431"/>
        <v>0</v>
      </c>
      <c r="U3438" s="45">
        <f>IF(L3438=1,F3438*INDEX(Asumsi!$B$5:$B$7,MATCH(I3438,Asumsi!$A$5:$A$7,0))-F3438*R3438,0)</f>
        <v>9432</v>
      </c>
      <c r="V3438" s="45">
        <f>IF(S3438=1,U3438*(1-Asumsi!$B$10),U3438)</f>
        <v>9432</v>
      </c>
    </row>
    <row r="3439" spans="1:22" x14ac:dyDescent="0.35">
      <c r="A3439" s="43">
        <v>44609</v>
      </c>
      <c r="B3439" s="43" t="s">
        <v>202</v>
      </c>
      <c r="C3439" s="43" t="s">
        <v>608</v>
      </c>
      <c r="D3439" s="44">
        <v>40712</v>
      </c>
      <c r="E3439" s="43">
        <v>28</v>
      </c>
      <c r="F3439" s="43">
        <v>1050800</v>
      </c>
      <c r="G3439" s="43">
        <v>0.08</v>
      </c>
      <c r="H3439" s="43">
        <v>84064</v>
      </c>
      <c r="I3439" s="43" t="s">
        <v>76</v>
      </c>
      <c r="J3439" s="43" t="s">
        <v>147</v>
      </c>
      <c r="K3439" s="43">
        <f t="shared" si="424"/>
        <v>2011</v>
      </c>
      <c r="L3439" s="43">
        <f t="shared" si="425"/>
        <v>1</v>
      </c>
      <c r="M3439" s="43">
        <f t="shared" si="426"/>
        <v>0</v>
      </c>
      <c r="N3439" s="43">
        <f t="shared" si="427"/>
        <v>1</v>
      </c>
      <c r="O3439" s="43" t="str">
        <f t="shared" si="428"/>
        <v>D: 7%+</v>
      </c>
      <c r="P3439" s="45">
        <f t="shared" si="429"/>
        <v>966736</v>
      </c>
      <c r="Q3439" s="45">
        <f>IF(L3439=1,F3439*INDEX(Asumsi!$B$5:$B$7,MATCH(I3439,Asumsi!$A$5:$A$7,0))-H3439,0)</f>
        <v>231176</v>
      </c>
      <c r="R3439" s="46">
        <f>MIN(G3439,INDEX(Asumsi!$C$5:$C$7,MATCH(I3439,Asumsi!$A$5:$A$7,0)))</f>
        <v>0.05</v>
      </c>
      <c r="S3439" s="43">
        <f t="shared" si="430"/>
        <v>1</v>
      </c>
      <c r="T3439" s="45">
        <f t="shared" si="431"/>
        <v>31524</v>
      </c>
      <c r="U3439" s="45">
        <f>IF(L3439=1,F3439*INDEX(Asumsi!$B$5:$B$7,MATCH(I3439,Asumsi!$A$5:$A$7,0))-F3439*R3439,0)</f>
        <v>262700</v>
      </c>
      <c r="V3439" s="45">
        <f>IF(S3439=1,U3439*(1-Asumsi!$B$10),U3439)</f>
        <v>249565</v>
      </c>
    </row>
    <row r="3440" spans="1:22" x14ac:dyDescent="0.35">
      <c r="A3440" s="43">
        <v>44935</v>
      </c>
      <c r="B3440" s="43" t="s">
        <v>202</v>
      </c>
      <c r="C3440" s="43" t="s">
        <v>697</v>
      </c>
      <c r="D3440" s="44">
        <v>40499</v>
      </c>
      <c r="E3440" s="43">
        <v>37</v>
      </c>
      <c r="F3440" s="43">
        <v>199300</v>
      </c>
      <c r="G3440" s="43">
        <v>0.01</v>
      </c>
      <c r="H3440" s="43">
        <v>1993</v>
      </c>
      <c r="I3440" s="43" t="s">
        <v>76</v>
      </c>
      <c r="J3440" s="43" t="s">
        <v>150</v>
      </c>
      <c r="K3440" s="43">
        <f t="shared" si="424"/>
        <v>2010</v>
      </c>
      <c r="L3440" s="43">
        <f t="shared" si="425"/>
        <v>1</v>
      </c>
      <c r="M3440" s="43">
        <f t="shared" si="426"/>
        <v>0</v>
      </c>
      <c r="N3440" s="43">
        <f t="shared" si="427"/>
        <v>1</v>
      </c>
      <c r="O3440" s="43" t="str">
        <f t="shared" si="428"/>
        <v>B: 1-3%</v>
      </c>
      <c r="P3440" s="45">
        <f t="shared" si="429"/>
        <v>197307</v>
      </c>
      <c r="Q3440" s="45">
        <f>IF(L3440=1,F3440*INDEX(Asumsi!$B$5:$B$7,MATCH(I3440,Asumsi!$A$5:$A$7,0))-H3440,0)</f>
        <v>57797</v>
      </c>
      <c r="R3440" s="46">
        <f>MIN(G3440,INDEX(Asumsi!$C$5:$C$7,MATCH(I3440,Asumsi!$A$5:$A$7,0)))</f>
        <v>0.01</v>
      </c>
      <c r="S3440" s="43">
        <f t="shared" si="430"/>
        <v>0</v>
      </c>
      <c r="T3440" s="45">
        <f t="shared" si="431"/>
        <v>0</v>
      </c>
      <c r="U3440" s="45">
        <f>IF(L3440=1,F3440*INDEX(Asumsi!$B$5:$B$7,MATCH(I3440,Asumsi!$A$5:$A$7,0))-F3440*R3440,0)</f>
        <v>57797</v>
      </c>
      <c r="V3440" s="45">
        <f>IF(S3440=1,U3440*(1-Asumsi!$B$10),U3440)</f>
        <v>57797</v>
      </c>
    </row>
    <row r="3441" spans="1:22" x14ac:dyDescent="0.35">
      <c r="A3441" s="43">
        <v>45127</v>
      </c>
      <c r="B3441" s="43" t="s">
        <v>209</v>
      </c>
      <c r="C3441" s="43" t="s">
        <v>679</v>
      </c>
      <c r="D3441" s="44">
        <v>41273</v>
      </c>
      <c r="E3441" s="43">
        <v>10</v>
      </c>
      <c r="F3441" s="43">
        <v>28300</v>
      </c>
      <c r="G3441" s="43">
        <v>0.1</v>
      </c>
      <c r="H3441" s="43">
        <v>2830</v>
      </c>
      <c r="I3441" s="43" t="s">
        <v>76</v>
      </c>
      <c r="J3441" s="43" t="s">
        <v>150</v>
      </c>
      <c r="K3441" s="43">
        <f t="shared" si="424"/>
        <v>2012</v>
      </c>
      <c r="L3441" s="43">
        <f t="shared" si="425"/>
        <v>0</v>
      </c>
      <c r="M3441" s="43">
        <f t="shared" si="426"/>
        <v>1</v>
      </c>
      <c r="N3441" s="43">
        <f t="shared" si="427"/>
        <v>1</v>
      </c>
      <c r="O3441" s="43" t="str">
        <f t="shared" si="428"/>
        <v>D: 7%+</v>
      </c>
      <c r="P3441" s="45">
        <f t="shared" si="429"/>
        <v>0</v>
      </c>
      <c r="Q3441" s="45">
        <f>IF(L3441=1,F3441*INDEX(Asumsi!$B$5:$B$7,MATCH(I3441,Asumsi!$A$5:$A$7,0))-H3441,0)</f>
        <v>0</v>
      </c>
      <c r="R3441" s="46">
        <f>MIN(G3441,INDEX(Asumsi!$C$5:$C$7,MATCH(I3441,Asumsi!$A$5:$A$7,0)))</f>
        <v>0.05</v>
      </c>
      <c r="S3441" s="43">
        <f t="shared" si="430"/>
        <v>1</v>
      </c>
      <c r="T3441" s="45">
        <f t="shared" si="431"/>
        <v>0</v>
      </c>
      <c r="U3441" s="45">
        <f>IF(L3441=1,F3441*INDEX(Asumsi!$B$5:$B$7,MATCH(I3441,Asumsi!$A$5:$A$7,0))-F3441*R3441,0)</f>
        <v>0</v>
      </c>
      <c r="V3441" s="45">
        <f>IF(S3441=1,U3441*(1-Asumsi!$B$10),U3441)</f>
        <v>0</v>
      </c>
    </row>
    <row r="3442" spans="1:22" x14ac:dyDescent="0.35">
      <c r="A3442" s="43">
        <v>45413</v>
      </c>
      <c r="B3442" s="43" t="s">
        <v>202</v>
      </c>
      <c r="C3442" s="43" t="s">
        <v>543</v>
      </c>
      <c r="D3442" s="44">
        <v>40337</v>
      </c>
      <c r="E3442" s="43">
        <v>18</v>
      </c>
      <c r="F3442" s="43">
        <v>171480</v>
      </c>
      <c r="G3442" s="43">
        <v>0.03</v>
      </c>
      <c r="H3442" s="43">
        <v>5144</v>
      </c>
      <c r="I3442" s="43" t="s">
        <v>76</v>
      </c>
      <c r="J3442" s="43" t="s">
        <v>138</v>
      </c>
      <c r="K3442" s="43">
        <f t="shared" si="424"/>
        <v>2010</v>
      </c>
      <c r="L3442" s="43">
        <f t="shared" si="425"/>
        <v>1</v>
      </c>
      <c r="M3442" s="43">
        <f t="shared" si="426"/>
        <v>0</v>
      </c>
      <c r="N3442" s="43">
        <f t="shared" si="427"/>
        <v>1</v>
      </c>
      <c r="O3442" s="43" t="str">
        <f t="shared" si="428"/>
        <v>B: 1-3%</v>
      </c>
      <c r="P3442" s="45">
        <f t="shared" si="429"/>
        <v>166336</v>
      </c>
      <c r="Q3442" s="45">
        <f>IF(L3442=1,F3442*INDEX(Asumsi!$B$5:$B$7,MATCH(I3442,Asumsi!$A$5:$A$7,0))-H3442,0)</f>
        <v>46300</v>
      </c>
      <c r="R3442" s="46">
        <f>MIN(G3442,INDEX(Asumsi!$C$5:$C$7,MATCH(I3442,Asumsi!$A$5:$A$7,0)))</f>
        <v>0.03</v>
      </c>
      <c r="S3442" s="43">
        <f t="shared" si="430"/>
        <v>0</v>
      </c>
      <c r="T3442" s="45">
        <f t="shared" si="431"/>
        <v>0</v>
      </c>
      <c r="U3442" s="45">
        <f>IF(L3442=1,F3442*INDEX(Asumsi!$B$5:$B$7,MATCH(I3442,Asumsi!$A$5:$A$7,0))-F3442*R3442,0)</f>
        <v>46299.6</v>
      </c>
      <c r="V3442" s="45">
        <f>IF(S3442=1,U3442*(1-Asumsi!$B$10),U3442)</f>
        <v>46299.6</v>
      </c>
    </row>
    <row r="3443" spans="1:22" x14ac:dyDescent="0.35">
      <c r="A3443" s="43">
        <v>45571</v>
      </c>
      <c r="B3443" s="43" t="s">
        <v>202</v>
      </c>
      <c r="C3443" s="43" t="s">
        <v>817</v>
      </c>
      <c r="D3443" s="44">
        <v>41175</v>
      </c>
      <c r="E3443" s="43">
        <v>43</v>
      </c>
      <c r="F3443" s="43">
        <v>1057060</v>
      </c>
      <c r="G3443" s="43">
        <v>0.05</v>
      </c>
      <c r="H3443" s="43">
        <v>52853</v>
      </c>
      <c r="I3443" s="43" t="s">
        <v>76</v>
      </c>
      <c r="J3443" s="43" t="s">
        <v>140</v>
      </c>
      <c r="K3443" s="43">
        <f t="shared" si="424"/>
        <v>2012</v>
      </c>
      <c r="L3443" s="43">
        <f t="shared" si="425"/>
        <v>1</v>
      </c>
      <c r="M3443" s="43">
        <f t="shared" si="426"/>
        <v>0</v>
      </c>
      <c r="N3443" s="43">
        <f t="shared" si="427"/>
        <v>1</v>
      </c>
      <c r="O3443" s="43" t="str">
        <f t="shared" si="428"/>
        <v>C: 4-6%</v>
      </c>
      <c r="P3443" s="45">
        <f t="shared" si="429"/>
        <v>1004207</v>
      </c>
      <c r="Q3443" s="45">
        <f>IF(L3443=1,F3443*INDEX(Asumsi!$B$5:$B$7,MATCH(I3443,Asumsi!$A$5:$A$7,0))-H3443,0)</f>
        <v>264265</v>
      </c>
      <c r="R3443" s="46">
        <f>MIN(G3443,INDEX(Asumsi!$C$5:$C$7,MATCH(I3443,Asumsi!$A$5:$A$7,0)))</f>
        <v>0.05</v>
      </c>
      <c r="S3443" s="43">
        <f t="shared" si="430"/>
        <v>0</v>
      </c>
      <c r="T3443" s="45">
        <f t="shared" si="431"/>
        <v>0</v>
      </c>
      <c r="U3443" s="45">
        <f>IF(L3443=1,F3443*INDEX(Asumsi!$B$5:$B$7,MATCH(I3443,Asumsi!$A$5:$A$7,0))-F3443*R3443,0)</f>
        <v>264265</v>
      </c>
      <c r="V3443" s="45">
        <f>IF(S3443=1,U3443*(1-Asumsi!$B$10),U3443)</f>
        <v>264265</v>
      </c>
    </row>
    <row r="3444" spans="1:22" x14ac:dyDescent="0.35">
      <c r="A3444" s="43">
        <v>45575</v>
      </c>
      <c r="B3444" s="43" t="s">
        <v>202</v>
      </c>
      <c r="C3444" s="43" t="s">
        <v>543</v>
      </c>
      <c r="D3444" s="44">
        <v>41011</v>
      </c>
      <c r="E3444" s="43">
        <v>46</v>
      </c>
      <c r="F3444" s="43">
        <v>7698340</v>
      </c>
      <c r="G3444" s="43">
        <v>0.06</v>
      </c>
      <c r="H3444" s="43">
        <v>461900</v>
      </c>
      <c r="I3444" s="43" t="s">
        <v>76</v>
      </c>
      <c r="J3444" s="43" t="s">
        <v>146</v>
      </c>
      <c r="K3444" s="43">
        <f t="shared" si="424"/>
        <v>2012</v>
      </c>
      <c r="L3444" s="43">
        <f t="shared" si="425"/>
        <v>1</v>
      </c>
      <c r="M3444" s="43">
        <f t="shared" si="426"/>
        <v>0</v>
      </c>
      <c r="N3444" s="43">
        <f t="shared" si="427"/>
        <v>1</v>
      </c>
      <c r="O3444" s="43" t="str">
        <f t="shared" si="428"/>
        <v>C: 4-6%</v>
      </c>
      <c r="P3444" s="45">
        <f t="shared" si="429"/>
        <v>7236440</v>
      </c>
      <c r="Q3444" s="45">
        <f>IF(L3444=1,F3444*INDEX(Asumsi!$B$5:$B$7,MATCH(I3444,Asumsi!$A$5:$A$7,0))-H3444,0)</f>
        <v>1847602</v>
      </c>
      <c r="R3444" s="46">
        <f>MIN(G3444,INDEX(Asumsi!$C$5:$C$7,MATCH(I3444,Asumsi!$A$5:$A$7,0)))</f>
        <v>0.05</v>
      </c>
      <c r="S3444" s="43">
        <f t="shared" si="430"/>
        <v>1</v>
      </c>
      <c r="T3444" s="45">
        <f t="shared" si="431"/>
        <v>76983.399999999965</v>
      </c>
      <c r="U3444" s="45">
        <f>IF(L3444=1,F3444*INDEX(Asumsi!$B$5:$B$7,MATCH(I3444,Asumsi!$A$5:$A$7,0))-F3444*R3444,0)</f>
        <v>1924585</v>
      </c>
      <c r="V3444" s="45">
        <f>IF(S3444=1,U3444*(1-Asumsi!$B$10),U3444)</f>
        <v>1828355.75</v>
      </c>
    </row>
    <row r="3445" spans="1:22" x14ac:dyDescent="0.35">
      <c r="A3445" s="43">
        <v>45794</v>
      </c>
      <c r="B3445" s="43" t="s">
        <v>209</v>
      </c>
      <c r="C3445" s="43" t="s">
        <v>817</v>
      </c>
      <c r="D3445" s="44">
        <v>40810</v>
      </c>
      <c r="E3445" s="43">
        <v>28</v>
      </c>
      <c r="F3445" s="43">
        <v>2416700</v>
      </c>
      <c r="G3445" s="43">
        <v>0</v>
      </c>
      <c r="H3445" s="43">
        <v>0</v>
      </c>
      <c r="I3445" s="43" t="s">
        <v>77</v>
      </c>
      <c r="J3445" s="43" t="s">
        <v>142</v>
      </c>
      <c r="K3445" s="43">
        <f t="shared" si="424"/>
        <v>2011</v>
      </c>
      <c r="L3445" s="43">
        <f t="shared" si="425"/>
        <v>0</v>
      </c>
      <c r="M3445" s="43">
        <f t="shared" si="426"/>
        <v>1</v>
      </c>
      <c r="N3445" s="43">
        <f t="shared" si="427"/>
        <v>1</v>
      </c>
      <c r="O3445" s="43" t="str">
        <f t="shared" si="428"/>
        <v>A: 0%</v>
      </c>
      <c r="P3445" s="45">
        <f t="shared" si="429"/>
        <v>0</v>
      </c>
      <c r="Q3445" s="45">
        <f>IF(L3445=1,F3445*INDEX(Asumsi!$B$5:$B$7,MATCH(I3445,Asumsi!$A$5:$A$7,0))-H3445,0)</f>
        <v>0</v>
      </c>
      <c r="R3445" s="46">
        <f>MIN(G3445,INDEX(Asumsi!$C$5:$C$7,MATCH(I3445,Asumsi!$A$5:$A$7,0)))</f>
        <v>0</v>
      </c>
      <c r="S3445" s="43">
        <f t="shared" si="430"/>
        <v>0</v>
      </c>
      <c r="T3445" s="45">
        <f t="shared" si="431"/>
        <v>0</v>
      </c>
      <c r="U3445" s="45">
        <f>IF(L3445=1,F3445*INDEX(Asumsi!$B$5:$B$7,MATCH(I3445,Asumsi!$A$5:$A$7,0))-F3445*R3445,0)</f>
        <v>0</v>
      </c>
      <c r="V3445" s="45">
        <f>IF(S3445=1,U3445*(1-Asumsi!$B$10),U3445)</f>
        <v>0</v>
      </c>
    </row>
    <row r="3446" spans="1:22" x14ac:dyDescent="0.35">
      <c r="A3446" s="43">
        <v>45860</v>
      </c>
      <c r="B3446" s="43" t="s">
        <v>202</v>
      </c>
      <c r="C3446" s="43" t="s">
        <v>531</v>
      </c>
      <c r="D3446" s="44">
        <v>41133</v>
      </c>
      <c r="E3446" s="43">
        <v>12</v>
      </c>
      <c r="F3446" s="43">
        <v>139940</v>
      </c>
      <c r="G3446" s="43">
        <v>0.01</v>
      </c>
      <c r="H3446" s="43">
        <v>1399</v>
      </c>
      <c r="I3446" s="43" t="s">
        <v>76</v>
      </c>
      <c r="J3446" s="43" t="s">
        <v>145</v>
      </c>
      <c r="K3446" s="43">
        <f t="shared" si="424"/>
        <v>2012</v>
      </c>
      <c r="L3446" s="43">
        <f t="shared" si="425"/>
        <v>1</v>
      </c>
      <c r="M3446" s="43">
        <f t="shared" si="426"/>
        <v>0</v>
      </c>
      <c r="N3446" s="43">
        <f t="shared" si="427"/>
        <v>1</v>
      </c>
      <c r="O3446" s="43" t="str">
        <f t="shared" si="428"/>
        <v>B: 1-3%</v>
      </c>
      <c r="P3446" s="45">
        <f t="shared" si="429"/>
        <v>138541</v>
      </c>
      <c r="Q3446" s="45">
        <f>IF(L3446=1,F3446*INDEX(Asumsi!$B$5:$B$7,MATCH(I3446,Asumsi!$A$5:$A$7,0))-H3446,0)</f>
        <v>40583</v>
      </c>
      <c r="R3446" s="46">
        <f>MIN(G3446,INDEX(Asumsi!$C$5:$C$7,MATCH(I3446,Asumsi!$A$5:$A$7,0)))</f>
        <v>0.01</v>
      </c>
      <c r="S3446" s="43">
        <f t="shared" si="430"/>
        <v>0</v>
      </c>
      <c r="T3446" s="45">
        <f t="shared" si="431"/>
        <v>0</v>
      </c>
      <c r="U3446" s="45">
        <f>IF(L3446=1,F3446*INDEX(Asumsi!$B$5:$B$7,MATCH(I3446,Asumsi!$A$5:$A$7,0))-F3446*R3446,0)</f>
        <v>40582.6</v>
      </c>
      <c r="V3446" s="45">
        <f>IF(S3446=1,U3446*(1-Asumsi!$B$10),U3446)</f>
        <v>40582.6</v>
      </c>
    </row>
    <row r="3447" spans="1:22" x14ac:dyDescent="0.35">
      <c r="A3447" s="43">
        <v>46021</v>
      </c>
      <c r="B3447" s="43" t="s">
        <v>202</v>
      </c>
      <c r="C3447" s="43" t="s">
        <v>679</v>
      </c>
      <c r="D3447" s="44">
        <v>39874</v>
      </c>
      <c r="E3447" s="43">
        <v>1</v>
      </c>
      <c r="F3447" s="43">
        <v>398960</v>
      </c>
      <c r="G3447" s="43">
        <v>0.08</v>
      </c>
      <c r="H3447" s="43">
        <v>31917</v>
      </c>
      <c r="I3447" s="43" t="s">
        <v>75</v>
      </c>
      <c r="J3447" s="43" t="s">
        <v>143</v>
      </c>
      <c r="K3447" s="43">
        <f t="shared" si="424"/>
        <v>2009</v>
      </c>
      <c r="L3447" s="43">
        <f t="shared" si="425"/>
        <v>1</v>
      </c>
      <c r="M3447" s="43">
        <f t="shared" si="426"/>
        <v>0</v>
      </c>
      <c r="N3447" s="43">
        <f t="shared" si="427"/>
        <v>1</v>
      </c>
      <c r="O3447" s="43" t="str">
        <f t="shared" si="428"/>
        <v>D: 7%+</v>
      </c>
      <c r="P3447" s="45">
        <f t="shared" si="429"/>
        <v>367043</v>
      </c>
      <c r="Q3447" s="45">
        <f>IF(L3447=1,F3447*INDEX(Asumsi!$B$5:$B$7,MATCH(I3447,Asumsi!$A$5:$A$7,0))-H3447,0)</f>
        <v>87771</v>
      </c>
      <c r="R3447" s="46">
        <f>MIN(G3447,INDEX(Asumsi!$C$5:$C$7,MATCH(I3447,Asumsi!$A$5:$A$7,0)))</f>
        <v>0.03</v>
      </c>
      <c r="S3447" s="43">
        <f t="shared" si="430"/>
        <v>1</v>
      </c>
      <c r="T3447" s="45">
        <f t="shared" si="431"/>
        <v>19948</v>
      </c>
      <c r="U3447" s="45">
        <f>IF(L3447=1,F3447*INDEX(Asumsi!$B$5:$B$7,MATCH(I3447,Asumsi!$A$5:$A$7,0))-F3447*R3447,0)</f>
        <v>107719.2</v>
      </c>
      <c r="V3447" s="45">
        <f>IF(S3447=1,U3447*(1-Asumsi!$B$10),U3447)</f>
        <v>102333.23999999999</v>
      </c>
    </row>
    <row r="3448" spans="1:22" x14ac:dyDescent="0.35">
      <c r="A3448" s="43">
        <v>46147</v>
      </c>
      <c r="B3448" s="43" t="s">
        <v>202</v>
      </c>
      <c r="C3448" s="43" t="s">
        <v>786</v>
      </c>
      <c r="D3448" s="44">
        <v>40558</v>
      </c>
      <c r="E3448" s="43">
        <v>37</v>
      </c>
      <c r="F3448" s="43">
        <v>1851600</v>
      </c>
      <c r="G3448" s="43">
        <v>0.01</v>
      </c>
      <c r="H3448" s="43">
        <v>18516</v>
      </c>
      <c r="I3448" s="43" t="s">
        <v>76</v>
      </c>
      <c r="J3448" s="43" t="s">
        <v>138</v>
      </c>
      <c r="K3448" s="43">
        <f t="shared" si="424"/>
        <v>2011</v>
      </c>
      <c r="L3448" s="43">
        <f t="shared" si="425"/>
        <v>1</v>
      </c>
      <c r="M3448" s="43">
        <f t="shared" si="426"/>
        <v>0</v>
      </c>
      <c r="N3448" s="43">
        <f t="shared" si="427"/>
        <v>1</v>
      </c>
      <c r="O3448" s="43" t="str">
        <f t="shared" si="428"/>
        <v>B: 1-3%</v>
      </c>
      <c r="P3448" s="45">
        <f t="shared" si="429"/>
        <v>1833084</v>
      </c>
      <c r="Q3448" s="45">
        <f>IF(L3448=1,F3448*INDEX(Asumsi!$B$5:$B$7,MATCH(I3448,Asumsi!$A$5:$A$7,0))-H3448,0)</f>
        <v>536964</v>
      </c>
      <c r="R3448" s="46">
        <f>MIN(G3448,INDEX(Asumsi!$C$5:$C$7,MATCH(I3448,Asumsi!$A$5:$A$7,0)))</f>
        <v>0.01</v>
      </c>
      <c r="S3448" s="43">
        <f t="shared" si="430"/>
        <v>0</v>
      </c>
      <c r="T3448" s="45">
        <f t="shared" si="431"/>
        <v>0</v>
      </c>
      <c r="U3448" s="45">
        <f>IF(L3448=1,F3448*INDEX(Asumsi!$B$5:$B$7,MATCH(I3448,Asumsi!$A$5:$A$7,0))-F3448*R3448,0)</f>
        <v>536964</v>
      </c>
      <c r="V3448" s="45">
        <f>IF(S3448=1,U3448*(1-Asumsi!$B$10),U3448)</f>
        <v>536964</v>
      </c>
    </row>
    <row r="3449" spans="1:22" x14ac:dyDescent="0.35">
      <c r="A3449" s="43">
        <v>46211</v>
      </c>
      <c r="B3449" s="43" t="s">
        <v>202</v>
      </c>
      <c r="C3449" s="43" t="s">
        <v>799</v>
      </c>
      <c r="D3449" s="44">
        <v>40340</v>
      </c>
      <c r="E3449" s="43">
        <v>47</v>
      </c>
      <c r="F3449" s="43">
        <v>2487040</v>
      </c>
      <c r="G3449" s="43">
        <v>0.08</v>
      </c>
      <c r="H3449" s="43">
        <v>198963</v>
      </c>
      <c r="I3449" s="43" t="s">
        <v>75</v>
      </c>
      <c r="J3449" s="43" t="s">
        <v>144</v>
      </c>
      <c r="K3449" s="43">
        <f t="shared" si="424"/>
        <v>2010</v>
      </c>
      <c r="L3449" s="43">
        <f t="shared" si="425"/>
        <v>1</v>
      </c>
      <c r="M3449" s="43">
        <f t="shared" si="426"/>
        <v>0</v>
      </c>
      <c r="N3449" s="43">
        <f t="shared" si="427"/>
        <v>1</v>
      </c>
      <c r="O3449" s="43" t="str">
        <f t="shared" si="428"/>
        <v>D: 7%+</v>
      </c>
      <c r="P3449" s="45">
        <f t="shared" si="429"/>
        <v>2288077</v>
      </c>
      <c r="Q3449" s="45">
        <f>IF(L3449=1,F3449*INDEX(Asumsi!$B$5:$B$7,MATCH(I3449,Asumsi!$A$5:$A$7,0))-H3449,0)</f>
        <v>547149</v>
      </c>
      <c r="R3449" s="46">
        <f>MIN(G3449,INDEX(Asumsi!$C$5:$C$7,MATCH(I3449,Asumsi!$A$5:$A$7,0)))</f>
        <v>0.03</v>
      </c>
      <c r="S3449" s="43">
        <f t="shared" si="430"/>
        <v>1</v>
      </c>
      <c r="T3449" s="45">
        <f t="shared" si="431"/>
        <v>124352</v>
      </c>
      <c r="U3449" s="45">
        <f>IF(L3449=1,F3449*INDEX(Asumsi!$B$5:$B$7,MATCH(I3449,Asumsi!$A$5:$A$7,0))-F3449*R3449,0)</f>
        <v>671500.80000000005</v>
      </c>
      <c r="V3449" s="45">
        <f>IF(S3449=1,U3449*(1-Asumsi!$B$10),U3449)</f>
        <v>637925.76</v>
      </c>
    </row>
    <row r="3450" spans="1:22" x14ac:dyDescent="0.35">
      <c r="A3450" s="43">
        <v>46241</v>
      </c>
      <c r="B3450" s="43" t="s">
        <v>202</v>
      </c>
      <c r="C3450" s="43" t="s">
        <v>810</v>
      </c>
      <c r="D3450" s="44">
        <v>39886</v>
      </c>
      <c r="E3450" s="43">
        <v>34</v>
      </c>
      <c r="F3450" s="43">
        <v>3865160</v>
      </c>
      <c r="G3450" s="43">
        <v>0.1</v>
      </c>
      <c r="H3450" s="43">
        <v>386516</v>
      </c>
      <c r="I3450" s="43" t="s">
        <v>75</v>
      </c>
      <c r="J3450" s="43" t="s">
        <v>144</v>
      </c>
      <c r="K3450" s="43">
        <f t="shared" si="424"/>
        <v>2009</v>
      </c>
      <c r="L3450" s="43">
        <f t="shared" si="425"/>
        <v>1</v>
      </c>
      <c r="M3450" s="43">
        <f t="shared" si="426"/>
        <v>0</v>
      </c>
      <c r="N3450" s="43">
        <f t="shared" si="427"/>
        <v>1</v>
      </c>
      <c r="O3450" s="43" t="str">
        <f t="shared" si="428"/>
        <v>D: 7%+</v>
      </c>
      <c r="P3450" s="45">
        <f t="shared" si="429"/>
        <v>3478644</v>
      </c>
      <c r="Q3450" s="45">
        <f>IF(L3450=1,F3450*INDEX(Asumsi!$B$5:$B$7,MATCH(I3450,Asumsi!$A$5:$A$7,0))-H3450,0)</f>
        <v>773032</v>
      </c>
      <c r="R3450" s="46">
        <f>MIN(G3450,INDEX(Asumsi!$C$5:$C$7,MATCH(I3450,Asumsi!$A$5:$A$7,0)))</f>
        <v>0.03</v>
      </c>
      <c r="S3450" s="43">
        <f t="shared" si="430"/>
        <v>1</v>
      </c>
      <c r="T3450" s="45">
        <f t="shared" si="431"/>
        <v>270561.2</v>
      </c>
      <c r="U3450" s="45">
        <f>IF(L3450=1,F3450*INDEX(Asumsi!$B$5:$B$7,MATCH(I3450,Asumsi!$A$5:$A$7,0))-F3450*R3450,0)</f>
        <v>1043593.2</v>
      </c>
      <c r="V3450" s="45">
        <f>IF(S3450=1,U3450*(1-Asumsi!$B$10),U3450)</f>
        <v>991413.53999999992</v>
      </c>
    </row>
    <row r="3451" spans="1:22" x14ac:dyDescent="0.35">
      <c r="A3451" s="43">
        <v>46244</v>
      </c>
      <c r="B3451" s="43" t="s">
        <v>202</v>
      </c>
      <c r="C3451" s="43" t="s">
        <v>697</v>
      </c>
      <c r="D3451" s="44">
        <v>39996</v>
      </c>
      <c r="E3451" s="43">
        <v>10</v>
      </c>
      <c r="F3451" s="43">
        <v>1203140</v>
      </c>
      <c r="G3451" s="43">
        <v>0.09</v>
      </c>
      <c r="H3451" s="43">
        <v>108283</v>
      </c>
      <c r="I3451" s="43" t="s">
        <v>75</v>
      </c>
      <c r="J3451" s="43" t="s">
        <v>135</v>
      </c>
      <c r="K3451" s="43">
        <f t="shared" si="424"/>
        <v>2009</v>
      </c>
      <c r="L3451" s="43">
        <f t="shared" si="425"/>
        <v>1</v>
      </c>
      <c r="M3451" s="43">
        <f t="shared" si="426"/>
        <v>0</v>
      </c>
      <c r="N3451" s="43">
        <f t="shared" si="427"/>
        <v>1</v>
      </c>
      <c r="O3451" s="43" t="str">
        <f t="shared" si="428"/>
        <v>D: 7%+</v>
      </c>
      <c r="P3451" s="45">
        <f t="shared" si="429"/>
        <v>1094857</v>
      </c>
      <c r="Q3451" s="45">
        <f>IF(L3451=1,F3451*INDEX(Asumsi!$B$5:$B$7,MATCH(I3451,Asumsi!$A$5:$A$7,0))-H3451,0)</f>
        <v>252659</v>
      </c>
      <c r="R3451" s="46">
        <f>MIN(G3451,INDEX(Asumsi!$C$5:$C$7,MATCH(I3451,Asumsi!$A$5:$A$7,0)))</f>
        <v>0.03</v>
      </c>
      <c r="S3451" s="43">
        <f t="shared" si="430"/>
        <v>1</v>
      </c>
      <c r="T3451" s="45">
        <f t="shared" si="431"/>
        <v>72188.399999999994</v>
      </c>
      <c r="U3451" s="45">
        <f>IF(L3451=1,F3451*INDEX(Asumsi!$B$5:$B$7,MATCH(I3451,Asumsi!$A$5:$A$7,0))-F3451*R3451,0)</f>
        <v>324847.8</v>
      </c>
      <c r="V3451" s="45">
        <f>IF(S3451=1,U3451*(1-Asumsi!$B$10),U3451)</f>
        <v>308605.40999999997</v>
      </c>
    </row>
    <row r="3452" spans="1:22" x14ac:dyDescent="0.35">
      <c r="A3452" s="43">
        <v>46305</v>
      </c>
      <c r="B3452" s="43" t="s">
        <v>202</v>
      </c>
      <c r="C3452" s="43" t="s">
        <v>802</v>
      </c>
      <c r="D3452" s="44">
        <v>40754</v>
      </c>
      <c r="E3452" s="43">
        <v>30</v>
      </c>
      <c r="F3452" s="43">
        <v>599320</v>
      </c>
      <c r="G3452" s="43">
        <v>0.08</v>
      </c>
      <c r="H3452" s="43">
        <v>47946</v>
      </c>
      <c r="I3452" s="43" t="s">
        <v>76</v>
      </c>
      <c r="J3452" s="43" t="s">
        <v>138</v>
      </c>
      <c r="K3452" s="43">
        <f t="shared" si="424"/>
        <v>2011</v>
      </c>
      <c r="L3452" s="43">
        <f t="shared" si="425"/>
        <v>1</v>
      </c>
      <c r="M3452" s="43">
        <f t="shared" si="426"/>
        <v>0</v>
      </c>
      <c r="N3452" s="43">
        <f t="shared" si="427"/>
        <v>1</v>
      </c>
      <c r="O3452" s="43" t="str">
        <f t="shared" si="428"/>
        <v>D: 7%+</v>
      </c>
      <c r="P3452" s="45">
        <f t="shared" si="429"/>
        <v>551374</v>
      </c>
      <c r="Q3452" s="45">
        <f>IF(L3452=1,F3452*INDEX(Asumsi!$B$5:$B$7,MATCH(I3452,Asumsi!$A$5:$A$7,0))-H3452,0)</f>
        <v>131850</v>
      </c>
      <c r="R3452" s="46">
        <f>MIN(G3452,INDEX(Asumsi!$C$5:$C$7,MATCH(I3452,Asumsi!$A$5:$A$7,0)))</f>
        <v>0.05</v>
      </c>
      <c r="S3452" s="43">
        <f t="shared" si="430"/>
        <v>1</v>
      </c>
      <c r="T3452" s="45">
        <f t="shared" si="431"/>
        <v>17979.599999999999</v>
      </c>
      <c r="U3452" s="45">
        <f>IF(L3452=1,F3452*INDEX(Asumsi!$B$5:$B$7,MATCH(I3452,Asumsi!$A$5:$A$7,0))-F3452*R3452,0)</f>
        <v>149830</v>
      </c>
      <c r="V3452" s="45">
        <f>IF(S3452=1,U3452*(1-Asumsi!$B$10),U3452)</f>
        <v>142338.5</v>
      </c>
    </row>
    <row r="3453" spans="1:22" x14ac:dyDescent="0.35">
      <c r="A3453" s="43">
        <v>46372</v>
      </c>
      <c r="B3453" s="43" t="s">
        <v>202</v>
      </c>
      <c r="C3453" s="43" t="s">
        <v>357</v>
      </c>
      <c r="D3453" s="44">
        <v>40600</v>
      </c>
      <c r="E3453" s="43">
        <v>7</v>
      </c>
      <c r="F3453" s="43">
        <v>751140</v>
      </c>
      <c r="G3453" s="43">
        <v>0.02</v>
      </c>
      <c r="H3453" s="43">
        <v>15023</v>
      </c>
      <c r="I3453" s="43" t="s">
        <v>76</v>
      </c>
      <c r="J3453" s="43" t="s">
        <v>138</v>
      </c>
      <c r="K3453" s="43">
        <f t="shared" si="424"/>
        <v>2011</v>
      </c>
      <c r="L3453" s="43">
        <f t="shared" si="425"/>
        <v>1</v>
      </c>
      <c r="M3453" s="43">
        <f t="shared" si="426"/>
        <v>0</v>
      </c>
      <c r="N3453" s="43">
        <f t="shared" si="427"/>
        <v>1</v>
      </c>
      <c r="O3453" s="43" t="str">
        <f t="shared" si="428"/>
        <v>B: 1-3%</v>
      </c>
      <c r="P3453" s="45">
        <f t="shared" si="429"/>
        <v>736117</v>
      </c>
      <c r="Q3453" s="45">
        <f>IF(L3453=1,F3453*INDEX(Asumsi!$B$5:$B$7,MATCH(I3453,Asumsi!$A$5:$A$7,0))-H3453,0)</f>
        <v>210319</v>
      </c>
      <c r="R3453" s="46">
        <f>MIN(G3453,INDEX(Asumsi!$C$5:$C$7,MATCH(I3453,Asumsi!$A$5:$A$7,0)))</f>
        <v>0.02</v>
      </c>
      <c r="S3453" s="43">
        <f t="shared" si="430"/>
        <v>0</v>
      </c>
      <c r="T3453" s="45">
        <f t="shared" si="431"/>
        <v>0</v>
      </c>
      <c r="U3453" s="45">
        <f>IF(L3453=1,F3453*INDEX(Asumsi!$B$5:$B$7,MATCH(I3453,Asumsi!$A$5:$A$7,0))-F3453*R3453,0)</f>
        <v>210319.2</v>
      </c>
      <c r="V3453" s="45">
        <f>IF(S3453=1,U3453*(1-Asumsi!$B$10),U3453)</f>
        <v>210319.2</v>
      </c>
    </row>
    <row r="3454" spans="1:22" x14ac:dyDescent="0.35">
      <c r="A3454" s="43">
        <v>46656</v>
      </c>
      <c r="B3454" s="43" t="s">
        <v>202</v>
      </c>
      <c r="C3454" s="43" t="s">
        <v>811</v>
      </c>
      <c r="D3454" s="44">
        <v>40010</v>
      </c>
      <c r="E3454" s="43">
        <v>27</v>
      </c>
      <c r="F3454" s="43">
        <v>1273400</v>
      </c>
      <c r="G3454" s="43">
        <v>0.1</v>
      </c>
      <c r="H3454" s="43">
        <v>127340</v>
      </c>
      <c r="I3454" s="43" t="s">
        <v>76</v>
      </c>
      <c r="J3454" s="43" t="s">
        <v>138</v>
      </c>
      <c r="K3454" s="43">
        <f t="shared" si="424"/>
        <v>2009</v>
      </c>
      <c r="L3454" s="43">
        <f t="shared" si="425"/>
        <v>1</v>
      </c>
      <c r="M3454" s="43">
        <f t="shared" si="426"/>
        <v>0</v>
      </c>
      <c r="N3454" s="43">
        <f t="shared" si="427"/>
        <v>1</v>
      </c>
      <c r="O3454" s="43" t="str">
        <f t="shared" si="428"/>
        <v>D: 7%+</v>
      </c>
      <c r="P3454" s="45">
        <f t="shared" si="429"/>
        <v>1146060</v>
      </c>
      <c r="Q3454" s="45">
        <f>IF(L3454=1,F3454*INDEX(Asumsi!$B$5:$B$7,MATCH(I3454,Asumsi!$A$5:$A$7,0))-H3454,0)</f>
        <v>254680</v>
      </c>
      <c r="R3454" s="46">
        <f>MIN(G3454,INDEX(Asumsi!$C$5:$C$7,MATCH(I3454,Asumsi!$A$5:$A$7,0)))</f>
        <v>0.05</v>
      </c>
      <c r="S3454" s="43">
        <f t="shared" si="430"/>
        <v>1</v>
      </c>
      <c r="T3454" s="45">
        <f t="shared" si="431"/>
        <v>63670</v>
      </c>
      <c r="U3454" s="45">
        <f>IF(L3454=1,F3454*INDEX(Asumsi!$B$5:$B$7,MATCH(I3454,Asumsi!$A$5:$A$7,0))-F3454*R3454,0)</f>
        <v>318350</v>
      </c>
      <c r="V3454" s="45">
        <f>IF(S3454=1,U3454*(1-Asumsi!$B$10),U3454)</f>
        <v>302432.5</v>
      </c>
    </row>
    <row r="3455" spans="1:22" x14ac:dyDescent="0.35">
      <c r="A3455" s="43">
        <v>46721</v>
      </c>
      <c r="B3455" s="43" t="s">
        <v>202</v>
      </c>
      <c r="C3455" s="43" t="s">
        <v>790</v>
      </c>
      <c r="D3455" s="44">
        <v>40069</v>
      </c>
      <c r="E3455" s="43">
        <v>17</v>
      </c>
      <c r="F3455" s="43">
        <v>285880</v>
      </c>
      <c r="G3455" s="43">
        <v>0.03</v>
      </c>
      <c r="H3455" s="43">
        <v>8576</v>
      </c>
      <c r="I3455" s="43" t="s">
        <v>76</v>
      </c>
      <c r="J3455" s="43" t="s">
        <v>138</v>
      </c>
      <c r="K3455" s="43">
        <f t="shared" si="424"/>
        <v>2009</v>
      </c>
      <c r="L3455" s="43">
        <f t="shared" si="425"/>
        <v>1</v>
      </c>
      <c r="M3455" s="43">
        <f t="shared" si="426"/>
        <v>0</v>
      </c>
      <c r="N3455" s="43">
        <f t="shared" si="427"/>
        <v>1</v>
      </c>
      <c r="O3455" s="43" t="str">
        <f t="shared" si="428"/>
        <v>B: 1-3%</v>
      </c>
      <c r="P3455" s="45">
        <f t="shared" si="429"/>
        <v>277304</v>
      </c>
      <c r="Q3455" s="45">
        <f>IF(L3455=1,F3455*INDEX(Asumsi!$B$5:$B$7,MATCH(I3455,Asumsi!$A$5:$A$7,0))-H3455,0)</f>
        <v>77188</v>
      </c>
      <c r="R3455" s="46">
        <f>MIN(G3455,INDEX(Asumsi!$C$5:$C$7,MATCH(I3455,Asumsi!$A$5:$A$7,0)))</f>
        <v>0.03</v>
      </c>
      <c r="S3455" s="43">
        <f t="shared" si="430"/>
        <v>0</v>
      </c>
      <c r="T3455" s="45">
        <f t="shared" si="431"/>
        <v>0</v>
      </c>
      <c r="U3455" s="45">
        <f>IF(L3455=1,F3455*INDEX(Asumsi!$B$5:$B$7,MATCH(I3455,Asumsi!$A$5:$A$7,0))-F3455*R3455,0)</f>
        <v>77187.600000000006</v>
      </c>
      <c r="V3455" s="45">
        <f>IF(S3455=1,U3455*(1-Asumsi!$B$10),U3455)</f>
        <v>77187.600000000006</v>
      </c>
    </row>
    <row r="3456" spans="1:22" x14ac:dyDescent="0.35">
      <c r="A3456" s="43">
        <v>46852</v>
      </c>
      <c r="B3456" s="43" t="s">
        <v>209</v>
      </c>
      <c r="C3456" s="43" t="s">
        <v>777</v>
      </c>
      <c r="D3456" s="44">
        <v>40936</v>
      </c>
      <c r="E3456" s="43">
        <v>46</v>
      </c>
      <c r="F3456" s="43">
        <v>3183780</v>
      </c>
      <c r="G3456" s="43">
        <v>0.02</v>
      </c>
      <c r="H3456" s="43">
        <v>63676</v>
      </c>
      <c r="I3456" s="43" t="s">
        <v>77</v>
      </c>
      <c r="J3456" s="43" t="s">
        <v>142</v>
      </c>
      <c r="K3456" s="43">
        <f t="shared" si="424"/>
        <v>2012</v>
      </c>
      <c r="L3456" s="43">
        <f t="shared" si="425"/>
        <v>0</v>
      </c>
      <c r="M3456" s="43">
        <f t="shared" si="426"/>
        <v>1</v>
      </c>
      <c r="N3456" s="43">
        <f t="shared" si="427"/>
        <v>1</v>
      </c>
      <c r="O3456" s="43" t="str">
        <f t="shared" si="428"/>
        <v>B: 1-3%</v>
      </c>
      <c r="P3456" s="45">
        <f t="shared" si="429"/>
        <v>0</v>
      </c>
      <c r="Q3456" s="45">
        <f>IF(L3456=1,F3456*INDEX(Asumsi!$B$5:$B$7,MATCH(I3456,Asumsi!$A$5:$A$7,0))-H3456,0)</f>
        <v>0</v>
      </c>
      <c r="R3456" s="46">
        <f>MIN(G3456,INDEX(Asumsi!$C$5:$C$7,MATCH(I3456,Asumsi!$A$5:$A$7,0)))</f>
        <v>0.02</v>
      </c>
      <c r="S3456" s="43">
        <f t="shared" si="430"/>
        <v>0</v>
      </c>
      <c r="T3456" s="45">
        <f t="shared" si="431"/>
        <v>0</v>
      </c>
      <c r="U3456" s="45">
        <f>IF(L3456=1,F3456*INDEX(Asumsi!$B$5:$B$7,MATCH(I3456,Asumsi!$A$5:$A$7,0))-F3456*R3456,0)</f>
        <v>0</v>
      </c>
      <c r="V3456" s="45">
        <f>IF(S3456=1,U3456*(1-Asumsi!$B$10),U3456)</f>
        <v>0</v>
      </c>
    </row>
    <row r="3457" spans="1:22" x14ac:dyDescent="0.35">
      <c r="A3457" s="43">
        <v>46949</v>
      </c>
      <c r="B3457" s="43" t="s">
        <v>202</v>
      </c>
      <c r="C3457" s="43" t="s">
        <v>786</v>
      </c>
      <c r="D3457" s="44">
        <v>40244</v>
      </c>
      <c r="E3457" s="43">
        <v>37</v>
      </c>
      <c r="F3457" s="43">
        <v>638780</v>
      </c>
      <c r="G3457" s="43">
        <v>0.03</v>
      </c>
      <c r="H3457" s="43">
        <v>19163</v>
      </c>
      <c r="I3457" s="43" t="s">
        <v>77</v>
      </c>
      <c r="J3457" s="43" t="s">
        <v>142</v>
      </c>
      <c r="K3457" s="43">
        <f t="shared" si="424"/>
        <v>2010</v>
      </c>
      <c r="L3457" s="43">
        <f t="shared" si="425"/>
        <v>1</v>
      </c>
      <c r="M3457" s="43">
        <f t="shared" si="426"/>
        <v>0</v>
      </c>
      <c r="N3457" s="43">
        <f t="shared" si="427"/>
        <v>1</v>
      </c>
      <c r="O3457" s="43" t="str">
        <f t="shared" si="428"/>
        <v>B: 1-3%</v>
      </c>
      <c r="P3457" s="45">
        <f t="shared" si="429"/>
        <v>619617</v>
      </c>
      <c r="Q3457" s="45">
        <f>IF(L3457=1,F3457*INDEX(Asumsi!$B$5:$B$7,MATCH(I3457,Asumsi!$A$5:$A$7,0))-H3457,0)</f>
        <v>172471</v>
      </c>
      <c r="R3457" s="46">
        <f>MIN(G3457,INDEX(Asumsi!$C$5:$C$7,MATCH(I3457,Asumsi!$A$5:$A$7,0)))</f>
        <v>0.03</v>
      </c>
      <c r="S3457" s="43">
        <f t="shared" si="430"/>
        <v>0</v>
      </c>
      <c r="T3457" s="45">
        <f t="shared" si="431"/>
        <v>0</v>
      </c>
      <c r="U3457" s="45">
        <f>IF(L3457=1,F3457*INDEX(Asumsi!$B$5:$B$7,MATCH(I3457,Asumsi!$A$5:$A$7,0))-F3457*R3457,0)</f>
        <v>172470.6</v>
      </c>
      <c r="V3457" s="45">
        <f>IF(S3457=1,U3457*(1-Asumsi!$B$10),U3457)</f>
        <v>172470.6</v>
      </c>
    </row>
    <row r="3458" spans="1:22" x14ac:dyDescent="0.35">
      <c r="A3458" s="43">
        <v>46951</v>
      </c>
      <c r="B3458" s="43" t="s">
        <v>202</v>
      </c>
      <c r="C3458" s="43" t="s">
        <v>804</v>
      </c>
      <c r="D3458" s="44">
        <v>40864</v>
      </c>
      <c r="E3458" s="43">
        <v>26</v>
      </c>
      <c r="F3458" s="43">
        <v>4758657</v>
      </c>
      <c r="G3458" s="43">
        <v>0.09</v>
      </c>
      <c r="H3458" s="43">
        <v>428279</v>
      </c>
      <c r="I3458" s="43" t="s">
        <v>77</v>
      </c>
      <c r="J3458" s="43" t="s">
        <v>137</v>
      </c>
      <c r="K3458" s="43">
        <f t="shared" ref="K3458:K3521" si="432">YEAR(D3458)</f>
        <v>2011</v>
      </c>
      <c r="L3458" s="43">
        <f t="shared" ref="L3458:L3521" si="433">IF(B3458="Order Finished",1,0)</f>
        <v>1</v>
      </c>
      <c r="M3458" s="43">
        <f t="shared" ref="M3458:M3521" si="434">IF(B3458="Order Returned",1,0)</f>
        <v>0</v>
      </c>
      <c r="N3458" s="43">
        <f t="shared" ref="N3458:N3521" si="435">IF(B3458="Order Cancelled",0,1)</f>
        <v>1</v>
      </c>
      <c r="O3458" s="43" t="str">
        <f t="shared" ref="O3458:O3521" si="436">IF(G3458=0,"A: 0%",IF(G3458&lt;=0.03,"B: 1-3%",IF(G3458&lt;=0.06,"C: 4-6%","D: 7%+")))</f>
        <v>D: 7%+</v>
      </c>
      <c r="P3458" s="45">
        <f t="shared" ref="P3458:P3521" si="437">IF(L3458=1,F3458-H3458,0)</f>
        <v>4330378</v>
      </c>
      <c r="Q3458" s="45">
        <f>IF(L3458=1,F3458*INDEX(Asumsi!$B$5:$B$7,MATCH(I3458,Asumsi!$A$5:$A$7,0))-H3458,0)</f>
        <v>999318.09999999986</v>
      </c>
      <c r="R3458" s="46">
        <f>MIN(G3458,INDEX(Asumsi!$C$5:$C$7,MATCH(I3458,Asumsi!$A$5:$A$7,0)))</f>
        <v>0.05</v>
      </c>
      <c r="S3458" s="43">
        <f t="shared" ref="S3458:S3521" si="438">IF(G3458&gt;R3458,1,0)</f>
        <v>1</v>
      </c>
      <c r="T3458" s="45">
        <f t="shared" ref="T3458:T3521" si="439">IF(L3458=1,F3458*(G3458-R3458),0)</f>
        <v>190346.27999999997</v>
      </c>
      <c r="U3458" s="45">
        <f>IF(L3458=1,F3458*INDEX(Asumsi!$B$5:$B$7,MATCH(I3458,Asumsi!$A$5:$A$7,0))-F3458*R3458,0)</f>
        <v>1189664.2499999998</v>
      </c>
      <c r="V3458" s="45">
        <f>IF(S3458=1,U3458*(1-Asumsi!$B$10),U3458)</f>
        <v>1130181.0374999996</v>
      </c>
    </row>
    <row r="3459" spans="1:22" x14ac:dyDescent="0.35">
      <c r="A3459" s="43">
        <v>47075</v>
      </c>
      <c r="B3459" s="43" t="s">
        <v>202</v>
      </c>
      <c r="C3459" s="43" t="s">
        <v>786</v>
      </c>
      <c r="D3459" s="44">
        <v>40833</v>
      </c>
      <c r="E3459" s="43">
        <v>42</v>
      </c>
      <c r="F3459" s="43">
        <v>8693960</v>
      </c>
      <c r="G3459" s="43">
        <v>0.05</v>
      </c>
      <c r="H3459" s="43">
        <v>434698</v>
      </c>
      <c r="I3459" s="43" t="s">
        <v>75</v>
      </c>
      <c r="J3459" s="43" t="s">
        <v>143</v>
      </c>
      <c r="K3459" s="43">
        <f t="shared" si="432"/>
        <v>2011</v>
      </c>
      <c r="L3459" s="43">
        <f t="shared" si="433"/>
        <v>1</v>
      </c>
      <c r="M3459" s="43">
        <f t="shared" si="434"/>
        <v>0</v>
      </c>
      <c r="N3459" s="43">
        <f t="shared" si="435"/>
        <v>1</v>
      </c>
      <c r="O3459" s="43" t="str">
        <f t="shared" si="436"/>
        <v>C: 4-6%</v>
      </c>
      <c r="P3459" s="45">
        <f t="shared" si="437"/>
        <v>8259262</v>
      </c>
      <c r="Q3459" s="45">
        <f>IF(L3459=1,F3459*INDEX(Asumsi!$B$5:$B$7,MATCH(I3459,Asumsi!$A$5:$A$7,0))-H3459,0)</f>
        <v>2173490</v>
      </c>
      <c r="R3459" s="46">
        <f>MIN(G3459,INDEX(Asumsi!$C$5:$C$7,MATCH(I3459,Asumsi!$A$5:$A$7,0)))</f>
        <v>0.03</v>
      </c>
      <c r="S3459" s="43">
        <f t="shared" si="438"/>
        <v>1</v>
      </c>
      <c r="T3459" s="45">
        <f t="shared" si="439"/>
        <v>173879.20000000004</v>
      </c>
      <c r="U3459" s="45">
        <f>IF(L3459=1,F3459*INDEX(Asumsi!$B$5:$B$7,MATCH(I3459,Asumsi!$A$5:$A$7,0))-F3459*R3459,0)</f>
        <v>2347369.2000000002</v>
      </c>
      <c r="V3459" s="45">
        <f>IF(S3459=1,U3459*(1-Asumsi!$B$10),U3459)</f>
        <v>2230000.7400000002</v>
      </c>
    </row>
    <row r="3460" spans="1:22" x14ac:dyDescent="0.35">
      <c r="A3460" s="43">
        <v>47399</v>
      </c>
      <c r="B3460" s="43" t="s">
        <v>202</v>
      </c>
      <c r="C3460" s="43" t="s">
        <v>817</v>
      </c>
      <c r="D3460" s="44">
        <v>41122</v>
      </c>
      <c r="E3460" s="43">
        <v>26</v>
      </c>
      <c r="F3460" s="43">
        <v>291520</v>
      </c>
      <c r="G3460" s="43">
        <v>0</v>
      </c>
      <c r="H3460" s="43">
        <v>0</v>
      </c>
      <c r="I3460" s="43" t="s">
        <v>76</v>
      </c>
      <c r="J3460" s="43" t="s">
        <v>138</v>
      </c>
      <c r="K3460" s="43">
        <f t="shared" si="432"/>
        <v>2012</v>
      </c>
      <c r="L3460" s="43">
        <f t="shared" si="433"/>
        <v>1</v>
      </c>
      <c r="M3460" s="43">
        <f t="shared" si="434"/>
        <v>0</v>
      </c>
      <c r="N3460" s="43">
        <f t="shared" si="435"/>
        <v>1</v>
      </c>
      <c r="O3460" s="43" t="str">
        <f t="shared" si="436"/>
        <v>A: 0%</v>
      </c>
      <c r="P3460" s="45">
        <f t="shared" si="437"/>
        <v>291520</v>
      </c>
      <c r="Q3460" s="45">
        <f>IF(L3460=1,F3460*INDEX(Asumsi!$B$5:$B$7,MATCH(I3460,Asumsi!$A$5:$A$7,0))-H3460,0)</f>
        <v>87456</v>
      </c>
      <c r="R3460" s="46">
        <f>MIN(G3460,INDEX(Asumsi!$C$5:$C$7,MATCH(I3460,Asumsi!$A$5:$A$7,0)))</f>
        <v>0</v>
      </c>
      <c r="S3460" s="43">
        <f t="shared" si="438"/>
        <v>0</v>
      </c>
      <c r="T3460" s="45">
        <f t="shared" si="439"/>
        <v>0</v>
      </c>
      <c r="U3460" s="45">
        <f>IF(L3460=1,F3460*INDEX(Asumsi!$B$5:$B$7,MATCH(I3460,Asumsi!$A$5:$A$7,0))-F3460*R3460,0)</f>
        <v>87456</v>
      </c>
      <c r="V3460" s="45">
        <f>IF(S3460=1,U3460*(1-Asumsi!$B$10),U3460)</f>
        <v>87456</v>
      </c>
    </row>
    <row r="3461" spans="1:22" x14ac:dyDescent="0.35">
      <c r="A3461" s="43">
        <v>47493</v>
      </c>
      <c r="B3461" s="43" t="s">
        <v>202</v>
      </c>
      <c r="C3461" s="43" t="s">
        <v>782</v>
      </c>
      <c r="D3461" s="44">
        <v>39855</v>
      </c>
      <c r="E3461" s="43">
        <v>36</v>
      </c>
      <c r="F3461" s="43">
        <v>19514960</v>
      </c>
      <c r="G3461" s="43">
        <v>7.0000000000000007E-2</v>
      </c>
      <c r="H3461" s="43">
        <v>1366047</v>
      </c>
      <c r="I3461" s="43" t="s">
        <v>75</v>
      </c>
      <c r="J3461" s="43" t="s">
        <v>135</v>
      </c>
      <c r="K3461" s="43">
        <f t="shared" si="432"/>
        <v>2009</v>
      </c>
      <c r="L3461" s="43">
        <f t="shared" si="433"/>
        <v>1</v>
      </c>
      <c r="M3461" s="43">
        <f t="shared" si="434"/>
        <v>0</v>
      </c>
      <c r="N3461" s="43">
        <f t="shared" si="435"/>
        <v>1</v>
      </c>
      <c r="O3461" s="43" t="str">
        <f t="shared" si="436"/>
        <v>D: 7%+</v>
      </c>
      <c r="P3461" s="45">
        <f t="shared" si="437"/>
        <v>18148913</v>
      </c>
      <c r="Q3461" s="45">
        <f>IF(L3461=1,F3461*INDEX(Asumsi!$B$5:$B$7,MATCH(I3461,Asumsi!$A$5:$A$7,0))-H3461,0)</f>
        <v>4488441</v>
      </c>
      <c r="R3461" s="46">
        <f>MIN(G3461,INDEX(Asumsi!$C$5:$C$7,MATCH(I3461,Asumsi!$A$5:$A$7,0)))</f>
        <v>0.03</v>
      </c>
      <c r="S3461" s="43">
        <f t="shared" si="438"/>
        <v>1</v>
      </c>
      <c r="T3461" s="45">
        <f t="shared" si="439"/>
        <v>780598.40000000014</v>
      </c>
      <c r="U3461" s="45">
        <f>IF(L3461=1,F3461*INDEX(Asumsi!$B$5:$B$7,MATCH(I3461,Asumsi!$A$5:$A$7,0))-F3461*R3461,0)</f>
        <v>5269039.2</v>
      </c>
      <c r="V3461" s="45">
        <f>IF(S3461=1,U3461*(1-Asumsi!$B$10),U3461)</f>
        <v>5005587.24</v>
      </c>
    </row>
    <row r="3462" spans="1:22" x14ac:dyDescent="0.35">
      <c r="A3462" s="43">
        <v>47777</v>
      </c>
      <c r="B3462" s="43" t="s">
        <v>202</v>
      </c>
      <c r="C3462" s="43" t="s">
        <v>806</v>
      </c>
      <c r="D3462" s="44">
        <v>41238</v>
      </c>
      <c r="E3462" s="43">
        <v>13</v>
      </c>
      <c r="F3462" s="43">
        <v>175820</v>
      </c>
      <c r="G3462" s="43">
        <v>0.05</v>
      </c>
      <c r="H3462" s="43">
        <v>8791</v>
      </c>
      <c r="I3462" s="43" t="s">
        <v>76</v>
      </c>
      <c r="J3462" s="43" t="s">
        <v>145</v>
      </c>
      <c r="K3462" s="43">
        <f t="shared" si="432"/>
        <v>2012</v>
      </c>
      <c r="L3462" s="43">
        <f t="shared" si="433"/>
        <v>1</v>
      </c>
      <c r="M3462" s="43">
        <f t="shared" si="434"/>
        <v>0</v>
      </c>
      <c r="N3462" s="43">
        <f t="shared" si="435"/>
        <v>1</v>
      </c>
      <c r="O3462" s="43" t="str">
        <f t="shared" si="436"/>
        <v>C: 4-6%</v>
      </c>
      <c r="P3462" s="45">
        <f t="shared" si="437"/>
        <v>167029</v>
      </c>
      <c r="Q3462" s="45">
        <f>IF(L3462=1,F3462*INDEX(Asumsi!$B$5:$B$7,MATCH(I3462,Asumsi!$A$5:$A$7,0))-H3462,0)</f>
        <v>43955</v>
      </c>
      <c r="R3462" s="46">
        <f>MIN(G3462,INDEX(Asumsi!$C$5:$C$7,MATCH(I3462,Asumsi!$A$5:$A$7,0)))</f>
        <v>0.05</v>
      </c>
      <c r="S3462" s="43">
        <f t="shared" si="438"/>
        <v>0</v>
      </c>
      <c r="T3462" s="45">
        <f t="shared" si="439"/>
        <v>0</v>
      </c>
      <c r="U3462" s="45">
        <f>IF(L3462=1,F3462*INDEX(Asumsi!$B$5:$B$7,MATCH(I3462,Asumsi!$A$5:$A$7,0))-F3462*R3462,0)</f>
        <v>43955</v>
      </c>
      <c r="V3462" s="45">
        <f>IF(S3462=1,U3462*(1-Asumsi!$B$10),U3462)</f>
        <v>43955</v>
      </c>
    </row>
    <row r="3463" spans="1:22" x14ac:dyDescent="0.35">
      <c r="A3463" s="43">
        <v>47844</v>
      </c>
      <c r="B3463" s="43" t="s">
        <v>202</v>
      </c>
      <c r="C3463" s="43" t="s">
        <v>357</v>
      </c>
      <c r="D3463" s="44">
        <v>40524</v>
      </c>
      <c r="E3463" s="43">
        <v>41</v>
      </c>
      <c r="F3463" s="43">
        <v>11648020</v>
      </c>
      <c r="G3463" s="43">
        <v>0.1</v>
      </c>
      <c r="H3463" s="43">
        <v>1164802</v>
      </c>
      <c r="I3463" s="43" t="s">
        <v>75</v>
      </c>
      <c r="J3463" s="43" t="s">
        <v>135</v>
      </c>
      <c r="K3463" s="43">
        <f t="shared" si="432"/>
        <v>2010</v>
      </c>
      <c r="L3463" s="43">
        <f t="shared" si="433"/>
        <v>1</v>
      </c>
      <c r="M3463" s="43">
        <f t="shared" si="434"/>
        <v>0</v>
      </c>
      <c r="N3463" s="43">
        <f t="shared" si="435"/>
        <v>1</v>
      </c>
      <c r="O3463" s="43" t="str">
        <f t="shared" si="436"/>
        <v>D: 7%+</v>
      </c>
      <c r="P3463" s="45">
        <f t="shared" si="437"/>
        <v>10483218</v>
      </c>
      <c r="Q3463" s="45">
        <f>IF(L3463=1,F3463*INDEX(Asumsi!$B$5:$B$7,MATCH(I3463,Asumsi!$A$5:$A$7,0))-H3463,0)</f>
        <v>2329604</v>
      </c>
      <c r="R3463" s="46">
        <f>MIN(G3463,INDEX(Asumsi!$C$5:$C$7,MATCH(I3463,Asumsi!$A$5:$A$7,0)))</f>
        <v>0.03</v>
      </c>
      <c r="S3463" s="43">
        <f t="shared" si="438"/>
        <v>1</v>
      </c>
      <c r="T3463" s="45">
        <f t="shared" si="439"/>
        <v>815361.4</v>
      </c>
      <c r="U3463" s="45">
        <f>IF(L3463=1,F3463*INDEX(Asumsi!$B$5:$B$7,MATCH(I3463,Asumsi!$A$5:$A$7,0))-F3463*R3463,0)</f>
        <v>3144965.4</v>
      </c>
      <c r="V3463" s="45">
        <f>IF(S3463=1,U3463*(1-Asumsi!$B$10),U3463)</f>
        <v>2987717.13</v>
      </c>
    </row>
    <row r="3464" spans="1:22" x14ac:dyDescent="0.35">
      <c r="A3464" s="43">
        <v>47941</v>
      </c>
      <c r="B3464" s="43" t="s">
        <v>202</v>
      </c>
      <c r="C3464" s="43" t="s">
        <v>796</v>
      </c>
      <c r="D3464" s="44">
        <v>40033</v>
      </c>
      <c r="E3464" s="43">
        <v>15</v>
      </c>
      <c r="F3464" s="43">
        <v>2374305</v>
      </c>
      <c r="G3464" s="43">
        <v>0.03</v>
      </c>
      <c r="H3464" s="43">
        <v>71229</v>
      </c>
      <c r="I3464" s="43" t="s">
        <v>77</v>
      </c>
      <c r="J3464" s="43" t="s">
        <v>137</v>
      </c>
      <c r="K3464" s="43">
        <f t="shared" si="432"/>
        <v>2009</v>
      </c>
      <c r="L3464" s="43">
        <f t="shared" si="433"/>
        <v>1</v>
      </c>
      <c r="M3464" s="43">
        <f t="shared" si="434"/>
        <v>0</v>
      </c>
      <c r="N3464" s="43">
        <f t="shared" si="435"/>
        <v>1</v>
      </c>
      <c r="O3464" s="43" t="str">
        <f t="shared" si="436"/>
        <v>B: 1-3%</v>
      </c>
      <c r="P3464" s="45">
        <f t="shared" si="437"/>
        <v>2303076</v>
      </c>
      <c r="Q3464" s="45">
        <f>IF(L3464=1,F3464*INDEX(Asumsi!$B$5:$B$7,MATCH(I3464,Asumsi!$A$5:$A$7,0))-H3464,0)</f>
        <v>641062.5</v>
      </c>
      <c r="R3464" s="46">
        <f>MIN(G3464,INDEX(Asumsi!$C$5:$C$7,MATCH(I3464,Asumsi!$A$5:$A$7,0)))</f>
        <v>0.03</v>
      </c>
      <c r="S3464" s="43">
        <f t="shared" si="438"/>
        <v>0</v>
      </c>
      <c r="T3464" s="45">
        <f t="shared" si="439"/>
        <v>0</v>
      </c>
      <c r="U3464" s="45">
        <f>IF(L3464=1,F3464*INDEX(Asumsi!$B$5:$B$7,MATCH(I3464,Asumsi!$A$5:$A$7,0))-F3464*R3464,0)</f>
        <v>641062.35</v>
      </c>
      <c r="V3464" s="45">
        <f>IF(S3464=1,U3464*(1-Asumsi!$B$10),U3464)</f>
        <v>641062.35</v>
      </c>
    </row>
    <row r="3465" spans="1:22" x14ac:dyDescent="0.35">
      <c r="A3465" s="43">
        <v>48423</v>
      </c>
      <c r="B3465" s="43" t="s">
        <v>202</v>
      </c>
      <c r="C3465" s="43" t="s">
        <v>807</v>
      </c>
      <c r="D3465" s="44">
        <v>41213</v>
      </c>
      <c r="E3465" s="43">
        <v>49</v>
      </c>
      <c r="F3465" s="43">
        <v>828220</v>
      </c>
      <c r="G3465" s="43">
        <v>0.08</v>
      </c>
      <c r="H3465" s="43">
        <v>66258</v>
      </c>
      <c r="I3465" s="43" t="s">
        <v>76</v>
      </c>
      <c r="J3465" s="43" t="s">
        <v>146</v>
      </c>
      <c r="K3465" s="43">
        <f t="shared" si="432"/>
        <v>2012</v>
      </c>
      <c r="L3465" s="43">
        <f t="shared" si="433"/>
        <v>1</v>
      </c>
      <c r="M3465" s="43">
        <f t="shared" si="434"/>
        <v>0</v>
      </c>
      <c r="N3465" s="43">
        <f t="shared" si="435"/>
        <v>1</v>
      </c>
      <c r="O3465" s="43" t="str">
        <f t="shared" si="436"/>
        <v>D: 7%+</v>
      </c>
      <c r="P3465" s="45">
        <f t="shared" si="437"/>
        <v>761962</v>
      </c>
      <c r="Q3465" s="45">
        <f>IF(L3465=1,F3465*INDEX(Asumsi!$B$5:$B$7,MATCH(I3465,Asumsi!$A$5:$A$7,0))-H3465,0)</f>
        <v>182208</v>
      </c>
      <c r="R3465" s="46">
        <f>MIN(G3465,INDEX(Asumsi!$C$5:$C$7,MATCH(I3465,Asumsi!$A$5:$A$7,0)))</f>
        <v>0.05</v>
      </c>
      <c r="S3465" s="43">
        <f t="shared" si="438"/>
        <v>1</v>
      </c>
      <c r="T3465" s="45">
        <f t="shared" si="439"/>
        <v>24846.6</v>
      </c>
      <c r="U3465" s="45">
        <f>IF(L3465=1,F3465*INDEX(Asumsi!$B$5:$B$7,MATCH(I3465,Asumsi!$A$5:$A$7,0))-F3465*R3465,0)</f>
        <v>207055</v>
      </c>
      <c r="V3465" s="45">
        <f>IF(S3465=1,U3465*(1-Asumsi!$B$10),U3465)</f>
        <v>196702.25</v>
      </c>
    </row>
    <row r="3466" spans="1:22" x14ac:dyDescent="0.35">
      <c r="A3466" s="43">
        <v>48837</v>
      </c>
      <c r="B3466" s="43" t="s">
        <v>202</v>
      </c>
      <c r="C3466" s="43" t="s">
        <v>357</v>
      </c>
      <c r="D3466" s="44">
        <v>40742</v>
      </c>
      <c r="E3466" s="43">
        <v>39</v>
      </c>
      <c r="F3466" s="43">
        <v>9599577</v>
      </c>
      <c r="G3466" s="43">
        <v>0.09</v>
      </c>
      <c r="H3466" s="43">
        <v>863962</v>
      </c>
      <c r="I3466" s="43" t="s">
        <v>77</v>
      </c>
      <c r="J3466" s="43" t="s">
        <v>137</v>
      </c>
      <c r="K3466" s="43">
        <f t="shared" si="432"/>
        <v>2011</v>
      </c>
      <c r="L3466" s="43">
        <f t="shared" si="433"/>
        <v>1</v>
      </c>
      <c r="M3466" s="43">
        <f t="shared" si="434"/>
        <v>0</v>
      </c>
      <c r="N3466" s="43">
        <f t="shared" si="435"/>
        <v>1</v>
      </c>
      <c r="O3466" s="43" t="str">
        <f t="shared" si="436"/>
        <v>D: 7%+</v>
      </c>
      <c r="P3466" s="45">
        <f t="shared" si="437"/>
        <v>8735615</v>
      </c>
      <c r="Q3466" s="45">
        <f>IF(L3466=1,F3466*INDEX(Asumsi!$B$5:$B$7,MATCH(I3466,Asumsi!$A$5:$A$7,0))-H3466,0)</f>
        <v>2015911.1</v>
      </c>
      <c r="R3466" s="46">
        <f>MIN(G3466,INDEX(Asumsi!$C$5:$C$7,MATCH(I3466,Asumsi!$A$5:$A$7,0)))</f>
        <v>0.05</v>
      </c>
      <c r="S3466" s="43">
        <f t="shared" si="438"/>
        <v>1</v>
      </c>
      <c r="T3466" s="45">
        <f t="shared" si="439"/>
        <v>383983.07999999996</v>
      </c>
      <c r="U3466" s="45">
        <f>IF(L3466=1,F3466*INDEX(Asumsi!$B$5:$B$7,MATCH(I3466,Asumsi!$A$5:$A$7,0))-F3466*R3466,0)</f>
        <v>2399894.25</v>
      </c>
      <c r="V3466" s="45">
        <f>IF(S3466=1,U3466*(1-Asumsi!$B$10),U3466)</f>
        <v>2279899.5375000001</v>
      </c>
    </row>
    <row r="3467" spans="1:22" x14ac:dyDescent="0.35">
      <c r="A3467" s="43">
        <v>48993</v>
      </c>
      <c r="B3467" s="43" t="s">
        <v>202</v>
      </c>
      <c r="C3467" s="43" t="s">
        <v>798</v>
      </c>
      <c r="D3467" s="44">
        <v>41060</v>
      </c>
      <c r="E3467" s="43">
        <v>17</v>
      </c>
      <c r="F3467" s="43">
        <v>244840</v>
      </c>
      <c r="G3467" s="43">
        <v>0.08</v>
      </c>
      <c r="H3467" s="43">
        <v>19587</v>
      </c>
      <c r="I3467" s="43" t="s">
        <v>76</v>
      </c>
      <c r="J3467" s="43" t="s">
        <v>145</v>
      </c>
      <c r="K3467" s="43">
        <f t="shared" si="432"/>
        <v>2012</v>
      </c>
      <c r="L3467" s="43">
        <f t="shared" si="433"/>
        <v>1</v>
      </c>
      <c r="M3467" s="43">
        <f t="shared" si="434"/>
        <v>0</v>
      </c>
      <c r="N3467" s="43">
        <f t="shared" si="435"/>
        <v>1</v>
      </c>
      <c r="O3467" s="43" t="str">
        <f t="shared" si="436"/>
        <v>D: 7%+</v>
      </c>
      <c r="P3467" s="45">
        <f t="shared" si="437"/>
        <v>225253</v>
      </c>
      <c r="Q3467" s="45">
        <f>IF(L3467=1,F3467*INDEX(Asumsi!$B$5:$B$7,MATCH(I3467,Asumsi!$A$5:$A$7,0))-H3467,0)</f>
        <v>53865</v>
      </c>
      <c r="R3467" s="46">
        <f>MIN(G3467,INDEX(Asumsi!$C$5:$C$7,MATCH(I3467,Asumsi!$A$5:$A$7,0)))</f>
        <v>0.05</v>
      </c>
      <c r="S3467" s="43">
        <f t="shared" si="438"/>
        <v>1</v>
      </c>
      <c r="T3467" s="45">
        <f t="shared" si="439"/>
        <v>7345.2</v>
      </c>
      <c r="U3467" s="45">
        <f>IF(L3467=1,F3467*INDEX(Asumsi!$B$5:$B$7,MATCH(I3467,Asumsi!$A$5:$A$7,0))-F3467*R3467,0)</f>
        <v>61210</v>
      </c>
      <c r="V3467" s="45">
        <f>IF(S3467=1,U3467*(1-Asumsi!$B$10),U3467)</f>
        <v>58149.5</v>
      </c>
    </row>
    <row r="3468" spans="1:22" x14ac:dyDescent="0.35">
      <c r="A3468" s="43">
        <v>49123</v>
      </c>
      <c r="B3468" s="43" t="s">
        <v>209</v>
      </c>
      <c r="C3468" s="43" t="s">
        <v>786</v>
      </c>
      <c r="D3468" s="44">
        <v>39869</v>
      </c>
      <c r="E3468" s="43">
        <v>31</v>
      </c>
      <c r="F3468" s="43">
        <v>611520</v>
      </c>
      <c r="G3468" s="43">
        <v>0.1</v>
      </c>
      <c r="H3468" s="43">
        <v>61152</v>
      </c>
      <c r="I3468" s="43" t="s">
        <v>76</v>
      </c>
      <c r="J3468" s="43" t="s">
        <v>138</v>
      </c>
      <c r="K3468" s="43">
        <f t="shared" si="432"/>
        <v>2009</v>
      </c>
      <c r="L3468" s="43">
        <f t="shared" si="433"/>
        <v>0</v>
      </c>
      <c r="M3468" s="43">
        <f t="shared" si="434"/>
        <v>1</v>
      </c>
      <c r="N3468" s="43">
        <f t="shared" si="435"/>
        <v>1</v>
      </c>
      <c r="O3468" s="43" t="str">
        <f t="shared" si="436"/>
        <v>D: 7%+</v>
      </c>
      <c r="P3468" s="45">
        <f t="shared" si="437"/>
        <v>0</v>
      </c>
      <c r="Q3468" s="45">
        <f>IF(L3468=1,F3468*INDEX(Asumsi!$B$5:$B$7,MATCH(I3468,Asumsi!$A$5:$A$7,0))-H3468,0)</f>
        <v>0</v>
      </c>
      <c r="R3468" s="46">
        <f>MIN(G3468,INDEX(Asumsi!$C$5:$C$7,MATCH(I3468,Asumsi!$A$5:$A$7,0)))</f>
        <v>0.05</v>
      </c>
      <c r="S3468" s="43">
        <f t="shared" si="438"/>
        <v>1</v>
      </c>
      <c r="T3468" s="45">
        <f t="shared" si="439"/>
        <v>0</v>
      </c>
      <c r="U3468" s="45">
        <f>IF(L3468=1,F3468*INDEX(Asumsi!$B$5:$B$7,MATCH(I3468,Asumsi!$A$5:$A$7,0))-F3468*R3468,0)</f>
        <v>0</v>
      </c>
      <c r="V3468" s="45">
        <f>IF(S3468=1,U3468*(1-Asumsi!$B$10),U3468)</f>
        <v>0</v>
      </c>
    </row>
    <row r="3469" spans="1:22" x14ac:dyDescent="0.35">
      <c r="A3469" s="43">
        <v>49220</v>
      </c>
      <c r="B3469" s="43" t="s">
        <v>202</v>
      </c>
      <c r="C3469" s="43" t="s">
        <v>796</v>
      </c>
      <c r="D3469" s="44">
        <v>40768</v>
      </c>
      <c r="E3469" s="43">
        <v>13</v>
      </c>
      <c r="F3469" s="43">
        <v>819940</v>
      </c>
      <c r="G3469" s="43">
        <v>7.0000000000000007E-2</v>
      </c>
      <c r="H3469" s="43">
        <v>57396</v>
      </c>
      <c r="I3469" s="43" t="s">
        <v>76</v>
      </c>
      <c r="J3469" s="43" t="s">
        <v>141</v>
      </c>
      <c r="K3469" s="43">
        <f t="shared" si="432"/>
        <v>2011</v>
      </c>
      <c r="L3469" s="43">
        <f t="shared" si="433"/>
        <v>1</v>
      </c>
      <c r="M3469" s="43">
        <f t="shared" si="434"/>
        <v>0</v>
      </c>
      <c r="N3469" s="43">
        <f t="shared" si="435"/>
        <v>1</v>
      </c>
      <c r="O3469" s="43" t="str">
        <f t="shared" si="436"/>
        <v>D: 7%+</v>
      </c>
      <c r="P3469" s="45">
        <f t="shared" si="437"/>
        <v>762544</v>
      </c>
      <c r="Q3469" s="45">
        <f>IF(L3469=1,F3469*INDEX(Asumsi!$B$5:$B$7,MATCH(I3469,Asumsi!$A$5:$A$7,0))-H3469,0)</f>
        <v>188586</v>
      </c>
      <c r="R3469" s="46">
        <f>MIN(G3469,INDEX(Asumsi!$C$5:$C$7,MATCH(I3469,Asumsi!$A$5:$A$7,0)))</f>
        <v>0.05</v>
      </c>
      <c r="S3469" s="43">
        <f t="shared" si="438"/>
        <v>1</v>
      </c>
      <c r="T3469" s="45">
        <f t="shared" si="439"/>
        <v>16398.800000000003</v>
      </c>
      <c r="U3469" s="45">
        <f>IF(L3469=1,F3469*INDEX(Asumsi!$B$5:$B$7,MATCH(I3469,Asumsi!$A$5:$A$7,0))-F3469*R3469,0)</f>
        <v>204985</v>
      </c>
      <c r="V3469" s="45">
        <f>IF(S3469=1,U3469*(1-Asumsi!$B$10),U3469)</f>
        <v>194735.75</v>
      </c>
    </row>
    <row r="3470" spans="1:22" x14ac:dyDescent="0.35">
      <c r="A3470" s="43">
        <v>49409</v>
      </c>
      <c r="B3470" s="43" t="s">
        <v>202</v>
      </c>
      <c r="C3470" s="43" t="s">
        <v>542</v>
      </c>
      <c r="D3470" s="44">
        <v>40771</v>
      </c>
      <c r="E3470" s="43">
        <v>28</v>
      </c>
      <c r="F3470" s="43">
        <v>2915560</v>
      </c>
      <c r="G3470" s="43">
        <v>0.04</v>
      </c>
      <c r="H3470" s="43">
        <v>116622</v>
      </c>
      <c r="I3470" s="43" t="s">
        <v>77</v>
      </c>
      <c r="J3470" s="43" t="s">
        <v>142</v>
      </c>
      <c r="K3470" s="43">
        <f t="shared" si="432"/>
        <v>2011</v>
      </c>
      <c r="L3470" s="43">
        <f t="shared" si="433"/>
        <v>1</v>
      </c>
      <c r="M3470" s="43">
        <f t="shared" si="434"/>
        <v>0</v>
      </c>
      <c r="N3470" s="43">
        <f t="shared" si="435"/>
        <v>1</v>
      </c>
      <c r="O3470" s="43" t="str">
        <f t="shared" si="436"/>
        <v>C: 4-6%</v>
      </c>
      <c r="P3470" s="45">
        <f t="shared" si="437"/>
        <v>2798938</v>
      </c>
      <c r="Q3470" s="45">
        <f>IF(L3470=1,F3470*INDEX(Asumsi!$B$5:$B$7,MATCH(I3470,Asumsi!$A$5:$A$7,0))-H3470,0)</f>
        <v>758046</v>
      </c>
      <c r="R3470" s="46">
        <f>MIN(G3470,INDEX(Asumsi!$C$5:$C$7,MATCH(I3470,Asumsi!$A$5:$A$7,0)))</f>
        <v>0.04</v>
      </c>
      <c r="S3470" s="43">
        <f t="shared" si="438"/>
        <v>0</v>
      </c>
      <c r="T3470" s="45">
        <f t="shared" si="439"/>
        <v>0</v>
      </c>
      <c r="U3470" s="45">
        <f>IF(L3470=1,F3470*INDEX(Asumsi!$B$5:$B$7,MATCH(I3470,Asumsi!$A$5:$A$7,0))-F3470*R3470,0)</f>
        <v>758045.6</v>
      </c>
      <c r="V3470" s="45">
        <f>IF(S3470=1,U3470*(1-Asumsi!$B$10),U3470)</f>
        <v>758045.6</v>
      </c>
    </row>
    <row r="3471" spans="1:22" x14ac:dyDescent="0.35">
      <c r="A3471" s="43">
        <v>49479</v>
      </c>
      <c r="B3471" s="43" t="s">
        <v>202</v>
      </c>
      <c r="C3471" s="43" t="s">
        <v>792</v>
      </c>
      <c r="D3471" s="44">
        <v>40751</v>
      </c>
      <c r="E3471" s="43">
        <v>46</v>
      </c>
      <c r="F3471" s="43">
        <v>11230800</v>
      </c>
      <c r="G3471" s="43">
        <v>7.0000000000000007E-2</v>
      </c>
      <c r="H3471" s="43">
        <v>786156</v>
      </c>
      <c r="I3471" s="43" t="s">
        <v>77</v>
      </c>
      <c r="J3471" s="43" t="s">
        <v>134</v>
      </c>
      <c r="K3471" s="43">
        <f t="shared" si="432"/>
        <v>2011</v>
      </c>
      <c r="L3471" s="43">
        <f t="shared" si="433"/>
        <v>1</v>
      </c>
      <c r="M3471" s="43">
        <f t="shared" si="434"/>
        <v>0</v>
      </c>
      <c r="N3471" s="43">
        <f t="shared" si="435"/>
        <v>1</v>
      </c>
      <c r="O3471" s="43" t="str">
        <f t="shared" si="436"/>
        <v>D: 7%+</v>
      </c>
      <c r="P3471" s="45">
        <f t="shared" si="437"/>
        <v>10444644</v>
      </c>
      <c r="Q3471" s="45">
        <f>IF(L3471=1,F3471*INDEX(Asumsi!$B$5:$B$7,MATCH(I3471,Asumsi!$A$5:$A$7,0))-H3471,0)</f>
        <v>2583084</v>
      </c>
      <c r="R3471" s="46">
        <f>MIN(G3471,INDEX(Asumsi!$C$5:$C$7,MATCH(I3471,Asumsi!$A$5:$A$7,0)))</f>
        <v>0.05</v>
      </c>
      <c r="S3471" s="43">
        <f t="shared" si="438"/>
        <v>1</v>
      </c>
      <c r="T3471" s="45">
        <f t="shared" si="439"/>
        <v>224616.00000000003</v>
      </c>
      <c r="U3471" s="45">
        <f>IF(L3471=1,F3471*INDEX(Asumsi!$B$5:$B$7,MATCH(I3471,Asumsi!$A$5:$A$7,0))-F3471*R3471,0)</f>
        <v>2807700</v>
      </c>
      <c r="V3471" s="45">
        <f>IF(S3471=1,U3471*(1-Asumsi!$B$10),U3471)</f>
        <v>2667315</v>
      </c>
    </row>
    <row r="3472" spans="1:22" x14ac:dyDescent="0.35">
      <c r="A3472" s="43">
        <v>49600</v>
      </c>
      <c r="B3472" s="43" t="s">
        <v>202</v>
      </c>
      <c r="C3472" s="43" t="s">
        <v>742</v>
      </c>
      <c r="D3472" s="44">
        <v>40609</v>
      </c>
      <c r="E3472" s="43">
        <v>33</v>
      </c>
      <c r="F3472" s="43">
        <v>3384060</v>
      </c>
      <c r="G3472" s="43">
        <v>0.1</v>
      </c>
      <c r="H3472" s="43">
        <v>338406</v>
      </c>
      <c r="I3472" s="43" t="s">
        <v>76</v>
      </c>
      <c r="J3472" s="43" t="s">
        <v>145</v>
      </c>
      <c r="K3472" s="43">
        <f t="shared" si="432"/>
        <v>2011</v>
      </c>
      <c r="L3472" s="43">
        <f t="shared" si="433"/>
        <v>1</v>
      </c>
      <c r="M3472" s="43">
        <f t="shared" si="434"/>
        <v>0</v>
      </c>
      <c r="N3472" s="43">
        <f t="shared" si="435"/>
        <v>1</v>
      </c>
      <c r="O3472" s="43" t="str">
        <f t="shared" si="436"/>
        <v>D: 7%+</v>
      </c>
      <c r="P3472" s="45">
        <f t="shared" si="437"/>
        <v>3045654</v>
      </c>
      <c r="Q3472" s="45">
        <f>IF(L3472=1,F3472*INDEX(Asumsi!$B$5:$B$7,MATCH(I3472,Asumsi!$A$5:$A$7,0))-H3472,0)</f>
        <v>676812</v>
      </c>
      <c r="R3472" s="46">
        <f>MIN(G3472,INDEX(Asumsi!$C$5:$C$7,MATCH(I3472,Asumsi!$A$5:$A$7,0)))</f>
        <v>0.05</v>
      </c>
      <c r="S3472" s="43">
        <f t="shared" si="438"/>
        <v>1</v>
      </c>
      <c r="T3472" s="45">
        <f t="shared" si="439"/>
        <v>169203</v>
      </c>
      <c r="U3472" s="45">
        <f>IF(L3472=1,F3472*INDEX(Asumsi!$B$5:$B$7,MATCH(I3472,Asumsi!$A$5:$A$7,0))-F3472*R3472,0)</f>
        <v>846015</v>
      </c>
      <c r="V3472" s="45">
        <f>IF(S3472=1,U3472*(1-Asumsi!$B$10),U3472)</f>
        <v>803714.25</v>
      </c>
    </row>
    <row r="3473" spans="1:22" x14ac:dyDescent="0.35">
      <c r="A3473" s="43">
        <v>50242</v>
      </c>
      <c r="B3473" s="43" t="s">
        <v>202</v>
      </c>
      <c r="C3473" s="43" t="s">
        <v>784</v>
      </c>
      <c r="D3473" s="44">
        <v>40378</v>
      </c>
      <c r="E3473" s="43">
        <v>8</v>
      </c>
      <c r="F3473" s="43">
        <v>2783529</v>
      </c>
      <c r="G3473" s="43">
        <v>0.08</v>
      </c>
      <c r="H3473" s="43">
        <v>222682</v>
      </c>
      <c r="I3473" s="43" t="s">
        <v>77</v>
      </c>
      <c r="J3473" s="43" t="s">
        <v>137</v>
      </c>
      <c r="K3473" s="43">
        <f t="shared" si="432"/>
        <v>2010</v>
      </c>
      <c r="L3473" s="43">
        <f t="shared" si="433"/>
        <v>1</v>
      </c>
      <c r="M3473" s="43">
        <f t="shared" si="434"/>
        <v>0</v>
      </c>
      <c r="N3473" s="43">
        <f t="shared" si="435"/>
        <v>1</v>
      </c>
      <c r="O3473" s="43" t="str">
        <f t="shared" si="436"/>
        <v>D: 7%+</v>
      </c>
      <c r="P3473" s="45">
        <f t="shared" si="437"/>
        <v>2560847</v>
      </c>
      <c r="Q3473" s="45">
        <f>IF(L3473=1,F3473*INDEX(Asumsi!$B$5:$B$7,MATCH(I3473,Asumsi!$A$5:$A$7,0))-H3473,0)</f>
        <v>612376.69999999995</v>
      </c>
      <c r="R3473" s="46">
        <f>MIN(G3473,INDEX(Asumsi!$C$5:$C$7,MATCH(I3473,Asumsi!$A$5:$A$7,0)))</f>
        <v>0.05</v>
      </c>
      <c r="S3473" s="43">
        <f t="shared" si="438"/>
        <v>1</v>
      </c>
      <c r="T3473" s="45">
        <f t="shared" si="439"/>
        <v>83505.87</v>
      </c>
      <c r="U3473" s="45">
        <f>IF(L3473=1,F3473*INDEX(Asumsi!$B$5:$B$7,MATCH(I3473,Asumsi!$A$5:$A$7,0))-F3473*R3473,0)</f>
        <v>695882.25</v>
      </c>
      <c r="V3473" s="45">
        <f>IF(S3473=1,U3473*(1-Asumsi!$B$10),U3473)</f>
        <v>661088.13749999995</v>
      </c>
    </row>
    <row r="3474" spans="1:22" x14ac:dyDescent="0.35">
      <c r="A3474" s="43">
        <v>50275</v>
      </c>
      <c r="B3474" s="43" t="s">
        <v>202</v>
      </c>
      <c r="C3474" s="43" t="s">
        <v>799</v>
      </c>
      <c r="D3474" s="44">
        <v>40152</v>
      </c>
      <c r="E3474" s="43">
        <v>5</v>
      </c>
      <c r="F3474" s="43">
        <v>19408740</v>
      </c>
      <c r="G3474" s="43">
        <v>0.03</v>
      </c>
      <c r="H3474" s="43">
        <v>582262</v>
      </c>
      <c r="I3474" s="43" t="s">
        <v>77</v>
      </c>
      <c r="J3474" s="43" t="s">
        <v>134</v>
      </c>
      <c r="K3474" s="43">
        <f t="shared" si="432"/>
        <v>2009</v>
      </c>
      <c r="L3474" s="43">
        <f t="shared" si="433"/>
        <v>1</v>
      </c>
      <c r="M3474" s="43">
        <f t="shared" si="434"/>
        <v>0</v>
      </c>
      <c r="N3474" s="43">
        <f t="shared" si="435"/>
        <v>1</v>
      </c>
      <c r="O3474" s="43" t="str">
        <f t="shared" si="436"/>
        <v>B: 1-3%</v>
      </c>
      <c r="P3474" s="45">
        <f t="shared" si="437"/>
        <v>18826478</v>
      </c>
      <c r="Q3474" s="45">
        <f>IF(L3474=1,F3474*INDEX(Asumsi!$B$5:$B$7,MATCH(I3474,Asumsi!$A$5:$A$7,0))-H3474,0)</f>
        <v>5240360</v>
      </c>
      <c r="R3474" s="46">
        <f>MIN(G3474,INDEX(Asumsi!$C$5:$C$7,MATCH(I3474,Asumsi!$A$5:$A$7,0)))</f>
        <v>0.03</v>
      </c>
      <c r="S3474" s="43">
        <f t="shared" si="438"/>
        <v>0</v>
      </c>
      <c r="T3474" s="45">
        <f t="shared" si="439"/>
        <v>0</v>
      </c>
      <c r="U3474" s="45">
        <f>IF(L3474=1,F3474*INDEX(Asumsi!$B$5:$B$7,MATCH(I3474,Asumsi!$A$5:$A$7,0))-F3474*R3474,0)</f>
        <v>5240359.8</v>
      </c>
      <c r="V3474" s="45">
        <f>IF(S3474=1,U3474*(1-Asumsi!$B$10),U3474)</f>
        <v>5240359.8</v>
      </c>
    </row>
    <row r="3475" spans="1:22" x14ac:dyDescent="0.35">
      <c r="A3475" s="43">
        <v>50403</v>
      </c>
      <c r="B3475" s="43" t="s">
        <v>202</v>
      </c>
      <c r="C3475" s="43" t="s">
        <v>804</v>
      </c>
      <c r="D3475" s="44">
        <v>41041</v>
      </c>
      <c r="E3475" s="43">
        <v>22</v>
      </c>
      <c r="F3475" s="43">
        <v>285760</v>
      </c>
      <c r="G3475" s="43">
        <v>0.08</v>
      </c>
      <c r="H3475" s="43">
        <v>22861</v>
      </c>
      <c r="I3475" s="43" t="s">
        <v>76</v>
      </c>
      <c r="J3475" s="43" t="s">
        <v>145</v>
      </c>
      <c r="K3475" s="43">
        <f t="shared" si="432"/>
        <v>2012</v>
      </c>
      <c r="L3475" s="43">
        <f t="shared" si="433"/>
        <v>1</v>
      </c>
      <c r="M3475" s="43">
        <f t="shared" si="434"/>
        <v>0</v>
      </c>
      <c r="N3475" s="43">
        <f t="shared" si="435"/>
        <v>1</v>
      </c>
      <c r="O3475" s="43" t="str">
        <f t="shared" si="436"/>
        <v>D: 7%+</v>
      </c>
      <c r="P3475" s="45">
        <f t="shared" si="437"/>
        <v>262899</v>
      </c>
      <c r="Q3475" s="45">
        <f>IF(L3475=1,F3475*INDEX(Asumsi!$B$5:$B$7,MATCH(I3475,Asumsi!$A$5:$A$7,0))-H3475,0)</f>
        <v>62867</v>
      </c>
      <c r="R3475" s="46">
        <f>MIN(G3475,INDEX(Asumsi!$C$5:$C$7,MATCH(I3475,Asumsi!$A$5:$A$7,0)))</f>
        <v>0.05</v>
      </c>
      <c r="S3475" s="43">
        <f t="shared" si="438"/>
        <v>1</v>
      </c>
      <c r="T3475" s="45">
        <f t="shared" si="439"/>
        <v>8572.7999999999993</v>
      </c>
      <c r="U3475" s="45">
        <f>IF(L3475=1,F3475*INDEX(Asumsi!$B$5:$B$7,MATCH(I3475,Asumsi!$A$5:$A$7,0))-F3475*R3475,0)</f>
        <v>71440</v>
      </c>
      <c r="V3475" s="45">
        <f>IF(S3475=1,U3475*(1-Asumsi!$B$10),U3475)</f>
        <v>67868</v>
      </c>
    </row>
    <row r="3476" spans="1:22" x14ac:dyDescent="0.35">
      <c r="A3476" s="43">
        <v>50405</v>
      </c>
      <c r="B3476" s="43" t="s">
        <v>202</v>
      </c>
      <c r="C3476" s="43" t="s">
        <v>679</v>
      </c>
      <c r="D3476" s="44">
        <v>40726</v>
      </c>
      <c r="E3476" s="43">
        <v>8</v>
      </c>
      <c r="F3476" s="43">
        <v>1752020</v>
      </c>
      <c r="G3476" s="43">
        <v>7.0000000000000007E-2</v>
      </c>
      <c r="H3476" s="43">
        <v>122641</v>
      </c>
      <c r="I3476" s="43" t="s">
        <v>76</v>
      </c>
      <c r="J3476" s="43" t="s">
        <v>140</v>
      </c>
      <c r="K3476" s="43">
        <f t="shared" si="432"/>
        <v>2011</v>
      </c>
      <c r="L3476" s="43">
        <f t="shared" si="433"/>
        <v>1</v>
      </c>
      <c r="M3476" s="43">
        <f t="shared" si="434"/>
        <v>0</v>
      </c>
      <c r="N3476" s="43">
        <f t="shared" si="435"/>
        <v>1</v>
      </c>
      <c r="O3476" s="43" t="str">
        <f t="shared" si="436"/>
        <v>D: 7%+</v>
      </c>
      <c r="P3476" s="45">
        <f t="shared" si="437"/>
        <v>1629379</v>
      </c>
      <c r="Q3476" s="45">
        <f>IF(L3476=1,F3476*INDEX(Asumsi!$B$5:$B$7,MATCH(I3476,Asumsi!$A$5:$A$7,0))-H3476,0)</f>
        <v>402965</v>
      </c>
      <c r="R3476" s="46">
        <f>MIN(G3476,INDEX(Asumsi!$C$5:$C$7,MATCH(I3476,Asumsi!$A$5:$A$7,0)))</f>
        <v>0.05</v>
      </c>
      <c r="S3476" s="43">
        <f t="shared" si="438"/>
        <v>1</v>
      </c>
      <c r="T3476" s="45">
        <f t="shared" si="439"/>
        <v>35040.400000000009</v>
      </c>
      <c r="U3476" s="45">
        <f>IF(L3476=1,F3476*INDEX(Asumsi!$B$5:$B$7,MATCH(I3476,Asumsi!$A$5:$A$7,0))-F3476*R3476,0)</f>
        <v>438005</v>
      </c>
      <c r="V3476" s="45">
        <f>IF(S3476=1,U3476*(1-Asumsi!$B$10),U3476)</f>
        <v>416104.75</v>
      </c>
    </row>
    <row r="3477" spans="1:22" x14ac:dyDescent="0.35">
      <c r="A3477" s="43">
        <v>50464</v>
      </c>
      <c r="B3477" s="43" t="s">
        <v>202</v>
      </c>
      <c r="C3477" s="43" t="s">
        <v>542</v>
      </c>
      <c r="D3477" s="44">
        <v>40813</v>
      </c>
      <c r="E3477" s="43">
        <v>7</v>
      </c>
      <c r="F3477" s="43">
        <v>211880</v>
      </c>
      <c r="G3477" s="43">
        <v>7.0000000000000007E-2</v>
      </c>
      <c r="H3477" s="43">
        <v>14832</v>
      </c>
      <c r="I3477" s="43" t="s">
        <v>76</v>
      </c>
      <c r="J3477" s="43" t="s">
        <v>138</v>
      </c>
      <c r="K3477" s="43">
        <f t="shared" si="432"/>
        <v>2011</v>
      </c>
      <c r="L3477" s="43">
        <f t="shared" si="433"/>
        <v>1</v>
      </c>
      <c r="M3477" s="43">
        <f t="shared" si="434"/>
        <v>0</v>
      </c>
      <c r="N3477" s="43">
        <f t="shared" si="435"/>
        <v>1</v>
      </c>
      <c r="O3477" s="43" t="str">
        <f t="shared" si="436"/>
        <v>D: 7%+</v>
      </c>
      <c r="P3477" s="45">
        <f t="shared" si="437"/>
        <v>197048</v>
      </c>
      <c r="Q3477" s="45">
        <f>IF(L3477=1,F3477*INDEX(Asumsi!$B$5:$B$7,MATCH(I3477,Asumsi!$A$5:$A$7,0))-H3477,0)</f>
        <v>48732</v>
      </c>
      <c r="R3477" s="46">
        <f>MIN(G3477,INDEX(Asumsi!$C$5:$C$7,MATCH(I3477,Asumsi!$A$5:$A$7,0)))</f>
        <v>0.05</v>
      </c>
      <c r="S3477" s="43">
        <f t="shared" si="438"/>
        <v>1</v>
      </c>
      <c r="T3477" s="45">
        <f t="shared" si="439"/>
        <v>4237.6000000000013</v>
      </c>
      <c r="U3477" s="45">
        <f>IF(L3477=1,F3477*INDEX(Asumsi!$B$5:$B$7,MATCH(I3477,Asumsi!$A$5:$A$7,0))-F3477*R3477,0)</f>
        <v>52970</v>
      </c>
      <c r="V3477" s="45">
        <f>IF(S3477=1,U3477*(1-Asumsi!$B$10),U3477)</f>
        <v>50321.5</v>
      </c>
    </row>
    <row r="3478" spans="1:22" x14ac:dyDescent="0.35">
      <c r="A3478" s="43">
        <v>50465</v>
      </c>
      <c r="B3478" s="43" t="s">
        <v>202</v>
      </c>
      <c r="C3478" s="43" t="s">
        <v>780</v>
      </c>
      <c r="D3478" s="44">
        <v>40613</v>
      </c>
      <c r="E3478" s="43">
        <v>29</v>
      </c>
      <c r="F3478" s="43">
        <v>2674160</v>
      </c>
      <c r="G3478" s="43">
        <v>0.1</v>
      </c>
      <c r="H3478" s="43">
        <v>267416</v>
      </c>
      <c r="I3478" s="43" t="s">
        <v>76</v>
      </c>
      <c r="J3478" s="43" t="s">
        <v>140</v>
      </c>
      <c r="K3478" s="43">
        <f t="shared" si="432"/>
        <v>2011</v>
      </c>
      <c r="L3478" s="43">
        <f t="shared" si="433"/>
        <v>1</v>
      </c>
      <c r="M3478" s="43">
        <f t="shared" si="434"/>
        <v>0</v>
      </c>
      <c r="N3478" s="43">
        <f t="shared" si="435"/>
        <v>1</v>
      </c>
      <c r="O3478" s="43" t="str">
        <f t="shared" si="436"/>
        <v>D: 7%+</v>
      </c>
      <c r="P3478" s="45">
        <f t="shared" si="437"/>
        <v>2406744</v>
      </c>
      <c r="Q3478" s="45">
        <f>IF(L3478=1,F3478*INDEX(Asumsi!$B$5:$B$7,MATCH(I3478,Asumsi!$A$5:$A$7,0))-H3478,0)</f>
        <v>534832</v>
      </c>
      <c r="R3478" s="46">
        <f>MIN(G3478,INDEX(Asumsi!$C$5:$C$7,MATCH(I3478,Asumsi!$A$5:$A$7,0)))</f>
        <v>0.05</v>
      </c>
      <c r="S3478" s="43">
        <f t="shared" si="438"/>
        <v>1</v>
      </c>
      <c r="T3478" s="45">
        <f t="shared" si="439"/>
        <v>133708</v>
      </c>
      <c r="U3478" s="45">
        <f>IF(L3478=1,F3478*INDEX(Asumsi!$B$5:$B$7,MATCH(I3478,Asumsi!$A$5:$A$7,0))-F3478*R3478,0)</f>
        <v>668540</v>
      </c>
      <c r="V3478" s="45">
        <f>IF(S3478=1,U3478*(1-Asumsi!$B$10),U3478)</f>
        <v>635113</v>
      </c>
    </row>
    <row r="3479" spans="1:22" x14ac:dyDescent="0.35">
      <c r="A3479" s="43">
        <v>50469</v>
      </c>
      <c r="B3479" s="43" t="s">
        <v>202</v>
      </c>
      <c r="C3479" s="43" t="s">
        <v>533</v>
      </c>
      <c r="D3479" s="44">
        <v>40348</v>
      </c>
      <c r="E3479" s="43">
        <v>44</v>
      </c>
      <c r="F3479" s="43">
        <v>1678380</v>
      </c>
      <c r="G3479" s="43">
        <v>0</v>
      </c>
      <c r="H3479" s="43">
        <v>0</v>
      </c>
      <c r="I3479" s="43" t="s">
        <v>77</v>
      </c>
      <c r="J3479" s="43" t="s">
        <v>134</v>
      </c>
      <c r="K3479" s="43">
        <f t="shared" si="432"/>
        <v>2010</v>
      </c>
      <c r="L3479" s="43">
        <f t="shared" si="433"/>
        <v>1</v>
      </c>
      <c r="M3479" s="43">
        <f t="shared" si="434"/>
        <v>0</v>
      </c>
      <c r="N3479" s="43">
        <f t="shared" si="435"/>
        <v>1</v>
      </c>
      <c r="O3479" s="43" t="str">
        <f t="shared" si="436"/>
        <v>A: 0%</v>
      </c>
      <c r="P3479" s="45">
        <f t="shared" si="437"/>
        <v>1678380</v>
      </c>
      <c r="Q3479" s="45">
        <f>IF(L3479=1,F3479*INDEX(Asumsi!$B$5:$B$7,MATCH(I3479,Asumsi!$A$5:$A$7,0))-H3479,0)</f>
        <v>503514</v>
      </c>
      <c r="R3479" s="46">
        <f>MIN(G3479,INDEX(Asumsi!$C$5:$C$7,MATCH(I3479,Asumsi!$A$5:$A$7,0)))</f>
        <v>0</v>
      </c>
      <c r="S3479" s="43">
        <f t="shared" si="438"/>
        <v>0</v>
      </c>
      <c r="T3479" s="45">
        <f t="shared" si="439"/>
        <v>0</v>
      </c>
      <c r="U3479" s="45">
        <f>IF(L3479=1,F3479*INDEX(Asumsi!$B$5:$B$7,MATCH(I3479,Asumsi!$A$5:$A$7,0))-F3479*R3479,0)</f>
        <v>503514</v>
      </c>
      <c r="V3479" s="45">
        <f>IF(S3479=1,U3479*(1-Asumsi!$B$10),U3479)</f>
        <v>503514</v>
      </c>
    </row>
    <row r="3480" spans="1:22" x14ac:dyDescent="0.35">
      <c r="A3480" s="43">
        <v>50789</v>
      </c>
      <c r="B3480" s="43" t="s">
        <v>209</v>
      </c>
      <c r="C3480" s="43" t="s">
        <v>808</v>
      </c>
      <c r="D3480" s="44">
        <v>40614</v>
      </c>
      <c r="E3480" s="43">
        <v>23</v>
      </c>
      <c r="F3480" s="43">
        <v>17347800</v>
      </c>
      <c r="G3480" s="43">
        <v>0.1</v>
      </c>
      <c r="H3480" s="43">
        <v>1734780</v>
      </c>
      <c r="I3480" s="43" t="s">
        <v>76</v>
      </c>
      <c r="J3480" s="43" t="s">
        <v>138</v>
      </c>
      <c r="K3480" s="43">
        <f t="shared" si="432"/>
        <v>2011</v>
      </c>
      <c r="L3480" s="43">
        <f t="shared" si="433"/>
        <v>0</v>
      </c>
      <c r="M3480" s="43">
        <f t="shared" si="434"/>
        <v>1</v>
      </c>
      <c r="N3480" s="43">
        <f t="shared" si="435"/>
        <v>1</v>
      </c>
      <c r="O3480" s="43" t="str">
        <f t="shared" si="436"/>
        <v>D: 7%+</v>
      </c>
      <c r="P3480" s="45">
        <f t="shared" si="437"/>
        <v>0</v>
      </c>
      <c r="Q3480" s="45">
        <f>IF(L3480=1,F3480*INDEX(Asumsi!$B$5:$B$7,MATCH(I3480,Asumsi!$A$5:$A$7,0))-H3480,0)</f>
        <v>0</v>
      </c>
      <c r="R3480" s="46">
        <f>MIN(G3480,INDEX(Asumsi!$C$5:$C$7,MATCH(I3480,Asumsi!$A$5:$A$7,0)))</f>
        <v>0.05</v>
      </c>
      <c r="S3480" s="43">
        <f t="shared" si="438"/>
        <v>1</v>
      </c>
      <c r="T3480" s="45">
        <f t="shared" si="439"/>
        <v>0</v>
      </c>
      <c r="U3480" s="45">
        <f>IF(L3480=1,F3480*INDEX(Asumsi!$B$5:$B$7,MATCH(I3480,Asumsi!$A$5:$A$7,0))-F3480*R3480,0)</f>
        <v>0</v>
      </c>
      <c r="V3480" s="45">
        <f>IF(S3480=1,U3480*(1-Asumsi!$B$10),U3480)</f>
        <v>0</v>
      </c>
    </row>
    <row r="3481" spans="1:22" x14ac:dyDescent="0.35">
      <c r="A3481" s="43">
        <v>51044</v>
      </c>
      <c r="B3481" s="43" t="s">
        <v>202</v>
      </c>
      <c r="C3481" s="43" t="s">
        <v>781</v>
      </c>
      <c r="D3481" s="44">
        <v>40926</v>
      </c>
      <c r="E3481" s="43">
        <v>17</v>
      </c>
      <c r="F3481" s="43">
        <v>311780</v>
      </c>
      <c r="G3481" s="43">
        <v>0.1</v>
      </c>
      <c r="H3481" s="43">
        <v>31178</v>
      </c>
      <c r="I3481" s="43" t="s">
        <v>76</v>
      </c>
      <c r="J3481" s="43" t="s">
        <v>146</v>
      </c>
      <c r="K3481" s="43">
        <f t="shared" si="432"/>
        <v>2012</v>
      </c>
      <c r="L3481" s="43">
        <f t="shared" si="433"/>
        <v>1</v>
      </c>
      <c r="M3481" s="43">
        <f t="shared" si="434"/>
        <v>0</v>
      </c>
      <c r="N3481" s="43">
        <f t="shared" si="435"/>
        <v>1</v>
      </c>
      <c r="O3481" s="43" t="str">
        <f t="shared" si="436"/>
        <v>D: 7%+</v>
      </c>
      <c r="P3481" s="45">
        <f t="shared" si="437"/>
        <v>280602</v>
      </c>
      <c r="Q3481" s="45">
        <f>IF(L3481=1,F3481*INDEX(Asumsi!$B$5:$B$7,MATCH(I3481,Asumsi!$A$5:$A$7,0))-H3481,0)</f>
        <v>62356</v>
      </c>
      <c r="R3481" s="46">
        <f>MIN(G3481,INDEX(Asumsi!$C$5:$C$7,MATCH(I3481,Asumsi!$A$5:$A$7,0)))</f>
        <v>0.05</v>
      </c>
      <c r="S3481" s="43">
        <f t="shared" si="438"/>
        <v>1</v>
      </c>
      <c r="T3481" s="45">
        <f t="shared" si="439"/>
        <v>15589</v>
      </c>
      <c r="U3481" s="45">
        <f>IF(L3481=1,F3481*INDEX(Asumsi!$B$5:$B$7,MATCH(I3481,Asumsi!$A$5:$A$7,0))-F3481*R3481,0)</f>
        <v>77945</v>
      </c>
      <c r="V3481" s="45">
        <f>IF(S3481=1,U3481*(1-Asumsi!$B$10),U3481)</f>
        <v>74047.75</v>
      </c>
    </row>
    <row r="3482" spans="1:22" x14ac:dyDescent="0.35">
      <c r="A3482" s="43">
        <v>51302</v>
      </c>
      <c r="B3482" s="43" t="s">
        <v>209</v>
      </c>
      <c r="C3482" s="43" t="s">
        <v>808</v>
      </c>
      <c r="D3482" s="44">
        <v>40779</v>
      </c>
      <c r="E3482" s="43">
        <v>44</v>
      </c>
      <c r="F3482" s="43">
        <v>335100</v>
      </c>
      <c r="G3482" s="43">
        <v>0.03</v>
      </c>
      <c r="H3482" s="43">
        <v>10053</v>
      </c>
      <c r="I3482" s="43" t="s">
        <v>76</v>
      </c>
      <c r="J3482" s="43" t="s">
        <v>149</v>
      </c>
      <c r="K3482" s="43">
        <f t="shared" si="432"/>
        <v>2011</v>
      </c>
      <c r="L3482" s="43">
        <f t="shared" si="433"/>
        <v>0</v>
      </c>
      <c r="M3482" s="43">
        <f t="shared" si="434"/>
        <v>1</v>
      </c>
      <c r="N3482" s="43">
        <f t="shared" si="435"/>
        <v>1</v>
      </c>
      <c r="O3482" s="43" t="str">
        <f t="shared" si="436"/>
        <v>B: 1-3%</v>
      </c>
      <c r="P3482" s="45">
        <f t="shared" si="437"/>
        <v>0</v>
      </c>
      <c r="Q3482" s="45">
        <f>IF(L3482=1,F3482*INDEX(Asumsi!$B$5:$B$7,MATCH(I3482,Asumsi!$A$5:$A$7,0))-H3482,0)</f>
        <v>0</v>
      </c>
      <c r="R3482" s="46">
        <f>MIN(G3482,INDEX(Asumsi!$C$5:$C$7,MATCH(I3482,Asumsi!$A$5:$A$7,0)))</f>
        <v>0.03</v>
      </c>
      <c r="S3482" s="43">
        <f t="shared" si="438"/>
        <v>0</v>
      </c>
      <c r="T3482" s="45">
        <f t="shared" si="439"/>
        <v>0</v>
      </c>
      <c r="U3482" s="45">
        <f>IF(L3482=1,F3482*INDEX(Asumsi!$B$5:$B$7,MATCH(I3482,Asumsi!$A$5:$A$7,0))-F3482*R3482,0)</f>
        <v>0</v>
      </c>
      <c r="V3482" s="45">
        <f>IF(S3482=1,U3482*(1-Asumsi!$B$10),U3482)</f>
        <v>0</v>
      </c>
    </row>
    <row r="3483" spans="1:22" x14ac:dyDescent="0.35">
      <c r="A3483" s="43">
        <v>51392</v>
      </c>
      <c r="B3483" s="43" t="s">
        <v>202</v>
      </c>
      <c r="C3483" s="43" t="s">
        <v>812</v>
      </c>
      <c r="D3483" s="44">
        <v>40129</v>
      </c>
      <c r="E3483" s="43">
        <v>10</v>
      </c>
      <c r="F3483" s="43">
        <v>509780</v>
      </c>
      <c r="G3483" s="43">
        <v>0.09</v>
      </c>
      <c r="H3483" s="43">
        <v>45880</v>
      </c>
      <c r="I3483" s="43" t="s">
        <v>77</v>
      </c>
      <c r="J3483" s="43" t="s">
        <v>142</v>
      </c>
      <c r="K3483" s="43">
        <f t="shared" si="432"/>
        <v>2009</v>
      </c>
      <c r="L3483" s="43">
        <f t="shared" si="433"/>
        <v>1</v>
      </c>
      <c r="M3483" s="43">
        <f t="shared" si="434"/>
        <v>0</v>
      </c>
      <c r="N3483" s="43">
        <f t="shared" si="435"/>
        <v>1</v>
      </c>
      <c r="O3483" s="43" t="str">
        <f t="shared" si="436"/>
        <v>D: 7%+</v>
      </c>
      <c r="P3483" s="45">
        <f t="shared" si="437"/>
        <v>463900</v>
      </c>
      <c r="Q3483" s="45">
        <f>IF(L3483=1,F3483*INDEX(Asumsi!$B$5:$B$7,MATCH(I3483,Asumsi!$A$5:$A$7,0))-H3483,0)</f>
        <v>107054</v>
      </c>
      <c r="R3483" s="46">
        <f>MIN(G3483,INDEX(Asumsi!$C$5:$C$7,MATCH(I3483,Asumsi!$A$5:$A$7,0)))</f>
        <v>0.05</v>
      </c>
      <c r="S3483" s="43">
        <f t="shared" si="438"/>
        <v>1</v>
      </c>
      <c r="T3483" s="45">
        <f t="shared" si="439"/>
        <v>20391.199999999997</v>
      </c>
      <c r="U3483" s="45">
        <f>IF(L3483=1,F3483*INDEX(Asumsi!$B$5:$B$7,MATCH(I3483,Asumsi!$A$5:$A$7,0))-F3483*R3483,0)</f>
        <v>127445</v>
      </c>
      <c r="V3483" s="45">
        <f>IF(S3483=1,U3483*(1-Asumsi!$B$10),U3483)</f>
        <v>121072.75</v>
      </c>
    </row>
    <row r="3484" spans="1:22" x14ac:dyDescent="0.35">
      <c r="A3484" s="43">
        <v>51650</v>
      </c>
      <c r="B3484" s="43" t="s">
        <v>202</v>
      </c>
      <c r="C3484" s="43" t="s">
        <v>813</v>
      </c>
      <c r="D3484" s="44">
        <v>40695</v>
      </c>
      <c r="E3484" s="43">
        <v>25</v>
      </c>
      <c r="F3484" s="43">
        <v>940220</v>
      </c>
      <c r="G3484" s="43">
        <v>0.08</v>
      </c>
      <c r="H3484" s="43">
        <v>75218</v>
      </c>
      <c r="I3484" s="43" t="s">
        <v>76</v>
      </c>
      <c r="J3484" s="43" t="s">
        <v>145</v>
      </c>
      <c r="K3484" s="43">
        <f t="shared" si="432"/>
        <v>2011</v>
      </c>
      <c r="L3484" s="43">
        <f t="shared" si="433"/>
        <v>1</v>
      </c>
      <c r="M3484" s="43">
        <f t="shared" si="434"/>
        <v>0</v>
      </c>
      <c r="N3484" s="43">
        <f t="shared" si="435"/>
        <v>1</v>
      </c>
      <c r="O3484" s="43" t="str">
        <f t="shared" si="436"/>
        <v>D: 7%+</v>
      </c>
      <c r="P3484" s="45">
        <f t="shared" si="437"/>
        <v>865002</v>
      </c>
      <c r="Q3484" s="45">
        <f>IF(L3484=1,F3484*INDEX(Asumsi!$B$5:$B$7,MATCH(I3484,Asumsi!$A$5:$A$7,0))-H3484,0)</f>
        <v>206848</v>
      </c>
      <c r="R3484" s="46">
        <f>MIN(G3484,INDEX(Asumsi!$C$5:$C$7,MATCH(I3484,Asumsi!$A$5:$A$7,0)))</f>
        <v>0.05</v>
      </c>
      <c r="S3484" s="43">
        <f t="shared" si="438"/>
        <v>1</v>
      </c>
      <c r="T3484" s="45">
        <f t="shared" si="439"/>
        <v>28206.6</v>
      </c>
      <c r="U3484" s="45">
        <f>IF(L3484=1,F3484*INDEX(Asumsi!$B$5:$B$7,MATCH(I3484,Asumsi!$A$5:$A$7,0))-F3484*R3484,0)</f>
        <v>235055</v>
      </c>
      <c r="V3484" s="45">
        <f>IF(S3484=1,U3484*(1-Asumsi!$B$10),U3484)</f>
        <v>223302.25</v>
      </c>
    </row>
    <row r="3485" spans="1:22" x14ac:dyDescent="0.35">
      <c r="A3485" s="43">
        <v>51652</v>
      </c>
      <c r="B3485" s="43" t="s">
        <v>202</v>
      </c>
      <c r="C3485" s="43" t="s">
        <v>813</v>
      </c>
      <c r="D3485" s="44">
        <v>40642</v>
      </c>
      <c r="E3485" s="43">
        <v>37</v>
      </c>
      <c r="F3485" s="43">
        <v>391020</v>
      </c>
      <c r="G3485" s="43">
        <v>0.03</v>
      </c>
      <c r="H3485" s="43">
        <v>11731</v>
      </c>
      <c r="I3485" s="43" t="s">
        <v>76</v>
      </c>
      <c r="J3485" s="43" t="s">
        <v>149</v>
      </c>
      <c r="K3485" s="43">
        <f t="shared" si="432"/>
        <v>2011</v>
      </c>
      <c r="L3485" s="43">
        <f t="shared" si="433"/>
        <v>1</v>
      </c>
      <c r="M3485" s="43">
        <f t="shared" si="434"/>
        <v>0</v>
      </c>
      <c r="N3485" s="43">
        <f t="shared" si="435"/>
        <v>1</v>
      </c>
      <c r="O3485" s="43" t="str">
        <f t="shared" si="436"/>
        <v>B: 1-3%</v>
      </c>
      <c r="P3485" s="45">
        <f t="shared" si="437"/>
        <v>379289</v>
      </c>
      <c r="Q3485" s="45">
        <f>IF(L3485=1,F3485*INDEX(Asumsi!$B$5:$B$7,MATCH(I3485,Asumsi!$A$5:$A$7,0))-H3485,0)</f>
        <v>105575</v>
      </c>
      <c r="R3485" s="46">
        <f>MIN(G3485,INDEX(Asumsi!$C$5:$C$7,MATCH(I3485,Asumsi!$A$5:$A$7,0)))</f>
        <v>0.03</v>
      </c>
      <c r="S3485" s="43">
        <f t="shared" si="438"/>
        <v>0</v>
      </c>
      <c r="T3485" s="45">
        <f t="shared" si="439"/>
        <v>0</v>
      </c>
      <c r="U3485" s="45">
        <f>IF(L3485=1,F3485*INDEX(Asumsi!$B$5:$B$7,MATCH(I3485,Asumsi!$A$5:$A$7,0))-F3485*R3485,0)</f>
        <v>105575.4</v>
      </c>
      <c r="V3485" s="45">
        <f>IF(S3485=1,U3485*(1-Asumsi!$B$10),U3485)</f>
        <v>105575.4</v>
      </c>
    </row>
    <row r="3486" spans="1:22" x14ac:dyDescent="0.35">
      <c r="A3486" s="43">
        <v>51876</v>
      </c>
      <c r="B3486" s="43" t="s">
        <v>209</v>
      </c>
      <c r="C3486" s="43" t="s">
        <v>792</v>
      </c>
      <c r="D3486" s="44">
        <v>40974</v>
      </c>
      <c r="E3486" s="43">
        <v>2</v>
      </c>
      <c r="F3486" s="43">
        <v>190111</v>
      </c>
      <c r="G3486" s="43">
        <v>0.1</v>
      </c>
      <c r="H3486" s="43">
        <v>19011</v>
      </c>
      <c r="I3486" s="43" t="s">
        <v>77</v>
      </c>
      <c r="J3486" s="43" t="s">
        <v>137</v>
      </c>
      <c r="K3486" s="43">
        <f t="shared" si="432"/>
        <v>2012</v>
      </c>
      <c r="L3486" s="43">
        <f t="shared" si="433"/>
        <v>0</v>
      </c>
      <c r="M3486" s="43">
        <f t="shared" si="434"/>
        <v>1</v>
      </c>
      <c r="N3486" s="43">
        <f t="shared" si="435"/>
        <v>1</v>
      </c>
      <c r="O3486" s="43" t="str">
        <f t="shared" si="436"/>
        <v>D: 7%+</v>
      </c>
      <c r="P3486" s="45">
        <f t="shared" si="437"/>
        <v>0</v>
      </c>
      <c r="Q3486" s="45">
        <f>IF(L3486=1,F3486*INDEX(Asumsi!$B$5:$B$7,MATCH(I3486,Asumsi!$A$5:$A$7,0))-H3486,0)</f>
        <v>0</v>
      </c>
      <c r="R3486" s="46">
        <f>MIN(G3486,INDEX(Asumsi!$C$5:$C$7,MATCH(I3486,Asumsi!$A$5:$A$7,0)))</f>
        <v>0.05</v>
      </c>
      <c r="S3486" s="43">
        <f t="shared" si="438"/>
        <v>1</v>
      </c>
      <c r="T3486" s="45">
        <f t="shared" si="439"/>
        <v>0</v>
      </c>
      <c r="U3486" s="45">
        <f>IF(L3486=1,F3486*INDEX(Asumsi!$B$5:$B$7,MATCH(I3486,Asumsi!$A$5:$A$7,0))-F3486*R3486,0)</f>
        <v>0</v>
      </c>
      <c r="V3486" s="45">
        <f>IF(S3486=1,U3486*(1-Asumsi!$B$10),U3486)</f>
        <v>0</v>
      </c>
    </row>
    <row r="3487" spans="1:22" x14ac:dyDescent="0.35">
      <c r="A3487" s="43">
        <v>52070</v>
      </c>
      <c r="B3487" s="43" t="s">
        <v>202</v>
      </c>
      <c r="C3487" s="43" t="s">
        <v>542</v>
      </c>
      <c r="D3487" s="44">
        <v>40148</v>
      </c>
      <c r="E3487" s="43">
        <v>29</v>
      </c>
      <c r="F3487" s="43">
        <v>135940</v>
      </c>
      <c r="G3487" s="43">
        <v>0.06</v>
      </c>
      <c r="H3487" s="43">
        <v>8156</v>
      </c>
      <c r="I3487" s="43" t="s">
        <v>76</v>
      </c>
      <c r="J3487" s="43" t="s">
        <v>147</v>
      </c>
      <c r="K3487" s="43">
        <f t="shared" si="432"/>
        <v>2009</v>
      </c>
      <c r="L3487" s="43">
        <f t="shared" si="433"/>
        <v>1</v>
      </c>
      <c r="M3487" s="43">
        <f t="shared" si="434"/>
        <v>0</v>
      </c>
      <c r="N3487" s="43">
        <f t="shared" si="435"/>
        <v>1</v>
      </c>
      <c r="O3487" s="43" t="str">
        <f t="shared" si="436"/>
        <v>C: 4-6%</v>
      </c>
      <c r="P3487" s="45">
        <f t="shared" si="437"/>
        <v>127784</v>
      </c>
      <c r="Q3487" s="45">
        <f>IF(L3487=1,F3487*INDEX(Asumsi!$B$5:$B$7,MATCH(I3487,Asumsi!$A$5:$A$7,0))-H3487,0)</f>
        <v>32626</v>
      </c>
      <c r="R3487" s="46">
        <f>MIN(G3487,INDEX(Asumsi!$C$5:$C$7,MATCH(I3487,Asumsi!$A$5:$A$7,0)))</f>
        <v>0.05</v>
      </c>
      <c r="S3487" s="43">
        <f t="shared" si="438"/>
        <v>1</v>
      </c>
      <c r="T3487" s="45">
        <f t="shared" si="439"/>
        <v>1359.3999999999994</v>
      </c>
      <c r="U3487" s="45">
        <f>IF(L3487=1,F3487*INDEX(Asumsi!$B$5:$B$7,MATCH(I3487,Asumsi!$A$5:$A$7,0))-F3487*R3487,0)</f>
        <v>33985</v>
      </c>
      <c r="V3487" s="45">
        <f>IF(S3487=1,U3487*(1-Asumsi!$B$10),U3487)</f>
        <v>32285.75</v>
      </c>
    </row>
    <row r="3488" spans="1:22" x14ac:dyDescent="0.35">
      <c r="A3488" s="43">
        <v>52160</v>
      </c>
      <c r="B3488" s="43" t="s">
        <v>202</v>
      </c>
      <c r="C3488" s="43" t="s">
        <v>222</v>
      </c>
      <c r="D3488" s="44">
        <v>40727</v>
      </c>
      <c r="E3488" s="43">
        <v>5</v>
      </c>
      <c r="F3488" s="43">
        <v>31200</v>
      </c>
      <c r="G3488" s="43">
        <v>0.09</v>
      </c>
      <c r="H3488" s="43">
        <v>2808</v>
      </c>
      <c r="I3488" s="43" t="s">
        <v>76</v>
      </c>
      <c r="J3488" s="43" t="s">
        <v>150</v>
      </c>
      <c r="K3488" s="43">
        <f t="shared" si="432"/>
        <v>2011</v>
      </c>
      <c r="L3488" s="43">
        <f t="shared" si="433"/>
        <v>1</v>
      </c>
      <c r="M3488" s="43">
        <f t="shared" si="434"/>
        <v>0</v>
      </c>
      <c r="N3488" s="43">
        <f t="shared" si="435"/>
        <v>1</v>
      </c>
      <c r="O3488" s="43" t="str">
        <f t="shared" si="436"/>
        <v>D: 7%+</v>
      </c>
      <c r="P3488" s="45">
        <f t="shared" si="437"/>
        <v>28392</v>
      </c>
      <c r="Q3488" s="45">
        <f>IF(L3488=1,F3488*INDEX(Asumsi!$B$5:$B$7,MATCH(I3488,Asumsi!$A$5:$A$7,0))-H3488,0)</f>
        <v>6552</v>
      </c>
      <c r="R3488" s="46">
        <f>MIN(G3488,INDEX(Asumsi!$C$5:$C$7,MATCH(I3488,Asumsi!$A$5:$A$7,0)))</f>
        <v>0.05</v>
      </c>
      <c r="S3488" s="43">
        <f t="shared" si="438"/>
        <v>1</v>
      </c>
      <c r="T3488" s="45">
        <f t="shared" si="439"/>
        <v>1247.9999999999998</v>
      </c>
      <c r="U3488" s="45">
        <f>IF(L3488=1,F3488*INDEX(Asumsi!$B$5:$B$7,MATCH(I3488,Asumsi!$A$5:$A$7,0))-F3488*R3488,0)</f>
        <v>7800</v>
      </c>
      <c r="V3488" s="45">
        <f>IF(S3488=1,U3488*(1-Asumsi!$B$10),U3488)</f>
        <v>7410</v>
      </c>
    </row>
    <row r="3489" spans="1:22" x14ac:dyDescent="0.35">
      <c r="A3489" s="43">
        <v>52258</v>
      </c>
      <c r="B3489" s="43" t="s">
        <v>209</v>
      </c>
      <c r="C3489" s="43" t="s">
        <v>780</v>
      </c>
      <c r="D3489" s="44">
        <v>39854</v>
      </c>
      <c r="E3489" s="43">
        <v>5</v>
      </c>
      <c r="F3489" s="43">
        <v>127700</v>
      </c>
      <c r="G3489" s="43">
        <v>0.04</v>
      </c>
      <c r="H3489" s="43">
        <v>5108</v>
      </c>
      <c r="I3489" s="43" t="s">
        <v>75</v>
      </c>
      <c r="J3489" s="43" t="s">
        <v>144</v>
      </c>
      <c r="K3489" s="43">
        <f t="shared" si="432"/>
        <v>2009</v>
      </c>
      <c r="L3489" s="43">
        <f t="shared" si="433"/>
        <v>0</v>
      </c>
      <c r="M3489" s="43">
        <f t="shared" si="434"/>
        <v>1</v>
      </c>
      <c r="N3489" s="43">
        <f t="shared" si="435"/>
        <v>1</v>
      </c>
      <c r="O3489" s="43" t="str">
        <f t="shared" si="436"/>
        <v>C: 4-6%</v>
      </c>
      <c r="P3489" s="45">
        <f t="shared" si="437"/>
        <v>0</v>
      </c>
      <c r="Q3489" s="45">
        <f>IF(L3489=1,F3489*INDEX(Asumsi!$B$5:$B$7,MATCH(I3489,Asumsi!$A$5:$A$7,0))-H3489,0)</f>
        <v>0</v>
      </c>
      <c r="R3489" s="46">
        <f>MIN(G3489,INDEX(Asumsi!$C$5:$C$7,MATCH(I3489,Asumsi!$A$5:$A$7,0)))</f>
        <v>0.03</v>
      </c>
      <c r="S3489" s="43">
        <f t="shared" si="438"/>
        <v>1</v>
      </c>
      <c r="T3489" s="45">
        <f t="shared" si="439"/>
        <v>0</v>
      </c>
      <c r="U3489" s="45">
        <f>IF(L3489=1,F3489*INDEX(Asumsi!$B$5:$B$7,MATCH(I3489,Asumsi!$A$5:$A$7,0))-F3489*R3489,0)</f>
        <v>0</v>
      </c>
      <c r="V3489" s="45">
        <f>IF(S3489=1,U3489*(1-Asumsi!$B$10),U3489)</f>
        <v>0</v>
      </c>
    </row>
    <row r="3490" spans="1:22" x14ac:dyDescent="0.35">
      <c r="A3490" s="43">
        <v>52608</v>
      </c>
      <c r="B3490" s="43" t="s">
        <v>209</v>
      </c>
      <c r="C3490" s="43" t="s">
        <v>810</v>
      </c>
      <c r="D3490" s="44">
        <v>39834</v>
      </c>
      <c r="E3490" s="43">
        <v>36</v>
      </c>
      <c r="F3490" s="43">
        <v>295420</v>
      </c>
      <c r="G3490" s="43">
        <v>0.05</v>
      </c>
      <c r="H3490" s="43">
        <v>14771</v>
      </c>
      <c r="I3490" s="43" t="s">
        <v>76</v>
      </c>
      <c r="J3490" s="43" t="s">
        <v>147</v>
      </c>
      <c r="K3490" s="43">
        <f t="shared" si="432"/>
        <v>2009</v>
      </c>
      <c r="L3490" s="43">
        <f t="shared" si="433"/>
        <v>0</v>
      </c>
      <c r="M3490" s="43">
        <f t="shared" si="434"/>
        <v>1</v>
      </c>
      <c r="N3490" s="43">
        <f t="shared" si="435"/>
        <v>1</v>
      </c>
      <c r="O3490" s="43" t="str">
        <f t="shared" si="436"/>
        <v>C: 4-6%</v>
      </c>
      <c r="P3490" s="45">
        <f t="shared" si="437"/>
        <v>0</v>
      </c>
      <c r="Q3490" s="45">
        <f>IF(L3490=1,F3490*INDEX(Asumsi!$B$5:$B$7,MATCH(I3490,Asumsi!$A$5:$A$7,0))-H3490,0)</f>
        <v>0</v>
      </c>
      <c r="R3490" s="46">
        <f>MIN(G3490,INDEX(Asumsi!$C$5:$C$7,MATCH(I3490,Asumsi!$A$5:$A$7,0)))</f>
        <v>0.05</v>
      </c>
      <c r="S3490" s="43">
        <f t="shared" si="438"/>
        <v>0</v>
      </c>
      <c r="T3490" s="45">
        <f t="shared" si="439"/>
        <v>0</v>
      </c>
      <c r="U3490" s="45">
        <f>IF(L3490=1,F3490*INDEX(Asumsi!$B$5:$B$7,MATCH(I3490,Asumsi!$A$5:$A$7,0))-F3490*R3490,0)</f>
        <v>0</v>
      </c>
      <c r="V3490" s="45">
        <f>IF(S3490=1,U3490*(1-Asumsi!$B$10),U3490)</f>
        <v>0</v>
      </c>
    </row>
    <row r="3491" spans="1:22" x14ac:dyDescent="0.35">
      <c r="A3491" s="43">
        <v>52640</v>
      </c>
      <c r="B3491" s="43" t="s">
        <v>202</v>
      </c>
      <c r="C3491" s="43" t="s">
        <v>787</v>
      </c>
      <c r="D3491" s="44">
        <v>40544</v>
      </c>
      <c r="E3491" s="43">
        <v>18</v>
      </c>
      <c r="F3491" s="43">
        <v>2327500</v>
      </c>
      <c r="G3491" s="43">
        <v>0.05</v>
      </c>
      <c r="H3491" s="43">
        <v>116375</v>
      </c>
      <c r="I3491" s="43" t="s">
        <v>76</v>
      </c>
      <c r="J3491" s="43" t="s">
        <v>138</v>
      </c>
      <c r="K3491" s="43">
        <f t="shared" si="432"/>
        <v>2011</v>
      </c>
      <c r="L3491" s="43">
        <f t="shared" si="433"/>
        <v>1</v>
      </c>
      <c r="M3491" s="43">
        <f t="shared" si="434"/>
        <v>0</v>
      </c>
      <c r="N3491" s="43">
        <f t="shared" si="435"/>
        <v>1</v>
      </c>
      <c r="O3491" s="43" t="str">
        <f t="shared" si="436"/>
        <v>C: 4-6%</v>
      </c>
      <c r="P3491" s="45">
        <f t="shared" si="437"/>
        <v>2211125</v>
      </c>
      <c r="Q3491" s="45">
        <f>IF(L3491=1,F3491*INDEX(Asumsi!$B$5:$B$7,MATCH(I3491,Asumsi!$A$5:$A$7,0))-H3491,0)</f>
        <v>581875</v>
      </c>
      <c r="R3491" s="46">
        <f>MIN(G3491,INDEX(Asumsi!$C$5:$C$7,MATCH(I3491,Asumsi!$A$5:$A$7,0)))</f>
        <v>0.05</v>
      </c>
      <c r="S3491" s="43">
        <f t="shared" si="438"/>
        <v>0</v>
      </c>
      <c r="T3491" s="45">
        <f t="shared" si="439"/>
        <v>0</v>
      </c>
      <c r="U3491" s="45">
        <f>IF(L3491=1,F3491*INDEX(Asumsi!$B$5:$B$7,MATCH(I3491,Asumsi!$A$5:$A$7,0))-F3491*R3491,0)</f>
        <v>581875</v>
      </c>
      <c r="V3491" s="45">
        <f>IF(S3491=1,U3491*(1-Asumsi!$B$10),U3491)</f>
        <v>581875</v>
      </c>
    </row>
    <row r="3492" spans="1:22" x14ac:dyDescent="0.35">
      <c r="A3492" s="43">
        <v>53412</v>
      </c>
      <c r="B3492" s="43" t="s">
        <v>202</v>
      </c>
      <c r="C3492" s="43" t="s">
        <v>794</v>
      </c>
      <c r="D3492" s="44">
        <v>40071</v>
      </c>
      <c r="E3492" s="43">
        <v>45</v>
      </c>
      <c r="F3492" s="43">
        <v>5089460</v>
      </c>
      <c r="G3492" s="43">
        <v>0.02</v>
      </c>
      <c r="H3492" s="43">
        <v>101789</v>
      </c>
      <c r="I3492" s="43" t="s">
        <v>75</v>
      </c>
      <c r="J3492" s="43" t="s">
        <v>144</v>
      </c>
      <c r="K3492" s="43">
        <f t="shared" si="432"/>
        <v>2009</v>
      </c>
      <c r="L3492" s="43">
        <f t="shared" si="433"/>
        <v>1</v>
      </c>
      <c r="M3492" s="43">
        <f t="shared" si="434"/>
        <v>0</v>
      </c>
      <c r="N3492" s="43">
        <f t="shared" si="435"/>
        <v>1</v>
      </c>
      <c r="O3492" s="43" t="str">
        <f t="shared" si="436"/>
        <v>B: 1-3%</v>
      </c>
      <c r="P3492" s="45">
        <f t="shared" si="437"/>
        <v>4987671</v>
      </c>
      <c r="Q3492" s="45">
        <f>IF(L3492=1,F3492*INDEX(Asumsi!$B$5:$B$7,MATCH(I3492,Asumsi!$A$5:$A$7,0))-H3492,0)</f>
        <v>1425049</v>
      </c>
      <c r="R3492" s="46">
        <f>MIN(G3492,INDEX(Asumsi!$C$5:$C$7,MATCH(I3492,Asumsi!$A$5:$A$7,0)))</f>
        <v>0.02</v>
      </c>
      <c r="S3492" s="43">
        <f t="shared" si="438"/>
        <v>0</v>
      </c>
      <c r="T3492" s="45">
        <f t="shared" si="439"/>
        <v>0</v>
      </c>
      <c r="U3492" s="45">
        <f>IF(L3492=1,F3492*INDEX(Asumsi!$B$5:$B$7,MATCH(I3492,Asumsi!$A$5:$A$7,0))-F3492*R3492,0)</f>
        <v>1425048.8</v>
      </c>
      <c r="V3492" s="45">
        <f>IF(S3492=1,U3492*(1-Asumsi!$B$10),U3492)</f>
        <v>1425048.8</v>
      </c>
    </row>
    <row r="3493" spans="1:22" x14ac:dyDescent="0.35">
      <c r="A3493" s="43">
        <v>53568</v>
      </c>
      <c r="B3493" s="43" t="s">
        <v>202</v>
      </c>
      <c r="C3493" s="43" t="s">
        <v>799</v>
      </c>
      <c r="D3493" s="44">
        <v>40357</v>
      </c>
      <c r="E3493" s="43">
        <v>34</v>
      </c>
      <c r="F3493" s="43">
        <v>8562260</v>
      </c>
      <c r="G3493" s="43">
        <v>0.05</v>
      </c>
      <c r="H3493" s="43">
        <v>428113</v>
      </c>
      <c r="I3493" s="43" t="s">
        <v>75</v>
      </c>
      <c r="J3493" s="43" t="s">
        <v>135</v>
      </c>
      <c r="K3493" s="43">
        <f t="shared" si="432"/>
        <v>2010</v>
      </c>
      <c r="L3493" s="43">
        <f t="shared" si="433"/>
        <v>1</v>
      </c>
      <c r="M3493" s="43">
        <f t="shared" si="434"/>
        <v>0</v>
      </c>
      <c r="N3493" s="43">
        <f t="shared" si="435"/>
        <v>1</v>
      </c>
      <c r="O3493" s="43" t="str">
        <f t="shared" si="436"/>
        <v>C: 4-6%</v>
      </c>
      <c r="P3493" s="45">
        <f t="shared" si="437"/>
        <v>8134147</v>
      </c>
      <c r="Q3493" s="45">
        <f>IF(L3493=1,F3493*INDEX(Asumsi!$B$5:$B$7,MATCH(I3493,Asumsi!$A$5:$A$7,0))-H3493,0)</f>
        <v>2140565</v>
      </c>
      <c r="R3493" s="46">
        <f>MIN(G3493,INDEX(Asumsi!$C$5:$C$7,MATCH(I3493,Asumsi!$A$5:$A$7,0)))</f>
        <v>0.03</v>
      </c>
      <c r="S3493" s="43">
        <f t="shared" si="438"/>
        <v>1</v>
      </c>
      <c r="T3493" s="45">
        <f t="shared" si="439"/>
        <v>171245.20000000004</v>
      </c>
      <c r="U3493" s="45">
        <f>IF(L3493=1,F3493*INDEX(Asumsi!$B$5:$B$7,MATCH(I3493,Asumsi!$A$5:$A$7,0))-F3493*R3493,0)</f>
        <v>2311810.2000000002</v>
      </c>
      <c r="V3493" s="45">
        <f>IF(S3493=1,U3493*(1-Asumsi!$B$10),U3493)</f>
        <v>2196219.69</v>
      </c>
    </row>
    <row r="3494" spans="1:22" x14ac:dyDescent="0.35">
      <c r="A3494" s="43">
        <v>53956</v>
      </c>
      <c r="B3494" s="43" t="s">
        <v>202</v>
      </c>
      <c r="C3494" s="43" t="s">
        <v>582</v>
      </c>
      <c r="D3494" s="44">
        <v>40763</v>
      </c>
      <c r="E3494" s="43">
        <v>43</v>
      </c>
      <c r="F3494" s="43">
        <v>3559740</v>
      </c>
      <c r="G3494" s="43">
        <v>0.01</v>
      </c>
      <c r="H3494" s="43">
        <v>35597</v>
      </c>
      <c r="I3494" s="43" t="s">
        <v>76</v>
      </c>
      <c r="J3494" s="43" t="s">
        <v>145</v>
      </c>
      <c r="K3494" s="43">
        <f t="shared" si="432"/>
        <v>2011</v>
      </c>
      <c r="L3494" s="43">
        <f t="shared" si="433"/>
        <v>1</v>
      </c>
      <c r="M3494" s="43">
        <f t="shared" si="434"/>
        <v>0</v>
      </c>
      <c r="N3494" s="43">
        <f t="shared" si="435"/>
        <v>1</v>
      </c>
      <c r="O3494" s="43" t="str">
        <f t="shared" si="436"/>
        <v>B: 1-3%</v>
      </c>
      <c r="P3494" s="45">
        <f t="shared" si="437"/>
        <v>3524143</v>
      </c>
      <c r="Q3494" s="45">
        <f>IF(L3494=1,F3494*INDEX(Asumsi!$B$5:$B$7,MATCH(I3494,Asumsi!$A$5:$A$7,0))-H3494,0)</f>
        <v>1032325</v>
      </c>
      <c r="R3494" s="46">
        <f>MIN(G3494,INDEX(Asumsi!$C$5:$C$7,MATCH(I3494,Asumsi!$A$5:$A$7,0)))</f>
        <v>0.01</v>
      </c>
      <c r="S3494" s="43">
        <f t="shared" si="438"/>
        <v>0</v>
      </c>
      <c r="T3494" s="45">
        <f t="shared" si="439"/>
        <v>0</v>
      </c>
      <c r="U3494" s="45">
        <f>IF(L3494=1,F3494*INDEX(Asumsi!$B$5:$B$7,MATCH(I3494,Asumsi!$A$5:$A$7,0))-F3494*R3494,0)</f>
        <v>1032324.6</v>
      </c>
      <c r="V3494" s="45">
        <f>IF(S3494=1,U3494*(1-Asumsi!$B$10),U3494)</f>
        <v>1032324.6</v>
      </c>
    </row>
    <row r="3495" spans="1:22" x14ac:dyDescent="0.35">
      <c r="A3495" s="43">
        <v>54371</v>
      </c>
      <c r="B3495" s="43" t="s">
        <v>209</v>
      </c>
      <c r="C3495" s="43" t="s">
        <v>809</v>
      </c>
      <c r="D3495" s="44">
        <v>40954</v>
      </c>
      <c r="E3495" s="43">
        <v>28</v>
      </c>
      <c r="F3495" s="43">
        <v>230040</v>
      </c>
      <c r="G3495" s="43">
        <v>0</v>
      </c>
      <c r="H3495" s="43">
        <v>0</v>
      </c>
      <c r="I3495" s="43" t="s">
        <v>76</v>
      </c>
      <c r="J3495" s="43" t="s">
        <v>150</v>
      </c>
      <c r="K3495" s="43">
        <f t="shared" si="432"/>
        <v>2012</v>
      </c>
      <c r="L3495" s="43">
        <f t="shared" si="433"/>
        <v>0</v>
      </c>
      <c r="M3495" s="43">
        <f t="shared" si="434"/>
        <v>1</v>
      </c>
      <c r="N3495" s="43">
        <f t="shared" si="435"/>
        <v>1</v>
      </c>
      <c r="O3495" s="43" t="str">
        <f t="shared" si="436"/>
        <v>A: 0%</v>
      </c>
      <c r="P3495" s="45">
        <f t="shared" si="437"/>
        <v>0</v>
      </c>
      <c r="Q3495" s="45">
        <f>IF(L3495=1,F3495*INDEX(Asumsi!$B$5:$B$7,MATCH(I3495,Asumsi!$A$5:$A$7,0))-H3495,0)</f>
        <v>0</v>
      </c>
      <c r="R3495" s="46">
        <f>MIN(G3495,INDEX(Asumsi!$C$5:$C$7,MATCH(I3495,Asumsi!$A$5:$A$7,0)))</f>
        <v>0</v>
      </c>
      <c r="S3495" s="43">
        <f t="shared" si="438"/>
        <v>0</v>
      </c>
      <c r="T3495" s="45">
        <f t="shared" si="439"/>
        <v>0</v>
      </c>
      <c r="U3495" s="45">
        <f>IF(L3495=1,F3495*INDEX(Asumsi!$B$5:$B$7,MATCH(I3495,Asumsi!$A$5:$A$7,0))-F3495*R3495,0)</f>
        <v>0</v>
      </c>
      <c r="V3495" s="45">
        <f>IF(S3495=1,U3495*(1-Asumsi!$B$10),U3495)</f>
        <v>0</v>
      </c>
    </row>
    <row r="3496" spans="1:22" x14ac:dyDescent="0.35">
      <c r="A3496" s="43">
        <v>54436</v>
      </c>
      <c r="B3496" s="43" t="s">
        <v>202</v>
      </c>
      <c r="C3496" s="43" t="s">
        <v>809</v>
      </c>
      <c r="D3496" s="44">
        <v>40075</v>
      </c>
      <c r="E3496" s="43">
        <v>17</v>
      </c>
      <c r="F3496" s="43">
        <v>1411700</v>
      </c>
      <c r="G3496" s="43">
        <v>0.04</v>
      </c>
      <c r="H3496" s="43">
        <v>56468</v>
      </c>
      <c r="I3496" s="43" t="s">
        <v>77</v>
      </c>
      <c r="J3496" s="43" t="s">
        <v>142</v>
      </c>
      <c r="K3496" s="43">
        <f t="shared" si="432"/>
        <v>2009</v>
      </c>
      <c r="L3496" s="43">
        <f t="shared" si="433"/>
        <v>1</v>
      </c>
      <c r="M3496" s="43">
        <f t="shared" si="434"/>
        <v>0</v>
      </c>
      <c r="N3496" s="43">
        <f t="shared" si="435"/>
        <v>1</v>
      </c>
      <c r="O3496" s="43" t="str">
        <f t="shared" si="436"/>
        <v>C: 4-6%</v>
      </c>
      <c r="P3496" s="45">
        <f t="shared" si="437"/>
        <v>1355232</v>
      </c>
      <c r="Q3496" s="45">
        <f>IF(L3496=1,F3496*INDEX(Asumsi!$B$5:$B$7,MATCH(I3496,Asumsi!$A$5:$A$7,0))-H3496,0)</f>
        <v>367042</v>
      </c>
      <c r="R3496" s="46">
        <f>MIN(G3496,INDEX(Asumsi!$C$5:$C$7,MATCH(I3496,Asumsi!$A$5:$A$7,0)))</f>
        <v>0.04</v>
      </c>
      <c r="S3496" s="43">
        <f t="shared" si="438"/>
        <v>0</v>
      </c>
      <c r="T3496" s="45">
        <f t="shared" si="439"/>
        <v>0</v>
      </c>
      <c r="U3496" s="45">
        <f>IF(L3496=1,F3496*INDEX(Asumsi!$B$5:$B$7,MATCH(I3496,Asumsi!$A$5:$A$7,0))-F3496*R3496,0)</f>
        <v>367042</v>
      </c>
      <c r="V3496" s="45">
        <f>IF(S3496=1,U3496*(1-Asumsi!$B$10),U3496)</f>
        <v>367042</v>
      </c>
    </row>
    <row r="3497" spans="1:22" x14ac:dyDescent="0.35">
      <c r="A3497" s="43">
        <v>54464</v>
      </c>
      <c r="B3497" s="43" t="s">
        <v>202</v>
      </c>
      <c r="C3497" s="43" t="s">
        <v>408</v>
      </c>
      <c r="D3497" s="44">
        <v>40057</v>
      </c>
      <c r="E3497" s="43">
        <v>11</v>
      </c>
      <c r="F3497" s="43">
        <v>454820</v>
      </c>
      <c r="G3497" s="43">
        <v>0.06</v>
      </c>
      <c r="H3497" s="43">
        <v>27289</v>
      </c>
      <c r="I3497" s="43" t="s">
        <v>75</v>
      </c>
      <c r="J3497" s="43" t="s">
        <v>144</v>
      </c>
      <c r="K3497" s="43">
        <f t="shared" si="432"/>
        <v>2009</v>
      </c>
      <c r="L3497" s="43">
        <f t="shared" si="433"/>
        <v>1</v>
      </c>
      <c r="M3497" s="43">
        <f t="shared" si="434"/>
        <v>0</v>
      </c>
      <c r="N3497" s="43">
        <f t="shared" si="435"/>
        <v>1</v>
      </c>
      <c r="O3497" s="43" t="str">
        <f t="shared" si="436"/>
        <v>C: 4-6%</v>
      </c>
      <c r="P3497" s="45">
        <f t="shared" si="437"/>
        <v>427531</v>
      </c>
      <c r="Q3497" s="45">
        <f>IF(L3497=1,F3497*INDEX(Asumsi!$B$5:$B$7,MATCH(I3497,Asumsi!$A$5:$A$7,0))-H3497,0)</f>
        <v>109157</v>
      </c>
      <c r="R3497" s="46">
        <f>MIN(G3497,INDEX(Asumsi!$C$5:$C$7,MATCH(I3497,Asumsi!$A$5:$A$7,0)))</f>
        <v>0.03</v>
      </c>
      <c r="S3497" s="43">
        <f t="shared" si="438"/>
        <v>1</v>
      </c>
      <c r="T3497" s="45">
        <f t="shared" si="439"/>
        <v>13644.6</v>
      </c>
      <c r="U3497" s="45">
        <f>IF(L3497=1,F3497*INDEX(Asumsi!$B$5:$B$7,MATCH(I3497,Asumsi!$A$5:$A$7,0))-F3497*R3497,0)</f>
        <v>122801.4</v>
      </c>
      <c r="V3497" s="45">
        <f>IF(S3497=1,U3497*(1-Asumsi!$B$10),U3497)</f>
        <v>116661.32999999999</v>
      </c>
    </row>
    <row r="3498" spans="1:22" x14ac:dyDescent="0.35">
      <c r="A3498" s="43">
        <v>54468</v>
      </c>
      <c r="B3498" s="43" t="s">
        <v>202</v>
      </c>
      <c r="C3498" s="43" t="s">
        <v>775</v>
      </c>
      <c r="D3498" s="44">
        <v>40161</v>
      </c>
      <c r="E3498" s="43">
        <v>15</v>
      </c>
      <c r="F3498" s="43">
        <v>81500</v>
      </c>
      <c r="G3498" s="43">
        <v>0.03</v>
      </c>
      <c r="H3498" s="43">
        <v>2445</v>
      </c>
      <c r="I3498" s="43" t="s">
        <v>76</v>
      </c>
      <c r="J3498" s="43" t="s">
        <v>149</v>
      </c>
      <c r="K3498" s="43">
        <f t="shared" si="432"/>
        <v>2009</v>
      </c>
      <c r="L3498" s="43">
        <f t="shared" si="433"/>
        <v>1</v>
      </c>
      <c r="M3498" s="43">
        <f t="shared" si="434"/>
        <v>0</v>
      </c>
      <c r="N3498" s="43">
        <f t="shared" si="435"/>
        <v>1</v>
      </c>
      <c r="O3498" s="43" t="str">
        <f t="shared" si="436"/>
        <v>B: 1-3%</v>
      </c>
      <c r="P3498" s="45">
        <f t="shared" si="437"/>
        <v>79055</v>
      </c>
      <c r="Q3498" s="45">
        <f>IF(L3498=1,F3498*INDEX(Asumsi!$B$5:$B$7,MATCH(I3498,Asumsi!$A$5:$A$7,0))-H3498,0)</f>
        <v>22005</v>
      </c>
      <c r="R3498" s="46">
        <f>MIN(G3498,INDEX(Asumsi!$C$5:$C$7,MATCH(I3498,Asumsi!$A$5:$A$7,0)))</f>
        <v>0.03</v>
      </c>
      <c r="S3498" s="43">
        <f t="shared" si="438"/>
        <v>0</v>
      </c>
      <c r="T3498" s="45">
        <f t="shared" si="439"/>
        <v>0</v>
      </c>
      <c r="U3498" s="45">
        <f>IF(L3498=1,F3498*INDEX(Asumsi!$B$5:$B$7,MATCH(I3498,Asumsi!$A$5:$A$7,0))-F3498*R3498,0)</f>
        <v>22005</v>
      </c>
      <c r="V3498" s="45">
        <f>IF(S3498=1,U3498*(1-Asumsi!$B$10),U3498)</f>
        <v>22005</v>
      </c>
    </row>
    <row r="3499" spans="1:22" x14ac:dyDescent="0.35">
      <c r="A3499" s="43">
        <v>54819</v>
      </c>
      <c r="B3499" s="43" t="s">
        <v>202</v>
      </c>
      <c r="C3499" s="43" t="s">
        <v>674</v>
      </c>
      <c r="D3499" s="44">
        <v>40096</v>
      </c>
      <c r="E3499" s="43">
        <v>10</v>
      </c>
      <c r="F3499" s="43">
        <v>106640</v>
      </c>
      <c r="G3499" s="43">
        <v>7.0000000000000007E-2</v>
      </c>
      <c r="H3499" s="43">
        <v>7465</v>
      </c>
      <c r="I3499" s="43" t="s">
        <v>75</v>
      </c>
      <c r="J3499" s="43" t="s">
        <v>144</v>
      </c>
      <c r="K3499" s="43">
        <f t="shared" si="432"/>
        <v>2009</v>
      </c>
      <c r="L3499" s="43">
        <f t="shared" si="433"/>
        <v>1</v>
      </c>
      <c r="M3499" s="43">
        <f t="shared" si="434"/>
        <v>0</v>
      </c>
      <c r="N3499" s="43">
        <f t="shared" si="435"/>
        <v>1</v>
      </c>
      <c r="O3499" s="43" t="str">
        <f t="shared" si="436"/>
        <v>D: 7%+</v>
      </c>
      <c r="P3499" s="45">
        <f t="shared" si="437"/>
        <v>99175</v>
      </c>
      <c r="Q3499" s="45">
        <f>IF(L3499=1,F3499*INDEX(Asumsi!$B$5:$B$7,MATCH(I3499,Asumsi!$A$5:$A$7,0))-H3499,0)</f>
        <v>24527</v>
      </c>
      <c r="R3499" s="46">
        <f>MIN(G3499,INDEX(Asumsi!$C$5:$C$7,MATCH(I3499,Asumsi!$A$5:$A$7,0)))</f>
        <v>0.03</v>
      </c>
      <c r="S3499" s="43">
        <f t="shared" si="438"/>
        <v>1</v>
      </c>
      <c r="T3499" s="45">
        <f t="shared" si="439"/>
        <v>4265.6000000000013</v>
      </c>
      <c r="U3499" s="45">
        <f>IF(L3499=1,F3499*INDEX(Asumsi!$B$5:$B$7,MATCH(I3499,Asumsi!$A$5:$A$7,0))-F3499*R3499,0)</f>
        <v>28792.799999999999</v>
      </c>
      <c r="V3499" s="45">
        <f>IF(S3499=1,U3499*(1-Asumsi!$B$10),U3499)</f>
        <v>27353.159999999996</v>
      </c>
    </row>
    <row r="3500" spans="1:22" x14ac:dyDescent="0.35">
      <c r="A3500" s="43">
        <v>54882</v>
      </c>
      <c r="B3500" s="43" t="s">
        <v>202</v>
      </c>
      <c r="C3500" s="43" t="s">
        <v>542</v>
      </c>
      <c r="D3500" s="44">
        <v>40580</v>
      </c>
      <c r="E3500" s="43">
        <v>17</v>
      </c>
      <c r="F3500" s="43">
        <v>172580</v>
      </c>
      <c r="G3500" s="43">
        <v>0.02</v>
      </c>
      <c r="H3500" s="43">
        <v>3452</v>
      </c>
      <c r="I3500" s="43" t="s">
        <v>76</v>
      </c>
      <c r="J3500" s="43" t="s">
        <v>149</v>
      </c>
      <c r="K3500" s="43">
        <f t="shared" si="432"/>
        <v>2011</v>
      </c>
      <c r="L3500" s="43">
        <f t="shared" si="433"/>
        <v>1</v>
      </c>
      <c r="M3500" s="43">
        <f t="shared" si="434"/>
        <v>0</v>
      </c>
      <c r="N3500" s="43">
        <f t="shared" si="435"/>
        <v>1</v>
      </c>
      <c r="O3500" s="43" t="str">
        <f t="shared" si="436"/>
        <v>B: 1-3%</v>
      </c>
      <c r="P3500" s="45">
        <f t="shared" si="437"/>
        <v>169128</v>
      </c>
      <c r="Q3500" s="45">
        <f>IF(L3500=1,F3500*INDEX(Asumsi!$B$5:$B$7,MATCH(I3500,Asumsi!$A$5:$A$7,0))-H3500,0)</f>
        <v>48322</v>
      </c>
      <c r="R3500" s="46">
        <f>MIN(G3500,INDEX(Asumsi!$C$5:$C$7,MATCH(I3500,Asumsi!$A$5:$A$7,0)))</f>
        <v>0.02</v>
      </c>
      <c r="S3500" s="43">
        <f t="shared" si="438"/>
        <v>0</v>
      </c>
      <c r="T3500" s="45">
        <f t="shared" si="439"/>
        <v>0</v>
      </c>
      <c r="U3500" s="45">
        <f>IF(L3500=1,F3500*INDEX(Asumsi!$B$5:$B$7,MATCH(I3500,Asumsi!$A$5:$A$7,0))-F3500*R3500,0)</f>
        <v>48322.400000000001</v>
      </c>
      <c r="V3500" s="45">
        <f>IF(S3500=1,U3500*(1-Asumsi!$B$10),U3500)</f>
        <v>48322.400000000001</v>
      </c>
    </row>
    <row r="3501" spans="1:22" x14ac:dyDescent="0.35">
      <c r="A3501" s="43">
        <v>55042</v>
      </c>
      <c r="B3501" s="43" t="s">
        <v>202</v>
      </c>
      <c r="C3501" s="43" t="s">
        <v>420</v>
      </c>
      <c r="D3501" s="44">
        <v>40885</v>
      </c>
      <c r="E3501" s="43">
        <v>28</v>
      </c>
      <c r="F3501" s="43">
        <v>3435760</v>
      </c>
      <c r="G3501" s="43">
        <v>0.05</v>
      </c>
      <c r="H3501" s="43">
        <v>171788</v>
      </c>
      <c r="I3501" s="43" t="s">
        <v>76</v>
      </c>
      <c r="J3501" s="43" t="s">
        <v>141</v>
      </c>
      <c r="K3501" s="43">
        <f t="shared" si="432"/>
        <v>2011</v>
      </c>
      <c r="L3501" s="43">
        <f t="shared" si="433"/>
        <v>1</v>
      </c>
      <c r="M3501" s="43">
        <f t="shared" si="434"/>
        <v>0</v>
      </c>
      <c r="N3501" s="43">
        <f t="shared" si="435"/>
        <v>1</v>
      </c>
      <c r="O3501" s="43" t="str">
        <f t="shared" si="436"/>
        <v>C: 4-6%</v>
      </c>
      <c r="P3501" s="45">
        <f t="shared" si="437"/>
        <v>3263972</v>
      </c>
      <c r="Q3501" s="45">
        <f>IF(L3501=1,F3501*INDEX(Asumsi!$B$5:$B$7,MATCH(I3501,Asumsi!$A$5:$A$7,0))-H3501,0)</f>
        <v>858940</v>
      </c>
      <c r="R3501" s="46">
        <f>MIN(G3501,INDEX(Asumsi!$C$5:$C$7,MATCH(I3501,Asumsi!$A$5:$A$7,0)))</f>
        <v>0.05</v>
      </c>
      <c r="S3501" s="43">
        <f t="shared" si="438"/>
        <v>0</v>
      </c>
      <c r="T3501" s="45">
        <f t="shared" si="439"/>
        <v>0</v>
      </c>
      <c r="U3501" s="45">
        <f>IF(L3501=1,F3501*INDEX(Asumsi!$B$5:$B$7,MATCH(I3501,Asumsi!$A$5:$A$7,0))-F3501*R3501,0)</f>
        <v>858940</v>
      </c>
      <c r="V3501" s="45">
        <f>IF(S3501=1,U3501*(1-Asumsi!$B$10),U3501)</f>
        <v>858940</v>
      </c>
    </row>
    <row r="3502" spans="1:22" x14ac:dyDescent="0.35">
      <c r="A3502" s="43">
        <v>55046</v>
      </c>
      <c r="B3502" s="43" t="s">
        <v>202</v>
      </c>
      <c r="C3502" s="43" t="s">
        <v>780</v>
      </c>
      <c r="D3502" s="44">
        <v>39916</v>
      </c>
      <c r="E3502" s="43">
        <v>2</v>
      </c>
      <c r="F3502" s="43">
        <v>58640</v>
      </c>
      <c r="G3502" s="43">
        <v>0.08</v>
      </c>
      <c r="H3502" s="43">
        <v>4691</v>
      </c>
      <c r="I3502" s="43" t="s">
        <v>76</v>
      </c>
      <c r="J3502" s="43" t="s">
        <v>145</v>
      </c>
      <c r="K3502" s="43">
        <f t="shared" si="432"/>
        <v>2009</v>
      </c>
      <c r="L3502" s="43">
        <f t="shared" si="433"/>
        <v>1</v>
      </c>
      <c r="M3502" s="43">
        <f t="shared" si="434"/>
        <v>0</v>
      </c>
      <c r="N3502" s="43">
        <f t="shared" si="435"/>
        <v>1</v>
      </c>
      <c r="O3502" s="43" t="str">
        <f t="shared" si="436"/>
        <v>D: 7%+</v>
      </c>
      <c r="P3502" s="45">
        <f t="shared" si="437"/>
        <v>53949</v>
      </c>
      <c r="Q3502" s="45">
        <f>IF(L3502=1,F3502*INDEX(Asumsi!$B$5:$B$7,MATCH(I3502,Asumsi!$A$5:$A$7,0))-H3502,0)</f>
        <v>12901</v>
      </c>
      <c r="R3502" s="46">
        <f>MIN(G3502,INDEX(Asumsi!$C$5:$C$7,MATCH(I3502,Asumsi!$A$5:$A$7,0)))</f>
        <v>0.05</v>
      </c>
      <c r="S3502" s="43">
        <f t="shared" si="438"/>
        <v>1</v>
      </c>
      <c r="T3502" s="45">
        <f t="shared" si="439"/>
        <v>1759.2</v>
      </c>
      <c r="U3502" s="45">
        <f>IF(L3502=1,F3502*INDEX(Asumsi!$B$5:$B$7,MATCH(I3502,Asumsi!$A$5:$A$7,0))-F3502*R3502,0)</f>
        <v>14660</v>
      </c>
      <c r="V3502" s="45">
        <f>IF(S3502=1,U3502*(1-Asumsi!$B$10),U3502)</f>
        <v>13927</v>
      </c>
    </row>
    <row r="3503" spans="1:22" x14ac:dyDescent="0.35">
      <c r="A3503" s="43">
        <v>55297</v>
      </c>
      <c r="B3503" s="43" t="s">
        <v>202</v>
      </c>
      <c r="C3503" s="43" t="s">
        <v>812</v>
      </c>
      <c r="D3503" s="44">
        <v>40470</v>
      </c>
      <c r="E3503" s="43">
        <v>29</v>
      </c>
      <c r="F3503" s="43">
        <v>1133320</v>
      </c>
      <c r="G3503" s="43">
        <v>0.1</v>
      </c>
      <c r="H3503" s="43">
        <v>113332</v>
      </c>
      <c r="I3503" s="43" t="s">
        <v>76</v>
      </c>
      <c r="J3503" s="43" t="s">
        <v>145</v>
      </c>
      <c r="K3503" s="43">
        <f t="shared" si="432"/>
        <v>2010</v>
      </c>
      <c r="L3503" s="43">
        <f t="shared" si="433"/>
        <v>1</v>
      </c>
      <c r="M3503" s="43">
        <f t="shared" si="434"/>
        <v>0</v>
      </c>
      <c r="N3503" s="43">
        <f t="shared" si="435"/>
        <v>1</v>
      </c>
      <c r="O3503" s="43" t="str">
        <f t="shared" si="436"/>
        <v>D: 7%+</v>
      </c>
      <c r="P3503" s="45">
        <f t="shared" si="437"/>
        <v>1019988</v>
      </c>
      <c r="Q3503" s="45">
        <f>IF(L3503=1,F3503*INDEX(Asumsi!$B$5:$B$7,MATCH(I3503,Asumsi!$A$5:$A$7,0))-H3503,0)</f>
        <v>226664</v>
      </c>
      <c r="R3503" s="46">
        <f>MIN(G3503,INDEX(Asumsi!$C$5:$C$7,MATCH(I3503,Asumsi!$A$5:$A$7,0)))</f>
        <v>0.05</v>
      </c>
      <c r="S3503" s="43">
        <f t="shared" si="438"/>
        <v>1</v>
      </c>
      <c r="T3503" s="45">
        <f t="shared" si="439"/>
        <v>56666</v>
      </c>
      <c r="U3503" s="45">
        <f>IF(L3503=1,F3503*INDEX(Asumsi!$B$5:$B$7,MATCH(I3503,Asumsi!$A$5:$A$7,0))-F3503*R3503,0)</f>
        <v>283330</v>
      </c>
      <c r="V3503" s="45">
        <f>IF(S3503=1,U3503*(1-Asumsi!$B$10),U3503)</f>
        <v>269163.5</v>
      </c>
    </row>
    <row r="3504" spans="1:22" x14ac:dyDescent="0.35">
      <c r="A3504" s="43">
        <v>55360</v>
      </c>
      <c r="B3504" s="43" t="s">
        <v>202</v>
      </c>
      <c r="C3504" s="43" t="s">
        <v>420</v>
      </c>
      <c r="D3504" s="44">
        <v>39835</v>
      </c>
      <c r="E3504" s="43">
        <v>49</v>
      </c>
      <c r="F3504" s="43">
        <v>269660</v>
      </c>
      <c r="G3504" s="43">
        <v>7.0000000000000007E-2</v>
      </c>
      <c r="H3504" s="43">
        <v>18876</v>
      </c>
      <c r="I3504" s="43" t="s">
        <v>76</v>
      </c>
      <c r="J3504" s="43" t="s">
        <v>149</v>
      </c>
      <c r="K3504" s="43">
        <f t="shared" si="432"/>
        <v>2009</v>
      </c>
      <c r="L3504" s="43">
        <f t="shared" si="433"/>
        <v>1</v>
      </c>
      <c r="M3504" s="43">
        <f t="shared" si="434"/>
        <v>0</v>
      </c>
      <c r="N3504" s="43">
        <f t="shared" si="435"/>
        <v>1</v>
      </c>
      <c r="O3504" s="43" t="str">
        <f t="shared" si="436"/>
        <v>D: 7%+</v>
      </c>
      <c r="P3504" s="45">
        <f t="shared" si="437"/>
        <v>250784</v>
      </c>
      <c r="Q3504" s="45">
        <f>IF(L3504=1,F3504*INDEX(Asumsi!$B$5:$B$7,MATCH(I3504,Asumsi!$A$5:$A$7,0))-H3504,0)</f>
        <v>62022</v>
      </c>
      <c r="R3504" s="46">
        <f>MIN(G3504,INDEX(Asumsi!$C$5:$C$7,MATCH(I3504,Asumsi!$A$5:$A$7,0)))</f>
        <v>0.05</v>
      </c>
      <c r="S3504" s="43">
        <f t="shared" si="438"/>
        <v>1</v>
      </c>
      <c r="T3504" s="45">
        <f t="shared" si="439"/>
        <v>5393.2000000000007</v>
      </c>
      <c r="U3504" s="45">
        <f>IF(L3504=1,F3504*INDEX(Asumsi!$B$5:$B$7,MATCH(I3504,Asumsi!$A$5:$A$7,0))-F3504*R3504,0)</f>
        <v>67415</v>
      </c>
      <c r="V3504" s="45">
        <f>IF(S3504=1,U3504*(1-Asumsi!$B$10),U3504)</f>
        <v>64044.25</v>
      </c>
    </row>
    <row r="3505" spans="1:22" x14ac:dyDescent="0.35">
      <c r="A3505" s="43">
        <v>55623</v>
      </c>
      <c r="B3505" s="43" t="s">
        <v>209</v>
      </c>
      <c r="C3505" s="43" t="s">
        <v>222</v>
      </c>
      <c r="D3505" s="44">
        <v>41187</v>
      </c>
      <c r="E3505" s="43">
        <v>47</v>
      </c>
      <c r="F3505" s="43">
        <v>20697460</v>
      </c>
      <c r="G3505" s="43">
        <v>0.09</v>
      </c>
      <c r="H3505" s="43">
        <v>1862771</v>
      </c>
      <c r="I3505" s="43" t="s">
        <v>75</v>
      </c>
      <c r="J3505" s="43" t="s">
        <v>136</v>
      </c>
      <c r="K3505" s="43">
        <f t="shared" si="432"/>
        <v>2012</v>
      </c>
      <c r="L3505" s="43">
        <f t="shared" si="433"/>
        <v>0</v>
      </c>
      <c r="M3505" s="43">
        <f t="shared" si="434"/>
        <v>1</v>
      </c>
      <c r="N3505" s="43">
        <f t="shared" si="435"/>
        <v>1</v>
      </c>
      <c r="O3505" s="43" t="str">
        <f t="shared" si="436"/>
        <v>D: 7%+</v>
      </c>
      <c r="P3505" s="45">
        <f t="shared" si="437"/>
        <v>0</v>
      </c>
      <c r="Q3505" s="45">
        <f>IF(L3505=1,F3505*INDEX(Asumsi!$B$5:$B$7,MATCH(I3505,Asumsi!$A$5:$A$7,0))-H3505,0)</f>
        <v>0</v>
      </c>
      <c r="R3505" s="46">
        <f>MIN(G3505,INDEX(Asumsi!$C$5:$C$7,MATCH(I3505,Asumsi!$A$5:$A$7,0)))</f>
        <v>0.03</v>
      </c>
      <c r="S3505" s="43">
        <f t="shared" si="438"/>
        <v>1</v>
      </c>
      <c r="T3505" s="45">
        <f t="shared" si="439"/>
        <v>0</v>
      </c>
      <c r="U3505" s="45">
        <f>IF(L3505=1,F3505*INDEX(Asumsi!$B$5:$B$7,MATCH(I3505,Asumsi!$A$5:$A$7,0))-F3505*R3505,0)</f>
        <v>0</v>
      </c>
      <c r="V3505" s="45">
        <f>IF(S3505=1,U3505*(1-Asumsi!$B$10),U3505)</f>
        <v>0</v>
      </c>
    </row>
    <row r="3506" spans="1:22" x14ac:dyDescent="0.35">
      <c r="A3506" s="43">
        <v>55650</v>
      </c>
      <c r="B3506" s="43" t="s">
        <v>202</v>
      </c>
      <c r="C3506" s="43" t="s">
        <v>801</v>
      </c>
      <c r="D3506" s="44">
        <v>40837</v>
      </c>
      <c r="E3506" s="43">
        <v>41</v>
      </c>
      <c r="F3506" s="43">
        <v>2517940</v>
      </c>
      <c r="G3506" s="43">
        <v>0.1</v>
      </c>
      <c r="H3506" s="43">
        <v>251794</v>
      </c>
      <c r="I3506" s="43" t="s">
        <v>77</v>
      </c>
      <c r="J3506" s="43" t="s">
        <v>142</v>
      </c>
      <c r="K3506" s="43">
        <f t="shared" si="432"/>
        <v>2011</v>
      </c>
      <c r="L3506" s="43">
        <f t="shared" si="433"/>
        <v>1</v>
      </c>
      <c r="M3506" s="43">
        <f t="shared" si="434"/>
        <v>0</v>
      </c>
      <c r="N3506" s="43">
        <f t="shared" si="435"/>
        <v>1</v>
      </c>
      <c r="O3506" s="43" t="str">
        <f t="shared" si="436"/>
        <v>D: 7%+</v>
      </c>
      <c r="P3506" s="45">
        <f t="shared" si="437"/>
        <v>2266146</v>
      </c>
      <c r="Q3506" s="45">
        <f>IF(L3506=1,F3506*INDEX(Asumsi!$B$5:$B$7,MATCH(I3506,Asumsi!$A$5:$A$7,0))-H3506,0)</f>
        <v>503588</v>
      </c>
      <c r="R3506" s="46">
        <f>MIN(G3506,INDEX(Asumsi!$C$5:$C$7,MATCH(I3506,Asumsi!$A$5:$A$7,0)))</f>
        <v>0.05</v>
      </c>
      <c r="S3506" s="43">
        <f t="shared" si="438"/>
        <v>1</v>
      </c>
      <c r="T3506" s="45">
        <f t="shared" si="439"/>
        <v>125897</v>
      </c>
      <c r="U3506" s="45">
        <f>IF(L3506=1,F3506*INDEX(Asumsi!$B$5:$B$7,MATCH(I3506,Asumsi!$A$5:$A$7,0))-F3506*R3506,0)</f>
        <v>629485</v>
      </c>
      <c r="V3506" s="45">
        <f>IF(S3506=1,U3506*(1-Asumsi!$B$10),U3506)</f>
        <v>598010.75</v>
      </c>
    </row>
    <row r="3507" spans="1:22" x14ac:dyDescent="0.35">
      <c r="A3507" s="43">
        <v>55651</v>
      </c>
      <c r="B3507" s="43" t="s">
        <v>202</v>
      </c>
      <c r="C3507" s="43" t="s">
        <v>396</v>
      </c>
      <c r="D3507" s="44">
        <v>40975</v>
      </c>
      <c r="E3507" s="43">
        <v>41</v>
      </c>
      <c r="F3507" s="43">
        <v>1661060</v>
      </c>
      <c r="G3507" s="43">
        <v>0.01</v>
      </c>
      <c r="H3507" s="43">
        <v>16611</v>
      </c>
      <c r="I3507" s="43" t="s">
        <v>75</v>
      </c>
      <c r="J3507" s="43" t="s">
        <v>144</v>
      </c>
      <c r="K3507" s="43">
        <f t="shared" si="432"/>
        <v>2012</v>
      </c>
      <c r="L3507" s="43">
        <f t="shared" si="433"/>
        <v>1</v>
      </c>
      <c r="M3507" s="43">
        <f t="shared" si="434"/>
        <v>0</v>
      </c>
      <c r="N3507" s="43">
        <f t="shared" si="435"/>
        <v>1</v>
      </c>
      <c r="O3507" s="43" t="str">
        <f t="shared" si="436"/>
        <v>B: 1-3%</v>
      </c>
      <c r="P3507" s="45">
        <f t="shared" si="437"/>
        <v>1644449</v>
      </c>
      <c r="Q3507" s="45">
        <f>IF(L3507=1,F3507*INDEX(Asumsi!$B$5:$B$7,MATCH(I3507,Asumsi!$A$5:$A$7,0))-H3507,0)</f>
        <v>481707</v>
      </c>
      <c r="R3507" s="46">
        <f>MIN(G3507,INDEX(Asumsi!$C$5:$C$7,MATCH(I3507,Asumsi!$A$5:$A$7,0)))</f>
        <v>0.01</v>
      </c>
      <c r="S3507" s="43">
        <f t="shared" si="438"/>
        <v>0</v>
      </c>
      <c r="T3507" s="45">
        <f t="shared" si="439"/>
        <v>0</v>
      </c>
      <c r="U3507" s="45">
        <f>IF(L3507=1,F3507*INDEX(Asumsi!$B$5:$B$7,MATCH(I3507,Asumsi!$A$5:$A$7,0))-F3507*R3507,0)</f>
        <v>481707.4</v>
      </c>
      <c r="V3507" s="45">
        <f>IF(S3507=1,U3507*(1-Asumsi!$B$10),U3507)</f>
        <v>481707.4</v>
      </c>
    </row>
    <row r="3508" spans="1:22" x14ac:dyDescent="0.35">
      <c r="A3508" s="43">
        <v>56322</v>
      </c>
      <c r="B3508" s="43" t="s">
        <v>202</v>
      </c>
      <c r="C3508" s="43" t="s">
        <v>777</v>
      </c>
      <c r="D3508" s="44">
        <v>40816</v>
      </c>
      <c r="E3508" s="43">
        <v>26</v>
      </c>
      <c r="F3508" s="43">
        <v>1599680</v>
      </c>
      <c r="G3508" s="43">
        <v>0.08</v>
      </c>
      <c r="H3508" s="43">
        <v>127974</v>
      </c>
      <c r="I3508" s="43" t="s">
        <v>77</v>
      </c>
      <c r="J3508" s="43" t="s">
        <v>142</v>
      </c>
      <c r="K3508" s="43">
        <f t="shared" si="432"/>
        <v>2011</v>
      </c>
      <c r="L3508" s="43">
        <f t="shared" si="433"/>
        <v>1</v>
      </c>
      <c r="M3508" s="43">
        <f t="shared" si="434"/>
        <v>0</v>
      </c>
      <c r="N3508" s="43">
        <f t="shared" si="435"/>
        <v>1</v>
      </c>
      <c r="O3508" s="43" t="str">
        <f t="shared" si="436"/>
        <v>D: 7%+</v>
      </c>
      <c r="P3508" s="45">
        <f t="shared" si="437"/>
        <v>1471706</v>
      </c>
      <c r="Q3508" s="45">
        <f>IF(L3508=1,F3508*INDEX(Asumsi!$B$5:$B$7,MATCH(I3508,Asumsi!$A$5:$A$7,0))-H3508,0)</f>
        <v>351930</v>
      </c>
      <c r="R3508" s="46">
        <f>MIN(G3508,INDEX(Asumsi!$C$5:$C$7,MATCH(I3508,Asumsi!$A$5:$A$7,0)))</f>
        <v>0.05</v>
      </c>
      <c r="S3508" s="43">
        <f t="shared" si="438"/>
        <v>1</v>
      </c>
      <c r="T3508" s="45">
        <f t="shared" si="439"/>
        <v>47990.400000000001</v>
      </c>
      <c r="U3508" s="45">
        <f>IF(L3508=1,F3508*INDEX(Asumsi!$B$5:$B$7,MATCH(I3508,Asumsi!$A$5:$A$7,0))-F3508*R3508,0)</f>
        <v>399920</v>
      </c>
      <c r="V3508" s="45">
        <f>IF(S3508=1,U3508*(1-Asumsi!$B$10),U3508)</f>
        <v>379924</v>
      </c>
    </row>
    <row r="3509" spans="1:22" x14ac:dyDescent="0.35">
      <c r="A3509" s="43">
        <v>56608</v>
      </c>
      <c r="B3509" s="43" t="s">
        <v>202</v>
      </c>
      <c r="C3509" s="43" t="s">
        <v>781</v>
      </c>
      <c r="D3509" s="44">
        <v>40135</v>
      </c>
      <c r="E3509" s="43">
        <v>23</v>
      </c>
      <c r="F3509" s="43">
        <v>84460</v>
      </c>
      <c r="G3509" s="43">
        <v>0.1</v>
      </c>
      <c r="H3509" s="43">
        <v>8446</v>
      </c>
      <c r="I3509" s="43" t="s">
        <v>76</v>
      </c>
      <c r="J3509" s="43" t="s">
        <v>150</v>
      </c>
      <c r="K3509" s="43">
        <f t="shared" si="432"/>
        <v>2009</v>
      </c>
      <c r="L3509" s="43">
        <f t="shared" si="433"/>
        <v>1</v>
      </c>
      <c r="M3509" s="43">
        <f t="shared" si="434"/>
        <v>0</v>
      </c>
      <c r="N3509" s="43">
        <f t="shared" si="435"/>
        <v>1</v>
      </c>
      <c r="O3509" s="43" t="str">
        <f t="shared" si="436"/>
        <v>D: 7%+</v>
      </c>
      <c r="P3509" s="45">
        <f t="shared" si="437"/>
        <v>76014</v>
      </c>
      <c r="Q3509" s="45">
        <f>IF(L3509=1,F3509*INDEX(Asumsi!$B$5:$B$7,MATCH(I3509,Asumsi!$A$5:$A$7,0))-H3509,0)</f>
        <v>16892</v>
      </c>
      <c r="R3509" s="46">
        <f>MIN(G3509,INDEX(Asumsi!$C$5:$C$7,MATCH(I3509,Asumsi!$A$5:$A$7,0)))</f>
        <v>0.05</v>
      </c>
      <c r="S3509" s="43">
        <f t="shared" si="438"/>
        <v>1</v>
      </c>
      <c r="T3509" s="45">
        <f t="shared" si="439"/>
        <v>4223</v>
      </c>
      <c r="U3509" s="45">
        <f>IF(L3509=1,F3509*INDEX(Asumsi!$B$5:$B$7,MATCH(I3509,Asumsi!$A$5:$A$7,0))-F3509*R3509,0)</f>
        <v>21115</v>
      </c>
      <c r="V3509" s="45">
        <f>IF(S3509=1,U3509*(1-Asumsi!$B$10),U3509)</f>
        <v>20059.25</v>
      </c>
    </row>
    <row r="3510" spans="1:22" x14ac:dyDescent="0.35">
      <c r="A3510" s="43">
        <v>56612</v>
      </c>
      <c r="B3510" s="43" t="s">
        <v>209</v>
      </c>
      <c r="C3510" s="43" t="s">
        <v>408</v>
      </c>
      <c r="D3510" s="44">
        <v>40016</v>
      </c>
      <c r="E3510" s="43">
        <v>38</v>
      </c>
      <c r="F3510" s="43">
        <v>8017455</v>
      </c>
      <c r="G3510" s="43">
        <v>0</v>
      </c>
      <c r="H3510" s="43">
        <v>0</v>
      </c>
      <c r="I3510" s="43" t="s">
        <v>77</v>
      </c>
      <c r="J3510" s="43" t="s">
        <v>137</v>
      </c>
      <c r="K3510" s="43">
        <f t="shared" si="432"/>
        <v>2009</v>
      </c>
      <c r="L3510" s="43">
        <f t="shared" si="433"/>
        <v>0</v>
      </c>
      <c r="M3510" s="43">
        <f t="shared" si="434"/>
        <v>1</v>
      </c>
      <c r="N3510" s="43">
        <f t="shared" si="435"/>
        <v>1</v>
      </c>
      <c r="O3510" s="43" t="str">
        <f t="shared" si="436"/>
        <v>A: 0%</v>
      </c>
      <c r="P3510" s="45">
        <f t="shared" si="437"/>
        <v>0</v>
      </c>
      <c r="Q3510" s="45">
        <f>IF(L3510=1,F3510*INDEX(Asumsi!$B$5:$B$7,MATCH(I3510,Asumsi!$A$5:$A$7,0))-H3510,0)</f>
        <v>0</v>
      </c>
      <c r="R3510" s="46">
        <f>MIN(G3510,INDEX(Asumsi!$C$5:$C$7,MATCH(I3510,Asumsi!$A$5:$A$7,0)))</f>
        <v>0</v>
      </c>
      <c r="S3510" s="43">
        <f t="shared" si="438"/>
        <v>0</v>
      </c>
      <c r="T3510" s="45">
        <f t="shared" si="439"/>
        <v>0</v>
      </c>
      <c r="U3510" s="45">
        <f>IF(L3510=1,F3510*INDEX(Asumsi!$B$5:$B$7,MATCH(I3510,Asumsi!$A$5:$A$7,0))-F3510*R3510,0)</f>
        <v>0</v>
      </c>
      <c r="V3510" s="45">
        <f>IF(S3510=1,U3510*(1-Asumsi!$B$10),U3510)</f>
        <v>0</v>
      </c>
    </row>
    <row r="3511" spans="1:22" x14ac:dyDescent="0.35">
      <c r="A3511" s="43">
        <v>56835</v>
      </c>
      <c r="B3511" s="43" t="s">
        <v>202</v>
      </c>
      <c r="C3511" s="43" t="s">
        <v>819</v>
      </c>
      <c r="D3511" s="44">
        <v>40229</v>
      </c>
      <c r="E3511" s="43">
        <v>1</v>
      </c>
      <c r="F3511" s="43">
        <v>21880</v>
      </c>
      <c r="G3511" s="43">
        <v>0.1</v>
      </c>
      <c r="H3511" s="43">
        <v>2188</v>
      </c>
      <c r="I3511" s="43" t="s">
        <v>76</v>
      </c>
      <c r="J3511" s="43" t="s">
        <v>147</v>
      </c>
      <c r="K3511" s="43">
        <f t="shared" si="432"/>
        <v>2010</v>
      </c>
      <c r="L3511" s="43">
        <f t="shared" si="433"/>
        <v>1</v>
      </c>
      <c r="M3511" s="43">
        <f t="shared" si="434"/>
        <v>0</v>
      </c>
      <c r="N3511" s="43">
        <f t="shared" si="435"/>
        <v>1</v>
      </c>
      <c r="O3511" s="43" t="str">
        <f t="shared" si="436"/>
        <v>D: 7%+</v>
      </c>
      <c r="P3511" s="45">
        <f t="shared" si="437"/>
        <v>19692</v>
      </c>
      <c r="Q3511" s="45">
        <f>IF(L3511=1,F3511*INDEX(Asumsi!$B$5:$B$7,MATCH(I3511,Asumsi!$A$5:$A$7,0))-H3511,0)</f>
        <v>4376</v>
      </c>
      <c r="R3511" s="46">
        <f>MIN(G3511,INDEX(Asumsi!$C$5:$C$7,MATCH(I3511,Asumsi!$A$5:$A$7,0)))</f>
        <v>0.05</v>
      </c>
      <c r="S3511" s="43">
        <f t="shared" si="438"/>
        <v>1</v>
      </c>
      <c r="T3511" s="45">
        <f t="shared" si="439"/>
        <v>1094</v>
      </c>
      <c r="U3511" s="45">
        <f>IF(L3511=1,F3511*INDEX(Asumsi!$B$5:$B$7,MATCH(I3511,Asumsi!$A$5:$A$7,0))-F3511*R3511,0)</f>
        <v>5470</v>
      </c>
      <c r="V3511" s="45">
        <f>IF(S3511=1,U3511*(1-Asumsi!$B$10),U3511)</f>
        <v>5196.5</v>
      </c>
    </row>
    <row r="3512" spans="1:22" x14ac:dyDescent="0.35">
      <c r="A3512" s="43">
        <v>57058</v>
      </c>
      <c r="B3512" s="43" t="s">
        <v>202</v>
      </c>
      <c r="C3512" s="43" t="s">
        <v>222</v>
      </c>
      <c r="D3512" s="44">
        <v>41038</v>
      </c>
      <c r="E3512" s="43">
        <v>28</v>
      </c>
      <c r="F3512" s="43">
        <v>410860</v>
      </c>
      <c r="G3512" s="43">
        <v>0</v>
      </c>
      <c r="H3512" s="43">
        <v>0</v>
      </c>
      <c r="I3512" s="43" t="s">
        <v>76</v>
      </c>
      <c r="J3512" s="43" t="s">
        <v>138</v>
      </c>
      <c r="K3512" s="43">
        <f t="shared" si="432"/>
        <v>2012</v>
      </c>
      <c r="L3512" s="43">
        <f t="shared" si="433"/>
        <v>1</v>
      </c>
      <c r="M3512" s="43">
        <f t="shared" si="434"/>
        <v>0</v>
      </c>
      <c r="N3512" s="43">
        <f t="shared" si="435"/>
        <v>1</v>
      </c>
      <c r="O3512" s="43" t="str">
        <f t="shared" si="436"/>
        <v>A: 0%</v>
      </c>
      <c r="P3512" s="45">
        <f t="shared" si="437"/>
        <v>410860</v>
      </c>
      <c r="Q3512" s="45">
        <f>IF(L3512=1,F3512*INDEX(Asumsi!$B$5:$B$7,MATCH(I3512,Asumsi!$A$5:$A$7,0))-H3512,0)</f>
        <v>123258</v>
      </c>
      <c r="R3512" s="46">
        <f>MIN(G3512,INDEX(Asumsi!$C$5:$C$7,MATCH(I3512,Asumsi!$A$5:$A$7,0)))</f>
        <v>0</v>
      </c>
      <c r="S3512" s="43">
        <f t="shared" si="438"/>
        <v>0</v>
      </c>
      <c r="T3512" s="45">
        <f t="shared" si="439"/>
        <v>0</v>
      </c>
      <c r="U3512" s="45">
        <f>IF(L3512=1,F3512*INDEX(Asumsi!$B$5:$B$7,MATCH(I3512,Asumsi!$A$5:$A$7,0))-F3512*R3512,0)</f>
        <v>123258</v>
      </c>
      <c r="V3512" s="45">
        <f>IF(S3512=1,U3512*(1-Asumsi!$B$10),U3512)</f>
        <v>123258</v>
      </c>
    </row>
    <row r="3513" spans="1:22" x14ac:dyDescent="0.35">
      <c r="A3513" s="43">
        <v>57506</v>
      </c>
      <c r="B3513" s="43" t="s">
        <v>202</v>
      </c>
      <c r="C3513" s="43" t="s">
        <v>780</v>
      </c>
      <c r="D3513" s="44">
        <v>39857</v>
      </c>
      <c r="E3513" s="43">
        <v>48</v>
      </c>
      <c r="F3513" s="43">
        <v>665100</v>
      </c>
      <c r="G3513" s="43">
        <v>0.1</v>
      </c>
      <c r="H3513" s="43">
        <v>66510</v>
      </c>
      <c r="I3513" s="43" t="s">
        <v>76</v>
      </c>
      <c r="J3513" s="43" t="s">
        <v>145</v>
      </c>
      <c r="K3513" s="43">
        <f t="shared" si="432"/>
        <v>2009</v>
      </c>
      <c r="L3513" s="43">
        <f t="shared" si="433"/>
        <v>1</v>
      </c>
      <c r="M3513" s="43">
        <f t="shared" si="434"/>
        <v>0</v>
      </c>
      <c r="N3513" s="43">
        <f t="shared" si="435"/>
        <v>1</v>
      </c>
      <c r="O3513" s="43" t="str">
        <f t="shared" si="436"/>
        <v>D: 7%+</v>
      </c>
      <c r="P3513" s="45">
        <f t="shared" si="437"/>
        <v>598590</v>
      </c>
      <c r="Q3513" s="45">
        <f>IF(L3513=1,F3513*INDEX(Asumsi!$B$5:$B$7,MATCH(I3513,Asumsi!$A$5:$A$7,0))-H3513,0)</f>
        <v>133020</v>
      </c>
      <c r="R3513" s="46">
        <f>MIN(G3513,INDEX(Asumsi!$C$5:$C$7,MATCH(I3513,Asumsi!$A$5:$A$7,0)))</f>
        <v>0.05</v>
      </c>
      <c r="S3513" s="43">
        <f t="shared" si="438"/>
        <v>1</v>
      </c>
      <c r="T3513" s="45">
        <f t="shared" si="439"/>
        <v>33255</v>
      </c>
      <c r="U3513" s="45">
        <f>IF(L3513=1,F3513*INDEX(Asumsi!$B$5:$B$7,MATCH(I3513,Asumsi!$A$5:$A$7,0))-F3513*R3513,0)</f>
        <v>166275</v>
      </c>
      <c r="V3513" s="45">
        <f>IF(S3513=1,U3513*(1-Asumsi!$B$10),U3513)</f>
        <v>157961.25</v>
      </c>
    </row>
    <row r="3514" spans="1:22" x14ac:dyDescent="0.35">
      <c r="A3514" s="43">
        <v>57574</v>
      </c>
      <c r="B3514" s="43" t="s">
        <v>202</v>
      </c>
      <c r="C3514" s="43" t="s">
        <v>798</v>
      </c>
      <c r="D3514" s="44">
        <v>41113</v>
      </c>
      <c r="E3514" s="43">
        <v>20</v>
      </c>
      <c r="F3514" s="43">
        <v>932720</v>
      </c>
      <c r="G3514" s="43">
        <v>7.0000000000000007E-2</v>
      </c>
      <c r="H3514" s="43">
        <v>65290</v>
      </c>
      <c r="I3514" s="43" t="s">
        <v>75</v>
      </c>
      <c r="J3514" s="43" t="s">
        <v>144</v>
      </c>
      <c r="K3514" s="43">
        <f t="shared" si="432"/>
        <v>2012</v>
      </c>
      <c r="L3514" s="43">
        <f t="shared" si="433"/>
        <v>1</v>
      </c>
      <c r="M3514" s="43">
        <f t="shared" si="434"/>
        <v>0</v>
      </c>
      <c r="N3514" s="43">
        <f t="shared" si="435"/>
        <v>1</v>
      </c>
      <c r="O3514" s="43" t="str">
        <f t="shared" si="436"/>
        <v>D: 7%+</v>
      </c>
      <c r="P3514" s="45">
        <f t="shared" si="437"/>
        <v>867430</v>
      </c>
      <c r="Q3514" s="45">
        <f>IF(L3514=1,F3514*INDEX(Asumsi!$B$5:$B$7,MATCH(I3514,Asumsi!$A$5:$A$7,0))-H3514,0)</f>
        <v>214526</v>
      </c>
      <c r="R3514" s="46">
        <f>MIN(G3514,INDEX(Asumsi!$C$5:$C$7,MATCH(I3514,Asumsi!$A$5:$A$7,0)))</f>
        <v>0.03</v>
      </c>
      <c r="S3514" s="43">
        <f t="shared" si="438"/>
        <v>1</v>
      </c>
      <c r="T3514" s="45">
        <f t="shared" si="439"/>
        <v>37308.80000000001</v>
      </c>
      <c r="U3514" s="45">
        <f>IF(L3514=1,F3514*INDEX(Asumsi!$B$5:$B$7,MATCH(I3514,Asumsi!$A$5:$A$7,0))-F3514*R3514,0)</f>
        <v>251834.4</v>
      </c>
      <c r="V3514" s="45">
        <f>IF(S3514=1,U3514*(1-Asumsi!$B$10),U3514)</f>
        <v>239242.68</v>
      </c>
    </row>
    <row r="3515" spans="1:22" x14ac:dyDescent="0.35">
      <c r="A3515" s="43">
        <v>57602</v>
      </c>
      <c r="B3515" s="43" t="s">
        <v>202</v>
      </c>
      <c r="C3515" s="43" t="s">
        <v>813</v>
      </c>
      <c r="D3515" s="44">
        <v>41046</v>
      </c>
      <c r="E3515" s="43">
        <v>43</v>
      </c>
      <c r="F3515" s="43">
        <v>260720</v>
      </c>
      <c r="G3515" s="43">
        <v>0.02</v>
      </c>
      <c r="H3515" s="43">
        <v>5214</v>
      </c>
      <c r="I3515" s="43" t="s">
        <v>76</v>
      </c>
      <c r="J3515" s="43" t="s">
        <v>149</v>
      </c>
      <c r="K3515" s="43">
        <f t="shared" si="432"/>
        <v>2012</v>
      </c>
      <c r="L3515" s="43">
        <f t="shared" si="433"/>
        <v>1</v>
      </c>
      <c r="M3515" s="43">
        <f t="shared" si="434"/>
        <v>0</v>
      </c>
      <c r="N3515" s="43">
        <f t="shared" si="435"/>
        <v>1</v>
      </c>
      <c r="O3515" s="43" t="str">
        <f t="shared" si="436"/>
        <v>B: 1-3%</v>
      </c>
      <c r="P3515" s="45">
        <f t="shared" si="437"/>
        <v>255506</v>
      </c>
      <c r="Q3515" s="45">
        <f>IF(L3515=1,F3515*INDEX(Asumsi!$B$5:$B$7,MATCH(I3515,Asumsi!$A$5:$A$7,0))-H3515,0)</f>
        <v>73002</v>
      </c>
      <c r="R3515" s="46">
        <f>MIN(G3515,INDEX(Asumsi!$C$5:$C$7,MATCH(I3515,Asumsi!$A$5:$A$7,0)))</f>
        <v>0.02</v>
      </c>
      <c r="S3515" s="43">
        <f t="shared" si="438"/>
        <v>0</v>
      </c>
      <c r="T3515" s="45">
        <f t="shared" si="439"/>
        <v>0</v>
      </c>
      <c r="U3515" s="45">
        <f>IF(L3515=1,F3515*INDEX(Asumsi!$B$5:$B$7,MATCH(I3515,Asumsi!$A$5:$A$7,0))-F3515*R3515,0)</f>
        <v>73001.600000000006</v>
      </c>
      <c r="V3515" s="45">
        <f>IF(S3515=1,U3515*(1-Asumsi!$B$10),U3515)</f>
        <v>73001.600000000006</v>
      </c>
    </row>
    <row r="3516" spans="1:22" x14ac:dyDescent="0.35">
      <c r="A3516" s="43">
        <v>57921</v>
      </c>
      <c r="B3516" s="43" t="s">
        <v>202</v>
      </c>
      <c r="C3516" s="43" t="s">
        <v>697</v>
      </c>
      <c r="D3516" s="44">
        <v>40408</v>
      </c>
      <c r="E3516" s="43">
        <v>8</v>
      </c>
      <c r="F3516" s="43">
        <v>90480</v>
      </c>
      <c r="G3516" s="43">
        <v>0.01</v>
      </c>
      <c r="H3516" s="43">
        <v>905</v>
      </c>
      <c r="I3516" s="43" t="s">
        <v>77</v>
      </c>
      <c r="J3516" s="43" t="s">
        <v>142</v>
      </c>
      <c r="K3516" s="43">
        <f t="shared" si="432"/>
        <v>2010</v>
      </c>
      <c r="L3516" s="43">
        <f t="shared" si="433"/>
        <v>1</v>
      </c>
      <c r="M3516" s="43">
        <f t="shared" si="434"/>
        <v>0</v>
      </c>
      <c r="N3516" s="43">
        <f t="shared" si="435"/>
        <v>1</v>
      </c>
      <c r="O3516" s="43" t="str">
        <f t="shared" si="436"/>
        <v>B: 1-3%</v>
      </c>
      <c r="P3516" s="45">
        <f t="shared" si="437"/>
        <v>89575</v>
      </c>
      <c r="Q3516" s="45">
        <f>IF(L3516=1,F3516*INDEX(Asumsi!$B$5:$B$7,MATCH(I3516,Asumsi!$A$5:$A$7,0))-H3516,0)</f>
        <v>26239</v>
      </c>
      <c r="R3516" s="46">
        <f>MIN(G3516,INDEX(Asumsi!$C$5:$C$7,MATCH(I3516,Asumsi!$A$5:$A$7,0)))</f>
        <v>0.01</v>
      </c>
      <c r="S3516" s="43">
        <f t="shared" si="438"/>
        <v>0</v>
      </c>
      <c r="T3516" s="45">
        <f t="shared" si="439"/>
        <v>0</v>
      </c>
      <c r="U3516" s="45">
        <f>IF(L3516=1,F3516*INDEX(Asumsi!$B$5:$B$7,MATCH(I3516,Asumsi!$A$5:$A$7,0))-F3516*R3516,0)</f>
        <v>26239.200000000001</v>
      </c>
      <c r="V3516" s="45">
        <f>IF(S3516=1,U3516*(1-Asumsi!$B$10),U3516)</f>
        <v>26239.200000000001</v>
      </c>
    </row>
    <row r="3517" spans="1:22" x14ac:dyDescent="0.35">
      <c r="A3517" s="43">
        <v>57958</v>
      </c>
      <c r="B3517" s="43" t="s">
        <v>202</v>
      </c>
      <c r="C3517" s="43" t="s">
        <v>787</v>
      </c>
      <c r="D3517" s="44">
        <v>39872</v>
      </c>
      <c r="E3517" s="43">
        <v>46</v>
      </c>
      <c r="F3517" s="43">
        <v>2839660</v>
      </c>
      <c r="G3517" s="43">
        <v>7.0000000000000007E-2</v>
      </c>
      <c r="H3517" s="43">
        <v>198776</v>
      </c>
      <c r="I3517" s="43" t="s">
        <v>76</v>
      </c>
      <c r="J3517" s="43" t="s">
        <v>145</v>
      </c>
      <c r="K3517" s="43">
        <f t="shared" si="432"/>
        <v>2009</v>
      </c>
      <c r="L3517" s="43">
        <f t="shared" si="433"/>
        <v>1</v>
      </c>
      <c r="M3517" s="43">
        <f t="shared" si="434"/>
        <v>0</v>
      </c>
      <c r="N3517" s="43">
        <f t="shared" si="435"/>
        <v>1</v>
      </c>
      <c r="O3517" s="43" t="str">
        <f t="shared" si="436"/>
        <v>D: 7%+</v>
      </c>
      <c r="P3517" s="45">
        <f t="shared" si="437"/>
        <v>2640884</v>
      </c>
      <c r="Q3517" s="45">
        <f>IF(L3517=1,F3517*INDEX(Asumsi!$B$5:$B$7,MATCH(I3517,Asumsi!$A$5:$A$7,0))-H3517,0)</f>
        <v>653122</v>
      </c>
      <c r="R3517" s="46">
        <f>MIN(G3517,INDEX(Asumsi!$C$5:$C$7,MATCH(I3517,Asumsi!$A$5:$A$7,0)))</f>
        <v>0.05</v>
      </c>
      <c r="S3517" s="43">
        <f t="shared" si="438"/>
        <v>1</v>
      </c>
      <c r="T3517" s="45">
        <f t="shared" si="439"/>
        <v>56793.200000000012</v>
      </c>
      <c r="U3517" s="45">
        <f>IF(L3517=1,F3517*INDEX(Asumsi!$B$5:$B$7,MATCH(I3517,Asumsi!$A$5:$A$7,0))-F3517*R3517,0)</f>
        <v>709915</v>
      </c>
      <c r="V3517" s="45">
        <f>IF(S3517=1,U3517*(1-Asumsi!$B$10),U3517)</f>
        <v>674419.25</v>
      </c>
    </row>
    <row r="3518" spans="1:22" x14ac:dyDescent="0.35">
      <c r="A3518" s="43">
        <v>58086</v>
      </c>
      <c r="B3518" s="43" t="s">
        <v>202</v>
      </c>
      <c r="C3518" s="43" t="s">
        <v>697</v>
      </c>
      <c r="D3518" s="44">
        <v>40612</v>
      </c>
      <c r="E3518" s="43">
        <v>27</v>
      </c>
      <c r="F3518" s="43">
        <v>309240</v>
      </c>
      <c r="G3518" s="43">
        <v>0.04</v>
      </c>
      <c r="H3518" s="43">
        <v>12370</v>
      </c>
      <c r="I3518" s="43" t="s">
        <v>76</v>
      </c>
      <c r="J3518" s="43" t="s">
        <v>138</v>
      </c>
      <c r="K3518" s="43">
        <f t="shared" si="432"/>
        <v>2011</v>
      </c>
      <c r="L3518" s="43">
        <f t="shared" si="433"/>
        <v>1</v>
      </c>
      <c r="M3518" s="43">
        <f t="shared" si="434"/>
        <v>0</v>
      </c>
      <c r="N3518" s="43">
        <f t="shared" si="435"/>
        <v>1</v>
      </c>
      <c r="O3518" s="43" t="str">
        <f t="shared" si="436"/>
        <v>C: 4-6%</v>
      </c>
      <c r="P3518" s="45">
        <f t="shared" si="437"/>
        <v>296870</v>
      </c>
      <c r="Q3518" s="45">
        <f>IF(L3518=1,F3518*INDEX(Asumsi!$B$5:$B$7,MATCH(I3518,Asumsi!$A$5:$A$7,0))-H3518,0)</f>
        <v>80402</v>
      </c>
      <c r="R3518" s="46">
        <f>MIN(G3518,INDEX(Asumsi!$C$5:$C$7,MATCH(I3518,Asumsi!$A$5:$A$7,0)))</f>
        <v>0.04</v>
      </c>
      <c r="S3518" s="43">
        <f t="shared" si="438"/>
        <v>0</v>
      </c>
      <c r="T3518" s="45">
        <f t="shared" si="439"/>
        <v>0</v>
      </c>
      <c r="U3518" s="45">
        <f>IF(L3518=1,F3518*INDEX(Asumsi!$B$5:$B$7,MATCH(I3518,Asumsi!$A$5:$A$7,0))-F3518*R3518,0)</f>
        <v>80402.399999999994</v>
      </c>
      <c r="V3518" s="45">
        <f>IF(S3518=1,U3518*(1-Asumsi!$B$10),U3518)</f>
        <v>80402.399999999994</v>
      </c>
    </row>
    <row r="3519" spans="1:22" x14ac:dyDescent="0.35">
      <c r="A3519" s="43">
        <v>58182</v>
      </c>
      <c r="B3519" s="43" t="s">
        <v>202</v>
      </c>
      <c r="C3519" s="43" t="s">
        <v>808</v>
      </c>
      <c r="D3519" s="44">
        <v>39864</v>
      </c>
      <c r="E3519" s="43">
        <v>24</v>
      </c>
      <c r="F3519" s="43">
        <v>958260</v>
      </c>
      <c r="G3519" s="43">
        <v>0.05</v>
      </c>
      <c r="H3519" s="43">
        <v>47913</v>
      </c>
      <c r="I3519" s="43" t="s">
        <v>75</v>
      </c>
      <c r="J3519" s="43" t="s">
        <v>144</v>
      </c>
      <c r="K3519" s="43">
        <f t="shared" si="432"/>
        <v>2009</v>
      </c>
      <c r="L3519" s="43">
        <f t="shared" si="433"/>
        <v>1</v>
      </c>
      <c r="M3519" s="43">
        <f t="shared" si="434"/>
        <v>0</v>
      </c>
      <c r="N3519" s="43">
        <f t="shared" si="435"/>
        <v>1</v>
      </c>
      <c r="O3519" s="43" t="str">
        <f t="shared" si="436"/>
        <v>C: 4-6%</v>
      </c>
      <c r="P3519" s="45">
        <f t="shared" si="437"/>
        <v>910347</v>
      </c>
      <c r="Q3519" s="45">
        <f>IF(L3519=1,F3519*INDEX(Asumsi!$B$5:$B$7,MATCH(I3519,Asumsi!$A$5:$A$7,0))-H3519,0)</f>
        <v>239565</v>
      </c>
      <c r="R3519" s="46">
        <f>MIN(G3519,INDEX(Asumsi!$C$5:$C$7,MATCH(I3519,Asumsi!$A$5:$A$7,0)))</f>
        <v>0.03</v>
      </c>
      <c r="S3519" s="43">
        <f t="shared" si="438"/>
        <v>1</v>
      </c>
      <c r="T3519" s="45">
        <f t="shared" si="439"/>
        <v>19165.200000000004</v>
      </c>
      <c r="U3519" s="45">
        <f>IF(L3519=1,F3519*INDEX(Asumsi!$B$5:$B$7,MATCH(I3519,Asumsi!$A$5:$A$7,0))-F3519*R3519,0)</f>
        <v>258730.2</v>
      </c>
      <c r="V3519" s="45">
        <f>IF(S3519=1,U3519*(1-Asumsi!$B$10),U3519)</f>
        <v>245793.69</v>
      </c>
    </row>
    <row r="3520" spans="1:22" x14ac:dyDescent="0.35">
      <c r="A3520" s="43">
        <v>58342</v>
      </c>
      <c r="B3520" s="43" t="s">
        <v>202</v>
      </c>
      <c r="C3520" s="43" t="s">
        <v>817</v>
      </c>
      <c r="D3520" s="44">
        <v>40634</v>
      </c>
      <c r="E3520" s="43">
        <v>40</v>
      </c>
      <c r="F3520" s="43">
        <v>3437740</v>
      </c>
      <c r="G3520" s="43">
        <v>0.02</v>
      </c>
      <c r="H3520" s="43">
        <v>68755</v>
      </c>
      <c r="I3520" s="43" t="s">
        <v>77</v>
      </c>
      <c r="J3520" s="43" t="s">
        <v>142</v>
      </c>
      <c r="K3520" s="43">
        <f t="shared" si="432"/>
        <v>2011</v>
      </c>
      <c r="L3520" s="43">
        <f t="shared" si="433"/>
        <v>1</v>
      </c>
      <c r="M3520" s="43">
        <f t="shared" si="434"/>
        <v>0</v>
      </c>
      <c r="N3520" s="43">
        <f t="shared" si="435"/>
        <v>1</v>
      </c>
      <c r="O3520" s="43" t="str">
        <f t="shared" si="436"/>
        <v>B: 1-3%</v>
      </c>
      <c r="P3520" s="45">
        <f t="shared" si="437"/>
        <v>3368985</v>
      </c>
      <c r="Q3520" s="45">
        <f>IF(L3520=1,F3520*INDEX(Asumsi!$B$5:$B$7,MATCH(I3520,Asumsi!$A$5:$A$7,0))-H3520,0)</f>
        <v>962567</v>
      </c>
      <c r="R3520" s="46">
        <f>MIN(G3520,INDEX(Asumsi!$C$5:$C$7,MATCH(I3520,Asumsi!$A$5:$A$7,0)))</f>
        <v>0.02</v>
      </c>
      <c r="S3520" s="43">
        <f t="shared" si="438"/>
        <v>0</v>
      </c>
      <c r="T3520" s="45">
        <f t="shared" si="439"/>
        <v>0</v>
      </c>
      <c r="U3520" s="45">
        <f>IF(L3520=1,F3520*INDEX(Asumsi!$B$5:$B$7,MATCH(I3520,Asumsi!$A$5:$A$7,0))-F3520*R3520,0)</f>
        <v>962567.2</v>
      </c>
      <c r="V3520" s="45">
        <f>IF(S3520=1,U3520*(1-Asumsi!$B$10),U3520)</f>
        <v>962567.2</v>
      </c>
    </row>
    <row r="3521" spans="1:22" x14ac:dyDescent="0.35">
      <c r="A3521" s="43">
        <v>59174</v>
      </c>
      <c r="B3521" s="43" t="s">
        <v>202</v>
      </c>
      <c r="C3521" s="43" t="s">
        <v>800</v>
      </c>
      <c r="D3521" s="44">
        <v>40179</v>
      </c>
      <c r="E3521" s="43">
        <v>6</v>
      </c>
      <c r="F3521" s="43">
        <v>2386200</v>
      </c>
      <c r="G3521" s="43">
        <v>0.09</v>
      </c>
      <c r="H3521" s="43">
        <v>214758</v>
      </c>
      <c r="I3521" s="43" t="s">
        <v>77</v>
      </c>
      <c r="J3521" s="43" t="s">
        <v>134</v>
      </c>
      <c r="K3521" s="43">
        <f t="shared" si="432"/>
        <v>2010</v>
      </c>
      <c r="L3521" s="43">
        <f t="shared" si="433"/>
        <v>1</v>
      </c>
      <c r="M3521" s="43">
        <f t="shared" si="434"/>
        <v>0</v>
      </c>
      <c r="N3521" s="43">
        <f t="shared" si="435"/>
        <v>1</v>
      </c>
      <c r="O3521" s="43" t="str">
        <f t="shared" si="436"/>
        <v>D: 7%+</v>
      </c>
      <c r="P3521" s="45">
        <f t="shared" si="437"/>
        <v>2171442</v>
      </c>
      <c r="Q3521" s="45">
        <f>IF(L3521=1,F3521*INDEX(Asumsi!$B$5:$B$7,MATCH(I3521,Asumsi!$A$5:$A$7,0))-H3521,0)</f>
        <v>501102</v>
      </c>
      <c r="R3521" s="46">
        <f>MIN(G3521,INDEX(Asumsi!$C$5:$C$7,MATCH(I3521,Asumsi!$A$5:$A$7,0)))</f>
        <v>0.05</v>
      </c>
      <c r="S3521" s="43">
        <f t="shared" si="438"/>
        <v>1</v>
      </c>
      <c r="T3521" s="45">
        <f t="shared" si="439"/>
        <v>95447.999999999985</v>
      </c>
      <c r="U3521" s="45">
        <f>IF(L3521=1,F3521*INDEX(Asumsi!$B$5:$B$7,MATCH(I3521,Asumsi!$A$5:$A$7,0))-F3521*R3521,0)</f>
        <v>596550</v>
      </c>
      <c r="V3521" s="45">
        <f>IF(S3521=1,U3521*(1-Asumsi!$B$10),U3521)</f>
        <v>566722.5</v>
      </c>
    </row>
    <row r="3522" spans="1:22" x14ac:dyDescent="0.35">
      <c r="A3522" s="43">
        <v>59361</v>
      </c>
      <c r="B3522" s="43" t="s">
        <v>202</v>
      </c>
      <c r="C3522" s="43" t="s">
        <v>810</v>
      </c>
      <c r="D3522" s="44">
        <v>41150</v>
      </c>
      <c r="E3522" s="43">
        <v>45</v>
      </c>
      <c r="F3522" s="43">
        <v>2016680</v>
      </c>
      <c r="G3522" s="43">
        <v>0.09</v>
      </c>
      <c r="H3522" s="43">
        <v>181501</v>
      </c>
      <c r="I3522" s="43" t="s">
        <v>77</v>
      </c>
      <c r="J3522" s="43" t="s">
        <v>134</v>
      </c>
      <c r="K3522" s="43">
        <f t="shared" ref="K3522:K3585" si="440">YEAR(D3522)</f>
        <v>2012</v>
      </c>
      <c r="L3522" s="43">
        <f t="shared" ref="L3522:L3585" si="441">IF(B3522="Order Finished",1,0)</f>
        <v>1</v>
      </c>
      <c r="M3522" s="43">
        <f t="shared" ref="M3522:M3585" si="442">IF(B3522="Order Returned",1,0)</f>
        <v>0</v>
      </c>
      <c r="N3522" s="43">
        <f t="shared" ref="N3522:N3585" si="443">IF(B3522="Order Cancelled",0,1)</f>
        <v>1</v>
      </c>
      <c r="O3522" s="43" t="str">
        <f t="shared" ref="O3522:O3585" si="444">IF(G3522=0,"A: 0%",IF(G3522&lt;=0.03,"B: 1-3%",IF(G3522&lt;=0.06,"C: 4-6%","D: 7%+")))</f>
        <v>D: 7%+</v>
      </c>
      <c r="P3522" s="45">
        <f t="shared" ref="P3522:P3585" si="445">IF(L3522=1,F3522-H3522,0)</f>
        <v>1835179</v>
      </c>
      <c r="Q3522" s="45">
        <f>IF(L3522=1,F3522*INDEX(Asumsi!$B$5:$B$7,MATCH(I3522,Asumsi!$A$5:$A$7,0))-H3522,0)</f>
        <v>423503</v>
      </c>
      <c r="R3522" s="46">
        <f>MIN(G3522,INDEX(Asumsi!$C$5:$C$7,MATCH(I3522,Asumsi!$A$5:$A$7,0)))</f>
        <v>0.05</v>
      </c>
      <c r="S3522" s="43">
        <f t="shared" ref="S3522:S3585" si="446">IF(G3522&gt;R3522,1,0)</f>
        <v>1</v>
      </c>
      <c r="T3522" s="45">
        <f t="shared" ref="T3522:T3585" si="447">IF(L3522=1,F3522*(G3522-R3522),0)</f>
        <v>80667.199999999983</v>
      </c>
      <c r="U3522" s="45">
        <f>IF(L3522=1,F3522*INDEX(Asumsi!$B$5:$B$7,MATCH(I3522,Asumsi!$A$5:$A$7,0))-F3522*R3522,0)</f>
        <v>504170</v>
      </c>
      <c r="V3522" s="45">
        <f>IF(S3522=1,U3522*(1-Asumsi!$B$10),U3522)</f>
        <v>478961.5</v>
      </c>
    </row>
    <row r="3523" spans="1:22" x14ac:dyDescent="0.35">
      <c r="A3523" s="43">
        <v>59365</v>
      </c>
      <c r="B3523" s="43" t="s">
        <v>202</v>
      </c>
      <c r="C3523" s="43" t="s">
        <v>803</v>
      </c>
      <c r="D3523" s="44">
        <v>40154</v>
      </c>
      <c r="E3523" s="43">
        <v>1</v>
      </c>
      <c r="F3523" s="43">
        <v>1068600</v>
      </c>
      <c r="G3523" s="43">
        <v>0.05</v>
      </c>
      <c r="H3523" s="43">
        <v>53430</v>
      </c>
      <c r="I3523" s="43" t="s">
        <v>77</v>
      </c>
      <c r="J3523" s="43" t="s">
        <v>134</v>
      </c>
      <c r="K3523" s="43">
        <f t="shared" si="440"/>
        <v>2009</v>
      </c>
      <c r="L3523" s="43">
        <f t="shared" si="441"/>
        <v>1</v>
      </c>
      <c r="M3523" s="43">
        <f t="shared" si="442"/>
        <v>0</v>
      </c>
      <c r="N3523" s="43">
        <f t="shared" si="443"/>
        <v>1</v>
      </c>
      <c r="O3523" s="43" t="str">
        <f t="shared" si="444"/>
        <v>C: 4-6%</v>
      </c>
      <c r="P3523" s="45">
        <f t="shared" si="445"/>
        <v>1015170</v>
      </c>
      <c r="Q3523" s="45">
        <f>IF(L3523=1,F3523*INDEX(Asumsi!$B$5:$B$7,MATCH(I3523,Asumsi!$A$5:$A$7,0))-H3523,0)</f>
        <v>267150</v>
      </c>
      <c r="R3523" s="46">
        <f>MIN(G3523,INDEX(Asumsi!$C$5:$C$7,MATCH(I3523,Asumsi!$A$5:$A$7,0)))</f>
        <v>0.05</v>
      </c>
      <c r="S3523" s="43">
        <f t="shared" si="446"/>
        <v>0</v>
      </c>
      <c r="T3523" s="45">
        <f t="shared" si="447"/>
        <v>0</v>
      </c>
      <c r="U3523" s="45">
        <f>IF(L3523=1,F3523*INDEX(Asumsi!$B$5:$B$7,MATCH(I3523,Asumsi!$A$5:$A$7,0))-F3523*R3523,0)</f>
        <v>267150</v>
      </c>
      <c r="V3523" s="45">
        <f>IF(S3523=1,U3523*(1-Asumsi!$B$10),U3523)</f>
        <v>267150</v>
      </c>
    </row>
    <row r="3524" spans="1:22" x14ac:dyDescent="0.35">
      <c r="A3524" s="43">
        <v>59492</v>
      </c>
      <c r="B3524" s="43" t="s">
        <v>202</v>
      </c>
      <c r="C3524" s="43" t="s">
        <v>816</v>
      </c>
      <c r="D3524" s="44">
        <v>41213</v>
      </c>
      <c r="E3524" s="43">
        <v>25</v>
      </c>
      <c r="F3524" s="43">
        <v>340800</v>
      </c>
      <c r="G3524" s="43">
        <v>0.02</v>
      </c>
      <c r="H3524" s="43">
        <v>6816</v>
      </c>
      <c r="I3524" s="43" t="s">
        <v>76</v>
      </c>
      <c r="J3524" s="43" t="s">
        <v>145</v>
      </c>
      <c r="K3524" s="43">
        <f t="shared" si="440"/>
        <v>2012</v>
      </c>
      <c r="L3524" s="43">
        <f t="shared" si="441"/>
        <v>1</v>
      </c>
      <c r="M3524" s="43">
        <f t="shared" si="442"/>
        <v>0</v>
      </c>
      <c r="N3524" s="43">
        <f t="shared" si="443"/>
        <v>1</v>
      </c>
      <c r="O3524" s="43" t="str">
        <f t="shared" si="444"/>
        <v>B: 1-3%</v>
      </c>
      <c r="P3524" s="45">
        <f t="shared" si="445"/>
        <v>333984</v>
      </c>
      <c r="Q3524" s="45">
        <f>IF(L3524=1,F3524*INDEX(Asumsi!$B$5:$B$7,MATCH(I3524,Asumsi!$A$5:$A$7,0))-H3524,0)</f>
        <v>95424</v>
      </c>
      <c r="R3524" s="46">
        <f>MIN(G3524,INDEX(Asumsi!$C$5:$C$7,MATCH(I3524,Asumsi!$A$5:$A$7,0)))</f>
        <v>0.02</v>
      </c>
      <c r="S3524" s="43">
        <f t="shared" si="446"/>
        <v>0</v>
      </c>
      <c r="T3524" s="45">
        <f t="shared" si="447"/>
        <v>0</v>
      </c>
      <c r="U3524" s="45">
        <f>IF(L3524=1,F3524*INDEX(Asumsi!$B$5:$B$7,MATCH(I3524,Asumsi!$A$5:$A$7,0))-F3524*R3524,0)</f>
        <v>95424</v>
      </c>
      <c r="V3524" s="45">
        <f>IF(S3524=1,U3524*(1-Asumsi!$B$10),U3524)</f>
        <v>95424</v>
      </c>
    </row>
    <row r="3525" spans="1:22" x14ac:dyDescent="0.35">
      <c r="A3525" s="43">
        <v>59684</v>
      </c>
      <c r="B3525" s="43" t="s">
        <v>202</v>
      </c>
      <c r="C3525" s="43" t="s">
        <v>779</v>
      </c>
      <c r="D3525" s="44">
        <v>40541</v>
      </c>
      <c r="E3525" s="43">
        <v>50</v>
      </c>
      <c r="F3525" s="43">
        <v>18119800</v>
      </c>
      <c r="G3525" s="43">
        <v>7.0000000000000007E-2</v>
      </c>
      <c r="H3525" s="43">
        <v>1268386</v>
      </c>
      <c r="I3525" s="43" t="s">
        <v>76</v>
      </c>
      <c r="J3525" s="43" t="s">
        <v>141</v>
      </c>
      <c r="K3525" s="43">
        <f t="shared" si="440"/>
        <v>2010</v>
      </c>
      <c r="L3525" s="43">
        <f t="shared" si="441"/>
        <v>1</v>
      </c>
      <c r="M3525" s="43">
        <f t="shared" si="442"/>
        <v>0</v>
      </c>
      <c r="N3525" s="43">
        <f t="shared" si="443"/>
        <v>1</v>
      </c>
      <c r="O3525" s="43" t="str">
        <f t="shared" si="444"/>
        <v>D: 7%+</v>
      </c>
      <c r="P3525" s="45">
        <f t="shared" si="445"/>
        <v>16851414</v>
      </c>
      <c r="Q3525" s="45">
        <f>IF(L3525=1,F3525*INDEX(Asumsi!$B$5:$B$7,MATCH(I3525,Asumsi!$A$5:$A$7,0))-H3525,0)</f>
        <v>4167554</v>
      </c>
      <c r="R3525" s="46">
        <f>MIN(G3525,INDEX(Asumsi!$C$5:$C$7,MATCH(I3525,Asumsi!$A$5:$A$7,0)))</f>
        <v>0.05</v>
      </c>
      <c r="S3525" s="43">
        <f t="shared" si="446"/>
        <v>1</v>
      </c>
      <c r="T3525" s="45">
        <f t="shared" si="447"/>
        <v>362396.00000000006</v>
      </c>
      <c r="U3525" s="45">
        <f>IF(L3525=1,F3525*INDEX(Asumsi!$B$5:$B$7,MATCH(I3525,Asumsi!$A$5:$A$7,0))-F3525*R3525,0)</f>
        <v>4529950</v>
      </c>
      <c r="V3525" s="45">
        <f>IF(S3525=1,U3525*(1-Asumsi!$B$10),U3525)</f>
        <v>4303452.5</v>
      </c>
    </row>
    <row r="3526" spans="1:22" x14ac:dyDescent="0.35">
      <c r="A3526" s="43">
        <v>512</v>
      </c>
      <c r="B3526" s="43" t="s">
        <v>202</v>
      </c>
      <c r="C3526" s="43" t="s">
        <v>820</v>
      </c>
      <c r="D3526" s="44">
        <v>40682</v>
      </c>
      <c r="E3526" s="43">
        <v>6</v>
      </c>
      <c r="F3526" s="43">
        <v>2619060</v>
      </c>
      <c r="G3526" s="43">
        <v>0.06</v>
      </c>
      <c r="H3526" s="43">
        <v>157144</v>
      </c>
      <c r="I3526" s="43" t="s">
        <v>75</v>
      </c>
      <c r="J3526" s="43" t="s">
        <v>135</v>
      </c>
      <c r="K3526" s="43">
        <f t="shared" si="440"/>
        <v>2011</v>
      </c>
      <c r="L3526" s="43">
        <f t="shared" si="441"/>
        <v>1</v>
      </c>
      <c r="M3526" s="43">
        <f t="shared" si="442"/>
        <v>0</v>
      </c>
      <c r="N3526" s="43">
        <f t="shared" si="443"/>
        <v>1</v>
      </c>
      <c r="O3526" s="43" t="str">
        <f t="shared" si="444"/>
        <v>C: 4-6%</v>
      </c>
      <c r="P3526" s="45">
        <f t="shared" si="445"/>
        <v>2461916</v>
      </c>
      <c r="Q3526" s="45">
        <f>IF(L3526=1,F3526*INDEX(Asumsi!$B$5:$B$7,MATCH(I3526,Asumsi!$A$5:$A$7,0))-H3526,0)</f>
        <v>628574</v>
      </c>
      <c r="R3526" s="46">
        <f>MIN(G3526,INDEX(Asumsi!$C$5:$C$7,MATCH(I3526,Asumsi!$A$5:$A$7,0)))</f>
        <v>0.03</v>
      </c>
      <c r="S3526" s="43">
        <f t="shared" si="446"/>
        <v>1</v>
      </c>
      <c r="T3526" s="45">
        <f t="shared" si="447"/>
        <v>78571.8</v>
      </c>
      <c r="U3526" s="45">
        <f>IF(L3526=1,F3526*INDEX(Asumsi!$B$5:$B$7,MATCH(I3526,Asumsi!$A$5:$A$7,0))-F3526*R3526,0)</f>
        <v>707146.2</v>
      </c>
      <c r="V3526" s="45">
        <f>IF(S3526=1,U3526*(1-Asumsi!$B$10),U3526)</f>
        <v>671788.8899999999</v>
      </c>
    </row>
    <row r="3527" spans="1:22" x14ac:dyDescent="0.35">
      <c r="A3527" s="43">
        <v>1287</v>
      </c>
      <c r="B3527" s="43" t="s">
        <v>202</v>
      </c>
      <c r="C3527" s="43" t="s">
        <v>821</v>
      </c>
      <c r="D3527" s="44">
        <v>39998</v>
      </c>
      <c r="E3527" s="43">
        <v>39</v>
      </c>
      <c r="F3527" s="43">
        <v>7817300</v>
      </c>
      <c r="G3527" s="43">
        <v>0.06</v>
      </c>
      <c r="H3527" s="43">
        <v>469038</v>
      </c>
      <c r="I3527" s="43" t="s">
        <v>75</v>
      </c>
      <c r="J3527" s="43" t="s">
        <v>144</v>
      </c>
      <c r="K3527" s="43">
        <f t="shared" si="440"/>
        <v>2009</v>
      </c>
      <c r="L3527" s="43">
        <f t="shared" si="441"/>
        <v>1</v>
      </c>
      <c r="M3527" s="43">
        <f t="shared" si="442"/>
        <v>0</v>
      </c>
      <c r="N3527" s="43">
        <f t="shared" si="443"/>
        <v>1</v>
      </c>
      <c r="O3527" s="43" t="str">
        <f t="shared" si="444"/>
        <v>C: 4-6%</v>
      </c>
      <c r="P3527" s="45">
        <f t="shared" si="445"/>
        <v>7348262</v>
      </c>
      <c r="Q3527" s="45">
        <f>IF(L3527=1,F3527*INDEX(Asumsi!$B$5:$B$7,MATCH(I3527,Asumsi!$A$5:$A$7,0))-H3527,0)</f>
        <v>1876152</v>
      </c>
      <c r="R3527" s="46">
        <f>MIN(G3527,INDEX(Asumsi!$C$5:$C$7,MATCH(I3527,Asumsi!$A$5:$A$7,0)))</f>
        <v>0.03</v>
      </c>
      <c r="S3527" s="43">
        <f t="shared" si="446"/>
        <v>1</v>
      </c>
      <c r="T3527" s="45">
        <f t="shared" si="447"/>
        <v>234519</v>
      </c>
      <c r="U3527" s="45">
        <f>IF(L3527=1,F3527*INDEX(Asumsi!$B$5:$B$7,MATCH(I3527,Asumsi!$A$5:$A$7,0))-F3527*R3527,0)</f>
        <v>2110671</v>
      </c>
      <c r="V3527" s="45">
        <f>IF(S3527=1,U3527*(1-Asumsi!$B$10),U3527)</f>
        <v>2005137.45</v>
      </c>
    </row>
    <row r="3528" spans="1:22" x14ac:dyDescent="0.35">
      <c r="A3528" s="43">
        <v>1895</v>
      </c>
      <c r="B3528" s="43" t="s">
        <v>202</v>
      </c>
      <c r="C3528" s="43" t="s">
        <v>821</v>
      </c>
      <c r="D3528" s="44">
        <v>39962</v>
      </c>
      <c r="E3528" s="43">
        <v>5</v>
      </c>
      <c r="F3528" s="43">
        <v>82500</v>
      </c>
      <c r="G3528" s="43">
        <v>0.02</v>
      </c>
      <c r="H3528" s="43">
        <v>1650</v>
      </c>
      <c r="I3528" s="43" t="s">
        <v>76</v>
      </c>
      <c r="J3528" s="43" t="s">
        <v>145</v>
      </c>
      <c r="K3528" s="43">
        <f t="shared" si="440"/>
        <v>2009</v>
      </c>
      <c r="L3528" s="43">
        <f t="shared" si="441"/>
        <v>1</v>
      </c>
      <c r="M3528" s="43">
        <f t="shared" si="442"/>
        <v>0</v>
      </c>
      <c r="N3528" s="43">
        <f t="shared" si="443"/>
        <v>1</v>
      </c>
      <c r="O3528" s="43" t="str">
        <f t="shared" si="444"/>
        <v>B: 1-3%</v>
      </c>
      <c r="P3528" s="45">
        <f t="shared" si="445"/>
        <v>80850</v>
      </c>
      <c r="Q3528" s="45">
        <f>IF(L3528=1,F3528*INDEX(Asumsi!$B$5:$B$7,MATCH(I3528,Asumsi!$A$5:$A$7,0))-H3528,0)</f>
        <v>23100</v>
      </c>
      <c r="R3528" s="46">
        <f>MIN(G3528,INDEX(Asumsi!$C$5:$C$7,MATCH(I3528,Asumsi!$A$5:$A$7,0)))</f>
        <v>0.02</v>
      </c>
      <c r="S3528" s="43">
        <f t="shared" si="446"/>
        <v>0</v>
      </c>
      <c r="T3528" s="45">
        <f t="shared" si="447"/>
        <v>0</v>
      </c>
      <c r="U3528" s="45">
        <f>IF(L3528=1,F3528*INDEX(Asumsi!$B$5:$B$7,MATCH(I3528,Asumsi!$A$5:$A$7,0))-F3528*R3528,0)</f>
        <v>23100</v>
      </c>
      <c r="V3528" s="45">
        <f>IF(S3528=1,U3528*(1-Asumsi!$B$10),U3528)</f>
        <v>23100</v>
      </c>
    </row>
    <row r="3529" spans="1:22" x14ac:dyDescent="0.35">
      <c r="A3529" s="43">
        <v>2023</v>
      </c>
      <c r="B3529" s="43" t="s">
        <v>202</v>
      </c>
      <c r="C3529" s="43" t="s">
        <v>820</v>
      </c>
      <c r="D3529" s="44">
        <v>41034</v>
      </c>
      <c r="E3529" s="43">
        <v>4</v>
      </c>
      <c r="F3529" s="43">
        <v>589780</v>
      </c>
      <c r="G3529" s="43">
        <v>0.09</v>
      </c>
      <c r="H3529" s="43">
        <v>53080</v>
      </c>
      <c r="I3529" s="43" t="s">
        <v>77</v>
      </c>
      <c r="J3529" s="43" t="s">
        <v>142</v>
      </c>
      <c r="K3529" s="43">
        <f t="shared" si="440"/>
        <v>2012</v>
      </c>
      <c r="L3529" s="43">
        <f t="shared" si="441"/>
        <v>1</v>
      </c>
      <c r="M3529" s="43">
        <f t="shared" si="442"/>
        <v>0</v>
      </c>
      <c r="N3529" s="43">
        <f t="shared" si="443"/>
        <v>1</v>
      </c>
      <c r="O3529" s="43" t="str">
        <f t="shared" si="444"/>
        <v>D: 7%+</v>
      </c>
      <c r="P3529" s="45">
        <f t="shared" si="445"/>
        <v>536700</v>
      </c>
      <c r="Q3529" s="45">
        <f>IF(L3529=1,F3529*INDEX(Asumsi!$B$5:$B$7,MATCH(I3529,Asumsi!$A$5:$A$7,0))-H3529,0)</f>
        <v>123854</v>
      </c>
      <c r="R3529" s="46">
        <f>MIN(G3529,INDEX(Asumsi!$C$5:$C$7,MATCH(I3529,Asumsi!$A$5:$A$7,0)))</f>
        <v>0.05</v>
      </c>
      <c r="S3529" s="43">
        <f t="shared" si="446"/>
        <v>1</v>
      </c>
      <c r="T3529" s="45">
        <f t="shared" si="447"/>
        <v>23591.199999999997</v>
      </c>
      <c r="U3529" s="45">
        <f>IF(L3529=1,F3529*INDEX(Asumsi!$B$5:$B$7,MATCH(I3529,Asumsi!$A$5:$A$7,0))-F3529*R3529,0)</f>
        <v>147445</v>
      </c>
      <c r="V3529" s="45">
        <f>IF(S3529=1,U3529*(1-Asumsi!$B$10),U3529)</f>
        <v>140072.75</v>
      </c>
    </row>
    <row r="3530" spans="1:22" x14ac:dyDescent="0.35">
      <c r="A3530" s="43">
        <v>2593</v>
      </c>
      <c r="B3530" s="43" t="s">
        <v>202</v>
      </c>
      <c r="C3530" s="43" t="s">
        <v>822</v>
      </c>
      <c r="D3530" s="44">
        <v>40424</v>
      </c>
      <c r="E3530" s="43">
        <v>5</v>
      </c>
      <c r="F3530" s="43">
        <v>4008240</v>
      </c>
      <c r="G3530" s="43">
        <v>0.1</v>
      </c>
      <c r="H3530" s="43">
        <v>400824</v>
      </c>
      <c r="I3530" s="43" t="s">
        <v>76</v>
      </c>
      <c r="J3530" s="43" t="s">
        <v>138</v>
      </c>
      <c r="K3530" s="43">
        <f t="shared" si="440"/>
        <v>2010</v>
      </c>
      <c r="L3530" s="43">
        <f t="shared" si="441"/>
        <v>1</v>
      </c>
      <c r="M3530" s="43">
        <f t="shared" si="442"/>
        <v>0</v>
      </c>
      <c r="N3530" s="43">
        <f t="shared" si="443"/>
        <v>1</v>
      </c>
      <c r="O3530" s="43" t="str">
        <f t="shared" si="444"/>
        <v>D: 7%+</v>
      </c>
      <c r="P3530" s="45">
        <f t="shared" si="445"/>
        <v>3607416</v>
      </c>
      <c r="Q3530" s="45">
        <f>IF(L3530=1,F3530*INDEX(Asumsi!$B$5:$B$7,MATCH(I3530,Asumsi!$A$5:$A$7,0))-H3530,0)</f>
        <v>801648</v>
      </c>
      <c r="R3530" s="46">
        <f>MIN(G3530,INDEX(Asumsi!$C$5:$C$7,MATCH(I3530,Asumsi!$A$5:$A$7,0)))</f>
        <v>0.05</v>
      </c>
      <c r="S3530" s="43">
        <f t="shared" si="446"/>
        <v>1</v>
      </c>
      <c r="T3530" s="45">
        <f t="shared" si="447"/>
        <v>200412</v>
      </c>
      <c r="U3530" s="45">
        <f>IF(L3530=1,F3530*INDEX(Asumsi!$B$5:$B$7,MATCH(I3530,Asumsi!$A$5:$A$7,0))-F3530*R3530,0)</f>
        <v>1002060</v>
      </c>
      <c r="V3530" s="45">
        <f>IF(S3530=1,U3530*(1-Asumsi!$B$10),U3530)</f>
        <v>951957</v>
      </c>
    </row>
    <row r="3531" spans="1:22" x14ac:dyDescent="0.35">
      <c r="A3531" s="43">
        <v>3461</v>
      </c>
      <c r="B3531" s="43" t="s">
        <v>202</v>
      </c>
      <c r="C3531" s="43" t="s">
        <v>823</v>
      </c>
      <c r="D3531" s="44">
        <v>40208</v>
      </c>
      <c r="E3531" s="43">
        <v>47</v>
      </c>
      <c r="F3531" s="43">
        <v>4106758</v>
      </c>
      <c r="G3531" s="43">
        <v>0.1</v>
      </c>
      <c r="H3531" s="43">
        <v>410676</v>
      </c>
      <c r="I3531" s="43" t="s">
        <v>77</v>
      </c>
      <c r="J3531" s="43" t="s">
        <v>137</v>
      </c>
      <c r="K3531" s="43">
        <f t="shared" si="440"/>
        <v>2010</v>
      </c>
      <c r="L3531" s="43">
        <f t="shared" si="441"/>
        <v>1</v>
      </c>
      <c r="M3531" s="43">
        <f t="shared" si="442"/>
        <v>0</v>
      </c>
      <c r="N3531" s="43">
        <f t="shared" si="443"/>
        <v>1</v>
      </c>
      <c r="O3531" s="43" t="str">
        <f t="shared" si="444"/>
        <v>D: 7%+</v>
      </c>
      <c r="P3531" s="45">
        <f t="shared" si="445"/>
        <v>3696082</v>
      </c>
      <c r="Q3531" s="45">
        <f>IF(L3531=1,F3531*INDEX(Asumsi!$B$5:$B$7,MATCH(I3531,Asumsi!$A$5:$A$7,0))-H3531,0)</f>
        <v>821351.39999999991</v>
      </c>
      <c r="R3531" s="46">
        <f>MIN(G3531,INDEX(Asumsi!$C$5:$C$7,MATCH(I3531,Asumsi!$A$5:$A$7,0)))</f>
        <v>0.05</v>
      </c>
      <c r="S3531" s="43">
        <f t="shared" si="446"/>
        <v>1</v>
      </c>
      <c r="T3531" s="45">
        <f t="shared" si="447"/>
        <v>205337.90000000002</v>
      </c>
      <c r="U3531" s="45">
        <f>IF(L3531=1,F3531*INDEX(Asumsi!$B$5:$B$7,MATCH(I3531,Asumsi!$A$5:$A$7,0))-F3531*R3531,0)</f>
        <v>1026689.4999999999</v>
      </c>
      <c r="V3531" s="45">
        <f>IF(S3531=1,U3531*(1-Asumsi!$B$10),U3531)</f>
        <v>975355.02499999979</v>
      </c>
    </row>
    <row r="3532" spans="1:22" x14ac:dyDescent="0.35">
      <c r="A3532" s="43">
        <v>3554</v>
      </c>
      <c r="B3532" s="43" t="s">
        <v>202</v>
      </c>
      <c r="C3532" s="43" t="s">
        <v>377</v>
      </c>
      <c r="D3532" s="44">
        <v>40710</v>
      </c>
      <c r="E3532" s="43">
        <v>25</v>
      </c>
      <c r="F3532" s="43">
        <v>577820</v>
      </c>
      <c r="G3532" s="43">
        <v>0.08</v>
      </c>
      <c r="H3532" s="43">
        <v>46226</v>
      </c>
      <c r="I3532" s="43" t="s">
        <v>76</v>
      </c>
      <c r="J3532" s="43" t="s">
        <v>145</v>
      </c>
      <c r="K3532" s="43">
        <f t="shared" si="440"/>
        <v>2011</v>
      </c>
      <c r="L3532" s="43">
        <f t="shared" si="441"/>
        <v>1</v>
      </c>
      <c r="M3532" s="43">
        <f t="shared" si="442"/>
        <v>0</v>
      </c>
      <c r="N3532" s="43">
        <f t="shared" si="443"/>
        <v>1</v>
      </c>
      <c r="O3532" s="43" t="str">
        <f t="shared" si="444"/>
        <v>D: 7%+</v>
      </c>
      <c r="P3532" s="45">
        <f t="shared" si="445"/>
        <v>531594</v>
      </c>
      <c r="Q3532" s="45">
        <f>IF(L3532=1,F3532*INDEX(Asumsi!$B$5:$B$7,MATCH(I3532,Asumsi!$A$5:$A$7,0))-H3532,0)</f>
        <v>127120</v>
      </c>
      <c r="R3532" s="46">
        <f>MIN(G3532,INDEX(Asumsi!$C$5:$C$7,MATCH(I3532,Asumsi!$A$5:$A$7,0)))</f>
        <v>0.05</v>
      </c>
      <c r="S3532" s="43">
        <f t="shared" si="446"/>
        <v>1</v>
      </c>
      <c r="T3532" s="45">
        <f t="shared" si="447"/>
        <v>17334.599999999999</v>
      </c>
      <c r="U3532" s="45">
        <f>IF(L3532=1,F3532*INDEX(Asumsi!$B$5:$B$7,MATCH(I3532,Asumsi!$A$5:$A$7,0))-F3532*R3532,0)</f>
        <v>144455</v>
      </c>
      <c r="V3532" s="45">
        <f>IF(S3532=1,U3532*(1-Asumsi!$B$10),U3532)</f>
        <v>137232.25</v>
      </c>
    </row>
    <row r="3533" spans="1:22" x14ac:dyDescent="0.35">
      <c r="A3533" s="43">
        <v>4166</v>
      </c>
      <c r="B3533" s="43" t="s">
        <v>202</v>
      </c>
      <c r="C3533" s="43" t="s">
        <v>783</v>
      </c>
      <c r="D3533" s="44">
        <v>40236</v>
      </c>
      <c r="E3533" s="43">
        <v>19</v>
      </c>
      <c r="F3533" s="43">
        <v>277700</v>
      </c>
      <c r="G3533" s="43">
        <v>0.08</v>
      </c>
      <c r="H3533" s="43">
        <v>22216</v>
      </c>
      <c r="I3533" s="43" t="s">
        <v>76</v>
      </c>
      <c r="J3533" s="43" t="s">
        <v>138</v>
      </c>
      <c r="K3533" s="43">
        <f t="shared" si="440"/>
        <v>2010</v>
      </c>
      <c r="L3533" s="43">
        <f t="shared" si="441"/>
        <v>1</v>
      </c>
      <c r="M3533" s="43">
        <f t="shared" si="442"/>
        <v>0</v>
      </c>
      <c r="N3533" s="43">
        <f t="shared" si="443"/>
        <v>1</v>
      </c>
      <c r="O3533" s="43" t="str">
        <f t="shared" si="444"/>
        <v>D: 7%+</v>
      </c>
      <c r="P3533" s="45">
        <f t="shared" si="445"/>
        <v>255484</v>
      </c>
      <c r="Q3533" s="45">
        <f>IF(L3533=1,F3533*INDEX(Asumsi!$B$5:$B$7,MATCH(I3533,Asumsi!$A$5:$A$7,0))-H3533,0)</f>
        <v>61094</v>
      </c>
      <c r="R3533" s="46">
        <f>MIN(G3533,INDEX(Asumsi!$C$5:$C$7,MATCH(I3533,Asumsi!$A$5:$A$7,0)))</f>
        <v>0.05</v>
      </c>
      <c r="S3533" s="43">
        <f t="shared" si="446"/>
        <v>1</v>
      </c>
      <c r="T3533" s="45">
        <f t="shared" si="447"/>
        <v>8331</v>
      </c>
      <c r="U3533" s="45">
        <f>IF(L3533=1,F3533*INDEX(Asumsi!$B$5:$B$7,MATCH(I3533,Asumsi!$A$5:$A$7,0))-F3533*R3533,0)</f>
        <v>69425</v>
      </c>
      <c r="V3533" s="45">
        <f>IF(S3533=1,U3533*(1-Asumsi!$B$10),U3533)</f>
        <v>65953.75</v>
      </c>
    </row>
    <row r="3534" spans="1:22" x14ac:dyDescent="0.35">
      <c r="A3534" s="43">
        <v>5059</v>
      </c>
      <c r="B3534" s="43" t="s">
        <v>209</v>
      </c>
      <c r="C3534" s="43" t="s">
        <v>824</v>
      </c>
      <c r="D3534" s="44">
        <v>40491</v>
      </c>
      <c r="E3534" s="43">
        <v>5</v>
      </c>
      <c r="F3534" s="43">
        <v>82360</v>
      </c>
      <c r="G3534" s="43">
        <v>0.1</v>
      </c>
      <c r="H3534" s="43">
        <v>8236</v>
      </c>
      <c r="I3534" s="43" t="s">
        <v>76</v>
      </c>
      <c r="J3534" s="43" t="s">
        <v>138</v>
      </c>
      <c r="K3534" s="43">
        <f t="shared" si="440"/>
        <v>2010</v>
      </c>
      <c r="L3534" s="43">
        <f t="shared" si="441"/>
        <v>0</v>
      </c>
      <c r="M3534" s="43">
        <f t="shared" si="442"/>
        <v>1</v>
      </c>
      <c r="N3534" s="43">
        <f t="shared" si="443"/>
        <v>1</v>
      </c>
      <c r="O3534" s="43" t="str">
        <f t="shared" si="444"/>
        <v>D: 7%+</v>
      </c>
      <c r="P3534" s="45">
        <f t="shared" si="445"/>
        <v>0</v>
      </c>
      <c r="Q3534" s="45">
        <f>IF(L3534=1,F3534*INDEX(Asumsi!$B$5:$B$7,MATCH(I3534,Asumsi!$A$5:$A$7,0))-H3534,0)</f>
        <v>0</v>
      </c>
      <c r="R3534" s="46">
        <f>MIN(G3534,INDEX(Asumsi!$C$5:$C$7,MATCH(I3534,Asumsi!$A$5:$A$7,0)))</f>
        <v>0.05</v>
      </c>
      <c r="S3534" s="43">
        <f t="shared" si="446"/>
        <v>1</v>
      </c>
      <c r="T3534" s="45">
        <f t="shared" si="447"/>
        <v>0</v>
      </c>
      <c r="U3534" s="45">
        <f>IF(L3534=1,F3534*INDEX(Asumsi!$B$5:$B$7,MATCH(I3534,Asumsi!$A$5:$A$7,0))-F3534*R3534,0)</f>
        <v>0</v>
      </c>
      <c r="V3534" s="45">
        <f>IF(S3534=1,U3534*(1-Asumsi!$B$10),U3534)</f>
        <v>0</v>
      </c>
    </row>
    <row r="3535" spans="1:22" x14ac:dyDescent="0.35">
      <c r="A3535" s="43">
        <v>5254</v>
      </c>
      <c r="B3535" s="43" t="s">
        <v>202</v>
      </c>
      <c r="C3535" s="43" t="s">
        <v>825</v>
      </c>
      <c r="D3535" s="44">
        <v>41115</v>
      </c>
      <c r="E3535" s="43">
        <v>31</v>
      </c>
      <c r="F3535" s="43">
        <v>3470703</v>
      </c>
      <c r="G3535" s="43">
        <v>0.08</v>
      </c>
      <c r="H3535" s="43">
        <v>277656</v>
      </c>
      <c r="I3535" s="43" t="s">
        <v>77</v>
      </c>
      <c r="J3535" s="43" t="s">
        <v>137</v>
      </c>
      <c r="K3535" s="43">
        <f t="shared" si="440"/>
        <v>2012</v>
      </c>
      <c r="L3535" s="43">
        <f t="shared" si="441"/>
        <v>1</v>
      </c>
      <c r="M3535" s="43">
        <f t="shared" si="442"/>
        <v>0</v>
      </c>
      <c r="N3535" s="43">
        <f t="shared" si="443"/>
        <v>1</v>
      </c>
      <c r="O3535" s="43" t="str">
        <f t="shared" si="444"/>
        <v>D: 7%+</v>
      </c>
      <c r="P3535" s="45">
        <f t="shared" si="445"/>
        <v>3193047</v>
      </c>
      <c r="Q3535" s="45">
        <f>IF(L3535=1,F3535*INDEX(Asumsi!$B$5:$B$7,MATCH(I3535,Asumsi!$A$5:$A$7,0))-H3535,0)</f>
        <v>763554.89999999991</v>
      </c>
      <c r="R3535" s="46">
        <f>MIN(G3535,INDEX(Asumsi!$C$5:$C$7,MATCH(I3535,Asumsi!$A$5:$A$7,0)))</f>
        <v>0.05</v>
      </c>
      <c r="S3535" s="43">
        <f t="shared" si="446"/>
        <v>1</v>
      </c>
      <c r="T3535" s="45">
        <f t="shared" si="447"/>
        <v>104121.09</v>
      </c>
      <c r="U3535" s="45">
        <f>IF(L3535=1,F3535*INDEX(Asumsi!$B$5:$B$7,MATCH(I3535,Asumsi!$A$5:$A$7,0))-F3535*R3535,0)</f>
        <v>867675.74999999988</v>
      </c>
      <c r="V3535" s="45">
        <f>IF(S3535=1,U3535*(1-Asumsi!$B$10),U3535)</f>
        <v>824291.96249999991</v>
      </c>
    </row>
    <row r="3536" spans="1:22" x14ac:dyDescent="0.35">
      <c r="A3536" s="43">
        <v>5575</v>
      </c>
      <c r="B3536" s="43" t="s">
        <v>202</v>
      </c>
      <c r="C3536" s="43" t="s">
        <v>826</v>
      </c>
      <c r="D3536" s="44">
        <v>40747</v>
      </c>
      <c r="E3536" s="43">
        <v>41</v>
      </c>
      <c r="F3536" s="43">
        <v>509380</v>
      </c>
      <c r="G3536" s="43">
        <v>0.06</v>
      </c>
      <c r="H3536" s="43">
        <v>30563</v>
      </c>
      <c r="I3536" s="43" t="s">
        <v>76</v>
      </c>
      <c r="J3536" s="43" t="s">
        <v>145</v>
      </c>
      <c r="K3536" s="43">
        <f t="shared" si="440"/>
        <v>2011</v>
      </c>
      <c r="L3536" s="43">
        <f t="shared" si="441"/>
        <v>1</v>
      </c>
      <c r="M3536" s="43">
        <f t="shared" si="442"/>
        <v>0</v>
      </c>
      <c r="N3536" s="43">
        <f t="shared" si="443"/>
        <v>1</v>
      </c>
      <c r="O3536" s="43" t="str">
        <f t="shared" si="444"/>
        <v>C: 4-6%</v>
      </c>
      <c r="P3536" s="45">
        <f t="shared" si="445"/>
        <v>478817</v>
      </c>
      <c r="Q3536" s="45">
        <f>IF(L3536=1,F3536*INDEX(Asumsi!$B$5:$B$7,MATCH(I3536,Asumsi!$A$5:$A$7,0))-H3536,0)</f>
        <v>122251</v>
      </c>
      <c r="R3536" s="46">
        <f>MIN(G3536,INDEX(Asumsi!$C$5:$C$7,MATCH(I3536,Asumsi!$A$5:$A$7,0)))</f>
        <v>0.05</v>
      </c>
      <c r="S3536" s="43">
        <f t="shared" si="446"/>
        <v>1</v>
      </c>
      <c r="T3536" s="45">
        <f t="shared" si="447"/>
        <v>5093.7999999999975</v>
      </c>
      <c r="U3536" s="45">
        <f>IF(L3536=1,F3536*INDEX(Asumsi!$B$5:$B$7,MATCH(I3536,Asumsi!$A$5:$A$7,0))-F3536*R3536,0)</f>
        <v>127345</v>
      </c>
      <c r="V3536" s="45">
        <f>IF(S3536=1,U3536*(1-Asumsi!$B$10),U3536)</f>
        <v>120977.75</v>
      </c>
    </row>
    <row r="3537" spans="1:22" x14ac:dyDescent="0.35">
      <c r="A3537" s="43">
        <v>5954</v>
      </c>
      <c r="B3537" s="43" t="s">
        <v>202</v>
      </c>
      <c r="C3537" s="43" t="s">
        <v>377</v>
      </c>
      <c r="D3537" s="44">
        <v>41245</v>
      </c>
      <c r="E3537" s="43">
        <v>32</v>
      </c>
      <c r="F3537" s="43">
        <v>36632600</v>
      </c>
      <c r="G3537" s="43">
        <v>0.06</v>
      </c>
      <c r="H3537" s="43">
        <v>2197956</v>
      </c>
      <c r="I3537" s="43" t="s">
        <v>77</v>
      </c>
      <c r="J3537" s="43" t="s">
        <v>134</v>
      </c>
      <c r="K3537" s="43">
        <f t="shared" si="440"/>
        <v>2012</v>
      </c>
      <c r="L3537" s="43">
        <f t="shared" si="441"/>
        <v>1</v>
      </c>
      <c r="M3537" s="43">
        <f t="shared" si="442"/>
        <v>0</v>
      </c>
      <c r="N3537" s="43">
        <f t="shared" si="443"/>
        <v>1</v>
      </c>
      <c r="O3537" s="43" t="str">
        <f t="shared" si="444"/>
        <v>C: 4-6%</v>
      </c>
      <c r="P3537" s="45">
        <f t="shared" si="445"/>
        <v>34434644</v>
      </c>
      <c r="Q3537" s="45">
        <f>IF(L3537=1,F3537*INDEX(Asumsi!$B$5:$B$7,MATCH(I3537,Asumsi!$A$5:$A$7,0))-H3537,0)</f>
        <v>8791824</v>
      </c>
      <c r="R3537" s="46">
        <f>MIN(G3537,INDEX(Asumsi!$C$5:$C$7,MATCH(I3537,Asumsi!$A$5:$A$7,0)))</f>
        <v>0.05</v>
      </c>
      <c r="S3537" s="43">
        <f t="shared" si="446"/>
        <v>1</v>
      </c>
      <c r="T3537" s="45">
        <f t="shared" si="447"/>
        <v>366325.99999999983</v>
      </c>
      <c r="U3537" s="45">
        <f>IF(L3537=1,F3537*INDEX(Asumsi!$B$5:$B$7,MATCH(I3537,Asumsi!$A$5:$A$7,0))-F3537*R3537,0)</f>
        <v>9158150</v>
      </c>
      <c r="V3537" s="45">
        <f>IF(S3537=1,U3537*(1-Asumsi!$B$10),U3537)</f>
        <v>8700242.5</v>
      </c>
    </row>
    <row r="3538" spans="1:22" x14ac:dyDescent="0.35">
      <c r="A3538" s="43">
        <v>6018</v>
      </c>
      <c r="B3538" s="43" t="s">
        <v>202</v>
      </c>
      <c r="C3538" s="43" t="s">
        <v>827</v>
      </c>
      <c r="D3538" s="44">
        <v>41139</v>
      </c>
      <c r="E3538" s="43">
        <v>39</v>
      </c>
      <c r="F3538" s="43">
        <v>412180</v>
      </c>
      <c r="G3538" s="43">
        <v>0</v>
      </c>
      <c r="H3538" s="43">
        <v>0</v>
      </c>
      <c r="I3538" s="43" t="s">
        <v>75</v>
      </c>
      <c r="J3538" s="43" t="s">
        <v>144</v>
      </c>
      <c r="K3538" s="43">
        <f t="shared" si="440"/>
        <v>2012</v>
      </c>
      <c r="L3538" s="43">
        <f t="shared" si="441"/>
        <v>1</v>
      </c>
      <c r="M3538" s="43">
        <f t="shared" si="442"/>
        <v>0</v>
      </c>
      <c r="N3538" s="43">
        <f t="shared" si="443"/>
        <v>1</v>
      </c>
      <c r="O3538" s="43" t="str">
        <f t="shared" si="444"/>
        <v>A: 0%</v>
      </c>
      <c r="P3538" s="45">
        <f t="shared" si="445"/>
        <v>412180</v>
      </c>
      <c r="Q3538" s="45">
        <f>IF(L3538=1,F3538*INDEX(Asumsi!$B$5:$B$7,MATCH(I3538,Asumsi!$A$5:$A$7,0))-H3538,0)</f>
        <v>123654</v>
      </c>
      <c r="R3538" s="46">
        <f>MIN(G3538,INDEX(Asumsi!$C$5:$C$7,MATCH(I3538,Asumsi!$A$5:$A$7,0)))</f>
        <v>0</v>
      </c>
      <c r="S3538" s="43">
        <f t="shared" si="446"/>
        <v>0</v>
      </c>
      <c r="T3538" s="45">
        <f t="shared" si="447"/>
        <v>0</v>
      </c>
      <c r="U3538" s="45">
        <f>IF(L3538=1,F3538*INDEX(Asumsi!$B$5:$B$7,MATCH(I3538,Asumsi!$A$5:$A$7,0))-F3538*R3538,0)</f>
        <v>123654</v>
      </c>
      <c r="V3538" s="45">
        <f>IF(S3538=1,U3538*(1-Asumsi!$B$10),U3538)</f>
        <v>123654</v>
      </c>
    </row>
    <row r="3539" spans="1:22" x14ac:dyDescent="0.35">
      <c r="A3539" s="43">
        <v>6336</v>
      </c>
      <c r="B3539" s="43" t="s">
        <v>202</v>
      </c>
      <c r="C3539" s="43" t="s">
        <v>828</v>
      </c>
      <c r="D3539" s="44">
        <v>40783</v>
      </c>
      <c r="E3539" s="43">
        <v>43</v>
      </c>
      <c r="F3539" s="43">
        <v>640520</v>
      </c>
      <c r="G3539" s="43">
        <v>0.01</v>
      </c>
      <c r="H3539" s="43">
        <v>6405</v>
      </c>
      <c r="I3539" s="43" t="s">
        <v>76</v>
      </c>
      <c r="J3539" s="43" t="s">
        <v>138</v>
      </c>
      <c r="K3539" s="43">
        <f t="shared" si="440"/>
        <v>2011</v>
      </c>
      <c r="L3539" s="43">
        <f t="shared" si="441"/>
        <v>1</v>
      </c>
      <c r="M3539" s="43">
        <f t="shared" si="442"/>
        <v>0</v>
      </c>
      <c r="N3539" s="43">
        <f t="shared" si="443"/>
        <v>1</v>
      </c>
      <c r="O3539" s="43" t="str">
        <f t="shared" si="444"/>
        <v>B: 1-3%</v>
      </c>
      <c r="P3539" s="45">
        <f t="shared" si="445"/>
        <v>634115</v>
      </c>
      <c r="Q3539" s="45">
        <f>IF(L3539=1,F3539*INDEX(Asumsi!$B$5:$B$7,MATCH(I3539,Asumsi!$A$5:$A$7,0))-H3539,0)</f>
        <v>185751</v>
      </c>
      <c r="R3539" s="46">
        <f>MIN(G3539,INDEX(Asumsi!$C$5:$C$7,MATCH(I3539,Asumsi!$A$5:$A$7,0)))</f>
        <v>0.01</v>
      </c>
      <c r="S3539" s="43">
        <f t="shared" si="446"/>
        <v>0</v>
      </c>
      <c r="T3539" s="45">
        <f t="shared" si="447"/>
        <v>0</v>
      </c>
      <c r="U3539" s="45">
        <f>IF(L3539=1,F3539*INDEX(Asumsi!$B$5:$B$7,MATCH(I3539,Asumsi!$A$5:$A$7,0))-F3539*R3539,0)</f>
        <v>185750.8</v>
      </c>
      <c r="V3539" s="45">
        <f>IF(S3539=1,U3539*(1-Asumsi!$B$10),U3539)</f>
        <v>185750.8</v>
      </c>
    </row>
    <row r="3540" spans="1:22" x14ac:dyDescent="0.35">
      <c r="A3540" s="43">
        <v>7559</v>
      </c>
      <c r="B3540" s="43" t="s">
        <v>202</v>
      </c>
      <c r="C3540" s="43" t="s">
        <v>783</v>
      </c>
      <c r="D3540" s="44">
        <v>40463</v>
      </c>
      <c r="E3540" s="43">
        <v>9</v>
      </c>
      <c r="F3540" s="43">
        <v>180740</v>
      </c>
      <c r="G3540" s="43">
        <v>0.05</v>
      </c>
      <c r="H3540" s="43">
        <v>9037</v>
      </c>
      <c r="I3540" s="43" t="s">
        <v>76</v>
      </c>
      <c r="J3540" s="43" t="s">
        <v>141</v>
      </c>
      <c r="K3540" s="43">
        <f t="shared" si="440"/>
        <v>2010</v>
      </c>
      <c r="L3540" s="43">
        <f t="shared" si="441"/>
        <v>1</v>
      </c>
      <c r="M3540" s="43">
        <f t="shared" si="442"/>
        <v>0</v>
      </c>
      <c r="N3540" s="43">
        <f t="shared" si="443"/>
        <v>1</v>
      </c>
      <c r="O3540" s="43" t="str">
        <f t="shared" si="444"/>
        <v>C: 4-6%</v>
      </c>
      <c r="P3540" s="45">
        <f t="shared" si="445"/>
        <v>171703</v>
      </c>
      <c r="Q3540" s="45">
        <f>IF(L3540=1,F3540*INDEX(Asumsi!$B$5:$B$7,MATCH(I3540,Asumsi!$A$5:$A$7,0))-H3540,0)</f>
        <v>45185</v>
      </c>
      <c r="R3540" s="46">
        <f>MIN(G3540,INDEX(Asumsi!$C$5:$C$7,MATCH(I3540,Asumsi!$A$5:$A$7,0)))</f>
        <v>0.05</v>
      </c>
      <c r="S3540" s="43">
        <f t="shared" si="446"/>
        <v>0</v>
      </c>
      <c r="T3540" s="45">
        <f t="shared" si="447"/>
        <v>0</v>
      </c>
      <c r="U3540" s="45">
        <f>IF(L3540=1,F3540*INDEX(Asumsi!$B$5:$B$7,MATCH(I3540,Asumsi!$A$5:$A$7,0))-F3540*R3540,0)</f>
        <v>45185</v>
      </c>
      <c r="V3540" s="45">
        <f>IF(S3540=1,U3540*(1-Asumsi!$B$10),U3540)</f>
        <v>45185</v>
      </c>
    </row>
    <row r="3541" spans="1:22" x14ac:dyDescent="0.35">
      <c r="A3541" s="43">
        <v>8070</v>
      </c>
      <c r="B3541" s="43" t="s">
        <v>202</v>
      </c>
      <c r="C3541" s="43" t="s">
        <v>826</v>
      </c>
      <c r="D3541" s="44">
        <v>40936</v>
      </c>
      <c r="E3541" s="43">
        <v>14</v>
      </c>
      <c r="F3541" s="43">
        <v>1245440</v>
      </c>
      <c r="G3541" s="43">
        <v>0</v>
      </c>
      <c r="H3541" s="43">
        <v>0</v>
      </c>
      <c r="I3541" s="43" t="s">
        <v>76</v>
      </c>
      <c r="J3541" s="43" t="s">
        <v>147</v>
      </c>
      <c r="K3541" s="43">
        <f t="shared" si="440"/>
        <v>2012</v>
      </c>
      <c r="L3541" s="43">
        <f t="shared" si="441"/>
        <v>1</v>
      </c>
      <c r="M3541" s="43">
        <f t="shared" si="442"/>
        <v>0</v>
      </c>
      <c r="N3541" s="43">
        <f t="shared" si="443"/>
        <v>1</v>
      </c>
      <c r="O3541" s="43" t="str">
        <f t="shared" si="444"/>
        <v>A: 0%</v>
      </c>
      <c r="P3541" s="45">
        <f t="shared" si="445"/>
        <v>1245440</v>
      </c>
      <c r="Q3541" s="45">
        <f>IF(L3541=1,F3541*INDEX(Asumsi!$B$5:$B$7,MATCH(I3541,Asumsi!$A$5:$A$7,0))-H3541,0)</f>
        <v>373632</v>
      </c>
      <c r="R3541" s="46">
        <f>MIN(G3541,INDEX(Asumsi!$C$5:$C$7,MATCH(I3541,Asumsi!$A$5:$A$7,0)))</f>
        <v>0</v>
      </c>
      <c r="S3541" s="43">
        <f t="shared" si="446"/>
        <v>0</v>
      </c>
      <c r="T3541" s="45">
        <f t="shared" si="447"/>
        <v>0</v>
      </c>
      <c r="U3541" s="45">
        <f>IF(L3541=1,F3541*INDEX(Asumsi!$B$5:$B$7,MATCH(I3541,Asumsi!$A$5:$A$7,0))-F3541*R3541,0)</f>
        <v>373632</v>
      </c>
      <c r="V3541" s="45">
        <f>IF(S3541=1,U3541*(1-Asumsi!$B$10),U3541)</f>
        <v>373632</v>
      </c>
    </row>
    <row r="3542" spans="1:22" x14ac:dyDescent="0.35">
      <c r="A3542" s="43">
        <v>8259</v>
      </c>
      <c r="B3542" s="43" t="s">
        <v>202</v>
      </c>
      <c r="C3542" s="43" t="s">
        <v>829</v>
      </c>
      <c r="D3542" s="44">
        <v>39921</v>
      </c>
      <c r="E3542" s="43">
        <v>25</v>
      </c>
      <c r="F3542" s="43">
        <v>4260440</v>
      </c>
      <c r="G3542" s="43">
        <v>0.09</v>
      </c>
      <c r="H3542" s="43">
        <v>383440</v>
      </c>
      <c r="I3542" s="43" t="s">
        <v>75</v>
      </c>
      <c r="J3542" s="43" t="s">
        <v>135</v>
      </c>
      <c r="K3542" s="43">
        <f t="shared" si="440"/>
        <v>2009</v>
      </c>
      <c r="L3542" s="43">
        <f t="shared" si="441"/>
        <v>1</v>
      </c>
      <c r="M3542" s="43">
        <f t="shared" si="442"/>
        <v>0</v>
      </c>
      <c r="N3542" s="43">
        <f t="shared" si="443"/>
        <v>1</v>
      </c>
      <c r="O3542" s="43" t="str">
        <f t="shared" si="444"/>
        <v>D: 7%+</v>
      </c>
      <c r="P3542" s="45">
        <f t="shared" si="445"/>
        <v>3877000</v>
      </c>
      <c r="Q3542" s="45">
        <f>IF(L3542=1,F3542*INDEX(Asumsi!$B$5:$B$7,MATCH(I3542,Asumsi!$A$5:$A$7,0))-H3542,0)</f>
        <v>894692</v>
      </c>
      <c r="R3542" s="46">
        <f>MIN(G3542,INDEX(Asumsi!$C$5:$C$7,MATCH(I3542,Asumsi!$A$5:$A$7,0)))</f>
        <v>0.03</v>
      </c>
      <c r="S3542" s="43">
        <f t="shared" si="446"/>
        <v>1</v>
      </c>
      <c r="T3542" s="45">
        <f t="shared" si="447"/>
        <v>255626.4</v>
      </c>
      <c r="U3542" s="45">
        <f>IF(L3542=1,F3542*INDEX(Asumsi!$B$5:$B$7,MATCH(I3542,Asumsi!$A$5:$A$7,0))-F3542*R3542,0)</f>
        <v>1150318.8</v>
      </c>
      <c r="V3542" s="45">
        <f>IF(S3542=1,U3542*(1-Asumsi!$B$10),U3542)</f>
        <v>1092802.8600000001</v>
      </c>
    </row>
    <row r="3543" spans="1:22" x14ac:dyDescent="0.35">
      <c r="A3543" s="43">
        <v>8642</v>
      </c>
      <c r="B3543" s="43" t="s">
        <v>202</v>
      </c>
      <c r="C3543" s="43" t="s">
        <v>783</v>
      </c>
      <c r="D3543" s="44">
        <v>40194</v>
      </c>
      <c r="E3543" s="43">
        <v>26</v>
      </c>
      <c r="F3543" s="43">
        <v>302100</v>
      </c>
      <c r="G3543" s="43">
        <v>0.09</v>
      </c>
      <c r="H3543" s="43">
        <v>27189</v>
      </c>
      <c r="I3543" s="43" t="s">
        <v>76</v>
      </c>
      <c r="J3543" s="43" t="s">
        <v>138</v>
      </c>
      <c r="K3543" s="43">
        <f t="shared" si="440"/>
        <v>2010</v>
      </c>
      <c r="L3543" s="43">
        <f t="shared" si="441"/>
        <v>1</v>
      </c>
      <c r="M3543" s="43">
        <f t="shared" si="442"/>
        <v>0</v>
      </c>
      <c r="N3543" s="43">
        <f t="shared" si="443"/>
        <v>1</v>
      </c>
      <c r="O3543" s="43" t="str">
        <f t="shared" si="444"/>
        <v>D: 7%+</v>
      </c>
      <c r="P3543" s="45">
        <f t="shared" si="445"/>
        <v>274911</v>
      </c>
      <c r="Q3543" s="45">
        <f>IF(L3543=1,F3543*INDEX(Asumsi!$B$5:$B$7,MATCH(I3543,Asumsi!$A$5:$A$7,0))-H3543,0)</f>
        <v>63441</v>
      </c>
      <c r="R3543" s="46">
        <f>MIN(G3543,INDEX(Asumsi!$C$5:$C$7,MATCH(I3543,Asumsi!$A$5:$A$7,0)))</f>
        <v>0.05</v>
      </c>
      <c r="S3543" s="43">
        <f t="shared" si="446"/>
        <v>1</v>
      </c>
      <c r="T3543" s="45">
        <f t="shared" si="447"/>
        <v>12083.999999999998</v>
      </c>
      <c r="U3543" s="45">
        <f>IF(L3543=1,F3543*INDEX(Asumsi!$B$5:$B$7,MATCH(I3543,Asumsi!$A$5:$A$7,0))-F3543*R3543,0)</f>
        <v>75525</v>
      </c>
      <c r="V3543" s="45">
        <f>IF(S3543=1,U3543*(1-Asumsi!$B$10),U3543)</f>
        <v>71748.75</v>
      </c>
    </row>
    <row r="3544" spans="1:22" x14ac:dyDescent="0.35">
      <c r="A3544" s="43">
        <v>8803</v>
      </c>
      <c r="B3544" s="43" t="s">
        <v>202</v>
      </c>
      <c r="C3544" s="43" t="s">
        <v>825</v>
      </c>
      <c r="D3544" s="44">
        <v>41263</v>
      </c>
      <c r="E3544" s="43">
        <v>6</v>
      </c>
      <c r="F3544" s="43">
        <v>2368220</v>
      </c>
      <c r="G3544" s="43">
        <v>7.0000000000000007E-2</v>
      </c>
      <c r="H3544" s="43">
        <v>165775</v>
      </c>
      <c r="I3544" s="43" t="s">
        <v>76</v>
      </c>
      <c r="J3544" s="43" t="s">
        <v>140</v>
      </c>
      <c r="K3544" s="43">
        <f t="shared" si="440"/>
        <v>2012</v>
      </c>
      <c r="L3544" s="43">
        <f t="shared" si="441"/>
        <v>1</v>
      </c>
      <c r="M3544" s="43">
        <f t="shared" si="442"/>
        <v>0</v>
      </c>
      <c r="N3544" s="43">
        <f t="shared" si="443"/>
        <v>1</v>
      </c>
      <c r="O3544" s="43" t="str">
        <f t="shared" si="444"/>
        <v>D: 7%+</v>
      </c>
      <c r="P3544" s="45">
        <f t="shared" si="445"/>
        <v>2202445</v>
      </c>
      <c r="Q3544" s="45">
        <f>IF(L3544=1,F3544*INDEX(Asumsi!$B$5:$B$7,MATCH(I3544,Asumsi!$A$5:$A$7,0))-H3544,0)</f>
        <v>544691</v>
      </c>
      <c r="R3544" s="46">
        <f>MIN(G3544,INDEX(Asumsi!$C$5:$C$7,MATCH(I3544,Asumsi!$A$5:$A$7,0)))</f>
        <v>0.05</v>
      </c>
      <c r="S3544" s="43">
        <f t="shared" si="446"/>
        <v>1</v>
      </c>
      <c r="T3544" s="45">
        <f t="shared" si="447"/>
        <v>47364.400000000009</v>
      </c>
      <c r="U3544" s="45">
        <f>IF(L3544=1,F3544*INDEX(Asumsi!$B$5:$B$7,MATCH(I3544,Asumsi!$A$5:$A$7,0))-F3544*R3544,0)</f>
        <v>592055</v>
      </c>
      <c r="V3544" s="45">
        <f>IF(S3544=1,U3544*(1-Asumsi!$B$10),U3544)</f>
        <v>562452.25</v>
      </c>
    </row>
    <row r="3545" spans="1:22" x14ac:dyDescent="0.35">
      <c r="A3545" s="43">
        <v>9383</v>
      </c>
      <c r="B3545" s="43" t="s">
        <v>202</v>
      </c>
      <c r="C3545" s="43" t="s">
        <v>822</v>
      </c>
      <c r="D3545" s="44">
        <v>39888</v>
      </c>
      <c r="E3545" s="43">
        <v>11</v>
      </c>
      <c r="F3545" s="43">
        <v>164840</v>
      </c>
      <c r="G3545" s="43">
        <v>7.0000000000000007E-2</v>
      </c>
      <c r="H3545" s="43">
        <v>11539</v>
      </c>
      <c r="I3545" s="43" t="s">
        <v>75</v>
      </c>
      <c r="J3545" s="43" t="s">
        <v>144</v>
      </c>
      <c r="K3545" s="43">
        <f t="shared" si="440"/>
        <v>2009</v>
      </c>
      <c r="L3545" s="43">
        <f t="shared" si="441"/>
        <v>1</v>
      </c>
      <c r="M3545" s="43">
        <f t="shared" si="442"/>
        <v>0</v>
      </c>
      <c r="N3545" s="43">
        <f t="shared" si="443"/>
        <v>1</v>
      </c>
      <c r="O3545" s="43" t="str">
        <f t="shared" si="444"/>
        <v>D: 7%+</v>
      </c>
      <c r="P3545" s="45">
        <f t="shared" si="445"/>
        <v>153301</v>
      </c>
      <c r="Q3545" s="45">
        <f>IF(L3545=1,F3545*INDEX(Asumsi!$B$5:$B$7,MATCH(I3545,Asumsi!$A$5:$A$7,0))-H3545,0)</f>
        <v>37913</v>
      </c>
      <c r="R3545" s="46">
        <f>MIN(G3545,INDEX(Asumsi!$C$5:$C$7,MATCH(I3545,Asumsi!$A$5:$A$7,0)))</f>
        <v>0.03</v>
      </c>
      <c r="S3545" s="43">
        <f t="shared" si="446"/>
        <v>1</v>
      </c>
      <c r="T3545" s="45">
        <f t="shared" si="447"/>
        <v>6593.6000000000013</v>
      </c>
      <c r="U3545" s="45">
        <f>IF(L3545=1,F3545*INDEX(Asumsi!$B$5:$B$7,MATCH(I3545,Asumsi!$A$5:$A$7,0))-F3545*R3545,0)</f>
        <v>44506.8</v>
      </c>
      <c r="V3545" s="45">
        <f>IF(S3545=1,U3545*(1-Asumsi!$B$10),U3545)</f>
        <v>42281.46</v>
      </c>
    </row>
    <row r="3546" spans="1:22" x14ac:dyDescent="0.35">
      <c r="A3546" s="43">
        <v>10278</v>
      </c>
      <c r="B3546" s="43" t="s">
        <v>202</v>
      </c>
      <c r="C3546" s="43" t="s">
        <v>826</v>
      </c>
      <c r="D3546" s="44">
        <v>40798</v>
      </c>
      <c r="E3546" s="43">
        <v>25</v>
      </c>
      <c r="F3546" s="43">
        <v>3815420</v>
      </c>
      <c r="G3546" s="43">
        <v>0</v>
      </c>
      <c r="H3546" s="43">
        <v>0</v>
      </c>
      <c r="I3546" s="43" t="s">
        <v>75</v>
      </c>
      <c r="J3546" s="43" t="s">
        <v>143</v>
      </c>
      <c r="K3546" s="43">
        <f t="shared" si="440"/>
        <v>2011</v>
      </c>
      <c r="L3546" s="43">
        <f t="shared" si="441"/>
        <v>1</v>
      </c>
      <c r="M3546" s="43">
        <f t="shared" si="442"/>
        <v>0</v>
      </c>
      <c r="N3546" s="43">
        <f t="shared" si="443"/>
        <v>1</v>
      </c>
      <c r="O3546" s="43" t="str">
        <f t="shared" si="444"/>
        <v>A: 0%</v>
      </c>
      <c r="P3546" s="45">
        <f t="shared" si="445"/>
        <v>3815420</v>
      </c>
      <c r="Q3546" s="45">
        <f>IF(L3546=1,F3546*INDEX(Asumsi!$B$5:$B$7,MATCH(I3546,Asumsi!$A$5:$A$7,0))-H3546,0)</f>
        <v>1144626</v>
      </c>
      <c r="R3546" s="46">
        <f>MIN(G3546,INDEX(Asumsi!$C$5:$C$7,MATCH(I3546,Asumsi!$A$5:$A$7,0)))</f>
        <v>0</v>
      </c>
      <c r="S3546" s="43">
        <f t="shared" si="446"/>
        <v>0</v>
      </c>
      <c r="T3546" s="45">
        <f t="shared" si="447"/>
        <v>0</v>
      </c>
      <c r="U3546" s="45">
        <f>IF(L3546=1,F3546*INDEX(Asumsi!$B$5:$B$7,MATCH(I3546,Asumsi!$A$5:$A$7,0))-F3546*R3546,0)</f>
        <v>1144626</v>
      </c>
      <c r="V3546" s="45">
        <f>IF(S3546=1,U3546*(1-Asumsi!$B$10),U3546)</f>
        <v>1144626</v>
      </c>
    </row>
    <row r="3547" spans="1:22" x14ac:dyDescent="0.35">
      <c r="A3547" s="43">
        <v>10949</v>
      </c>
      <c r="B3547" s="43" t="s">
        <v>202</v>
      </c>
      <c r="C3547" s="43" t="s">
        <v>830</v>
      </c>
      <c r="D3547" s="44">
        <v>39902</v>
      </c>
      <c r="E3547" s="43">
        <v>46</v>
      </c>
      <c r="F3547" s="43">
        <v>6898520</v>
      </c>
      <c r="G3547" s="43">
        <v>0.1</v>
      </c>
      <c r="H3547" s="43">
        <v>689852</v>
      </c>
      <c r="I3547" s="43" t="s">
        <v>77</v>
      </c>
      <c r="J3547" s="43" t="s">
        <v>134</v>
      </c>
      <c r="K3547" s="43">
        <f t="shared" si="440"/>
        <v>2009</v>
      </c>
      <c r="L3547" s="43">
        <f t="shared" si="441"/>
        <v>1</v>
      </c>
      <c r="M3547" s="43">
        <f t="shared" si="442"/>
        <v>0</v>
      </c>
      <c r="N3547" s="43">
        <f t="shared" si="443"/>
        <v>1</v>
      </c>
      <c r="O3547" s="43" t="str">
        <f t="shared" si="444"/>
        <v>D: 7%+</v>
      </c>
      <c r="P3547" s="45">
        <f t="shared" si="445"/>
        <v>6208668</v>
      </c>
      <c r="Q3547" s="45">
        <f>IF(L3547=1,F3547*INDEX(Asumsi!$B$5:$B$7,MATCH(I3547,Asumsi!$A$5:$A$7,0))-H3547,0)</f>
        <v>1379704</v>
      </c>
      <c r="R3547" s="46">
        <f>MIN(G3547,INDEX(Asumsi!$C$5:$C$7,MATCH(I3547,Asumsi!$A$5:$A$7,0)))</f>
        <v>0.05</v>
      </c>
      <c r="S3547" s="43">
        <f t="shared" si="446"/>
        <v>1</v>
      </c>
      <c r="T3547" s="45">
        <f t="shared" si="447"/>
        <v>344926</v>
      </c>
      <c r="U3547" s="45">
        <f>IF(L3547=1,F3547*INDEX(Asumsi!$B$5:$B$7,MATCH(I3547,Asumsi!$A$5:$A$7,0))-F3547*R3547,0)</f>
        <v>1724630</v>
      </c>
      <c r="V3547" s="45">
        <f>IF(S3547=1,U3547*(1-Asumsi!$B$10),U3547)</f>
        <v>1638398.5</v>
      </c>
    </row>
    <row r="3548" spans="1:22" x14ac:dyDescent="0.35">
      <c r="A3548" s="43">
        <v>11335</v>
      </c>
      <c r="B3548" s="43" t="s">
        <v>202</v>
      </c>
      <c r="C3548" s="43" t="s">
        <v>374</v>
      </c>
      <c r="D3548" s="44">
        <v>40107</v>
      </c>
      <c r="E3548" s="43">
        <v>3</v>
      </c>
      <c r="F3548" s="43">
        <v>29680</v>
      </c>
      <c r="G3548" s="43">
        <v>0.08</v>
      </c>
      <c r="H3548" s="43">
        <v>2374</v>
      </c>
      <c r="I3548" s="43" t="s">
        <v>76</v>
      </c>
      <c r="J3548" s="43" t="s">
        <v>149</v>
      </c>
      <c r="K3548" s="43">
        <f t="shared" si="440"/>
        <v>2009</v>
      </c>
      <c r="L3548" s="43">
        <f t="shared" si="441"/>
        <v>1</v>
      </c>
      <c r="M3548" s="43">
        <f t="shared" si="442"/>
        <v>0</v>
      </c>
      <c r="N3548" s="43">
        <f t="shared" si="443"/>
        <v>1</v>
      </c>
      <c r="O3548" s="43" t="str">
        <f t="shared" si="444"/>
        <v>D: 7%+</v>
      </c>
      <c r="P3548" s="45">
        <f t="shared" si="445"/>
        <v>27306</v>
      </c>
      <c r="Q3548" s="45">
        <f>IF(L3548=1,F3548*INDEX(Asumsi!$B$5:$B$7,MATCH(I3548,Asumsi!$A$5:$A$7,0))-H3548,0)</f>
        <v>6530</v>
      </c>
      <c r="R3548" s="46">
        <f>MIN(G3548,INDEX(Asumsi!$C$5:$C$7,MATCH(I3548,Asumsi!$A$5:$A$7,0)))</f>
        <v>0.05</v>
      </c>
      <c r="S3548" s="43">
        <f t="shared" si="446"/>
        <v>1</v>
      </c>
      <c r="T3548" s="45">
        <f t="shared" si="447"/>
        <v>890.4</v>
      </c>
      <c r="U3548" s="45">
        <f>IF(L3548=1,F3548*INDEX(Asumsi!$B$5:$B$7,MATCH(I3548,Asumsi!$A$5:$A$7,0))-F3548*R3548,0)</f>
        <v>7420</v>
      </c>
      <c r="V3548" s="45">
        <f>IF(S3548=1,U3548*(1-Asumsi!$B$10),U3548)</f>
        <v>7049</v>
      </c>
    </row>
    <row r="3549" spans="1:22" x14ac:dyDescent="0.35">
      <c r="A3549" s="43">
        <v>13127</v>
      </c>
      <c r="B3549" s="43" t="s">
        <v>202</v>
      </c>
      <c r="C3549" s="43" t="s">
        <v>820</v>
      </c>
      <c r="D3549" s="44">
        <v>40390</v>
      </c>
      <c r="E3549" s="43">
        <v>13</v>
      </c>
      <c r="F3549" s="43">
        <v>1902620</v>
      </c>
      <c r="G3549" s="43">
        <v>0.06</v>
      </c>
      <c r="H3549" s="43">
        <v>114157</v>
      </c>
      <c r="I3549" s="43" t="s">
        <v>76</v>
      </c>
      <c r="J3549" s="43" t="s">
        <v>141</v>
      </c>
      <c r="K3549" s="43">
        <f t="shared" si="440"/>
        <v>2010</v>
      </c>
      <c r="L3549" s="43">
        <f t="shared" si="441"/>
        <v>1</v>
      </c>
      <c r="M3549" s="43">
        <f t="shared" si="442"/>
        <v>0</v>
      </c>
      <c r="N3549" s="43">
        <f t="shared" si="443"/>
        <v>1</v>
      </c>
      <c r="O3549" s="43" t="str">
        <f t="shared" si="444"/>
        <v>C: 4-6%</v>
      </c>
      <c r="P3549" s="45">
        <f t="shared" si="445"/>
        <v>1788463</v>
      </c>
      <c r="Q3549" s="45">
        <f>IF(L3549=1,F3549*INDEX(Asumsi!$B$5:$B$7,MATCH(I3549,Asumsi!$A$5:$A$7,0))-H3549,0)</f>
        <v>456629</v>
      </c>
      <c r="R3549" s="46">
        <f>MIN(G3549,INDEX(Asumsi!$C$5:$C$7,MATCH(I3549,Asumsi!$A$5:$A$7,0)))</f>
        <v>0.05</v>
      </c>
      <c r="S3549" s="43">
        <f t="shared" si="446"/>
        <v>1</v>
      </c>
      <c r="T3549" s="45">
        <f t="shared" si="447"/>
        <v>19026.19999999999</v>
      </c>
      <c r="U3549" s="45">
        <f>IF(L3549=1,F3549*INDEX(Asumsi!$B$5:$B$7,MATCH(I3549,Asumsi!$A$5:$A$7,0))-F3549*R3549,0)</f>
        <v>475655</v>
      </c>
      <c r="V3549" s="45">
        <f>IF(S3549=1,U3549*(1-Asumsi!$B$10),U3549)</f>
        <v>451872.25</v>
      </c>
    </row>
    <row r="3550" spans="1:22" x14ac:dyDescent="0.35">
      <c r="A3550" s="43">
        <v>14978</v>
      </c>
      <c r="B3550" s="43" t="s">
        <v>202</v>
      </c>
      <c r="C3550" s="43" t="s">
        <v>824</v>
      </c>
      <c r="D3550" s="44">
        <v>40325</v>
      </c>
      <c r="E3550" s="43">
        <v>14</v>
      </c>
      <c r="F3550" s="43">
        <v>24087760</v>
      </c>
      <c r="G3550" s="43">
        <v>7.0000000000000007E-2</v>
      </c>
      <c r="H3550" s="43">
        <v>1686143</v>
      </c>
      <c r="I3550" s="43" t="s">
        <v>75</v>
      </c>
      <c r="J3550" s="43" t="s">
        <v>143</v>
      </c>
      <c r="K3550" s="43">
        <f t="shared" si="440"/>
        <v>2010</v>
      </c>
      <c r="L3550" s="43">
        <f t="shared" si="441"/>
        <v>1</v>
      </c>
      <c r="M3550" s="43">
        <f t="shared" si="442"/>
        <v>0</v>
      </c>
      <c r="N3550" s="43">
        <f t="shared" si="443"/>
        <v>1</v>
      </c>
      <c r="O3550" s="43" t="str">
        <f t="shared" si="444"/>
        <v>D: 7%+</v>
      </c>
      <c r="P3550" s="45">
        <f t="shared" si="445"/>
        <v>22401617</v>
      </c>
      <c r="Q3550" s="45">
        <f>IF(L3550=1,F3550*INDEX(Asumsi!$B$5:$B$7,MATCH(I3550,Asumsi!$A$5:$A$7,0))-H3550,0)</f>
        <v>5540185</v>
      </c>
      <c r="R3550" s="46">
        <f>MIN(G3550,INDEX(Asumsi!$C$5:$C$7,MATCH(I3550,Asumsi!$A$5:$A$7,0)))</f>
        <v>0.03</v>
      </c>
      <c r="S3550" s="43">
        <f t="shared" si="446"/>
        <v>1</v>
      </c>
      <c r="T3550" s="45">
        <f t="shared" si="447"/>
        <v>963510.40000000014</v>
      </c>
      <c r="U3550" s="45">
        <f>IF(L3550=1,F3550*INDEX(Asumsi!$B$5:$B$7,MATCH(I3550,Asumsi!$A$5:$A$7,0))-F3550*R3550,0)</f>
        <v>6503695.2000000002</v>
      </c>
      <c r="V3550" s="45">
        <f>IF(S3550=1,U3550*(1-Asumsi!$B$10),U3550)</f>
        <v>6178510.4399999995</v>
      </c>
    </row>
    <row r="3551" spans="1:22" x14ac:dyDescent="0.35">
      <c r="A3551" s="43">
        <v>15751</v>
      </c>
      <c r="B3551" s="43" t="s">
        <v>202</v>
      </c>
      <c r="C3551" s="43" t="s">
        <v>374</v>
      </c>
      <c r="D3551" s="44">
        <v>40040</v>
      </c>
      <c r="E3551" s="43">
        <v>37</v>
      </c>
      <c r="F3551" s="43">
        <v>379200</v>
      </c>
      <c r="G3551" s="43">
        <v>0.02</v>
      </c>
      <c r="H3551" s="43">
        <v>7584</v>
      </c>
      <c r="I3551" s="43" t="s">
        <v>76</v>
      </c>
      <c r="J3551" s="43" t="s">
        <v>149</v>
      </c>
      <c r="K3551" s="43">
        <f t="shared" si="440"/>
        <v>2009</v>
      </c>
      <c r="L3551" s="43">
        <f t="shared" si="441"/>
        <v>1</v>
      </c>
      <c r="M3551" s="43">
        <f t="shared" si="442"/>
        <v>0</v>
      </c>
      <c r="N3551" s="43">
        <f t="shared" si="443"/>
        <v>1</v>
      </c>
      <c r="O3551" s="43" t="str">
        <f t="shared" si="444"/>
        <v>B: 1-3%</v>
      </c>
      <c r="P3551" s="45">
        <f t="shared" si="445"/>
        <v>371616</v>
      </c>
      <c r="Q3551" s="45">
        <f>IF(L3551=1,F3551*INDEX(Asumsi!$B$5:$B$7,MATCH(I3551,Asumsi!$A$5:$A$7,0))-H3551,0)</f>
        <v>106176</v>
      </c>
      <c r="R3551" s="46">
        <f>MIN(G3551,INDEX(Asumsi!$C$5:$C$7,MATCH(I3551,Asumsi!$A$5:$A$7,0)))</f>
        <v>0.02</v>
      </c>
      <c r="S3551" s="43">
        <f t="shared" si="446"/>
        <v>0</v>
      </c>
      <c r="T3551" s="45">
        <f t="shared" si="447"/>
        <v>0</v>
      </c>
      <c r="U3551" s="45">
        <f>IF(L3551=1,F3551*INDEX(Asumsi!$B$5:$B$7,MATCH(I3551,Asumsi!$A$5:$A$7,0))-F3551*R3551,0)</f>
        <v>106176</v>
      </c>
      <c r="V3551" s="45">
        <f>IF(S3551=1,U3551*(1-Asumsi!$B$10),U3551)</f>
        <v>106176</v>
      </c>
    </row>
    <row r="3552" spans="1:22" x14ac:dyDescent="0.35">
      <c r="A3552" s="43">
        <v>15815</v>
      </c>
      <c r="B3552" s="43" t="s">
        <v>202</v>
      </c>
      <c r="C3552" s="43" t="s">
        <v>821</v>
      </c>
      <c r="D3552" s="44">
        <v>39934</v>
      </c>
      <c r="E3552" s="43">
        <v>43</v>
      </c>
      <c r="F3552" s="43">
        <v>1057200</v>
      </c>
      <c r="G3552" s="43">
        <v>0.01</v>
      </c>
      <c r="H3552" s="43">
        <v>10572</v>
      </c>
      <c r="I3552" s="43" t="s">
        <v>76</v>
      </c>
      <c r="J3552" s="43" t="s">
        <v>138</v>
      </c>
      <c r="K3552" s="43">
        <f t="shared" si="440"/>
        <v>2009</v>
      </c>
      <c r="L3552" s="43">
        <f t="shared" si="441"/>
        <v>1</v>
      </c>
      <c r="M3552" s="43">
        <f t="shared" si="442"/>
        <v>0</v>
      </c>
      <c r="N3552" s="43">
        <f t="shared" si="443"/>
        <v>1</v>
      </c>
      <c r="O3552" s="43" t="str">
        <f t="shared" si="444"/>
        <v>B: 1-3%</v>
      </c>
      <c r="P3552" s="45">
        <f t="shared" si="445"/>
        <v>1046628</v>
      </c>
      <c r="Q3552" s="45">
        <f>IF(L3552=1,F3552*INDEX(Asumsi!$B$5:$B$7,MATCH(I3552,Asumsi!$A$5:$A$7,0))-H3552,0)</f>
        <v>306588</v>
      </c>
      <c r="R3552" s="46">
        <f>MIN(G3552,INDEX(Asumsi!$C$5:$C$7,MATCH(I3552,Asumsi!$A$5:$A$7,0)))</f>
        <v>0.01</v>
      </c>
      <c r="S3552" s="43">
        <f t="shared" si="446"/>
        <v>0</v>
      </c>
      <c r="T3552" s="45">
        <f t="shared" si="447"/>
        <v>0</v>
      </c>
      <c r="U3552" s="45">
        <f>IF(L3552=1,F3552*INDEX(Asumsi!$B$5:$B$7,MATCH(I3552,Asumsi!$A$5:$A$7,0))-F3552*R3552,0)</f>
        <v>306588</v>
      </c>
      <c r="V3552" s="45">
        <f>IF(S3552=1,U3552*(1-Asumsi!$B$10),U3552)</f>
        <v>306588</v>
      </c>
    </row>
    <row r="3553" spans="1:22" x14ac:dyDescent="0.35">
      <c r="A3553" s="43">
        <v>16737</v>
      </c>
      <c r="B3553" s="43" t="s">
        <v>202</v>
      </c>
      <c r="C3553" s="43" t="s">
        <v>827</v>
      </c>
      <c r="D3553" s="44">
        <v>40714</v>
      </c>
      <c r="E3553" s="43">
        <v>15</v>
      </c>
      <c r="F3553" s="43">
        <v>2780980</v>
      </c>
      <c r="G3553" s="43">
        <v>0.01</v>
      </c>
      <c r="H3553" s="43">
        <v>27810</v>
      </c>
      <c r="I3553" s="43" t="s">
        <v>76</v>
      </c>
      <c r="J3553" s="43" t="s">
        <v>146</v>
      </c>
      <c r="K3553" s="43">
        <f t="shared" si="440"/>
        <v>2011</v>
      </c>
      <c r="L3553" s="43">
        <f t="shared" si="441"/>
        <v>1</v>
      </c>
      <c r="M3553" s="43">
        <f t="shared" si="442"/>
        <v>0</v>
      </c>
      <c r="N3553" s="43">
        <f t="shared" si="443"/>
        <v>1</v>
      </c>
      <c r="O3553" s="43" t="str">
        <f t="shared" si="444"/>
        <v>B: 1-3%</v>
      </c>
      <c r="P3553" s="45">
        <f t="shared" si="445"/>
        <v>2753170</v>
      </c>
      <c r="Q3553" s="45">
        <f>IF(L3553=1,F3553*INDEX(Asumsi!$B$5:$B$7,MATCH(I3553,Asumsi!$A$5:$A$7,0))-H3553,0)</f>
        <v>806484</v>
      </c>
      <c r="R3553" s="46">
        <f>MIN(G3553,INDEX(Asumsi!$C$5:$C$7,MATCH(I3553,Asumsi!$A$5:$A$7,0)))</f>
        <v>0.01</v>
      </c>
      <c r="S3553" s="43">
        <f t="shared" si="446"/>
        <v>0</v>
      </c>
      <c r="T3553" s="45">
        <f t="shared" si="447"/>
        <v>0</v>
      </c>
      <c r="U3553" s="45">
        <f>IF(L3553=1,F3553*INDEX(Asumsi!$B$5:$B$7,MATCH(I3553,Asumsi!$A$5:$A$7,0))-F3553*R3553,0)</f>
        <v>806484.2</v>
      </c>
      <c r="V3553" s="45">
        <f>IF(S3553=1,U3553*(1-Asumsi!$B$10),U3553)</f>
        <v>806484.2</v>
      </c>
    </row>
    <row r="3554" spans="1:22" x14ac:dyDescent="0.35">
      <c r="A3554" s="43">
        <v>17124</v>
      </c>
      <c r="B3554" s="43" t="s">
        <v>202</v>
      </c>
      <c r="C3554" s="43" t="s">
        <v>825</v>
      </c>
      <c r="D3554" s="44">
        <v>40111</v>
      </c>
      <c r="E3554" s="43">
        <v>39</v>
      </c>
      <c r="F3554" s="43">
        <v>256620</v>
      </c>
      <c r="G3554" s="43">
        <v>0.05</v>
      </c>
      <c r="H3554" s="43">
        <v>12831</v>
      </c>
      <c r="I3554" s="43" t="s">
        <v>76</v>
      </c>
      <c r="J3554" s="43" t="s">
        <v>148</v>
      </c>
      <c r="K3554" s="43">
        <f t="shared" si="440"/>
        <v>2009</v>
      </c>
      <c r="L3554" s="43">
        <f t="shared" si="441"/>
        <v>1</v>
      </c>
      <c r="M3554" s="43">
        <f t="shared" si="442"/>
        <v>0</v>
      </c>
      <c r="N3554" s="43">
        <f t="shared" si="443"/>
        <v>1</v>
      </c>
      <c r="O3554" s="43" t="str">
        <f t="shared" si="444"/>
        <v>C: 4-6%</v>
      </c>
      <c r="P3554" s="45">
        <f t="shared" si="445"/>
        <v>243789</v>
      </c>
      <c r="Q3554" s="45">
        <f>IF(L3554=1,F3554*INDEX(Asumsi!$B$5:$B$7,MATCH(I3554,Asumsi!$A$5:$A$7,0))-H3554,0)</f>
        <v>64155</v>
      </c>
      <c r="R3554" s="46">
        <f>MIN(G3554,INDEX(Asumsi!$C$5:$C$7,MATCH(I3554,Asumsi!$A$5:$A$7,0)))</f>
        <v>0.05</v>
      </c>
      <c r="S3554" s="43">
        <f t="shared" si="446"/>
        <v>0</v>
      </c>
      <c r="T3554" s="45">
        <f t="shared" si="447"/>
        <v>0</v>
      </c>
      <c r="U3554" s="45">
        <f>IF(L3554=1,F3554*INDEX(Asumsi!$B$5:$B$7,MATCH(I3554,Asumsi!$A$5:$A$7,0))-F3554*R3554,0)</f>
        <v>64155</v>
      </c>
      <c r="V3554" s="45">
        <f>IF(S3554=1,U3554*(1-Asumsi!$B$10),U3554)</f>
        <v>64155</v>
      </c>
    </row>
    <row r="3555" spans="1:22" x14ac:dyDescent="0.35">
      <c r="A3555" s="43">
        <v>17666</v>
      </c>
      <c r="B3555" s="43" t="s">
        <v>202</v>
      </c>
      <c r="C3555" s="43" t="s">
        <v>820</v>
      </c>
      <c r="D3555" s="44">
        <v>40429</v>
      </c>
      <c r="E3555" s="43">
        <v>19</v>
      </c>
      <c r="F3555" s="43">
        <v>165120</v>
      </c>
      <c r="G3555" s="43">
        <v>0.01</v>
      </c>
      <c r="H3555" s="43">
        <v>1651</v>
      </c>
      <c r="I3555" s="43" t="s">
        <v>76</v>
      </c>
      <c r="J3555" s="43" t="s">
        <v>145</v>
      </c>
      <c r="K3555" s="43">
        <f t="shared" si="440"/>
        <v>2010</v>
      </c>
      <c r="L3555" s="43">
        <f t="shared" si="441"/>
        <v>1</v>
      </c>
      <c r="M3555" s="43">
        <f t="shared" si="442"/>
        <v>0</v>
      </c>
      <c r="N3555" s="43">
        <f t="shared" si="443"/>
        <v>1</v>
      </c>
      <c r="O3555" s="43" t="str">
        <f t="shared" si="444"/>
        <v>B: 1-3%</v>
      </c>
      <c r="P3555" s="45">
        <f t="shared" si="445"/>
        <v>163469</v>
      </c>
      <c r="Q3555" s="45">
        <f>IF(L3555=1,F3555*INDEX(Asumsi!$B$5:$B$7,MATCH(I3555,Asumsi!$A$5:$A$7,0))-H3555,0)</f>
        <v>47885</v>
      </c>
      <c r="R3555" s="46">
        <f>MIN(G3555,INDEX(Asumsi!$C$5:$C$7,MATCH(I3555,Asumsi!$A$5:$A$7,0)))</f>
        <v>0.01</v>
      </c>
      <c r="S3555" s="43">
        <f t="shared" si="446"/>
        <v>0</v>
      </c>
      <c r="T3555" s="45">
        <f t="shared" si="447"/>
        <v>0</v>
      </c>
      <c r="U3555" s="45">
        <f>IF(L3555=1,F3555*INDEX(Asumsi!$B$5:$B$7,MATCH(I3555,Asumsi!$A$5:$A$7,0))-F3555*R3555,0)</f>
        <v>47884.800000000003</v>
      </c>
      <c r="V3555" s="45">
        <f>IF(S3555=1,U3555*(1-Asumsi!$B$10),U3555)</f>
        <v>47884.800000000003</v>
      </c>
    </row>
    <row r="3556" spans="1:22" x14ac:dyDescent="0.35">
      <c r="A3556" s="43">
        <v>19075</v>
      </c>
      <c r="B3556" s="43" t="s">
        <v>202</v>
      </c>
      <c r="C3556" s="43" t="s">
        <v>828</v>
      </c>
      <c r="D3556" s="44">
        <v>40082</v>
      </c>
      <c r="E3556" s="43">
        <v>36</v>
      </c>
      <c r="F3556" s="43">
        <v>3683200</v>
      </c>
      <c r="G3556" s="43">
        <v>0.01</v>
      </c>
      <c r="H3556" s="43">
        <v>36832</v>
      </c>
      <c r="I3556" s="43" t="s">
        <v>77</v>
      </c>
      <c r="J3556" s="43" t="s">
        <v>142</v>
      </c>
      <c r="K3556" s="43">
        <f t="shared" si="440"/>
        <v>2009</v>
      </c>
      <c r="L3556" s="43">
        <f t="shared" si="441"/>
        <v>1</v>
      </c>
      <c r="M3556" s="43">
        <f t="shared" si="442"/>
        <v>0</v>
      </c>
      <c r="N3556" s="43">
        <f t="shared" si="443"/>
        <v>1</v>
      </c>
      <c r="O3556" s="43" t="str">
        <f t="shared" si="444"/>
        <v>B: 1-3%</v>
      </c>
      <c r="P3556" s="45">
        <f t="shared" si="445"/>
        <v>3646368</v>
      </c>
      <c r="Q3556" s="45">
        <f>IF(L3556=1,F3556*INDEX(Asumsi!$B$5:$B$7,MATCH(I3556,Asumsi!$A$5:$A$7,0))-H3556,0)</f>
        <v>1068128</v>
      </c>
      <c r="R3556" s="46">
        <f>MIN(G3556,INDEX(Asumsi!$C$5:$C$7,MATCH(I3556,Asumsi!$A$5:$A$7,0)))</f>
        <v>0.01</v>
      </c>
      <c r="S3556" s="43">
        <f t="shared" si="446"/>
        <v>0</v>
      </c>
      <c r="T3556" s="45">
        <f t="shared" si="447"/>
        <v>0</v>
      </c>
      <c r="U3556" s="45">
        <f>IF(L3556=1,F3556*INDEX(Asumsi!$B$5:$B$7,MATCH(I3556,Asumsi!$A$5:$A$7,0))-F3556*R3556,0)</f>
        <v>1068128</v>
      </c>
      <c r="V3556" s="45">
        <f>IF(S3556=1,U3556*(1-Asumsi!$B$10),U3556)</f>
        <v>1068128</v>
      </c>
    </row>
    <row r="3557" spans="1:22" x14ac:dyDescent="0.35">
      <c r="A3557" s="43">
        <v>21220</v>
      </c>
      <c r="B3557" s="43" t="s">
        <v>202</v>
      </c>
      <c r="C3557" s="43" t="s">
        <v>826</v>
      </c>
      <c r="D3557" s="44">
        <v>41265</v>
      </c>
      <c r="E3557" s="43">
        <v>4</v>
      </c>
      <c r="F3557" s="43">
        <v>952620</v>
      </c>
      <c r="G3557" s="43">
        <v>7.0000000000000007E-2</v>
      </c>
      <c r="H3557" s="43">
        <v>66683</v>
      </c>
      <c r="I3557" s="43" t="s">
        <v>77</v>
      </c>
      <c r="J3557" s="43" t="s">
        <v>134</v>
      </c>
      <c r="K3557" s="43">
        <f t="shared" si="440"/>
        <v>2012</v>
      </c>
      <c r="L3557" s="43">
        <f t="shared" si="441"/>
        <v>1</v>
      </c>
      <c r="M3557" s="43">
        <f t="shared" si="442"/>
        <v>0</v>
      </c>
      <c r="N3557" s="43">
        <f t="shared" si="443"/>
        <v>1</v>
      </c>
      <c r="O3557" s="43" t="str">
        <f t="shared" si="444"/>
        <v>D: 7%+</v>
      </c>
      <c r="P3557" s="45">
        <f t="shared" si="445"/>
        <v>885937</v>
      </c>
      <c r="Q3557" s="45">
        <f>IF(L3557=1,F3557*INDEX(Asumsi!$B$5:$B$7,MATCH(I3557,Asumsi!$A$5:$A$7,0))-H3557,0)</f>
        <v>219103</v>
      </c>
      <c r="R3557" s="46">
        <f>MIN(G3557,INDEX(Asumsi!$C$5:$C$7,MATCH(I3557,Asumsi!$A$5:$A$7,0)))</f>
        <v>0.05</v>
      </c>
      <c r="S3557" s="43">
        <f t="shared" si="446"/>
        <v>1</v>
      </c>
      <c r="T3557" s="45">
        <f t="shared" si="447"/>
        <v>19052.400000000005</v>
      </c>
      <c r="U3557" s="45">
        <f>IF(L3557=1,F3557*INDEX(Asumsi!$B$5:$B$7,MATCH(I3557,Asumsi!$A$5:$A$7,0))-F3557*R3557,0)</f>
        <v>238155</v>
      </c>
      <c r="V3557" s="45">
        <f>IF(S3557=1,U3557*(1-Asumsi!$B$10),U3557)</f>
        <v>226247.25</v>
      </c>
    </row>
    <row r="3558" spans="1:22" x14ac:dyDescent="0.35">
      <c r="A3558" s="43">
        <v>21600</v>
      </c>
      <c r="B3558" s="43" t="s">
        <v>202</v>
      </c>
      <c r="C3558" s="43" t="s">
        <v>830</v>
      </c>
      <c r="D3558" s="44">
        <v>40272</v>
      </c>
      <c r="E3558" s="43">
        <v>17</v>
      </c>
      <c r="F3558" s="43">
        <v>338960</v>
      </c>
      <c r="G3558" s="43">
        <v>0.03</v>
      </c>
      <c r="H3558" s="43">
        <v>10169</v>
      </c>
      <c r="I3558" s="43" t="s">
        <v>76</v>
      </c>
      <c r="J3558" s="43" t="s">
        <v>145</v>
      </c>
      <c r="K3558" s="43">
        <f t="shared" si="440"/>
        <v>2010</v>
      </c>
      <c r="L3558" s="43">
        <f t="shared" si="441"/>
        <v>1</v>
      </c>
      <c r="M3558" s="43">
        <f t="shared" si="442"/>
        <v>0</v>
      </c>
      <c r="N3558" s="43">
        <f t="shared" si="443"/>
        <v>1</v>
      </c>
      <c r="O3558" s="43" t="str">
        <f t="shared" si="444"/>
        <v>B: 1-3%</v>
      </c>
      <c r="P3558" s="45">
        <f t="shared" si="445"/>
        <v>328791</v>
      </c>
      <c r="Q3558" s="45">
        <f>IF(L3558=1,F3558*INDEX(Asumsi!$B$5:$B$7,MATCH(I3558,Asumsi!$A$5:$A$7,0))-H3558,0)</f>
        <v>91519</v>
      </c>
      <c r="R3558" s="46">
        <f>MIN(G3558,INDEX(Asumsi!$C$5:$C$7,MATCH(I3558,Asumsi!$A$5:$A$7,0)))</f>
        <v>0.03</v>
      </c>
      <c r="S3558" s="43">
        <f t="shared" si="446"/>
        <v>0</v>
      </c>
      <c r="T3558" s="45">
        <f t="shared" si="447"/>
        <v>0</v>
      </c>
      <c r="U3558" s="45">
        <f>IF(L3558=1,F3558*INDEX(Asumsi!$B$5:$B$7,MATCH(I3558,Asumsi!$A$5:$A$7,0))-F3558*R3558,0)</f>
        <v>91519.2</v>
      </c>
      <c r="V3558" s="45">
        <f>IF(S3558=1,U3558*(1-Asumsi!$B$10),U3558)</f>
        <v>91519.2</v>
      </c>
    </row>
    <row r="3559" spans="1:22" x14ac:dyDescent="0.35">
      <c r="A3559" s="43">
        <v>22117</v>
      </c>
      <c r="B3559" s="43" t="s">
        <v>202</v>
      </c>
      <c r="C3559" s="43" t="s">
        <v>826</v>
      </c>
      <c r="D3559" s="44">
        <v>40402</v>
      </c>
      <c r="E3559" s="43">
        <v>16</v>
      </c>
      <c r="F3559" s="43">
        <v>1163040</v>
      </c>
      <c r="G3559" s="43">
        <v>0.03</v>
      </c>
      <c r="H3559" s="43">
        <v>34891</v>
      </c>
      <c r="I3559" s="43" t="s">
        <v>76</v>
      </c>
      <c r="J3559" s="43" t="s">
        <v>145</v>
      </c>
      <c r="K3559" s="43">
        <f t="shared" si="440"/>
        <v>2010</v>
      </c>
      <c r="L3559" s="43">
        <f t="shared" si="441"/>
        <v>1</v>
      </c>
      <c r="M3559" s="43">
        <f t="shared" si="442"/>
        <v>0</v>
      </c>
      <c r="N3559" s="43">
        <f t="shared" si="443"/>
        <v>1</v>
      </c>
      <c r="O3559" s="43" t="str">
        <f t="shared" si="444"/>
        <v>B: 1-3%</v>
      </c>
      <c r="P3559" s="45">
        <f t="shared" si="445"/>
        <v>1128149</v>
      </c>
      <c r="Q3559" s="45">
        <f>IF(L3559=1,F3559*INDEX(Asumsi!$B$5:$B$7,MATCH(I3559,Asumsi!$A$5:$A$7,0))-H3559,0)</f>
        <v>314021</v>
      </c>
      <c r="R3559" s="46">
        <f>MIN(G3559,INDEX(Asumsi!$C$5:$C$7,MATCH(I3559,Asumsi!$A$5:$A$7,0)))</f>
        <v>0.03</v>
      </c>
      <c r="S3559" s="43">
        <f t="shared" si="446"/>
        <v>0</v>
      </c>
      <c r="T3559" s="45">
        <f t="shared" si="447"/>
        <v>0</v>
      </c>
      <c r="U3559" s="45">
        <f>IF(L3559=1,F3559*INDEX(Asumsi!$B$5:$B$7,MATCH(I3559,Asumsi!$A$5:$A$7,0))-F3559*R3559,0)</f>
        <v>314020.8</v>
      </c>
      <c r="V3559" s="45">
        <f>IF(S3559=1,U3559*(1-Asumsi!$B$10),U3559)</f>
        <v>314020.8</v>
      </c>
    </row>
    <row r="3560" spans="1:22" x14ac:dyDescent="0.35">
      <c r="A3560" s="43">
        <v>22211</v>
      </c>
      <c r="B3560" s="43" t="s">
        <v>202</v>
      </c>
      <c r="C3560" s="43" t="s">
        <v>829</v>
      </c>
      <c r="D3560" s="44">
        <v>40819</v>
      </c>
      <c r="E3560" s="43">
        <v>30</v>
      </c>
      <c r="F3560" s="43">
        <v>1886880</v>
      </c>
      <c r="G3560" s="43">
        <v>0.08</v>
      </c>
      <c r="H3560" s="43">
        <v>150950</v>
      </c>
      <c r="I3560" s="43" t="s">
        <v>76</v>
      </c>
      <c r="J3560" s="43" t="s">
        <v>145</v>
      </c>
      <c r="K3560" s="43">
        <f t="shared" si="440"/>
        <v>2011</v>
      </c>
      <c r="L3560" s="43">
        <f t="shared" si="441"/>
        <v>1</v>
      </c>
      <c r="M3560" s="43">
        <f t="shared" si="442"/>
        <v>0</v>
      </c>
      <c r="N3560" s="43">
        <f t="shared" si="443"/>
        <v>1</v>
      </c>
      <c r="O3560" s="43" t="str">
        <f t="shared" si="444"/>
        <v>D: 7%+</v>
      </c>
      <c r="P3560" s="45">
        <f t="shared" si="445"/>
        <v>1735930</v>
      </c>
      <c r="Q3560" s="45">
        <f>IF(L3560=1,F3560*INDEX(Asumsi!$B$5:$B$7,MATCH(I3560,Asumsi!$A$5:$A$7,0))-H3560,0)</f>
        <v>415114</v>
      </c>
      <c r="R3560" s="46">
        <f>MIN(G3560,INDEX(Asumsi!$C$5:$C$7,MATCH(I3560,Asumsi!$A$5:$A$7,0)))</f>
        <v>0.05</v>
      </c>
      <c r="S3560" s="43">
        <f t="shared" si="446"/>
        <v>1</v>
      </c>
      <c r="T3560" s="45">
        <f t="shared" si="447"/>
        <v>56606.400000000001</v>
      </c>
      <c r="U3560" s="45">
        <f>IF(L3560=1,F3560*INDEX(Asumsi!$B$5:$B$7,MATCH(I3560,Asumsi!$A$5:$A$7,0))-F3560*R3560,0)</f>
        <v>471720</v>
      </c>
      <c r="V3560" s="45">
        <f>IF(S3560=1,U3560*(1-Asumsi!$B$10),U3560)</f>
        <v>448134</v>
      </c>
    </row>
    <row r="3561" spans="1:22" x14ac:dyDescent="0.35">
      <c r="A3561" s="43">
        <v>22404</v>
      </c>
      <c r="B3561" s="43" t="s">
        <v>202</v>
      </c>
      <c r="C3561" s="43" t="s">
        <v>828</v>
      </c>
      <c r="D3561" s="44">
        <v>40498</v>
      </c>
      <c r="E3561" s="43">
        <v>35</v>
      </c>
      <c r="F3561" s="43">
        <v>14529280</v>
      </c>
      <c r="G3561" s="43">
        <v>0.06</v>
      </c>
      <c r="H3561" s="43">
        <v>871757</v>
      </c>
      <c r="I3561" s="43" t="s">
        <v>75</v>
      </c>
      <c r="J3561" s="43" t="s">
        <v>135</v>
      </c>
      <c r="K3561" s="43">
        <f t="shared" si="440"/>
        <v>2010</v>
      </c>
      <c r="L3561" s="43">
        <f t="shared" si="441"/>
        <v>1</v>
      </c>
      <c r="M3561" s="43">
        <f t="shared" si="442"/>
        <v>0</v>
      </c>
      <c r="N3561" s="43">
        <f t="shared" si="443"/>
        <v>1</v>
      </c>
      <c r="O3561" s="43" t="str">
        <f t="shared" si="444"/>
        <v>C: 4-6%</v>
      </c>
      <c r="P3561" s="45">
        <f t="shared" si="445"/>
        <v>13657523</v>
      </c>
      <c r="Q3561" s="45">
        <f>IF(L3561=1,F3561*INDEX(Asumsi!$B$5:$B$7,MATCH(I3561,Asumsi!$A$5:$A$7,0))-H3561,0)</f>
        <v>3487027</v>
      </c>
      <c r="R3561" s="46">
        <f>MIN(G3561,INDEX(Asumsi!$C$5:$C$7,MATCH(I3561,Asumsi!$A$5:$A$7,0)))</f>
        <v>0.03</v>
      </c>
      <c r="S3561" s="43">
        <f t="shared" si="446"/>
        <v>1</v>
      </c>
      <c r="T3561" s="45">
        <f t="shared" si="447"/>
        <v>435878.39999999997</v>
      </c>
      <c r="U3561" s="45">
        <f>IF(L3561=1,F3561*INDEX(Asumsi!$B$5:$B$7,MATCH(I3561,Asumsi!$A$5:$A$7,0))-F3561*R3561,0)</f>
        <v>3922905.6</v>
      </c>
      <c r="V3561" s="45">
        <f>IF(S3561=1,U3561*(1-Asumsi!$B$10),U3561)</f>
        <v>3726760.32</v>
      </c>
    </row>
    <row r="3562" spans="1:22" x14ac:dyDescent="0.35">
      <c r="A3562" s="43">
        <v>23362</v>
      </c>
      <c r="B3562" s="43" t="s">
        <v>202</v>
      </c>
      <c r="C3562" s="43" t="s">
        <v>824</v>
      </c>
      <c r="D3562" s="44">
        <v>40417</v>
      </c>
      <c r="E3562" s="43">
        <v>45</v>
      </c>
      <c r="F3562" s="43">
        <v>1704100</v>
      </c>
      <c r="G3562" s="43">
        <v>0.1</v>
      </c>
      <c r="H3562" s="43">
        <v>170410</v>
      </c>
      <c r="I3562" s="43" t="s">
        <v>75</v>
      </c>
      <c r="J3562" s="43" t="s">
        <v>144</v>
      </c>
      <c r="K3562" s="43">
        <f t="shared" si="440"/>
        <v>2010</v>
      </c>
      <c r="L3562" s="43">
        <f t="shared" si="441"/>
        <v>1</v>
      </c>
      <c r="M3562" s="43">
        <f t="shared" si="442"/>
        <v>0</v>
      </c>
      <c r="N3562" s="43">
        <f t="shared" si="443"/>
        <v>1</v>
      </c>
      <c r="O3562" s="43" t="str">
        <f t="shared" si="444"/>
        <v>D: 7%+</v>
      </c>
      <c r="P3562" s="45">
        <f t="shared" si="445"/>
        <v>1533690</v>
      </c>
      <c r="Q3562" s="45">
        <f>IF(L3562=1,F3562*INDEX(Asumsi!$B$5:$B$7,MATCH(I3562,Asumsi!$A$5:$A$7,0))-H3562,0)</f>
        <v>340820</v>
      </c>
      <c r="R3562" s="46">
        <f>MIN(G3562,INDEX(Asumsi!$C$5:$C$7,MATCH(I3562,Asumsi!$A$5:$A$7,0)))</f>
        <v>0.03</v>
      </c>
      <c r="S3562" s="43">
        <f t="shared" si="446"/>
        <v>1</v>
      </c>
      <c r="T3562" s="45">
        <f t="shared" si="447"/>
        <v>119287.00000000001</v>
      </c>
      <c r="U3562" s="45">
        <f>IF(L3562=1,F3562*INDEX(Asumsi!$B$5:$B$7,MATCH(I3562,Asumsi!$A$5:$A$7,0))-F3562*R3562,0)</f>
        <v>460107</v>
      </c>
      <c r="V3562" s="45">
        <f>IF(S3562=1,U3562*(1-Asumsi!$B$10),U3562)</f>
        <v>437101.64999999997</v>
      </c>
    </row>
    <row r="3563" spans="1:22" x14ac:dyDescent="0.35">
      <c r="A3563" s="43">
        <v>23399</v>
      </c>
      <c r="B3563" s="43" t="s">
        <v>202</v>
      </c>
      <c r="C3563" s="43" t="s">
        <v>824</v>
      </c>
      <c r="D3563" s="44">
        <v>40541</v>
      </c>
      <c r="E3563" s="43">
        <v>14</v>
      </c>
      <c r="F3563" s="43">
        <v>418600</v>
      </c>
      <c r="G3563" s="43">
        <v>0.01</v>
      </c>
      <c r="H3563" s="43">
        <v>4186</v>
      </c>
      <c r="I3563" s="43" t="s">
        <v>76</v>
      </c>
      <c r="J3563" s="43" t="s">
        <v>140</v>
      </c>
      <c r="K3563" s="43">
        <f t="shared" si="440"/>
        <v>2010</v>
      </c>
      <c r="L3563" s="43">
        <f t="shared" si="441"/>
        <v>1</v>
      </c>
      <c r="M3563" s="43">
        <f t="shared" si="442"/>
        <v>0</v>
      </c>
      <c r="N3563" s="43">
        <f t="shared" si="443"/>
        <v>1</v>
      </c>
      <c r="O3563" s="43" t="str">
        <f t="shared" si="444"/>
        <v>B: 1-3%</v>
      </c>
      <c r="P3563" s="45">
        <f t="shared" si="445"/>
        <v>414414</v>
      </c>
      <c r="Q3563" s="45">
        <f>IF(L3563=1,F3563*INDEX(Asumsi!$B$5:$B$7,MATCH(I3563,Asumsi!$A$5:$A$7,0))-H3563,0)</f>
        <v>121394</v>
      </c>
      <c r="R3563" s="46">
        <f>MIN(G3563,INDEX(Asumsi!$C$5:$C$7,MATCH(I3563,Asumsi!$A$5:$A$7,0)))</f>
        <v>0.01</v>
      </c>
      <c r="S3563" s="43">
        <f t="shared" si="446"/>
        <v>0</v>
      </c>
      <c r="T3563" s="45">
        <f t="shared" si="447"/>
        <v>0</v>
      </c>
      <c r="U3563" s="45">
        <f>IF(L3563=1,F3563*INDEX(Asumsi!$B$5:$B$7,MATCH(I3563,Asumsi!$A$5:$A$7,0))-F3563*R3563,0)</f>
        <v>121394</v>
      </c>
      <c r="V3563" s="45">
        <f>IF(S3563=1,U3563*(1-Asumsi!$B$10),U3563)</f>
        <v>121394</v>
      </c>
    </row>
    <row r="3564" spans="1:22" x14ac:dyDescent="0.35">
      <c r="A3564" s="43">
        <v>23781</v>
      </c>
      <c r="B3564" s="43" t="s">
        <v>202</v>
      </c>
      <c r="C3564" s="43" t="s">
        <v>830</v>
      </c>
      <c r="D3564" s="44">
        <v>40847</v>
      </c>
      <c r="E3564" s="43">
        <v>30</v>
      </c>
      <c r="F3564" s="43">
        <v>400480</v>
      </c>
      <c r="G3564" s="43">
        <v>0</v>
      </c>
      <c r="H3564" s="43">
        <v>0</v>
      </c>
      <c r="I3564" s="43" t="s">
        <v>76</v>
      </c>
      <c r="J3564" s="43" t="s">
        <v>145</v>
      </c>
      <c r="K3564" s="43">
        <f t="shared" si="440"/>
        <v>2011</v>
      </c>
      <c r="L3564" s="43">
        <f t="shared" si="441"/>
        <v>1</v>
      </c>
      <c r="M3564" s="43">
        <f t="shared" si="442"/>
        <v>0</v>
      </c>
      <c r="N3564" s="43">
        <f t="shared" si="443"/>
        <v>1</v>
      </c>
      <c r="O3564" s="43" t="str">
        <f t="shared" si="444"/>
        <v>A: 0%</v>
      </c>
      <c r="P3564" s="45">
        <f t="shared" si="445"/>
        <v>400480</v>
      </c>
      <c r="Q3564" s="45">
        <f>IF(L3564=1,F3564*INDEX(Asumsi!$B$5:$B$7,MATCH(I3564,Asumsi!$A$5:$A$7,0))-H3564,0)</f>
        <v>120144</v>
      </c>
      <c r="R3564" s="46">
        <f>MIN(G3564,INDEX(Asumsi!$C$5:$C$7,MATCH(I3564,Asumsi!$A$5:$A$7,0)))</f>
        <v>0</v>
      </c>
      <c r="S3564" s="43">
        <f t="shared" si="446"/>
        <v>0</v>
      </c>
      <c r="T3564" s="45">
        <f t="shared" si="447"/>
        <v>0</v>
      </c>
      <c r="U3564" s="45">
        <f>IF(L3564=1,F3564*INDEX(Asumsi!$B$5:$B$7,MATCH(I3564,Asumsi!$A$5:$A$7,0))-F3564*R3564,0)</f>
        <v>120144</v>
      </c>
      <c r="V3564" s="45">
        <f>IF(S3564=1,U3564*(1-Asumsi!$B$10),U3564)</f>
        <v>120144</v>
      </c>
    </row>
    <row r="3565" spans="1:22" x14ac:dyDescent="0.35">
      <c r="A3565" s="43">
        <v>23812</v>
      </c>
      <c r="B3565" s="43" t="s">
        <v>202</v>
      </c>
      <c r="C3565" s="43" t="s">
        <v>827</v>
      </c>
      <c r="D3565" s="44">
        <v>41117</v>
      </c>
      <c r="E3565" s="43">
        <v>32</v>
      </c>
      <c r="F3565" s="43">
        <v>11691640</v>
      </c>
      <c r="G3565" s="43">
        <v>0.1</v>
      </c>
      <c r="H3565" s="43">
        <v>1169164</v>
      </c>
      <c r="I3565" s="43" t="s">
        <v>77</v>
      </c>
      <c r="J3565" s="43" t="s">
        <v>134</v>
      </c>
      <c r="K3565" s="43">
        <f t="shared" si="440"/>
        <v>2012</v>
      </c>
      <c r="L3565" s="43">
        <f t="shared" si="441"/>
        <v>1</v>
      </c>
      <c r="M3565" s="43">
        <f t="shared" si="442"/>
        <v>0</v>
      </c>
      <c r="N3565" s="43">
        <f t="shared" si="443"/>
        <v>1</v>
      </c>
      <c r="O3565" s="43" t="str">
        <f t="shared" si="444"/>
        <v>D: 7%+</v>
      </c>
      <c r="P3565" s="45">
        <f t="shared" si="445"/>
        <v>10522476</v>
      </c>
      <c r="Q3565" s="45">
        <f>IF(L3565=1,F3565*INDEX(Asumsi!$B$5:$B$7,MATCH(I3565,Asumsi!$A$5:$A$7,0))-H3565,0)</f>
        <v>2338328</v>
      </c>
      <c r="R3565" s="46">
        <f>MIN(G3565,INDEX(Asumsi!$C$5:$C$7,MATCH(I3565,Asumsi!$A$5:$A$7,0)))</f>
        <v>0.05</v>
      </c>
      <c r="S3565" s="43">
        <f t="shared" si="446"/>
        <v>1</v>
      </c>
      <c r="T3565" s="45">
        <f t="shared" si="447"/>
        <v>584582</v>
      </c>
      <c r="U3565" s="45">
        <f>IF(L3565=1,F3565*INDEX(Asumsi!$B$5:$B$7,MATCH(I3565,Asumsi!$A$5:$A$7,0))-F3565*R3565,0)</f>
        <v>2922910</v>
      </c>
      <c r="V3565" s="45">
        <f>IF(S3565=1,U3565*(1-Asumsi!$B$10),U3565)</f>
        <v>2776764.5</v>
      </c>
    </row>
    <row r="3566" spans="1:22" x14ac:dyDescent="0.35">
      <c r="A3566" s="43">
        <v>24199</v>
      </c>
      <c r="B3566" s="43" t="s">
        <v>202</v>
      </c>
      <c r="C3566" s="43" t="s">
        <v>824</v>
      </c>
      <c r="D3566" s="44">
        <v>39980</v>
      </c>
      <c r="E3566" s="43">
        <v>16</v>
      </c>
      <c r="F3566" s="43">
        <v>1413060</v>
      </c>
      <c r="G3566" s="43">
        <v>0</v>
      </c>
      <c r="H3566" s="43">
        <v>0</v>
      </c>
      <c r="I3566" s="43" t="s">
        <v>77</v>
      </c>
      <c r="J3566" s="43" t="s">
        <v>142</v>
      </c>
      <c r="K3566" s="43">
        <f t="shared" si="440"/>
        <v>2009</v>
      </c>
      <c r="L3566" s="43">
        <f t="shared" si="441"/>
        <v>1</v>
      </c>
      <c r="M3566" s="43">
        <f t="shared" si="442"/>
        <v>0</v>
      </c>
      <c r="N3566" s="43">
        <f t="shared" si="443"/>
        <v>1</v>
      </c>
      <c r="O3566" s="43" t="str">
        <f t="shared" si="444"/>
        <v>A: 0%</v>
      </c>
      <c r="P3566" s="45">
        <f t="shared" si="445"/>
        <v>1413060</v>
      </c>
      <c r="Q3566" s="45">
        <f>IF(L3566=1,F3566*INDEX(Asumsi!$B$5:$B$7,MATCH(I3566,Asumsi!$A$5:$A$7,0))-H3566,0)</f>
        <v>423918</v>
      </c>
      <c r="R3566" s="46">
        <f>MIN(G3566,INDEX(Asumsi!$C$5:$C$7,MATCH(I3566,Asumsi!$A$5:$A$7,0)))</f>
        <v>0</v>
      </c>
      <c r="S3566" s="43">
        <f t="shared" si="446"/>
        <v>0</v>
      </c>
      <c r="T3566" s="45">
        <f t="shared" si="447"/>
        <v>0</v>
      </c>
      <c r="U3566" s="45">
        <f>IF(L3566=1,F3566*INDEX(Asumsi!$B$5:$B$7,MATCH(I3566,Asumsi!$A$5:$A$7,0))-F3566*R3566,0)</f>
        <v>423918</v>
      </c>
      <c r="V3566" s="45">
        <f>IF(S3566=1,U3566*(1-Asumsi!$B$10),U3566)</f>
        <v>423918</v>
      </c>
    </row>
    <row r="3567" spans="1:22" x14ac:dyDescent="0.35">
      <c r="A3567" s="43">
        <v>25155</v>
      </c>
      <c r="B3567" s="43" t="s">
        <v>202</v>
      </c>
      <c r="C3567" s="43" t="s">
        <v>822</v>
      </c>
      <c r="D3567" s="44">
        <v>40198</v>
      </c>
      <c r="E3567" s="43">
        <v>48</v>
      </c>
      <c r="F3567" s="43">
        <v>2077980</v>
      </c>
      <c r="G3567" s="43">
        <v>0</v>
      </c>
      <c r="H3567" s="43">
        <v>0</v>
      </c>
      <c r="I3567" s="43" t="s">
        <v>75</v>
      </c>
      <c r="J3567" s="43" t="s">
        <v>144</v>
      </c>
      <c r="K3567" s="43">
        <f t="shared" si="440"/>
        <v>2010</v>
      </c>
      <c r="L3567" s="43">
        <f t="shared" si="441"/>
        <v>1</v>
      </c>
      <c r="M3567" s="43">
        <f t="shared" si="442"/>
        <v>0</v>
      </c>
      <c r="N3567" s="43">
        <f t="shared" si="443"/>
        <v>1</v>
      </c>
      <c r="O3567" s="43" t="str">
        <f t="shared" si="444"/>
        <v>A: 0%</v>
      </c>
      <c r="P3567" s="45">
        <f t="shared" si="445"/>
        <v>2077980</v>
      </c>
      <c r="Q3567" s="45">
        <f>IF(L3567=1,F3567*INDEX(Asumsi!$B$5:$B$7,MATCH(I3567,Asumsi!$A$5:$A$7,0))-H3567,0)</f>
        <v>623394</v>
      </c>
      <c r="R3567" s="46">
        <f>MIN(G3567,INDEX(Asumsi!$C$5:$C$7,MATCH(I3567,Asumsi!$A$5:$A$7,0)))</f>
        <v>0</v>
      </c>
      <c r="S3567" s="43">
        <f t="shared" si="446"/>
        <v>0</v>
      </c>
      <c r="T3567" s="45">
        <f t="shared" si="447"/>
        <v>0</v>
      </c>
      <c r="U3567" s="45">
        <f>IF(L3567=1,F3567*INDEX(Asumsi!$B$5:$B$7,MATCH(I3567,Asumsi!$A$5:$A$7,0))-F3567*R3567,0)</f>
        <v>623394</v>
      </c>
      <c r="V3567" s="45">
        <f>IF(S3567=1,U3567*(1-Asumsi!$B$10),U3567)</f>
        <v>623394</v>
      </c>
    </row>
    <row r="3568" spans="1:22" x14ac:dyDescent="0.35">
      <c r="A3568" s="43">
        <v>26084</v>
      </c>
      <c r="B3568" s="43" t="s">
        <v>202</v>
      </c>
      <c r="C3568" s="43" t="s">
        <v>783</v>
      </c>
      <c r="D3568" s="44">
        <v>41198</v>
      </c>
      <c r="E3568" s="43">
        <v>33</v>
      </c>
      <c r="F3568" s="43">
        <v>457640</v>
      </c>
      <c r="G3568" s="43">
        <v>0.03</v>
      </c>
      <c r="H3568" s="43">
        <v>13729</v>
      </c>
      <c r="I3568" s="43" t="s">
        <v>76</v>
      </c>
      <c r="J3568" s="43" t="s">
        <v>145</v>
      </c>
      <c r="K3568" s="43">
        <f t="shared" si="440"/>
        <v>2012</v>
      </c>
      <c r="L3568" s="43">
        <f t="shared" si="441"/>
        <v>1</v>
      </c>
      <c r="M3568" s="43">
        <f t="shared" si="442"/>
        <v>0</v>
      </c>
      <c r="N3568" s="43">
        <f t="shared" si="443"/>
        <v>1</v>
      </c>
      <c r="O3568" s="43" t="str">
        <f t="shared" si="444"/>
        <v>B: 1-3%</v>
      </c>
      <c r="P3568" s="45">
        <f t="shared" si="445"/>
        <v>443911</v>
      </c>
      <c r="Q3568" s="45">
        <f>IF(L3568=1,F3568*INDEX(Asumsi!$B$5:$B$7,MATCH(I3568,Asumsi!$A$5:$A$7,0))-H3568,0)</f>
        <v>123563</v>
      </c>
      <c r="R3568" s="46">
        <f>MIN(G3568,INDEX(Asumsi!$C$5:$C$7,MATCH(I3568,Asumsi!$A$5:$A$7,0)))</f>
        <v>0.03</v>
      </c>
      <c r="S3568" s="43">
        <f t="shared" si="446"/>
        <v>0</v>
      </c>
      <c r="T3568" s="45">
        <f t="shared" si="447"/>
        <v>0</v>
      </c>
      <c r="U3568" s="45">
        <f>IF(L3568=1,F3568*INDEX(Asumsi!$B$5:$B$7,MATCH(I3568,Asumsi!$A$5:$A$7,0))-F3568*R3568,0)</f>
        <v>123562.8</v>
      </c>
      <c r="V3568" s="45">
        <f>IF(S3568=1,U3568*(1-Asumsi!$B$10),U3568)</f>
        <v>123562.8</v>
      </c>
    </row>
    <row r="3569" spans="1:22" x14ac:dyDescent="0.35">
      <c r="A3569" s="43">
        <v>26146</v>
      </c>
      <c r="B3569" s="43" t="s">
        <v>202</v>
      </c>
      <c r="C3569" s="43" t="s">
        <v>822</v>
      </c>
      <c r="D3569" s="44">
        <v>40097</v>
      </c>
      <c r="E3569" s="43">
        <v>13</v>
      </c>
      <c r="F3569" s="43">
        <v>2703520</v>
      </c>
      <c r="G3569" s="43">
        <v>0.03</v>
      </c>
      <c r="H3569" s="43">
        <v>81106</v>
      </c>
      <c r="I3569" s="43" t="s">
        <v>76</v>
      </c>
      <c r="J3569" s="43" t="s">
        <v>141</v>
      </c>
      <c r="K3569" s="43">
        <f t="shared" si="440"/>
        <v>2009</v>
      </c>
      <c r="L3569" s="43">
        <f t="shared" si="441"/>
        <v>1</v>
      </c>
      <c r="M3569" s="43">
        <f t="shared" si="442"/>
        <v>0</v>
      </c>
      <c r="N3569" s="43">
        <f t="shared" si="443"/>
        <v>1</v>
      </c>
      <c r="O3569" s="43" t="str">
        <f t="shared" si="444"/>
        <v>B: 1-3%</v>
      </c>
      <c r="P3569" s="45">
        <f t="shared" si="445"/>
        <v>2622414</v>
      </c>
      <c r="Q3569" s="45">
        <f>IF(L3569=1,F3569*INDEX(Asumsi!$B$5:$B$7,MATCH(I3569,Asumsi!$A$5:$A$7,0))-H3569,0)</f>
        <v>729950</v>
      </c>
      <c r="R3569" s="46">
        <f>MIN(G3569,INDEX(Asumsi!$C$5:$C$7,MATCH(I3569,Asumsi!$A$5:$A$7,0)))</f>
        <v>0.03</v>
      </c>
      <c r="S3569" s="43">
        <f t="shared" si="446"/>
        <v>0</v>
      </c>
      <c r="T3569" s="45">
        <f t="shared" si="447"/>
        <v>0</v>
      </c>
      <c r="U3569" s="45">
        <f>IF(L3569=1,F3569*INDEX(Asumsi!$B$5:$B$7,MATCH(I3569,Asumsi!$A$5:$A$7,0))-F3569*R3569,0)</f>
        <v>729950.4</v>
      </c>
      <c r="V3569" s="45">
        <f>IF(S3569=1,U3569*(1-Asumsi!$B$10),U3569)</f>
        <v>729950.4</v>
      </c>
    </row>
    <row r="3570" spans="1:22" x14ac:dyDescent="0.35">
      <c r="A3570" s="43">
        <v>26529</v>
      </c>
      <c r="B3570" s="43" t="s">
        <v>202</v>
      </c>
      <c r="C3570" s="43" t="s">
        <v>831</v>
      </c>
      <c r="D3570" s="44">
        <v>40571</v>
      </c>
      <c r="E3570" s="43">
        <v>41</v>
      </c>
      <c r="F3570" s="43">
        <v>24250280</v>
      </c>
      <c r="G3570" s="43">
        <v>0.08</v>
      </c>
      <c r="H3570" s="43">
        <v>1940022</v>
      </c>
      <c r="I3570" s="43" t="s">
        <v>77</v>
      </c>
      <c r="J3570" s="43" t="s">
        <v>134</v>
      </c>
      <c r="K3570" s="43">
        <f t="shared" si="440"/>
        <v>2011</v>
      </c>
      <c r="L3570" s="43">
        <f t="shared" si="441"/>
        <v>1</v>
      </c>
      <c r="M3570" s="43">
        <f t="shared" si="442"/>
        <v>0</v>
      </c>
      <c r="N3570" s="43">
        <f t="shared" si="443"/>
        <v>1</v>
      </c>
      <c r="O3570" s="43" t="str">
        <f t="shared" si="444"/>
        <v>D: 7%+</v>
      </c>
      <c r="P3570" s="45">
        <f t="shared" si="445"/>
        <v>22310258</v>
      </c>
      <c r="Q3570" s="45">
        <f>IF(L3570=1,F3570*INDEX(Asumsi!$B$5:$B$7,MATCH(I3570,Asumsi!$A$5:$A$7,0))-H3570,0)</f>
        <v>5335062</v>
      </c>
      <c r="R3570" s="46">
        <f>MIN(G3570,INDEX(Asumsi!$C$5:$C$7,MATCH(I3570,Asumsi!$A$5:$A$7,0)))</f>
        <v>0.05</v>
      </c>
      <c r="S3570" s="43">
        <f t="shared" si="446"/>
        <v>1</v>
      </c>
      <c r="T3570" s="45">
        <f t="shared" si="447"/>
        <v>727508.4</v>
      </c>
      <c r="U3570" s="45">
        <f>IF(L3570=1,F3570*INDEX(Asumsi!$B$5:$B$7,MATCH(I3570,Asumsi!$A$5:$A$7,0))-F3570*R3570,0)</f>
        <v>6062570</v>
      </c>
      <c r="V3570" s="45">
        <f>IF(S3570=1,U3570*(1-Asumsi!$B$10),U3570)</f>
        <v>5759441.5</v>
      </c>
    </row>
    <row r="3571" spans="1:22" x14ac:dyDescent="0.35">
      <c r="A3571" s="43">
        <v>26693</v>
      </c>
      <c r="B3571" s="43" t="s">
        <v>202</v>
      </c>
      <c r="C3571" s="43" t="s">
        <v>825</v>
      </c>
      <c r="D3571" s="44">
        <v>40411</v>
      </c>
      <c r="E3571" s="43">
        <v>44</v>
      </c>
      <c r="F3571" s="43">
        <v>4189956</v>
      </c>
      <c r="G3571" s="43">
        <v>0.06</v>
      </c>
      <c r="H3571" s="43">
        <v>251397</v>
      </c>
      <c r="I3571" s="43" t="s">
        <v>77</v>
      </c>
      <c r="J3571" s="43" t="s">
        <v>137</v>
      </c>
      <c r="K3571" s="43">
        <f t="shared" si="440"/>
        <v>2010</v>
      </c>
      <c r="L3571" s="43">
        <f t="shared" si="441"/>
        <v>1</v>
      </c>
      <c r="M3571" s="43">
        <f t="shared" si="442"/>
        <v>0</v>
      </c>
      <c r="N3571" s="43">
        <f t="shared" si="443"/>
        <v>1</v>
      </c>
      <c r="O3571" s="43" t="str">
        <f t="shared" si="444"/>
        <v>C: 4-6%</v>
      </c>
      <c r="P3571" s="45">
        <f t="shared" si="445"/>
        <v>3938559</v>
      </c>
      <c r="Q3571" s="45">
        <f>IF(L3571=1,F3571*INDEX(Asumsi!$B$5:$B$7,MATCH(I3571,Asumsi!$A$5:$A$7,0))-H3571,0)</f>
        <v>1005589.8</v>
      </c>
      <c r="R3571" s="46">
        <f>MIN(G3571,INDEX(Asumsi!$C$5:$C$7,MATCH(I3571,Asumsi!$A$5:$A$7,0)))</f>
        <v>0.05</v>
      </c>
      <c r="S3571" s="43">
        <f t="shared" si="446"/>
        <v>1</v>
      </c>
      <c r="T3571" s="45">
        <f t="shared" si="447"/>
        <v>41899.559999999976</v>
      </c>
      <c r="U3571" s="45">
        <f>IF(L3571=1,F3571*INDEX(Asumsi!$B$5:$B$7,MATCH(I3571,Asumsi!$A$5:$A$7,0))-F3571*R3571,0)</f>
        <v>1047489</v>
      </c>
      <c r="V3571" s="45">
        <f>IF(S3571=1,U3571*(1-Asumsi!$B$10),U3571)</f>
        <v>995114.54999999993</v>
      </c>
    </row>
    <row r="3572" spans="1:22" x14ac:dyDescent="0.35">
      <c r="A3572" s="43">
        <v>26951</v>
      </c>
      <c r="B3572" s="43" t="s">
        <v>202</v>
      </c>
      <c r="C3572" s="43" t="s">
        <v>832</v>
      </c>
      <c r="D3572" s="44">
        <v>40276</v>
      </c>
      <c r="E3572" s="43">
        <v>3</v>
      </c>
      <c r="F3572" s="43">
        <v>903620</v>
      </c>
      <c r="G3572" s="43">
        <v>0.05</v>
      </c>
      <c r="H3572" s="43">
        <v>45181</v>
      </c>
      <c r="I3572" s="43" t="s">
        <v>77</v>
      </c>
      <c r="J3572" s="43" t="s">
        <v>134</v>
      </c>
      <c r="K3572" s="43">
        <f t="shared" si="440"/>
        <v>2010</v>
      </c>
      <c r="L3572" s="43">
        <f t="shared" si="441"/>
        <v>1</v>
      </c>
      <c r="M3572" s="43">
        <f t="shared" si="442"/>
        <v>0</v>
      </c>
      <c r="N3572" s="43">
        <f t="shared" si="443"/>
        <v>1</v>
      </c>
      <c r="O3572" s="43" t="str">
        <f t="shared" si="444"/>
        <v>C: 4-6%</v>
      </c>
      <c r="P3572" s="45">
        <f t="shared" si="445"/>
        <v>858439</v>
      </c>
      <c r="Q3572" s="45">
        <f>IF(L3572=1,F3572*INDEX(Asumsi!$B$5:$B$7,MATCH(I3572,Asumsi!$A$5:$A$7,0))-H3572,0)</f>
        <v>225905</v>
      </c>
      <c r="R3572" s="46">
        <f>MIN(G3572,INDEX(Asumsi!$C$5:$C$7,MATCH(I3572,Asumsi!$A$5:$A$7,0)))</f>
        <v>0.05</v>
      </c>
      <c r="S3572" s="43">
        <f t="shared" si="446"/>
        <v>0</v>
      </c>
      <c r="T3572" s="45">
        <f t="shared" si="447"/>
        <v>0</v>
      </c>
      <c r="U3572" s="45">
        <f>IF(L3572=1,F3572*INDEX(Asumsi!$B$5:$B$7,MATCH(I3572,Asumsi!$A$5:$A$7,0))-F3572*R3572,0)</f>
        <v>225905</v>
      </c>
      <c r="V3572" s="45">
        <f>IF(S3572=1,U3572*(1-Asumsi!$B$10),U3572)</f>
        <v>225905</v>
      </c>
    </row>
    <row r="3573" spans="1:22" x14ac:dyDescent="0.35">
      <c r="A3573" s="43">
        <v>27141</v>
      </c>
      <c r="B3573" s="43" t="s">
        <v>202</v>
      </c>
      <c r="C3573" s="43" t="s">
        <v>783</v>
      </c>
      <c r="D3573" s="44">
        <v>40213</v>
      </c>
      <c r="E3573" s="43">
        <v>25</v>
      </c>
      <c r="F3573" s="43">
        <v>991600</v>
      </c>
      <c r="G3573" s="43">
        <v>0.03</v>
      </c>
      <c r="H3573" s="43">
        <v>29748</v>
      </c>
      <c r="I3573" s="43" t="s">
        <v>75</v>
      </c>
      <c r="J3573" s="43" t="s">
        <v>144</v>
      </c>
      <c r="K3573" s="43">
        <f t="shared" si="440"/>
        <v>2010</v>
      </c>
      <c r="L3573" s="43">
        <f t="shared" si="441"/>
        <v>1</v>
      </c>
      <c r="M3573" s="43">
        <f t="shared" si="442"/>
        <v>0</v>
      </c>
      <c r="N3573" s="43">
        <f t="shared" si="443"/>
        <v>1</v>
      </c>
      <c r="O3573" s="43" t="str">
        <f t="shared" si="444"/>
        <v>B: 1-3%</v>
      </c>
      <c r="P3573" s="45">
        <f t="shared" si="445"/>
        <v>961852</v>
      </c>
      <c r="Q3573" s="45">
        <f>IF(L3573=1,F3573*INDEX(Asumsi!$B$5:$B$7,MATCH(I3573,Asumsi!$A$5:$A$7,0))-H3573,0)</f>
        <v>267732</v>
      </c>
      <c r="R3573" s="46">
        <f>MIN(G3573,INDEX(Asumsi!$C$5:$C$7,MATCH(I3573,Asumsi!$A$5:$A$7,0)))</f>
        <v>0.03</v>
      </c>
      <c r="S3573" s="43">
        <f t="shared" si="446"/>
        <v>0</v>
      </c>
      <c r="T3573" s="45">
        <f t="shared" si="447"/>
        <v>0</v>
      </c>
      <c r="U3573" s="45">
        <f>IF(L3573=1,F3573*INDEX(Asumsi!$B$5:$B$7,MATCH(I3573,Asumsi!$A$5:$A$7,0))-F3573*R3573,0)</f>
        <v>267732</v>
      </c>
      <c r="V3573" s="45">
        <f>IF(S3573=1,U3573*(1-Asumsi!$B$10),U3573)</f>
        <v>267732</v>
      </c>
    </row>
    <row r="3574" spans="1:22" x14ac:dyDescent="0.35">
      <c r="A3574" s="43">
        <v>27302</v>
      </c>
      <c r="B3574" s="43" t="s">
        <v>202</v>
      </c>
      <c r="C3574" s="43" t="s">
        <v>374</v>
      </c>
      <c r="D3574" s="44">
        <v>41164</v>
      </c>
      <c r="E3574" s="43">
        <v>16</v>
      </c>
      <c r="F3574" s="43">
        <v>475080</v>
      </c>
      <c r="G3574" s="43">
        <v>0.04</v>
      </c>
      <c r="H3574" s="43">
        <v>19003</v>
      </c>
      <c r="I3574" s="43" t="s">
        <v>75</v>
      </c>
      <c r="J3574" s="43" t="s">
        <v>144</v>
      </c>
      <c r="K3574" s="43">
        <f t="shared" si="440"/>
        <v>2012</v>
      </c>
      <c r="L3574" s="43">
        <f t="shared" si="441"/>
        <v>1</v>
      </c>
      <c r="M3574" s="43">
        <f t="shared" si="442"/>
        <v>0</v>
      </c>
      <c r="N3574" s="43">
        <f t="shared" si="443"/>
        <v>1</v>
      </c>
      <c r="O3574" s="43" t="str">
        <f t="shared" si="444"/>
        <v>C: 4-6%</v>
      </c>
      <c r="P3574" s="45">
        <f t="shared" si="445"/>
        <v>456077</v>
      </c>
      <c r="Q3574" s="45">
        <f>IF(L3574=1,F3574*INDEX(Asumsi!$B$5:$B$7,MATCH(I3574,Asumsi!$A$5:$A$7,0))-H3574,0)</f>
        <v>123521</v>
      </c>
      <c r="R3574" s="46">
        <f>MIN(G3574,INDEX(Asumsi!$C$5:$C$7,MATCH(I3574,Asumsi!$A$5:$A$7,0)))</f>
        <v>0.03</v>
      </c>
      <c r="S3574" s="43">
        <f t="shared" si="446"/>
        <v>1</v>
      </c>
      <c r="T3574" s="45">
        <f t="shared" si="447"/>
        <v>4750.8000000000011</v>
      </c>
      <c r="U3574" s="45">
        <f>IF(L3574=1,F3574*INDEX(Asumsi!$B$5:$B$7,MATCH(I3574,Asumsi!$A$5:$A$7,0))-F3574*R3574,0)</f>
        <v>128271.6</v>
      </c>
      <c r="V3574" s="45">
        <f>IF(S3574=1,U3574*(1-Asumsi!$B$10),U3574)</f>
        <v>121858.02</v>
      </c>
    </row>
    <row r="3575" spans="1:22" x14ac:dyDescent="0.35">
      <c r="A3575" s="43">
        <v>27426</v>
      </c>
      <c r="B3575" s="43" t="s">
        <v>202</v>
      </c>
      <c r="C3575" s="43" t="s">
        <v>825</v>
      </c>
      <c r="D3575" s="44">
        <v>40232</v>
      </c>
      <c r="E3575" s="43">
        <v>41</v>
      </c>
      <c r="F3575" s="43">
        <v>877320</v>
      </c>
      <c r="G3575" s="43">
        <v>0.01</v>
      </c>
      <c r="H3575" s="43">
        <v>8773</v>
      </c>
      <c r="I3575" s="43" t="s">
        <v>76</v>
      </c>
      <c r="J3575" s="43" t="s">
        <v>145</v>
      </c>
      <c r="K3575" s="43">
        <f t="shared" si="440"/>
        <v>2010</v>
      </c>
      <c r="L3575" s="43">
        <f t="shared" si="441"/>
        <v>1</v>
      </c>
      <c r="M3575" s="43">
        <f t="shared" si="442"/>
        <v>0</v>
      </c>
      <c r="N3575" s="43">
        <f t="shared" si="443"/>
        <v>1</v>
      </c>
      <c r="O3575" s="43" t="str">
        <f t="shared" si="444"/>
        <v>B: 1-3%</v>
      </c>
      <c r="P3575" s="45">
        <f t="shared" si="445"/>
        <v>868547</v>
      </c>
      <c r="Q3575" s="45">
        <f>IF(L3575=1,F3575*INDEX(Asumsi!$B$5:$B$7,MATCH(I3575,Asumsi!$A$5:$A$7,0))-H3575,0)</f>
        <v>254423</v>
      </c>
      <c r="R3575" s="46">
        <f>MIN(G3575,INDEX(Asumsi!$C$5:$C$7,MATCH(I3575,Asumsi!$A$5:$A$7,0)))</f>
        <v>0.01</v>
      </c>
      <c r="S3575" s="43">
        <f t="shared" si="446"/>
        <v>0</v>
      </c>
      <c r="T3575" s="45">
        <f t="shared" si="447"/>
        <v>0</v>
      </c>
      <c r="U3575" s="45">
        <f>IF(L3575=1,F3575*INDEX(Asumsi!$B$5:$B$7,MATCH(I3575,Asumsi!$A$5:$A$7,0))-F3575*R3575,0)</f>
        <v>254422.8</v>
      </c>
      <c r="V3575" s="45">
        <f>IF(S3575=1,U3575*(1-Asumsi!$B$10),U3575)</f>
        <v>254422.8</v>
      </c>
    </row>
    <row r="3576" spans="1:22" x14ac:dyDescent="0.35">
      <c r="A3576" s="43">
        <v>27810</v>
      </c>
      <c r="B3576" s="43" t="s">
        <v>202</v>
      </c>
      <c r="C3576" s="43" t="s">
        <v>397</v>
      </c>
      <c r="D3576" s="44">
        <v>40206</v>
      </c>
      <c r="E3576" s="43">
        <v>32</v>
      </c>
      <c r="F3576" s="43">
        <v>433020</v>
      </c>
      <c r="G3576" s="43">
        <v>0.02</v>
      </c>
      <c r="H3576" s="43">
        <v>8660</v>
      </c>
      <c r="I3576" s="43" t="s">
        <v>76</v>
      </c>
      <c r="J3576" s="43" t="s">
        <v>149</v>
      </c>
      <c r="K3576" s="43">
        <f t="shared" si="440"/>
        <v>2010</v>
      </c>
      <c r="L3576" s="43">
        <f t="shared" si="441"/>
        <v>1</v>
      </c>
      <c r="M3576" s="43">
        <f t="shared" si="442"/>
        <v>0</v>
      </c>
      <c r="N3576" s="43">
        <f t="shared" si="443"/>
        <v>1</v>
      </c>
      <c r="O3576" s="43" t="str">
        <f t="shared" si="444"/>
        <v>B: 1-3%</v>
      </c>
      <c r="P3576" s="45">
        <f t="shared" si="445"/>
        <v>424360</v>
      </c>
      <c r="Q3576" s="45">
        <f>IF(L3576=1,F3576*INDEX(Asumsi!$B$5:$B$7,MATCH(I3576,Asumsi!$A$5:$A$7,0))-H3576,0)</f>
        <v>121246</v>
      </c>
      <c r="R3576" s="46">
        <f>MIN(G3576,INDEX(Asumsi!$C$5:$C$7,MATCH(I3576,Asumsi!$A$5:$A$7,0)))</f>
        <v>0.02</v>
      </c>
      <c r="S3576" s="43">
        <f t="shared" si="446"/>
        <v>0</v>
      </c>
      <c r="T3576" s="45">
        <f t="shared" si="447"/>
        <v>0</v>
      </c>
      <c r="U3576" s="45">
        <f>IF(L3576=1,F3576*INDEX(Asumsi!$B$5:$B$7,MATCH(I3576,Asumsi!$A$5:$A$7,0))-F3576*R3576,0)</f>
        <v>121245.6</v>
      </c>
      <c r="V3576" s="45">
        <f>IF(S3576=1,U3576*(1-Asumsi!$B$10),U3576)</f>
        <v>121245.6</v>
      </c>
    </row>
    <row r="3577" spans="1:22" x14ac:dyDescent="0.35">
      <c r="A3577" s="43">
        <v>28674</v>
      </c>
      <c r="B3577" s="43" t="s">
        <v>202</v>
      </c>
      <c r="C3577" s="43" t="s">
        <v>823</v>
      </c>
      <c r="D3577" s="44">
        <v>40770</v>
      </c>
      <c r="E3577" s="43">
        <v>26</v>
      </c>
      <c r="F3577" s="43">
        <v>323920</v>
      </c>
      <c r="G3577" s="43">
        <v>0</v>
      </c>
      <c r="H3577" s="43">
        <v>0</v>
      </c>
      <c r="I3577" s="43" t="s">
        <v>76</v>
      </c>
      <c r="J3577" s="43" t="s">
        <v>145</v>
      </c>
      <c r="K3577" s="43">
        <f t="shared" si="440"/>
        <v>2011</v>
      </c>
      <c r="L3577" s="43">
        <f t="shared" si="441"/>
        <v>1</v>
      </c>
      <c r="M3577" s="43">
        <f t="shared" si="442"/>
        <v>0</v>
      </c>
      <c r="N3577" s="43">
        <f t="shared" si="443"/>
        <v>1</v>
      </c>
      <c r="O3577" s="43" t="str">
        <f t="shared" si="444"/>
        <v>A: 0%</v>
      </c>
      <c r="P3577" s="45">
        <f t="shared" si="445"/>
        <v>323920</v>
      </c>
      <c r="Q3577" s="45">
        <f>IF(L3577=1,F3577*INDEX(Asumsi!$B$5:$B$7,MATCH(I3577,Asumsi!$A$5:$A$7,0))-H3577,0)</f>
        <v>97176</v>
      </c>
      <c r="R3577" s="46">
        <f>MIN(G3577,INDEX(Asumsi!$C$5:$C$7,MATCH(I3577,Asumsi!$A$5:$A$7,0)))</f>
        <v>0</v>
      </c>
      <c r="S3577" s="43">
        <f t="shared" si="446"/>
        <v>0</v>
      </c>
      <c r="T3577" s="45">
        <f t="shared" si="447"/>
        <v>0</v>
      </c>
      <c r="U3577" s="45">
        <f>IF(L3577=1,F3577*INDEX(Asumsi!$B$5:$B$7,MATCH(I3577,Asumsi!$A$5:$A$7,0))-F3577*R3577,0)</f>
        <v>97176</v>
      </c>
      <c r="V3577" s="45">
        <f>IF(S3577=1,U3577*(1-Asumsi!$B$10),U3577)</f>
        <v>97176</v>
      </c>
    </row>
    <row r="3578" spans="1:22" x14ac:dyDescent="0.35">
      <c r="A3578" s="43">
        <v>28742</v>
      </c>
      <c r="B3578" s="43" t="s">
        <v>202</v>
      </c>
      <c r="C3578" s="43" t="s">
        <v>826</v>
      </c>
      <c r="D3578" s="44">
        <v>41028</v>
      </c>
      <c r="E3578" s="43">
        <v>35</v>
      </c>
      <c r="F3578" s="43">
        <v>1175840</v>
      </c>
      <c r="G3578" s="43">
        <v>0.09</v>
      </c>
      <c r="H3578" s="43">
        <v>105826</v>
      </c>
      <c r="I3578" s="43" t="s">
        <v>76</v>
      </c>
      <c r="J3578" s="43" t="s">
        <v>140</v>
      </c>
      <c r="K3578" s="43">
        <f t="shared" si="440"/>
        <v>2012</v>
      </c>
      <c r="L3578" s="43">
        <f t="shared" si="441"/>
        <v>1</v>
      </c>
      <c r="M3578" s="43">
        <f t="shared" si="442"/>
        <v>0</v>
      </c>
      <c r="N3578" s="43">
        <f t="shared" si="443"/>
        <v>1</v>
      </c>
      <c r="O3578" s="43" t="str">
        <f t="shared" si="444"/>
        <v>D: 7%+</v>
      </c>
      <c r="P3578" s="45">
        <f t="shared" si="445"/>
        <v>1070014</v>
      </c>
      <c r="Q3578" s="45">
        <f>IF(L3578=1,F3578*INDEX(Asumsi!$B$5:$B$7,MATCH(I3578,Asumsi!$A$5:$A$7,0))-H3578,0)</f>
        <v>246926</v>
      </c>
      <c r="R3578" s="46">
        <f>MIN(G3578,INDEX(Asumsi!$C$5:$C$7,MATCH(I3578,Asumsi!$A$5:$A$7,0)))</f>
        <v>0.05</v>
      </c>
      <c r="S3578" s="43">
        <f t="shared" si="446"/>
        <v>1</v>
      </c>
      <c r="T3578" s="45">
        <f t="shared" si="447"/>
        <v>47033.599999999991</v>
      </c>
      <c r="U3578" s="45">
        <f>IF(L3578=1,F3578*INDEX(Asumsi!$B$5:$B$7,MATCH(I3578,Asumsi!$A$5:$A$7,0))-F3578*R3578,0)</f>
        <v>293960</v>
      </c>
      <c r="V3578" s="45">
        <f>IF(S3578=1,U3578*(1-Asumsi!$B$10),U3578)</f>
        <v>279262</v>
      </c>
    </row>
    <row r="3579" spans="1:22" x14ac:dyDescent="0.35">
      <c r="A3579" s="43">
        <v>28772</v>
      </c>
      <c r="B3579" s="43" t="s">
        <v>202</v>
      </c>
      <c r="C3579" s="43" t="s">
        <v>833</v>
      </c>
      <c r="D3579" s="44">
        <v>39850</v>
      </c>
      <c r="E3579" s="43">
        <v>16</v>
      </c>
      <c r="F3579" s="43">
        <v>1900928</v>
      </c>
      <c r="G3579" s="43">
        <v>0.02</v>
      </c>
      <c r="H3579" s="43">
        <v>38019</v>
      </c>
      <c r="I3579" s="43" t="s">
        <v>75</v>
      </c>
      <c r="J3579" s="43" t="s">
        <v>136</v>
      </c>
      <c r="K3579" s="43">
        <f t="shared" si="440"/>
        <v>2009</v>
      </c>
      <c r="L3579" s="43">
        <f t="shared" si="441"/>
        <v>1</v>
      </c>
      <c r="M3579" s="43">
        <f t="shared" si="442"/>
        <v>0</v>
      </c>
      <c r="N3579" s="43">
        <f t="shared" si="443"/>
        <v>1</v>
      </c>
      <c r="O3579" s="43" t="str">
        <f t="shared" si="444"/>
        <v>B: 1-3%</v>
      </c>
      <c r="P3579" s="45">
        <f t="shared" si="445"/>
        <v>1862909</v>
      </c>
      <c r="Q3579" s="45">
        <f>IF(L3579=1,F3579*INDEX(Asumsi!$B$5:$B$7,MATCH(I3579,Asumsi!$A$5:$A$7,0))-H3579,0)</f>
        <v>532259.4</v>
      </c>
      <c r="R3579" s="46">
        <f>MIN(G3579,INDEX(Asumsi!$C$5:$C$7,MATCH(I3579,Asumsi!$A$5:$A$7,0)))</f>
        <v>0.02</v>
      </c>
      <c r="S3579" s="43">
        <f t="shared" si="446"/>
        <v>0</v>
      </c>
      <c r="T3579" s="45">
        <f t="shared" si="447"/>
        <v>0</v>
      </c>
      <c r="U3579" s="45">
        <f>IF(L3579=1,F3579*INDEX(Asumsi!$B$5:$B$7,MATCH(I3579,Asumsi!$A$5:$A$7,0))-F3579*R3579,0)</f>
        <v>532259.84000000008</v>
      </c>
      <c r="V3579" s="45">
        <f>IF(S3579=1,U3579*(1-Asumsi!$B$10),U3579)</f>
        <v>532259.84000000008</v>
      </c>
    </row>
    <row r="3580" spans="1:22" x14ac:dyDescent="0.35">
      <c r="A3580" s="43">
        <v>29152</v>
      </c>
      <c r="B3580" s="43" t="s">
        <v>202</v>
      </c>
      <c r="C3580" s="43" t="s">
        <v>830</v>
      </c>
      <c r="D3580" s="44">
        <v>40747</v>
      </c>
      <c r="E3580" s="43">
        <v>3</v>
      </c>
      <c r="F3580" s="43">
        <v>117260</v>
      </c>
      <c r="G3580" s="43">
        <v>0</v>
      </c>
      <c r="H3580" s="43">
        <v>0</v>
      </c>
      <c r="I3580" s="43" t="s">
        <v>77</v>
      </c>
      <c r="J3580" s="43" t="s">
        <v>142</v>
      </c>
      <c r="K3580" s="43">
        <f t="shared" si="440"/>
        <v>2011</v>
      </c>
      <c r="L3580" s="43">
        <f t="shared" si="441"/>
        <v>1</v>
      </c>
      <c r="M3580" s="43">
        <f t="shared" si="442"/>
        <v>0</v>
      </c>
      <c r="N3580" s="43">
        <f t="shared" si="443"/>
        <v>1</v>
      </c>
      <c r="O3580" s="43" t="str">
        <f t="shared" si="444"/>
        <v>A: 0%</v>
      </c>
      <c r="P3580" s="45">
        <f t="shared" si="445"/>
        <v>117260</v>
      </c>
      <c r="Q3580" s="45">
        <f>IF(L3580=1,F3580*INDEX(Asumsi!$B$5:$B$7,MATCH(I3580,Asumsi!$A$5:$A$7,0))-H3580,0)</f>
        <v>35178</v>
      </c>
      <c r="R3580" s="46">
        <f>MIN(G3580,INDEX(Asumsi!$C$5:$C$7,MATCH(I3580,Asumsi!$A$5:$A$7,0)))</f>
        <v>0</v>
      </c>
      <c r="S3580" s="43">
        <f t="shared" si="446"/>
        <v>0</v>
      </c>
      <c r="T3580" s="45">
        <f t="shared" si="447"/>
        <v>0</v>
      </c>
      <c r="U3580" s="45">
        <f>IF(L3580=1,F3580*INDEX(Asumsi!$B$5:$B$7,MATCH(I3580,Asumsi!$A$5:$A$7,0))-F3580*R3580,0)</f>
        <v>35178</v>
      </c>
      <c r="V3580" s="45">
        <f>IF(S3580=1,U3580*(1-Asumsi!$B$10),U3580)</f>
        <v>35178</v>
      </c>
    </row>
    <row r="3581" spans="1:22" x14ac:dyDescent="0.35">
      <c r="A3581" s="43">
        <v>29639</v>
      </c>
      <c r="B3581" s="43" t="s">
        <v>202</v>
      </c>
      <c r="C3581" s="43" t="s">
        <v>783</v>
      </c>
      <c r="D3581" s="44">
        <v>40650</v>
      </c>
      <c r="E3581" s="43">
        <v>8</v>
      </c>
      <c r="F3581" s="43">
        <v>44740</v>
      </c>
      <c r="G3581" s="43">
        <v>0.04</v>
      </c>
      <c r="H3581" s="43">
        <v>1790</v>
      </c>
      <c r="I3581" s="43" t="s">
        <v>76</v>
      </c>
      <c r="J3581" s="43" t="s">
        <v>147</v>
      </c>
      <c r="K3581" s="43">
        <f t="shared" si="440"/>
        <v>2011</v>
      </c>
      <c r="L3581" s="43">
        <f t="shared" si="441"/>
        <v>1</v>
      </c>
      <c r="M3581" s="43">
        <f t="shared" si="442"/>
        <v>0</v>
      </c>
      <c r="N3581" s="43">
        <f t="shared" si="443"/>
        <v>1</v>
      </c>
      <c r="O3581" s="43" t="str">
        <f t="shared" si="444"/>
        <v>C: 4-6%</v>
      </c>
      <c r="P3581" s="45">
        <f t="shared" si="445"/>
        <v>42950</v>
      </c>
      <c r="Q3581" s="45">
        <f>IF(L3581=1,F3581*INDEX(Asumsi!$B$5:$B$7,MATCH(I3581,Asumsi!$A$5:$A$7,0))-H3581,0)</f>
        <v>11632</v>
      </c>
      <c r="R3581" s="46">
        <f>MIN(G3581,INDEX(Asumsi!$C$5:$C$7,MATCH(I3581,Asumsi!$A$5:$A$7,0)))</f>
        <v>0.04</v>
      </c>
      <c r="S3581" s="43">
        <f t="shared" si="446"/>
        <v>0</v>
      </c>
      <c r="T3581" s="45">
        <f t="shared" si="447"/>
        <v>0</v>
      </c>
      <c r="U3581" s="45">
        <f>IF(L3581=1,F3581*INDEX(Asumsi!$B$5:$B$7,MATCH(I3581,Asumsi!$A$5:$A$7,0))-F3581*R3581,0)</f>
        <v>11632.4</v>
      </c>
      <c r="V3581" s="45">
        <f>IF(S3581=1,U3581*(1-Asumsi!$B$10),U3581)</f>
        <v>11632.4</v>
      </c>
    </row>
    <row r="3582" spans="1:22" x14ac:dyDescent="0.35">
      <c r="A3582" s="43">
        <v>30407</v>
      </c>
      <c r="B3582" s="43" t="s">
        <v>202</v>
      </c>
      <c r="C3582" s="43" t="s">
        <v>783</v>
      </c>
      <c r="D3582" s="44">
        <v>39920</v>
      </c>
      <c r="E3582" s="43">
        <v>41</v>
      </c>
      <c r="F3582" s="43">
        <v>35707280</v>
      </c>
      <c r="G3582" s="43">
        <v>0.02</v>
      </c>
      <c r="H3582" s="43">
        <v>714146</v>
      </c>
      <c r="I3582" s="43" t="s">
        <v>76</v>
      </c>
      <c r="J3582" s="43" t="s">
        <v>140</v>
      </c>
      <c r="K3582" s="43">
        <f t="shared" si="440"/>
        <v>2009</v>
      </c>
      <c r="L3582" s="43">
        <f t="shared" si="441"/>
        <v>1</v>
      </c>
      <c r="M3582" s="43">
        <f t="shared" si="442"/>
        <v>0</v>
      </c>
      <c r="N3582" s="43">
        <f t="shared" si="443"/>
        <v>1</v>
      </c>
      <c r="O3582" s="43" t="str">
        <f t="shared" si="444"/>
        <v>B: 1-3%</v>
      </c>
      <c r="P3582" s="45">
        <f t="shared" si="445"/>
        <v>34993134</v>
      </c>
      <c r="Q3582" s="45">
        <f>IF(L3582=1,F3582*INDEX(Asumsi!$B$5:$B$7,MATCH(I3582,Asumsi!$A$5:$A$7,0))-H3582,0)</f>
        <v>9998038</v>
      </c>
      <c r="R3582" s="46">
        <f>MIN(G3582,INDEX(Asumsi!$C$5:$C$7,MATCH(I3582,Asumsi!$A$5:$A$7,0)))</f>
        <v>0.02</v>
      </c>
      <c r="S3582" s="43">
        <f t="shared" si="446"/>
        <v>0</v>
      </c>
      <c r="T3582" s="45">
        <f t="shared" si="447"/>
        <v>0</v>
      </c>
      <c r="U3582" s="45">
        <f>IF(L3582=1,F3582*INDEX(Asumsi!$B$5:$B$7,MATCH(I3582,Asumsi!$A$5:$A$7,0))-F3582*R3582,0)</f>
        <v>9998038.4000000004</v>
      </c>
      <c r="V3582" s="45">
        <f>IF(S3582=1,U3582*(1-Asumsi!$B$10),U3582)</f>
        <v>9998038.4000000004</v>
      </c>
    </row>
    <row r="3583" spans="1:22" x14ac:dyDescent="0.35">
      <c r="A3583" s="43">
        <v>31175</v>
      </c>
      <c r="B3583" s="43" t="s">
        <v>202</v>
      </c>
      <c r="C3583" s="43" t="s">
        <v>825</v>
      </c>
      <c r="D3583" s="44">
        <v>40082</v>
      </c>
      <c r="E3583" s="43">
        <v>26</v>
      </c>
      <c r="F3583" s="43">
        <v>1079320</v>
      </c>
      <c r="G3583" s="43">
        <v>0</v>
      </c>
      <c r="H3583" s="43">
        <v>0</v>
      </c>
      <c r="I3583" s="43" t="s">
        <v>76</v>
      </c>
      <c r="J3583" s="43" t="s">
        <v>145</v>
      </c>
      <c r="K3583" s="43">
        <f t="shared" si="440"/>
        <v>2009</v>
      </c>
      <c r="L3583" s="43">
        <f t="shared" si="441"/>
        <v>1</v>
      </c>
      <c r="M3583" s="43">
        <f t="shared" si="442"/>
        <v>0</v>
      </c>
      <c r="N3583" s="43">
        <f t="shared" si="443"/>
        <v>1</v>
      </c>
      <c r="O3583" s="43" t="str">
        <f t="shared" si="444"/>
        <v>A: 0%</v>
      </c>
      <c r="P3583" s="45">
        <f t="shared" si="445"/>
        <v>1079320</v>
      </c>
      <c r="Q3583" s="45">
        <f>IF(L3583=1,F3583*INDEX(Asumsi!$B$5:$B$7,MATCH(I3583,Asumsi!$A$5:$A$7,0))-H3583,0)</f>
        <v>323796</v>
      </c>
      <c r="R3583" s="46">
        <f>MIN(G3583,INDEX(Asumsi!$C$5:$C$7,MATCH(I3583,Asumsi!$A$5:$A$7,0)))</f>
        <v>0</v>
      </c>
      <c r="S3583" s="43">
        <f t="shared" si="446"/>
        <v>0</v>
      </c>
      <c r="T3583" s="45">
        <f t="shared" si="447"/>
        <v>0</v>
      </c>
      <c r="U3583" s="45">
        <f>IF(L3583=1,F3583*INDEX(Asumsi!$B$5:$B$7,MATCH(I3583,Asumsi!$A$5:$A$7,0))-F3583*R3583,0)</f>
        <v>323796</v>
      </c>
      <c r="V3583" s="45">
        <f>IF(S3583=1,U3583*(1-Asumsi!$B$10),U3583)</f>
        <v>323796</v>
      </c>
    </row>
    <row r="3584" spans="1:22" x14ac:dyDescent="0.35">
      <c r="A3584" s="43">
        <v>32455</v>
      </c>
      <c r="B3584" s="43" t="s">
        <v>202</v>
      </c>
      <c r="C3584" s="43" t="s">
        <v>829</v>
      </c>
      <c r="D3584" s="44">
        <v>40444</v>
      </c>
      <c r="E3584" s="43">
        <v>43</v>
      </c>
      <c r="F3584" s="43">
        <v>9241060</v>
      </c>
      <c r="G3584" s="43">
        <v>0</v>
      </c>
      <c r="H3584" s="43">
        <v>0</v>
      </c>
      <c r="I3584" s="43" t="s">
        <v>77</v>
      </c>
      <c r="J3584" s="43" t="s">
        <v>142</v>
      </c>
      <c r="K3584" s="43">
        <f t="shared" si="440"/>
        <v>2010</v>
      </c>
      <c r="L3584" s="43">
        <f t="shared" si="441"/>
        <v>1</v>
      </c>
      <c r="M3584" s="43">
        <f t="shared" si="442"/>
        <v>0</v>
      </c>
      <c r="N3584" s="43">
        <f t="shared" si="443"/>
        <v>1</v>
      </c>
      <c r="O3584" s="43" t="str">
        <f t="shared" si="444"/>
        <v>A: 0%</v>
      </c>
      <c r="P3584" s="45">
        <f t="shared" si="445"/>
        <v>9241060</v>
      </c>
      <c r="Q3584" s="45">
        <f>IF(L3584=1,F3584*INDEX(Asumsi!$B$5:$B$7,MATCH(I3584,Asumsi!$A$5:$A$7,0))-H3584,0)</f>
        <v>2772318</v>
      </c>
      <c r="R3584" s="46">
        <f>MIN(G3584,INDEX(Asumsi!$C$5:$C$7,MATCH(I3584,Asumsi!$A$5:$A$7,0)))</f>
        <v>0</v>
      </c>
      <c r="S3584" s="43">
        <f t="shared" si="446"/>
        <v>0</v>
      </c>
      <c r="T3584" s="45">
        <f t="shared" si="447"/>
        <v>0</v>
      </c>
      <c r="U3584" s="45">
        <f>IF(L3584=1,F3584*INDEX(Asumsi!$B$5:$B$7,MATCH(I3584,Asumsi!$A$5:$A$7,0))-F3584*R3584,0)</f>
        <v>2772318</v>
      </c>
      <c r="V3584" s="45">
        <f>IF(S3584=1,U3584*(1-Asumsi!$B$10),U3584)</f>
        <v>2772318</v>
      </c>
    </row>
    <row r="3585" spans="1:22" x14ac:dyDescent="0.35">
      <c r="A3585" s="43">
        <v>32484</v>
      </c>
      <c r="B3585" s="43" t="s">
        <v>202</v>
      </c>
      <c r="C3585" s="43" t="s">
        <v>825</v>
      </c>
      <c r="D3585" s="44">
        <v>40578</v>
      </c>
      <c r="E3585" s="43">
        <v>9</v>
      </c>
      <c r="F3585" s="43">
        <v>5005340</v>
      </c>
      <c r="G3585" s="43">
        <v>0.1</v>
      </c>
      <c r="H3585" s="43">
        <v>500534</v>
      </c>
      <c r="I3585" s="43" t="s">
        <v>75</v>
      </c>
      <c r="J3585" s="43" t="s">
        <v>135</v>
      </c>
      <c r="K3585" s="43">
        <f t="shared" si="440"/>
        <v>2011</v>
      </c>
      <c r="L3585" s="43">
        <f t="shared" si="441"/>
        <v>1</v>
      </c>
      <c r="M3585" s="43">
        <f t="shared" si="442"/>
        <v>0</v>
      </c>
      <c r="N3585" s="43">
        <f t="shared" si="443"/>
        <v>1</v>
      </c>
      <c r="O3585" s="43" t="str">
        <f t="shared" si="444"/>
        <v>D: 7%+</v>
      </c>
      <c r="P3585" s="45">
        <f t="shared" si="445"/>
        <v>4504806</v>
      </c>
      <c r="Q3585" s="45">
        <f>IF(L3585=1,F3585*INDEX(Asumsi!$B$5:$B$7,MATCH(I3585,Asumsi!$A$5:$A$7,0))-H3585,0)</f>
        <v>1001068</v>
      </c>
      <c r="R3585" s="46">
        <f>MIN(G3585,INDEX(Asumsi!$C$5:$C$7,MATCH(I3585,Asumsi!$A$5:$A$7,0)))</f>
        <v>0.03</v>
      </c>
      <c r="S3585" s="43">
        <f t="shared" si="446"/>
        <v>1</v>
      </c>
      <c r="T3585" s="45">
        <f t="shared" si="447"/>
        <v>350373.80000000005</v>
      </c>
      <c r="U3585" s="45">
        <f>IF(L3585=1,F3585*INDEX(Asumsi!$B$5:$B$7,MATCH(I3585,Asumsi!$A$5:$A$7,0))-F3585*R3585,0)</f>
        <v>1351441.8</v>
      </c>
      <c r="V3585" s="45">
        <f>IF(S3585=1,U3585*(1-Asumsi!$B$10),U3585)</f>
        <v>1283869.71</v>
      </c>
    </row>
    <row r="3586" spans="1:22" x14ac:dyDescent="0.35">
      <c r="A3586" s="43">
        <v>34402</v>
      </c>
      <c r="B3586" s="43" t="s">
        <v>202</v>
      </c>
      <c r="C3586" s="43" t="s">
        <v>821</v>
      </c>
      <c r="D3586" s="44">
        <v>40300</v>
      </c>
      <c r="E3586" s="43">
        <v>38</v>
      </c>
      <c r="F3586" s="43">
        <v>6033700</v>
      </c>
      <c r="G3586" s="43">
        <v>0.05</v>
      </c>
      <c r="H3586" s="43">
        <v>301685</v>
      </c>
      <c r="I3586" s="43" t="s">
        <v>76</v>
      </c>
      <c r="J3586" s="43" t="s">
        <v>140</v>
      </c>
      <c r="K3586" s="43">
        <f t="shared" ref="K3586:K3649" si="448">YEAR(D3586)</f>
        <v>2010</v>
      </c>
      <c r="L3586" s="43">
        <f t="shared" ref="L3586:L3649" si="449">IF(B3586="Order Finished",1,0)</f>
        <v>1</v>
      </c>
      <c r="M3586" s="43">
        <f t="shared" ref="M3586:M3649" si="450">IF(B3586="Order Returned",1,0)</f>
        <v>0</v>
      </c>
      <c r="N3586" s="43">
        <f t="shared" ref="N3586:N3649" si="451">IF(B3586="Order Cancelled",0,1)</f>
        <v>1</v>
      </c>
      <c r="O3586" s="43" t="str">
        <f t="shared" ref="O3586:O3649" si="452">IF(G3586=0,"A: 0%",IF(G3586&lt;=0.03,"B: 1-3%",IF(G3586&lt;=0.06,"C: 4-6%","D: 7%+")))</f>
        <v>C: 4-6%</v>
      </c>
      <c r="P3586" s="45">
        <f t="shared" ref="P3586:P3649" si="453">IF(L3586=1,F3586-H3586,0)</f>
        <v>5732015</v>
      </c>
      <c r="Q3586" s="45">
        <f>IF(L3586=1,F3586*INDEX(Asumsi!$B$5:$B$7,MATCH(I3586,Asumsi!$A$5:$A$7,0))-H3586,0)</f>
        <v>1508425</v>
      </c>
      <c r="R3586" s="46">
        <f>MIN(G3586,INDEX(Asumsi!$C$5:$C$7,MATCH(I3586,Asumsi!$A$5:$A$7,0)))</f>
        <v>0.05</v>
      </c>
      <c r="S3586" s="43">
        <f t="shared" ref="S3586:S3649" si="454">IF(G3586&gt;R3586,1,0)</f>
        <v>0</v>
      </c>
      <c r="T3586" s="45">
        <f t="shared" ref="T3586:T3649" si="455">IF(L3586=1,F3586*(G3586-R3586),0)</f>
        <v>0</v>
      </c>
      <c r="U3586" s="45">
        <f>IF(L3586=1,F3586*INDEX(Asumsi!$B$5:$B$7,MATCH(I3586,Asumsi!$A$5:$A$7,0))-F3586*R3586,0)</f>
        <v>1508425</v>
      </c>
      <c r="V3586" s="45">
        <f>IF(S3586=1,U3586*(1-Asumsi!$B$10),U3586)</f>
        <v>1508425</v>
      </c>
    </row>
    <row r="3587" spans="1:22" x14ac:dyDescent="0.35">
      <c r="A3587" s="43">
        <v>34723</v>
      </c>
      <c r="B3587" s="43" t="s">
        <v>202</v>
      </c>
      <c r="C3587" s="43" t="s">
        <v>834</v>
      </c>
      <c r="D3587" s="44">
        <v>41252</v>
      </c>
      <c r="E3587" s="43">
        <v>4</v>
      </c>
      <c r="F3587" s="43">
        <v>12190280</v>
      </c>
      <c r="G3587" s="43">
        <v>0.06</v>
      </c>
      <c r="H3587" s="43">
        <v>731417</v>
      </c>
      <c r="I3587" s="43" t="s">
        <v>77</v>
      </c>
      <c r="J3587" s="43" t="s">
        <v>134</v>
      </c>
      <c r="K3587" s="43">
        <f t="shared" si="448"/>
        <v>2012</v>
      </c>
      <c r="L3587" s="43">
        <f t="shared" si="449"/>
        <v>1</v>
      </c>
      <c r="M3587" s="43">
        <f t="shared" si="450"/>
        <v>0</v>
      </c>
      <c r="N3587" s="43">
        <f t="shared" si="451"/>
        <v>1</v>
      </c>
      <c r="O3587" s="43" t="str">
        <f t="shared" si="452"/>
        <v>C: 4-6%</v>
      </c>
      <c r="P3587" s="45">
        <f t="shared" si="453"/>
        <v>11458863</v>
      </c>
      <c r="Q3587" s="45">
        <f>IF(L3587=1,F3587*INDEX(Asumsi!$B$5:$B$7,MATCH(I3587,Asumsi!$A$5:$A$7,0))-H3587,0)</f>
        <v>2925667</v>
      </c>
      <c r="R3587" s="46">
        <f>MIN(G3587,INDEX(Asumsi!$C$5:$C$7,MATCH(I3587,Asumsi!$A$5:$A$7,0)))</f>
        <v>0.05</v>
      </c>
      <c r="S3587" s="43">
        <f t="shared" si="454"/>
        <v>1</v>
      </c>
      <c r="T3587" s="45">
        <f t="shared" si="455"/>
        <v>121902.79999999994</v>
      </c>
      <c r="U3587" s="45">
        <f>IF(L3587=1,F3587*INDEX(Asumsi!$B$5:$B$7,MATCH(I3587,Asumsi!$A$5:$A$7,0))-F3587*R3587,0)</f>
        <v>3047570</v>
      </c>
      <c r="V3587" s="45">
        <f>IF(S3587=1,U3587*(1-Asumsi!$B$10),U3587)</f>
        <v>2895191.5</v>
      </c>
    </row>
    <row r="3588" spans="1:22" x14ac:dyDescent="0.35">
      <c r="A3588" s="43">
        <v>34757</v>
      </c>
      <c r="B3588" s="43" t="s">
        <v>202</v>
      </c>
      <c r="C3588" s="43" t="s">
        <v>834</v>
      </c>
      <c r="D3588" s="44">
        <v>41057</v>
      </c>
      <c r="E3588" s="43">
        <v>40</v>
      </c>
      <c r="F3588" s="43">
        <v>501200</v>
      </c>
      <c r="G3588" s="43">
        <v>0.1</v>
      </c>
      <c r="H3588" s="43">
        <v>50120</v>
      </c>
      <c r="I3588" s="43" t="s">
        <v>76</v>
      </c>
      <c r="J3588" s="43" t="s">
        <v>145</v>
      </c>
      <c r="K3588" s="43">
        <f t="shared" si="448"/>
        <v>2012</v>
      </c>
      <c r="L3588" s="43">
        <f t="shared" si="449"/>
        <v>1</v>
      </c>
      <c r="M3588" s="43">
        <f t="shared" si="450"/>
        <v>0</v>
      </c>
      <c r="N3588" s="43">
        <f t="shared" si="451"/>
        <v>1</v>
      </c>
      <c r="O3588" s="43" t="str">
        <f t="shared" si="452"/>
        <v>D: 7%+</v>
      </c>
      <c r="P3588" s="45">
        <f t="shared" si="453"/>
        <v>451080</v>
      </c>
      <c r="Q3588" s="45">
        <f>IF(L3588=1,F3588*INDEX(Asumsi!$B$5:$B$7,MATCH(I3588,Asumsi!$A$5:$A$7,0))-H3588,0)</f>
        <v>100240</v>
      </c>
      <c r="R3588" s="46">
        <f>MIN(G3588,INDEX(Asumsi!$C$5:$C$7,MATCH(I3588,Asumsi!$A$5:$A$7,0)))</f>
        <v>0.05</v>
      </c>
      <c r="S3588" s="43">
        <f t="shared" si="454"/>
        <v>1</v>
      </c>
      <c r="T3588" s="45">
        <f t="shared" si="455"/>
        <v>25060</v>
      </c>
      <c r="U3588" s="45">
        <f>IF(L3588=1,F3588*INDEX(Asumsi!$B$5:$B$7,MATCH(I3588,Asumsi!$A$5:$A$7,0))-F3588*R3588,0)</f>
        <v>125300</v>
      </c>
      <c r="V3588" s="45">
        <f>IF(S3588=1,U3588*(1-Asumsi!$B$10),U3588)</f>
        <v>119035</v>
      </c>
    </row>
    <row r="3589" spans="1:22" x14ac:dyDescent="0.35">
      <c r="A3589" s="43">
        <v>34913</v>
      </c>
      <c r="B3589" s="43" t="s">
        <v>202</v>
      </c>
      <c r="C3589" s="43" t="s">
        <v>825</v>
      </c>
      <c r="D3589" s="44">
        <v>40869</v>
      </c>
      <c r="E3589" s="43">
        <v>15</v>
      </c>
      <c r="F3589" s="43">
        <v>215260</v>
      </c>
      <c r="G3589" s="43">
        <v>0</v>
      </c>
      <c r="H3589" s="43">
        <v>0</v>
      </c>
      <c r="I3589" s="43" t="s">
        <v>76</v>
      </c>
      <c r="J3589" s="43" t="s">
        <v>138</v>
      </c>
      <c r="K3589" s="43">
        <f t="shared" si="448"/>
        <v>2011</v>
      </c>
      <c r="L3589" s="43">
        <f t="shared" si="449"/>
        <v>1</v>
      </c>
      <c r="M3589" s="43">
        <f t="shared" si="450"/>
        <v>0</v>
      </c>
      <c r="N3589" s="43">
        <f t="shared" si="451"/>
        <v>1</v>
      </c>
      <c r="O3589" s="43" t="str">
        <f t="shared" si="452"/>
        <v>A: 0%</v>
      </c>
      <c r="P3589" s="45">
        <f t="shared" si="453"/>
        <v>215260</v>
      </c>
      <c r="Q3589" s="45">
        <f>IF(L3589=1,F3589*INDEX(Asumsi!$B$5:$B$7,MATCH(I3589,Asumsi!$A$5:$A$7,0))-H3589,0)</f>
        <v>64578</v>
      </c>
      <c r="R3589" s="46">
        <f>MIN(G3589,INDEX(Asumsi!$C$5:$C$7,MATCH(I3589,Asumsi!$A$5:$A$7,0)))</f>
        <v>0</v>
      </c>
      <c r="S3589" s="43">
        <f t="shared" si="454"/>
        <v>0</v>
      </c>
      <c r="T3589" s="45">
        <f t="shared" si="455"/>
        <v>0</v>
      </c>
      <c r="U3589" s="45">
        <f>IF(L3589=1,F3589*INDEX(Asumsi!$B$5:$B$7,MATCH(I3589,Asumsi!$A$5:$A$7,0))-F3589*R3589,0)</f>
        <v>64578</v>
      </c>
      <c r="V3589" s="45">
        <f>IF(S3589=1,U3589*(1-Asumsi!$B$10),U3589)</f>
        <v>64578</v>
      </c>
    </row>
    <row r="3590" spans="1:22" x14ac:dyDescent="0.35">
      <c r="A3590" s="43">
        <v>35136</v>
      </c>
      <c r="B3590" s="43" t="s">
        <v>202</v>
      </c>
      <c r="C3590" s="43" t="s">
        <v>829</v>
      </c>
      <c r="D3590" s="44">
        <v>40094</v>
      </c>
      <c r="E3590" s="43">
        <v>23</v>
      </c>
      <c r="F3590" s="43">
        <v>137460</v>
      </c>
      <c r="G3590" s="43">
        <v>7.0000000000000007E-2</v>
      </c>
      <c r="H3590" s="43">
        <v>9622</v>
      </c>
      <c r="I3590" s="43" t="s">
        <v>76</v>
      </c>
      <c r="J3590" s="43" t="s">
        <v>147</v>
      </c>
      <c r="K3590" s="43">
        <f t="shared" si="448"/>
        <v>2009</v>
      </c>
      <c r="L3590" s="43">
        <f t="shared" si="449"/>
        <v>1</v>
      </c>
      <c r="M3590" s="43">
        <f t="shared" si="450"/>
        <v>0</v>
      </c>
      <c r="N3590" s="43">
        <f t="shared" si="451"/>
        <v>1</v>
      </c>
      <c r="O3590" s="43" t="str">
        <f t="shared" si="452"/>
        <v>D: 7%+</v>
      </c>
      <c r="P3590" s="45">
        <f t="shared" si="453"/>
        <v>127838</v>
      </c>
      <c r="Q3590" s="45">
        <f>IF(L3590=1,F3590*INDEX(Asumsi!$B$5:$B$7,MATCH(I3590,Asumsi!$A$5:$A$7,0))-H3590,0)</f>
        <v>31616</v>
      </c>
      <c r="R3590" s="46">
        <f>MIN(G3590,INDEX(Asumsi!$C$5:$C$7,MATCH(I3590,Asumsi!$A$5:$A$7,0)))</f>
        <v>0.05</v>
      </c>
      <c r="S3590" s="43">
        <f t="shared" si="454"/>
        <v>1</v>
      </c>
      <c r="T3590" s="45">
        <f t="shared" si="455"/>
        <v>2749.2000000000007</v>
      </c>
      <c r="U3590" s="45">
        <f>IF(L3590=1,F3590*INDEX(Asumsi!$B$5:$B$7,MATCH(I3590,Asumsi!$A$5:$A$7,0))-F3590*R3590,0)</f>
        <v>34365</v>
      </c>
      <c r="V3590" s="45">
        <f>IF(S3590=1,U3590*(1-Asumsi!$B$10),U3590)</f>
        <v>32646.75</v>
      </c>
    </row>
    <row r="3591" spans="1:22" x14ac:dyDescent="0.35">
      <c r="A3591" s="43">
        <v>35299</v>
      </c>
      <c r="B3591" s="43" t="s">
        <v>202</v>
      </c>
      <c r="C3591" s="43" t="s">
        <v>824</v>
      </c>
      <c r="D3591" s="44">
        <v>41131</v>
      </c>
      <c r="E3591" s="43">
        <v>41</v>
      </c>
      <c r="F3591" s="43">
        <v>8718000</v>
      </c>
      <c r="G3591" s="43">
        <v>0.02</v>
      </c>
      <c r="H3591" s="43">
        <v>174360</v>
      </c>
      <c r="I3591" s="43" t="s">
        <v>77</v>
      </c>
      <c r="J3591" s="43" t="s">
        <v>142</v>
      </c>
      <c r="K3591" s="43">
        <f t="shared" si="448"/>
        <v>2012</v>
      </c>
      <c r="L3591" s="43">
        <f t="shared" si="449"/>
        <v>1</v>
      </c>
      <c r="M3591" s="43">
        <f t="shared" si="450"/>
        <v>0</v>
      </c>
      <c r="N3591" s="43">
        <f t="shared" si="451"/>
        <v>1</v>
      </c>
      <c r="O3591" s="43" t="str">
        <f t="shared" si="452"/>
        <v>B: 1-3%</v>
      </c>
      <c r="P3591" s="45">
        <f t="shared" si="453"/>
        <v>8543640</v>
      </c>
      <c r="Q3591" s="45">
        <f>IF(L3591=1,F3591*INDEX(Asumsi!$B$5:$B$7,MATCH(I3591,Asumsi!$A$5:$A$7,0))-H3591,0)</f>
        <v>2441040</v>
      </c>
      <c r="R3591" s="46">
        <f>MIN(G3591,INDEX(Asumsi!$C$5:$C$7,MATCH(I3591,Asumsi!$A$5:$A$7,0)))</f>
        <v>0.02</v>
      </c>
      <c r="S3591" s="43">
        <f t="shared" si="454"/>
        <v>0</v>
      </c>
      <c r="T3591" s="45">
        <f t="shared" si="455"/>
        <v>0</v>
      </c>
      <c r="U3591" s="45">
        <f>IF(L3591=1,F3591*INDEX(Asumsi!$B$5:$B$7,MATCH(I3591,Asumsi!$A$5:$A$7,0))-F3591*R3591,0)</f>
        <v>2441040</v>
      </c>
      <c r="V3591" s="45">
        <f>IF(S3591=1,U3591*(1-Asumsi!$B$10),U3591)</f>
        <v>2441040</v>
      </c>
    </row>
    <row r="3592" spans="1:22" x14ac:dyDescent="0.35">
      <c r="A3592" s="43">
        <v>36676</v>
      </c>
      <c r="B3592" s="43" t="s">
        <v>209</v>
      </c>
      <c r="C3592" s="43" t="s">
        <v>821</v>
      </c>
      <c r="D3592" s="44">
        <v>40780</v>
      </c>
      <c r="E3592" s="43">
        <v>32</v>
      </c>
      <c r="F3592" s="43">
        <v>6092020</v>
      </c>
      <c r="G3592" s="43">
        <v>0.08</v>
      </c>
      <c r="H3592" s="43">
        <v>487362</v>
      </c>
      <c r="I3592" s="43" t="s">
        <v>77</v>
      </c>
      <c r="J3592" s="43" t="s">
        <v>134</v>
      </c>
      <c r="K3592" s="43">
        <f t="shared" si="448"/>
        <v>2011</v>
      </c>
      <c r="L3592" s="43">
        <f t="shared" si="449"/>
        <v>0</v>
      </c>
      <c r="M3592" s="43">
        <f t="shared" si="450"/>
        <v>1</v>
      </c>
      <c r="N3592" s="43">
        <f t="shared" si="451"/>
        <v>1</v>
      </c>
      <c r="O3592" s="43" t="str">
        <f t="shared" si="452"/>
        <v>D: 7%+</v>
      </c>
      <c r="P3592" s="45">
        <f t="shared" si="453"/>
        <v>0</v>
      </c>
      <c r="Q3592" s="45">
        <f>IF(L3592=1,F3592*INDEX(Asumsi!$B$5:$B$7,MATCH(I3592,Asumsi!$A$5:$A$7,0))-H3592,0)</f>
        <v>0</v>
      </c>
      <c r="R3592" s="46">
        <f>MIN(G3592,INDEX(Asumsi!$C$5:$C$7,MATCH(I3592,Asumsi!$A$5:$A$7,0)))</f>
        <v>0.05</v>
      </c>
      <c r="S3592" s="43">
        <f t="shared" si="454"/>
        <v>1</v>
      </c>
      <c r="T3592" s="45">
        <f t="shared" si="455"/>
        <v>0</v>
      </c>
      <c r="U3592" s="45">
        <f>IF(L3592=1,F3592*INDEX(Asumsi!$B$5:$B$7,MATCH(I3592,Asumsi!$A$5:$A$7,0))-F3592*R3592,0)</f>
        <v>0</v>
      </c>
      <c r="V3592" s="45">
        <f>IF(S3592=1,U3592*(1-Asumsi!$B$10),U3592)</f>
        <v>0</v>
      </c>
    </row>
    <row r="3593" spans="1:22" x14ac:dyDescent="0.35">
      <c r="A3593" s="43">
        <v>36708</v>
      </c>
      <c r="B3593" s="43" t="s">
        <v>202</v>
      </c>
      <c r="C3593" s="43" t="s">
        <v>825</v>
      </c>
      <c r="D3593" s="44">
        <v>40805</v>
      </c>
      <c r="E3593" s="43">
        <v>46</v>
      </c>
      <c r="F3593" s="43">
        <v>1273000</v>
      </c>
      <c r="G3593" s="43">
        <v>0.01</v>
      </c>
      <c r="H3593" s="43">
        <v>12730</v>
      </c>
      <c r="I3593" s="43" t="s">
        <v>77</v>
      </c>
      <c r="J3593" s="43" t="s">
        <v>134</v>
      </c>
      <c r="K3593" s="43">
        <f t="shared" si="448"/>
        <v>2011</v>
      </c>
      <c r="L3593" s="43">
        <f t="shared" si="449"/>
        <v>1</v>
      </c>
      <c r="M3593" s="43">
        <f t="shared" si="450"/>
        <v>0</v>
      </c>
      <c r="N3593" s="43">
        <f t="shared" si="451"/>
        <v>1</v>
      </c>
      <c r="O3593" s="43" t="str">
        <f t="shared" si="452"/>
        <v>B: 1-3%</v>
      </c>
      <c r="P3593" s="45">
        <f t="shared" si="453"/>
        <v>1260270</v>
      </c>
      <c r="Q3593" s="45">
        <f>IF(L3593=1,F3593*INDEX(Asumsi!$B$5:$B$7,MATCH(I3593,Asumsi!$A$5:$A$7,0))-H3593,0)</f>
        <v>369170</v>
      </c>
      <c r="R3593" s="46">
        <f>MIN(G3593,INDEX(Asumsi!$C$5:$C$7,MATCH(I3593,Asumsi!$A$5:$A$7,0)))</f>
        <v>0.01</v>
      </c>
      <c r="S3593" s="43">
        <f t="shared" si="454"/>
        <v>0</v>
      </c>
      <c r="T3593" s="45">
        <f t="shared" si="455"/>
        <v>0</v>
      </c>
      <c r="U3593" s="45">
        <f>IF(L3593=1,F3593*INDEX(Asumsi!$B$5:$B$7,MATCH(I3593,Asumsi!$A$5:$A$7,0))-F3593*R3593,0)</f>
        <v>369170</v>
      </c>
      <c r="V3593" s="45">
        <f>IF(S3593=1,U3593*(1-Asumsi!$B$10),U3593)</f>
        <v>369170</v>
      </c>
    </row>
    <row r="3594" spans="1:22" x14ac:dyDescent="0.35">
      <c r="A3594" s="43">
        <v>36835</v>
      </c>
      <c r="B3594" s="43" t="s">
        <v>202</v>
      </c>
      <c r="C3594" s="43" t="s">
        <v>825</v>
      </c>
      <c r="D3594" s="44">
        <v>40106</v>
      </c>
      <c r="E3594" s="43">
        <v>39</v>
      </c>
      <c r="F3594" s="43">
        <v>24146120</v>
      </c>
      <c r="G3594" s="43">
        <v>0.03</v>
      </c>
      <c r="H3594" s="43">
        <v>724384</v>
      </c>
      <c r="I3594" s="43" t="s">
        <v>76</v>
      </c>
      <c r="J3594" s="43" t="s">
        <v>138</v>
      </c>
      <c r="K3594" s="43">
        <f t="shared" si="448"/>
        <v>2009</v>
      </c>
      <c r="L3594" s="43">
        <f t="shared" si="449"/>
        <v>1</v>
      </c>
      <c r="M3594" s="43">
        <f t="shared" si="450"/>
        <v>0</v>
      </c>
      <c r="N3594" s="43">
        <f t="shared" si="451"/>
        <v>1</v>
      </c>
      <c r="O3594" s="43" t="str">
        <f t="shared" si="452"/>
        <v>B: 1-3%</v>
      </c>
      <c r="P3594" s="45">
        <f t="shared" si="453"/>
        <v>23421736</v>
      </c>
      <c r="Q3594" s="45">
        <f>IF(L3594=1,F3594*INDEX(Asumsi!$B$5:$B$7,MATCH(I3594,Asumsi!$A$5:$A$7,0))-H3594,0)</f>
        <v>6519452</v>
      </c>
      <c r="R3594" s="46">
        <f>MIN(G3594,INDEX(Asumsi!$C$5:$C$7,MATCH(I3594,Asumsi!$A$5:$A$7,0)))</f>
        <v>0.03</v>
      </c>
      <c r="S3594" s="43">
        <f t="shared" si="454"/>
        <v>0</v>
      </c>
      <c r="T3594" s="45">
        <f t="shared" si="455"/>
        <v>0</v>
      </c>
      <c r="U3594" s="45">
        <f>IF(L3594=1,F3594*INDEX(Asumsi!$B$5:$B$7,MATCH(I3594,Asumsi!$A$5:$A$7,0))-F3594*R3594,0)</f>
        <v>6519452.4000000004</v>
      </c>
      <c r="V3594" s="45">
        <f>IF(S3594=1,U3594*(1-Asumsi!$B$10),U3594)</f>
        <v>6519452.4000000004</v>
      </c>
    </row>
    <row r="3595" spans="1:22" x14ac:dyDescent="0.35">
      <c r="A3595" s="43">
        <v>37127</v>
      </c>
      <c r="B3595" s="43" t="s">
        <v>202</v>
      </c>
      <c r="C3595" s="43" t="s">
        <v>822</v>
      </c>
      <c r="D3595" s="44">
        <v>40453</v>
      </c>
      <c r="E3595" s="43">
        <v>19</v>
      </c>
      <c r="F3595" s="43">
        <v>356880</v>
      </c>
      <c r="G3595" s="43">
        <v>0.03</v>
      </c>
      <c r="H3595" s="43">
        <v>10706</v>
      </c>
      <c r="I3595" s="43" t="s">
        <v>76</v>
      </c>
      <c r="J3595" s="43" t="s">
        <v>145</v>
      </c>
      <c r="K3595" s="43">
        <f t="shared" si="448"/>
        <v>2010</v>
      </c>
      <c r="L3595" s="43">
        <f t="shared" si="449"/>
        <v>1</v>
      </c>
      <c r="M3595" s="43">
        <f t="shared" si="450"/>
        <v>0</v>
      </c>
      <c r="N3595" s="43">
        <f t="shared" si="451"/>
        <v>1</v>
      </c>
      <c r="O3595" s="43" t="str">
        <f t="shared" si="452"/>
        <v>B: 1-3%</v>
      </c>
      <c r="P3595" s="45">
        <f t="shared" si="453"/>
        <v>346174</v>
      </c>
      <c r="Q3595" s="45">
        <f>IF(L3595=1,F3595*INDEX(Asumsi!$B$5:$B$7,MATCH(I3595,Asumsi!$A$5:$A$7,0))-H3595,0)</f>
        <v>96358</v>
      </c>
      <c r="R3595" s="46">
        <f>MIN(G3595,INDEX(Asumsi!$C$5:$C$7,MATCH(I3595,Asumsi!$A$5:$A$7,0)))</f>
        <v>0.03</v>
      </c>
      <c r="S3595" s="43">
        <f t="shared" si="454"/>
        <v>0</v>
      </c>
      <c r="T3595" s="45">
        <f t="shared" si="455"/>
        <v>0</v>
      </c>
      <c r="U3595" s="45">
        <f>IF(L3595=1,F3595*INDEX(Asumsi!$B$5:$B$7,MATCH(I3595,Asumsi!$A$5:$A$7,0))-F3595*R3595,0)</f>
        <v>96357.6</v>
      </c>
      <c r="V3595" s="45">
        <f>IF(S3595=1,U3595*(1-Asumsi!$B$10),U3595)</f>
        <v>96357.6</v>
      </c>
    </row>
    <row r="3596" spans="1:22" x14ac:dyDescent="0.35">
      <c r="A3596" s="43">
        <v>37667</v>
      </c>
      <c r="B3596" s="43" t="s">
        <v>202</v>
      </c>
      <c r="C3596" s="43" t="s">
        <v>829</v>
      </c>
      <c r="D3596" s="44">
        <v>40879</v>
      </c>
      <c r="E3596" s="43">
        <v>31</v>
      </c>
      <c r="F3596" s="43">
        <v>944700</v>
      </c>
      <c r="G3596" s="43">
        <v>0.03</v>
      </c>
      <c r="H3596" s="43">
        <v>28341</v>
      </c>
      <c r="I3596" s="43" t="s">
        <v>76</v>
      </c>
      <c r="J3596" s="43" t="s">
        <v>138</v>
      </c>
      <c r="K3596" s="43">
        <f t="shared" si="448"/>
        <v>2011</v>
      </c>
      <c r="L3596" s="43">
        <f t="shared" si="449"/>
        <v>1</v>
      </c>
      <c r="M3596" s="43">
        <f t="shared" si="450"/>
        <v>0</v>
      </c>
      <c r="N3596" s="43">
        <f t="shared" si="451"/>
        <v>1</v>
      </c>
      <c r="O3596" s="43" t="str">
        <f t="shared" si="452"/>
        <v>B: 1-3%</v>
      </c>
      <c r="P3596" s="45">
        <f t="shared" si="453"/>
        <v>916359</v>
      </c>
      <c r="Q3596" s="45">
        <f>IF(L3596=1,F3596*INDEX(Asumsi!$B$5:$B$7,MATCH(I3596,Asumsi!$A$5:$A$7,0))-H3596,0)</f>
        <v>255069</v>
      </c>
      <c r="R3596" s="46">
        <f>MIN(G3596,INDEX(Asumsi!$C$5:$C$7,MATCH(I3596,Asumsi!$A$5:$A$7,0)))</f>
        <v>0.03</v>
      </c>
      <c r="S3596" s="43">
        <f t="shared" si="454"/>
        <v>0</v>
      </c>
      <c r="T3596" s="45">
        <f t="shared" si="455"/>
        <v>0</v>
      </c>
      <c r="U3596" s="45">
        <f>IF(L3596=1,F3596*INDEX(Asumsi!$B$5:$B$7,MATCH(I3596,Asumsi!$A$5:$A$7,0))-F3596*R3596,0)</f>
        <v>255069</v>
      </c>
      <c r="V3596" s="45">
        <f>IF(S3596=1,U3596*(1-Asumsi!$B$10),U3596)</f>
        <v>255069</v>
      </c>
    </row>
    <row r="3597" spans="1:22" x14ac:dyDescent="0.35">
      <c r="A3597" s="43">
        <v>37825</v>
      </c>
      <c r="B3597" s="43" t="s">
        <v>202</v>
      </c>
      <c r="C3597" s="43" t="s">
        <v>513</v>
      </c>
      <c r="D3597" s="44">
        <v>40016</v>
      </c>
      <c r="E3597" s="43">
        <v>44</v>
      </c>
      <c r="F3597" s="43">
        <v>1010020</v>
      </c>
      <c r="G3597" s="43">
        <v>0.06</v>
      </c>
      <c r="H3597" s="43">
        <v>60601</v>
      </c>
      <c r="I3597" s="43" t="s">
        <v>76</v>
      </c>
      <c r="J3597" s="43" t="s">
        <v>141</v>
      </c>
      <c r="K3597" s="43">
        <f t="shared" si="448"/>
        <v>2009</v>
      </c>
      <c r="L3597" s="43">
        <f t="shared" si="449"/>
        <v>1</v>
      </c>
      <c r="M3597" s="43">
        <f t="shared" si="450"/>
        <v>0</v>
      </c>
      <c r="N3597" s="43">
        <f t="shared" si="451"/>
        <v>1</v>
      </c>
      <c r="O3597" s="43" t="str">
        <f t="shared" si="452"/>
        <v>C: 4-6%</v>
      </c>
      <c r="P3597" s="45">
        <f t="shared" si="453"/>
        <v>949419</v>
      </c>
      <c r="Q3597" s="45">
        <f>IF(L3597=1,F3597*INDEX(Asumsi!$B$5:$B$7,MATCH(I3597,Asumsi!$A$5:$A$7,0))-H3597,0)</f>
        <v>242405</v>
      </c>
      <c r="R3597" s="46">
        <f>MIN(G3597,INDEX(Asumsi!$C$5:$C$7,MATCH(I3597,Asumsi!$A$5:$A$7,0)))</f>
        <v>0.05</v>
      </c>
      <c r="S3597" s="43">
        <f t="shared" si="454"/>
        <v>1</v>
      </c>
      <c r="T3597" s="45">
        <f t="shared" si="455"/>
        <v>10100.199999999995</v>
      </c>
      <c r="U3597" s="45">
        <f>IF(L3597=1,F3597*INDEX(Asumsi!$B$5:$B$7,MATCH(I3597,Asumsi!$A$5:$A$7,0))-F3597*R3597,0)</f>
        <v>252505</v>
      </c>
      <c r="V3597" s="45">
        <f>IF(S3597=1,U3597*(1-Asumsi!$B$10),U3597)</f>
        <v>239879.75</v>
      </c>
    </row>
    <row r="3598" spans="1:22" x14ac:dyDescent="0.35">
      <c r="A3598" s="43">
        <v>37861</v>
      </c>
      <c r="B3598" s="43" t="s">
        <v>202</v>
      </c>
      <c r="C3598" s="43" t="s">
        <v>783</v>
      </c>
      <c r="D3598" s="44">
        <v>40905</v>
      </c>
      <c r="E3598" s="43">
        <v>32</v>
      </c>
      <c r="F3598" s="43">
        <v>1960140</v>
      </c>
      <c r="G3598" s="43">
        <v>0.09</v>
      </c>
      <c r="H3598" s="43">
        <v>176413</v>
      </c>
      <c r="I3598" s="43" t="s">
        <v>76</v>
      </c>
      <c r="J3598" s="43" t="s">
        <v>145</v>
      </c>
      <c r="K3598" s="43">
        <f t="shared" si="448"/>
        <v>2011</v>
      </c>
      <c r="L3598" s="43">
        <f t="shared" si="449"/>
        <v>1</v>
      </c>
      <c r="M3598" s="43">
        <f t="shared" si="450"/>
        <v>0</v>
      </c>
      <c r="N3598" s="43">
        <f t="shared" si="451"/>
        <v>1</v>
      </c>
      <c r="O3598" s="43" t="str">
        <f t="shared" si="452"/>
        <v>D: 7%+</v>
      </c>
      <c r="P3598" s="45">
        <f t="shared" si="453"/>
        <v>1783727</v>
      </c>
      <c r="Q3598" s="45">
        <f>IF(L3598=1,F3598*INDEX(Asumsi!$B$5:$B$7,MATCH(I3598,Asumsi!$A$5:$A$7,0))-H3598,0)</f>
        <v>411629</v>
      </c>
      <c r="R3598" s="46">
        <f>MIN(G3598,INDEX(Asumsi!$C$5:$C$7,MATCH(I3598,Asumsi!$A$5:$A$7,0)))</f>
        <v>0.05</v>
      </c>
      <c r="S3598" s="43">
        <f t="shared" si="454"/>
        <v>1</v>
      </c>
      <c r="T3598" s="45">
        <f t="shared" si="455"/>
        <v>78405.599999999991</v>
      </c>
      <c r="U3598" s="45">
        <f>IF(L3598=1,F3598*INDEX(Asumsi!$B$5:$B$7,MATCH(I3598,Asumsi!$A$5:$A$7,0))-F3598*R3598,0)</f>
        <v>490035</v>
      </c>
      <c r="V3598" s="45">
        <f>IF(S3598=1,U3598*(1-Asumsi!$B$10),U3598)</f>
        <v>465533.25</v>
      </c>
    </row>
    <row r="3599" spans="1:22" x14ac:dyDescent="0.35">
      <c r="A3599" s="43">
        <v>37926</v>
      </c>
      <c r="B3599" s="43" t="s">
        <v>202</v>
      </c>
      <c r="C3599" s="43" t="s">
        <v>826</v>
      </c>
      <c r="D3599" s="44">
        <v>40064</v>
      </c>
      <c r="E3599" s="43">
        <v>31</v>
      </c>
      <c r="F3599" s="43">
        <v>706500</v>
      </c>
      <c r="G3599" s="43">
        <v>0.02</v>
      </c>
      <c r="H3599" s="43">
        <v>14130</v>
      </c>
      <c r="I3599" s="43" t="s">
        <v>76</v>
      </c>
      <c r="J3599" s="43" t="s">
        <v>147</v>
      </c>
      <c r="K3599" s="43">
        <f t="shared" si="448"/>
        <v>2009</v>
      </c>
      <c r="L3599" s="43">
        <f t="shared" si="449"/>
        <v>1</v>
      </c>
      <c r="M3599" s="43">
        <f t="shared" si="450"/>
        <v>0</v>
      </c>
      <c r="N3599" s="43">
        <f t="shared" si="451"/>
        <v>1</v>
      </c>
      <c r="O3599" s="43" t="str">
        <f t="shared" si="452"/>
        <v>B: 1-3%</v>
      </c>
      <c r="P3599" s="45">
        <f t="shared" si="453"/>
        <v>692370</v>
      </c>
      <c r="Q3599" s="45">
        <f>IF(L3599=1,F3599*INDEX(Asumsi!$B$5:$B$7,MATCH(I3599,Asumsi!$A$5:$A$7,0))-H3599,0)</f>
        <v>197820</v>
      </c>
      <c r="R3599" s="46">
        <f>MIN(G3599,INDEX(Asumsi!$C$5:$C$7,MATCH(I3599,Asumsi!$A$5:$A$7,0)))</f>
        <v>0.02</v>
      </c>
      <c r="S3599" s="43">
        <f t="shared" si="454"/>
        <v>0</v>
      </c>
      <c r="T3599" s="45">
        <f t="shared" si="455"/>
        <v>0</v>
      </c>
      <c r="U3599" s="45">
        <f>IF(L3599=1,F3599*INDEX(Asumsi!$B$5:$B$7,MATCH(I3599,Asumsi!$A$5:$A$7,0))-F3599*R3599,0)</f>
        <v>197820</v>
      </c>
      <c r="V3599" s="45">
        <f>IF(S3599=1,U3599*(1-Asumsi!$B$10),U3599)</f>
        <v>197820</v>
      </c>
    </row>
    <row r="3600" spans="1:22" x14ac:dyDescent="0.35">
      <c r="A3600" s="43">
        <v>38304</v>
      </c>
      <c r="B3600" s="43" t="s">
        <v>202</v>
      </c>
      <c r="C3600" s="43" t="s">
        <v>831</v>
      </c>
      <c r="D3600" s="44">
        <v>40624</v>
      </c>
      <c r="E3600" s="43">
        <v>7</v>
      </c>
      <c r="F3600" s="43">
        <v>60200</v>
      </c>
      <c r="G3600" s="43">
        <v>0.09</v>
      </c>
      <c r="H3600" s="43">
        <v>5418</v>
      </c>
      <c r="I3600" s="43" t="s">
        <v>76</v>
      </c>
      <c r="J3600" s="43" t="s">
        <v>138</v>
      </c>
      <c r="K3600" s="43">
        <f t="shared" si="448"/>
        <v>2011</v>
      </c>
      <c r="L3600" s="43">
        <f t="shared" si="449"/>
        <v>1</v>
      </c>
      <c r="M3600" s="43">
        <f t="shared" si="450"/>
        <v>0</v>
      </c>
      <c r="N3600" s="43">
        <f t="shared" si="451"/>
        <v>1</v>
      </c>
      <c r="O3600" s="43" t="str">
        <f t="shared" si="452"/>
        <v>D: 7%+</v>
      </c>
      <c r="P3600" s="45">
        <f t="shared" si="453"/>
        <v>54782</v>
      </c>
      <c r="Q3600" s="45">
        <f>IF(L3600=1,F3600*INDEX(Asumsi!$B$5:$B$7,MATCH(I3600,Asumsi!$A$5:$A$7,0))-H3600,0)</f>
        <v>12642</v>
      </c>
      <c r="R3600" s="46">
        <f>MIN(G3600,INDEX(Asumsi!$C$5:$C$7,MATCH(I3600,Asumsi!$A$5:$A$7,0)))</f>
        <v>0.05</v>
      </c>
      <c r="S3600" s="43">
        <f t="shared" si="454"/>
        <v>1</v>
      </c>
      <c r="T3600" s="45">
        <f t="shared" si="455"/>
        <v>2407.9999999999995</v>
      </c>
      <c r="U3600" s="45">
        <f>IF(L3600=1,F3600*INDEX(Asumsi!$B$5:$B$7,MATCH(I3600,Asumsi!$A$5:$A$7,0))-F3600*R3600,0)</f>
        <v>15050</v>
      </c>
      <c r="V3600" s="45">
        <f>IF(S3600=1,U3600*(1-Asumsi!$B$10),U3600)</f>
        <v>14297.5</v>
      </c>
    </row>
    <row r="3601" spans="1:22" x14ac:dyDescent="0.35">
      <c r="A3601" s="43">
        <v>38978</v>
      </c>
      <c r="B3601" s="43" t="s">
        <v>202</v>
      </c>
      <c r="C3601" s="43" t="s">
        <v>833</v>
      </c>
      <c r="D3601" s="44">
        <v>40028</v>
      </c>
      <c r="E3601" s="43">
        <v>24</v>
      </c>
      <c r="F3601" s="43">
        <v>9094520</v>
      </c>
      <c r="G3601" s="43">
        <v>0</v>
      </c>
      <c r="H3601" s="43">
        <v>0</v>
      </c>
      <c r="I3601" s="43" t="s">
        <v>75</v>
      </c>
      <c r="J3601" s="43" t="s">
        <v>135</v>
      </c>
      <c r="K3601" s="43">
        <f t="shared" si="448"/>
        <v>2009</v>
      </c>
      <c r="L3601" s="43">
        <f t="shared" si="449"/>
        <v>1</v>
      </c>
      <c r="M3601" s="43">
        <f t="shared" si="450"/>
        <v>0</v>
      </c>
      <c r="N3601" s="43">
        <f t="shared" si="451"/>
        <v>1</v>
      </c>
      <c r="O3601" s="43" t="str">
        <f t="shared" si="452"/>
        <v>A: 0%</v>
      </c>
      <c r="P3601" s="45">
        <f t="shared" si="453"/>
        <v>9094520</v>
      </c>
      <c r="Q3601" s="45">
        <f>IF(L3601=1,F3601*INDEX(Asumsi!$B$5:$B$7,MATCH(I3601,Asumsi!$A$5:$A$7,0))-H3601,0)</f>
        <v>2728356</v>
      </c>
      <c r="R3601" s="46">
        <f>MIN(G3601,INDEX(Asumsi!$C$5:$C$7,MATCH(I3601,Asumsi!$A$5:$A$7,0)))</f>
        <v>0</v>
      </c>
      <c r="S3601" s="43">
        <f t="shared" si="454"/>
        <v>0</v>
      </c>
      <c r="T3601" s="45">
        <f t="shared" si="455"/>
        <v>0</v>
      </c>
      <c r="U3601" s="45">
        <f>IF(L3601=1,F3601*INDEX(Asumsi!$B$5:$B$7,MATCH(I3601,Asumsi!$A$5:$A$7,0))-F3601*R3601,0)</f>
        <v>2728356</v>
      </c>
      <c r="V3601" s="45">
        <f>IF(S3601=1,U3601*(1-Asumsi!$B$10),U3601)</f>
        <v>2728356</v>
      </c>
    </row>
    <row r="3602" spans="1:22" x14ac:dyDescent="0.35">
      <c r="A3602" s="43">
        <v>39267</v>
      </c>
      <c r="B3602" s="43" t="s">
        <v>202</v>
      </c>
      <c r="C3602" s="43" t="s">
        <v>820</v>
      </c>
      <c r="D3602" s="44">
        <v>40196</v>
      </c>
      <c r="E3602" s="43">
        <v>26</v>
      </c>
      <c r="F3602" s="43">
        <v>860660</v>
      </c>
      <c r="G3602" s="43">
        <v>0.08</v>
      </c>
      <c r="H3602" s="43">
        <v>68853</v>
      </c>
      <c r="I3602" s="43" t="s">
        <v>75</v>
      </c>
      <c r="J3602" s="43" t="s">
        <v>144</v>
      </c>
      <c r="K3602" s="43">
        <f t="shared" si="448"/>
        <v>2010</v>
      </c>
      <c r="L3602" s="43">
        <f t="shared" si="449"/>
        <v>1</v>
      </c>
      <c r="M3602" s="43">
        <f t="shared" si="450"/>
        <v>0</v>
      </c>
      <c r="N3602" s="43">
        <f t="shared" si="451"/>
        <v>1</v>
      </c>
      <c r="O3602" s="43" t="str">
        <f t="shared" si="452"/>
        <v>D: 7%+</v>
      </c>
      <c r="P3602" s="45">
        <f t="shared" si="453"/>
        <v>791807</v>
      </c>
      <c r="Q3602" s="45">
        <f>IF(L3602=1,F3602*INDEX(Asumsi!$B$5:$B$7,MATCH(I3602,Asumsi!$A$5:$A$7,0))-H3602,0)</f>
        <v>189345</v>
      </c>
      <c r="R3602" s="46">
        <f>MIN(G3602,INDEX(Asumsi!$C$5:$C$7,MATCH(I3602,Asumsi!$A$5:$A$7,0)))</f>
        <v>0.03</v>
      </c>
      <c r="S3602" s="43">
        <f t="shared" si="454"/>
        <v>1</v>
      </c>
      <c r="T3602" s="45">
        <f t="shared" si="455"/>
        <v>43033</v>
      </c>
      <c r="U3602" s="45">
        <f>IF(L3602=1,F3602*INDEX(Asumsi!$B$5:$B$7,MATCH(I3602,Asumsi!$A$5:$A$7,0))-F3602*R3602,0)</f>
        <v>232378.2</v>
      </c>
      <c r="V3602" s="45">
        <f>IF(S3602=1,U3602*(1-Asumsi!$B$10),U3602)</f>
        <v>220759.29</v>
      </c>
    </row>
    <row r="3603" spans="1:22" x14ac:dyDescent="0.35">
      <c r="A3603" s="43">
        <v>40772</v>
      </c>
      <c r="B3603" s="43" t="s">
        <v>202</v>
      </c>
      <c r="C3603" s="43" t="s">
        <v>831</v>
      </c>
      <c r="D3603" s="44">
        <v>40952</v>
      </c>
      <c r="E3603" s="43">
        <v>15</v>
      </c>
      <c r="F3603" s="43">
        <v>256540</v>
      </c>
      <c r="G3603" s="43">
        <v>0</v>
      </c>
      <c r="H3603" s="43">
        <v>0</v>
      </c>
      <c r="I3603" s="43" t="s">
        <v>76</v>
      </c>
      <c r="J3603" s="43" t="s">
        <v>150</v>
      </c>
      <c r="K3603" s="43">
        <f t="shared" si="448"/>
        <v>2012</v>
      </c>
      <c r="L3603" s="43">
        <f t="shared" si="449"/>
        <v>1</v>
      </c>
      <c r="M3603" s="43">
        <f t="shared" si="450"/>
        <v>0</v>
      </c>
      <c r="N3603" s="43">
        <f t="shared" si="451"/>
        <v>1</v>
      </c>
      <c r="O3603" s="43" t="str">
        <f t="shared" si="452"/>
        <v>A: 0%</v>
      </c>
      <c r="P3603" s="45">
        <f t="shared" si="453"/>
        <v>256540</v>
      </c>
      <c r="Q3603" s="45">
        <f>IF(L3603=1,F3603*INDEX(Asumsi!$B$5:$B$7,MATCH(I3603,Asumsi!$A$5:$A$7,0))-H3603,0)</f>
        <v>76962</v>
      </c>
      <c r="R3603" s="46">
        <f>MIN(G3603,INDEX(Asumsi!$C$5:$C$7,MATCH(I3603,Asumsi!$A$5:$A$7,0)))</f>
        <v>0</v>
      </c>
      <c r="S3603" s="43">
        <f t="shared" si="454"/>
        <v>0</v>
      </c>
      <c r="T3603" s="45">
        <f t="shared" si="455"/>
        <v>0</v>
      </c>
      <c r="U3603" s="45">
        <f>IF(L3603=1,F3603*INDEX(Asumsi!$B$5:$B$7,MATCH(I3603,Asumsi!$A$5:$A$7,0))-F3603*R3603,0)</f>
        <v>76962</v>
      </c>
      <c r="V3603" s="45">
        <f>IF(S3603=1,U3603*(1-Asumsi!$B$10),U3603)</f>
        <v>76962</v>
      </c>
    </row>
    <row r="3604" spans="1:22" x14ac:dyDescent="0.35">
      <c r="A3604" s="43">
        <v>40928</v>
      </c>
      <c r="B3604" s="43" t="s">
        <v>202</v>
      </c>
      <c r="C3604" s="43" t="s">
        <v>783</v>
      </c>
      <c r="D3604" s="44">
        <v>40068</v>
      </c>
      <c r="E3604" s="43">
        <v>4</v>
      </c>
      <c r="F3604" s="43">
        <v>584681</v>
      </c>
      <c r="G3604" s="43">
        <v>0.01</v>
      </c>
      <c r="H3604" s="43">
        <v>5847</v>
      </c>
      <c r="I3604" s="43" t="s">
        <v>77</v>
      </c>
      <c r="J3604" s="43" t="s">
        <v>137</v>
      </c>
      <c r="K3604" s="43">
        <f t="shared" si="448"/>
        <v>2009</v>
      </c>
      <c r="L3604" s="43">
        <f t="shared" si="449"/>
        <v>1</v>
      </c>
      <c r="M3604" s="43">
        <f t="shared" si="450"/>
        <v>0</v>
      </c>
      <c r="N3604" s="43">
        <f t="shared" si="451"/>
        <v>1</v>
      </c>
      <c r="O3604" s="43" t="str">
        <f t="shared" si="452"/>
        <v>B: 1-3%</v>
      </c>
      <c r="P3604" s="45">
        <f t="shared" si="453"/>
        <v>578834</v>
      </c>
      <c r="Q3604" s="45">
        <f>IF(L3604=1,F3604*INDEX(Asumsi!$B$5:$B$7,MATCH(I3604,Asumsi!$A$5:$A$7,0))-H3604,0)</f>
        <v>169557.3</v>
      </c>
      <c r="R3604" s="46">
        <f>MIN(G3604,INDEX(Asumsi!$C$5:$C$7,MATCH(I3604,Asumsi!$A$5:$A$7,0)))</f>
        <v>0.01</v>
      </c>
      <c r="S3604" s="43">
        <f t="shared" si="454"/>
        <v>0</v>
      </c>
      <c r="T3604" s="45">
        <f t="shared" si="455"/>
        <v>0</v>
      </c>
      <c r="U3604" s="45">
        <f>IF(L3604=1,F3604*INDEX(Asumsi!$B$5:$B$7,MATCH(I3604,Asumsi!$A$5:$A$7,0))-F3604*R3604,0)</f>
        <v>169557.49</v>
      </c>
      <c r="V3604" s="45">
        <f>IF(S3604=1,U3604*(1-Asumsi!$B$10),U3604)</f>
        <v>169557.49</v>
      </c>
    </row>
    <row r="3605" spans="1:22" x14ac:dyDescent="0.35">
      <c r="A3605" s="43">
        <v>41216</v>
      </c>
      <c r="B3605" s="43" t="s">
        <v>209</v>
      </c>
      <c r="C3605" s="43" t="s">
        <v>832</v>
      </c>
      <c r="D3605" s="44">
        <v>39995</v>
      </c>
      <c r="E3605" s="43">
        <v>8</v>
      </c>
      <c r="F3605" s="43">
        <v>506520</v>
      </c>
      <c r="G3605" s="43">
        <v>0.02</v>
      </c>
      <c r="H3605" s="43">
        <v>10130</v>
      </c>
      <c r="I3605" s="43" t="s">
        <v>76</v>
      </c>
      <c r="J3605" s="43" t="s">
        <v>138</v>
      </c>
      <c r="K3605" s="43">
        <f t="shared" si="448"/>
        <v>2009</v>
      </c>
      <c r="L3605" s="43">
        <f t="shared" si="449"/>
        <v>0</v>
      </c>
      <c r="M3605" s="43">
        <f t="shared" si="450"/>
        <v>1</v>
      </c>
      <c r="N3605" s="43">
        <f t="shared" si="451"/>
        <v>1</v>
      </c>
      <c r="O3605" s="43" t="str">
        <f t="shared" si="452"/>
        <v>B: 1-3%</v>
      </c>
      <c r="P3605" s="45">
        <f t="shared" si="453"/>
        <v>0</v>
      </c>
      <c r="Q3605" s="45">
        <f>IF(L3605=1,F3605*INDEX(Asumsi!$B$5:$B$7,MATCH(I3605,Asumsi!$A$5:$A$7,0))-H3605,0)</f>
        <v>0</v>
      </c>
      <c r="R3605" s="46">
        <f>MIN(G3605,INDEX(Asumsi!$C$5:$C$7,MATCH(I3605,Asumsi!$A$5:$A$7,0)))</f>
        <v>0.02</v>
      </c>
      <c r="S3605" s="43">
        <f t="shared" si="454"/>
        <v>0</v>
      </c>
      <c r="T3605" s="45">
        <f t="shared" si="455"/>
        <v>0</v>
      </c>
      <c r="U3605" s="45">
        <f>IF(L3605=1,F3605*INDEX(Asumsi!$B$5:$B$7,MATCH(I3605,Asumsi!$A$5:$A$7,0))-F3605*R3605,0)</f>
        <v>0</v>
      </c>
      <c r="V3605" s="45">
        <f>IF(S3605=1,U3605*(1-Asumsi!$B$10),U3605)</f>
        <v>0</v>
      </c>
    </row>
    <row r="3606" spans="1:22" x14ac:dyDescent="0.35">
      <c r="A3606" s="43">
        <v>42310</v>
      </c>
      <c r="B3606" s="43" t="s">
        <v>202</v>
      </c>
      <c r="C3606" s="43" t="s">
        <v>397</v>
      </c>
      <c r="D3606" s="44">
        <v>40015</v>
      </c>
      <c r="E3606" s="43">
        <v>20</v>
      </c>
      <c r="F3606" s="43">
        <v>6723517</v>
      </c>
      <c r="G3606" s="43">
        <v>0.04</v>
      </c>
      <c r="H3606" s="43">
        <v>268941</v>
      </c>
      <c r="I3606" s="43" t="s">
        <v>77</v>
      </c>
      <c r="J3606" s="43" t="s">
        <v>137</v>
      </c>
      <c r="K3606" s="43">
        <f t="shared" si="448"/>
        <v>2009</v>
      </c>
      <c r="L3606" s="43">
        <f t="shared" si="449"/>
        <v>1</v>
      </c>
      <c r="M3606" s="43">
        <f t="shared" si="450"/>
        <v>0</v>
      </c>
      <c r="N3606" s="43">
        <f t="shared" si="451"/>
        <v>1</v>
      </c>
      <c r="O3606" s="43" t="str">
        <f t="shared" si="452"/>
        <v>C: 4-6%</v>
      </c>
      <c r="P3606" s="45">
        <f t="shared" si="453"/>
        <v>6454576</v>
      </c>
      <c r="Q3606" s="45">
        <f>IF(L3606=1,F3606*INDEX(Asumsi!$B$5:$B$7,MATCH(I3606,Asumsi!$A$5:$A$7,0))-H3606,0)</f>
        <v>1748114.0999999999</v>
      </c>
      <c r="R3606" s="46">
        <f>MIN(G3606,INDEX(Asumsi!$C$5:$C$7,MATCH(I3606,Asumsi!$A$5:$A$7,0)))</f>
        <v>0.04</v>
      </c>
      <c r="S3606" s="43">
        <f t="shared" si="454"/>
        <v>0</v>
      </c>
      <c r="T3606" s="45">
        <f t="shared" si="455"/>
        <v>0</v>
      </c>
      <c r="U3606" s="45">
        <f>IF(L3606=1,F3606*INDEX(Asumsi!$B$5:$B$7,MATCH(I3606,Asumsi!$A$5:$A$7,0))-F3606*R3606,0)</f>
        <v>1748114.42</v>
      </c>
      <c r="V3606" s="45">
        <f>IF(S3606=1,U3606*(1-Asumsi!$B$10),U3606)</f>
        <v>1748114.42</v>
      </c>
    </row>
    <row r="3607" spans="1:22" x14ac:dyDescent="0.35">
      <c r="A3607" s="43">
        <v>42403</v>
      </c>
      <c r="B3607" s="43" t="s">
        <v>202</v>
      </c>
      <c r="C3607" s="43" t="s">
        <v>833</v>
      </c>
      <c r="D3607" s="44">
        <v>39984</v>
      </c>
      <c r="E3607" s="43">
        <v>38</v>
      </c>
      <c r="F3607" s="43">
        <v>235680</v>
      </c>
      <c r="G3607" s="43">
        <v>0.04</v>
      </c>
      <c r="H3607" s="43">
        <v>9427</v>
      </c>
      <c r="I3607" s="43" t="s">
        <v>76</v>
      </c>
      <c r="J3607" s="43" t="s">
        <v>149</v>
      </c>
      <c r="K3607" s="43">
        <f t="shared" si="448"/>
        <v>2009</v>
      </c>
      <c r="L3607" s="43">
        <f t="shared" si="449"/>
        <v>1</v>
      </c>
      <c r="M3607" s="43">
        <f t="shared" si="450"/>
        <v>0</v>
      </c>
      <c r="N3607" s="43">
        <f t="shared" si="451"/>
        <v>1</v>
      </c>
      <c r="O3607" s="43" t="str">
        <f t="shared" si="452"/>
        <v>C: 4-6%</v>
      </c>
      <c r="P3607" s="45">
        <f t="shared" si="453"/>
        <v>226253</v>
      </c>
      <c r="Q3607" s="45">
        <f>IF(L3607=1,F3607*INDEX(Asumsi!$B$5:$B$7,MATCH(I3607,Asumsi!$A$5:$A$7,0))-H3607,0)</f>
        <v>61277</v>
      </c>
      <c r="R3607" s="46">
        <f>MIN(G3607,INDEX(Asumsi!$C$5:$C$7,MATCH(I3607,Asumsi!$A$5:$A$7,0)))</f>
        <v>0.04</v>
      </c>
      <c r="S3607" s="43">
        <f t="shared" si="454"/>
        <v>0</v>
      </c>
      <c r="T3607" s="45">
        <f t="shared" si="455"/>
        <v>0</v>
      </c>
      <c r="U3607" s="45">
        <f>IF(L3607=1,F3607*INDEX(Asumsi!$B$5:$B$7,MATCH(I3607,Asumsi!$A$5:$A$7,0))-F3607*R3607,0)</f>
        <v>61276.800000000003</v>
      </c>
      <c r="V3607" s="45">
        <f>IF(S3607=1,U3607*(1-Asumsi!$B$10),U3607)</f>
        <v>61276.800000000003</v>
      </c>
    </row>
    <row r="3608" spans="1:22" x14ac:dyDescent="0.35">
      <c r="A3608" s="43">
        <v>43138</v>
      </c>
      <c r="B3608" s="43" t="s">
        <v>209</v>
      </c>
      <c r="C3608" s="43" t="s">
        <v>513</v>
      </c>
      <c r="D3608" s="44">
        <v>40982</v>
      </c>
      <c r="E3608" s="43">
        <v>43</v>
      </c>
      <c r="F3608" s="43">
        <v>2668100</v>
      </c>
      <c r="G3608" s="43">
        <v>0.06</v>
      </c>
      <c r="H3608" s="43">
        <v>160086</v>
      </c>
      <c r="I3608" s="43" t="s">
        <v>76</v>
      </c>
      <c r="J3608" s="43" t="s">
        <v>138</v>
      </c>
      <c r="K3608" s="43">
        <f t="shared" si="448"/>
        <v>2012</v>
      </c>
      <c r="L3608" s="43">
        <f t="shared" si="449"/>
        <v>0</v>
      </c>
      <c r="M3608" s="43">
        <f t="shared" si="450"/>
        <v>1</v>
      </c>
      <c r="N3608" s="43">
        <f t="shared" si="451"/>
        <v>1</v>
      </c>
      <c r="O3608" s="43" t="str">
        <f t="shared" si="452"/>
        <v>C: 4-6%</v>
      </c>
      <c r="P3608" s="45">
        <f t="shared" si="453"/>
        <v>0</v>
      </c>
      <c r="Q3608" s="45">
        <f>IF(L3608=1,F3608*INDEX(Asumsi!$B$5:$B$7,MATCH(I3608,Asumsi!$A$5:$A$7,0))-H3608,0)</f>
        <v>0</v>
      </c>
      <c r="R3608" s="46">
        <f>MIN(G3608,INDEX(Asumsi!$C$5:$C$7,MATCH(I3608,Asumsi!$A$5:$A$7,0)))</f>
        <v>0.05</v>
      </c>
      <c r="S3608" s="43">
        <f t="shared" si="454"/>
        <v>1</v>
      </c>
      <c r="T3608" s="45">
        <f t="shared" si="455"/>
        <v>0</v>
      </c>
      <c r="U3608" s="45">
        <f>IF(L3608=1,F3608*INDEX(Asumsi!$B$5:$B$7,MATCH(I3608,Asumsi!$A$5:$A$7,0))-F3608*R3608,0)</f>
        <v>0</v>
      </c>
      <c r="V3608" s="45">
        <f>IF(S3608=1,U3608*(1-Asumsi!$B$10),U3608)</f>
        <v>0</v>
      </c>
    </row>
    <row r="3609" spans="1:22" x14ac:dyDescent="0.35">
      <c r="A3609" s="43">
        <v>43206</v>
      </c>
      <c r="B3609" s="43" t="s">
        <v>202</v>
      </c>
      <c r="C3609" s="43" t="s">
        <v>822</v>
      </c>
      <c r="D3609" s="44">
        <v>40048</v>
      </c>
      <c r="E3609" s="43">
        <v>16</v>
      </c>
      <c r="F3609" s="43">
        <v>1175760</v>
      </c>
      <c r="G3609" s="43">
        <v>0</v>
      </c>
      <c r="H3609" s="43">
        <v>0</v>
      </c>
      <c r="I3609" s="43" t="s">
        <v>77</v>
      </c>
      <c r="J3609" s="43" t="s">
        <v>142</v>
      </c>
      <c r="K3609" s="43">
        <f t="shared" si="448"/>
        <v>2009</v>
      </c>
      <c r="L3609" s="43">
        <f t="shared" si="449"/>
        <v>1</v>
      </c>
      <c r="M3609" s="43">
        <f t="shared" si="450"/>
        <v>0</v>
      </c>
      <c r="N3609" s="43">
        <f t="shared" si="451"/>
        <v>1</v>
      </c>
      <c r="O3609" s="43" t="str">
        <f t="shared" si="452"/>
        <v>A: 0%</v>
      </c>
      <c r="P3609" s="45">
        <f t="shared" si="453"/>
        <v>1175760</v>
      </c>
      <c r="Q3609" s="45">
        <f>IF(L3609=1,F3609*INDEX(Asumsi!$B$5:$B$7,MATCH(I3609,Asumsi!$A$5:$A$7,0))-H3609,0)</f>
        <v>352728</v>
      </c>
      <c r="R3609" s="46">
        <f>MIN(G3609,INDEX(Asumsi!$C$5:$C$7,MATCH(I3609,Asumsi!$A$5:$A$7,0)))</f>
        <v>0</v>
      </c>
      <c r="S3609" s="43">
        <f t="shared" si="454"/>
        <v>0</v>
      </c>
      <c r="T3609" s="45">
        <f t="shared" si="455"/>
        <v>0</v>
      </c>
      <c r="U3609" s="45">
        <f>IF(L3609=1,F3609*INDEX(Asumsi!$B$5:$B$7,MATCH(I3609,Asumsi!$A$5:$A$7,0))-F3609*R3609,0)</f>
        <v>352728</v>
      </c>
      <c r="V3609" s="45">
        <f>IF(S3609=1,U3609*(1-Asumsi!$B$10),U3609)</f>
        <v>352728</v>
      </c>
    </row>
    <row r="3610" spans="1:22" x14ac:dyDescent="0.35">
      <c r="A3610" s="43">
        <v>43207</v>
      </c>
      <c r="B3610" s="43" t="s">
        <v>202</v>
      </c>
      <c r="C3610" s="43" t="s">
        <v>397</v>
      </c>
      <c r="D3610" s="44">
        <v>40338</v>
      </c>
      <c r="E3610" s="43">
        <v>45</v>
      </c>
      <c r="F3610" s="43">
        <v>4415800</v>
      </c>
      <c r="G3610" s="43">
        <v>0.02</v>
      </c>
      <c r="H3610" s="43">
        <v>88316</v>
      </c>
      <c r="I3610" s="43" t="s">
        <v>75</v>
      </c>
      <c r="J3610" s="43" t="s">
        <v>144</v>
      </c>
      <c r="K3610" s="43">
        <f t="shared" si="448"/>
        <v>2010</v>
      </c>
      <c r="L3610" s="43">
        <f t="shared" si="449"/>
        <v>1</v>
      </c>
      <c r="M3610" s="43">
        <f t="shared" si="450"/>
        <v>0</v>
      </c>
      <c r="N3610" s="43">
        <f t="shared" si="451"/>
        <v>1</v>
      </c>
      <c r="O3610" s="43" t="str">
        <f t="shared" si="452"/>
        <v>B: 1-3%</v>
      </c>
      <c r="P3610" s="45">
        <f t="shared" si="453"/>
        <v>4327484</v>
      </c>
      <c r="Q3610" s="45">
        <f>IF(L3610=1,F3610*INDEX(Asumsi!$B$5:$B$7,MATCH(I3610,Asumsi!$A$5:$A$7,0))-H3610,0)</f>
        <v>1236424</v>
      </c>
      <c r="R3610" s="46">
        <f>MIN(G3610,INDEX(Asumsi!$C$5:$C$7,MATCH(I3610,Asumsi!$A$5:$A$7,0)))</f>
        <v>0.02</v>
      </c>
      <c r="S3610" s="43">
        <f t="shared" si="454"/>
        <v>0</v>
      </c>
      <c r="T3610" s="45">
        <f t="shared" si="455"/>
        <v>0</v>
      </c>
      <c r="U3610" s="45">
        <f>IF(L3610=1,F3610*INDEX(Asumsi!$B$5:$B$7,MATCH(I3610,Asumsi!$A$5:$A$7,0))-F3610*R3610,0)</f>
        <v>1236424</v>
      </c>
      <c r="V3610" s="45">
        <f>IF(S3610=1,U3610*(1-Asumsi!$B$10),U3610)</f>
        <v>1236424</v>
      </c>
    </row>
    <row r="3611" spans="1:22" x14ac:dyDescent="0.35">
      <c r="A3611" s="43">
        <v>43650</v>
      </c>
      <c r="B3611" s="43" t="s">
        <v>202</v>
      </c>
      <c r="C3611" s="43" t="s">
        <v>825</v>
      </c>
      <c r="D3611" s="44">
        <v>39895</v>
      </c>
      <c r="E3611" s="43">
        <v>3</v>
      </c>
      <c r="F3611" s="43">
        <v>3519300</v>
      </c>
      <c r="G3611" s="43">
        <v>0.06</v>
      </c>
      <c r="H3611" s="43">
        <v>211158</v>
      </c>
      <c r="I3611" s="43" t="s">
        <v>77</v>
      </c>
      <c r="J3611" s="43" t="s">
        <v>139</v>
      </c>
      <c r="K3611" s="43">
        <f t="shared" si="448"/>
        <v>2009</v>
      </c>
      <c r="L3611" s="43">
        <f t="shared" si="449"/>
        <v>1</v>
      </c>
      <c r="M3611" s="43">
        <f t="shared" si="450"/>
        <v>0</v>
      </c>
      <c r="N3611" s="43">
        <f t="shared" si="451"/>
        <v>1</v>
      </c>
      <c r="O3611" s="43" t="str">
        <f t="shared" si="452"/>
        <v>C: 4-6%</v>
      </c>
      <c r="P3611" s="45">
        <f t="shared" si="453"/>
        <v>3308142</v>
      </c>
      <c r="Q3611" s="45">
        <f>IF(L3611=1,F3611*INDEX(Asumsi!$B$5:$B$7,MATCH(I3611,Asumsi!$A$5:$A$7,0))-H3611,0)</f>
        <v>844632</v>
      </c>
      <c r="R3611" s="46">
        <f>MIN(G3611,INDEX(Asumsi!$C$5:$C$7,MATCH(I3611,Asumsi!$A$5:$A$7,0)))</f>
        <v>0.05</v>
      </c>
      <c r="S3611" s="43">
        <f t="shared" si="454"/>
        <v>1</v>
      </c>
      <c r="T3611" s="45">
        <f t="shared" si="455"/>
        <v>35192.999999999985</v>
      </c>
      <c r="U3611" s="45">
        <f>IF(L3611=1,F3611*INDEX(Asumsi!$B$5:$B$7,MATCH(I3611,Asumsi!$A$5:$A$7,0))-F3611*R3611,0)</f>
        <v>879825</v>
      </c>
      <c r="V3611" s="45">
        <f>IF(S3611=1,U3611*(1-Asumsi!$B$10),U3611)</f>
        <v>835833.75</v>
      </c>
    </row>
    <row r="3612" spans="1:22" x14ac:dyDescent="0.35">
      <c r="A3612" s="43">
        <v>44290</v>
      </c>
      <c r="B3612" s="43" t="s">
        <v>202</v>
      </c>
      <c r="C3612" s="43" t="s">
        <v>829</v>
      </c>
      <c r="D3612" s="44">
        <v>40258</v>
      </c>
      <c r="E3612" s="43">
        <v>49</v>
      </c>
      <c r="F3612" s="43">
        <v>1016760</v>
      </c>
      <c r="G3612" s="43">
        <v>0.06</v>
      </c>
      <c r="H3612" s="43">
        <v>61006</v>
      </c>
      <c r="I3612" s="43" t="s">
        <v>75</v>
      </c>
      <c r="J3612" s="43" t="s">
        <v>144</v>
      </c>
      <c r="K3612" s="43">
        <f t="shared" si="448"/>
        <v>2010</v>
      </c>
      <c r="L3612" s="43">
        <f t="shared" si="449"/>
        <v>1</v>
      </c>
      <c r="M3612" s="43">
        <f t="shared" si="450"/>
        <v>0</v>
      </c>
      <c r="N3612" s="43">
        <f t="shared" si="451"/>
        <v>1</v>
      </c>
      <c r="O3612" s="43" t="str">
        <f t="shared" si="452"/>
        <v>C: 4-6%</v>
      </c>
      <c r="P3612" s="45">
        <f t="shared" si="453"/>
        <v>955754</v>
      </c>
      <c r="Q3612" s="45">
        <f>IF(L3612=1,F3612*INDEX(Asumsi!$B$5:$B$7,MATCH(I3612,Asumsi!$A$5:$A$7,0))-H3612,0)</f>
        <v>244022</v>
      </c>
      <c r="R3612" s="46">
        <f>MIN(G3612,INDEX(Asumsi!$C$5:$C$7,MATCH(I3612,Asumsi!$A$5:$A$7,0)))</f>
        <v>0.03</v>
      </c>
      <c r="S3612" s="43">
        <f t="shared" si="454"/>
        <v>1</v>
      </c>
      <c r="T3612" s="45">
        <f t="shared" si="455"/>
        <v>30502.799999999999</v>
      </c>
      <c r="U3612" s="45">
        <f>IF(L3612=1,F3612*INDEX(Asumsi!$B$5:$B$7,MATCH(I3612,Asumsi!$A$5:$A$7,0))-F3612*R3612,0)</f>
        <v>274525.2</v>
      </c>
      <c r="V3612" s="45">
        <f>IF(S3612=1,U3612*(1-Asumsi!$B$10),U3612)</f>
        <v>260798.94</v>
      </c>
    </row>
    <row r="3613" spans="1:22" x14ac:dyDescent="0.35">
      <c r="A3613" s="43">
        <v>44613</v>
      </c>
      <c r="B3613" s="43" t="s">
        <v>202</v>
      </c>
      <c r="C3613" s="43" t="s">
        <v>834</v>
      </c>
      <c r="D3613" s="44">
        <v>40420</v>
      </c>
      <c r="E3613" s="43">
        <v>34</v>
      </c>
      <c r="F3613" s="43">
        <v>3823380</v>
      </c>
      <c r="G3613" s="43">
        <v>7.0000000000000007E-2</v>
      </c>
      <c r="H3613" s="43">
        <v>267637</v>
      </c>
      <c r="I3613" s="43" t="s">
        <v>76</v>
      </c>
      <c r="J3613" s="43" t="s">
        <v>145</v>
      </c>
      <c r="K3613" s="43">
        <f t="shared" si="448"/>
        <v>2010</v>
      </c>
      <c r="L3613" s="43">
        <f t="shared" si="449"/>
        <v>1</v>
      </c>
      <c r="M3613" s="43">
        <f t="shared" si="450"/>
        <v>0</v>
      </c>
      <c r="N3613" s="43">
        <f t="shared" si="451"/>
        <v>1</v>
      </c>
      <c r="O3613" s="43" t="str">
        <f t="shared" si="452"/>
        <v>D: 7%+</v>
      </c>
      <c r="P3613" s="45">
        <f t="shared" si="453"/>
        <v>3555743</v>
      </c>
      <c r="Q3613" s="45">
        <f>IF(L3613=1,F3613*INDEX(Asumsi!$B$5:$B$7,MATCH(I3613,Asumsi!$A$5:$A$7,0))-H3613,0)</f>
        <v>879377</v>
      </c>
      <c r="R3613" s="46">
        <f>MIN(G3613,INDEX(Asumsi!$C$5:$C$7,MATCH(I3613,Asumsi!$A$5:$A$7,0)))</f>
        <v>0.05</v>
      </c>
      <c r="S3613" s="43">
        <f t="shared" si="454"/>
        <v>1</v>
      </c>
      <c r="T3613" s="45">
        <f t="shared" si="455"/>
        <v>76467.60000000002</v>
      </c>
      <c r="U3613" s="45">
        <f>IF(L3613=1,F3613*INDEX(Asumsi!$B$5:$B$7,MATCH(I3613,Asumsi!$A$5:$A$7,0))-F3613*R3613,0)</f>
        <v>955845</v>
      </c>
      <c r="V3613" s="45">
        <f>IF(S3613=1,U3613*(1-Asumsi!$B$10),U3613)</f>
        <v>908052.75</v>
      </c>
    </row>
    <row r="3614" spans="1:22" x14ac:dyDescent="0.35">
      <c r="A3614" s="43">
        <v>44965</v>
      </c>
      <c r="B3614" s="43" t="s">
        <v>202</v>
      </c>
      <c r="C3614" s="43" t="s">
        <v>829</v>
      </c>
      <c r="D3614" s="44">
        <v>40818</v>
      </c>
      <c r="E3614" s="43">
        <v>19</v>
      </c>
      <c r="F3614" s="43">
        <v>57640</v>
      </c>
      <c r="G3614" s="43">
        <v>0</v>
      </c>
      <c r="H3614" s="43">
        <v>0</v>
      </c>
      <c r="I3614" s="43" t="s">
        <v>76</v>
      </c>
      <c r="J3614" s="43" t="s">
        <v>150</v>
      </c>
      <c r="K3614" s="43">
        <f t="shared" si="448"/>
        <v>2011</v>
      </c>
      <c r="L3614" s="43">
        <f t="shared" si="449"/>
        <v>1</v>
      </c>
      <c r="M3614" s="43">
        <f t="shared" si="450"/>
        <v>0</v>
      </c>
      <c r="N3614" s="43">
        <f t="shared" si="451"/>
        <v>1</v>
      </c>
      <c r="O3614" s="43" t="str">
        <f t="shared" si="452"/>
        <v>A: 0%</v>
      </c>
      <c r="P3614" s="45">
        <f t="shared" si="453"/>
        <v>57640</v>
      </c>
      <c r="Q3614" s="45">
        <f>IF(L3614=1,F3614*INDEX(Asumsi!$B$5:$B$7,MATCH(I3614,Asumsi!$A$5:$A$7,0))-H3614,0)</f>
        <v>17292</v>
      </c>
      <c r="R3614" s="46">
        <f>MIN(G3614,INDEX(Asumsi!$C$5:$C$7,MATCH(I3614,Asumsi!$A$5:$A$7,0)))</f>
        <v>0</v>
      </c>
      <c r="S3614" s="43">
        <f t="shared" si="454"/>
        <v>0</v>
      </c>
      <c r="T3614" s="45">
        <f t="shared" si="455"/>
        <v>0</v>
      </c>
      <c r="U3614" s="45">
        <f>IF(L3614=1,F3614*INDEX(Asumsi!$B$5:$B$7,MATCH(I3614,Asumsi!$A$5:$A$7,0))-F3614*R3614,0)</f>
        <v>17292</v>
      </c>
      <c r="V3614" s="45">
        <f>IF(S3614=1,U3614*(1-Asumsi!$B$10),U3614)</f>
        <v>17292</v>
      </c>
    </row>
    <row r="3615" spans="1:22" x14ac:dyDescent="0.35">
      <c r="A3615" s="43">
        <v>45733</v>
      </c>
      <c r="B3615" s="43" t="s">
        <v>202</v>
      </c>
      <c r="C3615" s="43" t="s">
        <v>374</v>
      </c>
      <c r="D3615" s="44">
        <v>40518</v>
      </c>
      <c r="E3615" s="43">
        <v>39</v>
      </c>
      <c r="F3615" s="43">
        <v>1702340</v>
      </c>
      <c r="G3615" s="43">
        <v>7.0000000000000007E-2</v>
      </c>
      <c r="H3615" s="43">
        <v>119164</v>
      </c>
      <c r="I3615" s="43" t="s">
        <v>76</v>
      </c>
      <c r="J3615" s="43" t="s">
        <v>138</v>
      </c>
      <c r="K3615" s="43">
        <f t="shared" si="448"/>
        <v>2010</v>
      </c>
      <c r="L3615" s="43">
        <f t="shared" si="449"/>
        <v>1</v>
      </c>
      <c r="M3615" s="43">
        <f t="shared" si="450"/>
        <v>0</v>
      </c>
      <c r="N3615" s="43">
        <f t="shared" si="451"/>
        <v>1</v>
      </c>
      <c r="O3615" s="43" t="str">
        <f t="shared" si="452"/>
        <v>D: 7%+</v>
      </c>
      <c r="P3615" s="45">
        <f t="shared" si="453"/>
        <v>1583176</v>
      </c>
      <c r="Q3615" s="45">
        <f>IF(L3615=1,F3615*INDEX(Asumsi!$B$5:$B$7,MATCH(I3615,Asumsi!$A$5:$A$7,0))-H3615,0)</f>
        <v>391538</v>
      </c>
      <c r="R3615" s="46">
        <f>MIN(G3615,INDEX(Asumsi!$C$5:$C$7,MATCH(I3615,Asumsi!$A$5:$A$7,0)))</f>
        <v>0.05</v>
      </c>
      <c r="S3615" s="43">
        <f t="shared" si="454"/>
        <v>1</v>
      </c>
      <c r="T3615" s="45">
        <f t="shared" si="455"/>
        <v>34046.80000000001</v>
      </c>
      <c r="U3615" s="45">
        <f>IF(L3615=1,F3615*INDEX(Asumsi!$B$5:$B$7,MATCH(I3615,Asumsi!$A$5:$A$7,0))-F3615*R3615,0)</f>
        <v>425585</v>
      </c>
      <c r="V3615" s="45">
        <f>IF(S3615=1,U3615*(1-Asumsi!$B$10),U3615)</f>
        <v>404305.75</v>
      </c>
    </row>
    <row r="3616" spans="1:22" x14ac:dyDescent="0.35">
      <c r="A3616" s="43">
        <v>45893</v>
      </c>
      <c r="B3616" s="43" t="s">
        <v>202</v>
      </c>
      <c r="C3616" s="43" t="s">
        <v>783</v>
      </c>
      <c r="D3616" s="44">
        <v>40689</v>
      </c>
      <c r="E3616" s="43">
        <v>15</v>
      </c>
      <c r="F3616" s="43">
        <v>136060</v>
      </c>
      <c r="G3616" s="43">
        <v>0.05</v>
      </c>
      <c r="H3616" s="43">
        <v>6803</v>
      </c>
      <c r="I3616" s="43" t="s">
        <v>76</v>
      </c>
      <c r="J3616" s="43" t="s">
        <v>138</v>
      </c>
      <c r="K3616" s="43">
        <f t="shared" si="448"/>
        <v>2011</v>
      </c>
      <c r="L3616" s="43">
        <f t="shared" si="449"/>
        <v>1</v>
      </c>
      <c r="M3616" s="43">
        <f t="shared" si="450"/>
        <v>0</v>
      </c>
      <c r="N3616" s="43">
        <f t="shared" si="451"/>
        <v>1</v>
      </c>
      <c r="O3616" s="43" t="str">
        <f t="shared" si="452"/>
        <v>C: 4-6%</v>
      </c>
      <c r="P3616" s="45">
        <f t="shared" si="453"/>
        <v>129257</v>
      </c>
      <c r="Q3616" s="45">
        <f>IF(L3616=1,F3616*INDEX(Asumsi!$B$5:$B$7,MATCH(I3616,Asumsi!$A$5:$A$7,0))-H3616,0)</f>
        <v>34015</v>
      </c>
      <c r="R3616" s="46">
        <f>MIN(G3616,INDEX(Asumsi!$C$5:$C$7,MATCH(I3616,Asumsi!$A$5:$A$7,0)))</f>
        <v>0.05</v>
      </c>
      <c r="S3616" s="43">
        <f t="shared" si="454"/>
        <v>0</v>
      </c>
      <c r="T3616" s="45">
        <f t="shared" si="455"/>
        <v>0</v>
      </c>
      <c r="U3616" s="45">
        <f>IF(L3616=1,F3616*INDEX(Asumsi!$B$5:$B$7,MATCH(I3616,Asumsi!$A$5:$A$7,0))-F3616*R3616,0)</f>
        <v>34015</v>
      </c>
      <c r="V3616" s="45">
        <f>IF(S3616=1,U3616*(1-Asumsi!$B$10),U3616)</f>
        <v>34015</v>
      </c>
    </row>
    <row r="3617" spans="1:22" x14ac:dyDescent="0.35">
      <c r="A3617" s="43">
        <v>46113</v>
      </c>
      <c r="B3617" s="43" t="s">
        <v>202</v>
      </c>
      <c r="C3617" s="43" t="s">
        <v>833</v>
      </c>
      <c r="D3617" s="44">
        <v>40149</v>
      </c>
      <c r="E3617" s="43">
        <v>18</v>
      </c>
      <c r="F3617" s="43">
        <v>5134260</v>
      </c>
      <c r="G3617" s="43">
        <v>0.02</v>
      </c>
      <c r="H3617" s="43">
        <v>102685</v>
      </c>
      <c r="I3617" s="43" t="s">
        <v>75</v>
      </c>
      <c r="J3617" s="43" t="s">
        <v>144</v>
      </c>
      <c r="K3617" s="43">
        <f t="shared" si="448"/>
        <v>2009</v>
      </c>
      <c r="L3617" s="43">
        <f t="shared" si="449"/>
        <v>1</v>
      </c>
      <c r="M3617" s="43">
        <f t="shared" si="450"/>
        <v>0</v>
      </c>
      <c r="N3617" s="43">
        <f t="shared" si="451"/>
        <v>1</v>
      </c>
      <c r="O3617" s="43" t="str">
        <f t="shared" si="452"/>
        <v>B: 1-3%</v>
      </c>
      <c r="P3617" s="45">
        <f t="shared" si="453"/>
        <v>5031575</v>
      </c>
      <c r="Q3617" s="45">
        <f>IF(L3617=1,F3617*INDEX(Asumsi!$B$5:$B$7,MATCH(I3617,Asumsi!$A$5:$A$7,0))-H3617,0)</f>
        <v>1437593</v>
      </c>
      <c r="R3617" s="46">
        <f>MIN(G3617,INDEX(Asumsi!$C$5:$C$7,MATCH(I3617,Asumsi!$A$5:$A$7,0)))</f>
        <v>0.02</v>
      </c>
      <c r="S3617" s="43">
        <f t="shared" si="454"/>
        <v>0</v>
      </c>
      <c r="T3617" s="45">
        <f t="shared" si="455"/>
        <v>0</v>
      </c>
      <c r="U3617" s="45">
        <f>IF(L3617=1,F3617*INDEX(Asumsi!$B$5:$B$7,MATCH(I3617,Asumsi!$A$5:$A$7,0))-F3617*R3617,0)</f>
        <v>1437592.8</v>
      </c>
      <c r="V3617" s="45">
        <f>IF(S3617=1,U3617*(1-Asumsi!$B$10),U3617)</f>
        <v>1437592.8</v>
      </c>
    </row>
    <row r="3618" spans="1:22" x14ac:dyDescent="0.35">
      <c r="A3618" s="43">
        <v>46311</v>
      </c>
      <c r="B3618" s="43" t="s">
        <v>209</v>
      </c>
      <c r="C3618" s="43" t="s">
        <v>829</v>
      </c>
      <c r="D3618" s="44">
        <v>40749</v>
      </c>
      <c r="E3618" s="43">
        <v>42</v>
      </c>
      <c r="F3618" s="43">
        <v>2488020</v>
      </c>
      <c r="G3618" s="43">
        <v>0</v>
      </c>
      <c r="H3618" s="43">
        <v>0</v>
      </c>
      <c r="I3618" s="43" t="s">
        <v>77</v>
      </c>
      <c r="J3618" s="43" t="s">
        <v>142</v>
      </c>
      <c r="K3618" s="43">
        <f t="shared" si="448"/>
        <v>2011</v>
      </c>
      <c r="L3618" s="43">
        <f t="shared" si="449"/>
        <v>0</v>
      </c>
      <c r="M3618" s="43">
        <f t="shared" si="450"/>
        <v>1</v>
      </c>
      <c r="N3618" s="43">
        <f t="shared" si="451"/>
        <v>1</v>
      </c>
      <c r="O3618" s="43" t="str">
        <f t="shared" si="452"/>
        <v>A: 0%</v>
      </c>
      <c r="P3618" s="45">
        <f t="shared" si="453"/>
        <v>0</v>
      </c>
      <c r="Q3618" s="45">
        <f>IF(L3618=1,F3618*INDEX(Asumsi!$B$5:$B$7,MATCH(I3618,Asumsi!$A$5:$A$7,0))-H3618,0)</f>
        <v>0</v>
      </c>
      <c r="R3618" s="46">
        <f>MIN(G3618,INDEX(Asumsi!$C$5:$C$7,MATCH(I3618,Asumsi!$A$5:$A$7,0)))</f>
        <v>0</v>
      </c>
      <c r="S3618" s="43">
        <f t="shared" si="454"/>
        <v>0</v>
      </c>
      <c r="T3618" s="45">
        <f t="shared" si="455"/>
        <v>0</v>
      </c>
      <c r="U3618" s="45">
        <f>IF(L3618=1,F3618*INDEX(Asumsi!$B$5:$B$7,MATCH(I3618,Asumsi!$A$5:$A$7,0))-F3618*R3618,0)</f>
        <v>0</v>
      </c>
      <c r="V3618" s="45">
        <f>IF(S3618=1,U3618*(1-Asumsi!$B$10),U3618)</f>
        <v>0</v>
      </c>
    </row>
    <row r="3619" spans="1:22" x14ac:dyDescent="0.35">
      <c r="A3619" s="43">
        <v>47398</v>
      </c>
      <c r="B3619" s="43" t="s">
        <v>202</v>
      </c>
      <c r="C3619" s="43" t="s">
        <v>829</v>
      </c>
      <c r="D3619" s="44">
        <v>40711</v>
      </c>
      <c r="E3619" s="43">
        <v>6</v>
      </c>
      <c r="F3619" s="43">
        <v>2614368</v>
      </c>
      <c r="G3619" s="43">
        <v>0.03</v>
      </c>
      <c r="H3619" s="43">
        <v>78431</v>
      </c>
      <c r="I3619" s="43" t="s">
        <v>75</v>
      </c>
      <c r="J3619" s="43" t="s">
        <v>136</v>
      </c>
      <c r="K3619" s="43">
        <f t="shared" si="448"/>
        <v>2011</v>
      </c>
      <c r="L3619" s="43">
        <f t="shared" si="449"/>
        <v>1</v>
      </c>
      <c r="M3619" s="43">
        <f t="shared" si="450"/>
        <v>0</v>
      </c>
      <c r="N3619" s="43">
        <f t="shared" si="451"/>
        <v>1</v>
      </c>
      <c r="O3619" s="43" t="str">
        <f t="shared" si="452"/>
        <v>B: 1-3%</v>
      </c>
      <c r="P3619" s="45">
        <f t="shared" si="453"/>
        <v>2535937</v>
      </c>
      <c r="Q3619" s="45">
        <f>IF(L3619=1,F3619*INDEX(Asumsi!$B$5:$B$7,MATCH(I3619,Asumsi!$A$5:$A$7,0))-H3619,0)</f>
        <v>705879.4</v>
      </c>
      <c r="R3619" s="46">
        <f>MIN(G3619,INDEX(Asumsi!$C$5:$C$7,MATCH(I3619,Asumsi!$A$5:$A$7,0)))</f>
        <v>0.03</v>
      </c>
      <c r="S3619" s="43">
        <f t="shared" si="454"/>
        <v>0</v>
      </c>
      <c r="T3619" s="45">
        <f t="shared" si="455"/>
        <v>0</v>
      </c>
      <c r="U3619" s="45">
        <f>IF(L3619=1,F3619*INDEX(Asumsi!$B$5:$B$7,MATCH(I3619,Asumsi!$A$5:$A$7,0))-F3619*R3619,0)</f>
        <v>705879.36</v>
      </c>
      <c r="V3619" s="45">
        <f>IF(S3619=1,U3619*(1-Asumsi!$B$10),U3619)</f>
        <v>705879.36</v>
      </c>
    </row>
    <row r="3620" spans="1:22" x14ac:dyDescent="0.35">
      <c r="A3620" s="43">
        <v>47554</v>
      </c>
      <c r="B3620" s="43" t="s">
        <v>202</v>
      </c>
      <c r="C3620" s="43" t="s">
        <v>822</v>
      </c>
      <c r="D3620" s="44">
        <v>40250</v>
      </c>
      <c r="E3620" s="43">
        <v>9</v>
      </c>
      <c r="F3620" s="43">
        <v>872600</v>
      </c>
      <c r="G3620" s="43">
        <v>0.08</v>
      </c>
      <c r="H3620" s="43">
        <v>69808</v>
      </c>
      <c r="I3620" s="43" t="s">
        <v>75</v>
      </c>
      <c r="J3620" s="43" t="s">
        <v>135</v>
      </c>
      <c r="K3620" s="43">
        <f t="shared" si="448"/>
        <v>2010</v>
      </c>
      <c r="L3620" s="43">
        <f t="shared" si="449"/>
        <v>1</v>
      </c>
      <c r="M3620" s="43">
        <f t="shared" si="450"/>
        <v>0</v>
      </c>
      <c r="N3620" s="43">
        <f t="shared" si="451"/>
        <v>1</v>
      </c>
      <c r="O3620" s="43" t="str">
        <f t="shared" si="452"/>
        <v>D: 7%+</v>
      </c>
      <c r="P3620" s="45">
        <f t="shared" si="453"/>
        <v>802792</v>
      </c>
      <c r="Q3620" s="45">
        <f>IF(L3620=1,F3620*INDEX(Asumsi!$B$5:$B$7,MATCH(I3620,Asumsi!$A$5:$A$7,0))-H3620,0)</f>
        <v>191972</v>
      </c>
      <c r="R3620" s="46">
        <f>MIN(G3620,INDEX(Asumsi!$C$5:$C$7,MATCH(I3620,Asumsi!$A$5:$A$7,0)))</f>
        <v>0.03</v>
      </c>
      <c r="S3620" s="43">
        <f t="shared" si="454"/>
        <v>1</v>
      </c>
      <c r="T3620" s="45">
        <f t="shared" si="455"/>
        <v>43630</v>
      </c>
      <c r="U3620" s="45">
        <f>IF(L3620=1,F3620*INDEX(Asumsi!$B$5:$B$7,MATCH(I3620,Asumsi!$A$5:$A$7,0))-F3620*R3620,0)</f>
        <v>235602</v>
      </c>
      <c r="V3620" s="45">
        <f>IF(S3620=1,U3620*(1-Asumsi!$B$10),U3620)</f>
        <v>223821.9</v>
      </c>
    </row>
    <row r="3621" spans="1:22" x14ac:dyDescent="0.35">
      <c r="A3621" s="43">
        <v>49346</v>
      </c>
      <c r="B3621" s="43" t="s">
        <v>202</v>
      </c>
      <c r="C3621" s="43" t="s">
        <v>826</v>
      </c>
      <c r="D3621" s="44">
        <v>40668</v>
      </c>
      <c r="E3621" s="43">
        <v>8</v>
      </c>
      <c r="F3621" s="43">
        <v>188700</v>
      </c>
      <c r="G3621" s="43">
        <v>0.1</v>
      </c>
      <c r="H3621" s="43">
        <v>18870</v>
      </c>
      <c r="I3621" s="43" t="s">
        <v>75</v>
      </c>
      <c r="J3621" s="43" t="s">
        <v>144</v>
      </c>
      <c r="K3621" s="43">
        <f t="shared" si="448"/>
        <v>2011</v>
      </c>
      <c r="L3621" s="43">
        <f t="shared" si="449"/>
        <v>1</v>
      </c>
      <c r="M3621" s="43">
        <f t="shared" si="450"/>
        <v>0</v>
      </c>
      <c r="N3621" s="43">
        <f t="shared" si="451"/>
        <v>1</v>
      </c>
      <c r="O3621" s="43" t="str">
        <f t="shared" si="452"/>
        <v>D: 7%+</v>
      </c>
      <c r="P3621" s="45">
        <f t="shared" si="453"/>
        <v>169830</v>
      </c>
      <c r="Q3621" s="45">
        <f>IF(L3621=1,F3621*INDEX(Asumsi!$B$5:$B$7,MATCH(I3621,Asumsi!$A$5:$A$7,0))-H3621,0)</f>
        <v>37740</v>
      </c>
      <c r="R3621" s="46">
        <f>MIN(G3621,INDEX(Asumsi!$C$5:$C$7,MATCH(I3621,Asumsi!$A$5:$A$7,0)))</f>
        <v>0.03</v>
      </c>
      <c r="S3621" s="43">
        <f t="shared" si="454"/>
        <v>1</v>
      </c>
      <c r="T3621" s="45">
        <f t="shared" si="455"/>
        <v>13209.000000000002</v>
      </c>
      <c r="U3621" s="45">
        <f>IF(L3621=1,F3621*INDEX(Asumsi!$B$5:$B$7,MATCH(I3621,Asumsi!$A$5:$A$7,0))-F3621*R3621,0)</f>
        <v>50949</v>
      </c>
      <c r="V3621" s="45">
        <f>IF(S3621=1,U3621*(1-Asumsi!$B$10),U3621)</f>
        <v>48401.549999999996</v>
      </c>
    </row>
    <row r="3622" spans="1:22" x14ac:dyDescent="0.35">
      <c r="A3622" s="43">
        <v>49735</v>
      </c>
      <c r="B3622" s="43" t="s">
        <v>202</v>
      </c>
      <c r="C3622" s="43" t="s">
        <v>821</v>
      </c>
      <c r="D3622" s="44">
        <v>40079</v>
      </c>
      <c r="E3622" s="43">
        <v>32</v>
      </c>
      <c r="F3622" s="43">
        <v>3858380</v>
      </c>
      <c r="G3622" s="43">
        <v>0.04</v>
      </c>
      <c r="H3622" s="43">
        <v>154335</v>
      </c>
      <c r="I3622" s="43" t="s">
        <v>76</v>
      </c>
      <c r="J3622" s="43" t="s">
        <v>141</v>
      </c>
      <c r="K3622" s="43">
        <f t="shared" si="448"/>
        <v>2009</v>
      </c>
      <c r="L3622" s="43">
        <f t="shared" si="449"/>
        <v>1</v>
      </c>
      <c r="M3622" s="43">
        <f t="shared" si="450"/>
        <v>0</v>
      </c>
      <c r="N3622" s="43">
        <f t="shared" si="451"/>
        <v>1</v>
      </c>
      <c r="O3622" s="43" t="str">
        <f t="shared" si="452"/>
        <v>C: 4-6%</v>
      </c>
      <c r="P3622" s="45">
        <f t="shared" si="453"/>
        <v>3704045</v>
      </c>
      <c r="Q3622" s="45">
        <f>IF(L3622=1,F3622*INDEX(Asumsi!$B$5:$B$7,MATCH(I3622,Asumsi!$A$5:$A$7,0))-H3622,0)</f>
        <v>1003179</v>
      </c>
      <c r="R3622" s="46">
        <f>MIN(G3622,INDEX(Asumsi!$C$5:$C$7,MATCH(I3622,Asumsi!$A$5:$A$7,0)))</f>
        <v>0.04</v>
      </c>
      <c r="S3622" s="43">
        <f t="shared" si="454"/>
        <v>0</v>
      </c>
      <c r="T3622" s="45">
        <f t="shared" si="455"/>
        <v>0</v>
      </c>
      <c r="U3622" s="45">
        <f>IF(L3622=1,F3622*INDEX(Asumsi!$B$5:$B$7,MATCH(I3622,Asumsi!$A$5:$A$7,0))-F3622*R3622,0)</f>
        <v>1003178.8</v>
      </c>
      <c r="V3622" s="45">
        <f>IF(S3622=1,U3622*(1-Asumsi!$B$10),U3622)</f>
        <v>1003178.8</v>
      </c>
    </row>
    <row r="3623" spans="1:22" x14ac:dyDescent="0.35">
      <c r="A3623" s="43">
        <v>50087</v>
      </c>
      <c r="B3623" s="43" t="s">
        <v>209</v>
      </c>
      <c r="C3623" s="43" t="s">
        <v>783</v>
      </c>
      <c r="D3623" s="44">
        <v>40313</v>
      </c>
      <c r="E3623" s="43">
        <v>17</v>
      </c>
      <c r="F3623" s="43">
        <v>117720</v>
      </c>
      <c r="G3623" s="43">
        <v>0.03</v>
      </c>
      <c r="H3623" s="43">
        <v>3532</v>
      </c>
      <c r="I3623" s="43" t="s">
        <v>76</v>
      </c>
      <c r="J3623" s="43" t="s">
        <v>150</v>
      </c>
      <c r="K3623" s="43">
        <f t="shared" si="448"/>
        <v>2010</v>
      </c>
      <c r="L3623" s="43">
        <f t="shared" si="449"/>
        <v>0</v>
      </c>
      <c r="M3623" s="43">
        <f t="shared" si="450"/>
        <v>1</v>
      </c>
      <c r="N3623" s="43">
        <f t="shared" si="451"/>
        <v>1</v>
      </c>
      <c r="O3623" s="43" t="str">
        <f t="shared" si="452"/>
        <v>B: 1-3%</v>
      </c>
      <c r="P3623" s="45">
        <f t="shared" si="453"/>
        <v>0</v>
      </c>
      <c r="Q3623" s="45">
        <f>IF(L3623=1,F3623*INDEX(Asumsi!$B$5:$B$7,MATCH(I3623,Asumsi!$A$5:$A$7,0))-H3623,0)</f>
        <v>0</v>
      </c>
      <c r="R3623" s="46">
        <f>MIN(G3623,INDEX(Asumsi!$C$5:$C$7,MATCH(I3623,Asumsi!$A$5:$A$7,0)))</f>
        <v>0.03</v>
      </c>
      <c r="S3623" s="43">
        <f t="shared" si="454"/>
        <v>0</v>
      </c>
      <c r="T3623" s="45">
        <f t="shared" si="455"/>
        <v>0</v>
      </c>
      <c r="U3623" s="45">
        <f>IF(L3623=1,F3623*INDEX(Asumsi!$B$5:$B$7,MATCH(I3623,Asumsi!$A$5:$A$7,0))-F3623*R3623,0)</f>
        <v>0</v>
      </c>
      <c r="V3623" s="45">
        <f>IF(S3623=1,U3623*(1-Asumsi!$B$10),U3623)</f>
        <v>0</v>
      </c>
    </row>
    <row r="3624" spans="1:22" x14ac:dyDescent="0.35">
      <c r="A3624" s="43">
        <v>50466</v>
      </c>
      <c r="B3624" s="43" t="s">
        <v>202</v>
      </c>
      <c r="C3624" s="43" t="s">
        <v>827</v>
      </c>
      <c r="D3624" s="44">
        <v>41088</v>
      </c>
      <c r="E3624" s="43">
        <v>32</v>
      </c>
      <c r="F3624" s="43">
        <v>13784140</v>
      </c>
      <c r="G3624" s="43">
        <v>0.05</v>
      </c>
      <c r="H3624" s="43">
        <v>689207</v>
      </c>
      <c r="I3624" s="43" t="s">
        <v>76</v>
      </c>
      <c r="J3624" s="43" t="s">
        <v>138</v>
      </c>
      <c r="K3624" s="43">
        <f t="shared" si="448"/>
        <v>2012</v>
      </c>
      <c r="L3624" s="43">
        <f t="shared" si="449"/>
        <v>1</v>
      </c>
      <c r="M3624" s="43">
        <f t="shared" si="450"/>
        <v>0</v>
      </c>
      <c r="N3624" s="43">
        <f t="shared" si="451"/>
        <v>1</v>
      </c>
      <c r="O3624" s="43" t="str">
        <f t="shared" si="452"/>
        <v>C: 4-6%</v>
      </c>
      <c r="P3624" s="45">
        <f t="shared" si="453"/>
        <v>13094933</v>
      </c>
      <c r="Q3624" s="45">
        <f>IF(L3624=1,F3624*INDEX(Asumsi!$B$5:$B$7,MATCH(I3624,Asumsi!$A$5:$A$7,0))-H3624,0)</f>
        <v>3446035</v>
      </c>
      <c r="R3624" s="46">
        <f>MIN(G3624,INDEX(Asumsi!$C$5:$C$7,MATCH(I3624,Asumsi!$A$5:$A$7,0)))</f>
        <v>0.05</v>
      </c>
      <c r="S3624" s="43">
        <f t="shared" si="454"/>
        <v>0</v>
      </c>
      <c r="T3624" s="45">
        <f t="shared" si="455"/>
        <v>0</v>
      </c>
      <c r="U3624" s="45">
        <f>IF(L3624=1,F3624*INDEX(Asumsi!$B$5:$B$7,MATCH(I3624,Asumsi!$A$5:$A$7,0))-F3624*R3624,0)</f>
        <v>3446035</v>
      </c>
      <c r="V3624" s="45">
        <f>IF(S3624=1,U3624*(1-Asumsi!$B$10),U3624)</f>
        <v>3446035</v>
      </c>
    </row>
    <row r="3625" spans="1:22" x14ac:dyDescent="0.35">
      <c r="A3625" s="43">
        <v>50501</v>
      </c>
      <c r="B3625" s="43" t="s">
        <v>209</v>
      </c>
      <c r="C3625" s="43" t="s">
        <v>822</v>
      </c>
      <c r="D3625" s="44">
        <v>39962</v>
      </c>
      <c r="E3625" s="43">
        <v>31</v>
      </c>
      <c r="F3625" s="43">
        <v>1602900</v>
      </c>
      <c r="G3625" s="43">
        <v>0.01</v>
      </c>
      <c r="H3625" s="43">
        <v>16029</v>
      </c>
      <c r="I3625" s="43" t="s">
        <v>77</v>
      </c>
      <c r="J3625" s="43" t="s">
        <v>134</v>
      </c>
      <c r="K3625" s="43">
        <f t="shared" si="448"/>
        <v>2009</v>
      </c>
      <c r="L3625" s="43">
        <f t="shared" si="449"/>
        <v>0</v>
      </c>
      <c r="M3625" s="43">
        <f t="shared" si="450"/>
        <v>1</v>
      </c>
      <c r="N3625" s="43">
        <f t="shared" si="451"/>
        <v>1</v>
      </c>
      <c r="O3625" s="43" t="str">
        <f t="shared" si="452"/>
        <v>B: 1-3%</v>
      </c>
      <c r="P3625" s="45">
        <f t="shared" si="453"/>
        <v>0</v>
      </c>
      <c r="Q3625" s="45">
        <f>IF(L3625=1,F3625*INDEX(Asumsi!$B$5:$B$7,MATCH(I3625,Asumsi!$A$5:$A$7,0))-H3625,0)</f>
        <v>0</v>
      </c>
      <c r="R3625" s="46">
        <f>MIN(G3625,INDEX(Asumsi!$C$5:$C$7,MATCH(I3625,Asumsi!$A$5:$A$7,0)))</f>
        <v>0.01</v>
      </c>
      <c r="S3625" s="43">
        <f t="shared" si="454"/>
        <v>0</v>
      </c>
      <c r="T3625" s="45">
        <f t="shared" si="455"/>
        <v>0</v>
      </c>
      <c r="U3625" s="45">
        <f>IF(L3625=1,F3625*INDEX(Asumsi!$B$5:$B$7,MATCH(I3625,Asumsi!$A$5:$A$7,0))-F3625*R3625,0)</f>
        <v>0</v>
      </c>
      <c r="V3625" s="45">
        <f>IF(S3625=1,U3625*(1-Asumsi!$B$10),U3625)</f>
        <v>0</v>
      </c>
    </row>
    <row r="3626" spans="1:22" x14ac:dyDescent="0.35">
      <c r="A3626" s="43">
        <v>50818</v>
      </c>
      <c r="B3626" s="43" t="s">
        <v>209</v>
      </c>
      <c r="C3626" s="43" t="s">
        <v>834</v>
      </c>
      <c r="D3626" s="44">
        <v>41188</v>
      </c>
      <c r="E3626" s="43">
        <v>34</v>
      </c>
      <c r="F3626" s="43">
        <v>11037063</v>
      </c>
      <c r="G3626" s="43">
        <v>0.1</v>
      </c>
      <c r="H3626" s="43">
        <v>1103706</v>
      </c>
      <c r="I3626" s="43" t="s">
        <v>77</v>
      </c>
      <c r="J3626" s="43" t="s">
        <v>137</v>
      </c>
      <c r="K3626" s="43">
        <f t="shared" si="448"/>
        <v>2012</v>
      </c>
      <c r="L3626" s="43">
        <f t="shared" si="449"/>
        <v>0</v>
      </c>
      <c r="M3626" s="43">
        <f t="shared" si="450"/>
        <v>1</v>
      </c>
      <c r="N3626" s="43">
        <f t="shared" si="451"/>
        <v>1</v>
      </c>
      <c r="O3626" s="43" t="str">
        <f t="shared" si="452"/>
        <v>D: 7%+</v>
      </c>
      <c r="P3626" s="45">
        <f t="shared" si="453"/>
        <v>0</v>
      </c>
      <c r="Q3626" s="45">
        <f>IF(L3626=1,F3626*INDEX(Asumsi!$B$5:$B$7,MATCH(I3626,Asumsi!$A$5:$A$7,0))-H3626,0)</f>
        <v>0</v>
      </c>
      <c r="R3626" s="46">
        <f>MIN(G3626,INDEX(Asumsi!$C$5:$C$7,MATCH(I3626,Asumsi!$A$5:$A$7,0)))</f>
        <v>0.05</v>
      </c>
      <c r="S3626" s="43">
        <f t="shared" si="454"/>
        <v>1</v>
      </c>
      <c r="T3626" s="45">
        <f t="shared" si="455"/>
        <v>0</v>
      </c>
      <c r="U3626" s="45">
        <f>IF(L3626=1,F3626*INDEX(Asumsi!$B$5:$B$7,MATCH(I3626,Asumsi!$A$5:$A$7,0))-F3626*R3626,0)</f>
        <v>0</v>
      </c>
      <c r="V3626" s="45">
        <f>IF(S3626=1,U3626*(1-Asumsi!$B$10),U3626)</f>
        <v>0</v>
      </c>
    </row>
    <row r="3627" spans="1:22" x14ac:dyDescent="0.35">
      <c r="A3627" s="43">
        <v>50852</v>
      </c>
      <c r="B3627" s="43" t="s">
        <v>202</v>
      </c>
      <c r="C3627" s="43" t="s">
        <v>833</v>
      </c>
      <c r="D3627" s="44">
        <v>40706</v>
      </c>
      <c r="E3627" s="43">
        <v>24</v>
      </c>
      <c r="F3627" s="43">
        <v>376940</v>
      </c>
      <c r="G3627" s="43">
        <v>0.03</v>
      </c>
      <c r="H3627" s="43">
        <v>11308</v>
      </c>
      <c r="I3627" s="43" t="s">
        <v>76</v>
      </c>
      <c r="J3627" s="43" t="s">
        <v>138</v>
      </c>
      <c r="K3627" s="43">
        <f t="shared" si="448"/>
        <v>2011</v>
      </c>
      <c r="L3627" s="43">
        <f t="shared" si="449"/>
        <v>1</v>
      </c>
      <c r="M3627" s="43">
        <f t="shared" si="450"/>
        <v>0</v>
      </c>
      <c r="N3627" s="43">
        <f t="shared" si="451"/>
        <v>1</v>
      </c>
      <c r="O3627" s="43" t="str">
        <f t="shared" si="452"/>
        <v>B: 1-3%</v>
      </c>
      <c r="P3627" s="45">
        <f t="shared" si="453"/>
        <v>365632</v>
      </c>
      <c r="Q3627" s="45">
        <f>IF(L3627=1,F3627*INDEX(Asumsi!$B$5:$B$7,MATCH(I3627,Asumsi!$A$5:$A$7,0))-H3627,0)</f>
        <v>101774</v>
      </c>
      <c r="R3627" s="46">
        <f>MIN(G3627,INDEX(Asumsi!$C$5:$C$7,MATCH(I3627,Asumsi!$A$5:$A$7,0)))</f>
        <v>0.03</v>
      </c>
      <c r="S3627" s="43">
        <f t="shared" si="454"/>
        <v>0</v>
      </c>
      <c r="T3627" s="45">
        <f t="shared" si="455"/>
        <v>0</v>
      </c>
      <c r="U3627" s="45">
        <f>IF(L3627=1,F3627*INDEX(Asumsi!$B$5:$B$7,MATCH(I3627,Asumsi!$A$5:$A$7,0))-F3627*R3627,0)</f>
        <v>101773.8</v>
      </c>
      <c r="V3627" s="45">
        <f>IF(S3627=1,U3627*(1-Asumsi!$B$10),U3627)</f>
        <v>101773.8</v>
      </c>
    </row>
    <row r="3628" spans="1:22" x14ac:dyDescent="0.35">
      <c r="A3628" s="43">
        <v>52068</v>
      </c>
      <c r="B3628" s="43" t="s">
        <v>209</v>
      </c>
      <c r="C3628" s="43" t="s">
        <v>829</v>
      </c>
      <c r="D3628" s="44">
        <v>40921</v>
      </c>
      <c r="E3628" s="43">
        <v>31</v>
      </c>
      <c r="F3628" s="43">
        <v>326540</v>
      </c>
      <c r="G3628" s="43">
        <v>0.04</v>
      </c>
      <c r="H3628" s="43">
        <v>13062</v>
      </c>
      <c r="I3628" s="43" t="s">
        <v>76</v>
      </c>
      <c r="J3628" s="43" t="s">
        <v>138</v>
      </c>
      <c r="K3628" s="43">
        <f t="shared" si="448"/>
        <v>2012</v>
      </c>
      <c r="L3628" s="43">
        <f t="shared" si="449"/>
        <v>0</v>
      </c>
      <c r="M3628" s="43">
        <f t="shared" si="450"/>
        <v>1</v>
      </c>
      <c r="N3628" s="43">
        <f t="shared" si="451"/>
        <v>1</v>
      </c>
      <c r="O3628" s="43" t="str">
        <f t="shared" si="452"/>
        <v>C: 4-6%</v>
      </c>
      <c r="P3628" s="45">
        <f t="shared" si="453"/>
        <v>0</v>
      </c>
      <c r="Q3628" s="45">
        <f>IF(L3628=1,F3628*INDEX(Asumsi!$B$5:$B$7,MATCH(I3628,Asumsi!$A$5:$A$7,0))-H3628,0)</f>
        <v>0</v>
      </c>
      <c r="R3628" s="46">
        <f>MIN(G3628,INDEX(Asumsi!$C$5:$C$7,MATCH(I3628,Asumsi!$A$5:$A$7,0)))</f>
        <v>0.04</v>
      </c>
      <c r="S3628" s="43">
        <f t="shared" si="454"/>
        <v>0</v>
      </c>
      <c r="T3628" s="45">
        <f t="shared" si="455"/>
        <v>0</v>
      </c>
      <c r="U3628" s="45">
        <f>IF(L3628=1,F3628*INDEX(Asumsi!$B$5:$B$7,MATCH(I3628,Asumsi!$A$5:$A$7,0))-F3628*R3628,0)</f>
        <v>0</v>
      </c>
      <c r="V3628" s="45">
        <f>IF(S3628=1,U3628*(1-Asumsi!$B$10),U3628)</f>
        <v>0</v>
      </c>
    </row>
    <row r="3629" spans="1:22" x14ac:dyDescent="0.35">
      <c r="A3629" s="43">
        <v>52641</v>
      </c>
      <c r="B3629" s="43" t="s">
        <v>202</v>
      </c>
      <c r="C3629" s="43" t="s">
        <v>397</v>
      </c>
      <c r="D3629" s="44">
        <v>40459</v>
      </c>
      <c r="E3629" s="43">
        <v>6</v>
      </c>
      <c r="F3629" s="43">
        <v>1668431</v>
      </c>
      <c r="G3629" s="43">
        <v>0.02</v>
      </c>
      <c r="H3629" s="43">
        <v>33369</v>
      </c>
      <c r="I3629" s="43" t="s">
        <v>77</v>
      </c>
      <c r="J3629" s="43" t="s">
        <v>137</v>
      </c>
      <c r="K3629" s="43">
        <f t="shared" si="448"/>
        <v>2010</v>
      </c>
      <c r="L3629" s="43">
        <f t="shared" si="449"/>
        <v>1</v>
      </c>
      <c r="M3629" s="43">
        <f t="shared" si="450"/>
        <v>0</v>
      </c>
      <c r="N3629" s="43">
        <f t="shared" si="451"/>
        <v>1</v>
      </c>
      <c r="O3629" s="43" t="str">
        <f t="shared" si="452"/>
        <v>B: 1-3%</v>
      </c>
      <c r="P3629" s="45">
        <f t="shared" si="453"/>
        <v>1635062</v>
      </c>
      <c r="Q3629" s="45">
        <f>IF(L3629=1,F3629*INDEX(Asumsi!$B$5:$B$7,MATCH(I3629,Asumsi!$A$5:$A$7,0))-H3629,0)</f>
        <v>467160.3</v>
      </c>
      <c r="R3629" s="46">
        <f>MIN(G3629,INDEX(Asumsi!$C$5:$C$7,MATCH(I3629,Asumsi!$A$5:$A$7,0)))</f>
        <v>0.02</v>
      </c>
      <c r="S3629" s="43">
        <f t="shared" si="454"/>
        <v>0</v>
      </c>
      <c r="T3629" s="45">
        <f t="shared" si="455"/>
        <v>0</v>
      </c>
      <c r="U3629" s="45">
        <f>IF(L3629=1,F3629*INDEX(Asumsi!$B$5:$B$7,MATCH(I3629,Asumsi!$A$5:$A$7,0))-F3629*R3629,0)</f>
        <v>467160.68</v>
      </c>
      <c r="V3629" s="45">
        <f>IF(S3629=1,U3629*(1-Asumsi!$B$10),U3629)</f>
        <v>467160.68</v>
      </c>
    </row>
    <row r="3630" spans="1:22" x14ac:dyDescent="0.35">
      <c r="A3630" s="43">
        <v>53378</v>
      </c>
      <c r="B3630" s="43" t="s">
        <v>202</v>
      </c>
      <c r="C3630" s="43" t="s">
        <v>821</v>
      </c>
      <c r="D3630" s="44">
        <v>41103</v>
      </c>
      <c r="E3630" s="43">
        <v>50</v>
      </c>
      <c r="F3630" s="43">
        <v>27869060</v>
      </c>
      <c r="G3630" s="43">
        <v>0.1</v>
      </c>
      <c r="H3630" s="43">
        <v>2786906</v>
      </c>
      <c r="I3630" s="43" t="s">
        <v>77</v>
      </c>
      <c r="J3630" s="43" t="s">
        <v>139</v>
      </c>
      <c r="K3630" s="43">
        <f t="shared" si="448"/>
        <v>2012</v>
      </c>
      <c r="L3630" s="43">
        <f t="shared" si="449"/>
        <v>1</v>
      </c>
      <c r="M3630" s="43">
        <f t="shared" si="450"/>
        <v>0</v>
      </c>
      <c r="N3630" s="43">
        <f t="shared" si="451"/>
        <v>1</v>
      </c>
      <c r="O3630" s="43" t="str">
        <f t="shared" si="452"/>
        <v>D: 7%+</v>
      </c>
      <c r="P3630" s="45">
        <f t="shared" si="453"/>
        <v>25082154</v>
      </c>
      <c r="Q3630" s="45">
        <f>IF(L3630=1,F3630*INDEX(Asumsi!$B$5:$B$7,MATCH(I3630,Asumsi!$A$5:$A$7,0))-H3630,0)</f>
        <v>5573812</v>
      </c>
      <c r="R3630" s="46">
        <f>MIN(G3630,INDEX(Asumsi!$C$5:$C$7,MATCH(I3630,Asumsi!$A$5:$A$7,0)))</f>
        <v>0.05</v>
      </c>
      <c r="S3630" s="43">
        <f t="shared" si="454"/>
        <v>1</v>
      </c>
      <c r="T3630" s="45">
        <f t="shared" si="455"/>
        <v>1393453</v>
      </c>
      <c r="U3630" s="45">
        <f>IF(L3630=1,F3630*INDEX(Asumsi!$B$5:$B$7,MATCH(I3630,Asumsi!$A$5:$A$7,0))-F3630*R3630,0)</f>
        <v>6967265</v>
      </c>
      <c r="V3630" s="45">
        <f>IF(S3630=1,U3630*(1-Asumsi!$B$10),U3630)</f>
        <v>6618901.75</v>
      </c>
    </row>
    <row r="3631" spans="1:22" x14ac:dyDescent="0.35">
      <c r="A3631" s="43">
        <v>55136</v>
      </c>
      <c r="B3631" s="43" t="s">
        <v>202</v>
      </c>
      <c r="C3631" s="43" t="s">
        <v>825</v>
      </c>
      <c r="D3631" s="44">
        <v>40460</v>
      </c>
      <c r="E3631" s="43">
        <v>29</v>
      </c>
      <c r="F3631" s="43">
        <v>269360</v>
      </c>
      <c r="G3631" s="43">
        <v>0.1</v>
      </c>
      <c r="H3631" s="43">
        <v>26936</v>
      </c>
      <c r="I3631" s="43" t="s">
        <v>76</v>
      </c>
      <c r="J3631" s="43" t="s">
        <v>145</v>
      </c>
      <c r="K3631" s="43">
        <f t="shared" si="448"/>
        <v>2010</v>
      </c>
      <c r="L3631" s="43">
        <f t="shared" si="449"/>
        <v>1</v>
      </c>
      <c r="M3631" s="43">
        <f t="shared" si="450"/>
        <v>0</v>
      </c>
      <c r="N3631" s="43">
        <f t="shared" si="451"/>
        <v>1</v>
      </c>
      <c r="O3631" s="43" t="str">
        <f t="shared" si="452"/>
        <v>D: 7%+</v>
      </c>
      <c r="P3631" s="45">
        <f t="shared" si="453"/>
        <v>242424</v>
      </c>
      <c r="Q3631" s="45">
        <f>IF(L3631=1,F3631*INDEX(Asumsi!$B$5:$B$7,MATCH(I3631,Asumsi!$A$5:$A$7,0))-H3631,0)</f>
        <v>53872</v>
      </c>
      <c r="R3631" s="46">
        <f>MIN(G3631,INDEX(Asumsi!$C$5:$C$7,MATCH(I3631,Asumsi!$A$5:$A$7,0)))</f>
        <v>0.05</v>
      </c>
      <c r="S3631" s="43">
        <f t="shared" si="454"/>
        <v>1</v>
      </c>
      <c r="T3631" s="45">
        <f t="shared" si="455"/>
        <v>13468</v>
      </c>
      <c r="U3631" s="45">
        <f>IF(L3631=1,F3631*INDEX(Asumsi!$B$5:$B$7,MATCH(I3631,Asumsi!$A$5:$A$7,0))-F3631*R3631,0)</f>
        <v>67340</v>
      </c>
      <c r="V3631" s="45">
        <f>IF(S3631=1,U3631*(1-Asumsi!$B$10),U3631)</f>
        <v>63973</v>
      </c>
    </row>
    <row r="3632" spans="1:22" x14ac:dyDescent="0.35">
      <c r="A3632" s="43">
        <v>55655</v>
      </c>
      <c r="B3632" s="43" t="s">
        <v>202</v>
      </c>
      <c r="C3632" s="43" t="s">
        <v>827</v>
      </c>
      <c r="D3632" s="44">
        <v>41176</v>
      </c>
      <c r="E3632" s="43">
        <v>33</v>
      </c>
      <c r="F3632" s="43">
        <v>7342283</v>
      </c>
      <c r="G3632" s="43">
        <v>0.02</v>
      </c>
      <c r="H3632" s="43">
        <v>146846</v>
      </c>
      <c r="I3632" s="43" t="s">
        <v>77</v>
      </c>
      <c r="J3632" s="43" t="s">
        <v>137</v>
      </c>
      <c r="K3632" s="43">
        <f t="shared" si="448"/>
        <v>2012</v>
      </c>
      <c r="L3632" s="43">
        <f t="shared" si="449"/>
        <v>1</v>
      </c>
      <c r="M3632" s="43">
        <f t="shared" si="450"/>
        <v>0</v>
      </c>
      <c r="N3632" s="43">
        <f t="shared" si="451"/>
        <v>1</v>
      </c>
      <c r="O3632" s="43" t="str">
        <f t="shared" si="452"/>
        <v>B: 1-3%</v>
      </c>
      <c r="P3632" s="45">
        <f t="shared" si="453"/>
        <v>7195437</v>
      </c>
      <c r="Q3632" s="45">
        <f>IF(L3632=1,F3632*INDEX(Asumsi!$B$5:$B$7,MATCH(I3632,Asumsi!$A$5:$A$7,0))-H3632,0)</f>
        <v>2055838.9</v>
      </c>
      <c r="R3632" s="46">
        <f>MIN(G3632,INDEX(Asumsi!$C$5:$C$7,MATCH(I3632,Asumsi!$A$5:$A$7,0)))</f>
        <v>0.02</v>
      </c>
      <c r="S3632" s="43">
        <f t="shared" si="454"/>
        <v>0</v>
      </c>
      <c r="T3632" s="45">
        <f t="shared" si="455"/>
        <v>0</v>
      </c>
      <c r="U3632" s="45">
        <f>IF(L3632=1,F3632*INDEX(Asumsi!$B$5:$B$7,MATCH(I3632,Asumsi!$A$5:$A$7,0))-F3632*R3632,0)</f>
        <v>2055839.24</v>
      </c>
      <c r="V3632" s="45">
        <f>IF(S3632=1,U3632*(1-Asumsi!$B$10),U3632)</f>
        <v>2055839.24</v>
      </c>
    </row>
    <row r="3633" spans="1:22" x14ac:dyDescent="0.35">
      <c r="A3633" s="43">
        <v>55750</v>
      </c>
      <c r="B3633" s="43" t="s">
        <v>202</v>
      </c>
      <c r="C3633" s="43" t="s">
        <v>833</v>
      </c>
      <c r="D3633" s="44">
        <v>40417</v>
      </c>
      <c r="E3633" s="43">
        <v>31</v>
      </c>
      <c r="F3633" s="43">
        <v>10891984</v>
      </c>
      <c r="G3633" s="43">
        <v>0.08</v>
      </c>
      <c r="H3633" s="43">
        <v>871359</v>
      </c>
      <c r="I3633" s="43" t="s">
        <v>75</v>
      </c>
      <c r="J3633" s="43" t="s">
        <v>136</v>
      </c>
      <c r="K3633" s="43">
        <f t="shared" si="448"/>
        <v>2010</v>
      </c>
      <c r="L3633" s="43">
        <f t="shared" si="449"/>
        <v>1</v>
      </c>
      <c r="M3633" s="43">
        <f t="shared" si="450"/>
        <v>0</v>
      </c>
      <c r="N3633" s="43">
        <f t="shared" si="451"/>
        <v>1</v>
      </c>
      <c r="O3633" s="43" t="str">
        <f t="shared" si="452"/>
        <v>D: 7%+</v>
      </c>
      <c r="P3633" s="45">
        <f t="shared" si="453"/>
        <v>10020625</v>
      </c>
      <c r="Q3633" s="45">
        <f>IF(L3633=1,F3633*INDEX(Asumsi!$B$5:$B$7,MATCH(I3633,Asumsi!$A$5:$A$7,0))-H3633,0)</f>
        <v>2396236.1999999997</v>
      </c>
      <c r="R3633" s="46">
        <f>MIN(G3633,INDEX(Asumsi!$C$5:$C$7,MATCH(I3633,Asumsi!$A$5:$A$7,0)))</f>
        <v>0.03</v>
      </c>
      <c r="S3633" s="43">
        <f t="shared" si="454"/>
        <v>1</v>
      </c>
      <c r="T3633" s="45">
        <f t="shared" si="455"/>
        <v>544599.20000000007</v>
      </c>
      <c r="U3633" s="45">
        <f>IF(L3633=1,F3633*INDEX(Asumsi!$B$5:$B$7,MATCH(I3633,Asumsi!$A$5:$A$7,0))-F3633*R3633,0)</f>
        <v>2940835.6799999997</v>
      </c>
      <c r="V3633" s="45">
        <f>IF(S3633=1,U3633*(1-Asumsi!$B$10),U3633)</f>
        <v>2793793.8959999997</v>
      </c>
    </row>
    <row r="3634" spans="1:22" x14ac:dyDescent="0.35">
      <c r="A3634" s="43">
        <v>56064</v>
      </c>
      <c r="B3634" s="43" t="s">
        <v>202</v>
      </c>
      <c r="C3634" s="43" t="s">
        <v>825</v>
      </c>
      <c r="D3634" s="44">
        <v>40115</v>
      </c>
      <c r="E3634" s="43">
        <v>41</v>
      </c>
      <c r="F3634" s="43">
        <v>2338520</v>
      </c>
      <c r="G3634" s="43">
        <v>0.02</v>
      </c>
      <c r="H3634" s="43">
        <v>46770</v>
      </c>
      <c r="I3634" s="43" t="s">
        <v>76</v>
      </c>
      <c r="J3634" s="43" t="s">
        <v>138</v>
      </c>
      <c r="K3634" s="43">
        <f t="shared" si="448"/>
        <v>2009</v>
      </c>
      <c r="L3634" s="43">
        <f t="shared" si="449"/>
        <v>1</v>
      </c>
      <c r="M3634" s="43">
        <f t="shared" si="450"/>
        <v>0</v>
      </c>
      <c r="N3634" s="43">
        <f t="shared" si="451"/>
        <v>1</v>
      </c>
      <c r="O3634" s="43" t="str">
        <f t="shared" si="452"/>
        <v>B: 1-3%</v>
      </c>
      <c r="P3634" s="45">
        <f t="shared" si="453"/>
        <v>2291750</v>
      </c>
      <c r="Q3634" s="45">
        <f>IF(L3634=1,F3634*INDEX(Asumsi!$B$5:$B$7,MATCH(I3634,Asumsi!$A$5:$A$7,0))-H3634,0)</f>
        <v>654786</v>
      </c>
      <c r="R3634" s="46">
        <f>MIN(G3634,INDEX(Asumsi!$C$5:$C$7,MATCH(I3634,Asumsi!$A$5:$A$7,0)))</f>
        <v>0.02</v>
      </c>
      <c r="S3634" s="43">
        <f t="shared" si="454"/>
        <v>0</v>
      </c>
      <c r="T3634" s="45">
        <f t="shared" si="455"/>
        <v>0</v>
      </c>
      <c r="U3634" s="45">
        <f>IF(L3634=1,F3634*INDEX(Asumsi!$B$5:$B$7,MATCH(I3634,Asumsi!$A$5:$A$7,0))-F3634*R3634,0)</f>
        <v>654785.6</v>
      </c>
      <c r="V3634" s="45">
        <f>IF(S3634=1,U3634*(1-Asumsi!$B$10),U3634)</f>
        <v>654785.6</v>
      </c>
    </row>
    <row r="3635" spans="1:22" x14ac:dyDescent="0.35">
      <c r="A3635" s="43">
        <v>56804</v>
      </c>
      <c r="B3635" s="43" t="s">
        <v>202</v>
      </c>
      <c r="C3635" s="43" t="s">
        <v>826</v>
      </c>
      <c r="D3635" s="44">
        <v>40629</v>
      </c>
      <c r="E3635" s="43">
        <v>41</v>
      </c>
      <c r="F3635" s="43">
        <v>272900</v>
      </c>
      <c r="G3635" s="43">
        <v>0.1</v>
      </c>
      <c r="H3635" s="43">
        <v>27290</v>
      </c>
      <c r="I3635" s="43" t="s">
        <v>76</v>
      </c>
      <c r="J3635" s="43" t="s">
        <v>138</v>
      </c>
      <c r="K3635" s="43">
        <f t="shared" si="448"/>
        <v>2011</v>
      </c>
      <c r="L3635" s="43">
        <f t="shared" si="449"/>
        <v>1</v>
      </c>
      <c r="M3635" s="43">
        <f t="shared" si="450"/>
        <v>0</v>
      </c>
      <c r="N3635" s="43">
        <f t="shared" si="451"/>
        <v>1</v>
      </c>
      <c r="O3635" s="43" t="str">
        <f t="shared" si="452"/>
        <v>D: 7%+</v>
      </c>
      <c r="P3635" s="45">
        <f t="shared" si="453"/>
        <v>245610</v>
      </c>
      <c r="Q3635" s="45">
        <f>IF(L3635=1,F3635*INDEX(Asumsi!$B$5:$B$7,MATCH(I3635,Asumsi!$A$5:$A$7,0))-H3635,0)</f>
        <v>54580</v>
      </c>
      <c r="R3635" s="46">
        <f>MIN(G3635,INDEX(Asumsi!$C$5:$C$7,MATCH(I3635,Asumsi!$A$5:$A$7,0)))</f>
        <v>0.05</v>
      </c>
      <c r="S3635" s="43">
        <f t="shared" si="454"/>
        <v>1</v>
      </c>
      <c r="T3635" s="45">
        <f t="shared" si="455"/>
        <v>13645</v>
      </c>
      <c r="U3635" s="45">
        <f>IF(L3635=1,F3635*INDEX(Asumsi!$B$5:$B$7,MATCH(I3635,Asumsi!$A$5:$A$7,0))-F3635*R3635,0)</f>
        <v>68225</v>
      </c>
      <c r="V3635" s="45">
        <f>IF(S3635=1,U3635*(1-Asumsi!$B$10),U3635)</f>
        <v>64813.75</v>
      </c>
    </row>
    <row r="3636" spans="1:22" x14ac:dyDescent="0.35">
      <c r="A3636" s="43">
        <v>57157</v>
      </c>
      <c r="B3636" s="43" t="s">
        <v>209</v>
      </c>
      <c r="C3636" s="43" t="s">
        <v>374</v>
      </c>
      <c r="D3636" s="44">
        <v>40965</v>
      </c>
      <c r="E3636" s="43">
        <v>18</v>
      </c>
      <c r="F3636" s="43">
        <v>407140</v>
      </c>
      <c r="G3636" s="43">
        <v>0.01</v>
      </c>
      <c r="H3636" s="43">
        <v>4071</v>
      </c>
      <c r="I3636" s="43" t="s">
        <v>76</v>
      </c>
      <c r="J3636" s="43" t="s">
        <v>141</v>
      </c>
      <c r="K3636" s="43">
        <f t="shared" si="448"/>
        <v>2012</v>
      </c>
      <c r="L3636" s="43">
        <f t="shared" si="449"/>
        <v>0</v>
      </c>
      <c r="M3636" s="43">
        <f t="shared" si="450"/>
        <v>1</v>
      </c>
      <c r="N3636" s="43">
        <f t="shared" si="451"/>
        <v>1</v>
      </c>
      <c r="O3636" s="43" t="str">
        <f t="shared" si="452"/>
        <v>B: 1-3%</v>
      </c>
      <c r="P3636" s="45">
        <f t="shared" si="453"/>
        <v>0</v>
      </c>
      <c r="Q3636" s="45">
        <f>IF(L3636=1,F3636*INDEX(Asumsi!$B$5:$B$7,MATCH(I3636,Asumsi!$A$5:$A$7,0))-H3636,0)</f>
        <v>0</v>
      </c>
      <c r="R3636" s="46">
        <f>MIN(G3636,INDEX(Asumsi!$C$5:$C$7,MATCH(I3636,Asumsi!$A$5:$A$7,0)))</f>
        <v>0.01</v>
      </c>
      <c r="S3636" s="43">
        <f t="shared" si="454"/>
        <v>0</v>
      </c>
      <c r="T3636" s="45">
        <f t="shared" si="455"/>
        <v>0</v>
      </c>
      <c r="U3636" s="45">
        <f>IF(L3636=1,F3636*INDEX(Asumsi!$B$5:$B$7,MATCH(I3636,Asumsi!$A$5:$A$7,0))-F3636*R3636,0)</f>
        <v>0</v>
      </c>
      <c r="V3636" s="45">
        <f>IF(S3636=1,U3636*(1-Asumsi!$B$10),U3636)</f>
        <v>0</v>
      </c>
    </row>
    <row r="3637" spans="1:22" x14ac:dyDescent="0.35">
      <c r="A3637" s="43">
        <v>58053</v>
      </c>
      <c r="B3637" s="43" t="s">
        <v>202</v>
      </c>
      <c r="C3637" s="43" t="s">
        <v>823</v>
      </c>
      <c r="D3637" s="44">
        <v>40186</v>
      </c>
      <c r="E3637" s="43">
        <v>42</v>
      </c>
      <c r="F3637" s="43">
        <v>575500</v>
      </c>
      <c r="G3637" s="43">
        <v>0.02</v>
      </c>
      <c r="H3637" s="43">
        <v>11510</v>
      </c>
      <c r="I3637" s="43" t="s">
        <v>76</v>
      </c>
      <c r="J3637" s="43" t="s">
        <v>145</v>
      </c>
      <c r="K3637" s="43">
        <f t="shared" si="448"/>
        <v>2010</v>
      </c>
      <c r="L3637" s="43">
        <f t="shared" si="449"/>
        <v>1</v>
      </c>
      <c r="M3637" s="43">
        <f t="shared" si="450"/>
        <v>0</v>
      </c>
      <c r="N3637" s="43">
        <f t="shared" si="451"/>
        <v>1</v>
      </c>
      <c r="O3637" s="43" t="str">
        <f t="shared" si="452"/>
        <v>B: 1-3%</v>
      </c>
      <c r="P3637" s="45">
        <f t="shared" si="453"/>
        <v>563990</v>
      </c>
      <c r="Q3637" s="45">
        <f>IF(L3637=1,F3637*INDEX(Asumsi!$B$5:$B$7,MATCH(I3637,Asumsi!$A$5:$A$7,0))-H3637,0)</f>
        <v>161140</v>
      </c>
      <c r="R3637" s="46">
        <f>MIN(G3637,INDEX(Asumsi!$C$5:$C$7,MATCH(I3637,Asumsi!$A$5:$A$7,0)))</f>
        <v>0.02</v>
      </c>
      <c r="S3637" s="43">
        <f t="shared" si="454"/>
        <v>0</v>
      </c>
      <c r="T3637" s="45">
        <f t="shared" si="455"/>
        <v>0</v>
      </c>
      <c r="U3637" s="45">
        <f>IF(L3637=1,F3637*INDEX(Asumsi!$B$5:$B$7,MATCH(I3637,Asumsi!$A$5:$A$7,0))-F3637*R3637,0)</f>
        <v>161140</v>
      </c>
      <c r="V3637" s="45">
        <f>IF(S3637=1,U3637*(1-Asumsi!$B$10),U3637)</f>
        <v>161140</v>
      </c>
    </row>
    <row r="3638" spans="1:22" x14ac:dyDescent="0.35">
      <c r="A3638" s="43">
        <v>58116</v>
      </c>
      <c r="B3638" s="43" t="s">
        <v>202</v>
      </c>
      <c r="C3638" s="43" t="s">
        <v>833</v>
      </c>
      <c r="D3638" s="44">
        <v>39900</v>
      </c>
      <c r="E3638" s="43">
        <v>6</v>
      </c>
      <c r="F3638" s="43">
        <v>343540</v>
      </c>
      <c r="G3638" s="43">
        <v>0.01</v>
      </c>
      <c r="H3638" s="43">
        <v>3435</v>
      </c>
      <c r="I3638" s="43" t="s">
        <v>75</v>
      </c>
      <c r="J3638" s="43" t="s">
        <v>135</v>
      </c>
      <c r="K3638" s="43">
        <f t="shared" si="448"/>
        <v>2009</v>
      </c>
      <c r="L3638" s="43">
        <f t="shared" si="449"/>
        <v>1</v>
      </c>
      <c r="M3638" s="43">
        <f t="shared" si="450"/>
        <v>0</v>
      </c>
      <c r="N3638" s="43">
        <f t="shared" si="451"/>
        <v>1</v>
      </c>
      <c r="O3638" s="43" t="str">
        <f t="shared" si="452"/>
        <v>B: 1-3%</v>
      </c>
      <c r="P3638" s="45">
        <f t="shared" si="453"/>
        <v>340105</v>
      </c>
      <c r="Q3638" s="45">
        <f>IF(L3638=1,F3638*INDEX(Asumsi!$B$5:$B$7,MATCH(I3638,Asumsi!$A$5:$A$7,0))-H3638,0)</f>
        <v>99627</v>
      </c>
      <c r="R3638" s="46">
        <f>MIN(G3638,INDEX(Asumsi!$C$5:$C$7,MATCH(I3638,Asumsi!$A$5:$A$7,0)))</f>
        <v>0.01</v>
      </c>
      <c r="S3638" s="43">
        <f t="shared" si="454"/>
        <v>0</v>
      </c>
      <c r="T3638" s="45">
        <f t="shared" si="455"/>
        <v>0</v>
      </c>
      <c r="U3638" s="45">
        <f>IF(L3638=1,F3638*INDEX(Asumsi!$B$5:$B$7,MATCH(I3638,Asumsi!$A$5:$A$7,0))-F3638*R3638,0)</f>
        <v>99626.6</v>
      </c>
      <c r="V3638" s="45">
        <f>IF(S3638=1,U3638*(1-Asumsi!$B$10),U3638)</f>
        <v>99626.6</v>
      </c>
    </row>
    <row r="3639" spans="1:22" x14ac:dyDescent="0.35">
      <c r="A3639" s="43">
        <v>58181</v>
      </c>
      <c r="B3639" s="43" t="s">
        <v>202</v>
      </c>
      <c r="C3639" s="43" t="s">
        <v>825</v>
      </c>
      <c r="D3639" s="44">
        <v>41189</v>
      </c>
      <c r="E3639" s="43">
        <v>5</v>
      </c>
      <c r="F3639" s="43">
        <v>72860</v>
      </c>
      <c r="G3639" s="43">
        <v>0.04</v>
      </c>
      <c r="H3639" s="43">
        <v>2914</v>
      </c>
      <c r="I3639" s="43" t="s">
        <v>76</v>
      </c>
      <c r="J3639" s="43" t="s">
        <v>145</v>
      </c>
      <c r="K3639" s="43">
        <f t="shared" si="448"/>
        <v>2012</v>
      </c>
      <c r="L3639" s="43">
        <f t="shared" si="449"/>
        <v>1</v>
      </c>
      <c r="M3639" s="43">
        <f t="shared" si="450"/>
        <v>0</v>
      </c>
      <c r="N3639" s="43">
        <f t="shared" si="451"/>
        <v>1</v>
      </c>
      <c r="O3639" s="43" t="str">
        <f t="shared" si="452"/>
        <v>C: 4-6%</v>
      </c>
      <c r="P3639" s="45">
        <f t="shared" si="453"/>
        <v>69946</v>
      </c>
      <c r="Q3639" s="45">
        <f>IF(L3639=1,F3639*INDEX(Asumsi!$B$5:$B$7,MATCH(I3639,Asumsi!$A$5:$A$7,0))-H3639,0)</f>
        <v>18944</v>
      </c>
      <c r="R3639" s="46">
        <f>MIN(G3639,INDEX(Asumsi!$C$5:$C$7,MATCH(I3639,Asumsi!$A$5:$A$7,0)))</f>
        <v>0.04</v>
      </c>
      <c r="S3639" s="43">
        <f t="shared" si="454"/>
        <v>0</v>
      </c>
      <c r="T3639" s="45">
        <f t="shared" si="455"/>
        <v>0</v>
      </c>
      <c r="U3639" s="45">
        <f>IF(L3639=1,F3639*INDEX(Asumsi!$B$5:$B$7,MATCH(I3639,Asumsi!$A$5:$A$7,0))-F3639*R3639,0)</f>
        <v>18943.599999999999</v>
      </c>
      <c r="V3639" s="45">
        <f>IF(S3639=1,U3639*(1-Asumsi!$B$10),U3639)</f>
        <v>18943.599999999999</v>
      </c>
    </row>
    <row r="3640" spans="1:22" x14ac:dyDescent="0.35">
      <c r="A3640" s="43">
        <v>58308</v>
      </c>
      <c r="B3640" s="43" t="s">
        <v>202</v>
      </c>
      <c r="C3640" s="43" t="s">
        <v>825</v>
      </c>
      <c r="D3640" s="44">
        <v>40319</v>
      </c>
      <c r="E3640" s="43">
        <v>35</v>
      </c>
      <c r="F3640" s="43">
        <v>4346520</v>
      </c>
      <c r="G3640" s="43">
        <v>0</v>
      </c>
      <c r="H3640" s="43">
        <v>0</v>
      </c>
      <c r="I3640" s="43" t="s">
        <v>75</v>
      </c>
      <c r="J3640" s="43" t="s">
        <v>143</v>
      </c>
      <c r="K3640" s="43">
        <f t="shared" si="448"/>
        <v>2010</v>
      </c>
      <c r="L3640" s="43">
        <f t="shared" si="449"/>
        <v>1</v>
      </c>
      <c r="M3640" s="43">
        <f t="shared" si="450"/>
        <v>0</v>
      </c>
      <c r="N3640" s="43">
        <f t="shared" si="451"/>
        <v>1</v>
      </c>
      <c r="O3640" s="43" t="str">
        <f t="shared" si="452"/>
        <v>A: 0%</v>
      </c>
      <c r="P3640" s="45">
        <f t="shared" si="453"/>
        <v>4346520</v>
      </c>
      <c r="Q3640" s="45">
        <f>IF(L3640=1,F3640*INDEX(Asumsi!$B$5:$B$7,MATCH(I3640,Asumsi!$A$5:$A$7,0))-H3640,0)</f>
        <v>1303956</v>
      </c>
      <c r="R3640" s="46">
        <f>MIN(G3640,INDEX(Asumsi!$C$5:$C$7,MATCH(I3640,Asumsi!$A$5:$A$7,0)))</f>
        <v>0</v>
      </c>
      <c r="S3640" s="43">
        <f t="shared" si="454"/>
        <v>0</v>
      </c>
      <c r="T3640" s="45">
        <f t="shared" si="455"/>
        <v>0</v>
      </c>
      <c r="U3640" s="45">
        <f>IF(L3640=1,F3640*INDEX(Asumsi!$B$5:$B$7,MATCH(I3640,Asumsi!$A$5:$A$7,0))-F3640*R3640,0)</f>
        <v>1303956</v>
      </c>
      <c r="V3640" s="45">
        <f>IF(S3640=1,U3640*(1-Asumsi!$B$10),U3640)</f>
        <v>1303956</v>
      </c>
    </row>
    <row r="3641" spans="1:22" x14ac:dyDescent="0.35">
      <c r="A3641" s="43">
        <v>58339</v>
      </c>
      <c r="B3641" s="43" t="s">
        <v>202</v>
      </c>
      <c r="C3641" s="43" t="s">
        <v>826</v>
      </c>
      <c r="D3641" s="44">
        <v>39977</v>
      </c>
      <c r="E3641" s="43">
        <v>9</v>
      </c>
      <c r="F3641" s="43">
        <v>3217740</v>
      </c>
      <c r="G3641" s="43">
        <v>7.0000000000000007E-2</v>
      </c>
      <c r="H3641" s="43">
        <v>225242</v>
      </c>
      <c r="I3641" s="43" t="s">
        <v>76</v>
      </c>
      <c r="J3641" s="43" t="s">
        <v>141</v>
      </c>
      <c r="K3641" s="43">
        <f t="shared" si="448"/>
        <v>2009</v>
      </c>
      <c r="L3641" s="43">
        <f t="shared" si="449"/>
        <v>1</v>
      </c>
      <c r="M3641" s="43">
        <f t="shared" si="450"/>
        <v>0</v>
      </c>
      <c r="N3641" s="43">
        <f t="shared" si="451"/>
        <v>1</v>
      </c>
      <c r="O3641" s="43" t="str">
        <f t="shared" si="452"/>
        <v>D: 7%+</v>
      </c>
      <c r="P3641" s="45">
        <f t="shared" si="453"/>
        <v>2992498</v>
      </c>
      <c r="Q3641" s="45">
        <f>IF(L3641=1,F3641*INDEX(Asumsi!$B$5:$B$7,MATCH(I3641,Asumsi!$A$5:$A$7,0))-H3641,0)</f>
        <v>740080</v>
      </c>
      <c r="R3641" s="46">
        <f>MIN(G3641,INDEX(Asumsi!$C$5:$C$7,MATCH(I3641,Asumsi!$A$5:$A$7,0)))</f>
        <v>0.05</v>
      </c>
      <c r="S3641" s="43">
        <f t="shared" si="454"/>
        <v>1</v>
      </c>
      <c r="T3641" s="45">
        <f t="shared" si="455"/>
        <v>64354.80000000001</v>
      </c>
      <c r="U3641" s="45">
        <f>IF(L3641=1,F3641*INDEX(Asumsi!$B$5:$B$7,MATCH(I3641,Asumsi!$A$5:$A$7,0))-F3641*R3641,0)</f>
        <v>804435</v>
      </c>
      <c r="V3641" s="45">
        <f>IF(S3641=1,U3641*(1-Asumsi!$B$10),U3641)</f>
        <v>764213.25</v>
      </c>
    </row>
    <row r="3642" spans="1:22" x14ac:dyDescent="0.35">
      <c r="A3642" s="43">
        <v>58883</v>
      </c>
      <c r="B3642" s="43" t="s">
        <v>202</v>
      </c>
      <c r="C3642" s="43" t="s">
        <v>374</v>
      </c>
      <c r="D3642" s="44">
        <v>41133</v>
      </c>
      <c r="E3642" s="43">
        <v>36</v>
      </c>
      <c r="F3642" s="43">
        <v>323120</v>
      </c>
      <c r="G3642" s="43">
        <v>0</v>
      </c>
      <c r="H3642" s="43">
        <v>0</v>
      </c>
      <c r="I3642" s="43" t="s">
        <v>76</v>
      </c>
      <c r="J3642" s="43" t="s">
        <v>149</v>
      </c>
      <c r="K3642" s="43">
        <f t="shared" si="448"/>
        <v>2012</v>
      </c>
      <c r="L3642" s="43">
        <f t="shared" si="449"/>
        <v>1</v>
      </c>
      <c r="M3642" s="43">
        <f t="shared" si="450"/>
        <v>0</v>
      </c>
      <c r="N3642" s="43">
        <f t="shared" si="451"/>
        <v>1</v>
      </c>
      <c r="O3642" s="43" t="str">
        <f t="shared" si="452"/>
        <v>A: 0%</v>
      </c>
      <c r="P3642" s="45">
        <f t="shared" si="453"/>
        <v>323120</v>
      </c>
      <c r="Q3642" s="45">
        <f>IF(L3642=1,F3642*INDEX(Asumsi!$B$5:$B$7,MATCH(I3642,Asumsi!$A$5:$A$7,0))-H3642,0)</f>
        <v>96936</v>
      </c>
      <c r="R3642" s="46">
        <f>MIN(G3642,INDEX(Asumsi!$C$5:$C$7,MATCH(I3642,Asumsi!$A$5:$A$7,0)))</f>
        <v>0</v>
      </c>
      <c r="S3642" s="43">
        <f t="shared" si="454"/>
        <v>0</v>
      </c>
      <c r="T3642" s="45">
        <f t="shared" si="455"/>
        <v>0</v>
      </c>
      <c r="U3642" s="45">
        <f>IF(L3642=1,F3642*INDEX(Asumsi!$B$5:$B$7,MATCH(I3642,Asumsi!$A$5:$A$7,0))-F3642*R3642,0)</f>
        <v>96936</v>
      </c>
      <c r="V3642" s="45">
        <f>IF(S3642=1,U3642*(1-Asumsi!$B$10),U3642)</f>
        <v>96936</v>
      </c>
    </row>
    <row r="3643" spans="1:22" x14ac:dyDescent="0.35">
      <c r="A3643" s="43">
        <v>59777</v>
      </c>
      <c r="B3643" s="43" t="s">
        <v>202</v>
      </c>
      <c r="C3643" s="43" t="s">
        <v>820</v>
      </c>
      <c r="D3643" s="44">
        <v>40524</v>
      </c>
      <c r="E3643" s="43">
        <v>19</v>
      </c>
      <c r="F3643" s="43">
        <v>1834620</v>
      </c>
      <c r="G3643" s="43">
        <v>0.05</v>
      </c>
      <c r="H3643" s="43">
        <v>91731</v>
      </c>
      <c r="I3643" s="43" t="s">
        <v>77</v>
      </c>
      <c r="J3643" s="43" t="s">
        <v>142</v>
      </c>
      <c r="K3643" s="43">
        <f t="shared" si="448"/>
        <v>2010</v>
      </c>
      <c r="L3643" s="43">
        <f t="shared" si="449"/>
        <v>1</v>
      </c>
      <c r="M3643" s="43">
        <f t="shared" si="450"/>
        <v>0</v>
      </c>
      <c r="N3643" s="43">
        <f t="shared" si="451"/>
        <v>1</v>
      </c>
      <c r="O3643" s="43" t="str">
        <f t="shared" si="452"/>
        <v>C: 4-6%</v>
      </c>
      <c r="P3643" s="45">
        <f t="shared" si="453"/>
        <v>1742889</v>
      </c>
      <c r="Q3643" s="45">
        <f>IF(L3643=1,F3643*INDEX(Asumsi!$B$5:$B$7,MATCH(I3643,Asumsi!$A$5:$A$7,0))-H3643,0)</f>
        <v>458655</v>
      </c>
      <c r="R3643" s="46">
        <f>MIN(G3643,INDEX(Asumsi!$C$5:$C$7,MATCH(I3643,Asumsi!$A$5:$A$7,0)))</f>
        <v>0.05</v>
      </c>
      <c r="S3643" s="43">
        <f t="shared" si="454"/>
        <v>0</v>
      </c>
      <c r="T3643" s="45">
        <f t="shared" si="455"/>
        <v>0</v>
      </c>
      <c r="U3643" s="45">
        <f>IF(L3643=1,F3643*INDEX(Asumsi!$B$5:$B$7,MATCH(I3643,Asumsi!$A$5:$A$7,0))-F3643*R3643,0)</f>
        <v>458655</v>
      </c>
      <c r="V3643" s="45">
        <f>IF(S3643=1,U3643*(1-Asumsi!$B$10),U3643)</f>
        <v>458655</v>
      </c>
    </row>
    <row r="3644" spans="1:22" x14ac:dyDescent="0.35">
      <c r="A3644" s="43">
        <v>548</v>
      </c>
      <c r="B3644" s="43" t="s">
        <v>202</v>
      </c>
      <c r="C3644" s="43" t="s">
        <v>835</v>
      </c>
      <c r="D3644" s="44">
        <v>40076</v>
      </c>
      <c r="E3644" s="43">
        <v>41</v>
      </c>
      <c r="F3644" s="43">
        <v>258980</v>
      </c>
      <c r="G3644" s="43">
        <v>0.04</v>
      </c>
      <c r="H3644" s="43">
        <v>10359</v>
      </c>
      <c r="I3644" s="43" t="s">
        <v>76</v>
      </c>
      <c r="J3644" s="43" t="s">
        <v>149</v>
      </c>
      <c r="K3644" s="43">
        <f t="shared" si="448"/>
        <v>2009</v>
      </c>
      <c r="L3644" s="43">
        <f t="shared" si="449"/>
        <v>1</v>
      </c>
      <c r="M3644" s="43">
        <f t="shared" si="450"/>
        <v>0</v>
      </c>
      <c r="N3644" s="43">
        <f t="shared" si="451"/>
        <v>1</v>
      </c>
      <c r="O3644" s="43" t="str">
        <f t="shared" si="452"/>
        <v>C: 4-6%</v>
      </c>
      <c r="P3644" s="45">
        <f t="shared" si="453"/>
        <v>248621</v>
      </c>
      <c r="Q3644" s="45">
        <f>IF(L3644=1,F3644*INDEX(Asumsi!$B$5:$B$7,MATCH(I3644,Asumsi!$A$5:$A$7,0))-H3644,0)</f>
        <v>67335</v>
      </c>
      <c r="R3644" s="46">
        <f>MIN(G3644,INDEX(Asumsi!$C$5:$C$7,MATCH(I3644,Asumsi!$A$5:$A$7,0)))</f>
        <v>0.04</v>
      </c>
      <c r="S3644" s="43">
        <f t="shared" si="454"/>
        <v>0</v>
      </c>
      <c r="T3644" s="45">
        <f t="shared" si="455"/>
        <v>0</v>
      </c>
      <c r="U3644" s="45">
        <f>IF(L3644=1,F3644*INDEX(Asumsi!$B$5:$B$7,MATCH(I3644,Asumsi!$A$5:$A$7,0))-F3644*R3644,0)</f>
        <v>67334.8</v>
      </c>
      <c r="V3644" s="45">
        <f>IF(S3644=1,U3644*(1-Asumsi!$B$10),U3644)</f>
        <v>67334.8</v>
      </c>
    </row>
    <row r="3645" spans="1:22" x14ac:dyDescent="0.35">
      <c r="A3645" s="43">
        <v>771</v>
      </c>
      <c r="B3645" s="43" t="s">
        <v>202</v>
      </c>
      <c r="C3645" s="43" t="s">
        <v>836</v>
      </c>
      <c r="D3645" s="44">
        <v>40710</v>
      </c>
      <c r="E3645" s="43">
        <v>18</v>
      </c>
      <c r="F3645" s="43">
        <v>177680</v>
      </c>
      <c r="G3645" s="43">
        <v>0.08</v>
      </c>
      <c r="H3645" s="43">
        <v>14214</v>
      </c>
      <c r="I3645" s="43" t="s">
        <v>76</v>
      </c>
      <c r="J3645" s="43" t="s">
        <v>145</v>
      </c>
      <c r="K3645" s="43">
        <f t="shared" si="448"/>
        <v>2011</v>
      </c>
      <c r="L3645" s="43">
        <f t="shared" si="449"/>
        <v>1</v>
      </c>
      <c r="M3645" s="43">
        <f t="shared" si="450"/>
        <v>0</v>
      </c>
      <c r="N3645" s="43">
        <f t="shared" si="451"/>
        <v>1</v>
      </c>
      <c r="O3645" s="43" t="str">
        <f t="shared" si="452"/>
        <v>D: 7%+</v>
      </c>
      <c r="P3645" s="45">
        <f t="shared" si="453"/>
        <v>163466</v>
      </c>
      <c r="Q3645" s="45">
        <f>IF(L3645=1,F3645*INDEX(Asumsi!$B$5:$B$7,MATCH(I3645,Asumsi!$A$5:$A$7,0))-H3645,0)</f>
        <v>39090</v>
      </c>
      <c r="R3645" s="46">
        <f>MIN(G3645,INDEX(Asumsi!$C$5:$C$7,MATCH(I3645,Asumsi!$A$5:$A$7,0)))</f>
        <v>0.05</v>
      </c>
      <c r="S3645" s="43">
        <f t="shared" si="454"/>
        <v>1</v>
      </c>
      <c r="T3645" s="45">
        <f t="shared" si="455"/>
        <v>5330.4</v>
      </c>
      <c r="U3645" s="45">
        <f>IF(L3645=1,F3645*INDEX(Asumsi!$B$5:$B$7,MATCH(I3645,Asumsi!$A$5:$A$7,0))-F3645*R3645,0)</f>
        <v>44420</v>
      </c>
      <c r="V3645" s="45">
        <f>IF(S3645=1,U3645*(1-Asumsi!$B$10),U3645)</f>
        <v>42199</v>
      </c>
    </row>
    <row r="3646" spans="1:22" x14ac:dyDescent="0.35">
      <c r="A3646" s="43">
        <v>2086</v>
      </c>
      <c r="B3646" s="43" t="s">
        <v>202</v>
      </c>
      <c r="C3646" s="43" t="s">
        <v>292</v>
      </c>
      <c r="D3646" s="44">
        <v>40104</v>
      </c>
      <c r="E3646" s="43">
        <v>24</v>
      </c>
      <c r="F3646" s="43">
        <v>2823160</v>
      </c>
      <c r="G3646" s="43">
        <v>0.01</v>
      </c>
      <c r="H3646" s="43">
        <v>28232</v>
      </c>
      <c r="I3646" s="43" t="s">
        <v>76</v>
      </c>
      <c r="J3646" s="43" t="s">
        <v>145</v>
      </c>
      <c r="K3646" s="43">
        <f t="shared" si="448"/>
        <v>2009</v>
      </c>
      <c r="L3646" s="43">
        <f t="shared" si="449"/>
        <v>1</v>
      </c>
      <c r="M3646" s="43">
        <f t="shared" si="450"/>
        <v>0</v>
      </c>
      <c r="N3646" s="43">
        <f t="shared" si="451"/>
        <v>1</v>
      </c>
      <c r="O3646" s="43" t="str">
        <f t="shared" si="452"/>
        <v>B: 1-3%</v>
      </c>
      <c r="P3646" s="45">
        <f t="shared" si="453"/>
        <v>2794928</v>
      </c>
      <c r="Q3646" s="45">
        <f>IF(L3646=1,F3646*INDEX(Asumsi!$B$5:$B$7,MATCH(I3646,Asumsi!$A$5:$A$7,0))-H3646,0)</f>
        <v>818716</v>
      </c>
      <c r="R3646" s="46">
        <f>MIN(G3646,INDEX(Asumsi!$C$5:$C$7,MATCH(I3646,Asumsi!$A$5:$A$7,0)))</f>
        <v>0.01</v>
      </c>
      <c r="S3646" s="43">
        <f t="shared" si="454"/>
        <v>0</v>
      </c>
      <c r="T3646" s="45">
        <f t="shared" si="455"/>
        <v>0</v>
      </c>
      <c r="U3646" s="45">
        <f>IF(L3646=1,F3646*INDEX(Asumsi!$B$5:$B$7,MATCH(I3646,Asumsi!$A$5:$A$7,0))-F3646*R3646,0)</f>
        <v>818716.4</v>
      </c>
      <c r="V3646" s="45">
        <f>IF(S3646=1,U3646*(1-Asumsi!$B$10),U3646)</f>
        <v>818716.4</v>
      </c>
    </row>
    <row r="3647" spans="1:22" x14ac:dyDescent="0.35">
      <c r="A3647" s="43">
        <v>6560</v>
      </c>
      <c r="B3647" s="43" t="s">
        <v>202</v>
      </c>
      <c r="C3647" s="43" t="s">
        <v>837</v>
      </c>
      <c r="D3647" s="44">
        <v>40547</v>
      </c>
      <c r="E3647" s="43">
        <v>20</v>
      </c>
      <c r="F3647" s="43">
        <v>338360</v>
      </c>
      <c r="G3647" s="43">
        <v>0.09</v>
      </c>
      <c r="H3647" s="43">
        <v>30452</v>
      </c>
      <c r="I3647" s="43" t="s">
        <v>76</v>
      </c>
      <c r="J3647" s="43" t="s">
        <v>141</v>
      </c>
      <c r="K3647" s="43">
        <f t="shared" si="448"/>
        <v>2011</v>
      </c>
      <c r="L3647" s="43">
        <f t="shared" si="449"/>
        <v>1</v>
      </c>
      <c r="M3647" s="43">
        <f t="shared" si="450"/>
        <v>0</v>
      </c>
      <c r="N3647" s="43">
        <f t="shared" si="451"/>
        <v>1</v>
      </c>
      <c r="O3647" s="43" t="str">
        <f t="shared" si="452"/>
        <v>D: 7%+</v>
      </c>
      <c r="P3647" s="45">
        <f t="shared" si="453"/>
        <v>307908</v>
      </c>
      <c r="Q3647" s="45">
        <f>IF(L3647=1,F3647*INDEX(Asumsi!$B$5:$B$7,MATCH(I3647,Asumsi!$A$5:$A$7,0))-H3647,0)</f>
        <v>71056</v>
      </c>
      <c r="R3647" s="46">
        <f>MIN(G3647,INDEX(Asumsi!$C$5:$C$7,MATCH(I3647,Asumsi!$A$5:$A$7,0)))</f>
        <v>0.05</v>
      </c>
      <c r="S3647" s="43">
        <f t="shared" si="454"/>
        <v>1</v>
      </c>
      <c r="T3647" s="45">
        <f t="shared" si="455"/>
        <v>13534.399999999998</v>
      </c>
      <c r="U3647" s="45">
        <f>IF(L3647=1,F3647*INDEX(Asumsi!$B$5:$B$7,MATCH(I3647,Asumsi!$A$5:$A$7,0))-F3647*R3647,0)</f>
        <v>84590</v>
      </c>
      <c r="V3647" s="45">
        <f>IF(S3647=1,U3647*(1-Asumsi!$B$10),U3647)</f>
        <v>80360.5</v>
      </c>
    </row>
    <row r="3648" spans="1:22" x14ac:dyDescent="0.35">
      <c r="A3648" s="43">
        <v>7105</v>
      </c>
      <c r="B3648" s="43" t="s">
        <v>202</v>
      </c>
      <c r="C3648" s="43" t="s">
        <v>292</v>
      </c>
      <c r="D3648" s="44">
        <v>40350</v>
      </c>
      <c r="E3648" s="43">
        <v>17</v>
      </c>
      <c r="F3648" s="43">
        <v>154380</v>
      </c>
      <c r="G3648" s="43">
        <v>0.03</v>
      </c>
      <c r="H3648" s="43">
        <v>4631</v>
      </c>
      <c r="I3648" s="43" t="s">
        <v>76</v>
      </c>
      <c r="J3648" s="43" t="s">
        <v>141</v>
      </c>
      <c r="K3648" s="43">
        <f t="shared" si="448"/>
        <v>2010</v>
      </c>
      <c r="L3648" s="43">
        <f t="shared" si="449"/>
        <v>1</v>
      </c>
      <c r="M3648" s="43">
        <f t="shared" si="450"/>
        <v>0</v>
      </c>
      <c r="N3648" s="43">
        <f t="shared" si="451"/>
        <v>1</v>
      </c>
      <c r="O3648" s="43" t="str">
        <f t="shared" si="452"/>
        <v>B: 1-3%</v>
      </c>
      <c r="P3648" s="45">
        <f t="shared" si="453"/>
        <v>149749</v>
      </c>
      <c r="Q3648" s="45">
        <f>IF(L3648=1,F3648*INDEX(Asumsi!$B$5:$B$7,MATCH(I3648,Asumsi!$A$5:$A$7,0))-H3648,0)</f>
        <v>41683</v>
      </c>
      <c r="R3648" s="46">
        <f>MIN(G3648,INDEX(Asumsi!$C$5:$C$7,MATCH(I3648,Asumsi!$A$5:$A$7,0)))</f>
        <v>0.03</v>
      </c>
      <c r="S3648" s="43">
        <f t="shared" si="454"/>
        <v>0</v>
      </c>
      <c r="T3648" s="45">
        <f t="shared" si="455"/>
        <v>0</v>
      </c>
      <c r="U3648" s="45">
        <f>IF(L3648=1,F3648*INDEX(Asumsi!$B$5:$B$7,MATCH(I3648,Asumsi!$A$5:$A$7,0))-F3648*R3648,0)</f>
        <v>41682.6</v>
      </c>
      <c r="V3648" s="45">
        <f>IF(S3648=1,U3648*(1-Asumsi!$B$10),U3648)</f>
        <v>41682.6</v>
      </c>
    </row>
    <row r="3649" spans="1:22" x14ac:dyDescent="0.35">
      <c r="A3649" s="43">
        <v>7776</v>
      </c>
      <c r="B3649" s="43" t="s">
        <v>202</v>
      </c>
      <c r="C3649" s="43" t="s">
        <v>838</v>
      </c>
      <c r="D3649" s="44">
        <v>39886</v>
      </c>
      <c r="E3649" s="43">
        <v>36</v>
      </c>
      <c r="F3649" s="43">
        <v>14447180</v>
      </c>
      <c r="G3649" s="43">
        <v>7.0000000000000007E-2</v>
      </c>
      <c r="H3649" s="43">
        <v>1011303</v>
      </c>
      <c r="I3649" s="43" t="s">
        <v>75</v>
      </c>
      <c r="J3649" s="43" t="s">
        <v>135</v>
      </c>
      <c r="K3649" s="43">
        <f t="shared" si="448"/>
        <v>2009</v>
      </c>
      <c r="L3649" s="43">
        <f t="shared" si="449"/>
        <v>1</v>
      </c>
      <c r="M3649" s="43">
        <f t="shared" si="450"/>
        <v>0</v>
      </c>
      <c r="N3649" s="43">
        <f t="shared" si="451"/>
        <v>1</v>
      </c>
      <c r="O3649" s="43" t="str">
        <f t="shared" si="452"/>
        <v>D: 7%+</v>
      </c>
      <c r="P3649" s="45">
        <f t="shared" si="453"/>
        <v>13435877</v>
      </c>
      <c r="Q3649" s="45">
        <f>IF(L3649=1,F3649*INDEX(Asumsi!$B$5:$B$7,MATCH(I3649,Asumsi!$A$5:$A$7,0))-H3649,0)</f>
        <v>3322851</v>
      </c>
      <c r="R3649" s="46">
        <f>MIN(G3649,INDEX(Asumsi!$C$5:$C$7,MATCH(I3649,Asumsi!$A$5:$A$7,0)))</f>
        <v>0.03</v>
      </c>
      <c r="S3649" s="43">
        <f t="shared" si="454"/>
        <v>1</v>
      </c>
      <c r="T3649" s="45">
        <f t="shared" si="455"/>
        <v>577887.20000000007</v>
      </c>
      <c r="U3649" s="45">
        <f>IF(L3649=1,F3649*INDEX(Asumsi!$B$5:$B$7,MATCH(I3649,Asumsi!$A$5:$A$7,0))-F3649*R3649,0)</f>
        <v>3900738.6</v>
      </c>
      <c r="V3649" s="45">
        <f>IF(S3649=1,U3649*(1-Asumsi!$B$10),U3649)</f>
        <v>3705701.67</v>
      </c>
    </row>
    <row r="3650" spans="1:22" x14ac:dyDescent="0.35">
      <c r="A3650" s="43">
        <v>8450</v>
      </c>
      <c r="B3650" s="43" t="s">
        <v>202</v>
      </c>
      <c r="C3650" s="43" t="s">
        <v>440</v>
      </c>
      <c r="D3650" s="44">
        <v>41012</v>
      </c>
      <c r="E3650" s="43">
        <v>24</v>
      </c>
      <c r="F3650" s="43">
        <v>2614000</v>
      </c>
      <c r="G3650" s="43">
        <v>0.02</v>
      </c>
      <c r="H3650" s="43">
        <v>52280</v>
      </c>
      <c r="I3650" s="43" t="s">
        <v>76</v>
      </c>
      <c r="J3650" s="43" t="s">
        <v>141</v>
      </c>
      <c r="K3650" s="43">
        <f t="shared" ref="K3650:K3713" si="456">YEAR(D3650)</f>
        <v>2012</v>
      </c>
      <c r="L3650" s="43">
        <f t="shared" ref="L3650:L3713" si="457">IF(B3650="Order Finished",1,0)</f>
        <v>1</v>
      </c>
      <c r="M3650" s="43">
        <f t="shared" ref="M3650:M3713" si="458">IF(B3650="Order Returned",1,0)</f>
        <v>0</v>
      </c>
      <c r="N3650" s="43">
        <f t="shared" ref="N3650:N3713" si="459">IF(B3650="Order Cancelled",0,1)</f>
        <v>1</v>
      </c>
      <c r="O3650" s="43" t="str">
        <f t="shared" ref="O3650:O3713" si="460">IF(G3650=0,"A: 0%",IF(G3650&lt;=0.03,"B: 1-3%",IF(G3650&lt;=0.06,"C: 4-6%","D: 7%+")))</f>
        <v>B: 1-3%</v>
      </c>
      <c r="P3650" s="45">
        <f t="shared" ref="P3650:P3713" si="461">IF(L3650=1,F3650-H3650,0)</f>
        <v>2561720</v>
      </c>
      <c r="Q3650" s="45">
        <f>IF(L3650=1,F3650*INDEX(Asumsi!$B$5:$B$7,MATCH(I3650,Asumsi!$A$5:$A$7,0))-H3650,0)</f>
        <v>731920</v>
      </c>
      <c r="R3650" s="46">
        <f>MIN(G3650,INDEX(Asumsi!$C$5:$C$7,MATCH(I3650,Asumsi!$A$5:$A$7,0)))</f>
        <v>0.02</v>
      </c>
      <c r="S3650" s="43">
        <f t="shared" ref="S3650:S3713" si="462">IF(G3650&gt;R3650,1,0)</f>
        <v>0</v>
      </c>
      <c r="T3650" s="45">
        <f t="shared" ref="T3650:T3713" si="463">IF(L3650=1,F3650*(G3650-R3650),0)</f>
        <v>0</v>
      </c>
      <c r="U3650" s="45">
        <f>IF(L3650=1,F3650*INDEX(Asumsi!$B$5:$B$7,MATCH(I3650,Asumsi!$A$5:$A$7,0))-F3650*R3650,0)</f>
        <v>731920</v>
      </c>
      <c r="V3650" s="45">
        <f>IF(S3650=1,U3650*(1-Asumsi!$B$10),U3650)</f>
        <v>731920</v>
      </c>
    </row>
    <row r="3651" spans="1:22" x14ac:dyDescent="0.35">
      <c r="A3651" s="43">
        <v>16164</v>
      </c>
      <c r="B3651" s="43" t="s">
        <v>202</v>
      </c>
      <c r="C3651" s="43" t="s">
        <v>440</v>
      </c>
      <c r="D3651" s="44">
        <v>40911</v>
      </c>
      <c r="E3651" s="43">
        <v>26</v>
      </c>
      <c r="F3651" s="43">
        <v>4708300</v>
      </c>
      <c r="G3651" s="43">
        <v>0.03</v>
      </c>
      <c r="H3651" s="43">
        <v>141249</v>
      </c>
      <c r="I3651" s="43" t="s">
        <v>77</v>
      </c>
      <c r="J3651" s="43" t="s">
        <v>134</v>
      </c>
      <c r="K3651" s="43">
        <f t="shared" si="456"/>
        <v>2012</v>
      </c>
      <c r="L3651" s="43">
        <f t="shared" si="457"/>
        <v>1</v>
      </c>
      <c r="M3651" s="43">
        <f t="shared" si="458"/>
        <v>0</v>
      </c>
      <c r="N3651" s="43">
        <f t="shared" si="459"/>
        <v>1</v>
      </c>
      <c r="O3651" s="43" t="str">
        <f t="shared" si="460"/>
        <v>B: 1-3%</v>
      </c>
      <c r="P3651" s="45">
        <f t="shared" si="461"/>
        <v>4567051</v>
      </c>
      <c r="Q3651" s="45">
        <f>IF(L3651=1,F3651*INDEX(Asumsi!$B$5:$B$7,MATCH(I3651,Asumsi!$A$5:$A$7,0))-H3651,0)</f>
        <v>1271241</v>
      </c>
      <c r="R3651" s="46">
        <f>MIN(G3651,INDEX(Asumsi!$C$5:$C$7,MATCH(I3651,Asumsi!$A$5:$A$7,0)))</f>
        <v>0.03</v>
      </c>
      <c r="S3651" s="43">
        <f t="shared" si="462"/>
        <v>0</v>
      </c>
      <c r="T3651" s="45">
        <f t="shared" si="463"/>
        <v>0</v>
      </c>
      <c r="U3651" s="45">
        <f>IF(L3651=1,F3651*INDEX(Asumsi!$B$5:$B$7,MATCH(I3651,Asumsi!$A$5:$A$7,0))-F3651*R3651,0)</f>
        <v>1271241</v>
      </c>
      <c r="V3651" s="45">
        <f>IF(S3651=1,U3651*(1-Asumsi!$B$10),U3651)</f>
        <v>1271241</v>
      </c>
    </row>
    <row r="3652" spans="1:22" x14ac:dyDescent="0.35">
      <c r="A3652" s="43">
        <v>18789</v>
      </c>
      <c r="B3652" s="43" t="s">
        <v>202</v>
      </c>
      <c r="C3652" s="43" t="s">
        <v>839</v>
      </c>
      <c r="D3652" s="44">
        <v>40618</v>
      </c>
      <c r="E3652" s="43">
        <v>50</v>
      </c>
      <c r="F3652" s="43">
        <v>3116360</v>
      </c>
      <c r="G3652" s="43">
        <v>0</v>
      </c>
      <c r="H3652" s="43">
        <v>0</v>
      </c>
      <c r="I3652" s="43" t="s">
        <v>76</v>
      </c>
      <c r="J3652" s="43" t="s">
        <v>145</v>
      </c>
      <c r="K3652" s="43">
        <f t="shared" si="456"/>
        <v>2011</v>
      </c>
      <c r="L3652" s="43">
        <f t="shared" si="457"/>
        <v>1</v>
      </c>
      <c r="M3652" s="43">
        <f t="shared" si="458"/>
        <v>0</v>
      </c>
      <c r="N3652" s="43">
        <f t="shared" si="459"/>
        <v>1</v>
      </c>
      <c r="O3652" s="43" t="str">
        <f t="shared" si="460"/>
        <v>A: 0%</v>
      </c>
      <c r="P3652" s="45">
        <f t="shared" si="461"/>
        <v>3116360</v>
      </c>
      <c r="Q3652" s="45">
        <f>IF(L3652=1,F3652*INDEX(Asumsi!$B$5:$B$7,MATCH(I3652,Asumsi!$A$5:$A$7,0))-H3652,0)</f>
        <v>934908</v>
      </c>
      <c r="R3652" s="46">
        <f>MIN(G3652,INDEX(Asumsi!$C$5:$C$7,MATCH(I3652,Asumsi!$A$5:$A$7,0)))</f>
        <v>0</v>
      </c>
      <c r="S3652" s="43">
        <f t="shared" si="462"/>
        <v>0</v>
      </c>
      <c r="T3652" s="45">
        <f t="shared" si="463"/>
        <v>0</v>
      </c>
      <c r="U3652" s="45">
        <f>IF(L3652=1,F3652*INDEX(Asumsi!$B$5:$B$7,MATCH(I3652,Asumsi!$A$5:$A$7,0))-F3652*R3652,0)</f>
        <v>934908</v>
      </c>
      <c r="V3652" s="45">
        <f>IF(S3652=1,U3652*(1-Asumsi!$B$10),U3652)</f>
        <v>934908</v>
      </c>
    </row>
    <row r="3653" spans="1:22" x14ac:dyDescent="0.35">
      <c r="A3653" s="43">
        <v>19105</v>
      </c>
      <c r="B3653" s="43" t="s">
        <v>202</v>
      </c>
      <c r="C3653" s="43" t="s">
        <v>837</v>
      </c>
      <c r="D3653" s="44">
        <v>40114</v>
      </c>
      <c r="E3653" s="43">
        <v>31</v>
      </c>
      <c r="F3653" s="43">
        <v>2741120</v>
      </c>
      <c r="G3653" s="43">
        <v>0.1</v>
      </c>
      <c r="H3653" s="43">
        <v>274112</v>
      </c>
      <c r="I3653" s="43" t="s">
        <v>76</v>
      </c>
      <c r="J3653" s="43" t="s">
        <v>145</v>
      </c>
      <c r="K3653" s="43">
        <f t="shared" si="456"/>
        <v>2009</v>
      </c>
      <c r="L3653" s="43">
        <f t="shared" si="457"/>
        <v>1</v>
      </c>
      <c r="M3653" s="43">
        <f t="shared" si="458"/>
        <v>0</v>
      </c>
      <c r="N3653" s="43">
        <f t="shared" si="459"/>
        <v>1</v>
      </c>
      <c r="O3653" s="43" t="str">
        <f t="shared" si="460"/>
        <v>D: 7%+</v>
      </c>
      <c r="P3653" s="45">
        <f t="shared" si="461"/>
        <v>2467008</v>
      </c>
      <c r="Q3653" s="45">
        <f>IF(L3653=1,F3653*INDEX(Asumsi!$B$5:$B$7,MATCH(I3653,Asumsi!$A$5:$A$7,0))-H3653,0)</f>
        <v>548224</v>
      </c>
      <c r="R3653" s="46">
        <f>MIN(G3653,INDEX(Asumsi!$C$5:$C$7,MATCH(I3653,Asumsi!$A$5:$A$7,0)))</f>
        <v>0.05</v>
      </c>
      <c r="S3653" s="43">
        <f t="shared" si="462"/>
        <v>1</v>
      </c>
      <c r="T3653" s="45">
        <f t="shared" si="463"/>
        <v>137056</v>
      </c>
      <c r="U3653" s="45">
        <f>IF(L3653=1,F3653*INDEX(Asumsi!$B$5:$B$7,MATCH(I3653,Asumsi!$A$5:$A$7,0))-F3653*R3653,0)</f>
        <v>685280</v>
      </c>
      <c r="V3653" s="45">
        <f>IF(S3653=1,U3653*(1-Asumsi!$B$10),U3653)</f>
        <v>651016</v>
      </c>
    </row>
    <row r="3654" spans="1:22" x14ac:dyDescent="0.35">
      <c r="A3654" s="43">
        <v>19136</v>
      </c>
      <c r="B3654" s="43" t="s">
        <v>202</v>
      </c>
      <c r="C3654" s="43" t="s">
        <v>838</v>
      </c>
      <c r="D3654" s="44">
        <v>40394</v>
      </c>
      <c r="E3654" s="43">
        <v>44</v>
      </c>
      <c r="F3654" s="43">
        <v>2745891</v>
      </c>
      <c r="G3654" s="43">
        <v>0</v>
      </c>
      <c r="H3654" s="43">
        <v>0</v>
      </c>
      <c r="I3654" s="43" t="s">
        <v>77</v>
      </c>
      <c r="J3654" s="43" t="s">
        <v>137</v>
      </c>
      <c r="K3654" s="43">
        <f t="shared" si="456"/>
        <v>2010</v>
      </c>
      <c r="L3654" s="43">
        <f t="shared" si="457"/>
        <v>1</v>
      </c>
      <c r="M3654" s="43">
        <f t="shared" si="458"/>
        <v>0</v>
      </c>
      <c r="N3654" s="43">
        <f t="shared" si="459"/>
        <v>1</v>
      </c>
      <c r="O3654" s="43" t="str">
        <f t="shared" si="460"/>
        <v>A: 0%</v>
      </c>
      <c r="P3654" s="45">
        <f t="shared" si="461"/>
        <v>2745891</v>
      </c>
      <c r="Q3654" s="45">
        <f>IF(L3654=1,F3654*INDEX(Asumsi!$B$5:$B$7,MATCH(I3654,Asumsi!$A$5:$A$7,0))-H3654,0)</f>
        <v>823767.29999999993</v>
      </c>
      <c r="R3654" s="46">
        <f>MIN(G3654,INDEX(Asumsi!$C$5:$C$7,MATCH(I3654,Asumsi!$A$5:$A$7,0)))</f>
        <v>0</v>
      </c>
      <c r="S3654" s="43">
        <f t="shared" si="462"/>
        <v>0</v>
      </c>
      <c r="T3654" s="45">
        <f t="shared" si="463"/>
        <v>0</v>
      </c>
      <c r="U3654" s="45">
        <f>IF(L3654=1,F3654*INDEX(Asumsi!$B$5:$B$7,MATCH(I3654,Asumsi!$A$5:$A$7,0))-F3654*R3654,0)</f>
        <v>823767.29999999993</v>
      </c>
      <c r="V3654" s="45">
        <f>IF(S3654=1,U3654*(1-Asumsi!$B$10),U3654)</f>
        <v>823767.29999999993</v>
      </c>
    </row>
    <row r="3655" spans="1:22" x14ac:dyDescent="0.35">
      <c r="A3655" s="43">
        <v>19206</v>
      </c>
      <c r="B3655" s="43" t="s">
        <v>202</v>
      </c>
      <c r="C3655" s="43" t="s">
        <v>838</v>
      </c>
      <c r="D3655" s="44">
        <v>40267</v>
      </c>
      <c r="E3655" s="43">
        <v>40</v>
      </c>
      <c r="F3655" s="43">
        <v>176040</v>
      </c>
      <c r="G3655" s="43">
        <v>0</v>
      </c>
      <c r="H3655" s="43">
        <v>0</v>
      </c>
      <c r="I3655" s="43" t="s">
        <v>76</v>
      </c>
      <c r="J3655" s="43" t="s">
        <v>138</v>
      </c>
      <c r="K3655" s="43">
        <f t="shared" si="456"/>
        <v>2010</v>
      </c>
      <c r="L3655" s="43">
        <f t="shared" si="457"/>
        <v>1</v>
      </c>
      <c r="M3655" s="43">
        <f t="shared" si="458"/>
        <v>0</v>
      </c>
      <c r="N3655" s="43">
        <f t="shared" si="459"/>
        <v>1</v>
      </c>
      <c r="O3655" s="43" t="str">
        <f t="shared" si="460"/>
        <v>A: 0%</v>
      </c>
      <c r="P3655" s="45">
        <f t="shared" si="461"/>
        <v>176040</v>
      </c>
      <c r="Q3655" s="45">
        <f>IF(L3655=1,F3655*INDEX(Asumsi!$B$5:$B$7,MATCH(I3655,Asumsi!$A$5:$A$7,0))-H3655,0)</f>
        <v>52812</v>
      </c>
      <c r="R3655" s="46">
        <f>MIN(G3655,INDEX(Asumsi!$C$5:$C$7,MATCH(I3655,Asumsi!$A$5:$A$7,0)))</f>
        <v>0</v>
      </c>
      <c r="S3655" s="43">
        <f t="shared" si="462"/>
        <v>0</v>
      </c>
      <c r="T3655" s="45">
        <f t="shared" si="463"/>
        <v>0</v>
      </c>
      <c r="U3655" s="45">
        <f>IF(L3655=1,F3655*INDEX(Asumsi!$B$5:$B$7,MATCH(I3655,Asumsi!$A$5:$A$7,0))-F3655*R3655,0)</f>
        <v>52812</v>
      </c>
      <c r="V3655" s="45">
        <f>IF(S3655=1,U3655*(1-Asumsi!$B$10),U3655)</f>
        <v>52812</v>
      </c>
    </row>
    <row r="3656" spans="1:22" x14ac:dyDescent="0.35">
      <c r="A3656" s="43">
        <v>19654</v>
      </c>
      <c r="B3656" s="43" t="s">
        <v>202</v>
      </c>
      <c r="C3656" s="43" t="s">
        <v>840</v>
      </c>
      <c r="D3656" s="44">
        <v>40552</v>
      </c>
      <c r="E3656" s="43">
        <v>8</v>
      </c>
      <c r="F3656" s="43">
        <v>763380</v>
      </c>
      <c r="G3656" s="43">
        <v>0.04</v>
      </c>
      <c r="H3656" s="43">
        <v>30535</v>
      </c>
      <c r="I3656" s="43" t="s">
        <v>75</v>
      </c>
      <c r="J3656" s="43" t="s">
        <v>144</v>
      </c>
      <c r="K3656" s="43">
        <f t="shared" si="456"/>
        <v>2011</v>
      </c>
      <c r="L3656" s="43">
        <f t="shared" si="457"/>
        <v>1</v>
      </c>
      <c r="M3656" s="43">
        <f t="shared" si="458"/>
        <v>0</v>
      </c>
      <c r="N3656" s="43">
        <f t="shared" si="459"/>
        <v>1</v>
      </c>
      <c r="O3656" s="43" t="str">
        <f t="shared" si="460"/>
        <v>C: 4-6%</v>
      </c>
      <c r="P3656" s="45">
        <f t="shared" si="461"/>
        <v>732845</v>
      </c>
      <c r="Q3656" s="45">
        <f>IF(L3656=1,F3656*INDEX(Asumsi!$B$5:$B$7,MATCH(I3656,Asumsi!$A$5:$A$7,0))-H3656,0)</f>
        <v>198479</v>
      </c>
      <c r="R3656" s="46">
        <f>MIN(G3656,INDEX(Asumsi!$C$5:$C$7,MATCH(I3656,Asumsi!$A$5:$A$7,0)))</f>
        <v>0.03</v>
      </c>
      <c r="S3656" s="43">
        <f t="shared" si="462"/>
        <v>1</v>
      </c>
      <c r="T3656" s="45">
        <f t="shared" si="463"/>
        <v>7633.8000000000011</v>
      </c>
      <c r="U3656" s="45">
        <f>IF(L3656=1,F3656*INDEX(Asumsi!$B$5:$B$7,MATCH(I3656,Asumsi!$A$5:$A$7,0))-F3656*R3656,0)</f>
        <v>206112.6</v>
      </c>
      <c r="V3656" s="45">
        <f>IF(S3656=1,U3656*(1-Asumsi!$B$10),U3656)</f>
        <v>195806.97</v>
      </c>
    </row>
    <row r="3657" spans="1:22" x14ac:dyDescent="0.35">
      <c r="A3657" s="43">
        <v>20037</v>
      </c>
      <c r="B3657" s="43" t="s">
        <v>202</v>
      </c>
      <c r="C3657" s="43" t="s">
        <v>838</v>
      </c>
      <c r="D3657" s="44">
        <v>39823</v>
      </c>
      <c r="E3657" s="43">
        <v>35</v>
      </c>
      <c r="F3657" s="43">
        <v>2018840</v>
      </c>
      <c r="G3657" s="43">
        <v>0.02</v>
      </c>
      <c r="H3657" s="43">
        <v>40377</v>
      </c>
      <c r="I3657" s="43" t="s">
        <v>75</v>
      </c>
      <c r="J3657" s="43" t="s">
        <v>144</v>
      </c>
      <c r="K3657" s="43">
        <f t="shared" si="456"/>
        <v>2009</v>
      </c>
      <c r="L3657" s="43">
        <f t="shared" si="457"/>
        <v>1</v>
      </c>
      <c r="M3657" s="43">
        <f t="shared" si="458"/>
        <v>0</v>
      </c>
      <c r="N3657" s="43">
        <f t="shared" si="459"/>
        <v>1</v>
      </c>
      <c r="O3657" s="43" t="str">
        <f t="shared" si="460"/>
        <v>B: 1-3%</v>
      </c>
      <c r="P3657" s="45">
        <f t="shared" si="461"/>
        <v>1978463</v>
      </c>
      <c r="Q3657" s="45">
        <f>IF(L3657=1,F3657*INDEX(Asumsi!$B$5:$B$7,MATCH(I3657,Asumsi!$A$5:$A$7,0))-H3657,0)</f>
        <v>565275</v>
      </c>
      <c r="R3657" s="46">
        <f>MIN(G3657,INDEX(Asumsi!$C$5:$C$7,MATCH(I3657,Asumsi!$A$5:$A$7,0)))</f>
        <v>0.02</v>
      </c>
      <c r="S3657" s="43">
        <f t="shared" si="462"/>
        <v>0</v>
      </c>
      <c r="T3657" s="45">
        <f t="shared" si="463"/>
        <v>0</v>
      </c>
      <c r="U3657" s="45">
        <f>IF(L3657=1,F3657*INDEX(Asumsi!$B$5:$B$7,MATCH(I3657,Asumsi!$A$5:$A$7,0))-F3657*R3657,0)</f>
        <v>565275.19999999995</v>
      </c>
      <c r="V3657" s="45">
        <f>IF(S3657=1,U3657*(1-Asumsi!$B$10),U3657)</f>
        <v>565275.19999999995</v>
      </c>
    </row>
    <row r="3658" spans="1:22" x14ac:dyDescent="0.35">
      <c r="A3658" s="43">
        <v>20549</v>
      </c>
      <c r="B3658" s="43" t="s">
        <v>202</v>
      </c>
      <c r="C3658" s="43" t="s">
        <v>264</v>
      </c>
      <c r="D3658" s="44">
        <v>39825</v>
      </c>
      <c r="E3658" s="43">
        <v>40</v>
      </c>
      <c r="F3658" s="43">
        <v>2060180</v>
      </c>
      <c r="G3658" s="43">
        <v>0.09</v>
      </c>
      <c r="H3658" s="43">
        <v>185416</v>
      </c>
      <c r="I3658" s="43" t="s">
        <v>76</v>
      </c>
      <c r="J3658" s="43" t="s">
        <v>140</v>
      </c>
      <c r="K3658" s="43">
        <f t="shared" si="456"/>
        <v>2009</v>
      </c>
      <c r="L3658" s="43">
        <f t="shared" si="457"/>
        <v>1</v>
      </c>
      <c r="M3658" s="43">
        <f t="shared" si="458"/>
        <v>0</v>
      </c>
      <c r="N3658" s="43">
        <f t="shared" si="459"/>
        <v>1</v>
      </c>
      <c r="O3658" s="43" t="str">
        <f t="shared" si="460"/>
        <v>D: 7%+</v>
      </c>
      <c r="P3658" s="45">
        <f t="shared" si="461"/>
        <v>1874764</v>
      </c>
      <c r="Q3658" s="45">
        <f>IF(L3658=1,F3658*INDEX(Asumsi!$B$5:$B$7,MATCH(I3658,Asumsi!$A$5:$A$7,0))-H3658,0)</f>
        <v>432638</v>
      </c>
      <c r="R3658" s="46">
        <f>MIN(G3658,INDEX(Asumsi!$C$5:$C$7,MATCH(I3658,Asumsi!$A$5:$A$7,0)))</f>
        <v>0.05</v>
      </c>
      <c r="S3658" s="43">
        <f t="shared" si="462"/>
        <v>1</v>
      </c>
      <c r="T3658" s="45">
        <f t="shared" si="463"/>
        <v>82407.199999999983</v>
      </c>
      <c r="U3658" s="45">
        <f>IF(L3658=1,F3658*INDEX(Asumsi!$B$5:$B$7,MATCH(I3658,Asumsi!$A$5:$A$7,0))-F3658*R3658,0)</f>
        <v>515045</v>
      </c>
      <c r="V3658" s="45">
        <f>IF(S3658=1,U3658*(1-Asumsi!$B$10),U3658)</f>
        <v>489292.75</v>
      </c>
    </row>
    <row r="3659" spans="1:22" x14ac:dyDescent="0.35">
      <c r="A3659" s="43">
        <v>20832</v>
      </c>
      <c r="B3659" s="43" t="s">
        <v>202</v>
      </c>
      <c r="C3659" s="43" t="s">
        <v>841</v>
      </c>
      <c r="D3659" s="44">
        <v>40389</v>
      </c>
      <c r="E3659" s="43">
        <v>47</v>
      </c>
      <c r="F3659" s="43">
        <v>177400</v>
      </c>
      <c r="G3659" s="43">
        <v>0.06</v>
      </c>
      <c r="H3659" s="43">
        <v>10644</v>
      </c>
      <c r="I3659" s="43" t="s">
        <v>76</v>
      </c>
      <c r="J3659" s="43" t="s">
        <v>138</v>
      </c>
      <c r="K3659" s="43">
        <f t="shared" si="456"/>
        <v>2010</v>
      </c>
      <c r="L3659" s="43">
        <f t="shared" si="457"/>
        <v>1</v>
      </c>
      <c r="M3659" s="43">
        <f t="shared" si="458"/>
        <v>0</v>
      </c>
      <c r="N3659" s="43">
        <f t="shared" si="459"/>
        <v>1</v>
      </c>
      <c r="O3659" s="43" t="str">
        <f t="shared" si="460"/>
        <v>C: 4-6%</v>
      </c>
      <c r="P3659" s="45">
        <f t="shared" si="461"/>
        <v>166756</v>
      </c>
      <c r="Q3659" s="45">
        <f>IF(L3659=1,F3659*INDEX(Asumsi!$B$5:$B$7,MATCH(I3659,Asumsi!$A$5:$A$7,0))-H3659,0)</f>
        <v>42576</v>
      </c>
      <c r="R3659" s="46">
        <f>MIN(G3659,INDEX(Asumsi!$C$5:$C$7,MATCH(I3659,Asumsi!$A$5:$A$7,0)))</f>
        <v>0.05</v>
      </c>
      <c r="S3659" s="43">
        <f t="shared" si="462"/>
        <v>1</v>
      </c>
      <c r="T3659" s="45">
        <f t="shared" si="463"/>
        <v>1773.9999999999991</v>
      </c>
      <c r="U3659" s="45">
        <f>IF(L3659=1,F3659*INDEX(Asumsi!$B$5:$B$7,MATCH(I3659,Asumsi!$A$5:$A$7,0))-F3659*R3659,0)</f>
        <v>44350</v>
      </c>
      <c r="V3659" s="45">
        <f>IF(S3659=1,U3659*(1-Asumsi!$B$10),U3659)</f>
        <v>42132.5</v>
      </c>
    </row>
    <row r="3660" spans="1:22" x14ac:dyDescent="0.35">
      <c r="A3660" s="43">
        <v>22887</v>
      </c>
      <c r="B3660" s="43" t="s">
        <v>202</v>
      </c>
      <c r="C3660" s="43" t="s">
        <v>841</v>
      </c>
      <c r="D3660" s="44">
        <v>40500</v>
      </c>
      <c r="E3660" s="43">
        <v>34</v>
      </c>
      <c r="F3660" s="43">
        <v>18214540</v>
      </c>
      <c r="G3660" s="43">
        <v>7.0000000000000007E-2</v>
      </c>
      <c r="H3660" s="43">
        <v>1275018</v>
      </c>
      <c r="I3660" s="43" t="s">
        <v>75</v>
      </c>
      <c r="J3660" s="43" t="s">
        <v>135</v>
      </c>
      <c r="K3660" s="43">
        <f t="shared" si="456"/>
        <v>2010</v>
      </c>
      <c r="L3660" s="43">
        <f t="shared" si="457"/>
        <v>1</v>
      </c>
      <c r="M3660" s="43">
        <f t="shared" si="458"/>
        <v>0</v>
      </c>
      <c r="N3660" s="43">
        <f t="shared" si="459"/>
        <v>1</v>
      </c>
      <c r="O3660" s="43" t="str">
        <f t="shared" si="460"/>
        <v>D: 7%+</v>
      </c>
      <c r="P3660" s="45">
        <f t="shared" si="461"/>
        <v>16939522</v>
      </c>
      <c r="Q3660" s="45">
        <f>IF(L3660=1,F3660*INDEX(Asumsi!$B$5:$B$7,MATCH(I3660,Asumsi!$A$5:$A$7,0))-H3660,0)</f>
        <v>4189344</v>
      </c>
      <c r="R3660" s="46">
        <f>MIN(G3660,INDEX(Asumsi!$C$5:$C$7,MATCH(I3660,Asumsi!$A$5:$A$7,0)))</f>
        <v>0.03</v>
      </c>
      <c r="S3660" s="43">
        <f t="shared" si="462"/>
        <v>1</v>
      </c>
      <c r="T3660" s="45">
        <f t="shared" si="463"/>
        <v>728581.60000000009</v>
      </c>
      <c r="U3660" s="45">
        <f>IF(L3660=1,F3660*INDEX(Asumsi!$B$5:$B$7,MATCH(I3660,Asumsi!$A$5:$A$7,0))-F3660*R3660,0)</f>
        <v>4917925.8</v>
      </c>
      <c r="V3660" s="45">
        <f>IF(S3660=1,U3660*(1-Asumsi!$B$10),U3660)</f>
        <v>4672029.51</v>
      </c>
    </row>
    <row r="3661" spans="1:22" x14ac:dyDescent="0.35">
      <c r="A3661" s="43">
        <v>23936</v>
      </c>
      <c r="B3661" s="43" t="s">
        <v>202</v>
      </c>
      <c r="C3661" s="43" t="s">
        <v>836</v>
      </c>
      <c r="D3661" s="44">
        <v>40164</v>
      </c>
      <c r="E3661" s="43">
        <v>27</v>
      </c>
      <c r="F3661" s="43">
        <v>142780</v>
      </c>
      <c r="G3661" s="43">
        <v>0.09</v>
      </c>
      <c r="H3661" s="43">
        <v>12850</v>
      </c>
      <c r="I3661" s="43" t="s">
        <v>76</v>
      </c>
      <c r="J3661" s="43" t="s">
        <v>147</v>
      </c>
      <c r="K3661" s="43">
        <f t="shared" si="456"/>
        <v>2009</v>
      </c>
      <c r="L3661" s="43">
        <f t="shared" si="457"/>
        <v>1</v>
      </c>
      <c r="M3661" s="43">
        <f t="shared" si="458"/>
        <v>0</v>
      </c>
      <c r="N3661" s="43">
        <f t="shared" si="459"/>
        <v>1</v>
      </c>
      <c r="O3661" s="43" t="str">
        <f t="shared" si="460"/>
        <v>D: 7%+</v>
      </c>
      <c r="P3661" s="45">
        <f t="shared" si="461"/>
        <v>129930</v>
      </c>
      <c r="Q3661" s="45">
        <f>IF(L3661=1,F3661*INDEX(Asumsi!$B$5:$B$7,MATCH(I3661,Asumsi!$A$5:$A$7,0))-H3661,0)</f>
        <v>29984</v>
      </c>
      <c r="R3661" s="46">
        <f>MIN(G3661,INDEX(Asumsi!$C$5:$C$7,MATCH(I3661,Asumsi!$A$5:$A$7,0)))</f>
        <v>0.05</v>
      </c>
      <c r="S3661" s="43">
        <f t="shared" si="462"/>
        <v>1</v>
      </c>
      <c r="T3661" s="45">
        <f t="shared" si="463"/>
        <v>5711.1999999999989</v>
      </c>
      <c r="U3661" s="45">
        <f>IF(L3661=1,F3661*INDEX(Asumsi!$B$5:$B$7,MATCH(I3661,Asumsi!$A$5:$A$7,0))-F3661*R3661,0)</f>
        <v>35695</v>
      </c>
      <c r="V3661" s="45">
        <f>IF(S3661=1,U3661*(1-Asumsi!$B$10),U3661)</f>
        <v>33910.25</v>
      </c>
    </row>
    <row r="3662" spans="1:22" x14ac:dyDescent="0.35">
      <c r="A3662" s="43">
        <v>24326</v>
      </c>
      <c r="B3662" s="43" t="s">
        <v>202</v>
      </c>
      <c r="C3662" s="43" t="s">
        <v>264</v>
      </c>
      <c r="D3662" s="44">
        <v>40815</v>
      </c>
      <c r="E3662" s="43">
        <v>37</v>
      </c>
      <c r="F3662" s="43">
        <v>3193720</v>
      </c>
      <c r="G3662" s="43">
        <v>0.05</v>
      </c>
      <c r="H3662" s="43">
        <v>159686</v>
      </c>
      <c r="I3662" s="43" t="s">
        <v>76</v>
      </c>
      <c r="J3662" s="43" t="s">
        <v>141</v>
      </c>
      <c r="K3662" s="43">
        <f t="shared" si="456"/>
        <v>2011</v>
      </c>
      <c r="L3662" s="43">
        <f t="shared" si="457"/>
        <v>1</v>
      </c>
      <c r="M3662" s="43">
        <f t="shared" si="458"/>
        <v>0</v>
      </c>
      <c r="N3662" s="43">
        <f t="shared" si="459"/>
        <v>1</v>
      </c>
      <c r="O3662" s="43" t="str">
        <f t="shared" si="460"/>
        <v>C: 4-6%</v>
      </c>
      <c r="P3662" s="45">
        <f t="shared" si="461"/>
        <v>3034034</v>
      </c>
      <c r="Q3662" s="45">
        <f>IF(L3662=1,F3662*INDEX(Asumsi!$B$5:$B$7,MATCH(I3662,Asumsi!$A$5:$A$7,0))-H3662,0)</f>
        <v>798430</v>
      </c>
      <c r="R3662" s="46">
        <f>MIN(G3662,INDEX(Asumsi!$C$5:$C$7,MATCH(I3662,Asumsi!$A$5:$A$7,0)))</f>
        <v>0.05</v>
      </c>
      <c r="S3662" s="43">
        <f t="shared" si="462"/>
        <v>0</v>
      </c>
      <c r="T3662" s="45">
        <f t="shared" si="463"/>
        <v>0</v>
      </c>
      <c r="U3662" s="45">
        <f>IF(L3662=1,F3662*INDEX(Asumsi!$B$5:$B$7,MATCH(I3662,Asumsi!$A$5:$A$7,0))-F3662*R3662,0)</f>
        <v>798430</v>
      </c>
      <c r="V3662" s="45">
        <f>IF(S3662=1,U3662*(1-Asumsi!$B$10),U3662)</f>
        <v>798430</v>
      </c>
    </row>
    <row r="3663" spans="1:22" x14ac:dyDescent="0.35">
      <c r="A3663" s="43">
        <v>25926</v>
      </c>
      <c r="B3663" s="43" t="s">
        <v>202</v>
      </c>
      <c r="C3663" s="43" t="s">
        <v>838</v>
      </c>
      <c r="D3663" s="44">
        <v>40137</v>
      </c>
      <c r="E3663" s="43">
        <v>20</v>
      </c>
      <c r="F3663" s="43">
        <v>6600432</v>
      </c>
      <c r="G3663" s="43">
        <v>0.1</v>
      </c>
      <c r="H3663" s="43">
        <v>660043</v>
      </c>
      <c r="I3663" s="43" t="s">
        <v>75</v>
      </c>
      <c r="J3663" s="43" t="s">
        <v>136</v>
      </c>
      <c r="K3663" s="43">
        <f t="shared" si="456"/>
        <v>2009</v>
      </c>
      <c r="L3663" s="43">
        <f t="shared" si="457"/>
        <v>1</v>
      </c>
      <c r="M3663" s="43">
        <f t="shared" si="458"/>
        <v>0</v>
      </c>
      <c r="N3663" s="43">
        <f t="shared" si="459"/>
        <v>1</v>
      </c>
      <c r="O3663" s="43" t="str">
        <f t="shared" si="460"/>
        <v>D: 7%+</v>
      </c>
      <c r="P3663" s="45">
        <f t="shared" si="461"/>
        <v>5940389</v>
      </c>
      <c r="Q3663" s="45">
        <f>IF(L3663=1,F3663*INDEX(Asumsi!$B$5:$B$7,MATCH(I3663,Asumsi!$A$5:$A$7,0))-H3663,0)</f>
        <v>1320086.5999999999</v>
      </c>
      <c r="R3663" s="46">
        <f>MIN(G3663,INDEX(Asumsi!$C$5:$C$7,MATCH(I3663,Asumsi!$A$5:$A$7,0)))</f>
        <v>0.03</v>
      </c>
      <c r="S3663" s="43">
        <f t="shared" si="462"/>
        <v>1</v>
      </c>
      <c r="T3663" s="45">
        <f t="shared" si="463"/>
        <v>462030.24000000005</v>
      </c>
      <c r="U3663" s="45">
        <f>IF(L3663=1,F3663*INDEX(Asumsi!$B$5:$B$7,MATCH(I3663,Asumsi!$A$5:$A$7,0))-F3663*R3663,0)</f>
        <v>1782116.64</v>
      </c>
      <c r="V3663" s="45">
        <f>IF(S3663=1,U3663*(1-Asumsi!$B$10),U3663)</f>
        <v>1693010.8079999997</v>
      </c>
    </row>
    <row r="3664" spans="1:22" x14ac:dyDescent="0.35">
      <c r="A3664" s="43">
        <v>27687</v>
      </c>
      <c r="B3664" s="43" t="s">
        <v>202</v>
      </c>
      <c r="C3664" s="43" t="s">
        <v>840</v>
      </c>
      <c r="D3664" s="44">
        <v>40290</v>
      </c>
      <c r="E3664" s="43">
        <v>38</v>
      </c>
      <c r="F3664" s="43">
        <v>502600</v>
      </c>
      <c r="G3664" s="43">
        <v>0.1</v>
      </c>
      <c r="H3664" s="43">
        <v>50260</v>
      </c>
      <c r="I3664" s="43" t="s">
        <v>76</v>
      </c>
      <c r="J3664" s="43" t="s">
        <v>138</v>
      </c>
      <c r="K3664" s="43">
        <f t="shared" si="456"/>
        <v>2010</v>
      </c>
      <c r="L3664" s="43">
        <f t="shared" si="457"/>
        <v>1</v>
      </c>
      <c r="M3664" s="43">
        <f t="shared" si="458"/>
        <v>0</v>
      </c>
      <c r="N3664" s="43">
        <f t="shared" si="459"/>
        <v>1</v>
      </c>
      <c r="O3664" s="43" t="str">
        <f t="shared" si="460"/>
        <v>D: 7%+</v>
      </c>
      <c r="P3664" s="45">
        <f t="shared" si="461"/>
        <v>452340</v>
      </c>
      <c r="Q3664" s="45">
        <f>IF(L3664=1,F3664*INDEX(Asumsi!$B$5:$B$7,MATCH(I3664,Asumsi!$A$5:$A$7,0))-H3664,0)</f>
        <v>100520</v>
      </c>
      <c r="R3664" s="46">
        <f>MIN(G3664,INDEX(Asumsi!$C$5:$C$7,MATCH(I3664,Asumsi!$A$5:$A$7,0)))</f>
        <v>0.05</v>
      </c>
      <c r="S3664" s="43">
        <f t="shared" si="462"/>
        <v>1</v>
      </c>
      <c r="T3664" s="45">
        <f t="shared" si="463"/>
        <v>25130</v>
      </c>
      <c r="U3664" s="45">
        <f>IF(L3664=1,F3664*INDEX(Asumsi!$B$5:$B$7,MATCH(I3664,Asumsi!$A$5:$A$7,0))-F3664*R3664,0)</f>
        <v>125650</v>
      </c>
      <c r="V3664" s="45">
        <f>IF(S3664=1,U3664*(1-Asumsi!$B$10),U3664)</f>
        <v>119367.5</v>
      </c>
    </row>
    <row r="3665" spans="1:22" x14ac:dyDescent="0.35">
      <c r="A3665" s="43">
        <v>27776</v>
      </c>
      <c r="B3665" s="43" t="s">
        <v>202</v>
      </c>
      <c r="C3665" s="43" t="s">
        <v>332</v>
      </c>
      <c r="D3665" s="44">
        <v>40302</v>
      </c>
      <c r="E3665" s="43">
        <v>41</v>
      </c>
      <c r="F3665" s="43">
        <v>453360</v>
      </c>
      <c r="G3665" s="43">
        <v>0.04</v>
      </c>
      <c r="H3665" s="43">
        <v>18134</v>
      </c>
      <c r="I3665" s="43" t="s">
        <v>76</v>
      </c>
      <c r="J3665" s="43" t="s">
        <v>145</v>
      </c>
      <c r="K3665" s="43">
        <f t="shared" si="456"/>
        <v>2010</v>
      </c>
      <c r="L3665" s="43">
        <f t="shared" si="457"/>
        <v>1</v>
      </c>
      <c r="M3665" s="43">
        <f t="shared" si="458"/>
        <v>0</v>
      </c>
      <c r="N3665" s="43">
        <f t="shared" si="459"/>
        <v>1</v>
      </c>
      <c r="O3665" s="43" t="str">
        <f t="shared" si="460"/>
        <v>C: 4-6%</v>
      </c>
      <c r="P3665" s="45">
        <f t="shared" si="461"/>
        <v>435226</v>
      </c>
      <c r="Q3665" s="45">
        <f>IF(L3665=1,F3665*INDEX(Asumsi!$B$5:$B$7,MATCH(I3665,Asumsi!$A$5:$A$7,0))-H3665,0)</f>
        <v>117874</v>
      </c>
      <c r="R3665" s="46">
        <f>MIN(G3665,INDEX(Asumsi!$C$5:$C$7,MATCH(I3665,Asumsi!$A$5:$A$7,0)))</f>
        <v>0.04</v>
      </c>
      <c r="S3665" s="43">
        <f t="shared" si="462"/>
        <v>0</v>
      </c>
      <c r="T3665" s="45">
        <f t="shared" si="463"/>
        <v>0</v>
      </c>
      <c r="U3665" s="45">
        <f>IF(L3665=1,F3665*INDEX(Asumsi!$B$5:$B$7,MATCH(I3665,Asumsi!$A$5:$A$7,0))-F3665*R3665,0)</f>
        <v>117873.60000000001</v>
      </c>
      <c r="V3665" s="45">
        <f>IF(S3665=1,U3665*(1-Asumsi!$B$10),U3665)</f>
        <v>117873.60000000001</v>
      </c>
    </row>
    <row r="3666" spans="1:22" x14ac:dyDescent="0.35">
      <c r="A3666" s="43">
        <v>27813</v>
      </c>
      <c r="B3666" s="43" t="s">
        <v>202</v>
      </c>
      <c r="C3666" s="43" t="s">
        <v>332</v>
      </c>
      <c r="D3666" s="44">
        <v>39825</v>
      </c>
      <c r="E3666" s="43">
        <v>10</v>
      </c>
      <c r="F3666" s="43">
        <v>802280</v>
      </c>
      <c r="G3666" s="43">
        <v>0.1</v>
      </c>
      <c r="H3666" s="43">
        <v>80228</v>
      </c>
      <c r="I3666" s="43" t="s">
        <v>77</v>
      </c>
      <c r="J3666" s="43" t="s">
        <v>142</v>
      </c>
      <c r="K3666" s="43">
        <f t="shared" si="456"/>
        <v>2009</v>
      </c>
      <c r="L3666" s="43">
        <f t="shared" si="457"/>
        <v>1</v>
      </c>
      <c r="M3666" s="43">
        <f t="shared" si="458"/>
        <v>0</v>
      </c>
      <c r="N3666" s="43">
        <f t="shared" si="459"/>
        <v>1</v>
      </c>
      <c r="O3666" s="43" t="str">
        <f t="shared" si="460"/>
        <v>D: 7%+</v>
      </c>
      <c r="P3666" s="45">
        <f t="shared" si="461"/>
        <v>722052</v>
      </c>
      <c r="Q3666" s="45">
        <f>IF(L3666=1,F3666*INDEX(Asumsi!$B$5:$B$7,MATCH(I3666,Asumsi!$A$5:$A$7,0))-H3666,0)</f>
        <v>160456</v>
      </c>
      <c r="R3666" s="46">
        <f>MIN(G3666,INDEX(Asumsi!$C$5:$C$7,MATCH(I3666,Asumsi!$A$5:$A$7,0)))</f>
        <v>0.05</v>
      </c>
      <c r="S3666" s="43">
        <f t="shared" si="462"/>
        <v>1</v>
      </c>
      <c r="T3666" s="45">
        <f t="shared" si="463"/>
        <v>40114</v>
      </c>
      <c r="U3666" s="45">
        <f>IF(L3666=1,F3666*INDEX(Asumsi!$B$5:$B$7,MATCH(I3666,Asumsi!$A$5:$A$7,0))-F3666*R3666,0)</f>
        <v>200570</v>
      </c>
      <c r="V3666" s="45">
        <f>IF(S3666=1,U3666*(1-Asumsi!$B$10),U3666)</f>
        <v>190541.5</v>
      </c>
    </row>
    <row r="3667" spans="1:22" x14ac:dyDescent="0.35">
      <c r="A3667" s="43">
        <v>28256</v>
      </c>
      <c r="B3667" s="43" t="s">
        <v>202</v>
      </c>
      <c r="C3667" s="43" t="s">
        <v>292</v>
      </c>
      <c r="D3667" s="44">
        <v>39867</v>
      </c>
      <c r="E3667" s="43">
        <v>19</v>
      </c>
      <c r="F3667" s="43">
        <v>934800</v>
      </c>
      <c r="G3667" s="43">
        <v>0.01</v>
      </c>
      <c r="H3667" s="43">
        <v>9348</v>
      </c>
      <c r="I3667" s="43" t="s">
        <v>76</v>
      </c>
      <c r="J3667" s="43" t="s">
        <v>140</v>
      </c>
      <c r="K3667" s="43">
        <f t="shared" si="456"/>
        <v>2009</v>
      </c>
      <c r="L3667" s="43">
        <f t="shared" si="457"/>
        <v>1</v>
      </c>
      <c r="M3667" s="43">
        <f t="shared" si="458"/>
        <v>0</v>
      </c>
      <c r="N3667" s="43">
        <f t="shared" si="459"/>
        <v>1</v>
      </c>
      <c r="O3667" s="43" t="str">
        <f t="shared" si="460"/>
        <v>B: 1-3%</v>
      </c>
      <c r="P3667" s="45">
        <f t="shared" si="461"/>
        <v>925452</v>
      </c>
      <c r="Q3667" s="45">
        <f>IF(L3667=1,F3667*INDEX(Asumsi!$B$5:$B$7,MATCH(I3667,Asumsi!$A$5:$A$7,0))-H3667,0)</f>
        <v>271092</v>
      </c>
      <c r="R3667" s="46">
        <f>MIN(G3667,INDEX(Asumsi!$C$5:$C$7,MATCH(I3667,Asumsi!$A$5:$A$7,0)))</f>
        <v>0.01</v>
      </c>
      <c r="S3667" s="43">
        <f t="shared" si="462"/>
        <v>0</v>
      </c>
      <c r="T3667" s="45">
        <f t="shared" si="463"/>
        <v>0</v>
      </c>
      <c r="U3667" s="45">
        <f>IF(L3667=1,F3667*INDEX(Asumsi!$B$5:$B$7,MATCH(I3667,Asumsi!$A$5:$A$7,0))-F3667*R3667,0)</f>
        <v>271092</v>
      </c>
      <c r="V3667" s="45">
        <f>IF(S3667=1,U3667*(1-Asumsi!$B$10),U3667)</f>
        <v>271092</v>
      </c>
    </row>
    <row r="3668" spans="1:22" x14ac:dyDescent="0.35">
      <c r="A3668" s="43">
        <v>28550</v>
      </c>
      <c r="B3668" s="43" t="s">
        <v>202</v>
      </c>
      <c r="C3668" s="43" t="s">
        <v>264</v>
      </c>
      <c r="D3668" s="44">
        <v>40622</v>
      </c>
      <c r="E3668" s="43">
        <v>44</v>
      </c>
      <c r="F3668" s="43">
        <v>43064520</v>
      </c>
      <c r="G3668" s="43">
        <v>0.09</v>
      </c>
      <c r="H3668" s="43">
        <v>3875807</v>
      </c>
      <c r="I3668" s="43" t="s">
        <v>77</v>
      </c>
      <c r="J3668" s="43" t="s">
        <v>134</v>
      </c>
      <c r="K3668" s="43">
        <f t="shared" si="456"/>
        <v>2011</v>
      </c>
      <c r="L3668" s="43">
        <f t="shared" si="457"/>
        <v>1</v>
      </c>
      <c r="M3668" s="43">
        <f t="shared" si="458"/>
        <v>0</v>
      </c>
      <c r="N3668" s="43">
        <f t="shared" si="459"/>
        <v>1</v>
      </c>
      <c r="O3668" s="43" t="str">
        <f t="shared" si="460"/>
        <v>D: 7%+</v>
      </c>
      <c r="P3668" s="45">
        <f t="shared" si="461"/>
        <v>39188713</v>
      </c>
      <c r="Q3668" s="45">
        <f>IF(L3668=1,F3668*INDEX(Asumsi!$B$5:$B$7,MATCH(I3668,Asumsi!$A$5:$A$7,0))-H3668,0)</f>
        <v>9043549</v>
      </c>
      <c r="R3668" s="46">
        <f>MIN(G3668,INDEX(Asumsi!$C$5:$C$7,MATCH(I3668,Asumsi!$A$5:$A$7,0)))</f>
        <v>0.05</v>
      </c>
      <c r="S3668" s="43">
        <f t="shared" si="462"/>
        <v>1</v>
      </c>
      <c r="T3668" s="45">
        <f t="shared" si="463"/>
        <v>1722580.7999999998</v>
      </c>
      <c r="U3668" s="45">
        <f>IF(L3668=1,F3668*INDEX(Asumsi!$B$5:$B$7,MATCH(I3668,Asumsi!$A$5:$A$7,0))-F3668*R3668,0)</f>
        <v>10766130</v>
      </c>
      <c r="V3668" s="45">
        <f>IF(S3668=1,U3668*(1-Asumsi!$B$10),U3668)</f>
        <v>10227823.5</v>
      </c>
    </row>
    <row r="3669" spans="1:22" x14ac:dyDescent="0.35">
      <c r="A3669" s="43">
        <v>30374</v>
      </c>
      <c r="B3669" s="43" t="s">
        <v>202</v>
      </c>
      <c r="C3669" s="43" t="s">
        <v>838</v>
      </c>
      <c r="D3669" s="44">
        <v>40258</v>
      </c>
      <c r="E3669" s="43">
        <v>12</v>
      </c>
      <c r="F3669" s="43">
        <v>1419080</v>
      </c>
      <c r="G3669" s="43">
        <v>7.0000000000000007E-2</v>
      </c>
      <c r="H3669" s="43">
        <v>99336</v>
      </c>
      <c r="I3669" s="43" t="s">
        <v>76</v>
      </c>
      <c r="J3669" s="43" t="s">
        <v>141</v>
      </c>
      <c r="K3669" s="43">
        <f t="shared" si="456"/>
        <v>2010</v>
      </c>
      <c r="L3669" s="43">
        <f t="shared" si="457"/>
        <v>1</v>
      </c>
      <c r="M3669" s="43">
        <f t="shared" si="458"/>
        <v>0</v>
      </c>
      <c r="N3669" s="43">
        <f t="shared" si="459"/>
        <v>1</v>
      </c>
      <c r="O3669" s="43" t="str">
        <f t="shared" si="460"/>
        <v>D: 7%+</v>
      </c>
      <c r="P3669" s="45">
        <f t="shared" si="461"/>
        <v>1319744</v>
      </c>
      <c r="Q3669" s="45">
        <f>IF(L3669=1,F3669*INDEX(Asumsi!$B$5:$B$7,MATCH(I3669,Asumsi!$A$5:$A$7,0))-H3669,0)</f>
        <v>326388</v>
      </c>
      <c r="R3669" s="46">
        <f>MIN(G3669,INDEX(Asumsi!$C$5:$C$7,MATCH(I3669,Asumsi!$A$5:$A$7,0)))</f>
        <v>0.05</v>
      </c>
      <c r="S3669" s="43">
        <f t="shared" si="462"/>
        <v>1</v>
      </c>
      <c r="T3669" s="45">
        <f t="shared" si="463"/>
        <v>28381.600000000006</v>
      </c>
      <c r="U3669" s="45">
        <f>IF(L3669=1,F3669*INDEX(Asumsi!$B$5:$B$7,MATCH(I3669,Asumsi!$A$5:$A$7,0))-F3669*R3669,0)</f>
        <v>354770</v>
      </c>
      <c r="V3669" s="45">
        <f>IF(S3669=1,U3669*(1-Asumsi!$B$10),U3669)</f>
        <v>337031.5</v>
      </c>
    </row>
    <row r="3670" spans="1:22" x14ac:dyDescent="0.35">
      <c r="A3670" s="43">
        <v>30564</v>
      </c>
      <c r="B3670" s="43" t="s">
        <v>202</v>
      </c>
      <c r="C3670" s="43" t="s">
        <v>836</v>
      </c>
      <c r="D3670" s="44">
        <v>39870</v>
      </c>
      <c r="E3670" s="43">
        <v>20</v>
      </c>
      <c r="F3670" s="43">
        <v>1212797</v>
      </c>
      <c r="G3670" s="43">
        <v>0.09</v>
      </c>
      <c r="H3670" s="43">
        <v>109152</v>
      </c>
      <c r="I3670" s="43" t="s">
        <v>77</v>
      </c>
      <c r="J3670" s="43" t="s">
        <v>137</v>
      </c>
      <c r="K3670" s="43">
        <f t="shared" si="456"/>
        <v>2009</v>
      </c>
      <c r="L3670" s="43">
        <f t="shared" si="457"/>
        <v>1</v>
      </c>
      <c r="M3670" s="43">
        <f t="shared" si="458"/>
        <v>0</v>
      </c>
      <c r="N3670" s="43">
        <f t="shared" si="459"/>
        <v>1</v>
      </c>
      <c r="O3670" s="43" t="str">
        <f t="shared" si="460"/>
        <v>D: 7%+</v>
      </c>
      <c r="P3670" s="45">
        <f t="shared" si="461"/>
        <v>1103645</v>
      </c>
      <c r="Q3670" s="45">
        <f>IF(L3670=1,F3670*INDEX(Asumsi!$B$5:$B$7,MATCH(I3670,Asumsi!$A$5:$A$7,0))-H3670,0)</f>
        <v>254687.09999999998</v>
      </c>
      <c r="R3670" s="46">
        <f>MIN(G3670,INDEX(Asumsi!$C$5:$C$7,MATCH(I3670,Asumsi!$A$5:$A$7,0)))</f>
        <v>0.05</v>
      </c>
      <c r="S3670" s="43">
        <f t="shared" si="462"/>
        <v>1</v>
      </c>
      <c r="T3670" s="45">
        <f t="shared" si="463"/>
        <v>48511.87999999999</v>
      </c>
      <c r="U3670" s="45">
        <f>IF(L3670=1,F3670*INDEX(Asumsi!$B$5:$B$7,MATCH(I3670,Asumsi!$A$5:$A$7,0))-F3670*R3670,0)</f>
        <v>303199.25</v>
      </c>
      <c r="V3670" s="45">
        <f>IF(S3670=1,U3670*(1-Asumsi!$B$10),U3670)</f>
        <v>288039.28749999998</v>
      </c>
    </row>
    <row r="3671" spans="1:22" x14ac:dyDescent="0.35">
      <c r="A3671" s="43">
        <v>31620</v>
      </c>
      <c r="B3671" s="43" t="s">
        <v>202</v>
      </c>
      <c r="C3671" s="43" t="s">
        <v>840</v>
      </c>
      <c r="D3671" s="44">
        <v>40766</v>
      </c>
      <c r="E3671" s="43">
        <v>20</v>
      </c>
      <c r="F3671" s="43">
        <v>2216732</v>
      </c>
      <c r="G3671" s="43">
        <v>0.05</v>
      </c>
      <c r="H3671" s="43">
        <v>110837</v>
      </c>
      <c r="I3671" s="43" t="s">
        <v>77</v>
      </c>
      <c r="J3671" s="43" t="s">
        <v>137</v>
      </c>
      <c r="K3671" s="43">
        <f t="shared" si="456"/>
        <v>2011</v>
      </c>
      <c r="L3671" s="43">
        <f t="shared" si="457"/>
        <v>1</v>
      </c>
      <c r="M3671" s="43">
        <f t="shared" si="458"/>
        <v>0</v>
      </c>
      <c r="N3671" s="43">
        <f t="shared" si="459"/>
        <v>1</v>
      </c>
      <c r="O3671" s="43" t="str">
        <f t="shared" si="460"/>
        <v>C: 4-6%</v>
      </c>
      <c r="P3671" s="45">
        <f t="shared" si="461"/>
        <v>2105895</v>
      </c>
      <c r="Q3671" s="45">
        <f>IF(L3671=1,F3671*INDEX(Asumsi!$B$5:$B$7,MATCH(I3671,Asumsi!$A$5:$A$7,0))-H3671,0)</f>
        <v>554182.6</v>
      </c>
      <c r="R3671" s="46">
        <f>MIN(G3671,INDEX(Asumsi!$C$5:$C$7,MATCH(I3671,Asumsi!$A$5:$A$7,0)))</f>
        <v>0.05</v>
      </c>
      <c r="S3671" s="43">
        <f t="shared" si="462"/>
        <v>0</v>
      </c>
      <c r="T3671" s="45">
        <f t="shared" si="463"/>
        <v>0</v>
      </c>
      <c r="U3671" s="45">
        <f>IF(L3671=1,F3671*INDEX(Asumsi!$B$5:$B$7,MATCH(I3671,Asumsi!$A$5:$A$7,0))-F3671*R3671,0)</f>
        <v>554183</v>
      </c>
      <c r="V3671" s="45">
        <f>IF(S3671=1,U3671*(1-Asumsi!$B$10),U3671)</f>
        <v>554183</v>
      </c>
    </row>
    <row r="3672" spans="1:22" x14ac:dyDescent="0.35">
      <c r="A3672" s="43">
        <v>31780</v>
      </c>
      <c r="B3672" s="43" t="s">
        <v>202</v>
      </c>
      <c r="C3672" s="43" t="s">
        <v>837</v>
      </c>
      <c r="D3672" s="44">
        <v>40207</v>
      </c>
      <c r="E3672" s="43">
        <v>17</v>
      </c>
      <c r="F3672" s="43">
        <v>1468500</v>
      </c>
      <c r="G3672" s="43">
        <v>0.08</v>
      </c>
      <c r="H3672" s="43">
        <v>117480</v>
      </c>
      <c r="I3672" s="43" t="s">
        <v>76</v>
      </c>
      <c r="J3672" s="43" t="s">
        <v>141</v>
      </c>
      <c r="K3672" s="43">
        <f t="shared" si="456"/>
        <v>2010</v>
      </c>
      <c r="L3672" s="43">
        <f t="shared" si="457"/>
        <v>1</v>
      </c>
      <c r="M3672" s="43">
        <f t="shared" si="458"/>
        <v>0</v>
      </c>
      <c r="N3672" s="43">
        <f t="shared" si="459"/>
        <v>1</v>
      </c>
      <c r="O3672" s="43" t="str">
        <f t="shared" si="460"/>
        <v>D: 7%+</v>
      </c>
      <c r="P3672" s="45">
        <f t="shared" si="461"/>
        <v>1351020</v>
      </c>
      <c r="Q3672" s="45">
        <f>IF(L3672=1,F3672*INDEX(Asumsi!$B$5:$B$7,MATCH(I3672,Asumsi!$A$5:$A$7,0))-H3672,0)</f>
        <v>323070</v>
      </c>
      <c r="R3672" s="46">
        <f>MIN(G3672,INDEX(Asumsi!$C$5:$C$7,MATCH(I3672,Asumsi!$A$5:$A$7,0)))</f>
        <v>0.05</v>
      </c>
      <c r="S3672" s="43">
        <f t="shared" si="462"/>
        <v>1</v>
      </c>
      <c r="T3672" s="45">
        <f t="shared" si="463"/>
        <v>44055</v>
      </c>
      <c r="U3672" s="45">
        <f>IF(L3672=1,F3672*INDEX(Asumsi!$B$5:$B$7,MATCH(I3672,Asumsi!$A$5:$A$7,0))-F3672*R3672,0)</f>
        <v>367125</v>
      </c>
      <c r="V3672" s="45">
        <f>IF(S3672=1,U3672*(1-Asumsi!$B$10),U3672)</f>
        <v>348768.75</v>
      </c>
    </row>
    <row r="3673" spans="1:22" x14ac:dyDescent="0.35">
      <c r="A3673" s="43">
        <v>31876</v>
      </c>
      <c r="B3673" s="43" t="s">
        <v>202</v>
      </c>
      <c r="C3673" s="43" t="s">
        <v>292</v>
      </c>
      <c r="D3673" s="44">
        <v>40670</v>
      </c>
      <c r="E3673" s="43">
        <v>8</v>
      </c>
      <c r="F3673" s="43">
        <v>1482980</v>
      </c>
      <c r="G3673" s="43">
        <v>0.08</v>
      </c>
      <c r="H3673" s="43">
        <v>118638</v>
      </c>
      <c r="I3673" s="43" t="s">
        <v>76</v>
      </c>
      <c r="J3673" s="43" t="s">
        <v>140</v>
      </c>
      <c r="K3673" s="43">
        <f t="shared" si="456"/>
        <v>2011</v>
      </c>
      <c r="L3673" s="43">
        <f t="shared" si="457"/>
        <v>1</v>
      </c>
      <c r="M3673" s="43">
        <f t="shared" si="458"/>
        <v>0</v>
      </c>
      <c r="N3673" s="43">
        <f t="shared" si="459"/>
        <v>1</v>
      </c>
      <c r="O3673" s="43" t="str">
        <f t="shared" si="460"/>
        <v>D: 7%+</v>
      </c>
      <c r="P3673" s="45">
        <f t="shared" si="461"/>
        <v>1364342</v>
      </c>
      <c r="Q3673" s="45">
        <f>IF(L3673=1,F3673*INDEX(Asumsi!$B$5:$B$7,MATCH(I3673,Asumsi!$A$5:$A$7,0))-H3673,0)</f>
        <v>326256</v>
      </c>
      <c r="R3673" s="46">
        <f>MIN(G3673,INDEX(Asumsi!$C$5:$C$7,MATCH(I3673,Asumsi!$A$5:$A$7,0)))</f>
        <v>0.05</v>
      </c>
      <c r="S3673" s="43">
        <f t="shared" si="462"/>
        <v>1</v>
      </c>
      <c r="T3673" s="45">
        <f t="shared" si="463"/>
        <v>44489.4</v>
      </c>
      <c r="U3673" s="45">
        <f>IF(L3673=1,F3673*INDEX(Asumsi!$B$5:$B$7,MATCH(I3673,Asumsi!$A$5:$A$7,0))-F3673*R3673,0)</f>
        <v>370745</v>
      </c>
      <c r="V3673" s="45">
        <f>IF(S3673=1,U3673*(1-Asumsi!$B$10),U3673)</f>
        <v>352207.75</v>
      </c>
    </row>
    <row r="3674" spans="1:22" x14ac:dyDescent="0.35">
      <c r="A3674" s="43">
        <v>32356</v>
      </c>
      <c r="B3674" s="43" t="s">
        <v>202</v>
      </c>
      <c r="C3674" s="43" t="s">
        <v>840</v>
      </c>
      <c r="D3674" s="44">
        <v>41192</v>
      </c>
      <c r="E3674" s="43">
        <v>12</v>
      </c>
      <c r="F3674" s="43">
        <v>1536820</v>
      </c>
      <c r="G3674" s="43">
        <v>0.1</v>
      </c>
      <c r="H3674" s="43">
        <v>153682</v>
      </c>
      <c r="I3674" s="43" t="s">
        <v>76</v>
      </c>
      <c r="J3674" s="43" t="s">
        <v>138</v>
      </c>
      <c r="K3674" s="43">
        <f t="shared" si="456"/>
        <v>2012</v>
      </c>
      <c r="L3674" s="43">
        <f t="shared" si="457"/>
        <v>1</v>
      </c>
      <c r="M3674" s="43">
        <f t="shared" si="458"/>
        <v>0</v>
      </c>
      <c r="N3674" s="43">
        <f t="shared" si="459"/>
        <v>1</v>
      </c>
      <c r="O3674" s="43" t="str">
        <f t="shared" si="460"/>
        <v>D: 7%+</v>
      </c>
      <c r="P3674" s="45">
        <f t="shared" si="461"/>
        <v>1383138</v>
      </c>
      <c r="Q3674" s="45">
        <f>IF(L3674=1,F3674*INDEX(Asumsi!$B$5:$B$7,MATCH(I3674,Asumsi!$A$5:$A$7,0))-H3674,0)</f>
        <v>307364</v>
      </c>
      <c r="R3674" s="46">
        <f>MIN(G3674,INDEX(Asumsi!$C$5:$C$7,MATCH(I3674,Asumsi!$A$5:$A$7,0)))</f>
        <v>0.05</v>
      </c>
      <c r="S3674" s="43">
        <f t="shared" si="462"/>
        <v>1</v>
      </c>
      <c r="T3674" s="45">
        <f t="shared" si="463"/>
        <v>76841</v>
      </c>
      <c r="U3674" s="45">
        <f>IF(L3674=1,F3674*INDEX(Asumsi!$B$5:$B$7,MATCH(I3674,Asumsi!$A$5:$A$7,0))-F3674*R3674,0)</f>
        <v>384205</v>
      </c>
      <c r="V3674" s="45">
        <f>IF(S3674=1,U3674*(1-Asumsi!$B$10),U3674)</f>
        <v>364994.75</v>
      </c>
    </row>
    <row r="3675" spans="1:22" x14ac:dyDescent="0.35">
      <c r="A3675" s="43">
        <v>33473</v>
      </c>
      <c r="B3675" s="43" t="s">
        <v>202</v>
      </c>
      <c r="C3675" s="43" t="s">
        <v>838</v>
      </c>
      <c r="D3675" s="44">
        <v>40547</v>
      </c>
      <c r="E3675" s="43">
        <v>50</v>
      </c>
      <c r="F3675" s="43">
        <v>1200440</v>
      </c>
      <c r="G3675" s="43">
        <v>0.08</v>
      </c>
      <c r="H3675" s="43">
        <v>96035</v>
      </c>
      <c r="I3675" s="43" t="s">
        <v>76</v>
      </c>
      <c r="J3675" s="43" t="s">
        <v>148</v>
      </c>
      <c r="K3675" s="43">
        <f t="shared" si="456"/>
        <v>2011</v>
      </c>
      <c r="L3675" s="43">
        <f t="shared" si="457"/>
        <v>1</v>
      </c>
      <c r="M3675" s="43">
        <f t="shared" si="458"/>
        <v>0</v>
      </c>
      <c r="N3675" s="43">
        <f t="shared" si="459"/>
        <v>1</v>
      </c>
      <c r="O3675" s="43" t="str">
        <f t="shared" si="460"/>
        <v>D: 7%+</v>
      </c>
      <c r="P3675" s="45">
        <f t="shared" si="461"/>
        <v>1104405</v>
      </c>
      <c r="Q3675" s="45">
        <f>IF(L3675=1,F3675*INDEX(Asumsi!$B$5:$B$7,MATCH(I3675,Asumsi!$A$5:$A$7,0))-H3675,0)</f>
        <v>264097</v>
      </c>
      <c r="R3675" s="46">
        <f>MIN(G3675,INDEX(Asumsi!$C$5:$C$7,MATCH(I3675,Asumsi!$A$5:$A$7,0)))</f>
        <v>0.05</v>
      </c>
      <c r="S3675" s="43">
        <f t="shared" si="462"/>
        <v>1</v>
      </c>
      <c r="T3675" s="45">
        <f t="shared" si="463"/>
        <v>36013.199999999997</v>
      </c>
      <c r="U3675" s="45">
        <f>IF(L3675=1,F3675*INDEX(Asumsi!$B$5:$B$7,MATCH(I3675,Asumsi!$A$5:$A$7,0))-F3675*R3675,0)</f>
        <v>300110</v>
      </c>
      <c r="V3675" s="45">
        <f>IF(S3675=1,U3675*(1-Asumsi!$B$10),U3675)</f>
        <v>285104.5</v>
      </c>
    </row>
    <row r="3676" spans="1:22" x14ac:dyDescent="0.35">
      <c r="A3676" s="43">
        <v>35043</v>
      </c>
      <c r="B3676" s="43" t="s">
        <v>202</v>
      </c>
      <c r="C3676" s="43" t="s">
        <v>840</v>
      </c>
      <c r="D3676" s="44">
        <v>40378</v>
      </c>
      <c r="E3676" s="43">
        <v>45</v>
      </c>
      <c r="F3676" s="43">
        <v>250420</v>
      </c>
      <c r="G3676" s="43">
        <v>0.01</v>
      </c>
      <c r="H3676" s="43">
        <v>2504</v>
      </c>
      <c r="I3676" s="43" t="s">
        <v>76</v>
      </c>
      <c r="J3676" s="43" t="s">
        <v>150</v>
      </c>
      <c r="K3676" s="43">
        <f t="shared" si="456"/>
        <v>2010</v>
      </c>
      <c r="L3676" s="43">
        <f t="shared" si="457"/>
        <v>1</v>
      </c>
      <c r="M3676" s="43">
        <f t="shared" si="458"/>
        <v>0</v>
      </c>
      <c r="N3676" s="43">
        <f t="shared" si="459"/>
        <v>1</v>
      </c>
      <c r="O3676" s="43" t="str">
        <f t="shared" si="460"/>
        <v>B: 1-3%</v>
      </c>
      <c r="P3676" s="45">
        <f t="shared" si="461"/>
        <v>247916</v>
      </c>
      <c r="Q3676" s="45">
        <f>IF(L3676=1,F3676*INDEX(Asumsi!$B$5:$B$7,MATCH(I3676,Asumsi!$A$5:$A$7,0))-H3676,0)</f>
        <v>72622</v>
      </c>
      <c r="R3676" s="46">
        <f>MIN(G3676,INDEX(Asumsi!$C$5:$C$7,MATCH(I3676,Asumsi!$A$5:$A$7,0)))</f>
        <v>0.01</v>
      </c>
      <c r="S3676" s="43">
        <f t="shared" si="462"/>
        <v>0</v>
      </c>
      <c r="T3676" s="45">
        <f t="shared" si="463"/>
        <v>0</v>
      </c>
      <c r="U3676" s="45">
        <f>IF(L3676=1,F3676*INDEX(Asumsi!$B$5:$B$7,MATCH(I3676,Asumsi!$A$5:$A$7,0))-F3676*R3676,0)</f>
        <v>72621.8</v>
      </c>
      <c r="V3676" s="45">
        <f>IF(S3676=1,U3676*(1-Asumsi!$B$10),U3676)</f>
        <v>72621.8</v>
      </c>
    </row>
    <row r="3677" spans="1:22" x14ac:dyDescent="0.35">
      <c r="A3677" s="43">
        <v>37603</v>
      </c>
      <c r="B3677" s="43" t="s">
        <v>202</v>
      </c>
      <c r="C3677" s="43" t="s">
        <v>332</v>
      </c>
      <c r="D3677" s="44">
        <v>40506</v>
      </c>
      <c r="E3677" s="43">
        <v>50</v>
      </c>
      <c r="F3677" s="43">
        <v>4880520</v>
      </c>
      <c r="G3677" s="43">
        <v>0</v>
      </c>
      <c r="H3677" s="43">
        <v>0</v>
      </c>
      <c r="I3677" s="43" t="s">
        <v>77</v>
      </c>
      <c r="J3677" s="43" t="s">
        <v>142</v>
      </c>
      <c r="K3677" s="43">
        <f t="shared" si="456"/>
        <v>2010</v>
      </c>
      <c r="L3677" s="43">
        <f t="shared" si="457"/>
        <v>1</v>
      </c>
      <c r="M3677" s="43">
        <f t="shared" si="458"/>
        <v>0</v>
      </c>
      <c r="N3677" s="43">
        <f t="shared" si="459"/>
        <v>1</v>
      </c>
      <c r="O3677" s="43" t="str">
        <f t="shared" si="460"/>
        <v>A: 0%</v>
      </c>
      <c r="P3677" s="45">
        <f t="shared" si="461"/>
        <v>4880520</v>
      </c>
      <c r="Q3677" s="45">
        <f>IF(L3677=1,F3677*INDEX(Asumsi!$B$5:$B$7,MATCH(I3677,Asumsi!$A$5:$A$7,0))-H3677,0)</f>
        <v>1464156</v>
      </c>
      <c r="R3677" s="46">
        <f>MIN(G3677,INDEX(Asumsi!$C$5:$C$7,MATCH(I3677,Asumsi!$A$5:$A$7,0)))</f>
        <v>0</v>
      </c>
      <c r="S3677" s="43">
        <f t="shared" si="462"/>
        <v>0</v>
      </c>
      <c r="T3677" s="45">
        <f t="shared" si="463"/>
        <v>0</v>
      </c>
      <c r="U3677" s="45">
        <f>IF(L3677=1,F3677*INDEX(Asumsi!$B$5:$B$7,MATCH(I3677,Asumsi!$A$5:$A$7,0))-F3677*R3677,0)</f>
        <v>1464156</v>
      </c>
      <c r="V3677" s="45">
        <f>IF(S3677=1,U3677*(1-Asumsi!$B$10),U3677)</f>
        <v>1464156</v>
      </c>
    </row>
    <row r="3678" spans="1:22" x14ac:dyDescent="0.35">
      <c r="A3678" s="43">
        <v>38561</v>
      </c>
      <c r="B3678" s="43" t="s">
        <v>202</v>
      </c>
      <c r="C3678" s="43" t="s">
        <v>842</v>
      </c>
      <c r="D3678" s="44">
        <v>40785</v>
      </c>
      <c r="E3678" s="43">
        <v>19</v>
      </c>
      <c r="F3678" s="43">
        <v>338800</v>
      </c>
      <c r="G3678" s="43">
        <v>0.1</v>
      </c>
      <c r="H3678" s="43">
        <v>33880</v>
      </c>
      <c r="I3678" s="43" t="s">
        <v>75</v>
      </c>
      <c r="J3678" s="43" t="s">
        <v>144</v>
      </c>
      <c r="K3678" s="43">
        <f t="shared" si="456"/>
        <v>2011</v>
      </c>
      <c r="L3678" s="43">
        <f t="shared" si="457"/>
        <v>1</v>
      </c>
      <c r="M3678" s="43">
        <f t="shared" si="458"/>
        <v>0</v>
      </c>
      <c r="N3678" s="43">
        <f t="shared" si="459"/>
        <v>1</v>
      </c>
      <c r="O3678" s="43" t="str">
        <f t="shared" si="460"/>
        <v>D: 7%+</v>
      </c>
      <c r="P3678" s="45">
        <f t="shared" si="461"/>
        <v>304920</v>
      </c>
      <c r="Q3678" s="45">
        <f>IF(L3678=1,F3678*INDEX(Asumsi!$B$5:$B$7,MATCH(I3678,Asumsi!$A$5:$A$7,0))-H3678,0)</f>
        <v>67760</v>
      </c>
      <c r="R3678" s="46">
        <f>MIN(G3678,INDEX(Asumsi!$C$5:$C$7,MATCH(I3678,Asumsi!$A$5:$A$7,0)))</f>
        <v>0.03</v>
      </c>
      <c r="S3678" s="43">
        <f t="shared" si="462"/>
        <v>1</v>
      </c>
      <c r="T3678" s="45">
        <f t="shared" si="463"/>
        <v>23716.000000000004</v>
      </c>
      <c r="U3678" s="45">
        <f>IF(L3678=1,F3678*INDEX(Asumsi!$B$5:$B$7,MATCH(I3678,Asumsi!$A$5:$A$7,0))-F3678*R3678,0)</f>
        <v>91476</v>
      </c>
      <c r="V3678" s="45">
        <f>IF(S3678=1,U3678*(1-Asumsi!$B$10),U3678)</f>
        <v>86902.2</v>
      </c>
    </row>
    <row r="3679" spans="1:22" x14ac:dyDescent="0.35">
      <c r="A3679" s="43">
        <v>40547</v>
      </c>
      <c r="B3679" s="43" t="s">
        <v>202</v>
      </c>
      <c r="C3679" s="43" t="s">
        <v>839</v>
      </c>
      <c r="D3679" s="44">
        <v>40003</v>
      </c>
      <c r="E3679" s="43">
        <v>45</v>
      </c>
      <c r="F3679" s="43">
        <v>13888184</v>
      </c>
      <c r="G3679" s="43">
        <v>0.06</v>
      </c>
      <c r="H3679" s="43">
        <v>833291</v>
      </c>
      <c r="I3679" s="43" t="s">
        <v>77</v>
      </c>
      <c r="J3679" s="43" t="s">
        <v>137</v>
      </c>
      <c r="K3679" s="43">
        <f t="shared" si="456"/>
        <v>2009</v>
      </c>
      <c r="L3679" s="43">
        <f t="shared" si="457"/>
        <v>1</v>
      </c>
      <c r="M3679" s="43">
        <f t="shared" si="458"/>
        <v>0</v>
      </c>
      <c r="N3679" s="43">
        <f t="shared" si="459"/>
        <v>1</v>
      </c>
      <c r="O3679" s="43" t="str">
        <f t="shared" si="460"/>
        <v>C: 4-6%</v>
      </c>
      <c r="P3679" s="45">
        <f t="shared" si="461"/>
        <v>13054893</v>
      </c>
      <c r="Q3679" s="45">
        <f>IF(L3679=1,F3679*INDEX(Asumsi!$B$5:$B$7,MATCH(I3679,Asumsi!$A$5:$A$7,0))-H3679,0)</f>
        <v>3333164.1999999997</v>
      </c>
      <c r="R3679" s="46">
        <f>MIN(G3679,INDEX(Asumsi!$C$5:$C$7,MATCH(I3679,Asumsi!$A$5:$A$7,0)))</f>
        <v>0.05</v>
      </c>
      <c r="S3679" s="43">
        <f t="shared" si="462"/>
        <v>1</v>
      </c>
      <c r="T3679" s="45">
        <f t="shared" si="463"/>
        <v>138881.83999999994</v>
      </c>
      <c r="U3679" s="45">
        <f>IF(L3679=1,F3679*INDEX(Asumsi!$B$5:$B$7,MATCH(I3679,Asumsi!$A$5:$A$7,0))-F3679*R3679,0)</f>
        <v>3472045.9999999995</v>
      </c>
      <c r="V3679" s="45">
        <f>IF(S3679=1,U3679*(1-Asumsi!$B$10),U3679)</f>
        <v>3298443.6999999993</v>
      </c>
    </row>
    <row r="3680" spans="1:22" x14ac:dyDescent="0.35">
      <c r="A3680" s="43">
        <v>40611</v>
      </c>
      <c r="B3680" s="43" t="s">
        <v>202</v>
      </c>
      <c r="C3680" s="43" t="s">
        <v>836</v>
      </c>
      <c r="D3680" s="44">
        <v>40996</v>
      </c>
      <c r="E3680" s="43">
        <v>12</v>
      </c>
      <c r="F3680" s="43">
        <v>133660</v>
      </c>
      <c r="G3680" s="43">
        <v>0.02</v>
      </c>
      <c r="H3680" s="43">
        <v>2673</v>
      </c>
      <c r="I3680" s="43" t="s">
        <v>76</v>
      </c>
      <c r="J3680" s="43" t="s">
        <v>145</v>
      </c>
      <c r="K3680" s="43">
        <f t="shared" si="456"/>
        <v>2012</v>
      </c>
      <c r="L3680" s="43">
        <f t="shared" si="457"/>
        <v>1</v>
      </c>
      <c r="M3680" s="43">
        <f t="shared" si="458"/>
        <v>0</v>
      </c>
      <c r="N3680" s="43">
        <f t="shared" si="459"/>
        <v>1</v>
      </c>
      <c r="O3680" s="43" t="str">
        <f t="shared" si="460"/>
        <v>B: 1-3%</v>
      </c>
      <c r="P3680" s="45">
        <f t="shared" si="461"/>
        <v>130987</v>
      </c>
      <c r="Q3680" s="45">
        <f>IF(L3680=1,F3680*INDEX(Asumsi!$B$5:$B$7,MATCH(I3680,Asumsi!$A$5:$A$7,0))-H3680,0)</f>
        <v>37425</v>
      </c>
      <c r="R3680" s="46">
        <f>MIN(G3680,INDEX(Asumsi!$C$5:$C$7,MATCH(I3680,Asumsi!$A$5:$A$7,0)))</f>
        <v>0.02</v>
      </c>
      <c r="S3680" s="43">
        <f t="shared" si="462"/>
        <v>0</v>
      </c>
      <c r="T3680" s="45">
        <f t="shared" si="463"/>
        <v>0</v>
      </c>
      <c r="U3680" s="45">
        <f>IF(L3680=1,F3680*INDEX(Asumsi!$B$5:$B$7,MATCH(I3680,Asumsi!$A$5:$A$7,0))-F3680*R3680,0)</f>
        <v>37424.800000000003</v>
      </c>
      <c r="V3680" s="45">
        <f>IF(S3680=1,U3680*(1-Asumsi!$B$10),U3680)</f>
        <v>37424.800000000003</v>
      </c>
    </row>
    <row r="3681" spans="1:22" x14ac:dyDescent="0.35">
      <c r="A3681" s="43">
        <v>40901</v>
      </c>
      <c r="B3681" s="43" t="s">
        <v>202</v>
      </c>
      <c r="C3681" s="43" t="s">
        <v>836</v>
      </c>
      <c r="D3681" s="44">
        <v>41119</v>
      </c>
      <c r="E3681" s="43">
        <v>40</v>
      </c>
      <c r="F3681" s="43">
        <v>546280</v>
      </c>
      <c r="G3681" s="43">
        <v>0.02</v>
      </c>
      <c r="H3681" s="43">
        <v>10926</v>
      </c>
      <c r="I3681" s="43" t="s">
        <v>77</v>
      </c>
      <c r="J3681" s="43" t="s">
        <v>142</v>
      </c>
      <c r="K3681" s="43">
        <f t="shared" si="456"/>
        <v>2012</v>
      </c>
      <c r="L3681" s="43">
        <f t="shared" si="457"/>
        <v>1</v>
      </c>
      <c r="M3681" s="43">
        <f t="shared" si="458"/>
        <v>0</v>
      </c>
      <c r="N3681" s="43">
        <f t="shared" si="459"/>
        <v>1</v>
      </c>
      <c r="O3681" s="43" t="str">
        <f t="shared" si="460"/>
        <v>B: 1-3%</v>
      </c>
      <c r="P3681" s="45">
        <f t="shared" si="461"/>
        <v>535354</v>
      </c>
      <c r="Q3681" s="45">
        <f>IF(L3681=1,F3681*INDEX(Asumsi!$B$5:$B$7,MATCH(I3681,Asumsi!$A$5:$A$7,0))-H3681,0)</f>
        <v>152958</v>
      </c>
      <c r="R3681" s="46">
        <f>MIN(G3681,INDEX(Asumsi!$C$5:$C$7,MATCH(I3681,Asumsi!$A$5:$A$7,0)))</f>
        <v>0.02</v>
      </c>
      <c r="S3681" s="43">
        <f t="shared" si="462"/>
        <v>0</v>
      </c>
      <c r="T3681" s="45">
        <f t="shared" si="463"/>
        <v>0</v>
      </c>
      <c r="U3681" s="45">
        <f>IF(L3681=1,F3681*INDEX(Asumsi!$B$5:$B$7,MATCH(I3681,Asumsi!$A$5:$A$7,0))-F3681*R3681,0)</f>
        <v>152958.39999999999</v>
      </c>
      <c r="V3681" s="45">
        <f>IF(S3681=1,U3681*(1-Asumsi!$B$10),U3681)</f>
        <v>152958.39999999999</v>
      </c>
    </row>
    <row r="3682" spans="1:22" x14ac:dyDescent="0.35">
      <c r="A3682" s="43">
        <v>41634</v>
      </c>
      <c r="B3682" s="43" t="s">
        <v>202</v>
      </c>
      <c r="C3682" s="43" t="s">
        <v>836</v>
      </c>
      <c r="D3682" s="44">
        <v>41251</v>
      </c>
      <c r="E3682" s="43">
        <v>7</v>
      </c>
      <c r="F3682" s="43">
        <v>114700</v>
      </c>
      <c r="G3682" s="43">
        <v>0.06</v>
      </c>
      <c r="H3682" s="43">
        <v>6882</v>
      </c>
      <c r="I3682" s="43" t="s">
        <v>77</v>
      </c>
      <c r="J3682" s="43" t="s">
        <v>142</v>
      </c>
      <c r="K3682" s="43">
        <f t="shared" si="456"/>
        <v>2012</v>
      </c>
      <c r="L3682" s="43">
        <f t="shared" si="457"/>
        <v>1</v>
      </c>
      <c r="M3682" s="43">
        <f t="shared" si="458"/>
        <v>0</v>
      </c>
      <c r="N3682" s="43">
        <f t="shared" si="459"/>
        <v>1</v>
      </c>
      <c r="O3682" s="43" t="str">
        <f t="shared" si="460"/>
        <v>C: 4-6%</v>
      </c>
      <c r="P3682" s="45">
        <f t="shared" si="461"/>
        <v>107818</v>
      </c>
      <c r="Q3682" s="45">
        <f>IF(L3682=1,F3682*INDEX(Asumsi!$B$5:$B$7,MATCH(I3682,Asumsi!$A$5:$A$7,0))-H3682,0)</f>
        <v>27528</v>
      </c>
      <c r="R3682" s="46">
        <f>MIN(G3682,INDEX(Asumsi!$C$5:$C$7,MATCH(I3682,Asumsi!$A$5:$A$7,0)))</f>
        <v>0.05</v>
      </c>
      <c r="S3682" s="43">
        <f t="shared" si="462"/>
        <v>1</v>
      </c>
      <c r="T3682" s="45">
        <f t="shared" si="463"/>
        <v>1146.9999999999993</v>
      </c>
      <c r="U3682" s="45">
        <f>IF(L3682=1,F3682*INDEX(Asumsi!$B$5:$B$7,MATCH(I3682,Asumsi!$A$5:$A$7,0))-F3682*R3682,0)</f>
        <v>28675</v>
      </c>
      <c r="V3682" s="45">
        <f>IF(S3682=1,U3682*(1-Asumsi!$B$10),U3682)</f>
        <v>27241.25</v>
      </c>
    </row>
    <row r="3683" spans="1:22" x14ac:dyDescent="0.35">
      <c r="A3683" s="43">
        <v>41956</v>
      </c>
      <c r="B3683" s="43" t="s">
        <v>202</v>
      </c>
      <c r="C3683" s="43" t="s">
        <v>843</v>
      </c>
      <c r="D3683" s="44">
        <v>40889</v>
      </c>
      <c r="E3683" s="43">
        <v>22</v>
      </c>
      <c r="F3683" s="43">
        <v>729380</v>
      </c>
      <c r="G3683" s="43">
        <v>0.06</v>
      </c>
      <c r="H3683" s="43">
        <v>43763</v>
      </c>
      <c r="I3683" s="43" t="s">
        <v>76</v>
      </c>
      <c r="J3683" s="43" t="s">
        <v>140</v>
      </c>
      <c r="K3683" s="43">
        <f t="shared" si="456"/>
        <v>2011</v>
      </c>
      <c r="L3683" s="43">
        <f t="shared" si="457"/>
        <v>1</v>
      </c>
      <c r="M3683" s="43">
        <f t="shared" si="458"/>
        <v>0</v>
      </c>
      <c r="N3683" s="43">
        <f t="shared" si="459"/>
        <v>1</v>
      </c>
      <c r="O3683" s="43" t="str">
        <f t="shared" si="460"/>
        <v>C: 4-6%</v>
      </c>
      <c r="P3683" s="45">
        <f t="shared" si="461"/>
        <v>685617</v>
      </c>
      <c r="Q3683" s="45">
        <f>IF(L3683=1,F3683*INDEX(Asumsi!$B$5:$B$7,MATCH(I3683,Asumsi!$A$5:$A$7,0))-H3683,0)</f>
        <v>175051</v>
      </c>
      <c r="R3683" s="46">
        <f>MIN(G3683,INDEX(Asumsi!$C$5:$C$7,MATCH(I3683,Asumsi!$A$5:$A$7,0)))</f>
        <v>0.05</v>
      </c>
      <c r="S3683" s="43">
        <f t="shared" si="462"/>
        <v>1</v>
      </c>
      <c r="T3683" s="45">
        <f t="shared" si="463"/>
        <v>7293.7999999999965</v>
      </c>
      <c r="U3683" s="45">
        <f>IF(L3683=1,F3683*INDEX(Asumsi!$B$5:$B$7,MATCH(I3683,Asumsi!$A$5:$A$7,0))-F3683*R3683,0)</f>
        <v>182345</v>
      </c>
      <c r="V3683" s="45">
        <f>IF(S3683=1,U3683*(1-Asumsi!$B$10),U3683)</f>
        <v>173227.75</v>
      </c>
    </row>
    <row r="3684" spans="1:22" x14ac:dyDescent="0.35">
      <c r="A3684" s="43">
        <v>44646</v>
      </c>
      <c r="B3684" s="43" t="s">
        <v>202</v>
      </c>
      <c r="C3684" s="43" t="s">
        <v>842</v>
      </c>
      <c r="D3684" s="44">
        <v>40912</v>
      </c>
      <c r="E3684" s="43">
        <v>47</v>
      </c>
      <c r="F3684" s="43">
        <v>25447900</v>
      </c>
      <c r="G3684" s="43">
        <v>0.08</v>
      </c>
      <c r="H3684" s="43">
        <v>2035832</v>
      </c>
      <c r="I3684" s="43" t="s">
        <v>76</v>
      </c>
      <c r="J3684" s="43" t="s">
        <v>140</v>
      </c>
      <c r="K3684" s="43">
        <f t="shared" si="456"/>
        <v>2012</v>
      </c>
      <c r="L3684" s="43">
        <f t="shared" si="457"/>
        <v>1</v>
      </c>
      <c r="M3684" s="43">
        <f t="shared" si="458"/>
        <v>0</v>
      </c>
      <c r="N3684" s="43">
        <f t="shared" si="459"/>
        <v>1</v>
      </c>
      <c r="O3684" s="43" t="str">
        <f t="shared" si="460"/>
        <v>D: 7%+</v>
      </c>
      <c r="P3684" s="45">
        <f t="shared" si="461"/>
        <v>23412068</v>
      </c>
      <c r="Q3684" s="45">
        <f>IF(L3684=1,F3684*INDEX(Asumsi!$B$5:$B$7,MATCH(I3684,Asumsi!$A$5:$A$7,0))-H3684,0)</f>
        <v>5598538</v>
      </c>
      <c r="R3684" s="46">
        <f>MIN(G3684,INDEX(Asumsi!$C$5:$C$7,MATCH(I3684,Asumsi!$A$5:$A$7,0)))</f>
        <v>0.05</v>
      </c>
      <c r="S3684" s="43">
        <f t="shared" si="462"/>
        <v>1</v>
      </c>
      <c r="T3684" s="45">
        <f t="shared" si="463"/>
        <v>763437</v>
      </c>
      <c r="U3684" s="45">
        <f>IF(L3684=1,F3684*INDEX(Asumsi!$B$5:$B$7,MATCH(I3684,Asumsi!$A$5:$A$7,0))-F3684*R3684,0)</f>
        <v>6361975</v>
      </c>
      <c r="V3684" s="45">
        <f>IF(S3684=1,U3684*(1-Asumsi!$B$10),U3684)</f>
        <v>6043876.25</v>
      </c>
    </row>
    <row r="3685" spans="1:22" x14ac:dyDescent="0.35">
      <c r="A3685" s="43">
        <v>45825</v>
      </c>
      <c r="B3685" s="43" t="s">
        <v>202</v>
      </c>
      <c r="C3685" s="43" t="s">
        <v>332</v>
      </c>
      <c r="D3685" s="44">
        <v>41189</v>
      </c>
      <c r="E3685" s="43">
        <v>43</v>
      </c>
      <c r="F3685" s="43">
        <v>545260</v>
      </c>
      <c r="G3685" s="43">
        <v>0.04</v>
      </c>
      <c r="H3685" s="43">
        <v>21810</v>
      </c>
      <c r="I3685" s="43" t="s">
        <v>76</v>
      </c>
      <c r="J3685" s="43" t="s">
        <v>145</v>
      </c>
      <c r="K3685" s="43">
        <f t="shared" si="456"/>
        <v>2012</v>
      </c>
      <c r="L3685" s="43">
        <f t="shared" si="457"/>
        <v>1</v>
      </c>
      <c r="M3685" s="43">
        <f t="shared" si="458"/>
        <v>0</v>
      </c>
      <c r="N3685" s="43">
        <f t="shared" si="459"/>
        <v>1</v>
      </c>
      <c r="O3685" s="43" t="str">
        <f t="shared" si="460"/>
        <v>C: 4-6%</v>
      </c>
      <c r="P3685" s="45">
        <f t="shared" si="461"/>
        <v>523450</v>
      </c>
      <c r="Q3685" s="45">
        <f>IF(L3685=1,F3685*INDEX(Asumsi!$B$5:$B$7,MATCH(I3685,Asumsi!$A$5:$A$7,0))-H3685,0)</f>
        <v>141768</v>
      </c>
      <c r="R3685" s="46">
        <f>MIN(G3685,INDEX(Asumsi!$C$5:$C$7,MATCH(I3685,Asumsi!$A$5:$A$7,0)))</f>
        <v>0.04</v>
      </c>
      <c r="S3685" s="43">
        <f t="shared" si="462"/>
        <v>0</v>
      </c>
      <c r="T3685" s="45">
        <f t="shared" si="463"/>
        <v>0</v>
      </c>
      <c r="U3685" s="45">
        <f>IF(L3685=1,F3685*INDEX(Asumsi!$B$5:$B$7,MATCH(I3685,Asumsi!$A$5:$A$7,0))-F3685*R3685,0)</f>
        <v>141767.6</v>
      </c>
      <c r="V3685" s="45">
        <f>IF(S3685=1,U3685*(1-Asumsi!$B$10),U3685)</f>
        <v>141767.6</v>
      </c>
    </row>
    <row r="3686" spans="1:22" x14ac:dyDescent="0.35">
      <c r="A3686" s="43">
        <v>47232</v>
      </c>
      <c r="B3686" s="43" t="s">
        <v>202</v>
      </c>
      <c r="C3686" s="43" t="s">
        <v>292</v>
      </c>
      <c r="D3686" s="44">
        <v>40407</v>
      </c>
      <c r="E3686" s="43">
        <v>39</v>
      </c>
      <c r="F3686" s="43">
        <v>1092800</v>
      </c>
      <c r="G3686" s="43">
        <v>0.1</v>
      </c>
      <c r="H3686" s="43">
        <v>109280</v>
      </c>
      <c r="I3686" s="43" t="s">
        <v>76</v>
      </c>
      <c r="J3686" s="43" t="s">
        <v>140</v>
      </c>
      <c r="K3686" s="43">
        <f t="shared" si="456"/>
        <v>2010</v>
      </c>
      <c r="L3686" s="43">
        <f t="shared" si="457"/>
        <v>1</v>
      </c>
      <c r="M3686" s="43">
        <f t="shared" si="458"/>
        <v>0</v>
      </c>
      <c r="N3686" s="43">
        <f t="shared" si="459"/>
        <v>1</v>
      </c>
      <c r="O3686" s="43" t="str">
        <f t="shared" si="460"/>
        <v>D: 7%+</v>
      </c>
      <c r="P3686" s="45">
        <f t="shared" si="461"/>
        <v>983520</v>
      </c>
      <c r="Q3686" s="45">
        <f>IF(L3686=1,F3686*INDEX(Asumsi!$B$5:$B$7,MATCH(I3686,Asumsi!$A$5:$A$7,0))-H3686,0)</f>
        <v>218560</v>
      </c>
      <c r="R3686" s="46">
        <f>MIN(G3686,INDEX(Asumsi!$C$5:$C$7,MATCH(I3686,Asumsi!$A$5:$A$7,0)))</f>
        <v>0.05</v>
      </c>
      <c r="S3686" s="43">
        <f t="shared" si="462"/>
        <v>1</v>
      </c>
      <c r="T3686" s="45">
        <f t="shared" si="463"/>
        <v>54640</v>
      </c>
      <c r="U3686" s="45">
        <f>IF(L3686=1,F3686*INDEX(Asumsi!$B$5:$B$7,MATCH(I3686,Asumsi!$A$5:$A$7,0))-F3686*R3686,0)</f>
        <v>273200</v>
      </c>
      <c r="V3686" s="45">
        <f>IF(S3686=1,U3686*(1-Asumsi!$B$10),U3686)</f>
        <v>259540</v>
      </c>
    </row>
    <row r="3687" spans="1:22" x14ac:dyDescent="0.35">
      <c r="A3687" s="43">
        <v>49344</v>
      </c>
      <c r="B3687" s="43" t="s">
        <v>202</v>
      </c>
      <c r="C3687" s="43" t="s">
        <v>840</v>
      </c>
      <c r="D3687" s="44">
        <v>41273</v>
      </c>
      <c r="E3687" s="43">
        <v>31</v>
      </c>
      <c r="F3687" s="43">
        <v>1345860</v>
      </c>
      <c r="G3687" s="43">
        <v>0</v>
      </c>
      <c r="H3687" s="43">
        <v>0</v>
      </c>
      <c r="I3687" s="43" t="s">
        <v>77</v>
      </c>
      <c r="J3687" s="43" t="s">
        <v>142</v>
      </c>
      <c r="K3687" s="43">
        <f t="shared" si="456"/>
        <v>2012</v>
      </c>
      <c r="L3687" s="43">
        <f t="shared" si="457"/>
        <v>1</v>
      </c>
      <c r="M3687" s="43">
        <f t="shared" si="458"/>
        <v>0</v>
      </c>
      <c r="N3687" s="43">
        <f t="shared" si="459"/>
        <v>1</v>
      </c>
      <c r="O3687" s="43" t="str">
        <f t="shared" si="460"/>
        <v>A: 0%</v>
      </c>
      <c r="P3687" s="45">
        <f t="shared" si="461"/>
        <v>1345860</v>
      </c>
      <c r="Q3687" s="45">
        <f>IF(L3687=1,F3687*INDEX(Asumsi!$B$5:$B$7,MATCH(I3687,Asumsi!$A$5:$A$7,0))-H3687,0)</f>
        <v>403758</v>
      </c>
      <c r="R3687" s="46">
        <f>MIN(G3687,INDEX(Asumsi!$C$5:$C$7,MATCH(I3687,Asumsi!$A$5:$A$7,0)))</f>
        <v>0</v>
      </c>
      <c r="S3687" s="43">
        <f t="shared" si="462"/>
        <v>0</v>
      </c>
      <c r="T3687" s="45">
        <f t="shared" si="463"/>
        <v>0</v>
      </c>
      <c r="U3687" s="45">
        <f>IF(L3687=1,F3687*INDEX(Asumsi!$B$5:$B$7,MATCH(I3687,Asumsi!$A$5:$A$7,0))-F3687*R3687,0)</f>
        <v>403758</v>
      </c>
      <c r="V3687" s="45">
        <f>IF(S3687=1,U3687*(1-Asumsi!$B$10),U3687)</f>
        <v>403758</v>
      </c>
    </row>
    <row r="3688" spans="1:22" x14ac:dyDescent="0.35">
      <c r="A3688" s="43">
        <v>49351</v>
      </c>
      <c r="B3688" s="43" t="s">
        <v>202</v>
      </c>
      <c r="C3688" s="43" t="s">
        <v>838</v>
      </c>
      <c r="D3688" s="44">
        <v>40998</v>
      </c>
      <c r="E3688" s="43">
        <v>27</v>
      </c>
      <c r="F3688" s="43">
        <v>219840</v>
      </c>
      <c r="G3688" s="43">
        <v>0.06</v>
      </c>
      <c r="H3688" s="43">
        <v>13190</v>
      </c>
      <c r="I3688" s="43" t="s">
        <v>76</v>
      </c>
      <c r="J3688" s="43" t="s">
        <v>147</v>
      </c>
      <c r="K3688" s="43">
        <f t="shared" si="456"/>
        <v>2012</v>
      </c>
      <c r="L3688" s="43">
        <f t="shared" si="457"/>
        <v>1</v>
      </c>
      <c r="M3688" s="43">
        <f t="shared" si="458"/>
        <v>0</v>
      </c>
      <c r="N3688" s="43">
        <f t="shared" si="459"/>
        <v>1</v>
      </c>
      <c r="O3688" s="43" t="str">
        <f t="shared" si="460"/>
        <v>C: 4-6%</v>
      </c>
      <c r="P3688" s="45">
        <f t="shared" si="461"/>
        <v>206650</v>
      </c>
      <c r="Q3688" s="45">
        <f>IF(L3688=1,F3688*INDEX(Asumsi!$B$5:$B$7,MATCH(I3688,Asumsi!$A$5:$A$7,0))-H3688,0)</f>
        <v>52762</v>
      </c>
      <c r="R3688" s="46">
        <f>MIN(G3688,INDEX(Asumsi!$C$5:$C$7,MATCH(I3688,Asumsi!$A$5:$A$7,0)))</f>
        <v>0.05</v>
      </c>
      <c r="S3688" s="43">
        <f t="shared" si="462"/>
        <v>1</v>
      </c>
      <c r="T3688" s="45">
        <f t="shared" si="463"/>
        <v>2198.3999999999987</v>
      </c>
      <c r="U3688" s="45">
        <f>IF(L3688=1,F3688*INDEX(Asumsi!$B$5:$B$7,MATCH(I3688,Asumsi!$A$5:$A$7,0))-F3688*R3688,0)</f>
        <v>54960</v>
      </c>
      <c r="V3688" s="45">
        <f>IF(S3688=1,U3688*(1-Asumsi!$B$10),U3688)</f>
        <v>52212</v>
      </c>
    </row>
    <row r="3689" spans="1:22" x14ac:dyDescent="0.35">
      <c r="A3689" s="43">
        <v>49511</v>
      </c>
      <c r="B3689" s="43" t="s">
        <v>202</v>
      </c>
      <c r="C3689" s="43" t="s">
        <v>841</v>
      </c>
      <c r="D3689" s="44">
        <v>39923</v>
      </c>
      <c r="E3689" s="43">
        <v>35</v>
      </c>
      <c r="F3689" s="43">
        <v>300580</v>
      </c>
      <c r="G3689" s="43">
        <v>0.03</v>
      </c>
      <c r="H3689" s="43">
        <v>9017</v>
      </c>
      <c r="I3689" s="43" t="s">
        <v>76</v>
      </c>
      <c r="J3689" s="43" t="s">
        <v>146</v>
      </c>
      <c r="K3689" s="43">
        <f t="shared" si="456"/>
        <v>2009</v>
      </c>
      <c r="L3689" s="43">
        <f t="shared" si="457"/>
        <v>1</v>
      </c>
      <c r="M3689" s="43">
        <f t="shared" si="458"/>
        <v>0</v>
      </c>
      <c r="N3689" s="43">
        <f t="shared" si="459"/>
        <v>1</v>
      </c>
      <c r="O3689" s="43" t="str">
        <f t="shared" si="460"/>
        <v>B: 1-3%</v>
      </c>
      <c r="P3689" s="45">
        <f t="shared" si="461"/>
        <v>291563</v>
      </c>
      <c r="Q3689" s="45">
        <f>IF(L3689=1,F3689*INDEX(Asumsi!$B$5:$B$7,MATCH(I3689,Asumsi!$A$5:$A$7,0))-H3689,0)</f>
        <v>81157</v>
      </c>
      <c r="R3689" s="46">
        <f>MIN(G3689,INDEX(Asumsi!$C$5:$C$7,MATCH(I3689,Asumsi!$A$5:$A$7,0)))</f>
        <v>0.03</v>
      </c>
      <c r="S3689" s="43">
        <f t="shared" si="462"/>
        <v>0</v>
      </c>
      <c r="T3689" s="45">
        <f t="shared" si="463"/>
        <v>0</v>
      </c>
      <c r="U3689" s="45">
        <f>IF(L3689=1,F3689*INDEX(Asumsi!$B$5:$B$7,MATCH(I3689,Asumsi!$A$5:$A$7,0))-F3689*R3689,0)</f>
        <v>81156.600000000006</v>
      </c>
      <c r="V3689" s="45">
        <f>IF(S3689=1,U3689*(1-Asumsi!$B$10),U3689)</f>
        <v>81156.600000000006</v>
      </c>
    </row>
    <row r="3690" spans="1:22" x14ac:dyDescent="0.35">
      <c r="A3690" s="43">
        <v>52419</v>
      </c>
      <c r="B3690" s="43" t="s">
        <v>202</v>
      </c>
      <c r="C3690" s="43" t="s">
        <v>286</v>
      </c>
      <c r="D3690" s="44">
        <v>41170</v>
      </c>
      <c r="E3690" s="43">
        <v>32</v>
      </c>
      <c r="F3690" s="43">
        <v>7000980</v>
      </c>
      <c r="G3690" s="43">
        <v>0.09</v>
      </c>
      <c r="H3690" s="43">
        <v>630088</v>
      </c>
      <c r="I3690" s="43" t="s">
        <v>76</v>
      </c>
      <c r="J3690" s="43" t="s">
        <v>140</v>
      </c>
      <c r="K3690" s="43">
        <f t="shared" si="456"/>
        <v>2012</v>
      </c>
      <c r="L3690" s="43">
        <f t="shared" si="457"/>
        <v>1</v>
      </c>
      <c r="M3690" s="43">
        <f t="shared" si="458"/>
        <v>0</v>
      </c>
      <c r="N3690" s="43">
        <f t="shared" si="459"/>
        <v>1</v>
      </c>
      <c r="O3690" s="43" t="str">
        <f t="shared" si="460"/>
        <v>D: 7%+</v>
      </c>
      <c r="P3690" s="45">
        <f t="shared" si="461"/>
        <v>6370892</v>
      </c>
      <c r="Q3690" s="45">
        <f>IF(L3690=1,F3690*INDEX(Asumsi!$B$5:$B$7,MATCH(I3690,Asumsi!$A$5:$A$7,0))-H3690,0)</f>
        <v>1470206</v>
      </c>
      <c r="R3690" s="46">
        <f>MIN(G3690,INDEX(Asumsi!$C$5:$C$7,MATCH(I3690,Asumsi!$A$5:$A$7,0)))</f>
        <v>0.05</v>
      </c>
      <c r="S3690" s="43">
        <f t="shared" si="462"/>
        <v>1</v>
      </c>
      <c r="T3690" s="45">
        <f t="shared" si="463"/>
        <v>280039.19999999995</v>
      </c>
      <c r="U3690" s="45">
        <f>IF(L3690=1,F3690*INDEX(Asumsi!$B$5:$B$7,MATCH(I3690,Asumsi!$A$5:$A$7,0))-F3690*R3690,0)</f>
        <v>1750245</v>
      </c>
      <c r="V3690" s="45">
        <f>IF(S3690=1,U3690*(1-Asumsi!$B$10),U3690)</f>
        <v>1662732.75</v>
      </c>
    </row>
    <row r="3691" spans="1:22" x14ac:dyDescent="0.35">
      <c r="A3691" s="43">
        <v>53029</v>
      </c>
      <c r="B3691" s="43" t="s">
        <v>202</v>
      </c>
      <c r="C3691" s="43" t="s">
        <v>837</v>
      </c>
      <c r="D3691" s="44">
        <v>40021</v>
      </c>
      <c r="E3691" s="43">
        <v>39</v>
      </c>
      <c r="F3691" s="43">
        <v>446680</v>
      </c>
      <c r="G3691" s="43">
        <v>0.1</v>
      </c>
      <c r="H3691" s="43">
        <v>44668</v>
      </c>
      <c r="I3691" s="43" t="s">
        <v>76</v>
      </c>
      <c r="J3691" s="43" t="s">
        <v>149</v>
      </c>
      <c r="K3691" s="43">
        <f t="shared" si="456"/>
        <v>2009</v>
      </c>
      <c r="L3691" s="43">
        <f t="shared" si="457"/>
        <v>1</v>
      </c>
      <c r="M3691" s="43">
        <f t="shared" si="458"/>
        <v>0</v>
      </c>
      <c r="N3691" s="43">
        <f t="shared" si="459"/>
        <v>1</v>
      </c>
      <c r="O3691" s="43" t="str">
        <f t="shared" si="460"/>
        <v>D: 7%+</v>
      </c>
      <c r="P3691" s="45">
        <f t="shared" si="461"/>
        <v>402012</v>
      </c>
      <c r="Q3691" s="45">
        <f>IF(L3691=1,F3691*INDEX(Asumsi!$B$5:$B$7,MATCH(I3691,Asumsi!$A$5:$A$7,0))-H3691,0)</f>
        <v>89336</v>
      </c>
      <c r="R3691" s="46">
        <f>MIN(G3691,INDEX(Asumsi!$C$5:$C$7,MATCH(I3691,Asumsi!$A$5:$A$7,0)))</f>
        <v>0.05</v>
      </c>
      <c r="S3691" s="43">
        <f t="shared" si="462"/>
        <v>1</v>
      </c>
      <c r="T3691" s="45">
        <f t="shared" si="463"/>
        <v>22334</v>
      </c>
      <c r="U3691" s="45">
        <f>IF(L3691=1,F3691*INDEX(Asumsi!$B$5:$B$7,MATCH(I3691,Asumsi!$A$5:$A$7,0))-F3691*R3691,0)</f>
        <v>111670</v>
      </c>
      <c r="V3691" s="45">
        <f>IF(S3691=1,U3691*(1-Asumsi!$B$10),U3691)</f>
        <v>106086.5</v>
      </c>
    </row>
    <row r="3692" spans="1:22" x14ac:dyDescent="0.35">
      <c r="A3692" s="43">
        <v>54786</v>
      </c>
      <c r="B3692" s="43" t="s">
        <v>202</v>
      </c>
      <c r="C3692" s="43" t="s">
        <v>840</v>
      </c>
      <c r="D3692" s="44">
        <v>40919</v>
      </c>
      <c r="E3692" s="43">
        <v>30</v>
      </c>
      <c r="F3692" s="43">
        <v>760560</v>
      </c>
      <c r="G3692" s="43">
        <v>0.08</v>
      </c>
      <c r="H3692" s="43">
        <v>60845</v>
      </c>
      <c r="I3692" s="43" t="s">
        <v>76</v>
      </c>
      <c r="J3692" s="43" t="s">
        <v>140</v>
      </c>
      <c r="K3692" s="43">
        <f t="shared" si="456"/>
        <v>2012</v>
      </c>
      <c r="L3692" s="43">
        <f t="shared" si="457"/>
        <v>1</v>
      </c>
      <c r="M3692" s="43">
        <f t="shared" si="458"/>
        <v>0</v>
      </c>
      <c r="N3692" s="43">
        <f t="shared" si="459"/>
        <v>1</v>
      </c>
      <c r="O3692" s="43" t="str">
        <f t="shared" si="460"/>
        <v>D: 7%+</v>
      </c>
      <c r="P3692" s="45">
        <f t="shared" si="461"/>
        <v>699715</v>
      </c>
      <c r="Q3692" s="45">
        <f>IF(L3692=1,F3692*INDEX(Asumsi!$B$5:$B$7,MATCH(I3692,Asumsi!$A$5:$A$7,0))-H3692,0)</f>
        <v>167323</v>
      </c>
      <c r="R3692" s="46">
        <f>MIN(G3692,INDEX(Asumsi!$C$5:$C$7,MATCH(I3692,Asumsi!$A$5:$A$7,0)))</f>
        <v>0.05</v>
      </c>
      <c r="S3692" s="43">
        <f t="shared" si="462"/>
        <v>1</v>
      </c>
      <c r="T3692" s="45">
        <f t="shared" si="463"/>
        <v>22816.799999999999</v>
      </c>
      <c r="U3692" s="45">
        <f>IF(L3692=1,F3692*INDEX(Asumsi!$B$5:$B$7,MATCH(I3692,Asumsi!$A$5:$A$7,0))-F3692*R3692,0)</f>
        <v>190140</v>
      </c>
      <c r="V3692" s="45">
        <f>IF(S3692=1,U3692*(1-Asumsi!$B$10),U3692)</f>
        <v>180633</v>
      </c>
    </row>
    <row r="3693" spans="1:22" x14ac:dyDescent="0.35">
      <c r="A3693" s="43">
        <v>55362</v>
      </c>
      <c r="B3693" s="43" t="s">
        <v>202</v>
      </c>
      <c r="C3693" s="43" t="s">
        <v>264</v>
      </c>
      <c r="D3693" s="44">
        <v>40653</v>
      </c>
      <c r="E3693" s="43">
        <v>24</v>
      </c>
      <c r="F3693" s="43">
        <v>135680</v>
      </c>
      <c r="G3693" s="43">
        <v>7.0000000000000007E-2</v>
      </c>
      <c r="H3693" s="43">
        <v>9498</v>
      </c>
      <c r="I3693" s="43" t="s">
        <v>76</v>
      </c>
      <c r="J3693" s="43" t="s">
        <v>149</v>
      </c>
      <c r="K3693" s="43">
        <f t="shared" si="456"/>
        <v>2011</v>
      </c>
      <c r="L3693" s="43">
        <f t="shared" si="457"/>
        <v>1</v>
      </c>
      <c r="M3693" s="43">
        <f t="shared" si="458"/>
        <v>0</v>
      </c>
      <c r="N3693" s="43">
        <f t="shared" si="459"/>
        <v>1</v>
      </c>
      <c r="O3693" s="43" t="str">
        <f t="shared" si="460"/>
        <v>D: 7%+</v>
      </c>
      <c r="P3693" s="45">
        <f t="shared" si="461"/>
        <v>126182</v>
      </c>
      <c r="Q3693" s="45">
        <f>IF(L3693=1,F3693*INDEX(Asumsi!$B$5:$B$7,MATCH(I3693,Asumsi!$A$5:$A$7,0))-H3693,0)</f>
        <v>31206</v>
      </c>
      <c r="R3693" s="46">
        <f>MIN(G3693,INDEX(Asumsi!$C$5:$C$7,MATCH(I3693,Asumsi!$A$5:$A$7,0)))</f>
        <v>0.05</v>
      </c>
      <c r="S3693" s="43">
        <f t="shared" si="462"/>
        <v>1</v>
      </c>
      <c r="T3693" s="45">
        <f t="shared" si="463"/>
        <v>2713.6000000000004</v>
      </c>
      <c r="U3693" s="45">
        <f>IF(L3693=1,F3693*INDEX(Asumsi!$B$5:$B$7,MATCH(I3693,Asumsi!$A$5:$A$7,0))-F3693*R3693,0)</f>
        <v>33920</v>
      </c>
      <c r="V3693" s="45">
        <f>IF(S3693=1,U3693*(1-Asumsi!$B$10),U3693)</f>
        <v>32224</v>
      </c>
    </row>
    <row r="3694" spans="1:22" x14ac:dyDescent="0.35">
      <c r="A3694" s="43">
        <v>56099</v>
      </c>
      <c r="B3694" s="43" t="s">
        <v>202</v>
      </c>
      <c r="C3694" s="43" t="s">
        <v>838</v>
      </c>
      <c r="D3694" s="44">
        <v>40456</v>
      </c>
      <c r="E3694" s="43">
        <v>11</v>
      </c>
      <c r="F3694" s="43">
        <v>244700</v>
      </c>
      <c r="G3694" s="43">
        <v>0.02</v>
      </c>
      <c r="H3694" s="43">
        <v>4894</v>
      </c>
      <c r="I3694" s="43" t="s">
        <v>76</v>
      </c>
      <c r="J3694" s="43" t="s">
        <v>141</v>
      </c>
      <c r="K3694" s="43">
        <f t="shared" si="456"/>
        <v>2010</v>
      </c>
      <c r="L3694" s="43">
        <f t="shared" si="457"/>
        <v>1</v>
      </c>
      <c r="M3694" s="43">
        <f t="shared" si="458"/>
        <v>0</v>
      </c>
      <c r="N3694" s="43">
        <f t="shared" si="459"/>
        <v>1</v>
      </c>
      <c r="O3694" s="43" t="str">
        <f t="shared" si="460"/>
        <v>B: 1-3%</v>
      </c>
      <c r="P3694" s="45">
        <f t="shared" si="461"/>
        <v>239806</v>
      </c>
      <c r="Q3694" s="45">
        <f>IF(L3694=1,F3694*INDEX(Asumsi!$B$5:$B$7,MATCH(I3694,Asumsi!$A$5:$A$7,0))-H3694,0)</f>
        <v>68516</v>
      </c>
      <c r="R3694" s="46">
        <f>MIN(G3694,INDEX(Asumsi!$C$5:$C$7,MATCH(I3694,Asumsi!$A$5:$A$7,0)))</f>
        <v>0.02</v>
      </c>
      <c r="S3694" s="43">
        <f t="shared" si="462"/>
        <v>0</v>
      </c>
      <c r="T3694" s="45">
        <f t="shared" si="463"/>
        <v>0</v>
      </c>
      <c r="U3694" s="45">
        <f>IF(L3694=1,F3694*INDEX(Asumsi!$B$5:$B$7,MATCH(I3694,Asumsi!$A$5:$A$7,0))-F3694*R3694,0)</f>
        <v>68516</v>
      </c>
      <c r="V3694" s="45">
        <f>IF(S3694=1,U3694*(1-Asumsi!$B$10),U3694)</f>
        <v>68516</v>
      </c>
    </row>
    <row r="3695" spans="1:22" x14ac:dyDescent="0.35">
      <c r="A3695" s="43">
        <v>56516</v>
      </c>
      <c r="B3695" s="43" t="s">
        <v>202</v>
      </c>
      <c r="C3695" s="43" t="s">
        <v>586</v>
      </c>
      <c r="D3695" s="44">
        <v>40028</v>
      </c>
      <c r="E3695" s="43">
        <v>6</v>
      </c>
      <c r="F3695" s="43">
        <v>55780</v>
      </c>
      <c r="G3695" s="43">
        <v>0.08</v>
      </c>
      <c r="H3695" s="43">
        <v>4462</v>
      </c>
      <c r="I3695" s="43" t="s">
        <v>76</v>
      </c>
      <c r="J3695" s="43" t="s">
        <v>138</v>
      </c>
      <c r="K3695" s="43">
        <f t="shared" si="456"/>
        <v>2009</v>
      </c>
      <c r="L3695" s="43">
        <f t="shared" si="457"/>
        <v>1</v>
      </c>
      <c r="M3695" s="43">
        <f t="shared" si="458"/>
        <v>0</v>
      </c>
      <c r="N3695" s="43">
        <f t="shared" si="459"/>
        <v>1</v>
      </c>
      <c r="O3695" s="43" t="str">
        <f t="shared" si="460"/>
        <v>D: 7%+</v>
      </c>
      <c r="P3695" s="45">
        <f t="shared" si="461"/>
        <v>51318</v>
      </c>
      <c r="Q3695" s="45">
        <f>IF(L3695=1,F3695*INDEX(Asumsi!$B$5:$B$7,MATCH(I3695,Asumsi!$A$5:$A$7,0))-H3695,0)</f>
        <v>12272</v>
      </c>
      <c r="R3695" s="46">
        <f>MIN(G3695,INDEX(Asumsi!$C$5:$C$7,MATCH(I3695,Asumsi!$A$5:$A$7,0)))</f>
        <v>0.05</v>
      </c>
      <c r="S3695" s="43">
        <f t="shared" si="462"/>
        <v>1</v>
      </c>
      <c r="T3695" s="45">
        <f t="shared" si="463"/>
        <v>1673.3999999999999</v>
      </c>
      <c r="U3695" s="45">
        <f>IF(L3695=1,F3695*INDEX(Asumsi!$B$5:$B$7,MATCH(I3695,Asumsi!$A$5:$A$7,0))-F3695*R3695,0)</f>
        <v>13945</v>
      </c>
      <c r="V3695" s="45">
        <f>IF(S3695=1,U3695*(1-Asumsi!$B$10),U3695)</f>
        <v>13247.75</v>
      </c>
    </row>
    <row r="3696" spans="1:22" x14ac:dyDescent="0.35">
      <c r="A3696" s="43">
        <v>59556</v>
      </c>
      <c r="B3696" s="43" t="s">
        <v>202</v>
      </c>
      <c r="C3696" s="43" t="s">
        <v>842</v>
      </c>
      <c r="D3696" s="44">
        <v>40162</v>
      </c>
      <c r="E3696" s="43">
        <v>27</v>
      </c>
      <c r="F3696" s="43">
        <v>86920</v>
      </c>
      <c r="G3696" s="43">
        <v>0</v>
      </c>
      <c r="H3696" s="43">
        <v>0</v>
      </c>
      <c r="I3696" s="43" t="s">
        <v>76</v>
      </c>
      <c r="J3696" s="43" t="s">
        <v>150</v>
      </c>
      <c r="K3696" s="43">
        <f t="shared" si="456"/>
        <v>2009</v>
      </c>
      <c r="L3696" s="43">
        <f t="shared" si="457"/>
        <v>1</v>
      </c>
      <c r="M3696" s="43">
        <f t="shared" si="458"/>
        <v>0</v>
      </c>
      <c r="N3696" s="43">
        <f t="shared" si="459"/>
        <v>1</v>
      </c>
      <c r="O3696" s="43" t="str">
        <f t="shared" si="460"/>
        <v>A: 0%</v>
      </c>
      <c r="P3696" s="45">
        <f t="shared" si="461"/>
        <v>86920</v>
      </c>
      <c r="Q3696" s="45">
        <f>IF(L3696=1,F3696*INDEX(Asumsi!$B$5:$B$7,MATCH(I3696,Asumsi!$A$5:$A$7,0))-H3696,0)</f>
        <v>26076</v>
      </c>
      <c r="R3696" s="46">
        <f>MIN(G3696,INDEX(Asumsi!$C$5:$C$7,MATCH(I3696,Asumsi!$A$5:$A$7,0)))</f>
        <v>0</v>
      </c>
      <c r="S3696" s="43">
        <f t="shared" si="462"/>
        <v>0</v>
      </c>
      <c r="T3696" s="45">
        <f t="shared" si="463"/>
        <v>0</v>
      </c>
      <c r="U3696" s="45">
        <f>IF(L3696=1,F3696*INDEX(Asumsi!$B$5:$B$7,MATCH(I3696,Asumsi!$A$5:$A$7,0))-F3696*R3696,0)</f>
        <v>26076</v>
      </c>
      <c r="V3696" s="45">
        <f>IF(S3696=1,U3696*(1-Asumsi!$B$10),U3696)</f>
        <v>26076</v>
      </c>
    </row>
    <row r="3697" spans="1:22" x14ac:dyDescent="0.35">
      <c r="A3697" s="43">
        <v>59779</v>
      </c>
      <c r="B3697" s="43" t="s">
        <v>202</v>
      </c>
      <c r="C3697" s="43" t="s">
        <v>586</v>
      </c>
      <c r="D3697" s="44">
        <v>39950</v>
      </c>
      <c r="E3697" s="43">
        <v>30</v>
      </c>
      <c r="F3697" s="43">
        <v>7150460</v>
      </c>
      <c r="G3697" s="43">
        <v>0.04</v>
      </c>
      <c r="H3697" s="43">
        <v>286018</v>
      </c>
      <c r="I3697" s="43" t="s">
        <v>75</v>
      </c>
      <c r="J3697" s="43" t="s">
        <v>135</v>
      </c>
      <c r="K3697" s="43">
        <f t="shared" si="456"/>
        <v>2009</v>
      </c>
      <c r="L3697" s="43">
        <f t="shared" si="457"/>
        <v>1</v>
      </c>
      <c r="M3697" s="43">
        <f t="shared" si="458"/>
        <v>0</v>
      </c>
      <c r="N3697" s="43">
        <f t="shared" si="459"/>
        <v>1</v>
      </c>
      <c r="O3697" s="43" t="str">
        <f t="shared" si="460"/>
        <v>C: 4-6%</v>
      </c>
      <c r="P3697" s="45">
        <f t="shared" si="461"/>
        <v>6864442</v>
      </c>
      <c r="Q3697" s="45">
        <f>IF(L3697=1,F3697*INDEX(Asumsi!$B$5:$B$7,MATCH(I3697,Asumsi!$A$5:$A$7,0))-H3697,0)</f>
        <v>1859120</v>
      </c>
      <c r="R3697" s="46">
        <f>MIN(G3697,INDEX(Asumsi!$C$5:$C$7,MATCH(I3697,Asumsi!$A$5:$A$7,0)))</f>
        <v>0.03</v>
      </c>
      <c r="S3697" s="43">
        <f t="shared" si="462"/>
        <v>1</v>
      </c>
      <c r="T3697" s="45">
        <f t="shared" si="463"/>
        <v>71504.60000000002</v>
      </c>
      <c r="U3697" s="45">
        <f>IF(L3697=1,F3697*INDEX(Asumsi!$B$5:$B$7,MATCH(I3697,Asumsi!$A$5:$A$7,0))-F3697*R3697,0)</f>
        <v>1930624.2</v>
      </c>
      <c r="V3697" s="45">
        <f>IF(S3697=1,U3697*(1-Asumsi!$B$10),U3697)</f>
        <v>1834092.9899999998</v>
      </c>
    </row>
    <row r="3698" spans="1:22" x14ac:dyDescent="0.35">
      <c r="A3698" s="43">
        <v>1217</v>
      </c>
      <c r="B3698" s="43" t="s">
        <v>202</v>
      </c>
      <c r="C3698" s="43" t="s">
        <v>844</v>
      </c>
      <c r="D3698" s="44">
        <v>41024</v>
      </c>
      <c r="E3698" s="43">
        <v>25</v>
      </c>
      <c r="F3698" s="43">
        <v>1324320</v>
      </c>
      <c r="G3698" s="43">
        <v>7.0000000000000007E-2</v>
      </c>
      <c r="H3698" s="43">
        <v>92702</v>
      </c>
      <c r="I3698" s="43" t="s">
        <v>77</v>
      </c>
      <c r="J3698" s="43" t="s">
        <v>142</v>
      </c>
      <c r="K3698" s="43">
        <f t="shared" si="456"/>
        <v>2012</v>
      </c>
      <c r="L3698" s="43">
        <f t="shared" si="457"/>
        <v>1</v>
      </c>
      <c r="M3698" s="43">
        <f t="shared" si="458"/>
        <v>0</v>
      </c>
      <c r="N3698" s="43">
        <f t="shared" si="459"/>
        <v>1</v>
      </c>
      <c r="O3698" s="43" t="str">
        <f t="shared" si="460"/>
        <v>D: 7%+</v>
      </c>
      <c r="P3698" s="45">
        <f t="shared" si="461"/>
        <v>1231618</v>
      </c>
      <c r="Q3698" s="45">
        <f>IF(L3698=1,F3698*INDEX(Asumsi!$B$5:$B$7,MATCH(I3698,Asumsi!$A$5:$A$7,0))-H3698,0)</f>
        <v>304594</v>
      </c>
      <c r="R3698" s="46">
        <f>MIN(G3698,INDEX(Asumsi!$C$5:$C$7,MATCH(I3698,Asumsi!$A$5:$A$7,0)))</f>
        <v>0.05</v>
      </c>
      <c r="S3698" s="43">
        <f t="shared" si="462"/>
        <v>1</v>
      </c>
      <c r="T3698" s="45">
        <f t="shared" si="463"/>
        <v>26486.400000000005</v>
      </c>
      <c r="U3698" s="45">
        <f>IF(L3698=1,F3698*INDEX(Asumsi!$B$5:$B$7,MATCH(I3698,Asumsi!$A$5:$A$7,0))-F3698*R3698,0)</f>
        <v>331080</v>
      </c>
      <c r="V3698" s="45">
        <f>IF(S3698=1,U3698*(1-Asumsi!$B$10),U3698)</f>
        <v>314526</v>
      </c>
    </row>
    <row r="3699" spans="1:22" x14ac:dyDescent="0.35">
      <c r="A3699" s="43">
        <v>1666</v>
      </c>
      <c r="B3699" s="43" t="s">
        <v>202</v>
      </c>
      <c r="C3699" s="43" t="s">
        <v>761</v>
      </c>
      <c r="D3699" s="44">
        <v>40833</v>
      </c>
      <c r="E3699" s="43">
        <v>19</v>
      </c>
      <c r="F3699" s="43">
        <v>11284360</v>
      </c>
      <c r="G3699" s="43">
        <v>0.09</v>
      </c>
      <c r="H3699" s="43">
        <v>1015592</v>
      </c>
      <c r="I3699" s="43" t="s">
        <v>76</v>
      </c>
      <c r="J3699" s="43" t="s">
        <v>138</v>
      </c>
      <c r="K3699" s="43">
        <f t="shared" si="456"/>
        <v>2011</v>
      </c>
      <c r="L3699" s="43">
        <f t="shared" si="457"/>
        <v>1</v>
      </c>
      <c r="M3699" s="43">
        <f t="shared" si="458"/>
        <v>0</v>
      </c>
      <c r="N3699" s="43">
        <f t="shared" si="459"/>
        <v>1</v>
      </c>
      <c r="O3699" s="43" t="str">
        <f t="shared" si="460"/>
        <v>D: 7%+</v>
      </c>
      <c r="P3699" s="45">
        <f t="shared" si="461"/>
        <v>10268768</v>
      </c>
      <c r="Q3699" s="45">
        <f>IF(L3699=1,F3699*INDEX(Asumsi!$B$5:$B$7,MATCH(I3699,Asumsi!$A$5:$A$7,0))-H3699,0)</f>
        <v>2369716</v>
      </c>
      <c r="R3699" s="46">
        <f>MIN(G3699,INDEX(Asumsi!$C$5:$C$7,MATCH(I3699,Asumsi!$A$5:$A$7,0)))</f>
        <v>0.05</v>
      </c>
      <c r="S3699" s="43">
        <f t="shared" si="462"/>
        <v>1</v>
      </c>
      <c r="T3699" s="45">
        <f t="shared" si="463"/>
        <v>451374.39999999991</v>
      </c>
      <c r="U3699" s="45">
        <f>IF(L3699=1,F3699*INDEX(Asumsi!$B$5:$B$7,MATCH(I3699,Asumsi!$A$5:$A$7,0))-F3699*R3699,0)</f>
        <v>2821090</v>
      </c>
      <c r="V3699" s="45">
        <f>IF(S3699=1,U3699*(1-Asumsi!$B$10),U3699)</f>
        <v>2680035.5</v>
      </c>
    </row>
    <row r="3700" spans="1:22" x14ac:dyDescent="0.35">
      <c r="A3700" s="43">
        <v>1829</v>
      </c>
      <c r="B3700" s="43" t="s">
        <v>202</v>
      </c>
      <c r="C3700" s="43" t="s">
        <v>653</v>
      </c>
      <c r="D3700" s="44">
        <v>39940</v>
      </c>
      <c r="E3700" s="43">
        <v>48</v>
      </c>
      <c r="F3700" s="43">
        <v>266080</v>
      </c>
      <c r="G3700" s="43">
        <v>7.0000000000000007E-2</v>
      </c>
      <c r="H3700" s="43">
        <v>18626</v>
      </c>
      <c r="I3700" s="43" t="s">
        <v>76</v>
      </c>
      <c r="J3700" s="43" t="s">
        <v>138</v>
      </c>
      <c r="K3700" s="43">
        <f t="shared" si="456"/>
        <v>2009</v>
      </c>
      <c r="L3700" s="43">
        <f t="shared" si="457"/>
        <v>1</v>
      </c>
      <c r="M3700" s="43">
        <f t="shared" si="458"/>
        <v>0</v>
      </c>
      <c r="N3700" s="43">
        <f t="shared" si="459"/>
        <v>1</v>
      </c>
      <c r="O3700" s="43" t="str">
        <f t="shared" si="460"/>
        <v>D: 7%+</v>
      </c>
      <c r="P3700" s="45">
        <f t="shared" si="461"/>
        <v>247454</v>
      </c>
      <c r="Q3700" s="45">
        <f>IF(L3700=1,F3700*INDEX(Asumsi!$B$5:$B$7,MATCH(I3700,Asumsi!$A$5:$A$7,0))-H3700,0)</f>
        <v>61198</v>
      </c>
      <c r="R3700" s="46">
        <f>MIN(G3700,INDEX(Asumsi!$C$5:$C$7,MATCH(I3700,Asumsi!$A$5:$A$7,0)))</f>
        <v>0.05</v>
      </c>
      <c r="S3700" s="43">
        <f t="shared" si="462"/>
        <v>1</v>
      </c>
      <c r="T3700" s="45">
        <f t="shared" si="463"/>
        <v>5321.6000000000013</v>
      </c>
      <c r="U3700" s="45">
        <f>IF(L3700=1,F3700*INDEX(Asumsi!$B$5:$B$7,MATCH(I3700,Asumsi!$A$5:$A$7,0))-F3700*R3700,0)</f>
        <v>66520</v>
      </c>
      <c r="V3700" s="45">
        <f>IF(S3700=1,U3700*(1-Asumsi!$B$10),U3700)</f>
        <v>63194</v>
      </c>
    </row>
    <row r="3701" spans="1:22" x14ac:dyDescent="0.35">
      <c r="A3701" s="43">
        <v>3202</v>
      </c>
      <c r="B3701" s="43" t="s">
        <v>202</v>
      </c>
      <c r="C3701" s="43" t="s">
        <v>845</v>
      </c>
      <c r="D3701" s="44">
        <v>41266</v>
      </c>
      <c r="E3701" s="43">
        <v>10</v>
      </c>
      <c r="F3701" s="43">
        <v>1108420</v>
      </c>
      <c r="G3701" s="43">
        <v>0.05</v>
      </c>
      <c r="H3701" s="43">
        <v>55421</v>
      </c>
      <c r="I3701" s="43" t="s">
        <v>77</v>
      </c>
      <c r="J3701" s="43" t="s">
        <v>142</v>
      </c>
      <c r="K3701" s="43">
        <f t="shared" si="456"/>
        <v>2012</v>
      </c>
      <c r="L3701" s="43">
        <f t="shared" si="457"/>
        <v>1</v>
      </c>
      <c r="M3701" s="43">
        <f t="shared" si="458"/>
        <v>0</v>
      </c>
      <c r="N3701" s="43">
        <f t="shared" si="459"/>
        <v>1</v>
      </c>
      <c r="O3701" s="43" t="str">
        <f t="shared" si="460"/>
        <v>C: 4-6%</v>
      </c>
      <c r="P3701" s="45">
        <f t="shared" si="461"/>
        <v>1052999</v>
      </c>
      <c r="Q3701" s="45">
        <f>IF(L3701=1,F3701*INDEX(Asumsi!$B$5:$B$7,MATCH(I3701,Asumsi!$A$5:$A$7,0))-H3701,0)</f>
        <v>277105</v>
      </c>
      <c r="R3701" s="46">
        <f>MIN(G3701,INDEX(Asumsi!$C$5:$C$7,MATCH(I3701,Asumsi!$A$5:$A$7,0)))</f>
        <v>0.05</v>
      </c>
      <c r="S3701" s="43">
        <f t="shared" si="462"/>
        <v>0</v>
      </c>
      <c r="T3701" s="45">
        <f t="shared" si="463"/>
        <v>0</v>
      </c>
      <c r="U3701" s="45">
        <f>IF(L3701=1,F3701*INDEX(Asumsi!$B$5:$B$7,MATCH(I3701,Asumsi!$A$5:$A$7,0))-F3701*R3701,0)</f>
        <v>277105</v>
      </c>
      <c r="V3701" s="45">
        <f>IF(S3701=1,U3701*(1-Asumsi!$B$10),U3701)</f>
        <v>277105</v>
      </c>
    </row>
    <row r="3702" spans="1:22" x14ac:dyDescent="0.35">
      <c r="A3702" s="43">
        <v>4871</v>
      </c>
      <c r="B3702" s="43" t="s">
        <v>202</v>
      </c>
      <c r="C3702" s="43" t="s">
        <v>846</v>
      </c>
      <c r="D3702" s="44">
        <v>40705</v>
      </c>
      <c r="E3702" s="43">
        <v>8</v>
      </c>
      <c r="F3702" s="43">
        <v>1551480</v>
      </c>
      <c r="G3702" s="43">
        <v>0.02</v>
      </c>
      <c r="H3702" s="43">
        <v>31030</v>
      </c>
      <c r="I3702" s="43" t="s">
        <v>75</v>
      </c>
      <c r="J3702" s="43" t="s">
        <v>135</v>
      </c>
      <c r="K3702" s="43">
        <f t="shared" si="456"/>
        <v>2011</v>
      </c>
      <c r="L3702" s="43">
        <f t="shared" si="457"/>
        <v>1</v>
      </c>
      <c r="M3702" s="43">
        <f t="shared" si="458"/>
        <v>0</v>
      </c>
      <c r="N3702" s="43">
        <f t="shared" si="459"/>
        <v>1</v>
      </c>
      <c r="O3702" s="43" t="str">
        <f t="shared" si="460"/>
        <v>B: 1-3%</v>
      </c>
      <c r="P3702" s="45">
        <f t="shared" si="461"/>
        <v>1520450</v>
      </c>
      <c r="Q3702" s="45">
        <f>IF(L3702=1,F3702*INDEX(Asumsi!$B$5:$B$7,MATCH(I3702,Asumsi!$A$5:$A$7,0))-H3702,0)</f>
        <v>434414</v>
      </c>
      <c r="R3702" s="46">
        <f>MIN(G3702,INDEX(Asumsi!$C$5:$C$7,MATCH(I3702,Asumsi!$A$5:$A$7,0)))</f>
        <v>0.02</v>
      </c>
      <c r="S3702" s="43">
        <f t="shared" si="462"/>
        <v>0</v>
      </c>
      <c r="T3702" s="45">
        <f t="shared" si="463"/>
        <v>0</v>
      </c>
      <c r="U3702" s="45">
        <f>IF(L3702=1,F3702*INDEX(Asumsi!$B$5:$B$7,MATCH(I3702,Asumsi!$A$5:$A$7,0))-F3702*R3702,0)</f>
        <v>434414.4</v>
      </c>
      <c r="V3702" s="45">
        <f>IF(S3702=1,U3702*(1-Asumsi!$B$10),U3702)</f>
        <v>434414.4</v>
      </c>
    </row>
    <row r="3703" spans="1:22" x14ac:dyDescent="0.35">
      <c r="A3703" s="43">
        <v>6211</v>
      </c>
      <c r="B3703" s="43" t="s">
        <v>202</v>
      </c>
      <c r="C3703" s="43" t="s">
        <v>761</v>
      </c>
      <c r="D3703" s="44">
        <v>40140</v>
      </c>
      <c r="E3703" s="43">
        <v>28</v>
      </c>
      <c r="F3703" s="43">
        <v>135440</v>
      </c>
      <c r="G3703" s="43">
        <v>0.01</v>
      </c>
      <c r="H3703" s="43">
        <v>1354</v>
      </c>
      <c r="I3703" s="43" t="s">
        <v>76</v>
      </c>
      <c r="J3703" s="43" t="s">
        <v>138</v>
      </c>
      <c r="K3703" s="43">
        <f t="shared" si="456"/>
        <v>2009</v>
      </c>
      <c r="L3703" s="43">
        <f t="shared" si="457"/>
        <v>1</v>
      </c>
      <c r="M3703" s="43">
        <f t="shared" si="458"/>
        <v>0</v>
      </c>
      <c r="N3703" s="43">
        <f t="shared" si="459"/>
        <v>1</v>
      </c>
      <c r="O3703" s="43" t="str">
        <f t="shared" si="460"/>
        <v>B: 1-3%</v>
      </c>
      <c r="P3703" s="45">
        <f t="shared" si="461"/>
        <v>134086</v>
      </c>
      <c r="Q3703" s="45">
        <f>IF(L3703=1,F3703*INDEX(Asumsi!$B$5:$B$7,MATCH(I3703,Asumsi!$A$5:$A$7,0))-H3703,0)</f>
        <v>39278</v>
      </c>
      <c r="R3703" s="46">
        <f>MIN(G3703,INDEX(Asumsi!$C$5:$C$7,MATCH(I3703,Asumsi!$A$5:$A$7,0)))</f>
        <v>0.01</v>
      </c>
      <c r="S3703" s="43">
        <f t="shared" si="462"/>
        <v>0</v>
      </c>
      <c r="T3703" s="45">
        <f t="shared" si="463"/>
        <v>0</v>
      </c>
      <c r="U3703" s="45">
        <f>IF(L3703=1,F3703*INDEX(Asumsi!$B$5:$B$7,MATCH(I3703,Asumsi!$A$5:$A$7,0))-F3703*R3703,0)</f>
        <v>39277.599999999999</v>
      </c>
      <c r="V3703" s="45">
        <f>IF(S3703=1,U3703*(1-Asumsi!$B$10),U3703)</f>
        <v>39277.599999999999</v>
      </c>
    </row>
    <row r="3704" spans="1:22" x14ac:dyDescent="0.35">
      <c r="A3704" s="43">
        <v>7363</v>
      </c>
      <c r="B3704" s="43" t="s">
        <v>202</v>
      </c>
      <c r="C3704" s="43" t="s">
        <v>844</v>
      </c>
      <c r="D3704" s="44">
        <v>40491</v>
      </c>
      <c r="E3704" s="43">
        <v>24</v>
      </c>
      <c r="F3704" s="43">
        <v>1751040</v>
      </c>
      <c r="G3704" s="43">
        <v>0.09</v>
      </c>
      <c r="H3704" s="43">
        <v>157594</v>
      </c>
      <c r="I3704" s="43" t="s">
        <v>75</v>
      </c>
      <c r="J3704" s="43" t="s">
        <v>144</v>
      </c>
      <c r="K3704" s="43">
        <f t="shared" si="456"/>
        <v>2010</v>
      </c>
      <c r="L3704" s="43">
        <f t="shared" si="457"/>
        <v>1</v>
      </c>
      <c r="M3704" s="43">
        <f t="shared" si="458"/>
        <v>0</v>
      </c>
      <c r="N3704" s="43">
        <f t="shared" si="459"/>
        <v>1</v>
      </c>
      <c r="O3704" s="43" t="str">
        <f t="shared" si="460"/>
        <v>D: 7%+</v>
      </c>
      <c r="P3704" s="45">
        <f t="shared" si="461"/>
        <v>1593446</v>
      </c>
      <c r="Q3704" s="45">
        <f>IF(L3704=1,F3704*INDEX(Asumsi!$B$5:$B$7,MATCH(I3704,Asumsi!$A$5:$A$7,0))-H3704,0)</f>
        <v>367718</v>
      </c>
      <c r="R3704" s="46">
        <f>MIN(G3704,INDEX(Asumsi!$C$5:$C$7,MATCH(I3704,Asumsi!$A$5:$A$7,0)))</f>
        <v>0.03</v>
      </c>
      <c r="S3704" s="43">
        <f t="shared" si="462"/>
        <v>1</v>
      </c>
      <c r="T3704" s="45">
        <f t="shared" si="463"/>
        <v>105062.39999999999</v>
      </c>
      <c r="U3704" s="45">
        <f>IF(L3704=1,F3704*INDEX(Asumsi!$B$5:$B$7,MATCH(I3704,Asumsi!$A$5:$A$7,0))-F3704*R3704,0)</f>
        <v>472780.79999999999</v>
      </c>
      <c r="V3704" s="45">
        <f>IF(S3704=1,U3704*(1-Asumsi!$B$10),U3704)</f>
        <v>449141.75999999995</v>
      </c>
    </row>
    <row r="3705" spans="1:22" x14ac:dyDescent="0.35">
      <c r="A3705" s="43">
        <v>8133</v>
      </c>
      <c r="B3705" s="43" t="s">
        <v>209</v>
      </c>
      <c r="C3705" s="43" t="s">
        <v>846</v>
      </c>
      <c r="D3705" s="44">
        <v>40600</v>
      </c>
      <c r="E3705" s="43">
        <v>11</v>
      </c>
      <c r="F3705" s="43">
        <v>811060</v>
      </c>
      <c r="G3705" s="43">
        <v>0.04</v>
      </c>
      <c r="H3705" s="43">
        <v>32442</v>
      </c>
      <c r="I3705" s="43" t="s">
        <v>76</v>
      </c>
      <c r="J3705" s="43" t="s">
        <v>145</v>
      </c>
      <c r="K3705" s="43">
        <f t="shared" si="456"/>
        <v>2011</v>
      </c>
      <c r="L3705" s="43">
        <f t="shared" si="457"/>
        <v>0</v>
      </c>
      <c r="M3705" s="43">
        <f t="shared" si="458"/>
        <v>1</v>
      </c>
      <c r="N3705" s="43">
        <f t="shared" si="459"/>
        <v>1</v>
      </c>
      <c r="O3705" s="43" t="str">
        <f t="shared" si="460"/>
        <v>C: 4-6%</v>
      </c>
      <c r="P3705" s="45">
        <f t="shared" si="461"/>
        <v>0</v>
      </c>
      <c r="Q3705" s="45">
        <f>IF(L3705=1,F3705*INDEX(Asumsi!$B$5:$B$7,MATCH(I3705,Asumsi!$A$5:$A$7,0))-H3705,0)</f>
        <v>0</v>
      </c>
      <c r="R3705" s="46">
        <f>MIN(G3705,INDEX(Asumsi!$C$5:$C$7,MATCH(I3705,Asumsi!$A$5:$A$7,0)))</f>
        <v>0.04</v>
      </c>
      <c r="S3705" s="43">
        <f t="shared" si="462"/>
        <v>0</v>
      </c>
      <c r="T3705" s="45">
        <f t="shared" si="463"/>
        <v>0</v>
      </c>
      <c r="U3705" s="45">
        <f>IF(L3705=1,F3705*INDEX(Asumsi!$B$5:$B$7,MATCH(I3705,Asumsi!$A$5:$A$7,0))-F3705*R3705,0)</f>
        <v>0</v>
      </c>
      <c r="V3705" s="45">
        <f>IF(S3705=1,U3705*(1-Asumsi!$B$10),U3705)</f>
        <v>0</v>
      </c>
    </row>
    <row r="3706" spans="1:22" x14ac:dyDescent="0.35">
      <c r="A3706" s="43">
        <v>8416</v>
      </c>
      <c r="B3706" s="43" t="s">
        <v>202</v>
      </c>
      <c r="C3706" s="43" t="s">
        <v>847</v>
      </c>
      <c r="D3706" s="44">
        <v>40396</v>
      </c>
      <c r="E3706" s="43">
        <v>2</v>
      </c>
      <c r="F3706" s="43">
        <v>44140</v>
      </c>
      <c r="G3706" s="43">
        <v>7.0000000000000007E-2</v>
      </c>
      <c r="H3706" s="43">
        <v>3090</v>
      </c>
      <c r="I3706" s="43" t="s">
        <v>76</v>
      </c>
      <c r="J3706" s="43" t="s">
        <v>145</v>
      </c>
      <c r="K3706" s="43">
        <f t="shared" si="456"/>
        <v>2010</v>
      </c>
      <c r="L3706" s="43">
        <f t="shared" si="457"/>
        <v>1</v>
      </c>
      <c r="M3706" s="43">
        <f t="shared" si="458"/>
        <v>0</v>
      </c>
      <c r="N3706" s="43">
        <f t="shared" si="459"/>
        <v>1</v>
      </c>
      <c r="O3706" s="43" t="str">
        <f t="shared" si="460"/>
        <v>D: 7%+</v>
      </c>
      <c r="P3706" s="45">
        <f t="shared" si="461"/>
        <v>41050</v>
      </c>
      <c r="Q3706" s="45">
        <f>IF(L3706=1,F3706*INDEX(Asumsi!$B$5:$B$7,MATCH(I3706,Asumsi!$A$5:$A$7,0))-H3706,0)</f>
        <v>10152</v>
      </c>
      <c r="R3706" s="46">
        <f>MIN(G3706,INDEX(Asumsi!$C$5:$C$7,MATCH(I3706,Asumsi!$A$5:$A$7,0)))</f>
        <v>0.05</v>
      </c>
      <c r="S3706" s="43">
        <f t="shared" si="462"/>
        <v>1</v>
      </c>
      <c r="T3706" s="45">
        <f t="shared" si="463"/>
        <v>882.80000000000018</v>
      </c>
      <c r="U3706" s="45">
        <f>IF(L3706=1,F3706*INDEX(Asumsi!$B$5:$B$7,MATCH(I3706,Asumsi!$A$5:$A$7,0))-F3706*R3706,0)</f>
        <v>11035</v>
      </c>
      <c r="V3706" s="45">
        <f>IF(S3706=1,U3706*(1-Asumsi!$B$10),U3706)</f>
        <v>10483.25</v>
      </c>
    </row>
    <row r="3707" spans="1:22" x14ac:dyDescent="0.35">
      <c r="A3707" s="43">
        <v>8802</v>
      </c>
      <c r="B3707" s="43" t="s">
        <v>202</v>
      </c>
      <c r="C3707" s="43" t="s">
        <v>848</v>
      </c>
      <c r="D3707" s="44">
        <v>40574</v>
      </c>
      <c r="E3707" s="43">
        <v>15</v>
      </c>
      <c r="F3707" s="43">
        <v>3732240</v>
      </c>
      <c r="G3707" s="43">
        <v>7.0000000000000007E-2</v>
      </c>
      <c r="H3707" s="43">
        <v>261257</v>
      </c>
      <c r="I3707" s="43" t="s">
        <v>76</v>
      </c>
      <c r="J3707" s="43" t="s">
        <v>141</v>
      </c>
      <c r="K3707" s="43">
        <f t="shared" si="456"/>
        <v>2011</v>
      </c>
      <c r="L3707" s="43">
        <f t="shared" si="457"/>
        <v>1</v>
      </c>
      <c r="M3707" s="43">
        <f t="shared" si="458"/>
        <v>0</v>
      </c>
      <c r="N3707" s="43">
        <f t="shared" si="459"/>
        <v>1</v>
      </c>
      <c r="O3707" s="43" t="str">
        <f t="shared" si="460"/>
        <v>D: 7%+</v>
      </c>
      <c r="P3707" s="45">
        <f t="shared" si="461"/>
        <v>3470983</v>
      </c>
      <c r="Q3707" s="45">
        <f>IF(L3707=1,F3707*INDEX(Asumsi!$B$5:$B$7,MATCH(I3707,Asumsi!$A$5:$A$7,0))-H3707,0)</f>
        <v>858415</v>
      </c>
      <c r="R3707" s="46">
        <f>MIN(G3707,INDEX(Asumsi!$C$5:$C$7,MATCH(I3707,Asumsi!$A$5:$A$7,0)))</f>
        <v>0.05</v>
      </c>
      <c r="S3707" s="43">
        <f t="shared" si="462"/>
        <v>1</v>
      </c>
      <c r="T3707" s="45">
        <f t="shared" si="463"/>
        <v>74644.800000000017</v>
      </c>
      <c r="U3707" s="45">
        <f>IF(L3707=1,F3707*INDEX(Asumsi!$B$5:$B$7,MATCH(I3707,Asumsi!$A$5:$A$7,0))-F3707*R3707,0)</f>
        <v>933060</v>
      </c>
      <c r="V3707" s="45">
        <f>IF(S3707=1,U3707*(1-Asumsi!$B$10),U3707)</f>
        <v>886407</v>
      </c>
    </row>
    <row r="3708" spans="1:22" x14ac:dyDescent="0.35">
      <c r="A3708" s="43">
        <v>9637</v>
      </c>
      <c r="B3708" s="43" t="s">
        <v>202</v>
      </c>
      <c r="C3708" s="43" t="s">
        <v>496</v>
      </c>
      <c r="D3708" s="44">
        <v>39816</v>
      </c>
      <c r="E3708" s="43">
        <v>12</v>
      </c>
      <c r="F3708" s="43">
        <v>1044980</v>
      </c>
      <c r="G3708" s="43">
        <v>0.08</v>
      </c>
      <c r="H3708" s="43">
        <v>83598</v>
      </c>
      <c r="I3708" s="43" t="s">
        <v>77</v>
      </c>
      <c r="J3708" s="43" t="s">
        <v>142</v>
      </c>
      <c r="K3708" s="43">
        <f t="shared" si="456"/>
        <v>2009</v>
      </c>
      <c r="L3708" s="43">
        <f t="shared" si="457"/>
        <v>1</v>
      </c>
      <c r="M3708" s="43">
        <f t="shared" si="458"/>
        <v>0</v>
      </c>
      <c r="N3708" s="43">
        <f t="shared" si="459"/>
        <v>1</v>
      </c>
      <c r="O3708" s="43" t="str">
        <f t="shared" si="460"/>
        <v>D: 7%+</v>
      </c>
      <c r="P3708" s="45">
        <f t="shared" si="461"/>
        <v>961382</v>
      </c>
      <c r="Q3708" s="45">
        <f>IF(L3708=1,F3708*INDEX(Asumsi!$B$5:$B$7,MATCH(I3708,Asumsi!$A$5:$A$7,0))-H3708,0)</f>
        <v>229896</v>
      </c>
      <c r="R3708" s="46">
        <f>MIN(G3708,INDEX(Asumsi!$C$5:$C$7,MATCH(I3708,Asumsi!$A$5:$A$7,0)))</f>
        <v>0.05</v>
      </c>
      <c r="S3708" s="43">
        <f t="shared" si="462"/>
        <v>1</v>
      </c>
      <c r="T3708" s="45">
        <f t="shared" si="463"/>
        <v>31349.399999999998</v>
      </c>
      <c r="U3708" s="45">
        <f>IF(L3708=1,F3708*INDEX(Asumsi!$B$5:$B$7,MATCH(I3708,Asumsi!$A$5:$A$7,0))-F3708*R3708,0)</f>
        <v>261245</v>
      </c>
      <c r="V3708" s="45">
        <f>IF(S3708=1,U3708*(1-Asumsi!$B$10),U3708)</f>
        <v>248182.75</v>
      </c>
    </row>
    <row r="3709" spans="1:22" x14ac:dyDescent="0.35">
      <c r="A3709" s="43">
        <v>9671</v>
      </c>
      <c r="B3709" s="43" t="s">
        <v>202</v>
      </c>
      <c r="C3709" s="43" t="s">
        <v>844</v>
      </c>
      <c r="D3709" s="44">
        <v>40798</v>
      </c>
      <c r="E3709" s="43">
        <v>6</v>
      </c>
      <c r="F3709" s="43">
        <v>25220</v>
      </c>
      <c r="G3709" s="43">
        <v>7.0000000000000007E-2</v>
      </c>
      <c r="H3709" s="43">
        <v>1765</v>
      </c>
      <c r="I3709" s="43" t="s">
        <v>76</v>
      </c>
      <c r="J3709" s="43" t="s">
        <v>138</v>
      </c>
      <c r="K3709" s="43">
        <f t="shared" si="456"/>
        <v>2011</v>
      </c>
      <c r="L3709" s="43">
        <f t="shared" si="457"/>
        <v>1</v>
      </c>
      <c r="M3709" s="43">
        <f t="shared" si="458"/>
        <v>0</v>
      </c>
      <c r="N3709" s="43">
        <f t="shared" si="459"/>
        <v>1</v>
      </c>
      <c r="O3709" s="43" t="str">
        <f t="shared" si="460"/>
        <v>D: 7%+</v>
      </c>
      <c r="P3709" s="45">
        <f t="shared" si="461"/>
        <v>23455</v>
      </c>
      <c r="Q3709" s="45">
        <f>IF(L3709=1,F3709*INDEX(Asumsi!$B$5:$B$7,MATCH(I3709,Asumsi!$A$5:$A$7,0))-H3709,0)</f>
        <v>5801</v>
      </c>
      <c r="R3709" s="46">
        <f>MIN(G3709,INDEX(Asumsi!$C$5:$C$7,MATCH(I3709,Asumsi!$A$5:$A$7,0)))</f>
        <v>0.05</v>
      </c>
      <c r="S3709" s="43">
        <f t="shared" si="462"/>
        <v>1</v>
      </c>
      <c r="T3709" s="45">
        <f t="shared" si="463"/>
        <v>504.40000000000009</v>
      </c>
      <c r="U3709" s="45">
        <f>IF(L3709=1,F3709*INDEX(Asumsi!$B$5:$B$7,MATCH(I3709,Asumsi!$A$5:$A$7,0))-F3709*R3709,0)</f>
        <v>6305</v>
      </c>
      <c r="V3709" s="45">
        <f>IF(S3709=1,U3709*(1-Asumsi!$B$10),U3709)</f>
        <v>5989.75</v>
      </c>
    </row>
    <row r="3710" spans="1:22" x14ac:dyDescent="0.35">
      <c r="A3710" s="43">
        <v>9957</v>
      </c>
      <c r="B3710" s="43" t="s">
        <v>202</v>
      </c>
      <c r="C3710" s="43" t="s">
        <v>848</v>
      </c>
      <c r="D3710" s="44">
        <v>40512</v>
      </c>
      <c r="E3710" s="43">
        <v>31</v>
      </c>
      <c r="F3710" s="43">
        <v>149500</v>
      </c>
      <c r="G3710" s="43">
        <v>0.06</v>
      </c>
      <c r="H3710" s="43">
        <v>8970</v>
      </c>
      <c r="I3710" s="43" t="s">
        <v>76</v>
      </c>
      <c r="J3710" s="43" t="s">
        <v>147</v>
      </c>
      <c r="K3710" s="43">
        <f t="shared" si="456"/>
        <v>2010</v>
      </c>
      <c r="L3710" s="43">
        <f t="shared" si="457"/>
        <v>1</v>
      </c>
      <c r="M3710" s="43">
        <f t="shared" si="458"/>
        <v>0</v>
      </c>
      <c r="N3710" s="43">
        <f t="shared" si="459"/>
        <v>1</v>
      </c>
      <c r="O3710" s="43" t="str">
        <f t="shared" si="460"/>
        <v>C: 4-6%</v>
      </c>
      <c r="P3710" s="45">
        <f t="shared" si="461"/>
        <v>140530</v>
      </c>
      <c r="Q3710" s="45">
        <f>IF(L3710=1,F3710*INDEX(Asumsi!$B$5:$B$7,MATCH(I3710,Asumsi!$A$5:$A$7,0))-H3710,0)</f>
        <v>35880</v>
      </c>
      <c r="R3710" s="46">
        <f>MIN(G3710,INDEX(Asumsi!$C$5:$C$7,MATCH(I3710,Asumsi!$A$5:$A$7,0)))</f>
        <v>0.05</v>
      </c>
      <c r="S3710" s="43">
        <f t="shared" si="462"/>
        <v>1</v>
      </c>
      <c r="T3710" s="45">
        <f t="shared" si="463"/>
        <v>1494.9999999999993</v>
      </c>
      <c r="U3710" s="45">
        <f>IF(L3710=1,F3710*INDEX(Asumsi!$B$5:$B$7,MATCH(I3710,Asumsi!$A$5:$A$7,0))-F3710*R3710,0)</f>
        <v>37375</v>
      </c>
      <c r="V3710" s="45">
        <f>IF(S3710=1,U3710*(1-Asumsi!$B$10),U3710)</f>
        <v>35506.25</v>
      </c>
    </row>
    <row r="3711" spans="1:22" x14ac:dyDescent="0.35">
      <c r="A3711" s="43">
        <v>10567</v>
      </c>
      <c r="B3711" s="43" t="s">
        <v>202</v>
      </c>
      <c r="C3711" s="43" t="s">
        <v>849</v>
      </c>
      <c r="D3711" s="44">
        <v>40997</v>
      </c>
      <c r="E3711" s="43">
        <v>10</v>
      </c>
      <c r="F3711" s="43">
        <v>2222016</v>
      </c>
      <c r="G3711" s="43">
        <v>0.09</v>
      </c>
      <c r="H3711" s="43">
        <v>199981</v>
      </c>
      <c r="I3711" s="43" t="s">
        <v>75</v>
      </c>
      <c r="J3711" s="43" t="s">
        <v>136</v>
      </c>
      <c r="K3711" s="43">
        <f t="shared" si="456"/>
        <v>2012</v>
      </c>
      <c r="L3711" s="43">
        <f t="shared" si="457"/>
        <v>1</v>
      </c>
      <c r="M3711" s="43">
        <f t="shared" si="458"/>
        <v>0</v>
      </c>
      <c r="N3711" s="43">
        <f t="shared" si="459"/>
        <v>1</v>
      </c>
      <c r="O3711" s="43" t="str">
        <f t="shared" si="460"/>
        <v>D: 7%+</v>
      </c>
      <c r="P3711" s="45">
        <f t="shared" si="461"/>
        <v>2022035</v>
      </c>
      <c r="Q3711" s="45">
        <f>IF(L3711=1,F3711*INDEX(Asumsi!$B$5:$B$7,MATCH(I3711,Asumsi!$A$5:$A$7,0))-H3711,0)</f>
        <v>466623.79999999993</v>
      </c>
      <c r="R3711" s="46">
        <f>MIN(G3711,INDEX(Asumsi!$C$5:$C$7,MATCH(I3711,Asumsi!$A$5:$A$7,0)))</f>
        <v>0.03</v>
      </c>
      <c r="S3711" s="43">
        <f t="shared" si="462"/>
        <v>1</v>
      </c>
      <c r="T3711" s="45">
        <f t="shared" si="463"/>
        <v>133320.95999999999</v>
      </c>
      <c r="U3711" s="45">
        <f>IF(L3711=1,F3711*INDEX(Asumsi!$B$5:$B$7,MATCH(I3711,Asumsi!$A$5:$A$7,0))-F3711*R3711,0)</f>
        <v>599944.31999999995</v>
      </c>
      <c r="V3711" s="45">
        <f>IF(S3711=1,U3711*(1-Asumsi!$B$10),U3711)</f>
        <v>569947.10399999993</v>
      </c>
    </row>
    <row r="3712" spans="1:22" x14ac:dyDescent="0.35">
      <c r="A3712" s="43">
        <v>12613</v>
      </c>
      <c r="B3712" s="43" t="s">
        <v>209</v>
      </c>
      <c r="C3712" s="43" t="s">
        <v>845</v>
      </c>
      <c r="D3712" s="44">
        <v>40278</v>
      </c>
      <c r="E3712" s="43">
        <v>3</v>
      </c>
      <c r="F3712" s="43">
        <v>31280</v>
      </c>
      <c r="G3712" s="43">
        <v>0.08</v>
      </c>
      <c r="H3712" s="43">
        <v>2502</v>
      </c>
      <c r="I3712" s="43" t="s">
        <v>76</v>
      </c>
      <c r="J3712" s="43" t="s">
        <v>138</v>
      </c>
      <c r="K3712" s="43">
        <f t="shared" si="456"/>
        <v>2010</v>
      </c>
      <c r="L3712" s="43">
        <f t="shared" si="457"/>
        <v>0</v>
      </c>
      <c r="M3712" s="43">
        <f t="shared" si="458"/>
        <v>1</v>
      </c>
      <c r="N3712" s="43">
        <f t="shared" si="459"/>
        <v>1</v>
      </c>
      <c r="O3712" s="43" t="str">
        <f t="shared" si="460"/>
        <v>D: 7%+</v>
      </c>
      <c r="P3712" s="45">
        <f t="shared" si="461"/>
        <v>0</v>
      </c>
      <c r="Q3712" s="45">
        <f>IF(L3712=1,F3712*INDEX(Asumsi!$B$5:$B$7,MATCH(I3712,Asumsi!$A$5:$A$7,0))-H3712,0)</f>
        <v>0</v>
      </c>
      <c r="R3712" s="46">
        <f>MIN(G3712,INDEX(Asumsi!$C$5:$C$7,MATCH(I3712,Asumsi!$A$5:$A$7,0)))</f>
        <v>0.05</v>
      </c>
      <c r="S3712" s="43">
        <f t="shared" si="462"/>
        <v>1</v>
      </c>
      <c r="T3712" s="45">
        <f t="shared" si="463"/>
        <v>0</v>
      </c>
      <c r="U3712" s="45">
        <f>IF(L3712=1,F3712*INDEX(Asumsi!$B$5:$B$7,MATCH(I3712,Asumsi!$A$5:$A$7,0))-F3712*R3712,0)</f>
        <v>0</v>
      </c>
      <c r="V3712" s="45">
        <f>IF(S3712=1,U3712*(1-Asumsi!$B$10),U3712)</f>
        <v>0</v>
      </c>
    </row>
    <row r="3713" spans="1:22" x14ac:dyDescent="0.35">
      <c r="A3713" s="43">
        <v>12711</v>
      </c>
      <c r="B3713" s="43" t="s">
        <v>202</v>
      </c>
      <c r="C3713" s="43" t="s">
        <v>844</v>
      </c>
      <c r="D3713" s="44">
        <v>40958</v>
      </c>
      <c r="E3713" s="43">
        <v>32</v>
      </c>
      <c r="F3713" s="43">
        <v>2973440</v>
      </c>
      <c r="G3713" s="43">
        <v>0</v>
      </c>
      <c r="H3713" s="43">
        <v>0</v>
      </c>
      <c r="I3713" s="43" t="s">
        <v>76</v>
      </c>
      <c r="J3713" s="43" t="s">
        <v>147</v>
      </c>
      <c r="K3713" s="43">
        <f t="shared" si="456"/>
        <v>2012</v>
      </c>
      <c r="L3713" s="43">
        <f t="shared" si="457"/>
        <v>1</v>
      </c>
      <c r="M3713" s="43">
        <f t="shared" si="458"/>
        <v>0</v>
      </c>
      <c r="N3713" s="43">
        <f t="shared" si="459"/>
        <v>1</v>
      </c>
      <c r="O3713" s="43" t="str">
        <f t="shared" si="460"/>
        <v>A: 0%</v>
      </c>
      <c r="P3713" s="45">
        <f t="shared" si="461"/>
        <v>2973440</v>
      </c>
      <c r="Q3713" s="45">
        <f>IF(L3713=1,F3713*INDEX(Asumsi!$B$5:$B$7,MATCH(I3713,Asumsi!$A$5:$A$7,0))-H3713,0)</f>
        <v>892032</v>
      </c>
      <c r="R3713" s="46">
        <f>MIN(G3713,INDEX(Asumsi!$C$5:$C$7,MATCH(I3713,Asumsi!$A$5:$A$7,0)))</f>
        <v>0</v>
      </c>
      <c r="S3713" s="43">
        <f t="shared" si="462"/>
        <v>0</v>
      </c>
      <c r="T3713" s="45">
        <f t="shared" si="463"/>
        <v>0</v>
      </c>
      <c r="U3713" s="45">
        <f>IF(L3713=1,F3713*INDEX(Asumsi!$B$5:$B$7,MATCH(I3713,Asumsi!$A$5:$A$7,0))-F3713*R3713,0)</f>
        <v>892032</v>
      </c>
      <c r="V3713" s="45">
        <f>IF(S3713=1,U3713*(1-Asumsi!$B$10),U3713)</f>
        <v>892032</v>
      </c>
    </row>
    <row r="3714" spans="1:22" x14ac:dyDescent="0.35">
      <c r="A3714" s="43">
        <v>13543</v>
      </c>
      <c r="B3714" s="43" t="s">
        <v>202</v>
      </c>
      <c r="C3714" s="43" t="s">
        <v>496</v>
      </c>
      <c r="D3714" s="44">
        <v>41129</v>
      </c>
      <c r="E3714" s="43">
        <v>2</v>
      </c>
      <c r="F3714" s="43">
        <v>55660</v>
      </c>
      <c r="G3714" s="43">
        <v>0.09</v>
      </c>
      <c r="H3714" s="43">
        <v>5009</v>
      </c>
      <c r="I3714" s="43" t="s">
        <v>76</v>
      </c>
      <c r="J3714" s="43" t="s">
        <v>140</v>
      </c>
      <c r="K3714" s="43">
        <f t="shared" ref="K3714:K3777" si="464">YEAR(D3714)</f>
        <v>2012</v>
      </c>
      <c r="L3714" s="43">
        <f t="shared" ref="L3714:L3777" si="465">IF(B3714="Order Finished",1,0)</f>
        <v>1</v>
      </c>
      <c r="M3714" s="43">
        <f t="shared" ref="M3714:M3777" si="466">IF(B3714="Order Returned",1,0)</f>
        <v>0</v>
      </c>
      <c r="N3714" s="43">
        <f t="shared" ref="N3714:N3777" si="467">IF(B3714="Order Cancelled",0,1)</f>
        <v>1</v>
      </c>
      <c r="O3714" s="43" t="str">
        <f t="shared" ref="O3714:O3777" si="468">IF(G3714=0,"A: 0%",IF(G3714&lt;=0.03,"B: 1-3%",IF(G3714&lt;=0.06,"C: 4-6%","D: 7%+")))</f>
        <v>D: 7%+</v>
      </c>
      <c r="P3714" s="45">
        <f t="shared" ref="P3714:P3777" si="469">IF(L3714=1,F3714-H3714,0)</f>
        <v>50651</v>
      </c>
      <c r="Q3714" s="45">
        <f>IF(L3714=1,F3714*INDEX(Asumsi!$B$5:$B$7,MATCH(I3714,Asumsi!$A$5:$A$7,0))-H3714,0)</f>
        <v>11689</v>
      </c>
      <c r="R3714" s="46">
        <f>MIN(G3714,INDEX(Asumsi!$C$5:$C$7,MATCH(I3714,Asumsi!$A$5:$A$7,0)))</f>
        <v>0.05</v>
      </c>
      <c r="S3714" s="43">
        <f t="shared" ref="S3714:S3777" si="470">IF(G3714&gt;R3714,1,0)</f>
        <v>1</v>
      </c>
      <c r="T3714" s="45">
        <f t="shared" ref="T3714:T3777" si="471">IF(L3714=1,F3714*(G3714-R3714),0)</f>
        <v>2226.3999999999996</v>
      </c>
      <c r="U3714" s="45">
        <f>IF(L3714=1,F3714*INDEX(Asumsi!$B$5:$B$7,MATCH(I3714,Asumsi!$A$5:$A$7,0))-F3714*R3714,0)</f>
        <v>13915</v>
      </c>
      <c r="V3714" s="45">
        <f>IF(S3714=1,U3714*(1-Asumsi!$B$10),U3714)</f>
        <v>13219.25</v>
      </c>
    </row>
    <row r="3715" spans="1:22" x14ac:dyDescent="0.35">
      <c r="A3715" s="43">
        <v>17924</v>
      </c>
      <c r="B3715" s="43" t="s">
        <v>202</v>
      </c>
      <c r="C3715" s="43" t="s">
        <v>845</v>
      </c>
      <c r="D3715" s="44">
        <v>40781</v>
      </c>
      <c r="E3715" s="43">
        <v>42</v>
      </c>
      <c r="F3715" s="43">
        <v>5014960</v>
      </c>
      <c r="G3715" s="43">
        <v>0.04</v>
      </c>
      <c r="H3715" s="43">
        <v>200598</v>
      </c>
      <c r="I3715" s="43" t="s">
        <v>76</v>
      </c>
      <c r="J3715" s="43" t="s">
        <v>141</v>
      </c>
      <c r="K3715" s="43">
        <f t="shared" si="464"/>
        <v>2011</v>
      </c>
      <c r="L3715" s="43">
        <f t="shared" si="465"/>
        <v>1</v>
      </c>
      <c r="M3715" s="43">
        <f t="shared" si="466"/>
        <v>0</v>
      </c>
      <c r="N3715" s="43">
        <f t="shared" si="467"/>
        <v>1</v>
      </c>
      <c r="O3715" s="43" t="str">
        <f t="shared" si="468"/>
        <v>C: 4-6%</v>
      </c>
      <c r="P3715" s="45">
        <f t="shared" si="469"/>
        <v>4814362</v>
      </c>
      <c r="Q3715" s="45">
        <f>IF(L3715=1,F3715*INDEX(Asumsi!$B$5:$B$7,MATCH(I3715,Asumsi!$A$5:$A$7,0))-H3715,0)</f>
        <v>1303890</v>
      </c>
      <c r="R3715" s="46">
        <f>MIN(G3715,INDEX(Asumsi!$C$5:$C$7,MATCH(I3715,Asumsi!$A$5:$A$7,0)))</f>
        <v>0.04</v>
      </c>
      <c r="S3715" s="43">
        <f t="shared" si="470"/>
        <v>0</v>
      </c>
      <c r="T3715" s="45">
        <f t="shared" si="471"/>
        <v>0</v>
      </c>
      <c r="U3715" s="45">
        <f>IF(L3715=1,F3715*INDEX(Asumsi!$B$5:$B$7,MATCH(I3715,Asumsi!$A$5:$A$7,0))-F3715*R3715,0)</f>
        <v>1303889.6000000001</v>
      </c>
      <c r="V3715" s="45">
        <f>IF(S3715=1,U3715*(1-Asumsi!$B$10),U3715)</f>
        <v>1303889.6000000001</v>
      </c>
    </row>
    <row r="3716" spans="1:22" x14ac:dyDescent="0.35">
      <c r="A3716" s="43">
        <v>18374</v>
      </c>
      <c r="B3716" s="43" t="s">
        <v>202</v>
      </c>
      <c r="C3716" s="43" t="s">
        <v>850</v>
      </c>
      <c r="D3716" s="44">
        <v>41182</v>
      </c>
      <c r="E3716" s="43">
        <v>21</v>
      </c>
      <c r="F3716" s="43">
        <v>300320</v>
      </c>
      <c r="G3716" s="43">
        <v>0.09</v>
      </c>
      <c r="H3716" s="43">
        <v>27029</v>
      </c>
      <c r="I3716" s="43" t="s">
        <v>76</v>
      </c>
      <c r="J3716" s="43" t="s">
        <v>145</v>
      </c>
      <c r="K3716" s="43">
        <f t="shared" si="464"/>
        <v>2012</v>
      </c>
      <c r="L3716" s="43">
        <f t="shared" si="465"/>
        <v>1</v>
      </c>
      <c r="M3716" s="43">
        <f t="shared" si="466"/>
        <v>0</v>
      </c>
      <c r="N3716" s="43">
        <f t="shared" si="467"/>
        <v>1</v>
      </c>
      <c r="O3716" s="43" t="str">
        <f t="shared" si="468"/>
        <v>D: 7%+</v>
      </c>
      <c r="P3716" s="45">
        <f t="shared" si="469"/>
        <v>273291</v>
      </c>
      <c r="Q3716" s="45">
        <f>IF(L3716=1,F3716*INDEX(Asumsi!$B$5:$B$7,MATCH(I3716,Asumsi!$A$5:$A$7,0))-H3716,0)</f>
        <v>63067</v>
      </c>
      <c r="R3716" s="46">
        <f>MIN(G3716,INDEX(Asumsi!$C$5:$C$7,MATCH(I3716,Asumsi!$A$5:$A$7,0)))</f>
        <v>0.05</v>
      </c>
      <c r="S3716" s="43">
        <f t="shared" si="470"/>
        <v>1</v>
      </c>
      <c r="T3716" s="45">
        <f t="shared" si="471"/>
        <v>12012.799999999997</v>
      </c>
      <c r="U3716" s="45">
        <f>IF(L3716=1,F3716*INDEX(Asumsi!$B$5:$B$7,MATCH(I3716,Asumsi!$A$5:$A$7,0))-F3716*R3716,0)</f>
        <v>75080</v>
      </c>
      <c r="V3716" s="45">
        <f>IF(S3716=1,U3716*(1-Asumsi!$B$10),U3716)</f>
        <v>71326</v>
      </c>
    </row>
    <row r="3717" spans="1:22" x14ac:dyDescent="0.35">
      <c r="A3717" s="43">
        <v>21638</v>
      </c>
      <c r="B3717" s="43" t="s">
        <v>202</v>
      </c>
      <c r="C3717" s="43" t="s">
        <v>848</v>
      </c>
      <c r="D3717" s="44">
        <v>41015</v>
      </c>
      <c r="E3717" s="43">
        <v>13</v>
      </c>
      <c r="F3717" s="43">
        <v>837860</v>
      </c>
      <c r="G3717" s="43">
        <v>0.03</v>
      </c>
      <c r="H3717" s="43">
        <v>25136</v>
      </c>
      <c r="I3717" s="43" t="s">
        <v>76</v>
      </c>
      <c r="J3717" s="43" t="s">
        <v>145</v>
      </c>
      <c r="K3717" s="43">
        <f t="shared" si="464"/>
        <v>2012</v>
      </c>
      <c r="L3717" s="43">
        <f t="shared" si="465"/>
        <v>1</v>
      </c>
      <c r="M3717" s="43">
        <f t="shared" si="466"/>
        <v>0</v>
      </c>
      <c r="N3717" s="43">
        <f t="shared" si="467"/>
        <v>1</v>
      </c>
      <c r="O3717" s="43" t="str">
        <f t="shared" si="468"/>
        <v>B: 1-3%</v>
      </c>
      <c r="P3717" s="45">
        <f t="shared" si="469"/>
        <v>812724</v>
      </c>
      <c r="Q3717" s="45">
        <f>IF(L3717=1,F3717*INDEX(Asumsi!$B$5:$B$7,MATCH(I3717,Asumsi!$A$5:$A$7,0))-H3717,0)</f>
        <v>226222</v>
      </c>
      <c r="R3717" s="46">
        <f>MIN(G3717,INDEX(Asumsi!$C$5:$C$7,MATCH(I3717,Asumsi!$A$5:$A$7,0)))</f>
        <v>0.03</v>
      </c>
      <c r="S3717" s="43">
        <f t="shared" si="470"/>
        <v>0</v>
      </c>
      <c r="T3717" s="45">
        <f t="shared" si="471"/>
        <v>0</v>
      </c>
      <c r="U3717" s="45">
        <f>IF(L3717=1,F3717*INDEX(Asumsi!$B$5:$B$7,MATCH(I3717,Asumsi!$A$5:$A$7,0))-F3717*R3717,0)</f>
        <v>226222.2</v>
      </c>
      <c r="V3717" s="45">
        <f>IF(S3717=1,U3717*(1-Asumsi!$B$10),U3717)</f>
        <v>226222.2</v>
      </c>
    </row>
    <row r="3718" spans="1:22" x14ac:dyDescent="0.35">
      <c r="A3718" s="43">
        <v>22407</v>
      </c>
      <c r="B3718" s="43" t="s">
        <v>202</v>
      </c>
      <c r="C3718" s="43" t="s">
        <v>844</v>
      </c>
      <c r="D3718" s="44">
        <v>40134</v>
      </c>
      <c r="E3718" s="43">
        <v>20</v>
      </c>
      <c r="F3718" s="43">
        <v>1352880</v>
      </c>
      <c r="G3718" s="43">
        <v>7.0000000000000007E-2</v>
      </c>
      <c r="H3718" s="43">
        <v>94702</v>
      </c>
      <c r="I3718" s="43" t="s">
        <v>76</v>
      </c>
      <c r="J3718" s="43" t="s">
        <v>138</v>
      </c>
      <c r="K3718" s="43">
        <f t="shared" si="464"/>
        <v>2009</v>
      </c>
      <c r="L3718" s="43">
        <f t="shared" si="465"/>
        <v>1</v>
      </c>
      <c r="M3718" s="43">
        <f t="shared" si="466"/>
        <v>0</v>
      </c>
      <c r="N3718" s="43">
        <f t="shared" si="467"/>
        <v>1</v>
      </c>
      <c r="O3718" s="43" t="str">
        <f t="shared" si="468"/>
        <v>D: 7%+</v>
      </c>
      <c r="P3718" s="45">
        <f t="shared" si="469"/>
        <v>1258178</v>
      </c>
      <c r="Q3718" s="45">
        <f>IF(L3718=1,F3718*INDEX(Asumsi!$B$5:$B$7,MATCH(I3718,Asumsi!$A$5:$A$7,0))-H3718,0)</f>
        <v>311162</v>
      </c>
      <c r="R3718" s="46">
        <f>MIN(G3718,INDEX(Asumsi!$C$5:$C$7,MATCH(I3718,Asumsi!$A$5:$A$7,0)))</f>
        <v>0.05</v>
      </c>
      <c r="S3718" s="43">
        <f t="shared" si="470"/>
        <v>1</v>
      </c>
      <c r="T3718" s="45">
        <f t="shared" si="471"/>
        <v>27057.600000000006</v>
      </c>
      <c r="U3718" s="45">
        <f>IF(L3718=1,F3718*INDEX(Asumsi!$B$5:$B$7,MATCH(I3718,Asumsi!$A$5:$A$7,0))-F3718*R3718,0)</f>
        <v>338220</v>
      </c>
      <c r="V3718" s="45">
        <f>IF(S3718=1,U3718*(1-Asumsi!$B$10),U3718)</f>
        <v>321309</v>
      </c>
    </row>
    <row r="3719" spans="1:22" x14ac:dyDescent="0.35">
      <c r="A3719" s="43">
        <v>25314</v>
      </c>
      <c r="B3719" s="43" t="s">
        <v>202</v>
      </c>
      <c r="C3719" s="43" t="s">
        <v>850</v>
      </c>
      <c r="D3719" s="44">
        <v>40963</v>
      </c>
      <c r="E3719" s="43">
        <v>43</v>
      </c>
      <c r="F3719" s="43">
        <v>15359024</v>
      </c>
      <c r="G3719" s="43">
        <v>0</v>
      </c>
      <c r="H3719" s="43">
        <v>0</v>
      </c>
      <c r="I3719" s="43" t="s">
        <v>77</v>
      </c>
      <c r="J3719" s="43" t="s">
        <v>137</v>
      </c>
      <c r="K3719" s="43">
        <f t="shared" si="464"/>
        <v>2012</v>
      </c>
      <c r="L3719" s="43">
        <f t="shared" si="465"/>
        <v>1</v>
      </c>
      <c r="M3719" s="43">
        <f t="shared" si="466"/>
        <v>0</v>
      </c>
      <c r="N3719" s="43">
        <f t="shared" si="467"/>
        <v>1</v>
      </c>
      <c r="O3719" s="43" t="str">
        <f t="shared" si="468"/>
        <v>A: 0%</v>
      </c>
      <c r="P3719" s="45">
        <f t="shared" si="469"/>
        <v>15359024</v>
      </c>
      <c r="Q3719" s="45">
        <f>IF(L3719=1,F3719*INDEX(Asumsi!$B$5:$B$7,MATCH(I3719,Asumsi!$A$5:$A$7,0))-H3719,0)</f>
        <v>4607707.2</v>
      </c>
      <c r="R3719" s="46">
        <f>MIN(G3719,INDEX(Asumsi!$C$5:$C$7,MATCH(I3719,Asumsi!$A$5:$A$7,0)))</f>
        <v>0</v>
      </c>
      <c r="S3719" s="43">
        <f t="shared" si="470"/>
        <v>0</v>
      </c>
      <c r="T3719" s="45">
        <f t="shared" si="471"/>
        <v>0</v>
      </c>
      <c r="U3719" s="45">
        <f>IF(L3719=1,F3719*INDEX(Asumsi!$B$5:$B$7,MATCH(I3719,Asumsi!$A$5:$A$7,0))-F3719*R3719,0)</f>
        <v>4607707.2</v>
      </c>
      <c r="V3719" s="45">
        <f>IF(S3719=1,U3719*(1-Asumsi!$B$10),U3719)</f>
        <v>4607707.2</v>
      </c>
    </row>
    <row r="3720" spans="1:22" x14ac:dyDescent="0.35">
      <c r="A3720" s="43">
        <v>25574</v>
      </c>
      <c r="B3720" s="43" t="s">
        <v>202</v>
      </c>
      <c r="C3720" s="43" t="s">
        <v>414</v>
      </c>
      <c r="D3720" s="44">
        <v>39884</v>
      </c>
      <c r="E3720" s="43">
        <v>46</v>
      </c>
      <c r="F3720" s="43">
        <v>10148140</v>
      </c>
      <c r="G3720" s="43">
        <v>0</v>
      </c>
      <c r="H3720" s="43">
        <v>0</v>
      </c>
      <c r="I3720" s="43" t="s">
        <v>75</v>
      </c>
      <c r="J3720" s="43" t="s">
        <v>143</v>
      </c>
      <c r="K3720" s="43">
        <f t="shared" si="464"/>
        <v>2009</v>
      </c>
      <c r="L3720" s="43">
        <f t="shared" si="465"/>
        <v>1</v>
      </c>
      <c r="M3720" s="43">
        <f t="shared" si="466"/>
        <v>0</v>
      </c>
      <c r="N3720" s="43">
        <f t="shared" si="467"/>
        <v>1</v>
      </c>
      <c r="O3720" s="43" t="str">
        <f t="shared" si="468"/>
        <v>A: 0%</v>
      </c>
      <c r="P3720" s="45">
        <f t="shared" si="469"/>
        <v>10148140</v>
      </c>
      <c r="Q3720" s="45">
        <f>IF(L3720=1,F3720*INDEX(Asumsi!$B$5:$B$7,MATCH(I3720,Asumsi!$A$5:$A$7,0))-H3720,0)</f>
        <v>3044442</v>
      </c>
      <c r="R3720" s="46">
        <f>MIN(G3720,INDEX(Asumsi!$C$5:$C$7,MATCH(I3720,Asumsi!$A$5:$A$7,0)))</f>
        <v>0</v>
      </c>
      <c r="S3720" s="43">
        <f t="shared" si="470"/>
        <v>0</v>
      </c>
      <c r="T3720" s="45">
        <f t="shared" si="471"/>
        <v>0</v>
      </c>
      <c r="U3720" s="45">
        <f>IF(L3720=1,F3720*INDEX(Asumsi!$B$5:$B$7,MATCH(I3720,Asumsi!$A$5:$A$7,0))-F3720*R3720,0)</f>
        <v>3044442</v>
      </c>
      <c r="V3720" s="45">
        <f>IF(S3720=1,U3720*(1-Asumsi!$B$10),U3720)</f>
        <v>3044442</v>
      </c>
    </row>
    <row r="3721" spans="1:22" x14ac:dyDescent="0.35">
      <c r="A3721" s="43">
        <v>26310</v>
      </c>
      <c r="B3721" s="43" t="s">
        <v>202</v>
      </c>
      <c r="C3721" s="43" t="s">
        <v>846</v>
      </c>
      <c r="D3721" s="44">
        <v>41119</v>
      </c>
      <c r="E3721" s="43">
        <v>5</v>
      </c>
      <c r="F3721" s="43">
        <v>154820</v>
      </c>
      <c r="G3721" s="43">
        <v>0.05</v>
      </c>
      <c r="H3721" s="43">
        <v>7741</v>
      </c>
      <c r="I3721" s="43" t="s">
        <v>76</v>
      </c>
      <c r="J3721" s="43" t="s">
        <v>146</v>
      </c>
      <c r="K3721" s="43">
        <f t="shared" si="464"/>
        <v>2012</v>
      </c>
      <c r="L3721" s="43">
        <f t="shared" si="465"/>
        <v>1</v>
      </c>
      <c r="M3721" s="43">
        <f t="shared" si="466"/>
        <v>0</v>
      </c>
      <c r="N3721" s="43">
        <f t="shared" si="467"/>
        <v>1</v>
      </c>
      <c r="O3721" s="43" t="str">
        <f t="shared" si="468"/>
        <v>C: 4-6%</v>
      </c>
      <c r="P3721" s="45">
        <f t="shared" si="469"/>
        <v>147079</v>
      </c>
      <c r="Q3721" s="45">
        <f>IF(L3721=1,F3721*INDEX(Asumsi!$B$5:$B$7,MATCH(I3721,Asumsi!$A$5:$A$7,0))-H3721,0)</f>
        <v>38705</v>
      </c>
      <c r="R3721" s="46">
        <f>MIN(G3721,INDEX(Asumsi!$C$5:$C$7,MATCH(I3721,Asumsi!$A$5:$A$7,0)))</f>
        <v>0.05</v>
      </c>
      <c r="S3721" s="43">
        <f t="shared" si="470"/>
        <v>0</v>
      </c>
      <c r="T3721" s="45">
        <f t="shared" si="471"/>
        <v>0</v>
      </c>
      <c r="U3721" s="45">
        <f>IF(L3721=1,F3721*INDEX(Asumsi!$B$5:$B$7,MATCH(I3721,Asumsi!$A$5:$A$7,0))-F3721*R3721,0)</f>
        <v>38705</v>
      </c>
      <c r="V3721" s="45">
        <f>IF(S3721=1,U3721*(1-Asumsi!$B$10),U3721)</f>
        <v>38705</v>
      </c>
    </row>
    <row r="3722" spans="1:22" x14ac:dyDescent="0.35">
      <c r="A3722" s="43">
        <v>27616</v>
      </c>
      <c r="B3722" s="43" t="s">
        <v>202</v>
      </c>
      <c r="C3722" s="43" t="s">
        <v>849</v>
      </c>
      <c r="D3722" s="44">
        <v>41120</v>
      </c>
      <c r="E3722" s="43">
        <v>3</v>
      </c>
      <c r="F3722" s="43">
        <v>1228280</v>
      </c>
      <c r="G3722" s="43">
        <v>0.09</v>
      </c>
      <c r="H3722" s="43">
        <v>110545</v>
      </c>
      <c r="I3722" s="43" t="s">
        <v>77</v>
      </c>
      <c r="J3722" s="43" t="s">
        <v>139</v>
      </c>
      <c r="K3722" s="43">
        <f t="shared" si="464"/>
        <v>2012</v>
      </c>
      <c r="L3722" s="43">
        <f t="shared" si="465"/>
        <v>1</v>
      </c>
      <c r="M3722" s="43">
        <f t="shared" si="466"/>
        <v>0</v>
      </c>
      <c r="N3722" s="43">
        <f t="shared" si="467"/>
        <v>1</v>
      </c>
      <c r="O3722" s="43" t="str">
        <f t="shared" si="468"/>
        <v>D: 7%+</v>
      </c>
      <c r="P3722" s="45">
        <f t="shared" si="469"/>
        <v>1117735</v>
      </c>
      <c r="Q3722" s="45">
        <f>IF(L3722=1,F3722*INDEX(Asumsi!$B$5:$B$7,MATCH(I3722,Asumsi!$A$5:$A$7,0))-H3722,0)</f>
        <v>257939</v>
      </c>
      <c r="R3722" s="46">
        <f>MIN(G3722,INDEX(Asumsi!$C$5:$C$7,MATCH(I3722,Asumsi!$A$5:$A$7,0)))</f>
        <v>0.05</v>
      </c>
      <c r="S3722" s="43">
        <f t="shared" si="470"/>
        <v>1</v>
      </c>
      <c r="T3722" s="45">
        <f t="shared" si="471"/>
        <v>49131.19999999999</v>
      </c>
      <c r="U3722" s="45">
        <f>IF(L3722=1,F3722*INDEX(Asumsi!$B$5:$B$7,MATCH(I3722,Asumsi!$A$5:$A$7,0))-F3722*R3722,0)</f>
        <v>307070</v>
      </c>
      <c r="V3722" s="45">
        <f>IF(S3722=1,U3722*(1-Asumsi!$B$10),U3722)</f>
        <v>291716.5</v>
      </c>
    </row>
    <row r="3723" spans="1:22" x14ac:dyDescent="0.35">
      <c r="A3723" s="43">
        <v>29539</v>
      </c>
      <c r="B3723" s="43" t="s">
        <v>202</v>
      </c>
      <c r="C3723" s="43" t="s">
        <v>846</v>
      </c>
      <c r="D3723" s="44">
        <v>40656</v>
      </c>
      <c r="E3723" s="43">
        <v>24</v>
      </c>
      <c r="F3723" s="43">
        <v>446400</v>
      </c>
      <c r="G3723" s="43">
        <v>0.1</v>
      </c>
      <c r="H3723" s="43">
        <v>44640</v>
      </c>
      <c r="I3723" s="43" t="s">
        <v>76</v>
      </c>
      <c r="J3723" s="43" t="s">
        <v>146</v>
      </c>
      <c r="K3723" s="43">
        <f t="shared" si="464"/>
        <v>2011</v>
      </c>
      <c r="L3723" s="43">
        <f t="shared" si="465"/>
        <v>1</v>
      </c>
      <c r="M3723" s="43">
        <f t="shared" si="466"/>
        <v>0</v>
      </c>
      <c r="N3723" s="43">
        <f t="shared" si="467"/>
        <v>1</v>
      </c>
      <c r="O3723" s="43" t="str">
        <f t="shared" si="468"/>
        <v>D: 7%+</v>
      </c>
      <c r="P3723" s="45">
        <f t="shared" si="469"/>
        <v>401760</v>
      </c>
      <c r="Q3723" s="45">
        <f>IF(L3723=1,F3723*INDEX(Asumsi!$B$5:$B$7,MATCH(I3723,Asumsi!$A$5:$A$7,0))-H3723,0)</f>
        <v>89280</v>
      </c>
      <c r="R3723" s="46">
        <f>MIN(G3723,INDEX(Asumsi!$C$5:$C$7,MATCH(I3723,Asumsi!$A$5:$A$7,0)))</f>
        <v>0.05</v>
      </c>
      <c r="S3723" s="43">
        <f t="shared" si="470"/>
        <v>1</v>
      </c>
      <c r="T3723" s="45">
        <f t="shared" si="471"/>
        <v>22320</v>
      </c>
      <c r="U3723" s="45">
        <f>IF(L3723=1,F3723*INDEX(Asumsi!$B$5:$B$7,MATCH(I3723,Asumsi!$A$5:$A$7,0))-F3723*R3723,0)</f>
        <v>111600</v>
      </c>
      <c r="V3723" s="45">
        <f>IF(S3723=1,U3723*(1-Asumsi!$B$10),U3723)</f>
        <v>106020</v>
      </c>
    </row>
    <row r="3724" spans="1:22" x14ac:dyDescent="0.35">
      <c r="A3724" s="43">
        <v>31106</v>
      </c>
      <c r="B3724" s="43" t="s">
        <v>202</v>
      </c>
      <c r="C3724" s="43" t="s">
        <v>850</v>
      </c>
      <c r="D3724" s="44">
        <v>40955</v>
      </c>
      <c r="E3724" s="43">
        <v>37</v>
      </c>
      <c r="F3724" s="43">
        <v>203800</v>
      </c>
      <c r="G3724" s="43">
        <v>0</v>
      </c>
      <c r="H3724" s="43">
        <v>0</v>
      </c>
      <c r="I3724" s="43" t="s">
        <v>76</v>
      </c>
      <c r="J3724" s="43" t="s">
        <v>149</v>
      </c>
      <c r="K3724" s="43">
        <f t="shared" si="464"/>
        <v>2012</v>
      </c>
      <c r="L3724" s="43">
        <f t="shared" si="465"/>
        <v>1</v>
      </c>
      <c r="M3724" s="43">
        <f t="shared" si="466"/>
        <v>0</v>
      </c>
      <c r="N3724" s="43">
        <f t="shared" si="467"/>
        <v>1</v>
      </c>
      <c r="O3724" s="43" t="str">
        <f t="shared" si="468"/>
        <v>A: 0%</v>
      </c>
      <c r="P3724" s="45">
        <f t="shared" si="469"/>
        <v>203800</v>
      </c>
      <c r="Q3724" s="45">
        <f>IF(L3724=1,F3724*INDEX(Asumsi!$B$5:$B$7,MATCH(I3724,Asumsi!$A$5:$A$7,0))-H3724,0)</f>
        <v>61140</v>
      </c>
      <c r="R3724" s="46">
        <f>MIN(G3724,INDEX(Asumsi!$C$5:$C$7,MATCH(I3724,Asumsi!$A$5:$A$7,0)))</f>
        <v>0</v>
      </c>
      <c r="S3724" s="43">
        <f t="shared" si="470"/>
        <v>0</v>
      </c>
      <c r="T3724" s="45">
        <f t="shared" si="471"/>
        <v>0</v>
      </c>
      <c r="U3724" s="45">
        <f>IF(L3724=1,F3724*INDEX(Asumsi!$B$5:$B$7,MATCH(I3724,Asumsi!$A$5:$A$7,0))-F3724*R3724,0)</f>
        <v>61140</v>
      </c>
      <c r="V3724" s="45">
        <f>IF(S3724=1,U3724*(1-Asumsi!$B$10),U3724)</f>
        <v>61140</v>
      </c>
    </row>
    <row r="3725" spans="1:22" x14ac:dyDescent="0.35">
      <c r="A3725" s="43">
        <v>31140</v>
      </c>
      <c r="B3725" s="43" t="s">
        <v>202</v>
      </c>
      <c r="C3725" s="43" t="s">
        <v>849</v>
      </c>
      <c r="D3725" s="44">
        <v>40575</v>
      </c>
      <c r="E3725" s="43">
        <v>4</v>
      </c>
      <c r="F3725" s="43">
        <v>26840</v>
      </c>
      <c r="G3725" s="43">
        <v>0.03</v>
      </c>
      <c r="H3725" s="43">
        <v>805</v>
      </c>
      <c r="I3725" s="43" t="s">
        <v>76</v>
      </c>
      <c r="J3725" s="43" t="s">
        <v>149</v>
      </c>
      <c r="K3725" s="43">
        <f t="shared" si="464"/>
        <v>2011</v>
      </c>
      <c r="L3725" s="43">
        <f t="shared" si="465"/>
        <v>1</v>
      </c>
      <c r="M3725" s="43">
        <f t="shared" si="466"/>
        <v>0</v>
      </c>
      <c r="N3725" s="43">
        <f t="shared" si="467"/>
        <v>1</v>
      </c>
      <c r="O3725" s="43" t="str">
        <f t="shared" si="468"/>
        <v>B: 1-3%</v>
      </c>
      <c r="P3725" s="45">
        <f t="shared" si="469"/>
        <v>26035</v>
      </c>
      <c r="Q3725" s="45">
        <f>IF(L3725=1,F3725*INDEX(Asumsi!$B$5:$B$7,MATCH(I3725,Asumsi!$A$5:$A$7,0))-H3725,0)</f>
        <v>7247</v>
      </c>
      <c r="R3725" s="46">
        <f>MIN(G3725,INDEX(Asumsi!$C$5:$C$7,MATCH(I3725,Asumsi!$A$5:$A$7,0)))</f>
        <v>0.03</v>
      </c>
      <c r="S3725" s="43">
        <f t="shared" si="470"/>
        <v>0</v>
      </c>
      <c r="T3725" s="45">
        <f t="shared" si="471"/>
        <v>0</v>
      </c>
      <c r="U3725" s="45">
        <f>IF(L3725=1,F3725*INDEX(Asumsi!$B$5:$B$7,MATCH(I3725,Asumsi!$A$5:$A$7,0))-F3725*R3725,0)</f>
        <v>7246.8</v>
      </c>
      <c r="V3725" s="45">
        <f>IF(S3725=1,U3725*(1-Asumsi!$B$10),U3725)</f>
        <v>7246.8</v>
      </c>
    </row>
    <row r="3726" spans="1:22" x14ac:dyDescent="0.35">
      <c r="A3726" s="43">
        <v>31170</v>
      </c>
      <c r="B3726" s="43" t="s">
        <v>202</v>
      </c>
      <c r="C3726" s="43" t="s">
        <v>848</v>
      </c>
      <c r="D3726" s="44">
        <v>40935</v>
      </c>
      <c r="E3726" s="43">
        <v>32</v>
      </c>
      <c r="F3726" s="43">
        <v>641140</v>
      </c>
      <c r="G3726" s="43">
        <v>0.09</v>
      </c>
      <c r="H3726" s="43">
        <v>57703</v>
      </c>
      <c r="I3726" s="43" t="s">
        <v>77</v>
      </c>
      <c r="J3726" s="43" t="s">
        <v>142</v>
      </c>
      <c r="K3726" s="43">
        <f t="shared" si="464"/>
        <v>2012</v>
      </c>
      <c r="L3726" s="43">
        <f t="shared" si="465"/>
        <v>1</v>
      </c>
      <c r="M3726" s="43">
        <f t="shared" si="466"/>
        <v>0</v>
      </c>
      <c r="N3726" s="43">
        <f t="shared" si="467"/>
        <v>1</v>
      </c>
      <c r="O3726" s="43" t="str">
        <f t="shared" si="468"/>
        <v>D: 7%+</v>
      </c>
      <c r="P3726" s="45">
        <f t="shared" si="469"/>
        <v>583437</v>
      </c>
      <c r="Q3726" s="45">
        <f>IF(L3726=1,F3726*INDEX(Asumsi!$B$5:$B$7,MATCH(I3726,Asumsi!$A$5:$A$7,0))-H3726,0)</f>
        <v>134639</v>
      </c>
      <c r="R3726" s="46">
        <f>MIN(G3726,INDEX(Asumsi!$C$5:$C$7,MATCH(I3726,Asumsi!$A$5:$A$7,0)))</f>
        <v>0.05</v>
      </c>
      <c r="S3726" s="43">
        <f t="shared" si="470"/>
        <v>1</v>
      </c>
      <c r="T3726" s="45">
        <f t="shared" si="471"/>
        <v>25645.599999999995</v>
      </c>
      <c r="U3726" s="45">
        <f>IF(L3726=1,F3726*INDEX(Asumsi!$B$5:$B$7,MATCH(I3726,Asumsi!$A$5:$A$7,0))-F3726*R3726,0)</f>
        <v>160285</v>
      </c>
      <c r="V3726" s="45">
        <f>IF(S3726=1,U3726*(1-Asumsi!$B$10),U3726)</f>
        <v>152270.75</v>
      </c>
    </row>
    <row r="3727" spans="1:22" x14ac:dyDescent="0.35">
      <c r="A3727" s="43">
        <v>31520</v>
      </c>
      <c r="B3727" s="43" t="s">
        <v>202</v>
      </c>
      <c r="C3727" s="43" t="s">
        <v>414</v>
      </c>
      <c r="D3727" s="44">
        <v>40875</v>
      </c>
      <c r="E3727" s="43">
        <v>23</v>
      </c>
      <c r="F3727" s="43">
        <v>277420</v>
      </c>
      <c r="G3727" s="43">
        <v>0.09</v>
      </c>
      <c r="H3727" s="43">
        <v>24968</v>
      </c>
      <c r="I3727" s="43" t="s">
        <v>75</v>
      </c>
      <c r="J3727" s="43" t="s">
        <v>144</v>
      </c>
      <c r="K3727" s="43">
        <f t="shared" si="464"/>
        <v>2011</v>
      </c>
      <c r="L3727" s="43">
        <f t="shared" si="465"/>
        <v>1</v>
      </c>
      <c r="M3727" s="43">
        <f t="shared" si="466"/>
        <v>0</v>
      </c>
      <c r="N3727" s="43">
        <f t="shared" si="467"/>
        <v>1</v>
      </c>
      <c r="O3727" s="43" t="str">
        <f t="shared" si="468"/>
        <v>D: 7%+</v>
      </c>
      <c r="P3727" s="45">
        <f t="shared" si="469"/>
        <v>252452</v>
      </c>
      <c r="Q3727" s="45">
        <f>IF(L3727=1,F3727*INDEX(Asumsi!$B$5:$B$7,MATCH(I3727,Asumsi!$A$5:$A$7,0))-H3727,0)</f>
        <v>58258</v>
      </c>
      <c r="R3727" s="46">
        <f>MIN(G3727,INDEX(Asumsi!$C$5:$C$7,MATCH(I3727,Asumsi!$A$5:$A$7,0)))</f>
        <v>0.03</v>
      </c>
      <c r="S3727" s="43">
        <f t="shared" si="470"/>
        <v>1</v>
      </c>
      <c r="T3727" s="45">
        <f t="shared" si="471"/>
        <v>16645.2</v>
      </c>
      <c r="U3727" s="45">
        <f>IF(L3727=1,F3727*INDEX(Asumsi!$B$5:$B$7,MATCH(I3727,Asumsi!$A$5:$A$7,0))-F3727*R3727,0)</f>
        <v>74903.399999999994</v>
      </c>
      <c r="V3727" s="45">
        <f>IF(S3727=1,U3727*(1-Asumsi!$B$10),U3727)</f>
        <v>71158.23</v>
      </c>
    </row>
    <row r="3728" spans="1:22" x14ac:dyDescent="0.35">
      <c r="A3728" s="43">
        <v>34663</v>
      </c>
      <c r="B3728" s="43" t="s">
        <v>202</v>
      </c>
      <c r="C3728" s="43" t="s">
        <v>850</v>
      </c>
      <c r="D3728" s="44">
        <v>40730</v>
      </c>
      <c r="E3728" s="43">
        <v>38</v>
      </c>
      <c r="F3728" s="43">
        <v>58372980</v>
      </c>
      <c r="G3728" s="43">
        <v>0.05</v>
      </c>
      <c r="H3728" s="43">
        <v>2918649</v>
      </c>
      <c r="I3728" s="43" t="s">
        <v>77</v>
      </c>
      <c r="J3728" s="43" t="s">
        <v>134</v>
      </c>
      <c r="K3728" s="43">
        <f t="shared" si="464"/>
        <v>2011</v>
      </c>
      <c r="L3728" s="43">
        <f t="shared" si="465"/>
        <v>1</v>
      </c>
      <c r="M3728" s="43">
        <f t="shared" si="466"/>
        <v>0</v>
      </c>
      <c r="N3728" s="43">
        <f t="shared" si="467"/>
        <v>1</v>
      </c>
      <c r="O3728" s="43" t="str">
        <f t="shared" si="468"/>
        <v>C: 4-6%</v>
      </c>
      <c r="P3728" s="45">
        <f t="shared" si="469"/>
        <v>55454331</v>
      </c>
      <c r="Q3728" s="45">
        <f>IF(L3728=1,F3728*INDEX(Asumsi!$B$5:$B$7,MATCH(I3728,Asumsi!$A$5:$A$7,0))-H3728,0)</f>
        <v>14593245</v>
      </c>
      <c r="R3728" s="46">
        <f>MIN(G3728,INDEX(Asumsi!$C$5:$C$7,MATCH(I3728,Asumsi!$A$5:$A$7,0)))</f>
        <v>0.05</v>
      </c>
      <c r="S3728" s="43">
        <f t="shared" si="470"/>
        <v>0</v>
      </c>
      <c r="T3728" s="45">
        <f t="shared" si="471"/>
        <v>0</v>
      </c>
      <c r="U3728" s="45">
        <f>IF(L3728=1,F3728*INDEX(Asumsi!$B$5:$B$7,MATCH(I3728,Asumsi!$A$5:$A$7,0))-F3728*R3728,0)</f>
        <v>14593245</v>
      </c>
      <c r="V3728" s="45">
        <f>IF(S3728=1,U3728*(1-Asumsi!$B$10),U3728)</f>
        <v>14593245</v>
      </c>
    </row>
    <row r="3729" spans="1:22" x14ac:dyDescent="0.35">
      <c r="A3729" s="43">
        <v>35842</v>
      </c>
      <c r="B3729" s="43" t="s">
        <v>202</v>
      </c>
      <c r="C3729" s="43" t="s">
        <v>849</v>
      </c>
      <c r="D3729" s="44">
        <v>41053</v>
      </c>
      <c r="E3729" s="43">
        <v>18</v>
      </c>
      <c r="F3729" s="43">
        <v>107580</v>
      </c>
      <c r="G3729" s="43">
        <v>0.03</v>
      </c>
      <c r="H3729" s="43">
        <v>3227</v>
      </c>
      <c r="I3729" s="43" t="s">
        <v>76</v>
      </c>
      <c r="J3729" s="43" t="s">
        <v>149</v>
      </c>
      <c r="K3729" s="43">
        <f t="shared" si="464"/>
        <v>2012</v>
      </c>
      <c r="L3729" s="43">
        <f t="shared" si="465"/>
        <v>1</v>
      </c>
      <c r="M3729" s="43">
        <f t="shared" si="466"/>
        <v>0</v>
      </c>
      <c r="N3729" s="43">
        <f t="shared" si="467"/>
        <v>1</v>
      </c>
      <c r="O3729" s="43" t="str">
        <f t="shared" si="468"/>
        <v>B: 1-3%</v>
      </c>
      <c r="P3729" s="45">
        <f t="shared" si="469"/>
        <v>104353</v>
      </c>
      <c r="Q3729" s="45">
        <f>IF(L3729=1,F3729*INDEX(Asumsi!$B$5:$B$7,MATCH(I3729,Asumsi!$A$5:$A$7,0))-H3729,0)</f>
        <v>29047</v>
      </c>
      <c r="R3729" s="46">
        <f>MIN(G3729,INDEX(Asumsi!$C$5:$C$7,MATCH(I3729,Asumsi!$A$5:$A$7,0)))</f>
        <v>0.03</v>
      </c>
      <c r="S3729" s="43">
        <f t="shared" si="470"/>
        <v>0</v>
      </c>
      <c r="T3729" s="45">
        <f t="shared" si="471"/>
        <v>0</v>
      </c>
      <c r="U3729" s="45">
        <f>IF(L3729=1,F3729*INDEX(Asumsi!$B$5:$B$7,MATCH(I3729,Asumsi!$A$5:$A$7,0))-F3729*R3729,0)</f>
        <v>29046.6</v>
      </c>
      <c r="V3729" s="45">
        <f>IF(S3729=1,U3729*(1-Asumsi!$B$10),U3729)</f>
        <v>29046.6</v>
      </c>
    </row>
    <row r="3730" spans="1:22" x14ac:dyDescent="0.35">
      <c r="A3730" s="43">
        <v>36131</v>
      </c>
      <c r="B3730" s="43" t="s">
        <v>202</v>
      </c>
      <c r="C3730" s="43" t="s">
        <v>851</v>
      </c>
      <c r="D3730" s="44">
        <v>39950</v>
      </c>
      <c r="E3730" s="43">
        <v>43</v>
      </c>
      <c r="F3730" s="43">
        <v>709920</v>
      </c>
      <c r="G3730" s="43">
        <v>7.0000000000000007E-2</v>
      </c>
      <c r="H3730" s="43">
        <v>49694</v>
      </c>
      <c r="I3730" s="43" t="s">
        <v>76</v>
      </c>
      <c r="J3730" s="43" t="s">
        <v>145</v>
      </c>
      <c r="K3730" s="43">
        <f t="shared" si="464"/>
        <v>2009</v>
      </c>
      <c r="L3730" s="43">
        <f t="shared" si="465"/>
        <v>1</v>
      </c>
      <c r="M3730" s="43">
        <f t="shared" si="466"/>
        <v>0</v>
      </c>
      <c r="N3730" s="43">
        <f t="shared" si="467"/>
        <v>1</v>
      </c>
      <c r="O3730" s="43" t="str">
        <f t="shared" si="468"/>
        <v>D: 7%+</v>
      </c>
      <c r="P3730" s="45">
        <f t="shared" si="469"/>
        <v>660226</v>
      </c>
      <c r="Q3730" s="45">
        <f>IF(L3730=1,F3730*INDEX(Asumsi!$B$5:$B$7,MATCH(I3730,Asumsi!$A$5:$A$7,0))-H3730,0)</f>
        <v>163282</v>
      </c>
      <c r="R3730" s="46">
        <f>MIN(G3730,INDEX(Asumsi!$C$5:$C$7,MATCH(I3730,Asumsi!$A$5:$A$7,0)))</f>
        <v>0.05</v>
      </c>
      <c r="S3730" s="43">
        <f t="shared" si="470"/>
        <v>1</v>
      </c>
      <c r="T3730" s="45">
        <f t="shared" si="471"/>
        <v>14198.400000000003</v>
      </c>
      <c r="U3730" s="45">
        <f>IF(L3730=1,F3730*INDEX(Asumsi!$B$5:$B$7,MATCH(I3730,Asumsi!$A$5:$A$7,0))-F3730*R3730,0)</f>
        <v>177480</v>
      </c>
      <c r="V3730" s="45">
        <f>IF(S3730=1,U3730*(1-Asumsi!$B$10),U3730)</f>
        <v>168606</v>
      </c>
    </row>
    <row r="3731" spans="1:22" x14ac:dyDescent="0.35">
      <c r="A3731" s="43">
        <v>36992</v>
      </c>
      <c r="B3731" s="43" t="s">
        <v>209</v>
      </c>
      <c r="C3731" s="43" t="s">
        <v>851</v>
      </c>
      <c r="D3731" s="44">
        <v>40154</v>
      </c>
      <c r="E3731" s="43">
        <v>34</v>
      </c>
      <c r="F3731" s="43">
        <v>918160</v>
      </c>
      <c r="G3731" s="43">
        <v>0.04</v>
      </c>
      <c r="H3731" s="43">
        <v>36726</v>
      </c>
      <c r="I3731" s="43" t="s">
        <v>76</v>
      </c>
      <c r="J3731" s="43" t="s">
        <v>148</v>
      </c>
      <c r="K3731" s="43">
        <f t="shared" si="464"/>
        <v>2009</v>
      </c>
      <c r="L3731" s="43">
        <f t="shared" si="465"/>
        <v>0</v>
      </c>
      <c r="M3731" s="43">
        <f t="shared" si="466"/>
        <v>1</v>
      </c>
      <c r="N3731" s="43">
        <f t="shared" si="467"/>
        <v>1</v>
      </c>
      <c r="O3731" s="43" t="str">
        <f t="shared" si="468"/>
        <v>C: 4-6%</v>
      </c>
      <c r="P3731" s="45">
        <f t="shared" si="469"/>
        <v>0</v>
      </c>
      <c r="Q3731" s="45">
        <f>IF(L3731=1,F3731*INDEX(Asumsi!$B$5:$B$7,MATCH(I3731,Asumsi!$A$5:$A$7,0))-H3731,0)</f>
        <v>0</v>
      </c>
      <c r="R3731" s="46">
        <f>MIN(G3731,INDEX(Asumsi!$C$5:$C$7,MATCH(I3731,Asumsi!$A$5:$A$7,0)))</f>
        <v>0.04</v>
      </c>
      <c r="S3731" s="43">
        <f t="shared" si="470"/>
        <v>0</v>
      </c>
      <c r="T3731" s="45">
        <f t="shared" si="471"/>
        <v>0</v>
      </c>
      <c r="U3731" s="45">
        <f>IF(L3731=1,F3731*INDEX(Asumsi!$B$5:$B$7,MATCH(I3731,Asumsi!$A$5:$A$7,0))-F3731*R3731,0)</f>
        <v>0</v>
      </c>
      <c r="V3731" s="45">
        <f>IF(S3731=1,U3731*(1-Asumsi!$B$10),U3731)</f>
        <v>0</v>
      </c>
    </row>
    <row r="3732" spans="1:22" x14ac:dyDescent="0.35">
      <c r="A3732" s="43">
        <v>38596</v>
      </c>
      <c r="B3732" s="43" t="s">
        <v>209</v>
      </c>
      <c r="C3732" s="43" t="s">
        <v>851</v>
      </c>
      <c r="D3732" s="44">
        <v>40270</v>
      </c>
      <c r="E3732" s="43">
        <v>20</v>
      </c>
      <c r="F3732" s="43">
        <v>387400</v>
      </c>
      <c r="G3732" s="43">
        <v>0.06</v>
      </c>
      <c r="H3732" s="43">
        <v>23244</v>
      </c>
      <c r="I3732" s="43" t="s">
        <v>76</v>
      </c>
      <c r="J3732" s="43" t="s">
        <v>147</v>
      </c>
      <c r="K3732" s="43">
        <f t="shared" si="464"/>
        <v>2010</v>
      </c>
      <c r="L3732" s="43">
        <f t="shared" si="465"/>
        <v>0</v>
      </c>
      <c r="M3732" s="43">
        <f t="shared" si="466"/>
        <v>1</v>
      </c>
      <c r="N3732" s="43">
        <f t="shared" si="467"/>
        <v>1</v>
      </c>
      <c r="O3732" s="43" t="str">
        <f t="shared" si="468"/>
        <v>C: 4-6%</v>
      </c>
      <c r="P3732" s="45">
        <f t="shared" si="469"/>
        <v>0</v>
      </c>
      <c r="Q3732" s="45">
        <f>IF(L3732=1,F3732*INDEX(Asumsi!$B$5:$B$7,MATCH(I3732,Asumsi!$A$5:$A$7,0))-H3732,0)</f>
        <v>0</v>
      </c>
      <c r="R3732" s="46">
        <f>MIN(G3732,INDEX(Asumsi!$C$5:$C$7,MATCH(I3732,Asumsi!$A$5:$A$7,0)))</f>
        <v>0.05</v>
      </c>
      <c r="S3732" s="43">
        <f t="shared" si="470"/>
        <v>1</v>
      </c>
      <c r="T3732" s="45">
        <f t="shared" si="471"/>
        <v>0</v>
      </c>
      <c r="U3732" s="45">
        <f>IF(L3732=1,F3732*INDEX(Asumsi!$B$5:$B$7,MATCH(I3732,Asumsi!$A$5:$A$7,0))-F3732*R3732,0)</f>
        <v>0</v>
      </c>
      <c r="V3732" s="45">
        <f>IF(S3732=1,U3732*(1-Asumsi!$B$10),U3732)</f>
        <v>0</v>
      </c>
    </row>
    <row r="3733" spans="1:22" x14ac:dyDescent="0.35">
      <c r="A3733" s="43">
        <v>39143</v>
      </c>
      <c r="B3733" s="43" t="s">
        <v>202</v>
      </c>
      <c r="C3733" s="43" t="s">
        <v>845</v>
      </c>
      <c r="D3733" s="44">
        <v>41005</v>
      </c>
      <c r="E3733" s="43">
        <v>46</v>
      </c>
      <c r="F3733" s="43">
        <v>13460140</v>
      </c>
      <c r="G3733" s="43">
        <v>0.05</v>
      </c>
      <c r="H3733" s="43">
        <v>673007</v>
      </c>
      <c r="I3733" s="43" t="s">
        <v>75</v>
      </c>
      <c r="J3733" s="43" t="s">
        <v>143</v>
      </c>
      <c r="K3733" s="43">
        <f t="shared" si="464"/>
        <v>2012</v>
      </c>
      <c r="L3733" s="43">
        <f t="shared" si="465"/>
        <v>1</v>
      </c>
      <c r="M3733" s="43">
        <f t="shared" si="466"/>
        <v>0</v>
      </c>
      <c r="N3733" s="43">
        <f t="shared" si="467"/>
        <v>1</v>
      </c>
      <c r="O3733" s="43" t="str">
        <f t="shared" si="468"/>
        <v>C: 4-6%</v>
      </c>
      <c r="P3733" s="45">
        <f t="shared" si="469"/>
        <v>12787133</v>
      </c>
      <c r="Q3733" s="45">
        <f>IF(L3733=1,F3733*INDEX(Asumsi!$B$5:$B$7,MATCH(I3733,Asumsi!$A$5:$A$7,0))-H3733,0)</f>
        <v>3365035</v>
      </c>
      <c r="R3733" s="46">
        <f>MIN(G3733,INDEX(Asumsi!$C$5:$C$7,MATCH(I3733,Asumsi!$A$5:$A$7,0)))</f>
        <v>0.03</v>
      </c>
      <c r="S3733" s="43">
        <f t="shared" si="470"/>
        <v>1</v>
      </c>
      <c r="T3733" s="45">
        <f t="shared" si="471"/>
        <v>269202.80000000005</v>
      </c>
      <c r="U3733" s="45">
        <f>IF(L3733=1,F3733*INDEX(Asumsi!$B$5:$B$7,MATCH(I3733,Asumsi!$A$5:$A$7,0))-F3733*R3733,0)</f>
        <v>3634237.8</v>
      </c>
      <c r="V3733" s="45">
        <f>IF(S3733=1,U3733*(1-Asumsi!$B$10),U3733)</f>
        <v>3452525.9099999997</v>
      </c>
    </row>
    <row r="3734" spans="1:22" x14ac:dyDescent="0.35">
      <c r="A3734" s="43">
        <v>41186</v>
      </c>
      <c r="B3734" s="43" t="s">
        <v>209</v>
      </c>
      <c r="C3734" s="43" t="s">
        <v>851</v>
      </c>
      <c r="D3734" s="44">
        <v>40504</v>
      </c>
      <c r="E3734" s="43">
        <v>33</v>
      </c>
      <c r="F3734" s="43">
        <v>1106683</v>
      </c>
      <c r="G3734" s="43">
        <v>0.08</v>
      </c>
      <c r="H3734" s="43">
        <v>88535</v>
      </c>
      <c r="I3734" s="43" t="s">
        <v>77</v>
      </c>
      <c r="J3734" s="43" t="s">
        <v>137</v>
      </c>
      <c r="K3734" s="43">
        <f t="shared" si="464"/>
        <v>2010</v>
      </c>
      <c r="L3734" s="43">
        <f t="shared" si="465"/>
        <v>0</v>
      </c>
      <c r="M3734" s="43">
        <f t="shared" si="466"/>
        <v>1</v>
      </c>
      <c r="N3734" s="43">
        <f t="shared" si="467"/>
        <v>1</v>
      </c>
      <c r="O3734" s="43" t="str">
        <f t="shared" si="468"/>
        <v>D: 7%+</v>
      </c>
      <c r="P3734" s="45">
        <f t="shared" si="469"/>
        <v>0</v>
      </c>
      <c r="Q3734" s="45">
        <f>IF(L3734=1,F3734*INDEX(Asumsi!$B$5:$B$7,MATCH(I3734,Asumsi!$A$5:$A$7,0))-H3734,0)</f>
        <v>0</v>
      </c>
      <c r="R3734" s="46">
        <f>MIN(G3734,INDEX(Asumsi!$C$5:$C$7,MATCH(I3734,Asumsi!$A$5:$A$7,0)))</f>
        <v>0.05</v>
      </c>
      <c r="S3734" s="43">
        <f t="shared" si="470"/>
        <v>1</v>
      </c>
      <c r="T3734" s="45">
        <f t="shared" si="471"/>
        <v>0</v>
      </c>
      <c r="U3734" s="45">
        <f>IF(L3734=1,F3734*INDEX(Asumsi!$B$5:$B$7,MATCH(I3734,Asumsi!$A$5:$A$7,0))-F3734*R3734,0)</f>
        <v>0</v>
      </c>
      <c r="V3734" s="45">
        <f>IF(S3734=1,U3734*(1-Asumsi!$B$10),U3734)</f>
        <v>0</v>
      </c>
    </row>
    <row r="3735" spans="1:22" x14ac:dyDescent="0.35">
      <c r="A3735" s="43">
        <v>43493</v>
      </c>
      <c r="B3735" s="43" t="s">
        <v>202</v>
      </c>
      <c r="C3735" s="43" t="s">
        <v>850</v>
      </c>
      <c r="D3735" s="44">
        <v>41039</v>
      </c>
      <c r="E3735" s="43">
        <v>22</v>
      </c>
      <c r="F3735" s="43">
        <v>305040</v>
      </c>
      <c r="G3735" s="43">
        <v>0.03</v>
      </c>
      <c r="H3735" s="43">
        <v>9151</v>
      </c>
      <c r="I3735" s="43" t="s">
        <v>76</v>
      </c>
      <c r="J3735" s="43" t="s">
        <v>145</v>
      </c>
      <c r="K3735" s="43">
        <f t="shared" si="464"/>
        <v>2012</v>
      </c>
      <c r="L3735" s="43">
        <f t="shared" si="465"/>
        <v>1</v>
      </c>
      <c r="M3735" s="43">
        <f t="shared" si="466"/>
        <v>0</v>
      </c>
      <c r="N3735" s="43">
        <f t="shared" si="467"/>
        <v>1</v>
      </c>
      <c r="O3735" s="43" t="str">
        <f t="shared" si="468"/>
        <v>B: 1-3%</v>
      </c>
      <c r="P3735" s="45">
        <f t="shared" si="469"/>
        <v>295889</v>
      </c>
      <c r="Q3735" s="45">
        <f>IF(L3735=1,F3735*INDEX(Asumsi!$B$5:$B$7,MATCH(I3735,Asumsi!$A$5:$A$7,0))-H3735,0)</f>
        <v>82361</v>
      </c>
      <c r="R3735" s="46">
        <f>MIN(G3735,INDEX(Asumsi!$C$5:$C$7,MATCH(I3735,Asumsi!$A$5:$A$7,0)))</f>
        <v>0.03</v>
      </c>
      <c r="S3735" s="43">
        <f t="shared" si="470"/>
        <v>0</v>
      </c>
      <c r="T3735" s="45">
        <f t="shared" si="471"/>
        <v>0</v>
      </c>
      <c r="U3735" s="45">
        <f>IF(L3735=1,F3735*INDEX(Asumsi!$B$5:$B$7,MATCH(I3735,Asumsi!$A$5:$A$7,0))-F3735*R3735,0)</f>
        <v>82360.800000000003</v>
      </c>
      <c r="V3735" s="45">
        <f>IF(S3735=1,U3735*(1-Asumsi!$B$10),U3735)</f>
        <v>82360.800000000003</v>
      </c>
    </row>
    <row r="3736" spans="1:22" x14ac:dyDescent="0.35">
      <c r="A3736" s="43">
        <v>43555</v>
      </c>
      <c r="B3736" s="43" t="s">
        <v>202</v>
      </c>
      <c r="C3736" s="43" t="s">
        <v>844</v>
      </c>
      <c r="D3736" s="44">
        <v>41093</v>
      </c>
      <c r="E3736" s="43">
        <v>34</v>
      </c>
      <c r="F3736" s="43">
        <v>87080</v>
      </c>
      <c r="G3736" s="43">
        <v>0</v>
      </c>
      <c r="H3736" s="43">
        <v>0</v>
      </c>
      <c r="I3736" s="43" t="s">
        <v>76</v>
      </c>
      <c r="J3736" s="43" t="s">
        <v>150</v>
      </c>
      <c r="K3736" s="43">
        <f t="shared" si="464"/>
        <v>2012</v>
      </c>
      <c r="L3736" s="43">
        <f t="shared" si="465"/>
        <v>1</v>
      </c>
      <c r="M3736" s="43">
        <f t="shared" si="466"/>
        <v>0</v>
      </c>
      <c r="N3736" s="43">
        <f t="shared" si="467"/>
        <v>1</v>
      </c>
      <c r="O3736" s="43" t="str">
        <f t="shared" si="468"/>
        <v>A: 0%</v>
      </c>
      <c r="P3736" s="45">
        <f t="shared" si="469"/>
        <v>87080</v>
      </c>
      <c r="Q3736" s="45">
        <f>IF(L3736=1,F3736*INDEX(Asumsi!$B$5:$B$7,MATCH(I3736,Asumsi!$A$5:$A$7,0))-H3736,0)</f>
        <v>26124</v>
      </c>
      <c r="R3736" s="46">
        <f>MIN(G3736,INDEX(Asumsi!$C$5:$C$7,MATCH(I3736,Asumsi!$A$5:$A$7,0)))</f>
        <v>0</v>
      </c>
      <c r="S3736" s="43">
        <f t="shared" si="470"/>
        <v>0</v>
      </c>
      <c r="T3736" s="45">
        <f t="shared" si="471"/>
        <v>0</v>
      </c>
      <c r="U3736" s="45">
        <f>IF(L3736=1,F3736*INDEX(Asumsi!$B$5:$B$7,MATCH(I3736,Asumsi!$A$5:$A$7,0))-F3736*R3736,0)</f>
        <v>26124</v>
      </c>
      <c r="V3736" s="45">
        <f>IF(S3736=1,U3736*(1-Asumsi!$B$10),U3736)</f>
        <v>26124</v>
      </c>
    </row>
    <row r="3737" spans="1:22" x14ac:dyDescent="0.35">
      <c r="A3737" s="43">
        <v>44452</v>
      </c>
      <c r="B3737" s="43" t="s">
        <v>202</v>
      </c>
      <c r="C3737" s="43" t="s">
        <v>849</v>
      </c>
      <c r="D3737" s="44">
        <v>40886</v>
      </c>
      <c r="E3737" s="43">
        <v>50</v>
      </c>
      <c r="F3737" s="43">
        <v>660540</v>
      </c>
      <c r="G3737" s="43">
        <v>7.0000000000000007E-2</v>
      </c>
      <c r="H3737" s="43">
        <v>46238</v>
      </c>
      <c r="I3737" s="43" t="s">
        <v>76</v>
      </c>
      <c r="J3737" s="43" t="s">
        <v>145</v>
      </c>
      <c r="K3737" s="43">
        <f t="shared" si="464"/>
        <v>2011</v>
      </c>
      <c r="L3737" s="43">
        <f t="shared" si="465"/>
        <v>1</v>
      </c>
      <c r="M3737" s="43">
        <f t="shared" si="466"/>
        <v>0</v>
      </c>
      <c r="N3737" s="43">
        <f t="shared" si="467"/>
        <v>1</v>
      </c>
      <c r="O3737" s="43" t="str">
        <f t="shared" si="468"/>
        <v>D: 7%+</v>
      </c>
      <c r="P3737" s="45">
        <f t="shared" si="469"/>
        <v>614302</v>
      </c>
      <c r="Q3737" s="45">
        <f>IF(L3737=1,F3737*INDEX(Asumsi!$B$5:$B$7,MATCH(I3737,Asumsi!$A$5:$A$7,0))-H3737,0)</f>
        <v>151924</v>
      </c>
      <c r="R3737" s="46">
        <f>MIN(G3737,INDEX(Asumsi!$C$5:$C$7,MATCH(I3737,Asumsi!$A$5:$A$7,0)))</f>
        <v>0.05</v>
      </c>
      <c r="S3737" s="43">
        <f t="shared" si="470"/>
        <v>1</v>
      </c>
      <c r="T3737" s="45">
        <f t="shared" si="471"/>
        <v>13210.800000000003</v>
      </c>
      <c r="U3737" s="45">
        <f>IF(L3737=1,F3737*INDEX(Asumsi!$B$5:$B$7,MATCH(I3737,Asumsi!$A$5:$A$7,0))-F3737*R3737,0)</f>
        <v>165135</v>
      </c>
      <c r="V3737" s="45">
        <f>IF(S3737=1,U3737*(1-Asumsi!$B$10),U3737)</f>
        <v>156878.25</v>
      </c>
    </row>
    <row r="3738" spans="1:22" x14ac:dyDescent="0.35">
      <c r="A3738" s="43">
        <v>45506</v>
      </c>
      <c r="B3738" s="43" t="s">
        <v>202</v>
      </c>
      <c r="C3738" s="43" t="s">
        <v>846</v>
      </c>
      <c r="D3738" s="44">
        <v>40903</v>
      </c>
      <c r="E3738" s="43">
        <v>3</v>
      </c>
      <c r="F3738" s="43">
        <v>896733</v>
      </c>
      <c r="G3738" s="43">
        <v>0.03</v>
      </c>
      <c r="H3738" s="43">
        <v>26902</v>
      </c>
      <c r="I3738" s="43" t="s">
        <v>77</v>
      </c>
      <c r="J3738" s="43" t="s">
        <v>137</v>
      </c>
      <c r="K3738" s="43">
        <f t="shared" si="464"/>
        <v>2011</v>
      </c>
      <c r="L3738" s="43">
        <f t="shared" si="465"/>
        <v>1</v>
      </c>
      <c r="M3738" s="43">
        <f t="shared" si="466"/>
        <v>0</v>
      </c>
      <c r="N3738" s="43">
        <f t="shared" si="467"/>
        <v>1</v>
      </c>
      <c r="O3738" s="43" t="str">
        <f t="shared" si="468"/>
        <v>B: 1-3%</v>
      </c>
      <c r="P3738" s="45">
        <f t="shared" si="469"/>
        <v>869831</v>
      </c>
      <c r="Q3738" s="45">
        <f>IF(L3738=1,F3738*INDEX(Asumsi!$B$5:$B$7,MATCH(I3738,Asumsi!$A$5:$A$7,0))-H3738,0)</f>
        <v>242117.89999999997</v>
      </c>
      <c r="R3738" s="46">
        <f>MIN(G3738,INDEX(Asumsi!$C$5:$C$7,MATCH(I3738,Asumsi!$A$5:$A$7,0)))</f>
        <v>0.03</v>
      </c>
      <c r="S3738" s="43">
        <f t="shared" si="470"/>
        <v>0</v>
      </c>
      <c r="T3738" s="45">
        <f t="shared" si="471"/>
        <v>0</v>
      </c>
      <c r="U3738" s="45">
        <f>IF(L3738=1,F3738*INDEX(Asumsi!$B$5:$B$7,MATCH(I3738,Asumsi!$A$5:$A$7,0))-F3738*R3738,0)</f>
        <v>242117.90999999997</v>
      </c>
      <c r="V3738" s="45">
        <f>IF(S3738=1,U3738*(1-Asumsi!$B$10),U3738)</f>
        <v>242117.90999999997</v>
      </c>
    </row>
    <row r="3739" spans="1:22" x14ac:dyDescent="0.35">
      <c r="A3739" s="43">
        <v>45767</v>
      </c>
      <c r="B3739" s="43" t="s">
        <v>209</v>
      </c>
      <c r="C3739" s="43" t="s">
        <v>850</v>
      </c>
      <c r="D3739" s="44">
        <v>41100</v>
      </c>
      <c r="E3739" s="43">
        <v>49</v>
      </c>
      <c r="F3739" s="43">
        <v>1683020</v>
      </c>
      <c r="G3739" s="43">
        <v>0.05</v>
      </c>
      <c r="H3739" s="43">
        <v>84151</v>
      </c>
      <c r="I3739" s="43" t="s">
        <v>76</v>
      </c>
      <c r="J3739" s="43" t="s">
        <v>140</v>
      </c>
      <c r="K3739" s="43">
        <f t="shared" si="464"/>
        <v>2012</v>
      </c>
      <c r="L3739" s="43">
        <f t="shared" si="465"/>
        <v>0</v>
      </c>
      <c r="M3739" s="43">
        <f t="shared" si="466"/>
        <v>1</v>
      </c>
      <c r="N3739" s="43">
        <f t="shared" si="467"/>
        <v>1</v>
      </c>
      <c r="O3739" s="43" t="str">
        <f t="shared" si="468"/>
        <v>C: 4-6%</v>
      </c>
      <c r="P3739" s="45">
        <f t="shared" si="469"/>
        <v>0</v>
      </c>
      <c r="Q3739" s="45">
        <f>IF(L3739=1,F3739*INDEX(Asumsi!$B$5:$B$7,MATCH(I3739,Asumsi!$A$5:$A$7,0))-H3739,0)</f>
        <v>0</v>
      </c>
      <c r="R3739" s="46">
        <f>MIN(G3739,INDEX(Asumsi!$C$5:$C$7,MATCH(I3739,Asumsi!$A$5:$A$7,0)))</f>
        <v>0.05</v>
      </c>
      <c r="S3739" s="43">
        <f t="shared" si="470"/>
        <v>0</v>
      </c>
      <c r="T3739" s="45">
        <f t="shared" si="471"/>
        <v>0</v>
      </c>
      <c r="U3739" s="45">
        <f>IF(L3739=1,F3739*INDEX(Asumsi!$B$5:$B$7,MATCH(I3739,Asumsi!$A$5:$A$7,0))-F3739*R3739,0)</f>
        <v>0</v>
      </c>
      <c r="V3739" s="45">
        <f>IF(S3739=1,U3739*(1-Asumsi!$B$10),U3739)</f>
        <v>0</v>
      </c>
    </row>
    <row r="3740" spans="1:22" x14ac:dyDescent="0.35">
      <c r="A3740" s="43">
        <v>45986</v>
      </c>
      <c r="B3740" s="43" t="s">
        <v>202</v>
      </c>
      <c r="C3740" s="43" t="s">
        <v>848</v>
      </c>
      <c r="D3740" s="44">
        <v>40172</v>
      </c>
      <c r="E3740" s="43">
        <v>20</v>
      </c>
      <c r="F3740" s="43">
        <v>142140</v>
      </c>
      <c r="G3740" s="43">
        <v>0.08</v>
      </c>
      <c r="H3740" s="43">
        <v>11371</v>
      </c>
      <c r="I3740" s="43" t="s">
        <v>76</v>
      </c>
      <c r="J3740" s="43" t="s">
        <v>146</v>
      </c>
      <c r="K3740" s="43">
        <f t="shared" si="464"/>
        <v>2009</v>
      </c>
      <c r="L3740" s="43">
        <f t="shared" si="465"/>
        <v>1</v>
      </c>
      <c r="M3740" s="43">
        <f t="shared" si="466"/>
        <v>0</v>
      </c>
      <c r="N3740" s="43">
        <f t="shared" si="467"/>
        <v>1</v>
      </c>
      <c r="O3740" s="43" t="str">
        <f t="shared" si="468"/>
        <v>D: 7%+</v>
      </c>
      <c r="P3740" s="45">
        <f t="shared" si="469"/>
        <v>130769</v>
      </c>
      <c r="Q3740" s="45">
        <f>IF(L3740=1,F3740*INDEX(Asumsi!$B$5:$B$7,MATCH(I3740,Asumsi!$A$5:$A$7,0))-H3740,0)</f>
        <v>31271</v>
      </c>
      <c r="R3740" s="46">
        <f>MIN(G3740,INDEX(Asumsi!$C$5:$C$7,MATCH(I3740,Asumsi!$A$5:$A$7,0)))</f>
        <v>0.05</v>
      </c>
      <c r="S3740" s="43">
        <f t="shared" si="470"/>
        <v>1</v>
      </c>
      <c r="T3740" s="45">
        <f t="shared" si="471"/>
        <v>4264.2</v>
      </c>
      <c r="U3740" s="45">
        <f>IF(L3740=1,F3740*INDEX(Asumsi!$B$5:$B$7,MATCH(I3740,Asumsi!$A$5:$A$7,0))-F3740*R3740,0)</f>
        <v>35535</v>
      </c>
      <c r="V3740" s="45">
        <f>IF(S3740=1,U3740*(1-Asumsi!$B$10),U3740)</f>
        <v>33758.25</v>
      </c>
    </row>
    <row r="3741" spans="1:22" x14ac:dyDescent="0.35">
      <c r="A3741" s="43">
        <v>46881</v>
      </c>
      <c r="B3741" s="43" t="s">
        <v>202</v>
      </c>
      <c r="C3741" s="43" t="s">
        <v>850</v>
      </c>
      <c r="D3741" s="44">
        <v>40092</v>
      </c>
      <c r="E3741" s="43">
        <v>31</v>
      </c>
      <c r="F3741" s="43">
        <v>352560</v>
      </c>
      <c r="G3741" s="43">
        <v>7.0000000000000007E-2</v>
      </c>
      <c r="H3741" s="43">
        <v>24679</v>
      </c>
      <c r="I3741" s="43" t="s">
        <v>76</v>
      </c>
      <c r="J3741" s="43" t="s">
        <v>138</v>
      </c>
      <c r="K3741" s="43">
        <f t="shared" si="464"/>
        <v>2009</v>
      </c>
      <c r="L3741" s="43">
        <f t="shared" si="465"/>
        <v>1</v>
      </c>
      <c r="M3741" s="43">
        <f t="shared" si="466"/>
        <v>0</v>
      </c>
      <c r="N3741" s="43">
        <f t="shared" si="467"/>
        <v>1</v>
      </c>
      <c r="O3741" s="43" t="str">
        <f t="shared" si="468"/>
        <v>D: 7%+</v>
      </c>
      <c r="P3741" s="45">
        <f t="shared" si="469"/>
        <v>327881</v>
      </c>
      <c r="Q3741" s="45">
        <f>IF(L3741=1,F3741*INDEX(Asumsi!$B$5:$B$7,MATCH(I3741,Asumsi!$A$5:$A$7,0))-H3741,0)</f>
        <v>81089</v>
      </c>
      <c r="R3741" s="46">
        <f>MIN(G3741,INDEX(Asumsi!$C$5:$C$7,MATCH(I3741,Asumsi!$A$5:$A$7,0)))</f>
        <v>0.05</v>
      </c>
      <c r="S3741" s="43">
        <f t="shared" si="470"/>
        <v>1</v>
      </c>
      <c r="T3741" s="45">
        <f t="shared" si="471"/>
        <v>7051.2000000000016</v>
      </c>
      <c r="U3741" s="45">
        <f>IF(L3741=1,F3741*INDEX(Asumsi!$B$5:$B$7,MATCH(I3741,Asumsi!$A$5:$A$7,0))-F3741*R3741,0)</f>
        <v>88140</v>
      </c>
      <c r="V3741" s="45">
        <f>IF(S3741=1,U3741*(1-Asumsi!$B$10),U3741)</f>
        <v>83733</v>
      </c>
    </row>
    <row r="3742" spans="1:22" x14ac:dyDescent="0.35">
      <c r="A3742" s="43">
        <v>46979</v>
      </c>
      <c r="B3742" s="43" t="s">
        <v>202</v>
      </c>
      <c r="C3742" s="43" t="s">
        <v>846</v>
      </c>
      <c r="D3742" s="44">
        <v>41106</v>
      </c>
      <c r="E3742" s="43">
        <v>30</v>
      </c>
      <c r="F3742" s="43">
        <v>17436920</v>
      </c>
      <c r="G3742" s="43">
        <v>0.09</v>
      </c>
      <c r="H3742" s="43">
        <v>1569323</v>
      </c>
      <c r="I3742" s="43" t="s">
        <v>77</v>
      </c>
      <c r="J3742" s="43" t="s">
        <v>134</v>
      </c>
      <c r="K3742" s="43">
        <f t="shared" si="464"/>
        <v>2012</v>
      </c>
      <c r="L3742" s="43">
        <f t="shared" si="465"/>
        <v>1</v>
      </c>
      <c r="M3742" s="43">
        <f t="shared" si="466"/>
        <v>0</v>
      </c>
      <c r="N3742" s="43">
        <f t="shared" si="467"/>
        <v>1</v>
      </c>
      <c r="O3742" s="43" t="str">
        <f t="shared" si="468"/>
        <v>D: 7%+</v>
      </c>
      <c r="P3742" s="45">
        <f t="shared" si="469"/>
        <v>15867597</v>
      </c>
      <c r="Q3742" s="45">
        <f>IF(L3742=1,F3742*INDEX(Asumsi!$B$5:$B$7,MATCH(I3742,Asumsi!$A$5:$A$7,0))-H3742,0)</f>
        <v>3661753</v>
      </c>
      <c r="R3742" s="46">
        <f>MIN(G3742,INDEX(Asumsi!$C$5:$C$7,MATCH(I3742,Asumsi!$A$5:$A$7,0)))</f>
        <v>0.05</v>
      </c>
      <c r="S3742" s="43">
        <f t="shared" si="470"/>
        <v>1</v>
      </c>
      <c r="T3742" s="45">
        <f t="shared" si="471"/>
        <v>697476.79999999993</v>
      </c>
      <c r="U3742" s="45">
        <f>IF(L3742=1,F3742*INDEX(Asumsi!$B$5:$B$7,MATCH(I3742,Asumsi!$A$5:$A$7,0))-F3742*R3742,0)</f>
        <v>4359230</v>
      </c>
      <c r="V3742" s="45">
        <f>IF(S3742=1,U3742*(1-Asumsi!$B$10),U3742)</f>
        <v>4141268.5</v>
      </c>
    </row>
    <row r="3743" spans="1:22" x14ac:dyDescent="0.35">
      <c r="A3743" s="43">
        <v>47040</v>
      </c>
      <c r="B3743" s="43" t="s">
        <v>202</v>
      </c>
      <c r="C3743" s="43" t="s">
        <v>414</v>
      </c>
      <c r="D3743" s="44">
        <v>40406</v>
      </c>
      <c r="E3743" s="43">
        <v>38</v>
      </c>
      <c r="F3743" s="43">
        <v>975960</v>
      </c>
      <c r="G3743" s="43">
        <v>0.01</v>
      </c>
      <c r="H3743" s="43">
        <v>9760</v>
      </c>
      <c r="I3743" s="43" t="s">
        <v>76</v>
      </c>
      <c r="J3743" s="43" t="s">
        <v>138</v>
      </c>
      <c r="K3743" s="43">
        <f t="shared" si="464"/>
        <v>2010</v>
      </c>
      <c r="L3743" s="43">
        <f t="shared" si="465"/>
        <v>1</v>
      </c>
      <c r="M3743" s="43">
        <f t="shared" si="466"/>
        <v>0</v>
      </c>
      <c r="N3743" s="43">
        <f t="shared" si="467"/>
        <v>1</v>
      </c>
      <c r="O3743" s="43" t="str">
        <f t="shared" si="468"/>
        <v>B: 1-3%</v>
      </c>
      <c r="P3743" s="45">
        <f t="shared" si="469"/>
        <v>966200</v>
      </c>
      <c r="Q3743" s="45">
        <f>IF(L3743=1,F3743*INDEX(Asumsi!$B$5:$B$7,MATCH(I3743,Asumsi!$A$5:$A$7,0))-H3743,0)</f>
        <v>283028</v>
      </c>
      <c r="R3743" s="46">
        <f>MIN(G3743,INDEX(Asumsi!$C$5:$C$7,MATCH(I3743,Asumsi!$A$5:$A$7,0)))</f>
        <v>0.01</v>
      </c>
      <c r="S3743" s="43">
        <f t="shared" si="470"/>
        <v>0</v>
      </c>
      <c r="T3743" s="45">
        <f t="shared" si="471"/>
        <v>0</v>
      </c>
      <c r="U3743" s="45">
        <f>IF(L3743=1,F3743*INDEX(Asumsi!$B$5:$B$7,MATCH(I3743,Asumsi!$A$5:$A$7,0))-F3743*R3743,0)</f>
        <v>283028.40000000002</v>
      </c>
      <c r="V3743" s="45">
        <f>IF(S3743=1,U3743*(1-Asumsi!$B$10),U3743)</f>
        <v>283028.40000000002</v>
      </c>
    </row>
    <row r="3744" spans="1:22" x14ac:dyDescent="0.35">
      <c r="A3744" s="43">
        <v>48391</v>
      </c>
      <c r="B3744" s="43" t="s">
        <v>209</v>
      </c>
      <c r="C3744" s="43" t="s">
        <v>850</v>
      </c>
      <c r="D3744" s="44">
        <v>40480</v>
      </c>
      <c r="E3744" s="43">
        <v>45</v>
      </c>
      <c r="F3744" s="43">
        <v>509840</v>
      </c>
      <c r="G3744" s="43">
        <v>0.1</v>
      </c>
      <c r="H3744" s="43">
        <v>50984</v>
      </c>
      <c r="I3744" s="43" t="s">
        <v>76</v>
      </c>
      <c r="J3744" s="43" t="s">
        <v>145</v>
      </c>
      <c r="K3744" s="43">
        <f t="shared" si="464"/>
        <v>2010</v>
      </c>
      <c r="L3744" s="43">
        <f t="shared" si="465"/>
        <v>0</v>
      </c>
      <c r="M3744" s="43">
        <f t="shared" si="466"/>
        <v>1</v>
      </c>
      <c r="N3744" s="43">
        <f t="shared" si="467"/>
        <v>1</v>
      </c>
      <c r="O3744" s="43" t="str">
        <f t="shared" si="468"/>
        <v>D: 7%+</v>
      </c>
      <c r="P3744" s="45">
        <f t="shared" si="469"/>
        <v>0</v>
      </c>
      <c r="Q3744" s="45">
        <f>IF(L3744=1,F3744*INDEX(Asumsi!$B$5:$B$7,MATCH(I3744,Asumsi!$A$5:$A$7,0))-H3744,0)</f>
        <v>0</v>
      </c>
      <c r="R3744" s="46">
        <f>MIN(G3744,INDEX(Asumsi!$C$5:$C$7,MATCH(I3744,Asumsi!$A$5:$A$7,0)))</f>
        <v>0.05</v>
      </c>
      <c r="S3744" s="43">
        <f t="shared" si="470"/>
        <v>1</v>
      </c>
      <c r="T3744" s="45">
        <f t="shared" si="471"/>
        <v>0</v>
      </c>
      <c r="U3744" s="45">
        <f>IF(L3744=1,F3744*INDEX(Asumsi!$B$5:$B$7,MATCH(I3744,Asumsi!$A$5:$A$7,0))-F3744*R3744,0)</f>
        <v>0</v>
      </c>
      <c r="V3744" s="45">
        <f>IF(S3744=1,U3744*(1-Asumsi!$B$10),U3744)</f>
        <v>0</v>
      </c>
    </row>
    <row r="3745" spans="1:22" x14ac:dyDescent="0.35">
      <c r="A3745" s="43">
        <v>53350</v>
      </c>
      <c r="B3745" s="43" t="s">
        <v>202</v>
      </c>
      <c r="C3745" s="43" t="s">
        <v>849</v>
      </c>
      <c r="D3745" s="44">
        <v>39978</v>
      </c>
      <c r="E3745" s="43">
        <v>24</v>
      </c>
      <c r="F3745" s="43">
        <v>14093220</v>
      </c>
      <c r="G3745" s="43">
        <v>0.08</v>
      </c>
      <c r="H3745" s="43">
        <v>1127458</v>
      </c>
      <c r="I3745" s="43" t="s">
        <v>76</v>
      </c>
      <c r="J3745" s="43" t="s">
        <v>138</v>
      </c>
      <c r="K3745" s="43">
        <f t="shared" si="464"/>
        <v>2009</v>
      </c>
      <c r="L3745" s="43">
        <f t="shared" si="465"/>
        <v>1</v>
      </c>
      <c r="M3745" s="43">
        <f t="shared" si="466"/>
        <v>0</v>
      </c>
      <c r="N3745" s="43">
        <f t="shared" si="467"/>
        <v>1</v>
      </c>
      <c r="O3745" s="43" t="str">
        <f t="shared" si="468"/>
        <v>D: 7%+</v>
      </c>
      <c r="P3745" s="45">
        <f t="shared" si="469"/>
        <v>12965762</v>
      </c>
      <c r="Q3745" s="45">
        <f>IF(L3745=1,F3745*INDEX(Asumsi!$B$5:$B$7,MATCH(I3745,Asumsi!$A$5:$A$7,0))-H3745,0)</f>
        <v>3100508</v>
      </c>
      <c r="R3745" s="46">
        <f>MIN(G3745,INDEX(Asumsi!$C$5:$C$7,MATCH(I3745,Asumsi!$A$5:$A$7,0)))</f>
        <v>0.05</v>
      </c>
      <c r="S3745" s="43">
        <f t="shared" si="470"/>
        <v>1</v>
      </c>
      <c r="T3745" s="45">
        <f t="shared" si="471"/>
        <v>422796.6</v>
      </c>
      <c r="U3745" s="45">
        <f>IF(L3745=1,F3745*INDEX(Asumsi!$B$5:$B$7,MATCH(I3745,Asumsi!$A$5:$A$7,0))-F3745*R3745,0)</f>
        <v>3523305</v>
      </c>
      <c r="V3745" s="45">
        <f>IF(S3745=1,U3745*(1-Asumsi!$B$10),U3745)</f>
        <v>3347139.75</v>
      </c>
    </row>
    <row r="3746" spans="1:22" x14ac:dyDescent="0.35">
      <c r="A3746" s="43">
        <v>55648</v>
      </c>
      <c r="B3746" s="43" t="s">
        <v>202</v>
      </c>
      <c r="C3746" s="43" t="s">
        <v>844</v>
      </c>
      <c r="D3746" s="44">
        <v>40065</v>
      </c>
      <c r="E3746" s="43">
        <v>5</v>
      </c>
      <c r="F3746" s="43">
        <v>29480</v>
      </c>
      <c r="G3746" s="43">
        <v>0.08</v>
      </c>
      <c r="H3746" s="43">
        <v>2358</v>
      </c>
      <c r="I3746" s="43" t="s">
        <v>76</v>
      </c>
      <c r="J3746" s="43" t="s">
        <v>147</v>
      </c>
      <c r="K3746" s="43">
        <f t="shared" si="464"/>
        <v>2009</v>
      </c>
      <c r="L3746" s="43">
        <f t="shared" si="465"/>
        <v>1</v>
      </c>
      <c r="M3746" s="43">
        <f t="shared" si="466"/>
        <v>0</v>
      </c>
      <c r="N3746" s="43">
        <f t="shared" si="467"/>
        <v>1</v>
      </c>
      <c r="O3746" s="43" t="str">
        <f t="shared" si="468"/>
        <v>D: 7%+</v>
      </c>
      <c r="P3746" s="45">
        <f t="shared" si="469"/>
        <v>27122</v>
      </c>
      <c r="Q3746" s="45">
        <f>IF(L3746=1,F3746*INDEX(Asumsi!$B$5:$B$7,MATCH(I3746,Asumsi!$A$5:$A$7,0))-H3746,0)</f>
        <v>6486</v>
      </c>
      <c r="R3746" s="46">
        <f>MIN(G3746,INDEX(Asumsi!$C$5:$C$7,MATCH(I3746,Asumsi!$A$5:$A$7,0)))</f>
        <v>0.05</v>
      </c>
      <c r="S3746" s="43">
        <f t="shared" si="470"/>
        <v>1</v>
      </c>
      <c r="T3746" s="45">
        <f t="shared" si="471"/>
        <v>884.4</v>
      </c>
      <c r="U3746" s="45">
        <f>IF(L3746=1,F3746*INDEX(Asumsi!$B$5:$B$7,MATCH(I3746,Asumsi!$A$5:$A$7,0))-F3746*R3746,0)</f>
        <v>7370</v>
      </c>
      <c r="V3746" s="45">
        <f>IF(S3746=1,U3746*(1-Asumsi!$B$10),U3746)</f>
        <v>7001.5</v>
      </c>
    </row>
    <row r="3747" spans="1:22" x14ac:dyDescent="0.35">
      <c r="A3747" s="43">
        <v>55686</v>
      </c>
      <c r="B3747" s="43" t="s">
        <v>202</v>
      </c>
      <c r="C3747" s="43" t="s">
        <v>848</v>
      </c>
      <c r="D3747" s="44">
        <v>40627</v>
      </c>
      <c r="E3747" s="43">
        <v>26</v>
      </c>
      <c r="F3747" s="43">
        <v>846280</v>
      </c>
      <c r="G3747" s="43">
        <v>0.03</v>
      </c>
      <c r="H3747" s="43">
        <v>25388</v>
      </c>
      <c r="I3747" s="43" t="s">
        <v>77</v>
      </c>
      <c r="J3747" s="43" t="s">
        <v>142</v>
      </c>
      <c r="K3747" s="43">
        <f t="shared" si="464"/>
        <v>2011</v>
      </c>
      <c r="L3747" s="43">
        <f t="shared" si="465"/>
        <v>1</v>
      </c>
      <c r="M3747" s="43">
        <f t="shared" si="466"/>
        <v>0</v>
      </c>
      <c r="N3747" s="43">
        <f t="shared" si="467"/>
        <v>1</v>
      </c>
      <c r="O3747" s="43" t="str">
        <f t="shared" si="468"/>
        <v>B: 1-3%</v>
      </c>
      <c r="P3747" s="45">
        <f t="shared" si="469"/>
        <v>820892</v>
      </c>
      <c r="Q3747" s="45">
        <f>IF(L3747=1,F3747*INDEX(Asumsi!$B$5:$B$7,MATCH(I3747,Asumsi!$A$5:$A$7,0))-H3747,0)</f>
        <v>228496</v>
      </c>
      <c r="R3747" s="46">
        <f>MIN(G3747,INDEX(Asumsi!$C$5:$C$7,MATCH(I3747,Asumsi!$A$5:$A$7,0)))</f>
        <v>0.03</v>
      </c>
      <c r="S3747" s="43">
        <f t="shared" si="470"/>
        <v>0</v>
      </c>
      <c r="T3747" s="45">
        <f t="shared" si="471"/>
        <v>0</v>
      </c>
      <c r="U3747" s="45">
        <f>IF(L3747=1,F3747*INDEX(Asumsi!$B$5:$B$7,MATCH(I3747,Asumsi!$A$5:$A$7,0))-F3747*R3747,0)</f>
        <v>228495.6</v>
      </c>
      <c r="V3747" s="45">
        <f>IF(S3747=1,U3747*(1-Asumsi!$B$10),U3747)</f>
        <v>228495.6</v>
      </c>
    </row>
    <row r="3748" spans="1:22" x14ac:dyDescent="0.35">
      <c r="A3748" s="43">
        <v>55847</v>
      </c>
      <c r="B3748" s="43" t="s">
        <v>202</v>
      </c>
      <c r="C3748" s="43" t="s">
        <v>846</v>
      </c>
      <c r="D3748" s="44">
        <v>40014</v>
      </c>
      <c r="E3748" s="43">
        <v>21</v>
      </c>
      <c r="F3748" s="43">
        <v>266300</v>
      </c>
      <c r="G3748" s="43">
        <v>0.05</v>
      </c>
      <c r="H3748" s="43">
        <v>13315</v>
      </c>
      <c r="I3748" s="43" t="s">
        <v>76</v>
      </c>
      <c r="J3748" s="43" t="s">
        <v>138</v>
      </c>
      <c r="K3748" s="43">
        <f t="shared" si="464"/>
        <v>2009</v>
      </c>
      <c r="L3748" s="43">
        <f t="shared" si="465"/>
        <v>1</v>
      </c>
      <c r="M3748" s="43">
        <f t="shared" si="466"/>
        <v>0</v>
      </c>
      <c r="N3748" s="43">
        <f t="shared" si="467"/>
        <v>1</v>
      </c>
      <c r="O3748" s="43" t="str">
        <f t="shared" si="468"/>
        <v>C: 4-6%</v>
      </c>
      <c r="P3748" s="45">
        <f t="shared" si="469"/>
        <v>252985</v>
      </c>
      <c r="Q3748" s="45">
        <f>IF(L3748=1,F3748*INDEX(Asumsi!$B$5:$B$7,MATCH(I3748,Asumsi!$A$5:$A$7,0))-H3748,0)</f>
        <v>66575</v>
      </c>
      <c r="R3748" s="46">
        <f>MIN(G3748,INDEX(Asumsi!$C$5:$C$7,MATCH(I3748,Asumsi!$A$5:$A$7,0)))</f>
        <v>0.05</v>
      </c>
      <c r="S3748" s="43">
        <f t="shared" si="470"/>
        <v>0</v>
      </c>
      <c r="T3748" s="45">
        <f t="shared" si="471"/>
        <v>0</v>
      </c>
      <c r="U3748" s="45">
        <f>IF(L3748=1,F3748*INDEX(Asumsi!$B$5:$B$7,MATCH(I3748,Asumsi!$A$5:$A$7,0))-F3748*R3748,0)</f>
        <v>66575</v>
      </c>
      <c r="V3748" s="45">
        <f>IF(S3748=1,U3748*(1-Asumsi!$B$10),U3748)</f>
        <v>66575</v>
      </c>
    </row>
    <row r="3749" spans="1:22" x14ac:dyDescent="0.35">
      <c r="A3749" s="43">
        <v>56197</v>
      </c>
      <c r="B3749" s="43" t="s">
        <v>202</v>
      </c>
      <c r="C3749" s="43" t="s">
        <v>846</v>
      </c>
      <c r="D3749" s="44">
        <v>39944</v>
      </c>
      <c r="E3749" s="43">
        <v>11</v>
      </c>
      <c r="F3749" s="43">
        <v>57260</v>
      </c>
      <c r="G3749" s="43">
        <v>0.09</v>
      </c>
      <c r="H3749" s="43">
        <v>5153</v>
      </c>
      <c r="I3749" s="43" t="s">
        <v>75</v>
      </c>
      <c r="J3749" s="43" t="s">
        <v>144</v>
      </c>
      <c r="K3749" s="43">
        <f t="shared" si="464"/>
        <v>2009</v>
      </c>
      <c r="L3749" s="43">
        <f t="shared" si="465"/>
        <v>1</v>
      </c>
      <c r="M3749" s="43">
        <f t="shared" si="466"/>
        <v>0</v>
      </c>
      <c r="N3749" s="43">
        <f t="shared" si="467"/>
        <v>1</v>
      </c>
      <c r="O3749" s="43" t="str">
        <f t="shared" si="468"/>
        <v>D: 7%+</v>
      </c>
      <c r="P3749" s="45">
        <f t="shared" si="469"/>
        <v>52107</v>
      </c>
      <c r="Q3749" s="45">
        <f>IF(L3749=1,F3749*INDEX(Asumsi!$B$5:$B$7,MATCH(I3749,Asumsi!$A$5:$A$7,0))-H3749,0)</f>
        <v>12025</v>
      </c>
      <c r="R3749" s="46">
        <f>MIN(G3749,INDEX(Asumsi!$C$5:$C$7,MATCH(I3749,Asumsi!$A$5:$A$7,0)))</f>
        <v>0.03</v>
      </c>
      <c r="S3749" s="43">
        <f t="shared" si="470"/>
        <v>1</v>
      </c>
      <c r="T3749" s="45">
        <f t="shared" si="471"/>
        <v>3435.6</v>
      </c>
      <c r="U3749" s="45">
        <f>IF(L3749=1,F3749*INDEX(Asumsi!$B$5:$B$7,MATCH(I3749,Asumsi!$A$5:$A$7,0))-F3749*R3749,0)</f>
        <v>15460.2</v>
      </c>
      <c r="V3749" s="45">
        <f>IF(S3749=1,U3749*(1-Asumsi!$B$10),U3749)</f>
        <v>14687.19</v>
      </c>
    </row>
    <row r="3750" spans="1:22" x14ac:dyDescent="0.35">
      <c r="A3750" s="43">
        <v>56548</v>
      </c>
      <c r="B3750" s="43" t="s">
        <v>202</v>
      </c>
      <c r="C3750" s="43" t="s">
        <v>848</v>
      </c>
      <c r="D3750" s="44">
        <v>41157</v>
      </c>
      <c r="E3750" s="43">
        <v>7</v>
      </c>
      <c r="F3750" s="43">
        <v>2678048</v>
      </c>
      <c r="G3750" s="43">
        <v>0.03</v>
      </c>
      <c r="H3750" s="43">
        <v>80341</v>
      </c>
      <c r="I3750" s="43" t="s">
        <v>75</v>
      </c>
      <c r="J3750" s="43" t="s">
        <v>136</v>
      </c>
      <c r="K3750" s="43">
        <f t="shared" si="464"/>
        <v>2012</v>
      </c>
      <c r="L3750" s="43">
        <f t="shared" si="465"/>
        <v>1</v>
      </c>
      <c r="M3750" s="43">
        <f t="shared" si="466"/>
        <v>0</v>
      </c>
      <c r="N3750" s="43">
        <f t="shared" si="467"/>
        <v>1</v>
      </c>
      <c r="O3750" s="43" t="str">
        <f t="shared" si="468"/>
        <v>B: 1-3%</v>
      </c>
      <c r="P3750" s="45">
        <f t="shared" si="469"/>
        <v>2597707</v>
      </c>
      <c r="Q3750" s="45">
        <f>IF(L3750=1,F3750*INDEX(Asumsi!$B$5:$B$7,MATCH(I3750,Asumsi!$A$5:$A$7,0))-H3750,0)</f>
        <v>723073.4</v>
      </c>
      <c r="R3750" s="46">
        <f>MIN(G3750,INDEX(Asumsi!$C$5:$C$7,MATCH(I3750,Asumsi!$A$5:$A$7,0)))</f>
        <v>0.03</v>
      </c>
      <c r="S3750" s="43">
        <f t="shared" si="470"/>
        <v>0</v>
      </c>
      <c r="T3750" s="45">
        <f t="shared" si="471"/>
        <v>0</v>
      </c>
      <c r="U3750" s="45">
        <f>IF(L3750=1,F3750*INDEX(Asumsi!$B$5:$B$7,MATCH(I3750,Asumsi!$A$5:$A$7,0))-F3750*R3750,0)</f>
        <v>723072.96</v>
      </c>
      <c r="V3750" s="45">
        <f>IF(S3750=1,U3750*(1-Asumsi!$B$10),U3750)</f>
        <v>723072.96</v>
      </c>
    </row>
    <row r="3751" spans="1:22" x14ac:dyDescent="0.35">
      <c r="A3751" s="43">
        <v>59232</v>
      </c>
      <c r="B3751" s="43" t="s">
        <v>202</v>
      </c>
      <c r="C3751" s="43" t="s">
        <v>395</v>
      </c>
      <c r="D3751" s="44">
        <v>39818</v>
      </c>
      <c r="E3751" s="43">
        <v>23</v>
      </c>
      <c r="F3751" s="43">
        <v>1450860</v>
      </c>
      <c r="G3751" s="43">
        <v>0</v>
      </c>
      <c r="H3751" s="43">
        <v>0</v>
      </c>
      <c r="I3751" s="43" t="s">
        <v>76</v>
      </c>
      <c r="J3751" s="43" t="s">
        <v>145</v>
      </c>
      <c r="K3751" s="43">
        <f t="shared" si="464"/>
        <v>2009</v>
      </c>
      <c r="L3751" s="43">
        <f t="shared" si="465"/>
        <v>1</v>
      </c>
      <c r="M3751" s="43">
        <f t="shared" si="466"/>
        <v>0</v>
      </c>
      <c r="N3751" s="43">
        <f t="shared" si="467"/>
        <v>1</v>
      </c>
      <c r="O3751" s="43" t="str">
        <f t="shared" si="468"/>
        <v>A: 0%</v>
      </c>
      <c r="P3751" s="45">
        <f t="shared" si="469"/>
        <v>1450860</v>
      </c>
      <c r="Q3751" s="45">
        <f>IF(L3751=1,F3751*INDEX(Asumsi!$B$5:$B$7,MATCH(I3751,Asumsi!$A$5:$A$7,0))-H3751,0)</f>
        <v>435258</v>
      </c>
      <c r="R3751" s="46">
        <f>MIN(G3751,INDEX(Asumsi!$C$5:$C$7,MATCH(I3751,Asumsi!$A$5:$A$7,0)))</f>
        <v>0</v>
      </c>
      <c r="S3751" s="43">
        <f t="shared" si="470"/>
        <v>0</v>
      </c>
      <c r="T3751" s="45">
        <f t="shared" si="471"/>
        <v>0</v>
      </c>
      <c r="U3751" s="45">
        <f>IF(L3751=1,F3751*INDEX(Asumsi!$B$5:$B$7,MATCH(I3751,Asumsi!$A$5:$A$7,0))-F3751*R3751,0)</f>
        <v>435258</v>
      </c>
      <c r="V3751" s="45">
        <f>IF(S3751=1,U3751*(1-Asumsi!$B$10),U3751)</f>
        <v>435258</v>
      </c>
    </row>
    <row r="3752" spans="1:22" x14ac:dyDescent="0.35">
      <c r="A3752" s="43">
        <v>59939</v>
      </c>
      <c r="B3752" s="43" t="s">
        <v>202</v>
      </c>
      <c r="C3752" s="43" t="s">
        <v>847</v>
      </c>
      <c r="D3752" s="44">
        <v>40422</v>
      </c>
      <c r="E3752" s="43">
        <v>42</v>
      </c>
      <c r="F3752" s="43">
        <v>261920</v>
      </c>
      <c r="G3752" s="43">
        <v>0.05</v>
      </c>
      <c r="H3752" s="43">
        <v>13096</v>
      </c>
      <c r="I3752" s="43" t="s">
        <v>76</v>
      </c>
      <c r="J3752" s="43" t="s">
        <v>148</v>
      </c>
      <c r="K3752" s="43">
        <f t="shared" si="464"/>
        <v>2010</v>
      </c>
      <c r="L3752" s="43">
        <f t="shared" si="465"/>
        <v>1</v>
      </c>
      <c r="M3752" s="43">
        <f t="shared" si="466"/>
        <v>0</v>
      </c>
      <c r="N3752" s="43">
        <f t="shared" si="467"/>
        <v>1</v>
      </c>
      <c r="O3752" s="43" t="str">
        <f t="shared" si="468"/>
        <v>C: 4-6%</v>
      </c>
      <c r="P3752" s="45">
        <f t="shared" si="469"/>
        <v>248824</v>
      </c>
      <c r="Q3752" s="45">
        <f>IF(L3752=1,F3752*INDEX(Asumsi!$B$5:$B$7,MATCH(I3752,Asumsi!$A$5:$A$7,0))-H3752,0)</f>
        <v>65480</v>
      </c>
      <c r="R3752" s="46">
        <f>MIN(G3752,INDEX(Asumsi!$C$5:$C$7,MATCH(I3752,Asumsi!$A$5:$A$7,0)))</f>
        <v>0.05</v>
      </c>
      <c r="S3752" s="43">
        <f t="shared" si="470"/>
        <v>0</v>
      </c>
      <c r="T3752" s="45">
        <f t="shared" si="471"/>
        <v>0</v>
      </c>
      <c r="U3752" s="45">
        <f>IF(L3752=1,F3752*INDEX(Asumsi!$B$5:$B$7,MATCH(I3752,Asumsi!$A$5:$A$7,0))-F3752*R3752,0)</f>
        <v>65480</v>
      </c>
      <c r="V3752" s="45">
        <f>IF(S3752=1,U3752*(1-Asumsi!$B$10),U3752)</f>
        <v>65480</v>
      </c>
    </row>
    <row r="3753" spans="1:22" x14ac:dyDescent="0.35">
      <c r="A3753" s="43">
        <v>59973</v>
      </c>
      <c r="B3753" s="43" t="s">
        <v>202</v>
      </c>
      <c r="C3753" s="43" t="s">
        <v>848</v>
      </c>
      <c r="D3753" s="44">
        <v>40862</v>
      </c>
      <c r="E3753" s="43">
        <v>29</v>
      </c>
      <c r="F3753" s="43">
        <v>22079500</v>
      </c>
      <c r="G3753" s="43">
        <v>0.06</v>
      </c>
      <c r="H3753" s="43">
        <v>1324770</v>
      </c>
      <c r="I3753" s="43" t="s">
        <v>77</v>
      </c>
      <c r="J3753" s="43" t="s">
        <v>134</v>
      </c>
      <c r="K3753" s="43">
        <f t="shared" si="464"/>
        <v>2011</v>
      </c>
      <c r="L3753" s="43">
        <f t="shared" si="465"/>
        <v>1</v>
      </c>
      <c r="M3753" s="43">
        <f t="shared" si="466"/>
        <v>0</v>
      </c>
      <c r="N3753" s="43">
        <f t="shared" si="467"/>
        <v>1</v>
      </c>
      <c r="O3753" s="43" t="str">
        <f t="shared" si="468"/>
        <v>C: 4-6%</v>
      </c>
      <c r="P3753" s="45">
        <f t="shared" si="469"/>
        <v>20754730</v>
      </c>
      <c r="Q3753" s="45">
        <f>IF(L3753=1,F3753*INDEX(Asumsi!$B$5:$B$7,MATCH(I3753,Asumsi!$A$5:$A$7,0))-H3753,0)</f>
        <v>5299080</v>
      </c>
      <c r="R3753" s="46">
        <f>MIN(G3753,INDEX(Asumsi!$C$5:$C$7,MATCH(I3753,Asumsi!$A$5:$A$7,0)))</f>
        <v>0.05</v>
      </c>
      <c r="S3753" s="43">
        <f t="shared" si="470"/>
        <v>1</v>
      </c>
      <c r="T3753" s="45">
        <f t="shared" si="471"/>
        <v>220794.99999999988</v>
      </c>
      <c r="U3753" s="45">
        <f>IF(L3753=1,F3753*INDEX(Asumsi!$B$5:$B$7,MATCH(I3753,Asumsi!$A$5:$A$7,0))-F3753*R3753,0)</f>
        <v>5519875</v>
      </c>
      <c r="V3753" s="45">
        <f>IF(S3753=1,U3753*(1-Asumsi!$B$10),U3753)</f>
        <v>5243881.25</v>
      </c>
    </row>
    <row r="3754" spans="1:22" x14ac:dyDescent="0.35">
      <c r="A3754" s="43">
        <v>2563</v>
      </c>
      <c r="B3754" s="43" t="s">
        <v>202</v>
      </c>
      <c r="C3754" s="43" t="s">
        <v>677</v>
      </c>
      <c r="D3754" s="44">
        <v>40500</v>
      </c>
      <c r="E3754" s="43">
        <v>12</v>
      </c>
      <c r="F3754" s="43">
        <v>63540</v>
      </c>
      <c r="G3754" s="43">
        <v>0.04</v>
      </c>
      <c r="H3754" s="43">
        <v>2542</v>
      </c>
      <c r="I3754" s="43" t="s">
        <v>76</v>
      </c>
      <c r="J3754" s="43" t="s">
        <v>149</v>
      </c>
      <c r="K3754" s="43">
        <f t="shared" si="464"/>
        <v>2010</v>
      </c>
      <c r="L3754" s="43">
        <f t="shared" si="465"/>
        <v>1</v>
      </c>
      <c r="M3754" s="43">
        <f t="shared" si="466"/>
        <v>0</v>
      </c>
      <c r="N3754" s="43">
        <f t="shared" si="467"/>
        <v>1</v>
      </c>
      <c r="O3754" s="43" t="str">
        <f t="shared" si="468"/>
        <v>C: 4-6%</v>
      </c>
      <c r="P3754" s="45">
        <f t="shared" si="469"/>
        <v>60998</v>
      </c>
      <c r="Q3754" s="45">
        <f>IF(L3754=1,F3754*INDEX(Asumsi!$B$5:$B$7,MATCH(I3754,Asumsi!$A$5:$A$7,0))-H3754,0)</f>
        <v>16520</v>
      </c>
      <c r="R3754" s="46">
        <f>MIN(G3754,INDEX(Asumsi!$C$5:$C$7,MATCH(I3754,Asumsi!$A$5:$A$7,0)))</f>
        <v>0.04</v>
      </c>
      <c r="S3754" s="43">
        <f t="shared" si="470"/>
        <v>0</v>
      </c>
      <c r="T3754" s="45">
        <f t="shared" si="471"/>
        <v>0</v>
      </c>
      <c r="U3754" s="45">
        <f>IF(L3754=1,F3754*INDEX(Asumsi!$B$5:$B$7,MATCH(I3754,Asumsi!$A$5:$A$7,0))-F3754*R3754,0)</f>
        <v>16520.400000000001</v>
      </c>
      <c r="V3754" s="45">
        <f>IF(S3754=1,U3754*(1-Asumsi!$B$10),U3754)</f>
        <v>16520.400000000001</v>
      </c>
    </row>
    <row r="3755" spans="1:22" x14ac:dyDescent="0.35">
      <c r="A3755" s="43">
        <v>2759</v>
      </c>
      <c r="B3755" s="43" t="s">
        <v>202</v>
      </c>
      <c r="C3755" s="43" t="s">
        <v>677</v>
      </c>
      <c r="D3755" s="44">
        <v>40506</v>
      </c>
      <c r="E3755" s="43">
        <v>25</v>
      </c>
      <c r="F3755" s="43">
        <v>1654940</v>
      </c>
      <c r="G3755" s="43">
        <v>0</v>
      </c>
      <c r="H3755" s="43">
        <v>0</v>
      </c>
      <c r="I3755" s="43" t="s">
        <v>77</v>
      </c>
      <c r="J3755" s="43" t="s">
        <v>142</v>
      </c>
      <c r="K3755" s="43">
        <f t="shared" si="464"/>
        <v>2010</v>
      </c>
      <c r="L3755" s="43">
        <f t="shared" si="465"/>
        <v>1</v>
      </c>
      <c r="M3755" s="43">
        <f t="shared" si="466"/>
        <v>0</v>
      </c>
      <c r="N3755" s="43">
        <f t="shared" si="467"/>
        <v>1</v>
      </c>
      <c r="O3755" s="43" t="str">
        <f t="shared" si="468"/>
        <v>A: 0%</v>
      </c>
      <c r="P3755" s="45">
        <f t="shared" si="469"/>
        <v>1654940</v>
      </c>
      <c r="Q3755" s="45">
        <f>IF(L3755=1,F3755*INDEX(Asumsi!$B$5:$B$7,MATCH(I3755,Asumsi!$A$5:$A$7,0))-H3755,0)</f>
        <v>496482</v>
      </c>
      <c r="R3755" s="46">
        <f>MIN(G3755,INDEX(Asumsi!$C$5:$C$7,MATCH(I3755,Asumsi!$A$5:$A$7,0)))</f>
        <v>0</v>
      </c>
      <c r="S3755" s="43">
        <f t="shared" si="470"/>
        <v>0</v>
      </c>
      <c r="T3755" s="45">
        <f t="shared" si="471"/>
        <v>0</v>
      </c>
      <c r="U3755" s="45">
        <f>IF(L3755=1,F3755*INDEX(Asumsi!$B$5:$B$7,MATCH(I3755,Asumsi!$A$5:$A$7,0))-F3755*R3755,0)</f>
        <v>496482</v>
      </c>
      <c r="V3755" s="45">
        <f>IF(S3755=1,U3755*(1-Asumsi!$B$10),U3755)</f>
        <v>496482</v>
      </c>
    </row>
    <row r="3756" spans="1:22" x14ac:dyDescent="0.35">
      <c r="A3756" s="43">
        <v>5350</v>
      </c>
      <c r="B3756" s="43" t="s">
        <v>202</v>
      </c>
      <c r="C3756" s="43" t="s">
        <v>852</v>
      </c>
      <c r="D3756" s="44">
        <v>40460</v>
      </c>
      <c r="E3756" s="43">
        <v>50</v>
      </c>
      <c r="F3756" s="43">
        <v>14034840</v>
      </c>
      <c r="G3756" s="43">
        <v>0.08</v>
      </c>
      <c r="H3756" s="43">
        <v>1122787</v>
      </c>
      <c r="I3756" s="43" t="s">
        <v>76</v>
      </c>
      <c r="J3756" s="43" t="s">
        <v>140</v>
      </c>
      <c r="K3756" s="43">
        <f t="shared" si="464"/>
        <v>2010</v>
      </c>
      <c r="L3756" s="43">
        <f t="shared" si="465"/>
        <v>1</v>
      </c>
      <c r="M3756" s="43">
        <f t="shared" si="466"/>
        <v>0</v>
      </c>
      <c r="N3756" s="43">
        <f t="shared" si="467"/>
        <v>1</v>
      </c>
      <c r="O3756" s="43" t="str">
        <f t="shared" si="468"/>
        <v>D: 7%+</v>
      </c>
      <c r="P3756" s="45">
        <f t="shared" si="469"/>
        <v>12912053</v>
      </c>
      <c r="Q3756" s="45">
        <f>IF(L3756=1,F3756*INDEX(Asumsi!$B$5:$B$7,MATCH(I3756,Asumsi!$A$5:$A$7,0))-H3756,0)</f>
        <v>3087665</v>
      </c>
      <c r="R3756" s="46">
        <f>MIN(G3756,INDEX(Asumsi!$C$5:$C$7,MATCH(I3756,Asumsi!$A$5:$A$7,0)))</f>
        <v>0.05</v>
      </c>
      <c r="S3756" s="43">
        <f t="shared" si="470"/>
        <v>1</v>
      </c>
      <c r="T3756" s="45">
        <f t="shared" si="471"/>
        <v>421045.2</v>
      </c>
      <c r="U3756" s="45">
        <f>IF(L3756=1,F3756*INDEX(Asumsi!$B$5:$B$7,MATCH(I3756,Asumsi!$A$5:$A$7,0))-F3756*R3756,0)</f>
        <v>3508710</v>
      </c>
      <c r="V3756" s="45">
        <f>IF(S3756=1,U3756*(1-Asumsi!$B$10),U3756)</f>
        <v>3333274.5</v>
      </c>
    </row>
    <row r="3757" spans="1:22" x14ac:dyDescent="0.35">
      <c r="A3757" s="43">
        <v>11777</v>
      </c>
      <c r="B3757" s="43" t="s">
        <v>202</v>
      </c>
      <c r="C3757" s="43" t="s">
        <v>364</v>
      </c>
      <c r="D3757" s="44">
        <v>40172</v>
      </c>
      <c r="E3757" s="43">
        <v>39</v>
      </c>
      <c r="F3757" s="43">
        <v>1302900</v>
      </c>
      <c r="G3757" s="43">
        <v>7.0000000000000007E-2</v>
      </c>
      <c r="H3757" s="43">
        <v>91203</v>
      </c>
      <c r="I3757" s="43" t="s">
        <v>76</v>
      </c>
      <c r="J3757" s="43" t="s">
        <v>140</v>
      </c>
      <c r="K3757" s="43">
        <f t="shared" si="464"/>
        <v>2009</v>
      </c>
      <c r="L3757" s="43">
        <f t="shared" si="465"/>
        <v>1</v>
      </c>
      <c r="M3757" s="43">
        <f t="shared" si="466"/>
        <v>0</v>
      </c>
      <c r="N3757" s="43">
        <f t="shared" si="467"/>
        <v>1</v>
      </c>
      <c r="O3757" s="43" t="str">
        <f t="shared" si="468"/>
        <v>D: 7%+</v>
      </c>
      <c r="P3757" s="45">
        <f t="shared" si="469"/>
        <v>1211697</v>
      </c>
      <c r="Q3757" s="45">
        <f>IF(L3757=1,F3757*INDEX(Asumsi!$B$5:$B$7,MATCH(I3757,Asumsi!$A$5:$A$7,0))-H3757,0)</f>
        <v>299667</v>
      </c>
      <c r="R3757" s="46">
        <f>MIN(G3757,INDEX(Asumsi!$C$5:$C$7,MATCH(I3757,Asumsi!$A$5:$A$7,0)))</f>
        <v>0.05</v>
      </c>
      <c r="S3757" s="43">
        <f t="shared" si="470"/>
        <v>1</v>
      </c>
      <c r="T3757" s="45">
        <f t="shared" si="471"/>
        <v>26058.000000000004</v>
      </c>
      <c r="U3757" s="45">
        <f>IF(L3757=1,F3757*INDEX(Asumsi!$B$5:$B$7,MATCH(I3757,Asumsi!$A$5:$A$7,0))-F3757*R3757,0)</f>
        <v>325725</v>
      </c>
      <c r="V3757" s="45">
        <f>IF(S3757=1,U3757*(1-Asumsi!$B$10),U3757)</f>
        <v>309438.75</v>
      </c>
    </row>
    <row r="3758" spans="1:22" x14ac:dyDescent="0.35">
      <c r="A3758" s="43">
        <v>12420</v>
      </c>
      <c r="B3758" s="43" t="s">
        <v>202</v>
      </c>
      <c r="C3758" s="43" t="s">
        <v>853</v>
      </c>
      <c r="D3758" s="44">
        <v>40538</v>
      </c>
      <c r="E3758" s="43">
        <v>34</v>
      </c>
      <c r="F3758" s="43">
        <v>1072500</v>
      </c>
      <c r="G3758" s="43">
        <v>0.06</v>
      </c>
      <c r="H3758" s="43">
        <v>64350</v>
      </c>
      <c r="I3758" s="43" t="s">
        <v>76</v>
      </c>
      <c r="J3758" s="43" t="s">
        <v>138</v>
      </c>
      <c r="K3758" s="43">
        <f t="shared" si="464"/>
        <v>2010</v>
      </c>
      <c r="L3758" s="43">
        <f t="shared" si="465"/>
        <v>1</v>
      </c>
      <c r="M3758" s="43">
        <f t="shared" si="466"/>
        <v>0</v>
      </c>
      <c r="N3758" s="43">
        <f t="shared" si="467"/>
        <v>1</v>
      </c>
      <c r="O3758" s="43" t="str">
        <f t="shared" si="468"/>
        <v>C: 4-6%</v>
      </c>
      <c r="P3758" s="45">
        <f t="shared" si="469"/>
        <v>1008150</v>
      </c>
      <c r="Q3758" s="45">
        <f>IF(L3758=1,F3758*INDEX(Asumsi!$B$5:$B$7,MATCH(I3758,Asumsi!$A$5:$A$7,0))-H3758,0)</f>
        <v>257400</v>
      </c>
      <c r="R3758" s="46">
        <f>MIN(G3758,INDEX(Asumsi!$C$5:$C$7,MATCH(I3758,Asumsi!$A$5:$A$7,0)))</f>
        <v>0.05</v>
      </c>
      <c r="S3758" s="43">
        <f t="shared" si="470"/>
        <v>1</v>
      </c>
      <c r="T3758" s="45">
        <f t="shared" si="471"/>
        <v>10724.999999999995</v>
      </c>
      <c r="U3758" s="45">
        <f>IF(L3758=1,F3758*INDEX(Asumsi!$B$5:$B$7,MATCH(I3758,Asumsi!$A$5:$A$7,0))-F3758*R3758,0)</f>
        <v>268125</v>
      </c>
      <c r="V3758" s="45">
        <f>IF(S3758=1,U3758*(1-Asumsi!$B$10),U3758)</f>
        <v>254718.75</v>
      </c>
    </row>
    <row r="3759" spans="1:22" x14ac:dyDescent="0.35">
      <c r="A3759" s="43">
        <v>12611</v>
      </c>
      <c r="B3759" s="43" t="s">
        <v>202</v>
      </c>
      <c r="C3759" s="43" t="s">
        <v>854</v>
      </c>
      <c r="D3759" s="44">
        <v>40831</v>
      </c>
      <c r="E3759" s="43">
        <v>13</v>
      </c>
      <c r="F3759" s="43">
        <v>379980</v>
      </c>
      <c r="G3759" s="43">
        <v>0.03</v>
      </c>
      <c r="H3759" s="43">
        <v>11399</v>
      </c>
      <c r="I3759" s="43" t="s">
        <v>76</v>
      </c>
      <c r="J3759" s="43" t="s">
        <v>138</v>
      </c>
      <c r="K3759" s="43">
        <f t="shared" si="464"/>
        <v>2011</v>
      </c>
      <c r="L3759" s="43">
        <f t="shared" si="465"/>
        <v>1</v>
      </c>
      <c r="M3759" s="43">
        <f t="shared" si="466"/>
        <v>0</v>
      </c>
      <c r="N3759" s="43">
        <f t="shared" si="467"/>
        <v>1</v>
      </c>
      <c r="O3759" s="43" t="str">
        <f t="shared" si="468"/>
        <v>B: 1-3%</v>
      </c>
      <c r="P3759" s="45">
        <f t="shared" si="469"/>
        <v>368581</v>
      </c>
      <c r="Q3759" s="45">
        <f>IF(L3759=1,F3759*INDEX(Asumsi!$B$5:$B$7,MATCH(I3759,Asumsi!$A$5:$A$7,0))-H3759,0)</f>
        <v>102595</v>
      </c>
      <c r="R3759" s="46">
        <f>MIN(G3759,INDEX(Asumsi!$C$5:$C$7,MATCH(I3759,Asumsi!$A$5:$A$7,0)))</f>
        <v>0.03</v>
      </c>
      <c r="S3759" s="43">
        <f t="shared" si="470"/>
        <v>0</v>
      </c>
      <c r="T3759" s="45">
        <f t="shared" si="471"/>
        <v>0</v>
      </c>
      <c r="U3759" s="45">
        <f>IF(L3759=1,F3759*INDEX(Asumsi!$B$5:$B$7,MATCH(I3759,Asumsi!$A$5:$A$7,0))-F3759*R3759,0)</f>
        <v>102594.6</v>
      </c>
      <c r="V3759" s="45">
        <f>IF(S3759=1,U3759*(1-Asumsi!$B$10),U3759)</f>
        <v>102594.6</v>
      </c>
    </row>
    <row r="3760" spans="1:22" x14ac:dyDescent="0.35">
      <c r="A3760" s="43">
        <v>12676</v>
      </c>
      <c r="B3760" s="43" t="s">
        <v>202</v>
      </c>
      <c r="C3760" s="43" t="s">
        <v>855</v>
      </c>
      <c r="D3760" s="44">
        <v>39828</v>
      </c>
      <c r="E3760" s="43">
        <v>25</v>
      </c>
      <c r="F3760" s="43">
        <v>402120</v>
      </c>
      <c r="G3760" s="43">
        <v>0.08</v>
      </c>
      <c r="H3760" s="43">
        <v>32170</v>
      </c>
      <c r="I3760" s="43" t="s">
        <v>75</v>
      </c>
      <c r="J3760" s="43" t="s">
        <v>144</v>
      </c>
      <c r="K3760" s="43">
        <f t="shared" si="464"/>
        <v>2009</v>
      </c>
      <c r="L3760" s="43">
        <f t="shared" si="465"/>
        <v>1</v>
      </c>
      <c r="M3760" s="43">
        <f t="shared" si="466"/>
        <v>0</v>
      </c>
      <c r="N3760" s="43">
        <f t="shared" si="467"/>
        <v>1</v>
      </c>
      <c r="O3760" s="43" t="str">
        <f t="shared" si="468"/>
        <v>D: 7%+</v>
      </c>
      <c r="P3760" s="45">
        <f t="shared" si="469"/>
        <v>369950</v>
      </c>
      <c r="Q3760" s="45">
        <f>IF(L3760=1,F3760*INDEX(Asumsi!$B$5:$B$7,MATCH(I3760,Asumsi!$A$5:$A$7,0))-H3760,0)</f>
        <v>88466</v>
      </c>
      <c r="R3760" s="46">
        <f>MIN(G3760,INDEX(Asumsi!$C$5:$C$7,MATCH(I3760,Asumsi!$A$5:$A$7,0)))</f>
        <v>0.03</v>
      </c>
      <c r="S3760" s="43">
        <f t="shared" si="470"/>
        <v>1</v>
      </c>
      <c r="T3760" s="45">
        <f t="shared" si="471"/>
        <v>20106</v>
      </c>
      <c r="U3760" s="45">
        <f>IF(L3760=1,F3760*INDEX(Asumsi!$B$5:$B$7,MATCH(I3760,Asumsi!$A$5:$A$7,0))-F3760*R3760,0)</f>
        <v>108572.4</v>
      </c>
      <c r="V3760" s="45">
        <f>IF(S3760=1,U3760*(1-Asumsi!$B$10),U3760)</f>
        <v>103143.77999999998</v>
      </c>
    </row>
    <row r="3761" spans="1:22" x14ac:dyDescent="0.35">
      <c r="A3761" s="43">
        <v>12871</v>
      </c>
      <c r="B3761" s="43" t="s">
        <v>202</v>
      </c>
      <c r="C3761" s="43" t="s">
        <v>608</v>
      </c>
      <c r="D3761" s="44">
        <v>40820</v>
      </c>
      <c r="E3761" s="43">
        <v>46</v>
      </c>
      <c r="F3761" s="43">
        <v>918520</v>
      </c>
      <c r="G3761" s="43">
        <v>0.08</v>
      </c>
      <c r="H3761" s="43">
        <v>73482</v>
      </c>
      <c r="I3761" s="43" t="s">
        <v>76</v>
      </c>
      <c r="J3761" s="43" t="s">
        <v>148</v>
      </c>
      <c r="K3761" s="43">
        <f t="shared" si="464"/>
        <v>2011</v>
      </c>
      <c r="L3761" s="43">
        <f t="shared" si="465"/>
        <v>1</v>
      </c>
      <c r="M3761" s="43">
        <f t="shared" si="466"/>
        <v>0</v>
      </c>
      <c r="N3761" s="43">
        <f t="shared" si="467"/>
        <v>1</v>
      </c>
      <c r="O3761" s="43" t="str">
        <f t="shared" si="468"/>
        <v>D: 7%+</v>
      </c>
      <c r="P3761" s="45">
        <f t="shared" si="469"/>
        <v>845038</v>
      </c>
      <c r="Q3761" s="45">
        <f>IF(L3761=1,F3761*INDEX(Asumsi!$B$5:$B$7,MATCH(I3761,Asumsi!$A$5:$A$7,0))-H3761,0)</f>
        <v>202074</v>
      </c>
      <c r="R3761" s="46">
        <f>MIN(G3761,INDEX(Asumsi!$C$5:$C$7,MATCH(I3761,Asumsi!$A$5:$A$7,0)))</f>
        <v>0.05</v>
      </c>
      <c r="S3761" s="43">
        <f t="shared" si="470"/>
        <v>1</v>
      </c>
      <c r="T3761" s="45">
        <f t="shared" si="471"/>
        <v>27555.599999999999</v>
      </c>
      <c r="U3761" s="45">
        <f>IF(L3761=1,F3761*INDEX(Asumsi!$B$5:$B$7,MATCH(I3761,Asumsi!$A$5:$A$7,0))-F3761*R3761,0)</f>
        <v>229630</v>
      </c>
      <c r="V3761" s="45">
        <f>IF(S3761=1,U3761*(1-Asumsi!$B$10),U3761)</f>
        <v>218148.5</v>
      </c>
    </row>
    <row r="3762" spans="1:22" x14ac:dyDescent="0.35">
      <c r="A3762" s="43">
        <v>15040</v>
      </c>
      <c r="B3762" s="43" t="s">
        <v>202</v>
      </c>
      <c r="C3762" s="43" t="s">
        <v>852</v>
      </c>
      <c r="D3762" s="44">
        <v>40151</v>
      </c>
      <c r="E3762" s="43">
        <v>48</v>
      </c>
      <c r="F3762" s="43">
        <v>820700</v>
      </c>
      <c r="G3762" s="43">
        <v>0.1</v>
      </c>
      <c r="H3762" s="43">
        <v>82070</v>
      </c>
      <c r="I3762" s="43" t="s">
        <v>76</v>
      </c>
      <c r="J3762" s="43" t="s">
        <v>145</v>
      </c>
      <c r="K3762" s="43">
        <f t="shared" si="464"/>
        <v>2009</v>
      </c>
      <c r="L3762" s="43">
        <f t="shared" si="465"/>
        <v>1</v>
      </c>
      <c r="M3762" s="43">
        <f t="shared" si="466"/>
        <v>0</v>
      </c>
      <c r="N3762" s="43">
        <f t="shared" si="467"/>
        <v>1</v>
      </c>
      <c r="O3762" s="43" t="str">
        <f t="shared" si="468"/>
        <v>D: 7%+</v>
      </c>
      <c r="P3762" s="45">
        <f t="shared" si="469"/>
        <v>738630</v>
      </c>
      <c r="Q3762" s="45">
        <f>IF(L3762=1,F3762*INDEX(Asumsi!$B$5:$B$7,MATCH(I3762,Asumsi!$A$5:$A$7,0))-H3762,0)</f>
        <v>164140</v>
      </c>
      <c r="R3762" s="46">
        <f>MIN(G3762,INDEX(Asumsi!$C$5:$C$7,MATCH(I3762,Asumsi!$A$5:$A$7,0)))</f>
        <v>0.05</v>
      </c>
      <c r="S3762" s="43">
        <f t="shared" si="470"/>
        <v>1</v>
      </c>
      <c r="T3762" s="45">
        <f t="shared" si="471"/>
        <v>41035</v>
      </c>
      <c r="U3762" s="45">
        <f>IF(L3762=1,F3762*INDEX(Asumsi!$B$5:$B$7,MATCH(I3762,Asumsi!$A$5:$A$7,0))-F3762*R3762,0)</f>
        <v>205175</v>
      </c>
      <c r="V3762" s="45">
        <f>IF(S3762=1,U3762*(1-Asumsi!$B$10),U3762)</f>
        <v>194916.25</v>
      </c>
    </row>
    <row r="3763" spans="1:22" x14ac:dyDescent="0.35">
      <c r="A3763" s="43">
        <v>15491</v>
      </c>
      <c r="B3763" s="43" t="s">
        <v>202</v>
      </c>
      <c r="C3763" s="43" t="s">
        <v>608</v>
      </c>
      <c r="D3763" s="44">
        <v>40926</v>
      </c>
      <c r="E3763" s="43">
        <v>5</v>
      </c>
      <c r="F3763" s="43">
        <v>1802748</v>
      </c>
      <c r="G3763" s="43">
        <v>0.01</v>
      </c>
      <c r="H3763" s="43">
        <v>18027</v>
      </c>
      <c r="I3763" s="43" t="s">
        <v>77</v>
      </c>
      <c r="J3763" s="43" t="s">
        <v>137</v>
      </c>
      <c r="K3763" s="43">
        <f t="shared" si="464"/>
        <v>2012</v>
      </c>
      <c r="L3763" s="43">
        <f t="shared" si="465"/>
        <v>1</v>
      </c>
      <c r="M3763" s="43">
        <f t="shared" si="466"/>
        <v>0</v>
      </c>
      <c r="N3763" s="43">
        <f t="shared" si="467"/>
        <v>1</v>
      </c>
      <c r="O3763" s="43" t="str">
        <f t="shared" si="468"/>
        <v>B: 1-3%</v>
      </c>
      <c r="P3763" s="45">
        <f t="shared" si="469"/>
        <v>1784721</v>
      </c>
      <c r="Q3763" s="45">
        <f>IF(L3763=1,F3763*INDEX(Asumsi!$B$5:$B$7,MATCH(I3763,Asumsi!$A$5:$A$7,0))-H3763,0)</f>
        <v>522797.4</v>
      </c>
      <c r="R3763" s="46">
        <f>MIN(G3763,INDEX(Asumsi!$C$5:$C$7,MATCH(I3763,Asumsi!$A$5:$A$7,0)))</f>
        <v>0.01</v>
      </c>
      <c r="S3763" s="43">
        <f t="shared" si="470"/>
        <v>0</v>
      </c>
      <c r="T3763" s="45">
        <f t="shared" si="471"/>
        <v>0</v>
      </c>
      <c r="U3763" s="45">
        <f>IF(L3763=1,F3763*INDEX(Asumsi!$B$5:$B$7,MATCH(I3763,Asumsi!$A$5:$A$7,0))-F3763*R3763,0)</f>
        <v>522796.92000000004</v>
      </c>
      <c r="V3763" s="45">
        <f>IF(S3763=1,U3763*(1-Asumsi!$B$10),U3763)</f>
        <v>522796.92000000004</v>
      </c>
    </row>
    <row r="3764" spans="1:22" x14ac:dyDescent="0.35">
      <c r="A3764" s="43">
        <v>17028</v>
      </c>
      <c r="B3764" s="43" t="s">
        <v>202</v>
      </c>
      <c r="C3764" s="43" t="s">
        <v>855</v>
      </c>
      <c r="D3764" s="44">
        <v>40101</v>
      </c>
      <c r="E3764" s="43">
        <v>19</v>
      </c>
      <c r="F3764" s="43">
        <v>1027000</v>
      </c>
      <c r="G3764" s="43">
        <v>0.02</v>
      </c>
      <c r="H3764" s="43">
        <v>20540</v>
      </c>
      <c r="I3764" s="43" t="s">
        <v>76</v>
      </c>
      <c r="J3764" s="43" t="s">
        <v>147</v>
      </c>
      <c r="K3764" s="43">
        <f t="shared" si="464"/>
        <v>2009</v>
      </c>
      <c r="L3764" s="43">
        <f t="shared" si="465"/>
        <v>1</v>
      </c>
      <c r="M3764" s="43">
        <f t="shared" si="466"/>
        <v>0</v>
      </c>
      <c r="N3764" s="43">
        <f t="shared" si="467"/>
        <v>1</v>
      </c>
      <c r="O3764" s="43" t="str">
        <f t="shared" si="468"/>
        <v>B: 1-3%</v>
      </c>
      <c r="P3764" s="45">
        <f t="shared" si="469"/>
        <v>1006460</v>
      </c>
      <c r="Q3764" s="45">
        <f>IF(L3764=1,F3764*INDEX(Asumsi!$B$5:$B$7,MATCH(I3764,Asumsi!$A$5:$A$7,0))-H3764,0)</f>
        <v>287560</v>
      </c>
      <c r="R3764" s="46">
        <f>MIN(G3764,INDEX(Asumsi!$C$5:$C$7,MATCH(I3764,Asumsi!$A$5:$A$7,0)))</f>
        <v>0.02</v>
      </c>
      <c r="S3764" s="43">
        <f t="shared" si="470"/>
        <v>0</v>
      </c>
      <c r="T3764" s="45">
        <f t="shared" si="471"/>
        <v>0</v>
      </c>
      <c r="U3764" s="45">
        <f>IF(L3764=1,F3764*INDEX(Asumsi!$B$5:$B$7,MATCH(I3764,Asumsi!$A$5:$A$7,0))-F3764*R3764,0)</f>
        <v>287560</v>
      </c>
      <c r="V3764" s="45">
        <f>IF(S3764=1,U3764*(1-Asumsi!$B$10),U3764)</f>
        <v>287560</v>
      </c>
    </row>
    <row r="3765" spans="1:22" x14ac:dyDescent="0.35">
      <c r="A3765" s="43">
        <v>17859</v>
      </c>
      <c r="B3765" s="43" t="s">
        <v>202</v>
      </c>
      <c r="C3765" s="43" t="s">
        <v>364</v>
      </c>
      <c r="D3765" s="44">
        <v>40324</v>
      </c>
      <c r="E3765" s="43">
        <v>7</v>
      </c>
      <c r="F3765" s="43">
        <v>365780</v>
      </c>
      <c r="G3765" s="43">
        <v>7.0000000000000007E-2</v>
      </c>
      <c r="H3765" s="43">
        <v>25605</v>
      </c>
      <c r="I3765" s="43" t="s">
        <v>77</v>
      </c>
      <c r="J3765" s="43" t="s">
        <v>142</v>
      </c>
      <c r="K3765" s="43">
        <f t="shared" si="464"/>
        <v>2010</v>
      </c>
      <c r="L3765" s="43">
        <f t="shared" si="465"/>
        <v>1</v>
      </c>
      <c r="M3765" s="43">
        <f t="shared" si="466"/>
        <v>0</v>
      </c>
      <c r="N3765" s="43">
        <f t="shared" si="467"/>
        <v>1</v>
      </c>
      <c r="O3765" s="43" t="str">
        <f t="shared" si="468"/>
        <v>D: 7%+</v>
      </c>
      <c r="P3765" s="45">
        <f t="shared" si="469"/>
        <v>340175</v>
      </c>
      <c r="Q3765" s="45">
        <f>IF(L3765=1,F3765*INDEX(Asumsi!$B$5:$B$7,MATCH(I3765,Asumsi!$A$5:$A$7,0))-H3765,0)</f>
        <v>84129</v>
      </c>
      <c r="R3765" s="46">
        <f>MIN(G3765,INDEX(Asumsi!$C$5:$C$7,MATCH(I3765,Asumsi!$A$5:$A$7,0)))</f>
        <v>0.05</v>
      </c>
      <c r="S3765" s="43">
        <f t="shared" si="470"/>
        <v>1</v>
      </c>
      <c r="T3765" s="45">
        <f t="shared" si="471"/>
        <v>7315.6000000000013</v>
      </c>
      <c r="U3765" s="45">
        <f>IF(L3765=1,F3765*INDEX(Asumsi!$B$5:$B$7,MATCH(I3765,Asumsi!$A$5:$A$7,0))-F3765*R3765,0)</f>
        <v>91445</v>
      </c>
      <c r="V3765" s="45">
        <f>IF(S3765=1,U3765*(1-Asumsi!$B$10),U3765)</f>
        <v>86872.75</v>
      </c>
    </row>
    <row r="3766" spans="1:22" x14ac:dyDescent="0.35">
      <c r="A3766" s="43">
        <v>18340</v>
      </c>
      <c r="B3766" s="43" t="s">
        <v>202</v>
      </c>
      <c r="C3766" s="43" t="s">
        <v>364</v>
      </c>
      <c r="D3766" s="44">
        <v>40711</v>
      </c>
      <c r="E3766" s="43">
        <v>20</v>
      </c>
      <c r="F3766" s="43">
        <v>297300</v>
      </c>
      <c r="G3766" s="43">
        <v>0.1</v>
      </c>
      <c r="H3766" s="43">
        <v>29730</v>
      </c>
      <c r="I3766" s="43" t="s">
        <v>76</v>
      </c>
      <c r="J3766" s="43" t="s">
        <v>145</v>
      </c>
      <c r="K3766" s="43">
        <f t="shared" si="464"/>
        <v>2011</v>
      </c>
      <c r="L3766" s="43">
        <f t="shared" si="465"/>
        <v>1</v>
      </c>
      <c r="M3766" s="43">
        <f t="shared" si="466"/>
        <v>0</v>
      </c>
      <c r="N3766" s="43">
        <f t="shared" si="467"/>
        <v>1</v>
      </c>
      <c r="O3766" s="43" t="str">
        <f t="shared" si="468"/>
        <v>D: 7%+</v>
      </c>
      <c r="P3766" s="45">
        <f t="shared" si="469"/>
        <v>267570</v>
      </c>
      <c r="Q3766" s="45">
        <f>IF(L3766=1,F3766*INDEX(Asumsi!$B$5:$B$7,MATCH(I3766,Asumsi!$A$5:$A$7,0))-H3766,0)</f>
        <v>59460</v>
      </c>
      <c r="R3766" s="46">
        <f>MIN(G3766,INDEX(Asumsi!$C$5:$C$7,MATCH(I3766,Asumsi!$A$5:$A$7,0)))</f>
        <v>0.05</v>
      </c>
      <c r="S3766" s="43">
        <f t="shared" si="470"/>
        <v>1</v>
      </c>
      <c r="T3766" s="45">
        <f t="shared" si="471"/>
        <v>14865</v>
      </c>
      <c r="U3766" s="45">
        <f>IF(L3766=1,F3766*INDEX(Asumsi!$B$5:$B$7,MATCH(I3766,Asumsi!$A$5:$A$7,0))-F3766*R3766,0)</f>
        <v>74325</v>
      </c>
      <c r="V3766" s="45">
        <f>IF(S3766=1,U3766*(1-Asumsi!$B$10),U3766)</f>
        <v>70608.75</v>
      </c>
    </row>
    <row r="3767" spans="1:22" x14ac:dyDescent="0.35">
      <c r="A3767" s="43">
        <v>20704</v>
      </c>
      <c r="B3767" s="43" t="s">
        <v>209</v>
      </c>
      <c r="C3767" s="43" t="s">
        <v>854</v>
      </c>
      <c r="D3767" s="44">
        <v>40219</v>
      </c>
      <c r="E3767" s="43">
        <v>1</v>
      </c>
      <c r="F3767" s="43">
        <v>11260</v>
      </c>
      <c r="G3767" s="43">
        <v>0.03</v>
      </c>
      <c r="H3767" s="43">
        <v>338</v>
      </c>
      <c r="I3767" s="43" t="s">
        <v>76</v>
      </c>
      <c r="J3767" s="43" t="s">
        <v>150</v>
      </c>
      <c r="K3767" s="43">
        <f t="shared" si="464"/>
        <v>2010</v>
      </c>
      <c r="L3767" s="43">
        <f t="shared" si="465"/>
        <v>0</v>
      </c>
      <c r="M3767" s="43">
        <f t="shared" si="466"/>
        <v>1</v>
      </c>
      <c r="N3767" s="43">
        <f t="shared" si="467"/>
        <v>1</v>
      </c>
      <c r="O3767" s="43" t="str">
        <f t="shared" si="468"/>
        <v>B: 1-3%</v>
      </c>
      <c r="P3767" s="45">
        <f t="shared" si="469"/>
        <v>0</v>
      </c>
      <c r="Q3767" s="45">
        <f>IF(L3767=1,F3767*INDEX(Asumsi!$B$5:$B$7,MATCH(I3767,Asumsi!$A$5:$A$7,0))-H3767,0)</f>
        <v>0</v>
      </c>
      <c r="R3767" s="46">
        <f>MIN(G3767,INDEX(Asumsi!$C$5:$C$7,MATCH(I3767,Asumsi!$A$5:$A$7,0)))</f>
        <v>0.03</v>
      </c>
      <c r="S3767" s="43">
        <f t="shared" si="470"/>
        <v>0</v>
      </c>
      <c r="T3767" s="45">
        <f t="shared" si="471"/>
        <v>0</v>
      </c>
      <c r="U3767" s="45">
        <f>IF(L3767=1,F3767*INDEX(Asumsi!$B$5:$B$7,MATCH(I3767,Asumsi!$A$5:$A$7,0))-F3767*R3767,0)</f>
        <v>0</v>
      </c>
      <c r="V3767" s="45">
        <f>IF(S3767=1,U3767*(1-Asumsi!$B$10),U3767)</f>
        <v>0</v>
      </c>
    </row>
    <row r="3768" spans="1:22" x14ac:dyDescent="0.35">
      <c r="A3768" s="43">
        <v>21477</v>
      </c>
      <c r="B3768" s="43" t="s">
        <v>202</v>
      </c>
      <c r="C3768" s="43" t="s">
        <v>855</v>
      </c>
      <c r="D3768" s="44">
        <v>40684</v>
      </c>
      <c r="E3768" s="43">
        <v>7</v>
      </c>
      <c r="F3768" s="43">
        <v>379460</v>
      </c>
      <c r="G3768" s="43">
        <v>0.01</v>
      </c>
      <c r="H3768" s="43">
        <v>3795</v>
      </c>
      <c r="I3768" s="43" t="s">
        <v>76</v>
      </c>
      <c r="J3768" s="43" t="s">
        <v>138</v>
      </c>
      <c r="K3768" s="43">
        <f t="shared" si="464"/>
        <v>2011</v>
      </c>
      <c r="L3768" s="43">
        <f t="shared" si="465"/>
        <v>1</v>
      </c>
      <c r="M3768" s="43">
        <f t="shared" si="466"/>
        <v>0</v>
      </c>
      <c r="N3768" s="43">
        <f t="shared" si="467"/>
        <v>1</v>
      </c>
      <c r="O3768" s="43" t="str">
        <f t="shared" si="468"/>
        <v>B: 1-3%</v>
      </c>
      <c r="P3768" s="45">
        <f t="shared" si="469"/>
        <v>375665</v>
      </c>
      <c r="Q3768" s="45">
        <f>IF(L3768=1,F3768*INDEX(Asumsi!$B$5:$B$7,MATCH(I3768,Asumsi!$A$5:$A$7,0))-H3768,0)</f>
        <v>110043</v>
      </c>
      <c r="R3768" s="46">
        <f>MIN(G3768,INDEX(Asumsi!$C$5:$C$7,MATCH(I3768,Asumsi!$A$5:$A$7,0)))</f>
        <v>0.01</v>
      </c>
      <c r="S3768" s="43">
        <f t="shared" si="470"/>
        <v>0</v>
      </c>
      <c r="T3768" s="45">
        <f t="shared" si="471"/>
        <v>0</v>
      </c>
      <c r="U3768" s="45">
        <f>IF(L3768=1,F3768*INDEX(Asumsi!$B$5:$B$7,MATCH(I3768,Asumsi!$A$5:$A$7,0))-F3768*R3768,0)</f>
        <v>110043.4</v>
      </c>
      <c r="V3768" s="45">
        <f>IF(S3768=1,U3768*(1-Asumsi!$B$10),U3768)</f>
        <v>110043.4</v>
      </c>
    </row>
    <row r="3769" spans="1:22" x14ac:dyDescent="0.35">
      <c r="A3769" s="43">
        <v>21602</v>
      </c>
      <c r="B3769" s="43" t="s">
        <v>202</v>
      </c>
      <c r="C3769" s="43" t="s">
        <v>364</v>
      </c>
      <c r="D3769" s="44">
        <v>39995</v>
      </c>
      <c r="E3769" s="43">
        <v>6</v>
      </c>
      <c r="F3769" s="43">
        <v>4341220</v>
      </c>
      <c r="G3769" s="43">
        <v>0.01</v>
      </c>
      <c r="H3769" s="43">
        <v>43412</v>
      </c>
      <c r="I3769" s="43" t="s">
        <v>75</v>
      </c>
      <c r="J3769" s="43" t="s">
        <v>136</v>
      </c>
      <c r="K3769" s="43">
        <f t="shared" si="464"/>
        <v>2009</v>
      </c>
      <c r="L3769" s="43">
        <f t="shared" si="465"/>
        <v>1</v>
      </c>
      <c r="M3769" s="43">
        <f t="shared" si="466"/>
        <v>0</v>
      </c>
      <c r="N3769" s="43">
        <f t="shared" si="467"/>
        <v>1</v>
      </c>
      <c r="O3769" s="43" t="str">
        <f t="shared" si="468"/>
        <v>B: 1-3%</v>
      </c>
      <c r="P3769" s="45">
        <f t="shared" si="469"/>
        <v>4297808</v>
      </c>
      <c r="Q3769" s="45">
        <f>IF(L3769=1,F3769*INDEX(Asumsi!$B$5:$B$7,MATCH(I3769,Asumsi!$A$5:$A$7,0))-H3769,0)</f>
        <v>1258954</v>
      </c>
      <c r="R3769" s="46">
        <f>MIN(G3769,INDEX(Asumsi!$C$5:$C$7,MATCH(I3769,Asumsi!$A$5:$A$7,0)))</f>
        <v>0.01</v>
      </c>
      <c r="S3769" s="43">
        <f t="shared" si="470"/>
        <v>0</v>
      </c>
      <c r="T3769" s="45">
        <f t="shared" si="471"/>
        <v>0</v>
      </c>
      <c r="U3769" s="45">
        <f>IF(L3769=1,F3769*INDEX(Asumsi!$B$5:$B$7,MATCH(I3769,Asumsi!$A$5:$A$7,0))-F3769*R3769,0)</f>
        <v>1258953.8</v>
      </c>
      <c r="V3769" s="45">
        <f>IF(S3769=1,U3769*(1-Asumsi!$B$10),U3769)</f>
        <v>1258953.8</v>
      </c>
    </row>
    <row r="3770" spans="1:22" x14ac:dyDescent="0.35">
      <c r="A3770" s="43">
        <v>26758</v>
      </c>
      <c r="B3770" s="43" t="s">
        <v>202</v>
      </c>
      <c r="C3770" s="43" t="s">
        <v>854</v>
      </c>
      <c r="D3770" s="44">
        <v>39956</v>
      </c>
      <c r="E3770" s="43">
        <v>46</v>
      </c>
      <c r="F3770" s="43">
        <v>7038240</v>
      </c>
      <c r="G3770" s="43">
        <v>0.09</v>
      </c>
      <c r="H3770" s="43">
        <v>633442</v>
      </c>
      <c r="I3770" s="43" t="s">
        <v>77</v>
      </c>
      <c r="J3770" s="43" t="s">
        <v>142</v>
      </c>
      <c r="K3770" s="43">
        <f t="shared" si="464"/>
        <v>2009</v>
      </c>
      <c r="L3770" s="43">
        <f t="shared" si="465"/>
        <v>1</v>
      </c>
      <c r="M3770" s="43">
        <f t="shared" si="466"/>
        <v>0</v>
      </c>
      <c r="N3770" s="43">
        <f t="shared" si="467"/>
        <v>1</v>
      </c>
      <c r="O3770" s="43" t="str">
        <f t="shared" si="468"/>
        <v>D: 7%+</v>
      </c>
      <c r="P3770" s="45">
        <f t="shared" si="469"/>
        <v>6404798</v>
      </c>
      <c r="Q3770" s="45">
        <f>IF(L3770=1,F3770*INDEX(Asumsi!$B$5:$B$7,MATCH(I3770,Asumsi!$A$5:$A$7,0))-H3770,0)</f>
        <v>1478030</v>
      </c>
      <c r="R3770" s="46">
        <f>MIN(G3770,INDEX(Asumsi!$C$5:$C$7,MATCH(I3770,Asumsi!$A$5:$A$7,0)))</f>
        <v>0.05</v>
      </c>
      <c r="S3770" s="43">
        <f t="shared" si="470"/>
        <v>1</v>
      </c>
      <c r="T3770" s="45">
        <f t="shared" si="471"/>
        <v>281529.59999999998</v>
      </c>
      <c r="U3770" s="45">
        <f>IF(L3770=1,F3770*INDEX(Asumsi!$B$5:$B$7,MATCH(I3770,Asumsi!$A$5:$A$7,0))-F3770*R3770,0)</f>
        <v>1759560</v>
      </c>
      <c r="V3770" s="45">
        <f>IF(S3770=1,U3770*(1-Asumsi!$B$10),U3770)</f>
        <v>1671582</v>
      </c>
    </row>
    <row r="3771" spans="1:22" x14ac:dyDescent="0.35">
      <c r="A3771" s="43">
        <v>28291</v>
      </c>
      <c r="B3771" s="43" t="s">
        <v>209</v>
      </c>
      <c r="C3771" s="43" t="s">
        <v>852</v>
      </c>
      <c r="D3771" s="44">
        <v>39876</v>
      </c>
      <c r="E3771" s="43">
        <v>14</v>
      </c>
      <c r="F3771" s="43">
        <v>7901200</v>
      </c>
      <c r="G3771" s="43">
        <v>0.02</v>
      </c>
      <c r="H3771" s="43">
        <v>158024</v>
      </c>
      <c r="I3771" s="43" t="s">
        <v>75</v>
      </c>
      <c r="J3771" s="43" t="s">
        <v>135</v>
      </c>
      <c r="K3771" s="43">
        <f t="shared" si="464"/>
        <v>2009</v>
      </c>
      <c r="L3771" s="43">
        <f t="shared" si="465"/>
        <v>0</v>
      </c>
      <c r="M3771" s="43">
        <f t="shared" si="466"/>
        <v>1</v>
      </c>
      <c r="N3771" s="43">
        <f t="shared" si="467"/>
        <v>1</v>
      </c>
      <c r="O3771" s="43" t="str">
        <f t="shared" si="468"/>
        <v>B: 1-3%</v>
      </c>
      <c r="P3771" s="45">
        <f t="shared" si="469"/>
        <v>0</v>
      </c>
      <c r="Q3771" s="45">
        <f>IF(L3771=1,F3771*INDEX(Asumsi!$B$5:$B$7,MATCH(I3771,Asumsi!$A$5:$A$7,0))-H3771,0)</f>
        <v>0</v>
      </c>
      <c r="R3771" s="46">
        <f>MIN(G3771,INDEX(Asumsi!$C$5:$C$7,MATCH(I3771,Asumsi!$A$5:$A$7,0)))</f>
        <v>0.02</v>
      </c>
      <c r="S3771" s="43">
        <f t="shared" si="470"/>
        <v>0</v>
      </c>
      <c r="T3771" s="45">
        <f t="shared" si="471"/>
        <v>0</v>
      </c>
      <c r="U3771" s="45">
        <f>IF(L3771=1,F3771*INDEX(Asumsi!$B$5:$B$7,MATCH(I3771,Asumsi!$A$5:$A$7,0))-F3771*R3771,0)</f>
        <v>0</v>
      </c>
      <c r="V3771" s="45">
        <f>IF(S3771=1,U3771*(1-Asumsi!$B$10),U3771)</f>
        <v>0</v>
      </c>
    </row>
    <row r="3772" spans="1:22" x14ac:dyDescent="0.35">
      <c r="A3772" s="43">
        <v>28455</v>
      </c>
      <c r="B3772" s="43" t="s">
        <v>209</v>
      </c>
      <c r="C3772" s="43" t="s">
        <v>364</v>
      </c>
      <c r="D3772" s="44">
        <v>40328</v>
      </c>
      <c r="E3772" s="43">
        <v>12</v>
      </c>
      <c r="F3772" s="43">
        <v>508240</v>
      </c>
      <c r="G3772" s="43">
        <v>0.06</v>
      </c>
      <c r="H3772" s="43">
        <v>30494</v>
      </c>
      <c r="I3772" s="43" t="s">
        <v>77</v>
      </c>
      <c r="J3772" s="43" t="s">
        <v>142</v>
      </c>
      <c r="K3772" s="43">
        <f t="shared" si="464"/>
        <v>2010</v>
      </c>
      <c r="L3772" s="43">
        <f t="shared" si="465"/>
        <v>0</v>
      </c>
      <c r="M3772" s="43">
        <f t="shared" si="466"/>
        <v>1</v>
      </c>
      <c r="N3772" s="43">
        <f t="shared" si="467"/>
        <v>1</v>
      </c>
      <c r="O3772" s="43" t="str">
        <f t="shared" si="468"/>
        <v>C: 4-6%</v>
      </c>
      <c r="P3772" s="45">
        <f t="shared" si="469"/>
        <v>0</v>
      </c>
      <c r="Q3772" s="45">
        <f>IF(L3772=1,F3772*INDEX(Asumsi!$B$5:$B$7,MATCH(I3772,Asumsi!$A$5:$A$7,0))-H3772,0)</f>
        <v>0</v>
      </c>
      <c r="R3772" s="46">
        <f>MIN(G3772,INDEX(Asumsi!$C$5:$C$7,MATCH(I3772,Asumsi!$A$5:$A$7,0)))</f>
        <v>0.05</v>
      </c>
      <c r="S3772" s="43">
        <f t="shared" si="470"/>
        <v>1</v>
      </c>
      <c r="T3772" s="45">
        <f t="shared" si="471"/>
        <v>0</v>
      </c>
      <c r="U3772" s="45">
        <f>IF(L3772=1,F3772*INDEX(Asumsi!$B$5:$B$7,MATCH(I3772,Asumsi!$A$5:$A$7,0))-F3772*R3772,0)</f>
        <v>0</v>
      </c>
      <c r="V3772" s="45">
        <f>IF(S3772=1,U3772*(1-Asumsi!$B$10),U3772)</f>
        <v>0</v>
      </c>
    </row>
    <row r="3773" spans="1:22" x14ac:dyDescent="0.35">
      <c r="A3773" s="43">
        <v>28963</v>
      </c>
      <c r="B3773" s="43" t="s">
        <v>202</v>
      </c>
      <c r="C3773" s="43" t="s">
        <v>853</v>
      </c>
      <c r="D3773" s="44">
        <v>40881</v>
      </c>
      <c r="E3773" s="43">
        <v>37</v>
      </c>
      <c r="F3773" s="43">
        <v>12144375</v>
      </c>
      <c r="G3773" s="43">
        <v>0.09</v>
      </c>
      <c r="H3773" s="43">
        <v>1092994</v>
      </c>
      <c r="I3773" s="43" t="s">
        <v>77</v>
      </c>
      <c r="J3773" s="43" t="s">
        <v>137</v>
      </c>
      <c r="K3773" s="43">
        <f t="shared" si="464"/>
        <v>2011</v>
      </c>
      <c r="L3773" s="43">
        <f t="shared" si="465"/>
        <v>1</v>
      </c>
      <c r="M3773" s="43">
        <f t="shared" si="466"/>
        <v>0</v>
      </c>
      <c r="N3773" s="43">
        <f t="shared" si="467"/>
        <v>1</v>
      </c>
      <c r="O3773" s="43" t="str">
        <f t="shared" si="468"/>
        <v>D: 7%+</v>
      </c>
      <c r="P3773" s="45">
        <f t="shared" si="469"/>
        <v>11051381</v>
      </c>
      <c r="Q3773" s="45">
        <f>IF(L3773=1,F3773*INDEX(Asumsi!$B$5:$B$7,MATCH(I3773,Asumsi!$A$5:$A$7,0))-H3773,0)</f>
        <v>2550318.5</v>
      </c>
      <c r="R3773" s="46">
        <f>MIN(G3773,INDEX(Asumsi!$C$5:$C$7,MATCH(I3773,Asumsi!$A$5:$A$7,0)))</f>
        <v>0.05</v>
      </c>
      <c r="S3773" s="43">
        <f t="shared" si="470"/>
        <v>1</v>
      </c>
      <c r="T3773" s="45">
        <f t="shared" si="471"/>
        <v>485774.99999999994</v>
      </c>
      <c r="U3773" s="45">
        <f>IF(L3773=1,F3773*INDEX(Asumsi!$B$5:$B$7,MATCH(I3773,Asumsi!$A$5:$A$7,0))-F3773*R3773,0)</f>
        <v>3036093.75</v>
      </c>
      <c r="V3773" s="45">
        <f>IF(S3773=1,U3773*(1-Asumsi!$B$10),U3773)</f>
        <v>2884289.0625</v>
      </c>
    </row>
    <row r="3774" spans="1:22" x14ac:dyDescent="0.35">
      <c r="A3774" s="43">
        <v>29216</v>
      </c>
      <c r="B3774" s="43" t="s">
        <v>202</v>
      </c>
      <c r="C3774" s="43" t="s">
        <v>855</v>
      </c>
      <c r="D3774" s="44">
        <v>41272</v>
      </c>
      <c r="E3774" s="43">
        <v>46</v>
      </c>
      <c r="F3774" s="43">
        <v>3872900</v>
      </c>
      <c r="G3774" s="43">
        <v>0.1</v>
      </c>
      <c r="H3774" s="43">
        <v>387290</v>
      </c>
      <c r="I3774" s="43" t="s">
        <v>77</v>
      </c>
      <c r="J3774" s="43" t="s">
        <v>142</v>
      </c>
      <c r="K3774" s="43">
        <f t="shared" si="464"/>
        <v>2012</v>
      </c>
      <c r="L3774" s="43">
        <f t="shared" si="465"/>
        <v>1</v>
      </c>
      <c r="M3774" s="43">
        <f t="shared" si="466"/>
        <v>0</v>
      </c>
      <c r="N3774" s="43">
        <f t="shared" si="467"/>
        <v>1</v>
      </c>
      <c r="O3774" s="43" t="str">
        <f t="shared" si="468"/>
        <v>D: 7%+</v>
      </c>
      <c r="P3774" s="45">
        <f t="shared" si="469"/>
        <v>3485610</v>
      </c>
      <c r="Q3774" s="45">
        <f>IF(L3774=1,F3774*INDEX(Asumsi!$B$5:$B$7,MATCH(I3774,Asumsi!$A$5:$A$7,0))-H3774,0)</f>
        <v>774580</v>
      </c>
      <c r="R3774" s="46">
        <f>MIN(G3774,INDEX(Asumsi!$C$5:$C$7,MATCH(I3774,Asumsi!$A$5:$A$7,0)))</f>
        <v>0.05</v>
      </c>
      <c r="S3774" s="43">
        <f t="shared" si="470"/>
        <v>1</v>
      </c>
      <c r="T3774" s="45">
        <f t="shared" si="471"/>
        <v>193645</v>
      </c>
      <c r="U3774" s="45">
        <f>IF(L3774=1,F3774*INDEX(Asumsi!$B$5:$B$7,MATCH(I3774,Asumsi!$A$5:$A$7,0))-F3774*R3774,0)</f>
        <v>968225</v>
      </c>
      <c r="V3774" s="45">
        <f>IF(S3774=1,U3774*(1-Asumsi!$B$10),U3774)</f>
        <v>919813.75</v>
      </c>
    </row>
    <row r="3775" spans="1:22" x14ac:dyDescent="0.35">
      <c r="A3775" s="43">
        <v>30405</v>
      </c>
      <c r="B3775" s="43" t="s">
        <v>202</v>
      </c>
      <c r="C3775" s="43" t="s">
        <v>854</v>
      </c>
      <c r="D3775" s="44">
        <v>41027</v>
      </c>
      <c r="E3775" s="43">
        <v>7</v>
      </c>
      <c r="F3775" s="43">
        <v>5578060</v>
      </c>
      <c r="G3775" s="43">
        <v>0.05</v>
      </c>
      <c r="H3775" s="43">
        <v>278903</v>
      </c>
      <c r="I3775" s="43" t="s">
        <v>75</v>
      </c>
      <c r="J3775" s="43" t="s">
        <v>136</v>
      </c>
      <c r="K3775" s="43">
        <f t="shared" si="464"/>
        <v>2012</v>
      </c>
      <c r="L3775" s="43">
        <f t="shared" si="465"/>
        <v>1</v>
      </c>
      <c r="M3775" s="43">
        <f t="shared" si="466"/>
        <v>0</v>
      </c>
      <c r="N3775" s="43">
        <f t="shared" si="467"/>
        <v>1</v>
      </c>
      <c r="O3775" s="43" t="str">
        <f t="shared" si="468"/>
        <v>C: 4-6%</v>
      </c>
      <c r="P3775" s="45">
        <f t="shared" si="469"/>
        <v>5299157</v>
      </c>
      <c r="Q3775" s="45">
        <f>IF(L3775=1,F3775*INDEX(Asumsi!$B$5:$B$7,MATCH(I3775,Asumsi!$A$5:$A$7,0))-H3775,0)</f>
        <v>1394515</v>
      </c>
      <c r="R3775" s="46">
        <f>MIN(G3775,INDEX(Asumsi!$C$5:$C$7,MATCH(I3775,Asumsi!$A$5:$A$7,0)))</f>
        <v>0.03</v>
      </c>
      <c r="S3775" s="43">
        <f t="shared" si="470"/>
        <v>1</v>
      </c>
      <c r="T3775" s="45">
        <f t="shared" si="471"/>
        <v>111561.20000000003</v>
      </c>
      <c r="U3775" s="45">
        <f>IF(L3775=1,F3775*INDEX(Asumsi!$B$5:$B$7,MATCH(I3775,Asumsi!$A$5:$A$7,0))-F3775*R3775,0)</f>
        <v>1506076.2</v>
      </c>
      <c r="V3775" s="45">
        <f>IF(S3775=1,U3775*(1-Asumsi!$B$10),U3775)</f>
        <v>1430772.39</v>
      </c>
    </row>
    <row r="3776" spans="1:22" x14ac:dyDescent="0.35">
      <c r="A3776" s="43">
        <v>30976</v>
      </c>
      <c r="B3776" s="43" t="s">
        <v>202</v>
      </c>
      <c r="C3776" s="43" t="s">
        <v>364</v>
      </c>
      <c r="D3776" s="44">
        <v>41206</v>
      </c>
      <c r="E3776" s="43">
        <v>10</v>
      </c>
      <c r="F3776" s="43">
        <v>807760</v>
      </c>
      <c r="G3776" s="43">
        <v>7.0000000000000007E-2</v>
      </c>
      <c r="H3776" s="43">
        <v>56543</v>
      </c>
      <c r="I3776" s="43" t="s">
        <v>77</v>
      </c>
      <c r="J3776" s="43" t="s">
        <v>142</v>
      </c>
      <c r="K3776" s="43">
        <f t="shared" si="464"/>
        <v>2012</v>
      </c>
      <c r="L3776" s="43">
        <f t="shared" si="465"/>
        <v>1</v>
      </c>
      <c r="M3776" s="43">
        <f t="shared" si="466"/>
        <v>0</v>
      </c>
      <c r="N3776" s="43">
        <f t="shared" si="467"/>
        <v>1</v>
      </c>
      <c r="O3776" s="43" t="str">
        <f t="shared" si="468"/>
        <v>D: 7%+</v>
      </c>
      <c r="P3776" s="45">
        <f t="shared" si="469"/>
        <v>751217</v>
      </c>
      <c r="Q3776" s="45">
        <f>IF(L3776=1,F3776*INDEX(Asumsi!$B$5:$B$7,MATCH(I3776,Asumsi!$A$5:$A$7,0))-H3776,0)</f>
        <v>185785</v>
      </c>
      <c r="R3776" s="46">
        <f>MIN(G3776,INDEX(Asumsi!$C$5:$C$7,MATCH(I3776,Asumsi!$A$5:$A$7,0)))</f>
        <v>0.05</v>
      </c>
      <c r="S3776" s="43">
        <f t="shared" si="470"/>
        <v>1</v>
      </c>
      <c r="T3776" s="45">
        <f t="shared" si="471"/>
        <v>16155.200000000003</v>
      </c>
      <c r="U3776" s="45">
        <f>IF(L3776=1,F3776*INDEX(Asumsi!$B$5:$B$7,MATCH(I3776,Asumsi!$A$5:$A$7,0))-F3776*R3776,0)</f>
        <v>201940</v>
      </c>
      <c r="V3776" s="45">
        <f>IF(S3776=1,U3776*(1-Asumsi!$B$10),U3776)</f>
        <v>191843</v>
      </c>
    </row>
    <row r="3777" spans="1:22" x14ac:dyDescent="0.35">
      <c r="A3777" s="43">
        <v>33220</v>
      </c>
      <c r="B3777" s="43" t="s">
        <v>202</v>
      </c>
      <c r="C3777" s="43" t="s">
        <v>852</v>
      </c>
      <c r="D3777" s="44">
        <v>39918</v>
      </c>
      <c r="E3777" s="43">
        <v>49</v>
      </c>
      <c r="F3777" s="43">
        <v>6582260</v>
      </c>
      <c r="G3777" s="43">
        <v>0.09</v>
      </c>
      <c r="H3777" s="43">
        <v>592403</v>
      </c>
      <c r="I3777" s="43" t="s">
        <v>76</v>
      </c>
      <c r="J3777" s="43" t="s">
        <v>141</v>
      </c>
      <c r="K3777" s="43">
        <f t="shared" si="464"/>
        <v>2009</v>
      </c>
      <c r="L3777" s="43">
        <f t="shared" si="465"/>
        <v>1</v>
      </c>
      <c r="M3777" s="43">
        <f t="shared" si="466"/>
        <v>0</v>
      </c>
      <c r="N3777" s="43">
        <f t="shared" si="467"/>
        <v>1</v>
      </c>
      <c r="O3777" s="43" t="str">
        <f t="shared" si="468"/>
        <v>D: 7%+</v>
      </c>
      <c r="P3777" s="45">
        <f t="shared" si="469"/>
        <v>5989857</v>
      </c>
      <c r="Q3777" s="45">
        <f>IF(L3777=1,F3777*INDEX(Asumsi!$B$5:$B$7,MATCH(I3777,Asumsi!$A$5:$A$7,0))-H3777,0)</f>
        <v>1382275</v>
      </c>
      <c r="R3777" s="46">
        <f>MIN(G3777,INDEX(Asumsi!$C$5:$C$7,MATCH(I3777,Asumsi!$A$5:$A$7,0)))</f>
        <v>0.05</v>
      </c>
      <c r="S3777" s="43">
        <f t="shared" si="470"/>
        <v>1</v>
      </c>
      <c r="T3777" s="45">
        <f t="shared" si="471"/>
        <v>263290.39999999997</v>
      </c>
      <c r="U3777" s="45">
        <f>IF(L3777=1,F3777*INDEX(Asumsi!$B$5:$B$7,MATCH(I3777,Asumsi!$A$5:$A$7,0))-F3777*R3777,0)</f>
        <v>1645565</v>
      </c>
      <c r="V3777" s="45">
        <f>IF(S3777=1,U3777*(1-Asumsi!$B$10),U3777)</f>
        <v>1563286.75</v>
      </c>
    </row>
    <row r="3778" spans="1:22" x14ac:dyDescent="0.35">
      <c r="A3778" s="43">
        <v>33701</v>
      </c>
      <c r="B3778" s="43" t="s">
        <v>202</v>
      </c>
      <c r="C3778" s="43" t="s">
        <v>852</v>
      </c>
      <c r="D3778" s="44">
        <v>40087</v>
      </c>
      <c r="E3778" s="43">
        <v>35</v>
      </c>
      <c r="F3778" s="43">
        <v>4666120</v>
      </c>
      <c r="G3778" s="43">
        <v>0.08</v>
      </c>
      <c r="H3778" s="43">
        <v>373290</v>
      </c>
      <c r="I3778" s="43" t="s">
        <v>76</v>
      </c>
      <c r="J3778" s="43" t="s">
        <v>138</v>
      </c>
      <c r="K3778" s="43">
        <f t="shared" ref="K3778:K3841" si="472">YEAR(D3778)</f>
        <v>2009</v>
      </c>
      <c r="L3778" s="43">
        <f t="shared" ref="L3778:L3841" si="473">IF(B3778="Order Finished",1,0)</f>
        <v>1</v>
      </c>
      <c r="M3778" s="43">
        <f t="shared" ref="M3778:M3841" si="474">IF(B3778="Order Returned",1,0)</f>
        <v>0</v>
      </c>
      <c r="N3778" s="43">
        <f t="shared" ref="N3778:N3841" si="475">IF(B3778="Order Cancelled",0,1)</f>
        <v>1</v>
      </c>
      <c r="O3778" s="43" t="str">
        <f t="shared" ref="O3778:O3841" si="476">IF(G3778=0,"A: 0%",IF(G3778&lt;=0.03,"B: 1-3%",IF(G3778&lt;=0.06,"C: 4-6%","D: 7%+")))</f>
        <v>D: 7%+</v>
      </c>
      <c r="P3778" s="45">
        <f t="shared" ref="P3778:P3841" si="477">IF(L3778=1,F3778-H3778,0)</f>
        <v>4292830</v>
      </c>
      <c r="Q3778" s="45">
        <f>IF(L3778=1,F3778*INDEX(Asumsi!$B$5:$B$7,MATCH(I3778,Asumsi!$A$5:$A$7,0))-H3778,0)</f>
        <v>1026546</v>
      </c>
      <c r="R3778" s="46">
        <f>MIN(G3778,INDEX(Asumsi!$C$5:$C$7,MATCH(I3778,Asumsi!$A$5:$A$7,0)))</f>
        <v>0.05</v>
      </c>
      <c r="S3778" s="43">
        <f t="shared" ref="S3778:S3841" si="478">IF(G3778&gt;R3778,1,0)</f>
        <v>1</v>
      </c>
      <c r="T3778" s="45">
        <f t="shared" ref="T3778:T3841" si="479">IF(L3778=1,F3778*(G3778-R3778),0)</f>
        <v>139983.6</v>
      </c>
      <c r="U3778" s="45">
        <f>IF(L3778=1,F3778*INDEX(Asumsi!$B$5:$B$7,MATCH(I3778,Asumsi!$A$5:$A$7,0))-F3778*R3778,0)</f>
        <v>1166530</v>
      </c>
      <c r="V3778" s="45">
        <f>IF(S3778=1,U3778*(1-Asumsi!$B$10),U3778)</f>
        <v>1108203.5</v>
      </c>
    </row>
    <row r="3779" spans="1:22" x14ac:dyDescent="0.35">
      <c r="A3779" s="43">
        <v>33793</v>
      </c>
      <c r="B3779" s="43" t="s">
        <v>202</v>
      </c>
      <c r="C3779" s="43" t="s">
        <v>853</v>
      </c>
      <c r="D3779" s="44">
        <v>41087</v>
      </c>
      <c r="E3779" s="43">
        <v>17</v>
      </c>
      <c r="F3779" s="43">
        <v>535160</v>
      </c>
      <c r="G3779" s="43">
        <v>0.03</v>
      </c>
      <c r="H3779" s="43">
        <v>16055</v>
      </c>
      <c r="I3779" s="43" t="s">
        <v>76</v>
      </c>
      <c r="J3779" s="43" t="s">
        <v>138</v>
      </c>
      <c r="K3779" s="43">
        <f t="shared" si="472"/>
        <v>2012</v>
      </c>
      <c r="L3779" s="43">
        <f t="shared" si="473"/>
        <v>1</v>
      </c>
      <c r="M3779" s="43">
        <f t="shared" si="474"/>
        <v>0</v>
      </c>
      <c r="N3779" s="43">
        <f t="shared" si="475"/>
        <v>1</v>
      </c>
      <c r="O3779" s="43" t="str">
        <f t="shared" si="476"/>
        <v>B: 1-3%</v>
      </c>
      <c r="P3779" s="45">
        <f t="shared" si="477"/>
        <v>519105</v>
      </c>
      <c r="Q3779" s="45">
        <f>IF(L3779=1,F3779*INDEX(Asumsi!$B$5:$B$7,MATCH(I3779,Asumsi!$A$5:$A$7,0))-H3779,0)</f>
        <v>144493</v>
      </c>
      <c r="R3779" s="46">
        <f>MIN(G3779,INDEX(Asumsi!$C$5:$C$7,MATCH(I3779,Asumsi!$A$5:$A$7,0)))</f>
        <v>0.03</v>
      </c>
      <c r="S3779" s="43">
        <f t="shared" si="478"/>
        <v>0</v>
      </c>
      <c r="T3779" s="45">
        <f t="shared" si="479"/>
        <v>0</v>
      </c>
      <c r="U3779" s="45">
        <f>IF(L3779=1,F3779*INDEX(Asumsi!$B$5:$B$7,MATCH(I3779,Asumsi!$A$5:$A$7,0))-F3779*R3779,0)</f>
        <v>144493.20000000001</v>
      </c>
      <c r="V3779" s="45">
        <f>IF(S3779=1,U3779*(1-Asumsi!$B$10),U3779)</f>
        <v>144493.20000000001</v>
      </c>
    </row>
    <row r="3780" spans="1:22" x14ac:dyDescent="0.35">
      <c r="A3780" s="43">
        <v>34499</v>
      </c>
      <c r="B3780" s="43" t="s">
        <v>202</v>
      </c>
      <c r="C3780" s="43" t="s">
        <v>853</v>
      </c>
      <c r="D3780" s="44">
        <v>40377</v>
      </c>
      <c r="E3780" s="43">
        <v>2</v>
      </c>
      <c r="F3780" s="43">
        <v>1111360</v>
      </c>
      <c r="G3780" s="43">
        <v>0.01</v>
      </c>
      <c r="H3780" s="43">
        <v>11114</v>
      </c>
      <c r="I3780" s="43" t="s">
        <v>75</v>
      </c>
      <c r="J3780" s="43" t="s">
        <v>135</v>
      </c>
      <c r="K3780" s="43">
        <f t="shared" si="472"/>
        <v>2010</v>
      </c>
      <c r="L3780" s="43">
        <f t="shared" si="473"/>
        <v>1</v>
      </c>
      <c r="M3780" s="43">
        <f t="shared" si="474"/>
        <v>0</v>
      </c>
      <c r="N3780" s="43">
        <f t="shared" si="475"/>
        <v>1</v>
      </c>
      <c r="O3780" s="43" t="str">
        <f t="shared" si="476"/>
        <v>B: 1-3%</v>
      </c>
      <c r="P3780" s="45">
        <f t="shared" si="477"/>
        <v>1100246</v>
      </c>
      <c r="Q3780" s="45">
        <f>IF(L3780=1,F3780*INDEX(Asumsi!$B$5:$B$7,MATCH(I3780,Asumsi!$A$5:$A$7,0))-H3780,0)</f>
        <v>322294</v>
      </c>
      <c r="R3780" s="46">
        <f>MIN(G3780,INDEX(Asumsi!$C$5:$C$7,MATCH(I3780,Asumsi!$A$5:$A$7,0)))</f>
        <v>0.01</v>
      </c>
      <c r="S3780" s="43">
        <f t="shared" si="478"/>
        <v>0</v>
      </c>
      <c r="T3780" s="45">
        <f t="shared" si="479"/>
        <v>0</v>
      </c>
      <c r="U3780" s="45">
        <f>IF(L3780=1,F3780*INDEX(Asumsi!$B$5:$B$7,MATCH(I3780,Asumsi!$A$5:$A$7,0))-F3780*R3780,0)</f>
        <v>322294.40000000002</v>
      </c>
      <c r="V3780" s="45">
        <f>IF(S3780=1,U3780*(1-Asumsi!$B$10),U3780)</f>
        <v>322294.40000000002</v>
      </c>
    </row>
    <row r="3781" spans="1:22" x14ac:dyDescent="0.35">
      <c r="A3781" s="43">
        <v>35040</v>
      </c>
      <c r="B3781" s="43" t="s">
        <v>202</v>
      </c>
      <c r="C3781" s="43" t="s">
        <v>364</v>
      </c>
      <c r="D3781" s="44">
        <v>41017</v>
      </c>
      <c r="E3781" s="43">
        <v>44</v>
      </c>
      <c r="F3781" s="43">
        <v>973260</v>
      </c>
      <c r="G3781" s="43">
        <v>0.03</v>
      </c>
      <c r="H3781" s="43">
        <v>29198</v>
      </c>
      <c r="I3781" s="43" t="s">
        <v>76</v>
      </c>
      <c r="J3781" s="43" t="s">
        <v>140</v>
      </c>
      <c r="K3781" s="43">
        <f t="shared" si="472"/>
        <v>2012</v>
      </c>
      <c r="L3781" s="43">
        <f t="shared" si="473"/>
        <v>1</v>
      </c>
      <c r="M3781" s="43">
        <f t="shared" si="474"/>
        <v>0</v>
      </c>
      <c r="N3781" s="43">
        <f t="shared" si="475"/>
        <v>1</v>
      </c>
      <c r="O3781" s="43" t="str">
        <f t="shared" si="476"/>
        <v>B: 1-3%</v>
      </c>
      <c r="P3781" s="45">
        <f t="shared" si="477"/>
        <v>944062</v>
      </c>
      <c r="Q3781" s="45">
        <f>IF(L3781=1,F3781*INDEX(Asumsi!$B$5:$B$7,MATCH(I3781,Asumsi!$A$5:$A$7,0))-H3781,0)</f>
        <v>262780</v>
      </c>
      <c r="R3781" s="46">
        <f>MIN(G3781,INDEX(Asumsi!$C$5:$C$7,MATCH(I3781,Asumsi!$A$5:$A$7,0)))</f>
        <v>0.03</v>
      </c>
      <c r="S3781" s="43">
        <f t="shared" si="478"/>
        <v>0</v>
      </c>
      <c r="T3781" s="45">
        <f t="shared" si="479"/>
        <v>0</v>
      </c>
      <c r="U3781" s="45">
        <f>IF(L3781=1,F3781*INDEX(Asumsi!$B$5:$B$7,MATCH(I3781,Asumsi!$A$5:$A$7,0))-F3781*R3781,0)</f>
        <v>262780.2</v>
      </c>
      <c r="V3781" s="45">
        <f>IF(S3781=1,U3781*(1-Asumsi!$B$10),U3781)</f>
        <v>262780.2</v>
      </c>
    </row>
    <row r="3782" spans="1:22" x14ac:dyDescent="0.35">
      <c r="A3782" s="43">
        <v>35238</v>
      </c>
      <c r="B3782" s="43" t="s">
        <v>202</v>
      </c>
      <c r="C3782" s="43" t="s">
        <v>364</v>
      </c>
      <c r="D3782" s="44">
        <v>40661</v>
      </c>
      <c r="E3782" s="43">
        <v>27</v>
      </c>
      <c r="F3782" s="43">
        <v>2806054</v>
      </c>
      <c r="G3782" s="43">
        <v>0.1</v>
      </c>
      <c r="H3782" s="43">
        <v>280605</v>
      </c>
      <c r="I3782" s="43" t="s">
        <v>77</v>
      </c>
      <c r="J3782" s="43" t="s">
        <v>137</v>
      </c>
      <c r="K3782" s="43">
        <f t="shared" si="472"/>
        <v>2011</v>
      </c>
      <c r="L3782" s="43">
        <f t="shared" si="473"/>
        <v>1</v>
      </c>
      <c r="M3782" s="43">
        <f t="shared" si="474"/>
        <v>0</v>
      </c>
      <c r="N3782" s="43">
        <f t="shared" si="475"/>
        <v>1</v>
      </c>
      <c r="O3782" s="43" t="str">
        <f t="shared" si="476"/>
        <v>D: 7%+</v>
      </c>
      <c r="P3782" s="45">
        <f t="shared" si="477"/>
        <v>2525449</v>
      </c>
      <c r="Q3782" s="45">
        <f>IF(L3782=1,F3782*INDEX(Asumsi!$B$5:$B$7,MATCH(I3782,Asumsi!$A$5:$A$7,0))-H3782,0)</f>
        <v>561211.19999999995</v>
      </c>
      <c r="R3782" s="46">
        <f>MIN(G3782,INDEX(Asumsi!$C$5:$C$7,MATCH(I3782,Asumsi!$A$5:$A$7,0)))</f>
        <v>0.05</v>
      </c>
      <c r="S3782" s="43">
        <f t="shared" si="478"/>
        <v>1</v>
      </c>
      <c r="T3782" s="45">
        <f t="shared" si="479"/>
        <v>140302.70000000001</v>
      </c>
      <c r="U3782" s="45">
        <f>IF(L3782=1,F3782*INDEX(Asumsi!$B$5:$B$7,MATCH(I3782,Asumsi!$A$5:$A$7,0))-F3782*R3782,0)</f>
        <v>701513.5</v>
      </c>
      <c r="V3782" s="45">
        <f>IF(S3782=1,U3782*(1-Asumsi!$B$10),U3782)</f>
        <v>666437.82499999995</v>
      </c>
    </row>
    <row r="3783" spans="1:22" x14ac:dyDescent="0.35">
      <c r="A3783" s="43">
        <v>35399</v>
      </c>
      <c r="B3783" s="43" t="s">
        <v>202</v>
      </c>
      <c r="C3783" s="43" t="s">
        <v>856</v>
      </c>
      <c r="D3783" s="44">
        <v>40564</v>
      </c>
      <c r="E3783" s="43">
        <v>38</v>
      </c>
      <c r="F3783" s="43">
        <v>376760</v>
      </c>
      <c r="G3783" s="43">
        <v>0.04</v>
      </c>
      <c r="H3783" s="43">
        <v>15070</v>
      </c>
      <c r="I3783" s="43" t="s">
        <v>76</v>
      </c>
      <c r="J3783" s="43" t="s">
        <v>138</v>
      </c>
      <c r="K3783" s="43">
        <f t="shared" si="472"/>
        <v>2011</v>
      </c>
      <c r="L3783" s="43">
        <f t="shared" si="473"/>
        <v>1</v>
      </c>
      <c r="M3783" s="43">
        <f t="shared" si="474"/>
        <v>0</v>
      </c>
      <c r="N3783" s="43">
        <f t="shared" si="475"/>
        <v>1</v>
      </c>
      <c r="O3783" s="43" t="str">
        <f t="shared" si="476"/>
        <v>C: 4-6%</v>
      </c>
      <c r="P3783" s="45">
        <f t="shared" si="477"/>
        <v>361690</v>
      </c>
      <c r="Q3783" s="45">
        <f>IF(L3783=1,F3783*INDEX(Asumsi!$B$5:$B$7,MATCH(I3783,Asumsi!$A$5:$A$7,0))-H3783,0)</f>
        <v>97958</v>
      </c>
      <c r="R3783" s="46">
        <f>MIN(G3783,INDEX(Asumsi!$C$5:$C$7,MATCH(I3783,Asumsi!$A$5:$A$7,0)))</f>
        <v>0.04</v>
      </c>
      <c r="S3783" s="43">
        <f t="shared" si="478"/>
        <v>0</v>
      </c>
      <c r="T3783" s="45">
        <f t="shared" si="479"/>
        <v>0</v>
      </c>
      <c r="U3783" s="45">
        <f>IF(L3783=1,F3783*INDEX(Asumsi!$B$5:$B$7,MATCH(I3783,Asumsi!$A$5:$A$7,0))-F3783*R3783,0)</f>
        <v>97957.6</v>
      </c>
      <c r="V3783" s="45">
        <f>IF(S3783=1,U3783*(1-Asumsi!$B$10),U3783)</f>
        <v>97957.6</v>
      </c>
    </row>
    <row r="3784" spans="1:22" x14ac:dyDescent="0.35">
      <c r="A3784" s="43">
        <v>35910</v>
      </c>
      <c r="B3784" s="43" t="s">
        <v>209</v>
      </c>
      <c r="C3784" s="43" t="s">
        <v>747</v>
      </c>
      <c r="D3784" s="44">
        <v>40506</v>
      </c>
      <c r="E3784" s="43">
        <v>28</v>
      </c>
      <c r="F3784" s="43">
        <v>1763002</v>
      </c>
      <c r="G3784" s="43">
        <v>0.02</v>
      </c>
      <c r="H3784" s="43">
        <v>35260</v>
      </c>
      <c r="I3784" s="43" t="s">
        <v>77</v>
      </c>
      <c r="J3784" s="43" t="s">
        <v>137</v>
      </c>
      <c r="K3784" s="43">
        <f t="shared" si="472"/>
        <v>2010</v>
      </c>
      <c r="L3784" s="43">
        <f t="shared" si="473"/>
        <v>0</v>
      </c>
      <c r="M3784" s="43">
        <f t="shared" si="474"/>
        <v>1</v>
      </c>
      <c r="N3784" s="43">
        <f t="shared" si="475"/>
        <v>1</v>
      </c>
      <c r="O3784" s="43" t="str">
        <f t="shared" si="476"/>
        <v>B: 1-3%</v>
      </c>
      <c r="P3784" s="45">
        <f t="shared" si="477"/>
        <v>0</v>
      </c>
      <c r="Q3784" s="45">
        <f>IF(L3784=1,F3784*INDEX(Asumsi!$B$5:$B$7,MATCH(I3784,Asumsi!$A$5:$A$7,0))-H3784,0)</f>
        <v>0</v>
      </c>
      <c r="R3784" s="46">
        <f>MIN(G3784,INDEX(Asumsi!$C$5:$C$7,MATCH(I3784,Asumsi!$A$5:$A$7,0)))</f>
        <v>0.02</v>
      </c>
      <c r="S3784" s="43">
        <f t="shared" si="478"/>
        <v>0</v>
      </c>
      <c r="T3784" s="45">
        <f t="shared" si="479"/>
        <v>0</v>
      </c>
      <c r="U3784" s="45">
        <f>IF(L3784=1,F3784*INDEX(Asumsi!$B$5:$B$7,MATCH(I3784,Asumsi!$A$5:$A$7,0))-F3784*R3784,0)</f>
        <v>0</v>
      </c>
      <c r="V3784" s="45">
        <f>IF(S3784=1,U3784*(1-Asumsi!$B$10),U3784)</f>
        <v>0</v>
      </c>
    </row>
    <row r="3785" spans="1:22" x14ac:dyDescent="0.35">
      <c r="A3785" s="43">
        <v>38118</v>
      </c>
      <c r="B3785" s="43" t="s">
        <v>202</v>
      </c>
      <c r="C3785" s="43" t="s">
        <v>364</v>
      </c>
      <c r="D3785" s="44">
        <v>40651</v>
      </c>
      <c r="E3785" s="43">
        <v>7</v>
      </c>
      <c r="F3785" s="43">
        <v>277820</v>
      </c>
      <c r="G3785" s="43">
        <v>0.09</v>
      </c>
      <c r="H3785" s="43">
        <v>25004</v>
      </c>
      <c r="I3785" s="43" t="s">
        <v>77</v>
      </c>
      <c r="J3785" s="43" t="s">
        <v>142</v>
      </c>
      <c r="K3785" s="43">
        <f t="shared" si="472"/>
        <v>2011</v>
      </c>
      <c r="L3785" s="43">
        <f t="shared" si="473"/>
        <v>1</v>
      </c>
      <c r="M3785" s="43">
        <f t="shared" si="474"/>
        <v>0</v>
      </c>
      <c r="N3785" s="43">
        <f t="shared" si="475"/>
        <v>1</v>
      </c>
      <c r="O3785" s="43" t="str">
        <f t="shared" si="476"/>
        <v>D: 7%+</v>
      </c>
      <c r="P3785" s="45">
        <f t="shared" si="477"/>
        <v>252816</v>
      </c>
      <c r="Q3785" s="45">
        <f>IF(L3785=1,F3785*INDEX(Asumsi!$B$5:$B$7,MATCH(I3785,Asumsi!$A$5:$A$7,0))-H3785,0)</f>
        <v>58342</v>
      </c>
      <c r="R3785" s="46">
        <f>MIN(G3785,INDEX(Asumsi!$C$5:$C$7,MATCH(I3785,Asumsi!$A$5:$A$7,0)))</f>
        <v>0.05</v>
      </c>
      <c r="S3785" s="43">
        <f t="shared" si="478"/>
        <v>1</v>
      </c>
      <c r="T3785" s="45">
        <f t="shared" si="479"/>
        <v>11112.799999999997</v>
      </c>
      <c r="U3785" s="45">
        <f>IF(L3785=1,F3785*INDEX(Asumsi!$B$5:$B$7,MATCH(I3785,Asumsi!$A$5:$A$7,0))-F3785*R3785,0)</f>
        <v>69455</v>
      </c>
      <c r="V3785" s="45">
        <f>IF(S3785=1,U3785*(1-Asumsi!$B$10),U3785)</f>
        <v>65982.25</v>
      </c>
    </row>
    <row r="3786" spans="1:22" x14ac:dyDescent="0.35">
      <c r="A3786" s="43">
        <v>42886</v>
      </c>
      <c r="B3786" s="43" t="s">
        <v>202</v>
      </c>
      <c r="C3786" s="43" t="s">
        <v>747</v>
      </c>
      <c r="D3786" s="44">
        <v>40916</v>
      </c>
      <c r="E3786" s="43">
        <v>42</v>
      </c>
      <c r="F3786" s="43">
        <v>325140</v>
      </c>
      <c r="G3786" s="43">
        <v>0.02</v>
      </c>
      <c r="H3786" s="43">
        <v>6503</v>
      </c>
      <c r="I3786" s="43" t="s">
        <v>76</v>
      </c>
      <c r="J3786" s="43" t="s">
        <v>149</v>
      </c>
      <c r="K3786" s="43">
        <f t="shared" si="472"/>
        <v>2012</v>
      </c>
      <c r="L3786" s="43">
        <f t="shared" si="473"/>
        <v>1</v>
      </c>
      <c r="M3786" s="43">
        <f t="shared" si="474"/>
        <v>0</v>
      </c>
      <c r="N3786" s="43">
        <f t="shared" si="475"/>
        <v>1</v>
      </c>
      <c r="O3786" s="43" t="str">
        <f t="shared" si="476"/>
        <v>B: 1-3%</v>
      </c>
      <c r="P3786" s="45">
        <f t="shared" si="477"/>
        <v>318637</v>
      </c>
      <c r="Q3786" s="45">
        <f>IF(L3786=1,F3786*INDEX(Asumsi!$B$5:$B$7,MATCH(I3786,Asumsi!$A$5:$A$7,0))-H3786,0)</f>
        <v>91039</v>
      </c>
      <c r="R3786" s="46">
        <f>MIN(G3786,INDEX(Asumsi!$C$5:$C$7,MATCH(I3786,Asumsi!$A$5:$A$7,0)))</f>
        <v>0.02</v>
      </c>
      <c r="S3786" s="43">
        <f t="shared" si="478"/>
        <v>0</v>
      </c>
      <c r="T3786" s="45">
        <f t="shared" si="479"/>
        <v>0</v>
      </c>
      <c r="U3786" s="45">
        <f>IF(L3786=1,F3786*INDEX(Asumsi!$B$5:$B$7,MATCH(I3786,Asumsi!$A$5:$A$7,0))-F3786*R3786,0)</f>
        <v>91039.2</v>
      </c>
      <c r="V3786" s="45">
        <f>IF(S3786=1,U3786*(1-Asumsi!$B$10),U3786)</f>
        <v>91039.2</v>
      </c>
    </row>
    <row r="3787" spans="1:22" x14ac:dyDescent="0.35">
      <c r="A3787" s="43">
        <v>43620</v>
      </c>
      <c r="B3787" s="43" t="s">
        <v>202</v>
      </c>
      <c r="C3787" s="43" t="s">
        <v>853</v>
      </c>
      <c r="D3787" s="44">
        <v>39830</v>
      </c>
      <c r="E3787" s="43">
        <v>13</v>
      </c>
      <c r="F3787" s="43">
        <v>392440</v>
      </c>
      <c r="G3787" s="43">
        <v>0.05</v>
      </c>
      <c r="H3787" s="43">
        <v>19622</v>
      </c>
      <c r="I3787" s="43" t="s">
        <v>76</v>
      </c>
      <c r="J3787" s="43" t="s">
        <v>141</v>
      </c>
      <c r="K3787" s="43">
        <f t="shared" si="472"/>
        <v>2009</v>
      </c>
      <c r="L3787" s="43">
        <f t="shared" si="473"/>
        <v>1</v>
      </c>
      <c r="M3787" s="43">
        <f t="shared" si="474"/>
        <v>0</v>
      </c>
      <c r="N3787" s="43">
        <f t="shared" si="475"/>
        <v>1</v>
      </c>
      <c r="O3787" s="43" t="str">
        <f t="shared" si="476"/>
        <v>C: 4-6%</v>
      </c>
      <c r="P3787" s="45">
        <f t="shared" si="477"/>
        <v>372818</v>
      </c>
      <c r="Q3787" s="45">
        <f>IF(L3787=1,F3787*INDEX(Asumsi!$B$5:$B$7,MATCH(I3787,Asumsi!$A$5:$A$7,0))-H3787,0)</f>
        <v>98110</v>
      </c>
      <c r="R3787" s="46">
        <f>MIN(G3787,INDEX(Asumsi!$C$5:$C$7,MATCH(I3787,Asumsi!$A$5:$A$7,0)))</f>
        <v>0.05</v>
      </c>
      <c r="S3787" s="43">
        <f t="shared" si="478"/>
        <v>0</v>
      </c>
      <c r="T3787" s="45">
        <f t="shared" si="479"/>
        <v>0</v>
      </c>
      <c r="U3787" s="45">
        <f>IF(L3787=1,F3787*INDEX(Asumsi!$B$5:$B$7,MATCH(I3787,Asumsi!$A$5:$A$7,0))-F3787*R3787,0)</f>
        <v>98110</v>
      </c>
      <c r="V3787" s="45">
        <f>IF(S3787=1,U3787*(1-Asumsi!$B$10),U3787)</f>
        <v>98110</v>
      </c>
    </row>
    <row r="3788" spans="1:22" x14ac:dyDescent="0.35">
      <c r="A3788" s="43">
        <v>43936</v>
      </c>
      <c r="B3788" s="43" t="s">
        <v>202</v>
      </c>
      <c r="C3788" s="43" t="s">
        <v>852</v>
      </c>
      <c r="D3788" s="44">
        <v>40250</v>
      </c>
      <c r="E3788" s="43">
        <v>42</v>
      </c>
      <c r="F3788" s="43">
        <v>1341300</v>
      </c>
      <c r="G3788" s="43">
        <v>0.08</v>
      </c>
      <c r="H3788" s="43">
        <v>107304</v>
      </c>
      <c r="I3788" s="43" t="s">
        <v>76</v>
      </c>
      <c r="J3788" s="43" t="s">
        <v>147</v>
      </c>
      <c r="K3788" s="43">
        <f t="shared" si="472"/>
        <v>2010</v>
      </c>
      <c r="L3788" s="43">
        <f t="shared" si="473"/>
        <v>1</v>
      </c>
      <c r="M3788" s="43">
        <f t="shared" si="474"/>
        <v>0</v>
      </c>
      <c r="N3788" s="43">
        <f t="shared" si="475"/>
        <v>1</v>
      </c>
      <c r="O3788" s="43" t="str">
        <f t="shared" si="476"/>
        <v>D: 7%+</v>
      </c>
      <c r="P3788" s="45">
        <f t="shared" si="477"/>
        <v>1233996</v>
      </c>
      <c r="Q3788" s="45">
        <f>IF(L3788=1,F3788*INDEX(Asumsi!$B$5:$B$7,MATCH(I3788,Asumsi!$A$5:$A$7,0))-H3788,0)</f>
        <v>295086</v>
      </c>
      <c r="R3788" s="46">
        <f>MIN(G3788,INDEX(Asumsi!$C$5:$C$7,MATCH(I3788,Asumsi!$A$5:$A$7,0)))</f>
        <v>0.05</v>
      </c>
      <c r="S3788" s="43">
        <f t="shared" si="478"/>
        <v>1</v>
      </c>
      <c r="T3788" s="45">
        <f t="shared" si="479"/>
        <v>40239</v>
      </c>
      <c r="U3788" s="45">
        <f>IF(L3788=1,F3788*INDEX(Asumsi!$B$5:$B$7,MATCH(I3788,Asumsi!$A$5:$A$7,0))-F3788*R3788,0)</f>
        <v>335325</v>
      </c>
      <c r="V3788" s="45">
        <f>IF(S3788=1,U3788*(1-Asumsi!$B$10),U3788)</f>
        <v>318558.75</v>
      </c>
    </row>
    <row r="3789" spans="1:22" x14ac:dyDescent="0.35">
      <c r="A3789" s="43">
        <v>46018</v>
      </c>
      <c r="B3789" s="43" t="s">
        <v>202</v>
      </c>
      <c r="C3789" s="43" t="s">
        <v>854</v>
      </c>
      <c r="D3789" s="44">
        <v>40036</v>
      </c>
      <c r="E3789" s="43">
        <v>31</v>
      </c>
      <c r="F3789" s="43">
        <v>5594820</v>
      </c>
      <c r="G3789" s="43">
        <v>0.06</v>
      </c>
      <c r="H3789" s="43">
        <v>335689</v>
      </c>
      <c r="I3789" s="43" t="s">
        <v>77</v>
      </c>
      <c r="J3789" s="43" t="s">
        <v>134</v>
      </c>
      <c r="K3789" s="43">
        <f t="shared" si="472"/>
        <v>2009</v>
      </c>
      <c r="L3789" s="43">
        <f t="shared" si="473"/>
        <v>1</v>
      </c>
      <c r="M3789" s="43">
        <f t="shared" si="474"/>
        <v>0</v>
      </c>
      <c r="N3789" s="43">
        <f t="shared" si="475"/>
        <v>1</v>
      </c>
      <c r="O3789" s="43" t="str">
        <f t="shared" si="476"/>
        <v>C: 4-6%</v>
      </c>
      <c r="P3789" s="45">
        <f t="shared" si="477"/>
        <v>5259131</v>
      </c>
      <c r="Q3789" s="45">
        <f>IF(L3789=1,F3789*INDEX(Asumsi!$B$5:$B$7,MATCH(I3789,Asumsi!$A$5:$A$7,0))-H3789,0)</f>
        <v>1342757</v>
      </c>
      <c r="R3789" s="46">
        <f>MIN(G3789,INDEX(Asumsi!$C$5:$C$7,MATCH(I3789,Asumsi!$A$5:$A$7,0)))</f>
        <v>0.05</v>
      </c>
      <c r="S3789" s="43">
        <f t="shared" si="478"/>
        <v>1</v>
      </c>
      <c r="T3789" s="45">
        <f t="shared" si="479"/>
        <v>55948.199999999975</v>
      </c>
      <c r="U3789" s="45">
        <f>IF(L3789=1,F3789*INDEX(Asumsi!$B$5:$B$7,MATCH(I3789,Asumsi!$A$5:$A$7,0))-F3789*R3789,0)</f>
        <v>1398705</v>
      </c>
      <c r="V3789" s="45">
        <f>IF(S3789=1,U3789*(1-Asumsi!$B$10),U3789)</f>
        <v>1328769.75</v>
      </c>
    </row>
    <row r="3790" spans="1:22" x14ac:dyDescent="0.35">
      <c r="A3790" s="43">
        <v>48327</v>
      </c>
      <c r="B3790" s="43" t="s">
        <v>202</v>
      </c>
      <c r="C3790" s="43" t="s">
        <v>855</v>
      </c>
      <c r="D3790" s="44">
        <v>40035</v>
      </c>
      <c r="E3790" s="43">
        <v>14</v>
      </c>
      <c r="F3790" s="43">
        <v>179860</v>
      </c>
      <c r="G3790" s="43">
        <v>0.03</v>
      </c>
      <c r="H3790" s="43">
        <v>5396</v>
      </c>
      <c r="I3790" s="43" t="s">
        <v>77</v>
      </c>
      <c r="J3790" s="43" t="s">
        <v>142</v>
      </c>
      <c r="K3790" s="43">
        <f t="shared" si="472"/>
        <v>2009</v>
      </c>
      <c r="L3790" s="43">
        <f t="shared" si="473"/>
        <v>1</v>
      </c>
      <c r="M3790" s="43">
        <f t="shared" si="474"/>
        <v>0</v>
      </c>
      <c r="N3790" s="43">
        <f t="shared" si="475"/>
        <v>1</v>
      </c>
      <c r="O3790" s="43" t="str">
        <f t="shared" si="476"/>
        <v>B: 1-3%</v>
      </c>
      <c r="P3790" s="45">
        <f t="shared" si="477"/>
        <v>174464</v>
      </c>
      <c r="Q3790" s="45">
        <f>IF(L3790=1,F3790*INDEX(Asumsi!$B$5:$B$7,MATCH(I3790,Asumsi!$A$5:$A$7,0))-H3790,0)</f>
        <v>48562</v>
      </c>
      <c r="R3790" s="46">
        <f>MIN(G3790,INDEX(Asumsi!$C$5:$C$7,MATCH(I3790,Asumsi!$A$5:$A$7,0)))</f>
        <v>0.03</v>
      </c>
      <c r="S3790" s="43">
        <f t="shared" si="478"/>
        <v>0</v>
      </c>
      <c r="T3790" s="45">
        <f t="shared" si="479"/>
        <v>0</v>
      </c>
      <c r="U3790" s="45">
        <f>IF(L3790=1,F3790*INDEX(Asumsi!$B$5:$B$7,MATCH(I3790,Asumsi!$A$5:$A$7,0))-F3790*R3790,0)</f>
        <v>48562.2</v>
      </c>
      <c r="V3790" s="45">
        <f>IF(S3790=1,U3790*(1-Asumsi!$B$10),U3790)</f>
        <v>48562.2</v>
      </c>
    </row>
    <row r="3791" spans="1:22" x14ac:dyDescent="0.35">
      <c r="A3791" s="43">
        <v>48448</v>
      </c>
      <c r="B3791" s="43" t="s">
        <v>209</v>
      </c>
      <c r="C3791" s="43" t="s">
        <v>853</v>
      </c>
      <c r="D3791" s="44">
        <v>41229</v>
      </c>
      <c r="E3791" s="43">
        <v>20</v>
      </c>
      <c r="F3791" s="43">
        <v>681904</v>
      </c>
      <c r="G3791" s="43">
        <v>0.09</v>
      </c>
      <c r="H3791" s="43">
        <v>61371</v>
      </c>
      <c r="I3791" s="43" t="s">
        <v>77</v>
      </c>
      <c r="J3791" s="43" t="s">
        <v>137</v>
      </c>
      <c r="K3791" s="43">
        <f t="shared" si="472"/>
        <v>2012</v>
      </c>
      <c r="L3791" s="43">
        <f t="shared" si="473"/>
        <v>0</v>
      </c>
      <c r="M3791" s="43">
        <f t="shared" si="474"/>
        <v>1</v>
      </c>
      <c r="N3791" s="43">
        <f t="shared" si="475"/>
        <v>1</v>
      </c>
      <c r="O3791" s="43" t="str">
        <f t="shared" si="476"/>
        <v>D: 7%+</v>
      </c>
      <c r="P3791" s="45">
        <f t="shared" si="477"/>
        <v>0</v>
      </c>
      <c r="Q3791" s="45">
        <f>IF(L3791=1,F3791*INDEX(Asumsi!$B$5:$B$7,MATCH(I3791,Asumsi!$A$5:$A$7,0))-H3791,0)</f>
        <v>0</v>
      </c>
      <c r="R3791" s="46">
        <f>MIN(G3791,INDEX(Asumsi!$C$5:$C$7,MATCH(I3791,Asumsi!$A$5:$A$7,0)))</f>
        <v>0.05</v>
      </c>
      <c r="S3791" s="43">
        <f t="shared" si="478"/>
        <v>1</v>
      </c>
      <c r="T3791" s="45">
        <f t="shared" si="479"/>
        <v>0</v>
      </c>
      <c r="U3791" s="45">
        <f>IF(L3791=1,F3791*INDEX(Asumsi!$B$5:$B$7,MATCH(I3791,Asumsi!$A$5:$A$7,0))-F3791*R3791,0)</f>
        <v>0</v>
      </c>
      <c r="V3791" s="45">
        <f>IF(S3791=1,U3791*(1-Asumsi!$B$10),U3791)</f>
        <v>0</v>
      </c>
    </row>
    <row r="3792" spans="1:22" x14ac:dyDescent="0.35">
      <c r="A3792" s="43">
        <v>48544</v>
      </c>
      <c r="B3792" s="43" t="s">
        <v>202</v>
      </c>
      <c r="C3792" s="43" t="s">
        <v>364</v>
      </c>
      <c r="D3792" s="44">
        <v>40679</v>
      </c>
      <c r="E3792" s="43">
        <v>44</v>
      </c>
      <c r="F3792" s="43">
        <v>1663161</v>
      </c>
      <c r="G3792" s="43">
        <v>0.01</v>
      </c>
      <c r="H3792" s="43">
        <v>16632</v>
      </c>
      <c r="I3792" s="43" t="s">
        <v>77</v>
      </c>
      <c r="J3792" s="43" t="s">
        <v>137</v>
      </c>
      <c r="K3792" s="43">
        <f t="shared" si="472"/>
        <v>2011</v>
      </c>
      <c r="L3792" s="43">
        <f t="shared" si="473"/>
        <v>1</v>
      </c>
      <c r="M3792" s="43">
        <f t="shared" si="474"/>
        <v>0</v>
      </c>
      <c r="N3792" s="43">
        <f t="shared" si="475"/>
        <v>1</v>
      </c>
      <c r="O3792" s="43" t="str">
        <f t="shared" si="476"/>
        <v>B: 1-3%</v>
      </c>
      <c r="P3792" s="45">
        <f t="shared" si="477"/>
        <v>1646529</v>
      </c>
      <c r="Q3792" s="45">
        <f>IF(L3792=1,F3792*INDEX(Asumsi!$B$5:$B$7,MATCH(I3792,Asumsi!$A$5:$A$7,0))-H3792,0)</f>
        <v>482316.3</v>
      </c>
      <c r="R3792" s="46">
        <f>MIN(G3792,INDEX(Asumsi!$C$5:$C$7,MATCH(I3792,Asumsi!$A$5:$A$7,0)))</f>
        <v>0.01</v>
      </c>
      <c r="S3792" s="43">
        <f t="shared" si="478"/>
        <v>0</v>
      </c>
      <c r="T3792" s="45">
        <f t="shared" si="479"/>
        <v>0</v>
      </c>
      <c r="U3792" s="45">
        <f>IF(L3792=1,F3792*INDEX(Asumsi!$B$5:$B$7,MATCH(I3792,Asumsi!$A$5:$A$7,0))-F3792*R3792,0)</f>
        <v>482316.69</v>
      </c>
      <c r="V3792" s="45">
        <f>IF(S3792=1,U3792*(1-Asumsi!$B$10),U3792)</f>
        <v>482316.69</v>
      </c>
    </row>
    <row r="3793" spans="1:22" x14ac:dyDescent="0.35">
      <c r="A3793" s="43">
        <v>48900</v>
      </c>
      <c r="B3793" s="43" t="s">
        <v>202</v>
      </c>
      <c r="C3793" s="43" t="s">
        <v>364</v>
      </c>
      <c r="D3793" s="44">
        <v>39894</v>
      </c>
      <c r="E3793" s="43">
        <v>27</v>
      </c>
      <c r="F3793" s="43">
        <v>675220</v>
      </c>
      <c r="G3793" s="43">
        <v>0.03</v>
      </c>
      <c r="H3793" s="43">
        <v>20257</v>
      </c>
      <c r="I3793" s="43" t="s">
        <v>76</v>
      </c>
      <c r="J3793" s="43" t="s">
        <v>145</v>
      </c>
      <c r="K3793" s="43">
        <f t="shared" si="472"/>
        <v>2009</v>
      </c>
      <c r="L3793" s="43">
        <f t="shared" si="473"/>
        <v>1</v>
      </c>
      <c r="M3793" s="43">
        <f t="shared" si="474"/>
        <v>0</v>
      </c>
      <c r="N3793" s="43">
        <f t="shared" si="475"/>
        <v>1</v>
      </c>
      <c r="O3793" s="43" t="str">
        <f t="shared" si="476"/>
        <v>B: 1-3%</v>
      </c>
      <c r="P3793" s="45">
        <f t="shared" si="477"/>
        <v>654963</v>
      </c>
      <c r="Q3793" s="45">
        <f>IF(L3793=1,F3793*INDEX(Asumsi!$B$5:$B$7,MATCH(I3793,Asumsi!$A$5:$A$7,0))-H3793,0)</f>
        <v>182309</v>
      </c>
      <c r="R3793" s="46">
        <f>MIN(G3793,INDEX(Asumsi!$C$5:$C$7,MATCH(I3793,Asumsi!$A$5:$A$7,0)))</f>
        <v>0.03</v>
      </c>
      <c r="S3793" s="43">
        <f t="shared" si="478"/>
        <v>0</v>
      </c>
      <c r="T3793" s="45">
        <f t="shared" si="479"/>
        <v>0</v>
      </c>
      <c r="U3793" s="45">
        <f>IF(L3793=1,F3793*INDEX(Asumsi!$B$5:$B$7,MATCH(I3793,Asumsi!$A$5:$A$7,0))-F3793*R3793,0)</f>
        <v>182309.4</v>
      </c>
      <c r="V3793" s="45">
        <f>IF(S3793=1,U3793*(1-Asumsi!$B$10),U3793)</f>
        <v>182309.4</v>
      </c>
    </row>
    <row r="3794" spans="1:22" x14ac:dyDescent="0.35">
      <c r="A3794" s="43">
        <v>49319</v>
      </c>
      <c r="B3794" s="43" t="s">
        <v>202</v>
      </c>
      <c r="C3794" s="43" t="s">
        <v>856</v>
      </c>
      <c r="D3794" s="44">
        <v>40780</v>
      </c>
      <c r="E3794" s="43">
        <v>13</v>
      </c>
      <c r="F3794" s="43">
        <v>197640</v>
      </c>
      <c r="G3794" s="43">
        <v>0.09</v>
      </c>
      <c r="H3794" s="43">
        <v>17788</v>
      </c>
      <c r="I3794" s="43" t="s">
        <v>77</v>
      </c>
      <c r="J3794" s="43" t="s">
        <v>142</v>
      </c>
      <c r="K3794" s="43">
        <f t="shared" si="472"/>
        <v>2011</v>
      </c>
      <c r="L3794" s="43">
        <f t="shared" si="473"/>
        <v>1</v>
      </c>
      <c r="M3794" s="43">
        <f t="shared" si="474"/>
        <v>0</v>
      </c>
      <c r="N3794" s="43">
        <f t="shared" si="475"/>
        <v>1</v>
      </c>
      <c r="O3794" s="43" t="str">
        <f t="shared" si="476"/>
        <v>D: 7%+</v>
      </c>
      <c r="P3794" s="45">
        <f t="shared" si="477"/>
        <v>179852</v>
      </c>
      <c r="Q3794" s="45">
        <f>IF(L3794=1,F3794*INDEX(Asumsi!$B$5:$B$7,MATCH(I3794,Asumsi!$A$5:$A$7,0))-H3794,0)</f>
        <v>41504</v>
      </c>
      <c r="R3794" s="46">
        <f>MIN(G3794,INDEX(Asumsi!$C$5:$C$7,MATCH(I3794,Asumsi!$A$5:$A$7,0)))</f>
        <v>0.05</v>
      </c>
      <c r="S3794" s="43">
        <f t="shared" si="478"/>
        <v>1</v>
      </c>
      <c r="T3794" s="45">
        <f t="shared" si="479"/>
        <v>7905.5999999999985</v>
      </c>
      <c r="U3794" s="45">
        <f>IF(L3794=1,F3794*INDEX(Asumsi!$B$5:$B$7,MATCH(I3794,Asumsi!$A$5:$A$7,0))-F3794*R3794,0)</f>
        <v>49410</v>
      </c>
      <c r="V3794" s="45">
        <f>IF(S3794=1,U3794*(1-Asumsi!$B$10),U3794)</f>
        <v>46939.5</v>
      </c>
    </row>
    <row r="3795" spans="1:22" x14ac:dyDescent="0.35">
      <c r="A3795" s="43">
        <v>49638</v>
      </c>
      <c r="B3795" s="43" t="s">
        <v>202</v>
      </c>
      <c r="C3795" s="43" t="s">
        <v>364</v>
      </c>
      <c r="D3795" s="44">
        <v>40397</v>
      </c>
      <c r="E3795" s="43">
        <v>17</v>
      </c>
      <c r="F3795" s="43">
        <v>392140</v>
      </c>
      <c r="G3795" s="43">
        <v>0.05</v>
      </c>
      <c r="H3795" s="43">
        <v>19607</v>
      </c>
      <c r="I3795" s="43" t="s">
        <v>77</v>
      </c>
      <c r="J3795" s="43" t="s">
        <v>142</v>
      </c>
      <c r="K3795" s="43">
        <f t="shared" si="472"/>
        <v>2010</v>
      </c>
      <c r="L3795" s="43">
        <f t="shared" si="473"/>
        <v>1</v>
      </c>
      <c r="M3795" s="43">
        <f t="shared" si="474"/>
        <v>0</v>
      </c>
      <c r="N3795" s="43">
        <f t="shared" si="475"/>
        <v>1</v>
      </c>
      <c r="O3795" s="43" t="str">
        <f t="shared" si="476"/>
        <v>C: 4-6%</v>
      </c>
      <c r="P3795" s="45">
        <f t="shared" si="477"/>
        <v>372533</v>
      </c>
      <c r="Q3795" s="45">
        <f>IF(L3795=1,F3795*INDEX(Asumsi!$B$5:$B$7,MATCH(I3795,Asumsi!$A$5:$A$7,0))-H3795,0)</f>
        <v>98035</v>
      </c>
      <c r="R3795" s="46">
        <f>MIN(G3795,INDEX(Asumsi!$C$5:$C$7,MATCH(I3795,Asumsi!$A$5:$A$7,0)))</f>
        <v>0.05</v>
      </c>
      <c r="S3795" s="43">
        <f t="shared" si="478"/>
        <v>0</v>
      </c>
      <c r="T3795" s="45">
        <f t="shared" si="479"/>
        <v>0</v>
      </c>
      <c r="U3795" s="45">
        <f>IF(L3795=1,F3795*INDEX(Asumsi!$B$5:$B$7,MATCH(I3795,Asumsi!$A$5:$A$7,0))-F3795*R3795,0)</f>
        <v>98035</v>
      </c>
      <c r="V3795" s="45">
        <f>IF(S3795=1,U3795*(1-Asumsi!$B$10),U3795)</f>
        <v>98035</v>
      </c>
    </row>
    <row r="3796" spans="1:22" x14ac:dyDescent="0.35">
      <c r="A3796" s="43">
        <v>50055</v>
      </c>
      <c r="B3796" s="43" t="s">
        <v>202</v>
      </c>
      <c r="C3796" s="43" t="s">
        <v>364</v>
      </c>
      <c r="D3796" s="44">
        <v>41200</v>
      </c>
      <c r="E3796" s="43">
        <v>1</v>
      </c>
      <c r="F3796" s="43">
        <v>26900</v>
      </c>
      <c r="G3796" s="43">
        <v>0</v>
      </c>
      <c r="H3796" s="43">
        <v>0</v>
      </c>
      <c r="I3796" s="43" t="s">
        <v>76</v>
      </c>
      <c r="J3796" s="43" t="s">
        <v>138</v>
      </c>
      <c r="K3796" s="43">
        <f t="shared" si="472"/>
        <v>2012</v>
      </c>
      <c r="L3796" s="43">
        <f t="shared" si="473"/>
        <v>1</v>
      </c>
      <c r="M3796" s="43">
        <f t="shared" si="474"/>
        <v>0</v>
      </c>
      <c r="N3796" s="43">
        <f t="shared" si="475"/>
        <v>1</v>
      </c>
      <c r="O3796" s="43" t="str">
        <f t="shared" si="476"/>
        <v>A: 0%</v>
      </c>
      <c r="P3796" s="45">
        <f t="shared" si="477"/>
        <v>26900</v>
      </c>
      <c r="Q3796" s="45">
        <f>IF(L3796=1,F3796*INDEX(Asumsi!$B$5:$B$7,MATCH(I3796,Asumsi!$A$5:$A$7,0))-H3796,0)</f>
        <v>8070</v>
      </c>
      <c r="R3796" s="46">
        <f>MIN(G3796,INDEX(Asumsi!$C$5:$C$7,MATCH(I3796,Asumsi!$A$5:$A$7,0)))</f>
        <v>0</v>
      </c>
      <c r="S3796" s="43">
        <f t="shared" si="478"/>
        <v>0</v>
      </c>
      <c r="T3796" s="45">
        <f t="shared" si="479"/>
        <v>0</v>
      </c>
      <c r="U3796" s="45">
        <f>IF(L3796=1,F3796*INDEX(Asumsi!$B$5:$B$7,MATCH(I3796,Asumsi!$A$5:$A$7,0))-F3796*R3796,0)</f>
        <v>8070</v>
      </c>
      <c r="V3796" s="45">
        <f>IF(S3796=1,U3796*(1-Asumsi!$B$10),U3796)</f>
        <v>8070</v>
      </c>
    </row>
    <row r="3797" spans="1:22" x14ac:dyDescent="0.35">
      <c r="A3797" s="43">
        <v>51360</v>
      </c>
      <c r="B3797" s="43" t="s">
        <v>202</v>
      </c>
      <c r="C3797" s="43" t="s">
        <v>364</v>
      </c>
      <c r="D3797" s="44">
        <v>40714</v>
      </c>
      <c r="E3797" s="43">
        <v>12</v>
      </c>
      <c r="F3797" s="43">
        <v>93100</v>
      </c>
      <c r="G3797" s="43">
        <v>0</v>
      </c>
      <c r="H3797" s="43">
        <v>0</v>
      </c>
      <c r="I3797" s="43" t="s">
        <v>76</v>
      </c>
      <c r="J3797" s="43" t="s">
        <v>149</v>
      </c>
      <c r="K3797" s="43">
        <f t="shared" si="472"/>
        <v>2011</v>
      </c>
      <c r="L3797" s="43">
        <f t="shared" si="473"/>
        <v>1</v>
      </c>
      <c r="M3797" s="43">
        <f t="shared" si="474"/>
        <v>0</v>
      </c>
      <c r="N3797" s="43">
        <f t="shared" si="475"/>
        <v>1</v>
      </c>
      <c r="O3797" s="43" t="str">
        <f t="shared" si="476"/>
        <v>A: 0%</v>
      </c>
      <c r="P3797" s="45">
        <f t="shared" si="477"/>
        <v>93100</v>
      </c>
      <c r="Q3797" s="45">
        <f>IF(L3797=1,F3797*INDEX(Asumsi!$B$5:$B$7,MATCH(I3797,Asumsi!$A$5:$A$7,0))-H3797,0)</f>
        <v>27930</v>
      </c>
      <c r="R3797" s="46">
        <f>MIN(G3797,INDEX(Asumsi!$C$5:$C$7,MATCH(I3797,Asumsi!$A$5:$A$7,0)))</f>
        <v>0</v>
      </c>
      <c r="S3797" s="43">
        <f t="shared" si="478"/>
        <v>0</v>
      </c>
      <c r="T3797" s="45">
        <f t="shared" si="479"/>
        <v>0</v>
      </c>
      <c r="U3797" s="45">
        <f>IF(L3797=1,F3797*INDEX(Asumsi!$B$5:$B$7,MATCH(I3797,Asumsi!$A$5:$A$7,0))-F3797*R3797,0)</f>
        <v>27930</v>
      </c>
      <c r="V3797" s="45">
        <f>IF(S3797=1,U3797*(1-Asumsi!$B$10),U3797)</f>
        <v>27930</v>
      </c>
    </row>
    <row r="3798" spans="1:22" x14ac:dyDescent="0.35">
      <c r="A3798" s="43">
        <v>52672</v>
      </c>
      <c r="B3798" s="43" t="s">
        <v>202</v>
      </c>
      <c r="C3798" s="43" t="s">
        <v>364</v>
      </c>
      <c r="D3798" s="44">
        <v>40551</v>
      </c>
      <c r="E3798" s="43">
        <v>29</v>
      </c>
      <c r="F3798" s="43">
        <v>2999055</v>
      </c>
      <c r="G3798" s="43">
        <v>0.09</v>
      </c>
      <c r="H3798" s="43">
        <v>269915</v>
      </c>
      <c r="I3798" s="43" t="s">
        <v>77</v>
      </c>
      <c r="J3798" s="43" t="s">
        <v>137</v>
      </c>
      <c r="K3798" s="43">
        <f t="shared" si="472"/>
        <v>2011</v>
      </c>
      <c r="L3798" s="43">
        <f t="shared" si="473"/>
        <v>1</v>
      </c>
      <c r="M3798" s="43">
        <f t="shared" si="474"/>
        <v>0</v>
      </c>
      <c r="N3798" s="43">
        <f t="shared" si="475"/>
        <v>1</v>
      </c>
      <c r="O3798" s="43" t="str">
        <f t="shared" si="476"/>
        <v>D: 7%+</v>
      </c>
      <c r="P3798" s="45">
        <f t="shared" si="477"/>
        <v>2729140</v>
      </c>
      <c r="Q3798" s="45">
        <f>IF(L3798=1,F3798*INDEX(Asumsi!$B$5:$B$7,MATCH(I3798,Asumsi!$A$5:$A$7,0))-H3798,0)</f>
        <v>629801.5</v>
      </c>
      <c r="R3798" s="46">
        <f>MIN(G3798,INDEX(Asumsi!$C$5:$C$7,MATCH(I3798,Asumsi!$A$5:$A$7,0)))</f>
        <v>0.05</v>
      </c>
      <c r="S3798" s="43">
        <f t="shared" si="478"/>
        <v>1</v>
      </c>
      <c r="T3798" s="45">
        <f t="shared" si="479"/>
        <v>119962.19999999998</v>
      </c>
      <c r="U3798" s="45">
        <f>IF(L3798=1,F3798*INDEX(Asumsi!$B$5:$B$7,MATCH(I3798,Asumsi!$A$5:$A$7,0))-F3798*R3798,0)</f>
        <v>749763.75</v>
      </c>
      <c r="V3798" s="45">
        <f>IF(S3798=1,U3798*(1-Asumsi!$B$10),U3798)</f>
        <v>712275.5625</v>
      </c>
    </row>
    <row r="3799" spans="1:22" x14ac:dyDescent="0.35">
      <c r="A3799" s="43">
        <v>52867</v>
      </c>
      <c r="B3799" s="43" t="s">
        <v>202</v>
      </c>
      <c r="C3799" s="43" t="s">
        <v>364</v>
      </c>
      <c r="D3799" s="44">
        <v>40038</v>
      </c>
      <c r="E3799" s="43">
        <v>15</v>
      </c>
      <c r="F3799" s="43">
        <v>3835220</v>
      </c>
      <c r="G3799" s="43">
        <v>0.03</v>
      </c>
      <c r="H3799" s="43">
        <v>115057</v>
      </c>
      <c r="I3799" s="43" t="s">
        <v>75</v>
      </c>
      <c r="J3799" s="43" t="s">
        <v>136</v>
      </c>
      <c r="K3799" s="43">
        <f t="shared" si="472"/>
        <v>2009</v>
      </c>
      <c r="L3799" s="43">
        <f t="shared" si="473"/>
        <v>1</v>
      </c>
      <c r="M3799" s="43">
        <f t="shared" si="474"/>
        <v>0</v>
      </c>
      <c r="N3799" s="43">
        <f t="shared" si="475"/>
        <v>1</v>
      </c>
      <c r="O3799" s="43" t="str">
        <f t="shared" si="476"/>
        <v>B: 1-3%</v>
      </c>
      <c r="P3799" s="45">
        <f t="shared" si="477"/>
        <v>3720163</v>
      </c>
      <c r="Q3799" s="45">
        <f>IF(L3799=1,F3799*INDEX(Asumsi!$B$5:$B$7,MATCH(I3799,Asumsi!$A$5:$A$7,0))-H3799,0)</f>
        <v>1035509</v>
      </c>
      <c r="R3799" s="46">
        <f>MIN(G3799,INDEX(Asumsi!$C$5:$C$7,MATCH(I3799,Asumsi!$A$5:$A$7,0)))</f>
        <v>0.03</v>
      </c>
      <c r="S3799" s="43">
        <f t="shared" si="478"/>
        <v>0</v>
      </c>
      <c r="T3799" s="45">
        <f t="shared" si="479"/>
        <v>0</v>
      </c>
      <c r="U3799" s="45">
        <f>IF(L3799=1,F3799*INDEX(Asumsi!$B$5:$B$7,MATCH(I3799,Asumsi!$A$5:$A$7,0))-F3799*R3799,0)</f>
        <v>1035509.4</v>
      </c>
      <c r="V3799" s="45">
        <f>IF(S3799=1,U3799*(1-Asumsi!$B$10),U3799)</f>
        <v>1035509.4</v>
      </c>
    </row>
    <row r="3800" spans="1:22" x14ac:dyDescent="0.35">
      <c r="A3800" s="43">
        <v>54176</v>
      </c>
      <c r="B3800" s="43" t="s">
        <v>202</v>
      </c>
      <c r="C3800" s="43" t="s">
        <v>364</v>
      </c>
      <c r="D3800" s="44">
        <v>40721</v>
      </c>
      <c r="E3800" s="43">
        <v>33</v>
      </c>
      <c r="F3800" s="43">
        <v>4985940</v>
      </c>
      <c r="G3800" s="43">
        <v>0.06</v>
      </c>
      <c r="H3800" s="43">
        <v>299156</v>
      </c>
      <c r="I3800" s="43" t="s">
        <v>77</v>
      </c>
      <c r="J3800" s="43" t="s">
        <v>142</v>
      </c>
      <c r="K3800" s="43">
        <f t="shared" si="472"/>
        <v>2011</v>
      </c>
      <c r="L3800" s="43">
        <f t="shared" si="473"/>
        <v>1</v>
      </c>
      <c r="M3800" s="43">
        <f t="shared" si="474"/>
        <v>0</v>
      </c>
      <c r="N3800" s="43">
        <f t="shared" si="475"/>
        <v>1</v>
      </c>
      <c r="O3800" s="43" t="str">
        <f t="shared" si="476"/>
        <v>C: 4-6%</v>
      </c>
      <c r="P3800" s="45">
        <f t="shared" si="477"/>
        <v>4686784</v>
      </c>
      <c r="Q3800" s="45">
        <f>IF(L3800=1,F3800*INDEX(Asumsi!$B$5:$B$7,MATCH(I3800,Asumsi!$A$5:$A$7,0))-H3800,0)</f>
        <v>1196626</v>
      </c>
      <c r="R3800" s="46">
        <f>MIN(G3800,INDEX(Asumsi!$C$5:$C$7,MATCH(I3800,Asumsi!$A$5:$A$7,0)))</f>
        <v>0.05</v>
      </c>
      <c r="S3800" s="43">
        <f t="shared" si="478"/>
        <v>1</v>
      </c>
      <c r="T3800" s="45">
        <f t="shared" si="479"/>
        <v>49859.399999999972</v>
      </c>
      <c r="U3800" s="45">
        <f>IF(L3800=1,F3800*INDEX(Asumsi!$B$5:$B$7,MATCH(I3800,Asumsi!$A$5:$A$7,0))-F3800*R3800,0)</f>
        <v>1246485</v>
      </c>
      <c r="V3800" s="45">
        <f>IF(S3800=1,U3800*(1-Asumsi!$B$10),U3800)</f>
        <v>1184160.75</v>
      </c>
    </row>
    <row r="3801" spans="1:22" x14ac:dyDescent="0.35">
      <c r="A3801" s="43">
        <v>55171</v>
      </c>
      <c r="B3801" s="43" t="s">
        <v>202</v>
      </c>
      <c r="C3801" s="43" t="s">
        <v>855</v>
      </c>
      <c r="D3801" s="44">
        <v>41208</v>
      </c>
      <c r="E3801" s="43">
        <v>29</v>
      </c>
      <c r="F3801" s="43">
        <v>1151780</v>
      </c>
      <c r="G3801" s="43">
        <v>0.06</v>
      </c>
      <c r="H3801" s="43">
        <v>69107</v>
      </c>
      <c r="I3801" s="43" t="s">
        <v>77</v>
      </c>
      <c r="J3801" s="43" t="s">
        <v>142</v>
      </c>
      <c r="K3801" s="43">
        <f t="shared" si="472"/>
        <v>2012</v>
      </c>
      <c r="L3801" s="43">
        <f t="shared" si="473"/>
        <v>1</v>
      </c>
      <c r="M3801" s="43">
        <f t="shared" si="474"/>
        <v>0</v>
      </c>
      <c r="N3801" s="43">
        <f t="shared" si="475"/>
        <v>1</v>
      </c>
      <c r="O3801" s="43" t="str">
        <f t="shared" si="476"/>
        <v>C: 4-6%</v>
      </c>
      <c r="P3801" s="45">
        <f t="shared" si="477"/>
        <v>1082673</v>
      </c>
      <c r="Q3801" s="45">
        <f>IF(L3801=1,F3801*INDEX(Asumsi!$B$5:$B$7,MATCH(I3801,Asumsi!$A$5:$A$7,0))-H3801,0)</f>
        <v>276427</v>
      </c>
      <c r="R3801" s="46">
        <f>MIN(G3801,INDEX(Asumsi!$C$5:$C$7,MATCH(I3801,Asumsi!$A$5:$A$7,0)))</f>
        <v>0.05</v>
      </c>
      <c r="S3801" s="43">
        <f t="shared" si="478"/>
        <v>1</v>
      </c>
      <c r="T3801" s="45">
        <f t="shared" si="479"/>
        <v>11517.799999999994</v>
      </c>
      <c r="U3801" s="45">
        <f>IF(L3801=1,F3801*INDEX(Asumsi!$B$5:$B$7,MATCH(I3801,Asumsi!$A$5:$A$7,0))-F3801*R3801,0)</f>
        <v>287945</v>
      </c>
      <c r="V3801" s="45">
        <f>IF(S3801=1,U3801*(1-Asumsi!$B$10),U3801)</f>
        <v>273547.75</v>
      </c>
    </row>
    <row r="3802" spans="1:22" x14ac:dyDescent="0.35">
      <c r="A3802" s="43">
        <v>55683</v>
      </c>
      <c r="B3802" s="43" t="s">
        <v>202</v>
      </c>
      <c r="C3802" s="43" t="s">
        <v>797</v>
      </c>
      <c r="D3802" s="44">
        <v>41105</v>
      </c>
      <c r="E3802" s="43">
        <v>50</v>
      </c>
      <c r="F3802" s="43">
        <v>344460</v>
      </c>
      <c r="G3802" s="43">
        <v>0.02</v>
      </c>
      <c r="H3802" s="43">
        <v>6889</v>
      </c>
      <c r="I3802" s="43" t="s">
        <v>76</v>
      </c>
      <c r="J3802" s="43" t="s">
        <v>150</v>
      </c>
      <c r="K3802" s="43">
        <f t="shared" si="472"/>
        <v>2012</v>
      </c>
      <c r="L3802" s="43">
        <f t="shared" si="473"/>
        <v>1</v>
      </c>
      <c r="M3802" s="43">
        <f t="shared" si="474"/>
        <v>0</v>
      </c>
      <c r="N3802" s="43">
        <f t="shared" si="475"/>
        <v>1</v>
      </c>
      <c r="O3802" s="43" t="str">
        <f t="shared" si="476"/>
        <v>B: 1-3%</v>
      </c>
      <c r="P3802" s="45">
        <f t="shared" si="477"/>
        <v>337571</v>
      </c>
      <c r="Q3802" s="45">
        <f>IF(L3802=1,F3802*INDEX(Asumsi!$B$5:$B$7,MATCH(I3802,Asumsi!$A$5:$A$7,0))-H3802,0)</f>
        <v>96449</v>
      </c>
      <c r="R3802" s="46">
        <f>MIN(G3802,INDEX(Asumsi!$C$5:$C$7,MATCH(I3802,Asumsi!$A$5:$A$7,0)))</f>
        <v>0.02</v>
      </c>
      <c r="S3802" s="43">
        <f t="shared" si="478"/>
        <v>0</v>
      </c>
      <c r="T3802" s="45">
        <f t="shared" si="479"/>
        <v>0</v>
      </c>
      <c r="U3802" s="45">
        <f>IF(L3802=1,F3802*INDEX(Asumsi!$B$5:$B$7,MATCH(I3802,Asumsi!$A$5:$A$7,0))-F3802*R3802,0)</f>
        <v>96448.8</v>
      </c>
      <c r="V3802" s="45">
        <f>IF(S3802=1,U3802*(1-Asumsi!$B$10),U3802)</f>
        <v>96448.8</v>
      </c>
    </row>
    <row r="3803" spans="1:22" x14ac:dyDescent="0.35">
      <c r="A3803" s="43">
        <v>58147</v>
      </c>
      <c r="B3803" s="43" t="s">
        <v>202</v>
      </c>
      <c r="C3803" s="43" t="s">
        <v>364</v>
      </c>
      <c r="D3803" s="44">
        <v>39951</v>
      </c>
      <c r="E3803" s="43">
        <v>41</v>
      </c>
      <c r="F3803" s="43">
        <v>941480</v>
      </c>
      <c r="G3803" s="43">
        <v>0.04</v>
      </c>
      <c r="H3803" s="43">
        <v>37659</v>
      </c>
      <c r="I3803" s="43" t="s">
        <v>76</v>
      </c>
      <c r="J3803" s="43" t="s">
        <v>141</v>
      </c>
      <c r="K3803" s="43">
        <f t="shared" si="472"/>
        <v>2009</v>
      </c>
      <c r="L3803" s="43">
        <f t="shared" si="473"/>
        <v>1</v>
      </c>
      <c r="M3803" s="43">
        <f t="shared" si="474"/>
        <v>0</v>
      </c>
      <c r="N3803" s="43">
        <f t="shared" si="475"/>
        <v>1</v>
      </c>
      <c r="O3803" s="43" t="str">
        <f t="shared" si="476"/>
        <v>C: 4-6%</v>
      </c>
      <c r="P3803" s="45">
        <f t="shared" si="477"/>
        <v>903821</v>
      </c>
      <c r="Q3803" s="45">
        <f>IF(L3803=1,F3803*INDEX(Asumsi!$B$5:$B$7,MATCH(I3803,Asumsi!$A$5:$A$7,0))-H3803,0)</f>
        <v>244785</v>
      </c>
      <c r="R3803" s="46">
        <f>MIN(G3803,INDEX(Asumsi!$C$5:$C$7,MATCH(I3803,Asumsi!$A$5:$A$7,0)))</f>
        <v>0.04</v>
      </c>
      <c r="S3803" s="43">
        <f t="shared" si="478"/>
        <v>0</v>
      </c>
      <c r="T3803" s="45">
        <f t="shared" si="479"/>
        <v>0</v>
      </c>
      <c r="U3803" s="45">
        <f>IF(L3803=1,F3803*INDEX(Asumsi!$B$5:$B$7,MATCH(I3803,Asumsi!$A$5:$A$7,0))-F3803*R3803,0)</f>
        <v>244784.8</v>
      </c>
      <c r="V3803" s="45">
        <f>IF(S3803=1,U3803*(1-Asumsi!$B$10),U3803)</f>
        <v>244784.8</v>
      </c>
    </row>
    <row r="3804" spans="1:22" x14ac:dyDescent="0.35">
      <c r="A3804" s="43">
        <v>59456</v>
      </c>
      <c r="B3804" s="43" t="s">
        <v>202</v>
      </c>
      <c r="C3804" s="43" t="s">
        <v>854</v>
      </c>
      <c r="D3804" s="44">
        <v>40916</v>
      </c>
      <c r="E3804" s="43">
        <v>30</v>
      </c>
      <c r="F3804" s="43">
        <v>365840</v>
      </c>
      <c r="G3804" s="43">
        <v>0.06</v>
      </c>
      <c r="H3804" s="43">
        <v>21950</v>
      </c>
      <c r="I3804" s="43" t="s">
        <v>76</v>
      </c>
      <c r="J3804" s="43" t="s">
        <v>141</v>
      </c>
      <c r="K3804" s="43">
        <f t="shared" si="472"/>
        <v>2012</v>
      </c>
      <c r="L3804" s="43">
        <f t="shared" si="473"/>
        <v>1</v>
      </c>
      <c r="M3804" s="43">
        <f t="shared" si="474"/>
        <v>0</v>
      </c>
      <c r="N3804" s="43">
        <f t="shared" si="475"/>
        <v>1</v>
      </c>
      <c r="O3804" s="43" t="str">
        <f t="shared" si="476"/>
        <v>C: 4-6%</v>
      </c>
      <c r="P3804" s="45">
        <f t="shared" si="477"/>
        <v>343890</v>
      </c>
      <c r="Q3804" s="45">
        <f>IF(L3804=1,F3804*INDEX(Asumsi!$B$5:$B$7,MATCH(I3804,Asumsi!$A$5:$A$7,0))-H3804,0)</f>
        <v>87802</v>
      </c>
      <c r="R3804" s="46">
        <f>MIN(G3804,INDEX(Asumsi!$C$5:$C$7,MATCH(I3804,Asumsi!$A$5:$A$7,0)))</f>
        <v>0.05</v>
      </c>
      <c r="S3804" s="43">
        <f t="shared" si="478"/>
        <v>1</v>
      </c>
      <c r="T3804" s="45">
        <f t="shared" si="479"/>
        <v>3658.3999999999983</v>
      </c>
      <c r="U3804" s="45">
        <f>IF(L3804=1,F3804*INDEX(Asumsi!$B$5:$B$7,MATCH(I3804,Asumsi!$A$5:$A$7,0))-F3804*R3804,0)</f>
        <v>91460</v>
      </c>
      <c r="V3804" s="45">
        <f>IF(S3804=1,U3804*(1-Asumsi!$B$10),U3804)</f>
        <v>86887</v>
      </c>
    </row>
    <row r="3805" spans="1:22" x14ac:dyDescent="0.35">
      <c r="A3805" s="43">
        <v>59591</v>
      </c>
      <c r="B3805" s="43" t="s">
        <v>202</v>
      </c>
      <c r="C3805" s="43" t="s">
        <v>855</v>
      </c>
      <c r="D3805" s="44">
        <v>40095</v>
      </c>
      <c r="E3805" s="43">
        <v>34</v>
      </c>
      <c r="F3805" s="43">
        <v>6723680</v>
      </c>
      <c r="G3805" s="43">
        <v>0.08</v>
      </c>
      <c r="H3805" s="43">
        <v>537894</v>
      </c>
      <c r="I3805" s="43" t="s">
        <v>77</v>
      </c>
      <c r="J3805" s="43" t="s">
        <v>134</v>
      </c>
      <c r="K3805" s="43">
        <f t="shared" si="472"/>
        <v>2009</v>
      </c>
      <c r="L3805" s="43">
        <f t="shared" si="473"/>
        <v>1</v>
      </c>
      <c r="M3805" s="43">
        <f t="shared" si="474"/>
        <v>0</v>
      </c>
      <c r="N3805" s="43">
        <f t="shared" si="475"/>
        <v>1</v>
      </c>
      <c r="O3805" s="43" t="str">
        <f t="shared" si="476"/>
        <v>D: 7%+</v>
      </c>
      <c r="P3805" s="45">
        <f t="shared" si="477"/>
        <v>6185786</v>
      </c>
      <c r="Q3805" s="45">
        <f>IF(L3805=1,F3805*INDEX(Asumsi!$B$5:$B$7,MATCH(I3805,Asumsi!$A$5:$A$7,0))-H3805,0)</f>
        <v>1479210</v>
      </c>
      <c r="R3805" s="46">
        <f>MIN(G3805,INDEX(Asumsi!$C$5:$C$7,MATCH(I3805,Asumsi!$A$5:$A$7,0)))</f>
        <v>0.05</v>
      </c>
      <c r="S3805" s="43">
        <f t="shared" si="478"/>
        <v>1</v>
      </c>
      <c r="T3805" s="45">
        <f t="shared" si="479"/>
        <v>201710.4</v>
      </c>
      <c r="U3805" s="45">
        <f>IF(L3805=1,F3805*INDEX(Asumsi!$B$5:$B$7,MATCH(I3805,Asumsi!$A$5:$A$7,0))-F3805*R3805,0)</f>
        <v>1680920</v>
      </c>
      <c r="V3805" s="45">
        <f>IF(S3805=1,U3805*(1-Asumsi!$B$10),U3805)</f>
        <v>1596874</v>
      </c>
    </row>
    <row r="3806" spans="1:22" x14ac:dyDescent="0.35">
      <c r="A3806" s="43">
        <v>59879</v>
      </c>
      <c r="B3806" s="43" t="s">
        <v>209</v>
      </c>
      <c r="C3806" s="43" t="s">
        <v>856</v>
      </c>
      <c r="D3806" s="44">
        <v>39881</v>
      </c>
      <c r="E3806" s="43">
        <v>33</v>
      </c>
      <c r="F3806" s="43">
        <v>1974635</v>
      </c>
      <c r="G3806" s="43">
        <v>0.04</v>
      </c>
      <c r="H3806" s="43">
        <v>78985</v>
      </c>
      <c r="I3806" s="43" t="s">
        <v>77</v>
      </c>
      <c r="J3806" s="43" t="s">
        <v>137</v>
      </c>
      <c r="K3806" s="43">
        <f t="shared" si="472"/>
        <v>2009</v>
      </c>
      <c r="L3806" s="43">
        <f t="shared" si="473"/>
        <v>0</v>
      </c>
      <c r="M3806" s="43">
        <f t="shared" si="474"/>
        <v>1</v>
      </c>
      <c r="N3806" s="43">
        <f t="shared" si="475"/>
        <v>1</v>
      </c>
      <c r="O3806" s="43" t="str">
        <f t="shared" si="476"/>
        <v>C: 4-6%</v>
      </c>
      <c r="P3806" s="45">
        <f t="shared" si="477"/>
        <v>0</v>
      </c>
      <c r="Q3806" s="45">
        <f>IF(L3806=1,F3806*INDEX(Asumsi!$B$5:$B$7,MATCH(I3806,Asumsi!$A$5:$A$7,0))-H3806,0)</f>
        <v>0</v>
      </c>
      <c r="R3806" s="46">
        <f>MIN(G3806,INDEX(Asumsi!$C$5:$C$7,MATCH(I3806,Asumsi!$A$5:$A$7,0)))</f>
        <v>0.04</v>
      </c>
      <c r="S3806" s="43">
        <f t="shared" si="478"/>
        <v>0</v>
      </c>
      <c r="T3806" s="45">
        <f t="shared" si="479"/>
        <v>0</v>
      </c>
      <c r="U3806" s="45">
        <f>IF(L3806=1,F3806*INDEX(Asumsi!$B$5:$B$7,MATCH(I3806,Asumsi!$A$5:$A$7,0))-F3806*R3806,0)</f>
        <v>0</v>
      </c>
      <c r="V3806" s="45">
        <f>IF(S3806=1,U3806*(1-Asumsi!$B$10),U3806)</f>
        <v>0</v>
      </c>
    </row>
    <row r="3807" spans="1:22" x14ac:dyDescent="0.35">
      <c r="A3807" s="43">
        <v>32</v>
      </c>
      <c r="B3807" s="43" t="s">
        <v>202</v>
      </c>
      <c r="C3807" s="43" t="s">
        <v>857</v>
      </c>
      <c r="D3807" s="44">
        <v>40739</v>
      </c>
      <c r="E3807" s="43">
        <v>15</v>
      </c>
      <c r="F3807" s="43">
        <v>281120</v>
      </c>
      <c r="G3807" s="43">
        <v>0.04</v>
      </c>
      <c r="H3807" s="43">
        <v>11245</v>
      </c>
      <c r="I3807" s="43" t="s">
        <v>77</v>
      </c>
      <c r="J3807" s="43" t="s">
        <v>142</v>
      </c>
      <c r="K3807" s="43">
        <f t="shared" si="472"/>
        <v>2011</v>
      </c>
      <c r="L3807" s="43">
        <f t="shared" si="473"/>
        <v>1</v>
      </c>
      <c r="M3807" s="43">
        <f t="shared" si="474"/>
        <v>0</v>
      </c>
      <c r="N3807" s="43">
        <f t="shared" si="475"/>
        <v>1</v>
      </c>
      <c r="O3807" s="43" t="str">
        <f t="shared" si="476"/>
        <v>C: 4-6%</v>
      </c>
      <c r="P3807" s="45">
        <f t="shared" si="477"/>
        <v>269875</v>
      </c>
      <c r="Q3807" s="45">
        <f>IF(L3807=1,F3807*INDEX(Asumsi!$B$5:$B$7,MATCH(I3807,Asumsi!$A$5:$A$7,0))-H3807,0)</f>
        <v>73091</v>
      </c>
      <c r="R3807" s="46">
        <f>MIN(G3807,INDEX(Asumsi!$C$5:$C$7,MATCH(I3807,Asumsi!$A$5:$A$7,0)))</f>
        <v>0.04</v>
      </c>
      <c r="S3807" s="43">
        <f t="shared" si="478"/>
        <v>0</v>
      </c>
      <c r="T3807" s="45">
        <f t="shared" si="479"/>
        <v>0</v>
      </c>
      <c r="U3807" s="45">
        <f>IF(L3807=1,F3807*INDEX(Asumsi!$B$5:$B$7,MATCH(I3807,Asumsi!$A$5:$A$7,0))-F3807*R3807,0)</f>
        <v>73091.199999999997</v>
      </c>
      <c r="V3807" s="45">
        <f>IF(S3807=1,U3807*(1-Asumsi!$B$10),U3807)</f>
        <v>73091.199999999997</v>
      </c>
    </row>
    <row r="3808" spans="1:22" x14ac:dyDescent="0.35">
      <c r="A3808" s="43">
        <v>69</v>
      </c>
      <c r="B3808" s="43" t="s">
        <v>209</v>
      </c>
      <c r="C3808" s="43" t="s">
        <v>858</v>
      </c>
      <c r="D3808" s="44">
        <v>39967</v>
      </c>
      <c r="E3808" s="43">
        <v>42</v>
      </c>
      <c r="F3808" s="43">
        <v>2372120</v>
      </c>
      <c r="G3808" s="43">
        <v>0.09</v>
      </c>
      <c r="H3808" s="43">
        <v>213491</v>
      </c>
      <c r="I3808" s="43" t="s">
        <v>75</v>
      </c>
      <c r="J3808" s="43" t="s">
        <v>144</v>
      </c>
      <c r="K3808" s="43">
        <f t="shared" si="472"/>
        <v>2009</v>
      </c>
      <c r="L3808" s="43">
        <f t="shared" si="473"/>
        <v>0</v>
      </c>
      <c r="M3808" s="43">
        <f t="shared" si="474"/>
        <v>1</v>
      </c>
      <c r="N3808" s="43">
        <f t="shared" si="475"/>
        <v>1</v>
      </c>
      <c r="O3808" s="43" t="str">
        <f t="shared" si="476"/>
        <v>D: 7%+</v>
      </c>
      <c r="P3808" s="45">
        <f t="shared" si="477"/>
        <v>0</v>
      </c>
      <c r="Q3808" s="45">
        <f>IF(L3808=1,F3808*INDEX(Asumsi!$B$5:$B$7,MATCH(I3808,Asumsi!$A$5:$A$7,0))-H3808,0)</f>
        <v>0</v>
      </c>
      <c r="R3808" s="46">
        <f>MIN(G3808,INDEX(Asumsi!$C$5:$C$7,MATCH(I3808,Asumsi!$A$5:$A$7,0)))</f>
        <v>0.03</v>
      </c>
      <c r="S3808" s="43">
        <f t="shared" si="478"/>
        <v>1</v>
      </c>
      <c r="T3808" s="45">
        <f t="shared" si="479"/>
        <v>0</v>
      </c>
      <c r="U3808" s="45">
        <f>IF(L3808=1,F3808*INDEX(Asumsi!$B$5:$B$7,MATCH(I3808,Asumsi!$A$5:$A$7,0))-F3808*R3808,0)</f>
        <v>0</v>
      </c>
      <c r="V3808" s="45">
        <f>IF(S3808=1,U3808*(1-Asumsi!$B$10),U3808)</f>
        <v>0</v>
      </c>
    </row>
    <row r="3809" spans="1:22" x14ac:dyDescent="0.35">
      <c r="A3809" s="43">
        <v>324</v>
      </c>
      <c r="B3809" s="43" t="s">
        <v>209</v>
      </c>
      <c r="C3809" s="43" t="s">
        <v>859</v>
      </c>
      <c r="D3809" s="44">
        <v>40987</v>
      </c>
      <c r="E3809" s="43">
        <v>25</v>
      </c>
      <c r="F3809" s="43">
        <v>7745268</v>
      </c>
      <c r="G3809" s="43">
        <v>0.02</v>
      </c>
      <c r="H3809" s="43">
        <v>154905</v>
      </c>
      <c r="I3809" s="43" t="s">
        <v>77</v>
      </c>
      <c r="J3809" s="43" t="s">
        <v>137</v>
      </c>
      <c r="K3809" s="43">
        <f t="shared" si="472"/>
        <v>2012</v>
      </c>
      <c r="L3809" s="43">
        <f t="shared" si="473"/>
        <v>0</v>
      </c>
      <c r="M3809" s="43">
        <f t="shared" si="474"/>
        <v>1</v>
      </c>
      <c r="N3809" s="43">
        <f t="shared" si="475"/>
        <v>1</v>
      </c>
      <c r="O3809" s="43" t="str">
        <f t="shared" si="476"/>
        <v>B: 1-3%</v>
      </c>
      <c r="P3809" s="45">
        <f t="shared" si="477"/>
        <v>0</v>
      </c>
      <c r="Q3809" s="45">
        <f>IF(L3809=1,F3809*INDEX(Asumsi!$B$5:$B$7,MATCH(I3809,Asumsi!$A$5:$A$7,0))-H3809,0)</f>
        <v>0</v>
      </c>
      <c r="R3809" s="46">
        <f>MIN(G3809,INDEX(Asumsi!$C$5:$C$7,MATCH(I3809,Asumsi!$A$5:$A$7,0)))</f>
        <v>0.02</v>
      </c>
      <c r="S3809" s="43">
        <f t="shared" si="478"/>
        <v>0</v>
      </c>
      <c r="T3809" s="45">
        <f t="shared" si="479"/>
        <v>0</v>
      </c>
      <c r="U3809" s="45">
        <f>IF(L3809=1,F3809*INDEX(Asumsi!$B$5:$B$7,MATCH(I3809,Asumsi!$A$5:$A$7,0))-F3809*R3809,0)</f>
        <v>0</v>
      </c>
      <c r="V3809" s="45">
        <f>IF(S3809=1,U3809*(1-Asumsi!$B$10),U3809)</f>
        <v>0</v>
      </c>
    </row>
    <row r="3810" spans="1:22" x14ac:dyDescent="0.35">
      <c r="A3810" s="43">
        <v>1317</v>
      </c>
      <c r="B3810" s="43" t="s">
        <v>209</v>
      </c>
      <c r="C3810" s="43" t="s">
        <v>860</v>
      </c>
      <c r="D3810" s="44">
        <v>40681</v>
      </c>
      <c r="E3810" s="43">
        <v>44</v>
      </c>
      <c r="F3810" s="43">
        <v>1046840</v>
      </c>
      <c r="G3810" s="43">
        <v>0.06</v>
      </c>
      <c r="H3810" s="43">
        <v>62810</v>
      </c>
      <c r="I3810" s="43" t="s">
        <v>76</v>
      </c>
      <c r="J3810" s="43" t="s">
        <v>138</v>
      </c>
      <c r="K3810" s="43">
        <f t="shared" si="472"/>
        <v>2011</v>
      </c>
      <c r="L3810" s="43">
        <f t="shared" si="473"/>
        <v>0</v>
      </c>
      <c r="M3810" s="43">
        <f t="shared" si="474"/>
        <v>1</v>
      </c>
      <c r="N3810" s="43">
        <f t="shared" si="475"/>
        <v>1</v>
      </c>
      <c r="O3810" s="43" t="str">
        <f t="shared" si="476"/>
        <v>C: 4-6%</v>
      </c>
      <c r="P3810" s="45">
        <f t="shared" si="477"/>
        <v>0</v>
      </c>
      <c r="Q3810" s="45">
        <f>IF(L3810=1,F3810*INDEX(Asumsi!$B$5:$B$7,MATCH(I3810,Asumsi!$A$5:$A$7,0))-H3810,0)</f>
        <v>0</v>
      </c>
      <c r="R3810" s="46">
        <f>MIN(G3810,INDEX(Asumsi!$C$5:$C$7,MATCH(I3810,Asumsi!$A$5:$A$7,0)))</f>
        <v>0.05</v>
      </c>
      <c r="S3810" s="43">
        <f t="shared" si="478"/>
        <v>1</v>
      </c>
      <c r="T3810" s="45">
        <f t="shared" si="479"/>
        <v>0</v>
      </c>
      <c r="U3810" s="45">
        <f>IF(L3810=1,F3810*INDEX(Asumsi!$B$5:$B$7,MATCH(I3810,Asumsi!$A$5:$A$7,0))-F3810*R3810,0)</f>
        <v>0</v>
      </c>
      <c r="V3810" s="45">
        <f>IF(S3810=1,U3810*(1-Asumsi!$B$10),U3810)</f>
        <v>0</v>
      </c>
    </row>
    <row r="3811" spans="1:22" x14ac:dyDescent="0.35">
      <c r="A3811" s="43">
        <v>1604</v>
      </c>
      <c r="B3811" s="43" t="s">
        <v>202</v>
      </c>
      <c r="C3811" s="43" t="s">
        <v>429</v>
      </c>
      <c r="D3811" s="44">
        <v>40375</v>
      </c>
      <c r="E3811" s="43">
        <v>47</v>
      </c>
      <c r="F3811" s="43">
        <v>1245640</v>
      </c>
      <c r="G3811" s="43">
        <v>0</v>
      </c>
      <c r="H3811" s="43">
        <v>0</v>
      </c>
      <c r="I3811" s="43" t="s">
        <v>75</v>
      </c>
      <c r="J3811" s="43" t="s">
        <v>144</v>
      </c>
      <c r="K3811" s="43">
        <f t="shared" si="472"/>
        <v>2010</v>
      </c>
      <c r="L3811" s="43">
        <f t="shared" si="473"/>
        <v>1</v>
      </c>
      <c r="M3811" s="43">
        <f t="shared" si="474"/>
        <v>0</v>
      </c>
      <c r="N3811" s="43">
        <f t="shared" si="475"/>
        <v>1</v>
      </c>
      <c r="O3811" s="43" t="str">
        <f t="shared" si="476"/>
        <v>A: 0%</v>
      </c>
      <c r="P3811" s="45">
        <f t="shared" si="477"/>
        <v>1245640</v>
      </c>
      <c r="Q3811" s="45">
        <f>IF(L3811=1,F3811*INDEX(Asumsi!$B$5:$B$7,MATCH(I3811,Asumsi!$A$5:$A$7,0))-H3811,0)</f>
        <v>373692</v>
      </c>
      <c r="R3811" s="46">
        <f>MIN(G3811,INDEX(Asumsi!$C$5:$C$7,MATCH(I3811,Asumsi!$A$5:$A$7,0)))</f>
        <v>0</v>
      </c>
      <c r="S3811" s="43">
        <f t="shared" si="478"/>
        <v>0</v>
      </c>
      <c r="T3811" s="45">
        <f t="shared" si="479"/>
        <v>0</v>
      </c>
      <c r="U3811" s="45">
        <f>IF(L3811=1,F3811*INDEX(Asumsi!$B$5:$B$7,MATCH(I3811,Asumsi!$A$5:$A$7,0))-F3811*R3811,0)</f>
        <v>373692</v>
      </c>
      <c r="V3811" s="45">
        <f>IF(S3811=1,U3811*(1-Asumsi!$B$10),U3811)</f>
        <v>373692</v>
      </c>
    </row>
    <row r="3812" spans="1:22" x14ac:dyDescent="0.35">
      <c r="A3812" s="43">
        <v>2144</v>
      </c>
      <c r="B3812" s="43" t="s">
        <v>202</v>
      </c>
      <c r="C3812" s="43" t="s">
        <v>858</v>
      </c>
      <c r="D3812" s="44">
        <v>39900</v>
      </c>
      <c r="E3812" s="43">
        <v>40</v>
      </c>
      <c r="F3812" s="43">
        <v>11890735</v>
      </c>
      <c r="G3812" s="43">
        <v>0.08</v>
      </c>
      <c r="H3812" s="43">
        <v>951259</v>
      </c>
      <c r="I3812" s="43" t="s">
        <v>77</v>
      </c>
      <c r="J3812" s="43" t="s">
        <v>137</v>
      </c>
      <c r="K3812" s="43">
        <f t="shared" si="472"/>
        <v>2009</v>
      </c>
      <c r="L3812" s="43">
        <f t="shared" si="473"/>
        <v>1</v>
      </c>
      <c r="M3812" s="43">
        <f t="shared" si="474"/>
        <v>0</v>
      </c>
      <c r="N3812" s="43">
        <f t="shared" si="475"/>
        <v>1</v>
      </c>
      <c r="O3812" s="43" t="str">
        <f t="shared" si="476"/>
        <v>D: 7%+</v>
      </c>
      <c r="P3812" s="45">
        <f t="shared" si="477"/>
        <v>10939476</v>
      </c>
      <c r="Q3812" s="45">
        <f>IF(L3812=1,F3812*INDEX(Asumsi!$B$5:$B$7,MATCH(I3812,Asumsi!$A$5:$A$7,0))-H3812,0)</f>
        <v>2615961.5</v>
      </c>
      <c r="R3812" s="46">
        <f>MIN(G3812,INDEX(Asumsi!$C$5:$C$7,MATCH(I3812,Asumsi!$A$5:$A$7,0)))</f>
        <v>0.05</v>
      </c>
      <c r="S3812" s="43">
        <f t="shared" si="478"/>
        <v>1</v>
      </c>
      <c r="T3812" s="45">
        <f t="shared" si="479"/>
        <v>356722.05</v>
      </c>
      <c r="U3812" s="45">
        <f>IF(L3812=1,F3812*INDEX(Asumsi!$B$5:$B$7,MATCH(I3812,Asumsi!$A$5:$A$7,0))-F3812*R3812,0)</f>
        <v>2972683.75</v>
      </c>
      <c r="V3812" s="45">
        <f>IF(S3812=1,U3812*(1-Asumsi!$B$10),U3812)</f>
        <v>2824049.5625</v>
      </c>
    </row>
    <row r="3813" spans="1:22" x14ac:dyDescent="0.35">
      <c r="A3813" s="43">
        <v>3012</v>
      </c>
      <c r="B3813" s="43" t="s">
        <v>202</v>
      </c>
      <c r="C3813" s="43" t="s">
        <v>861</v>
      </c>
      <c r="D3813" s="44">
        <v>40302</v>
      </c>
      <c r="E3813" s="43">
        <v>41</v>
      </c>
      <c r="F3813" s="43">
        <v>240060</v>
      </c>
      <c r="G3813" s="43">
        <v>0</v>
      </c>
      <c r="H3813" s="43">
        <v>0</v>
      </c>
      <c r="I3813" s="43" t="s">
        <v>76</v>
      </c>
      <c r="J3813" s="43" t="s">
        <v>138</v>
      </c>
      <c r="K3813" s="43">
        <f t="shared" si="472"/>
        <v>2010</v>
      </c>
      <c r="L3813" s="43">
        <f t="shared" si="473"/>
        <v>1</v>
      </c>
      <c r="M3813" s="43">
        <f t="shared" si="474"/>
        <v>0</v>
      </c>
      <c r="N3813" s="43">
        <f t="shared" si="475"/>
        <v>1</v>
      </c>
      <c r="O3813" s="43" t="str">
        <f t="shared" si="476"/>
        <v>A: 0%</v>
      </c>
      <c r="P3813" s="45">
        <f t="shared" si="477"/>
        <v>240060</v>
      </c>
      <c r="Q3813" s="45">
        <f>IF(L3813=1,F3813*INDEX(Asumsi!$B$5:$B$7,MATCH(I3813,Asumsi!$A$5:$A$7,0))-H3813,0)</f>
        <v>72018</v>
      </c>
      <c r="R3813" s="46">
        <f>MIN(G3813,INDEX(Asumsi!$C$5:$C$7,MATCH(I3813,Asumsi!$A$5:$A$7,0)))</f>
        <v>0</v>
      </c>
      <c r="S3813" s="43">
        <f t="shared" si="478"/>
        <v>0</v>
      </c>
      <c r="T3813" s="45">
        <f t="shared" si="479"/>
        <v>0</v>
      </c>
      <c r="U3813" s="45">
        <f>IF(L3813=1,F3813*INDEX(Asumsi!$B$5:$B$7,MATCH(I3813,Asumsi!$A$5:$A$7,0))-F3813*R3813,0)</f>
        <v>72018</v>
      </c>
      <c r="V3813" s="45">
        <f>IF(S3813=1,U3813*(1-Asumsi!$B$10),U3813)</f>
        <v>72018</v>
      </c>
    </row>
    <row r="3814" spans="1:22" x14ac:dyDescent="0.35">
      <c r="A3814" s="43">
        <v>3169</v>
      </c>
      <c r="B3814" s="43" t="s">
        <v>202</v>
      </c>
      <c r="C3814" s="43" t="s">
        <v>862</v>
      </c>
      <c r="D3814" s="44">
        <v>40532</v>
      </c>
      <c r="E3814" s="43">
        <v>7</v>
      </c>
      <c r="F3814" s="43">
        <v>71160</v>
      </c>
      <c r="G3814" s="43">
        <v>0.04</v>
      </c>
      <c r="H3814" s="43">
        <v>2846</v>
      </c>
      <c r="I3814" s="43" t="s">
        <v>76</v>
      </c>
      <c r="J3814" s="43" t="s">
        <v>146</v>
      </c>
      <c r="K3814" s="43">
        <f t="shared" si="472"/>
        <v>2010</v>
      </c>
      <c r="L3814" s="43">
        <f t="shared" si="473"/>
        <v>1</v>
      </c>
      <c r="M3814" s="43">
        <f t="shared" si="474"/>
        <v>0</v>
      </c>
      <c r="N3814" s="43">
        <f t="shared" si="475"/>
        <v>1</v>
      </c>
      <c r="O3814" s="43" t="str">
        <f t="shared" si="476"/>
        <v>C: 4-6%</v>
      </c>
      <c r="P3814" s="45">
        <f t="shared" si="477"/>
        <v>68314</v>
      </c>
      <c r="Q3814" s="45">
        <f>IF(L3814=1,F3814*INDEX(Asumsi!$B$5:$B$7,MATCH(I3814,Asumsi!$A$5:$A$7,0))-H3814,0)</f>
        <v>18502</v>
      </c>
      <c r="R3814" s="46">
        <f>MIN(G3814,INDEX(Asumsi!$C$5:$C$7,MATCH(I3814,Asumsi!$A$5:$A$7,0)))</f>
        <v>0.04</v>
      </c>
      <c r="S3814" s="43">
        <f t="shared" si="478"/>
        <v>0</v>
      </c>
      <c r="T3814" s="45">
        <f t="shared" si="479"/>
        <v>0</v>
      </c>
      <c r="U3814" s="45">
        <f>IF(L3814=1,F3814*INDEX(Asumsi!$B$5:$B$7,MATCH(I3814,Asumsi!$A$5:$A$7,0))-F3814*R3814,0)</f>
        <v>18501.599999999999</v>
      </c>
      <c r="V3814" s="45">
        <f>IF(S3814=1,U3814*(1-Asumsi!$B$10),U3814)</f>
        <v>18501.599999999999</v>
      </c>
    </row>
    <row r="3815" spans="1:22" x14ac:dyDescent="0.35">
      <c r="A3815" s="43">
        <v>3331</v>
      </c>
      <c r="B3815" s="43" t="s">
        <v>202</v>
      </c>
      <c r="C3815" s="43" t="s">
        <v>352</v>
      </c>
      <c r="D3815" s="44">
        <v>40318</v>
      </c>
      <c r="E3815" s="43">
        <v>31</v>
      </c>
      <c r="F3815" s="43">
        <v>306560</v>
      </c>
      <c r="G3815" s="43">
        <v>0.05</v>
      </c>
      <c r="H3815" s="43">
        <v>15328</v>
      </c>
      <c r="I3815" s="43" t="s">
        <v>76</v>
      </c>
      <c r="J3815" s="43" t="s">
        <v>149</v>
      </c>
      <c r="K3815" s="43">
        <f t="shared" si="472"/>
        <v>2010</v>
      </c>
      <c r="L3815" s="43">
        <f t="shared" si="473"/>
        <v>1</v>
      </c>
      <c r="M3815" s="43">
        <f t="shared" si="474"/>
        <v>0</v>
      </c>
      <c r="N3815" s="43">
        <f t="shared" si="475"/>
        <v>1</v>
      </c>
      <c r="O3815" s="43" t="str">
        <f t="shared" si="476"/>
        <v>C: 4-6%</v>
      </c>
      <c r="P3815" s="45">
        <f t="shared" si="477"/>
        <v>291232</v>
      </c>
      <c r="Q3815" s="45">
        <f>IF(L3815=1,F3815*INDEX(Asumsi!$B$5:$B$7,MATCH(I3815,Asumsi!$A$5:$A$7,0))-H3815,0)</f>
        <v>76640</v>
      </c>
      <c r="R3815" s="46">
        <f>MIN(G3815,INDEX(Asumsi!$C$5:$C$7,MATCH(I3815,Asumsi!$A$5:$A$7,0)))</f>
        <v>0.05</v>
      </c>
      <c r="S3815" s="43">
        <f t="shared" si="478"/>
        <v>0</v>
      </c>
      <c r="T3815" s="45">
        <f t="shared" si="479"/>
        <v>0</v>
      </c>
      <c r="U3815" s="45">
        <f>IF(L3815=1,F3815*INDEX(Asumsi!$B$5:$B$7,MATCH(I3815,Asumsi!$A$5:$A$7,0))-F3815*R3815,0)</f>
        <v>76640</v>
      </c>
      <c r="V3815" s="45">
        <f>IF(S3815=1,U3815*(1-Asumsi!$B$10),U3815)</f>
        <v>76640</v>
      </c>
    </row>
    <row r="3816" spans="1:22" x14ac:dyDescent="0.35">
      <c r="A3816" s="43">
        <v>3650</v>
      </c>
      <c r="B3816" s="43" t="s">
        <v>202</v>
      </c>
      <c r="C3816" s="43" t="s">
        <v>773</v>
      </c>
      <c r="D3816" s="44">
        <v>41056</v>
      </c>
      <c r="E3816" s="43">
        <v>36</v>
      </c>
      <c r="F3816" s="43">
        <v>279900</v>
      </c>
      <c r="G3816" s="43">
        <v>0.04</v>
      </c>
      <c r="H3816" s="43">
        <v>11196</v>
      </c>
      <c r="I3816" s="43" t="s">
        <v>76</v>
      </c>
      <c r="J3816" s="43" t="s">
        <v>138</v>
      </c>
      <c r="K3816" s="43">
        <f t="shared" si="472"/>
        <v>2012</v>
      </c>
      <c r="L3816" s="43">
        <f t="shared" si="473"/>
        <v>1</v>
      </c>
      <c r="M3816" s="43">
        <f t="shared" si="474"/>
        <v>0</v>
      </c>
      <c r="N3816" s="43">
        <f t="shared" si="475"/>
        <v>1</v>
      </c>
      <c r="O3816" s="43" t="str">
        <f t="shared" si="476"/>
        <v>C: 4-6%</v>
      </c>
      <c r="P3816" s="45">
        <f t="shared" si="477"/>
        <v>268704</v>
      </c>
      <c r="Q3816" s="45">
        <f>IF(L3816=1,F3816*INDEX(Asumsi!$B$5:$B$7,MATCH(I3816,Asumsi!$A$5:$A$7,0))-H3816,0)</f>
        <v>72774</v>
      </c>
      <c r="R3816" s="46">
        <f>MIN(G3816,INDEX(Asumsi!$C$5:$C$7,MATCH(I3816,Asumsi!$A$5:$A$7,0)))</f>
        <v>0.04</v>
      </c>
      <c r="S3816" s="43">
        <f t="shared" si="478"/>
        <v>0</v>
      </c>
      <c r="T3816" s="45">
        <f t="shared" si="479"/>
        <v>0</v>
      </c>
      <c r="U3816" s="45">
        <f>IF(L3816=1,F3816*INDEX(Asumsi!$B$5:$B$7,MATCH(I3816,Asumsi!$A$5:$A$7,0))-F3816*R3816,0)</f>
        <v>72774</v>
      </c>
      <c r="V3816" s="45">
        <f>IF(S3816=1,U3816*(1-Asumsi!$B$10),U3816)</f>
        <v>72774</v>
      </c>
    </row>
    <row r="3817" spans="1:22" x14ac:dyDescent="0.35">
      <c r="A3817" s="43">
        <v>3783</v>
      </c>
      <c r="B3817" s="43" t="s">
        <v>209</v>
      </c>
      <c r="C3817" s="43" t="s">
        <v>858</v>
      </c>
      <c r="D3817" s="44">
        <v>40517</v>
      </c>
      <c r="E3817" s="43">
        <v>11</v>
      </c>
      <c r="F3817" s="43">
        <v>184280</v>
      </c>
      <c r="G3817" s="43">
        <v>0.01</v>
      </c>
      <c r="H3817" s="43">
        <v>1843</v>
      </c>
      <c r="I3817" s="43" t="s">
        <v>77</v>
      </c>
      <c r="J3817" s="43" t="s">
        <v>142</v>
      </c>
      <c r="K3817" s="43">
        <f t="shared" si="472"/>
        <v>2010</v>
      </c>
      <c r="L3817" s="43">
        <f t="shared" si="473"/>
        <v>0</v>
      </c>
      <c r="M3817" s="43">
        <f t="shared" si="474"/>
        <v>1</v>
      </c>
      <c r="N3817" s="43">
        <f t="shared" si="475"/>
        <v>1</v>
      </c>
      <c r="O3817" s="43" t="str">
        <f t="shared" si="476"/>
        <v>B: 1-3%</v>
      </c>
      <c r="P3817" s="45">
        <f t="shared" si="477"/>
        <v>0</v>
      </c>
      <c r="Q3817" s="45">
        <f>IF(L3817=1,F3817*INDEX(Asumsi!$B$5:$B$7,MATCH(I3817,Asumsi!$A$5:$A$7,0))-H3817,0)</f>
        <v>0</v>
      </c>
      <c r="R3817" s="46">
        <f>MIN(G3817,INDEX(Asumsi!$C$5:$C$7,MATCH(I3817,Asumsi!$A$5:$A$7,0)))</f>
        <v>0.01</v>
      </c>
      <c r="S3817" s="43">
        <f t="shared" si="478"/>
        <v>0</v>
      </c>
      <c r="T3817" s="45">
        <f t="shared" si="479"/>
        <v>0</v>
      </c>
      <c r="U3817" s="45">
        <f>IF(L3817=1,F3817*INDEX(Asumsi!$B$5:$B$7,MATCH(I3817,Asumsi!$A$5:$A$7,0))-F3817*R3817,0)</f>
        <v>0</v>
      </c>
      <c r="V3817" s="45">
        <f>IF(S3817=1,U3817*(1-Asumsi!$B$10),U3817)</f>
        <v>0</v>
      </c>
    </row>
    <row r="3818" spans="1:22" x14ac:dyDescent="0.35">
      <c r="A3818" s="43">
        <v>4583</v>
      </c>
      <c r="B3818" s="43" t="s">
        <v>202</v>
      </c>
      <c r="C3818" s="43" t="s">
        <v>861</v>
      </c>
      <c r="D3818" s="44">
        <v>40080</v>
      </c>
      <c r="E3818" s="43">
        <v>44</v>
      </c>
      <c r="F3818" s="43">
        <v>6043280</v>
      </c>
      <c r="G3818" s="43">
        <v>7.0000000000000007E-2</v>
      </c>
      <c r="H3818" s="43">
        <v>423030</v>
      </c>
      <c r="I3818" s="43" t="s">
        <v>75</v>
      </c>
      <c r="J3818" s="43" t="s">
        <v>135</v>
      </c>
      <c r="K3818" s="43">
        <f t="shared" si="472"/>
        <v>2009</v>
      </c>
      <c r="L3818" s="43">
        <f t="shared" si="473"/>
        <v>1</v>
      </c>
      <c r="M3818" s="43">
        <f t="shared" si="474"/>
        <v>0</v>
      </c>
      <c r="N3818" s="43">
        <f t="shared" si="475"/>
        <v>1</v>
      </c>
      <c r="O3818" s="43" t="str">
        <f t="shared" si="476"/>
        <v>D: 7%+</v>
      </c>
      <c r="P3818" s="45">
        <f t="shared" si="477"/>
        <v>5620250</v>
      </c>
      <c r="Q3818" s="45">
        <f>IF(L3818=1,F3818*INDEX(Asumsi!$B$5:$B$7,MATCH(I3818,Asumsi!$A$5:$A$7,0))-H3818,0)</f>
        <v>1389954</v>
      </c>
      <c r="R3818" s="46">
        <f>MIN(G3818,INDEX(Asumsi!$C$5:$C$7,MATCH(I3818,Asumsi!$A$5:$A$7,0)))</f>
        <v>0.03</v>
      </c>
      <c r="S3818" s="43">
        <f t="shared" si="478"/>
        <v>1</v>
      </c>
      <c r="T3818" s="45">
        <f t="shared" si="479"/>
        <v>241731.20000000004</v>
      </c>
      <c r="U3818" s="45">
        <f>IF(L3818=1,F3818*INDEX(Asumsi!$B$5:$B$7,MATCH(I3818,Asumsi!$A$5:$A$7,0))-F3818*R3818,0)</f>
        <v>1631685.6</v>
      </c>
      <c r="V3818" s="45">
        <f>IF(S3818=1,U3818*(1-Asumsi!$B$10),U3818)</f>
        <v>1550101.32</v>
      </c>
    </row>
    <row r="3819" spans="1:22" x14ac:dyDescent="0.35">
      <c r="A3819" s="43">
        <v>4675</v>
      </c>
      <c r="B3819" s="43" t="s">
        <v>202</v>
      </c>
      <c r="C3819" s="43" t="s">
        <v>429</v>
      </c>
      <c r="D3819" s="44">
        <v>40506</v>
      </c>
      <c r="E3819" s="43">
        <v>4</v>
      </c>
      <c r="F3819" s="43">
        <v>35780</v>
      </c>
      <c r="G3819" s="43">
        <v>0</v>
      </c>
      <c r="H3819" s="43">
        <v>0</v>
      </c>
      <c r="I3819" s="43" t="s">
        <v>76</v>
      </c>
      <c r="J3819" s="43" t="s">
        <v>147</v>
      </c>
      <c r="K3819" s="43">
        <f t="shared" si="472"/>
        <v>2010</v>
      </c>
      <c r="L3819" s="43">
        <f t="shared" si="473"/>
        <v>1</v>
      </c>
      <c r="M3819" s="43">
        <f t="shared" si="474"/>
        <v>0</v>
      </c>
      <c r="N3819" s="43">
        <f t="shared" si="475"/>
        <v>1</v>
      </c>
      <c r="O3819" s="43" t="str">
        <f t="shared" si="476"/>
        <v>A: 0%</v>
      </c>
      <c r="P3819" s="45">
        <f t="shared" si="477"/>
        <v>35780</v>
      </c>
      <c r="Q3819" s="45">
        <f>IF(L3819=1,F3819*INDEX(Asumsi!$B$5:$B$7,MATCH(I3819,Asumsi!$A$5:$A$7,0))-H3819,0)</f>
        <v>10734</v>
      </c>
      <c r="R3819" s="46">
        <f>MIN(G3819,INDEX(Asumsi!$C$5:$C$7,MATCH(I3819,Asumsi!$A$5:$A$7,0)))</f>
        <v>0</v>
      </c>
      <c r="S3819" s="43">
        <f t="shared" si="478"/>
        <v>0</v>
      </c>
      <c r="T3819" s="45">
        <f t="shared" si="479"/>
        <v>0</v>
      </c>
      <c r="U3819" s="45">
        <f>IF(L3819=1,F3819*INDEX(Asumsi!$B$5:$B$7,MATCH(I3819,Asumsi!$A$5:$A$7,0))-F3819*R3819,0)</f>
        <v>10734</v>
      </c>
      <c r="V3819" s="45">
        <f>IF(S3819=1,U3819*(1-Asumsi!$B$10),U3819)</f>
        <v>10734</v>
      </c>
    </row>
    <row r="3820" spans="1:22" x14ac:dyDescent="0.35">
      <c r="A3820" s="43">
        <v>4772</v>
      </c>
      <c r="B3820" s="43" t="s">
        <v>202</v>
      </c>
      <c r="C3820" s="43" t="s">
        <v>352</v>
      </c>
      <c r="D3820" s="44">
        <v>40069</v>
      </c>
      <c r="E3820" s="43">
        <v>28</v>
      </c>
      <c r="F3820" s="43">
        <v>3121234</v>
      </c>
      <c r="G3820" s="43">
        <v>0.04</v>
      </c>
      <c r="H3820" s="43">
        <v>124849</v>
      </c>
      <c r="I3820" s="43" t="s">
        <v>77</v>
      </c>
      <c r="J3820" s="43" t="s">
        <v>137</v>
      </c>
      <c r="K3820" s="43">
        <f t="shared" si="472"/>
        <v>2009</v>
      </c>
      <c r="L3820" s="43">
        <f t="shared" si="473"/>
        <v>1</v>
      </c>
      <c r="M3820" s="43">
        <f t="shared" si="474"/>
        <v>0</v>
      </c>
      <c r="N3820" s="43">
        <f t="shared" si="475"/>
        <v>1</v>
      </c>
      <c r="O3820" s="43" t="str">
        <f t="shared" si="476"/>
        <v>C: 4-6%</v>
      </c>
      <c r="P3820" s="45">
        <f t="shared" si="477"/>
        <v>2996385</v>
      </c>
      <c r="Q3820" s="45">
        <f>IF(L3820=1,F3820*INDEX(Asumsi!$B$5:$B$7,MATCH(I3820,Asumsi!$A$5:$A$7,0))-H3820,0)</f>
        <v>811521.2</v>
      </c>
      <c r="R3820" s="46">
        <f>MIN(G3820,INDEX(Asumsi!$C$5:$C$7,MATCH(I3820,Asumsi!$A$5:$A$7,0)))</f>
        <v>0.04</v>
      </c>
      <c r="S3820" s="43">
        <f t="shared" si="478"/>
        <v>0</v>
      </c>
      <c r="T3820" s="45">
        <f t="shared" si="479"/>
        <v>0</v>
      </c>
      <c r="U3820" s="45">
        <f>IF(L3820=1,F3820*INDEX(Asumsi!$B$5:$B$7,MATCH(I3820,Asumsi!$A$5:$A$7,0))-F3820*R3820,0)</f>
        <v>811520.84</v>
      </c>
      <c r="V3820" s="45">
        <f>IF(S3820=1,U3820*(1-Asumsi!$B$10),U3820)</f>
        <v>811520.84</v>
      </c>
    </row>
    <row r="3821" spans="1:22" x14ac:dyDescent="0.35">
      <c r="A3821" s="43">
        <v>5217</v>
      </c>
      <c r="B3821" s="43" t="s">
        <v>202</v>
      </c>
      <c r="C3821" s="43" t="s">
        <v>409</v>
      </c>
      <c r="D3821" s="44">
        <v>40828</v>
      </c>
      <c r="E3821" s="43">
        <v>8</v>
      </c>
      <c r="F3821" s="43">
        <v>678700</v>
      </c>
      <c r="G3821" s="43">
        <v>0.03</v>
      </c>
      <c r="H3821" s="43">
        <v>20361</v>
      </c>
      <c r="I3821" s="43" t="s">
        <v>76</v>
      </c>
      <c r="J3821" s="43" t="s">
        <v>141</v>
      </c>
      <c r="K3821" s="43">
        <f t="shared" si="472"/>
        <v>2011</v>
      </c>
      <c r="L3821" s="43">
        <f t="shared" si="473"/>
        <v>1</v>
      </c>
      <c r="M3821" s="43">
        <f t="shared" si="474"/>
        <v>0</v>
      </c>
      <c r="N3821" s="43">
        <f t="shared" si="475"/>
        <v>1</v>
      </c>
      <c r="O3821" s="43" t="str">
        <f t="shared" si="476"/>
        <v>B: 1-3%</v>
      </c>
      <c r="P3821" s="45">
        <f t="shared" si="477"/>
        <v>658339</v>
      </c>
      <c r="Q3821" s="45">
        <f>IF(L3821=1,F3821*INDEX(Asumsi!$B$5:$B$7,MATCH(I3821,Asumsi!$A$5:$A$7,0))-H3821,0)</f>
        <v>183249</v>
      </c>
      <c r="R3821" s="46">
        <f>MIN(G3821,INDEX(Asumsi!$C$5:$C$7,MATCH(I3821,Asumsi!$A$5:$A$7,0)))</f>
        <v>0.03</v>
      </c>
      <c r="S3821" s="43">
        <f t="shared" si="478"/>
        <v>0</v>
      </c>
      <c r="T3821" s="45">
        <f t="shared" si="479"/>
        <v>0</v>
      </c>
      <c r="U3821" s="45">
        <f>IF(L3821=1,F3821*INDEX(Asumsi!$B$5:$B$7,MATCH(I3821,Asumsi!$A$5:$A$7,0))-F3821*R3821,0)</f>
        <v>183249</v>
      </c>
      <c r="V3821" s="45">
        <f>IF(S3821=1,U3821*(1-Asumsi!$B$10),U3821)</f>
        <v>183249</v>
      </c>
    </row>
    <row r="3822" spans="1:22" x14ac:dyDescent="0.35">
      <c r="A3822" s="43">
        <v>5765</v>
      </c>
      <c r="B3822" s="43" t="s">
        <v>202</v>
      </c>
      <c r="C3822" s="43" t="s">
        <v>858</v>
      </c>
      <c r="D3822" s="44">
        <v>40161</v>
      </c>
      <c r="E3822" s="43">
        <v>23</v>
      </c>
      <c r="F3822" s="43">
        <v>1698920</v>
      </c>
      <c r="G3822" s="43">
        <v>0.04</v>
      </c>
      <c r="H3822" s="43">
        <v>67957</v>
      </c>
      <c r="I3822" s="43" t="s">
        <v>76</v>
      </c>
      <c r="J3822" s="43" t="s">
        <v>145</v>
      </c>
      <c r="K3822" s="43">
        <f t="shared" si="472"/>
        <v>2009</v>
      </c>
      <c r="L3822" s="43">
        <f t="shared" si="473"/>
        <v>1</v>
      </c>
      <c r="M3822" s="43">
        <f t="shared" si="474"/>
        <v>0</v>
      </c>
      <c r="N3822" s="43">
        <f t="shared" si="475"/>
        <v>1</v>
      </c>
      <c r="O3822" s="43" t="str">
        <f t="shared" si="476"/>
        <v>C: 4-6%</v>
      </c>
      <c r="P3822" s="45">
        <f t="shared" si="477"/>
        <v>1630963</v>
      </c>
      <c r="Q3822" s="45">
        <f>IF(L3822=1,F3822*INDEX(Asumsi!$B$5:$B$7,MATCH(I3822,Asumsi!$A$5:$A$7,0))-H3822,0)</f>
        <v>441719</v>
      </c>
      <c r="R3822" s="46">
        <f>MIN(G3822,INDEX(Asumsi!$C$5:$C$7,MATCH(I3822,Asumsi!$A$5:$A$7,0)))</f>
        <v>0.04</v>
      </c>
      <c r="S3822" s="43">
        <f t="shared" si="478"/>
        <v>0</v>
      </c>
      <c r="T3822" s="45">
        <f t="shared" si="479"/>
        <v>0</v>
      </c>
      <c r="U3822" s="45">
        <f>IF(L3822=1,F3822*INDEX(Asumsi!$B$5:$B$7,MATCH(I3822,Asumsi!$A$5:$A$7,0))-F3822*R3822,0)</f>
        <v>441719.2</v>
      </c>
      <c r="V3822" s="45">
        <f>IF(S3822=1,U3822*(1-Asumsi!$B$10),U3822)</f>
        <v>441719.2</v>
      </c>
    </row>
    <row r="3823" spans="1:22" x14ac:dyDescent="0.35">
      <c r="A3823" s="43">
        <v>6339</v>
      </c>
      <c r="B3823" s="43" t="s">
        <v>202</v>
      </c>
      <c r="C3823" s="43" t="s">
        <v>858</v>
      </c>
      <c r="D3823" s="44">
        <v>41254</v>
      </c>
      <c r="E3823" s="43">
        <v>20</v>
      </c>
      <c r="F3823" s="43">
        <v>607380</v>
      </c>
      <c r="G3823" s="43">
        <v>0.05</v>
      </c>
      <c r="H3823" s="43">
        <v>30369</v>
      </c>
      <c r="I3823" s="43" t="s">
        <v>76</v>
      </c>
      <c r="J3823" s="43" t="s">
        <v>140</v>
      </c>
      <c r="K3823" s="43">
        <f t="shared" si="472"/>
        <v>2012</v>
      </c>
      <c r="L3823" s="43">
        <f t="shared" si="473"/>
        <v>1</v>
      </c>
      <c r="M3823" s="43">
        <f t="shared" si="474"/>
        <v>0</v>
      </c>
      <c r="N3823" s="43">
        <f t="shared" si="475"/>
        <v>1</v>
      </c>
      <c r="O3823" s="43" t="str">
        <f t="shared" si="476"/>
        <v>C: 4-6%</v>
      </c>
      <c r="P3823" s="45">
        <f t="shared" si="477"/>
        <v>577011</v>
      </c>
      <c r="Q3823" s="45">
        <f>IF(L3823=1,F3823*INDEX(Asumsi!$B$5:$B$7,MATCH(I3823,Asumsi!$A$5:$A$7,0))-H3823,0)</f>
        <v>151845</v>
      </c>
      <c r="R3823" s="46">
        <f>MIN(G3823,INDEX(Asumsi!$C$5:$C$7,MATCH(I3823,Asumsi!$A$5:$A$7,0)))</f>
        <v>0.05</v>
      </c>
      <c r="S3823" s="43">
        <f t="shared" si="478"/>
        <v>0</v>
      </c>
      <c r="T3823" s="45">
        <f t="shared" si="479"/>
        <v>0</v>
      </c>
      <c r="U3823" s="45">
        <f>IF(L3823=1,F3823*INDEX(Asumsi!$B$5:$B$7,MATCH(I3823,Asumsi!$A$5:$A$7,0))-F3823*R3823,0)</f>
        <v>151845</v>
      </c>
      <c r="V3823" s="45">
        <f>IF(S3823=1,U3823*(1-Asumsi!$B$10),U3823)</f>
        <v>151845</v>
      </c>
    </row>
    <row r="3824" spans="1:22" x14ac:dyDescent="0.35">
      <c r="A3824" s="43">
        <v>6848</v>
      </c>
      <c r="B3824" s="43" t="s">
        <v>202</v>
      </c>
      <c r="C3824" s="43" t="s">
        <v>863</v>
      </c>
      <c r="D3824" s="44">
        <v>40434</v>
      </c>
      <c r="E3824" s="43">
        <v>22</v>
      </c>
      <c r="F3824" s="43">
        <v>233680</v>
      </c>
      <c r="G3824" s="43">
        <v>0.1</v>
      </c>
      <c r="H3824" s="43">
        <v>23368</v>
      </c>
      <c r="I3824" s="43" t="s">
        <v>76</v>
      </c>
      <c r="J3824" s="43" t="s">
        <v>138</v>
      </c>
      <c r="K3824" s="43">
        <f t="shared" si="472"/>
        <v>2010</v>
      </c>
      <c r="L3824" s="43">
        <f t="shared" si="473"/>
        <v>1</v>
      </c>
      <c r="M3824" s="43">
        <f t="shared" si="474"/>
        <v>0</v>
      </c>
      <c r="N3824" s="43">
        <f t="shared" si="475"/>
        <v>1</v>
      </c>
      <c r="O3824" s="43" t="str">
        <f t="shared" si="476"/>
        <v>D: 7%+</v>
      </c>
      <c r="P3824" s="45">
        <f t="shared" si="477"/>
        <v>210312</v>
      </c>
      <c r="Q3824" s="45">
        <f>IF(L3824=1,F3824*INDEX(Asumsi!$B$5:$B$7,MATCH(I3824,Asumsi!$A$5:$A$7,0))-H3824,0)</f>
        <v>46736</v>
      </c>
      <c r="R3824" s="46">
        <f>MIN(G3824,INDEX(Asumsi!$C$5:$C$7,MATCH(I3824,Asumsi!$A$5:$A$7,0)))</f>
        <v>0.05</v>
      </c>
      <c r="S3824" s="43">
        <f t="shared" si="478"/>
        <v>1</v>
      </c>
      <c r="T3824" s="45">
        <f t="shared" si="479"/>
        <v>11684</v>
      </c>
      <c r="U3824" s="45">
        <f>IF(L3824=1,F3824*INDEX(Asumsi!$B$5:$B$7,MATCH(I3824,Asumsi!$A$5:$A$7,0))-F3824*R3824,0)</f>
        <v>58420</v>
      </c>
      <c r="V3824" s="45">
        <f>IF(S3824=1,U3824*(1-Asumsi!$B$10),U3824)</f>
        <v>55499</v>
      </c>
    </row>
    <row r="3825" spans="1:22" x14ac:dyDescent="0.35">
      <c r="A3825" s="43">
        <v>7782</v>
      </c>
      <c r="B3825" s="43" t="s">
        <v>202</v>
      </c>
      <c r="C3825" s="43" t="s">
        <v>861</v>
      </c>
      <c r="D3825" s="44">
        <v>39996</v>
      </c>
      <c r="E3825" s="43">
        <v>20</v>
      </c>
      <c r="F3825" s="43">
        <v>2411460</v>
      </c>
      <c r="G3825" s="43">
        <v>7.0000000000000007E-2</v>
      </c>
      <c r="H3825" s="43">
        <v>168802</v>
      </c>
      <c r="I3825" s="43" t="s">
        <v>76</v>
      </c>
      <c r="J3825" s="43" t="s">
        <v>141</v>
      </c>
      <c r="K3825" s="43">
        <f t="shared" si="472"/>
        <v>2009</v>
      </c>
      <c r="L3825" s="43">
        <f t="shared" si="473"/>
        <v>1</v>
      </c>
      <c r="M3825" s="43">
        <f t="shared" si="474"/>
        <v>0</v>
      </c>
      <c r="N3825" s="43">
        <f t="shared" si="475"/>
        <v>1</v>
      </c>
      <c r="O3825" s="43" t="str">
        <f t="shared" si="476"/>
        <v>D: 7%+</v>
      </c>
      <c r="P3825" s="45">
        <f t="shared" si="477"/>
        <v>2242658</v>
      </c>
      <c r="Q3825" s="45">
        <f>IF(L3825=1,F3825*INDEX(Asumsi!$B$5:$B$7,MATCH(I3825,Asumsi!$A$5:$A$7,0))-H3825,0)</f>
        <v>554636</v>
      </c>
      <c r="R3825" s="46">
        <f>MIN(G3825,INDEX(Asumsi!$C$5:$C$7,MATCH(I3825,Asumsi!$A$5:$A$7,0)))</f>
        <v>0.05</v>
      </c>
      <c r="S3825" s="43">
        <f t="shared" si="478"/>
        <v>1</v>
      </c>
      <c r="T3825" s="45">
        <f t="shared" si="479"/>
        <v>48229.200000000012</v>
      </c>
      <c r="U3825" s="45">
        <f>IF(L3825=1,F3825*INDEX(Asumsi!$B$5:$B$7,MATCH(I3825,Asumsi!$A$5:$A$7,0))-F3825*R3825,0)</f>
        <v>602865</v>
      </c>
      <c r="V3825" s="45">
        <f>IF(S3825=1,U3825*(1-Asumsi!$B$10),U3825)</f>
        <v>572721.75</v>
      </c>
    </row>
    <row r="3826" spans="1:22" x14ac:dyDescent="0.35">
      <c r="A3826" s="43">
        <v>7941</v>
      </c>
      <c r="B3826" s="43" t="s">
        <v>202</v>
      </c>
      <c r="C3826" s="43" t="s">
        <v>352</v>
      </c>
      <c r="D3826" s="44">
        <v>40991</v>
      </c>
      <c r="E3826" s="43">
        <v>50</v>
      </c>
      <c r="F3826" s="43">
        <v>5593340</v>
      </c>
      <c r="G3826" s="43">
        <v>0.01</v>
      </c>
      <c r="H3826" s="43">
        <v>55933</v>
      </c>
      <c r="I3826" s="43" t="s">
        <v>76</v>
      </c>
      <c r="J3826" s="43" t="s">
        <v>140</v>
      </c>
      <c r="K3826" s="43">
        <f t="shared" si="472"/>
        <v>2012</v>
      </c>
      <c r="L3826" s="43">
        <f t="shared" si="473"/>
        <v>1</v>
      </c>
      <c r="M3826" s="43">
        <f t="shared" si="474"/>
        <v>0</v>
      </c>
      <c r="N3826" s="43">
        <f t="shared" si="475"/>
        <v>1</v>
      </c>
      <c r="O3826" s="43" t="str">
        <f t="shared" si="476"/>
        <v>B: 1-3%</v>
      </c>
      <c r="P3826" s="45">
        <f t="shared" si="477"/>
        <v>5537407</v>
      </c>
      <c r="Q3826" s="45">
        <f>IF(L3826=1,F3826*INDEX(Asumsi!$B$5:$B$7,MATCH(I3826,Asumsi!$A$5:$A$7,0))-H3826,0)</f>
        <v>1622069</v>
      </c>
      <c r="R3826" s="46">
        <f>MIN(G3826,INDEX(Asumsi!$C$5:$C$7,MATCH(I3826,Asumsi!$A$5:$A$7,0)))</f>
        <v>0.01</v>
      </c>
      <c r="S3826" s="43">
        <f t="shared" si="478"/>
        <v>0</v>
      </c>
      <c r="T3826" s="45">
        <f t="shared" si="479"/>
        <v>0</v>
      </c>
      <c r="U3826" s="45">
        <f>IF(L3826=1,F3826*INDEX(Asumsi!$B$5:$B$7,MATCH(I3826,Asumsi!$A$5:$A$7,0))-F3826*R3826,0)</f>
        <v>1622068.6</v>
      </c>
      <c r="V3826" s="45">
        <f>IF(S3826=1,U3826*(1-Asumsi!$B$10),U3826)</f>
        <v>1622068.6</v>
      </c>
    </row>
    <row r="3827" spans="1:22" x14ac:dyDescent="0.35">
      <c r="A3827" s="43">
        <v>8034</v>
      </c>
      <c r="B3827" s="43" t="s">
        <v>209</v>
      </c>
      <c r="C3827" s="43" t="s">
        <v>864</v>
      </c>
      <c r="D3827" s="44">
        <v>40927</v>
      </c>
      <c r="E3827" s="43">
        <v>31</v>
      </c>
      <c r="F3827" s="43">
        <v>708900</v>
      </c>
      <c r="G3827" s="43">
        <v>0.01</v>
      </c>
      <c r="H3827" s="43">
        <v>7089</v>
      </c>
      <c r="I3827" s="43" t="s">
        <v>76</v>
      </c>
      <c r="J3827" s="43" t="s">
        <v>141</v>
      </c>
      <c r="K3827" s="43">
        <f t="shared" si="472"/>
        <v>2012</v>
      </c>
      <c r="L3827" s="43">
        <f t="shared" si="473"/>
        <v>0</v>
      </c>
      <c r="M3827" s="43">
        <f t="shared" si="474"/>
        <v>1</v>
      </c>
      <c r="N3827" s="43">
        <f t="shared" si="475"/>
        <v>1</v>
      </c>
      <c r="O3827" s="43" t="str">
        <f t="shared" si="476"/>
        <v>B: 1-3%</v>
      </c>
      <c r="P3827" s="45">
        <f t="shared" si="477"/>
        <v>0</v>
      </c>
      <c r="Q3827" s="45">
        <f>IF(L3827=1,F3827*INDEX(Asumsi!$B$5:$B$7,MATCH(I3827,Asumsi!$A$5:$A$7,0))-H3827,0)</f>
        <v>0</v>
      </c>
      <c r="R3827" s="46">
        <f>MIN(G3827,INDEX(Asumsi!$C$5:$C$7,MATCH(I3827,Asumsi!$A$5:$A$7,0)))</f>
        <v>0.01</v>
      </c>
      <c r="S3827" s="43">
        <f t="shared" si="478"/>
        <v>0</v>
      </c>
      <c r="T3827" s="45">
        <f t="shared" si="479"/>
        <v>0</v>
      </c>
      <c r="U3827" s="45">
        <f>IF(L3827=1,F3827*INDEX(Asumsi!$B$5:$B$7,MATCH(I3827,Asumsi!$A$5:$A$7,0))-F3827*R3827,0)</f>
        <v>0</v>
      </c>
      <c r="V3827" s="45">
        <f>IF(S3827=1,U3827*(1-Asumsi!$B$10),U3827)</f>
        <v>0</v>
      </c>
    </row>
    <row r="3828" spans="1:22" x14ac:dyDescent="0.35">
      <c r="A3828" s="43">
        <v>8135</v>
      </c>
      <c r="B3828" s="43" t="s">
        <v>202</v>
      </c>
      <c r="C3828" s="43" t="s">
        <v>429</v>
      </c>
      <c r="D3828" s="44">
        <v>40720</v>
      </c>
      <c r="E3828" s="43">
        <v>16</v>
      </c>
      <c r="F3828" s="43">
        <v>1544824</v>
      </c>
      <c r="G3828" s="43">
        <v>0.03</v>
      </c>
      <c r="H3828" s="43">
        <v>46345</v>
      </c>
      <c r="I3828" s="43" t="s">
        <v>77</v>
      </c>
      <c r="J3828" s="43" t="s">
        <v>137</v>
      </c>
      <c r="K3828" s="43">
        <f t="shared" si="472"/>
        <v>2011</v>
      </c>
      <c r="L3828" s="43">
        <f t="shared" si="473"/>
        <v>1</v>
      </c>
      <c r="M3828" s="43">
        <f t="shared" si="474"/>
        <v>0</v>
      </c>
      <c r="N3828" s="43">
        <f t="shared" si="475"/>
        <v>1</v>
      </c>
      <c r="O3828" s="43" t="str">
        <f t="shared" si="476"/>
        <v>B: 1-3%</v>
      </c>
      <c r="P3828" s="45">
        <f t="shared" si="477"/>
        <v>1498479</v>
      </c>
      <c r="Q3828" s="45">
        <f>IF(L3828=1,F3828*INDEX(Asumsi!$B$5:$B$7,MATCH(I3828,Asumsi!$A$5:$A$7,0))-H3828,0)</f>
        <v>417102.2</v>
      </c>
      <c r="R3828" s="46">
        <f>MIN(G3828,INDEX(Asumsi!$C$5:$C$7,MATCH(I3828,Asumsi!$A$5:$A$7,0)))</f>
        <v>0.03</v>
      </c>
      <c r="S3828" s="43">
        <f t="shared" si="478"/>
        <v>0</v>
      </c>
      <c r="T3828" s="45">
        <f t="shared" si="479"/>
        <v>0</v>
      </c>
      <c r="U3828" s="45">
        <f>IF(L3828=1,F3828*INDEX(Asumsi!$B$5:$B$7,MATCH(I3828,Asumsi!$A$5:$A$7,0))-F3828*R3828,0)</f>
        <v>417102.48</v>
      </c>
      <c r="V3828" s="45">
        <f>IF(S3828=1,U3828*(1-Asumsi!$B$10),U3828)</f>
        <v>417102.48</v>
      </c>
    </row>
    <row r="3829" spans="1:22" x14ac:dyDescent="0.35">
      <c r="A3829" s="43">
        <v>9473</v>
      </c>
      <c r="B3829" s="43" t="s">
        <v>202</v>
      </c>
      <c r="C3829" s="43" t="s">
        <v>858</v>
      </c>
      <c r="D3829" s="44">
        <v>41193</v>
      </c>
      <c r="E3829" s="43">
        <v>3</v>
      </c>
      <c r="F3829" s="43">
        <v>63900</v>
      </c>
      <c r="G3829" s="43">
        <v>0.1</v>
      </c>
      <c r="H3829" s="43">
        <v>6390</v>
      </c>
      <c r="I3829" s="43" t="s">
        <v>76</v>
      </c>
      <c r="J3829" s="43" t="s">
        <v>138</v>
      </c>
      <c r="K3829" s="43">
        <f t="shared" si="472"/>
        <v>2012</v>
      </c>
      <c r="L3829" s="43">
        <f t="shared" si="473"/>
        <v>1</v>
      </c>
      <c r="M3829" s="43">
        <f t="shared" si="474"/>
        <v>0</v>
      </c>
      <c r="N3829" s="43">
        <f t="shared" si="475"/>
        <v>1</v>
      </c>
      <c r="O3829" s="43" t="str">
        <f t="shared" si="476"/>
        <v>D: 7%+</v>
      </c>
      <c r="P3829" s="45">
        <f t="shared" si="477"/>
        <v>57510</v>
      </c>
      <c r="Q3829" s="45">
        <f>IF(L3829=1,F3829*INDEX(Asumsi!$B$5:$B$7,MATCH(I3829,Asumsi!$A$5:$A$7,0))-H3829,0)</f>
        <v>12780</v>
      </c>
      <c r="R3829" s="46">
        <f>MIN(G3829,INDEX(Asumsi!$C$5:$C$7,MATCH(I3829,Asumsi!$A$5:$A$7,0)))</f>
        <v>0.05</v>
      </c>
      <c r="S3829" s="43">
        <f t="shared" si="478"/>
        <v>1</v>
      </c>
      <c r="T3829" s="45">
        <f t="shared" si="479"/>
        <v>3195</v>
      </c>
      <c r="U3829" s="45">
        <f>IF(L3829=1,F3829*INDEX(Asumsi!$B$5:$B$7,MATCH(I3829,Asumsi!$A$5:$A$7,0))-F3829*R3829,0)</f>
        <v>15975</v>
      </c>
      <c r="V3829" s="45">
        <f>IF(S3829=1,U3829*(1-Asumsi!$B$10),U3829)</f>
        <v>15176.25</v>
      </c>
    </row>
    <row r="3830" spans="1:22" x14ac:dyDescent="0.35">
      <c r="A3830" s="43">
        <v>10210</v>
      </c>
      <c r="B3830" s="43" t="s">
        <v>202</v>
      </c>
      <c r="C3830" s="43" t="s">
        <v>862</v>
      </c>
      <c r="D3830" s="44">
        <v>40717</v>
      </c>
      <c r="E3830" s="43">
        <v>10</v>
      </c>
      <c r="F3830" s="43">
        <v>1534680</v>
      </c>
      <c r="G3830" s="43">
        <v>0.04</v>
      </c>
      <c r="H3830" s="43">
        <v>61387</v>
      </c>
      <c r="I3830" s="43" t="s">
        <v>77</v>
      </c>
      <c r="J3830" s="43" t="s">
        <v>142</v>
      </c>
      <c r="K3830" s="43">
        <f t="shared" si="472"/>
        <v>2011</v>
      </c>
      <c r="L3830" s="43">
        <f t="shared" si="473"/>
        <v>1</v>
      </c>
      <c r="M3830" s="43">
        <f t="shared" si="474"/>
        <v>0</v>
      </c>
      <c r="N3830" s="43">
        <f t="shared" si="475"/>
        <v>1</v>
      </c>
      <c r="O3830" s="43" t="str">
        <f t="shared" si="476"/>
        <v>C: 4-6%</v>
      </c>
      <c r="P3830" s="45">
        <f t="shared" si="477"/>
        <v>1473293</v>
      </c>
      <c r="Q3830" s="45">
        <f>IF(L3830=1,F3830*INDEX(Asumsi!$B$5:$B$7,MATCH(I3830,Asumsi!$A$5:$A$7,0))-H3830,0)</f>
        <v>399017</v>
      </c>
      <c r="R3830" s="46">
        <f>MIN(G3830,INDEX(Asumsi!$C$5:$C$7,MATCH(I3830,Asumsi!$A$5:$A$7,0)))</f>
        <v>0.04</v>
      </c>
      <c r="S3830" s="43">
        <f t="shared" si="478"/>
        <v>0</v>
      </c>
      <c r="T3830" s="45">
        <f t="shared" si="479"/>
        <v>0</v>
      </c>
      <c r="U3830" s="45">
        <f>IF(L3830=1,F3830*INDEX(Asumsi!$B$5:$B$7,MATCH(I3830,Asumsi!$A$5:$A$7,0))-F3830*R3830,0)</f>
        <v>399016.8</v>
      </c>
      <c r="V3830" s="45">
        <f>IF(S3830=1,U3830*(1-Asumsi!$B$10),U3830)</f>
        <v>399016.8</v>
      </c>
    </row>
    <row r="3831" spans="1:22" x14ac:dyDescent="0.35">
      <c r="A3831" s="43">
        <v>10308</v>
      </c>
      <c r="B3831" s="43" t="s">
        <v>202</v>
      </c>
      <c r="C3831" s="43" t="s">
        <v>864</v>
      </c>
      <c r="D3831" s="44">
        <v>40653</v>
      </c>
      <c r="E3831" s="43">
        <v>40</v>
      </c>
      <c r="F3831" s="43">
        <v>11108072</v>
      </c>
      <c r="G3831" s="43">
        <v>0.09</v>
      </c>
      <c r="H3831" s="43">
        <v>999726</v>
      </c>
      <c r="I3831" s="43" t="s">
        <v>77</v>
      </c>
      <c r="J3831" s="43" t="s">
        <v>137</v>
      </c>
      <c r="K3831" s="43">
        <f t="shared" si="472"/>
        <v>2011</v>
      </c>
      <c r="L3831" s="43">
        <f t="shared" si="473"/>
        <v>1</v>
      </c>
      <c r="M3831" s="43">
        <f t="shared" si="474"/>
        <v>0</v>
      </c>
      <c r="N3831" s="43">
        <f t="shared" si="475"/>
        <v>1</v>
      </c>
      <c r="O3831" s="43" t="str">
        <f t="shared" si="476"/>
        <v>D: 7%+</v>
      </c>
      <c r="P3831" s="45">
        <f t="shared" si="477"/>
        <v>10108346</v>
      </c>
      <c r="Q3831" s="45">
        <f>IF(L3831=1,F3831*INDEX(Asumsi!$B$5:$B$7,MATCH(I3831,Asumsi!$A$5:$A$7,0))-H3831,0)</f>
        <v>2332695.6</v>
      </c>
      <c r="R3831" s="46">
        <f>MIN(G3831,INDEX(Asumsi!$C$5:$C$7,MATCH(I3831,Asumsi!$A$5:$A$7,0)))</f>
        <v>0.05</v>
      </c>
      <c r="S3831" s="43">
        <f t="shared" si="478"/>
        <v>1</v>
      </c>
      <c r="T3831" s="45">
        <f t="shared" si="479"/>
        <v>444322.87999999995</v>
      </c>
      <c r="U3831" s="45">
        <f>IF(L3831=1,F3831*INDEX(Asumsi!$B$5:$B$7,MATCH(I3831,Asumsi!$A$5:$A$7,0))-F3831*R3831,0)</f>
        <v>2777018</v>
      </c>
      <c r="V3831" s="45">
        <f>IF(S3831=1,U3831*(1-Asumsi!$B$10),U3831)</f>
        <v>2638167.1</v>
      </c>
    </row>
    <row r="3832" spans="1:22" x14ac:dyDescent="0.35">
      <c r="A3832" s="43">
        <v>10951</v>
      </c>
      <c r="B3832" s="43" t="s">
        <v>202</v>
      </c>
      <c r="C3832" s="43" t="s">
        <v>352</v>
      </c>
      <c r="D3832" s="44">
        <v>41219</v>
      </c>
      <c r="E3832" s="43">
        <v>14</v>
      </c>
      <c r="F3832" s="43">
        <v>1354860</v>
      </c>
      <c r="G3832" s="43">
        <v>0.1</v>
      </c>
      <c r="H3832" s="43">
        <v>135486</v>
      </c>
      <c r="I3832" s="43" t="s">
        <v>75</v>
      </c>
      <c r="J3832" s="43" t="s">
        <v>144</v>
      </c>
      <c r="K3832" s="43">
        <f t="shared" si="472"/>
        <v>2012</v>
      </c>
      <c r="L3832" s="43">
        <f t="shared" si="473"/>
        <v>1</v>
      </c>
      <c r="M3832" s="43">
        <f t="shared" si="474"/>
        <v>0</v>
      </c>
      <c r="N3832" s="43">
        <f t="shared" si="475"/>
        <v>1</v>
      </c>
      <c r="O3832" s="43" t="str">
        <f t="shared" si="476"/>
        <v>D: 7%+</v>
      </c>
      <c r="P3832" s="45">
        <f t="shared" si="477"/>
        <v>1219374</v>
      </c>
      <c r="Q3832" s="45">
        <f>IF(L3832=1,F3832*INDEX(Asumsi!$B$5:$B$7,MATCH(I3832,Asumsi!$A$5:$A$7,0))-H3832,0)</f>
        <v>270972</v>
      </c>
      <c r="R3832" s="46">
        <f>MIN(G3832,INDEX(Asumsi!$C$5:$C$7,MATCH(I3832,Asumsi!$A$5:$A$7,0)))</f>
        <v>0.03</v>
      </c>
      <c r="S3832" s="43">
        <f t="shared" si="478"/>
        <v>1</v>
      </c>
      <c r="T3832" s="45">
        <f t="shared" si="479"/>
        <v>94840.200000000012</v>
      </c>
      <c r="U3832" s="45">
        <f>IF(L3832=1,F3832*INDEX(Asumsi!$B$5:$B$7,MATCH(I3832,Asumsi!$A$5:$A$7,0))-F3832*R3832,0)</f>
        <v>365812.2</v>
      </c>
      <c r="V3832" s="45">
        <f>IF(S3832=1,U3832*(1-Asumsi!$B$10),U3832)</f>
        <v>347521.58999999997</v>
      </c>
    </row>
    <row r="3833" spans="1:22" x14ac:dyDescent="0.35">
      <c r="A3833" s="43">
        <v>12194</v>
      </c>
      <c r="B3833" s="43" t="s">
        <v>202</v>
      </c>
      <c r="C3833" s="43" t="s">
        <v>861</v>
      </c>
      <c r="D3833" s="44">
        <v>40603</v>
      </c>
      <c r="E3833" s="43">
        <v>19</v>
      </c>
      <c r="F3833" s="43">
        <v>6710308</v>
      </c>
      <c r="G3833" s="43">
        <v>0</v>
      </c>
      <c r="H3833" s="43">
        <v>0</v>
      </c>
      <c r="I3833" s="43" t="s">
        <v>77</v>
      </c>
      <c r="J3833" s="43" t="s">
        <v>137</v>
      </c>
      <c r="K3833" s="43">
        <f t="shared" si="472"/>
        <v>2011</v>
      </c>
      <c r="L3833" s="43">
        <f t="shared" si="473"/>
        <v>1</v>
      </c>
      <c r="M3833" s="43">
        <f t="shared" si="474"/>
        <v>0</v>
      </c>
      <c r="N3833" s="43">
        <f t="shared" si="475"/>
        <v>1</v>
      </c>
      <c r="O3833" s="43" t="str">
        <f t="shared" si="476"/>
        <v>A: 0%</v>
      </c>
      <c r="P3833" s="45">
        <f t="shared" si="477"/>
        <v>6710308</v>
      </c>
      <c r="Q3833" s="45">
        <f>IF(L3833=1,F3833*INDEX(Asumsi!$B$5:$B$7,MATCH(I3833,Asumsi!$A$5:$A$7,0))-H3833,0)</f>
        <v>2013092.4</v>
      </c>
      <c r="R3833" s="46">
        <f>MIN(G3833,INDEX(Asumsi!$C$5:$C$7,MATCH(I3833,Asumsi!$A$5:$A$7,0)))</f>
        <v>0</v>
      </c>
      <c r="S3833" s="43">
        <f t="shared" si="478"/>
        <v>0</v>
      </c>
      <c r="T3833" s="45">
        <f t="shared" si="479"/>
        <v>0</v>
      </c>
      <c r="U3833" s="45">
        <f>IF(L3833=1,F3833*INDEX(Asumsi!$B$5:$B$7,MATCH(I3833,Asumsi!$A$5:$A$7,0))-F3833*R3833,0)</f>
        <v>2013092.4</v>
      </c>
      <c r="V3833" s="45">
        <f>IF(S3833=1,U3833*(1-Asumsi!$B$10),U3833)</f>
        <v>2013092.4</v>
      </c>
    </row>
    <row r="3834" spans="1:22" x14ac:dyDescent="0.35">
      <c r="A3834" s="43">
        <v>12642</v>
      </c>
      <c r="B3834" s="43" t="s">
        <v>202</v>
      </c>
      <c r="C3834" s="43" t="s">
        <v>352</v>
      </c>
      <c r="D3834" s="44">
        <v>39930</v>
      </c>
      <c r="E3834" s="43">
        <v>10</v>
      </c>
      <c r="F3834" s="43">
        <v>1129700</v>
      </c>
      <c r="G3834" s="43">
        <v>0.09</v>
      </c>
      <c r="H3834" s="43">
        <v>101673</v>
      </c>
      <c r="I3834" s="43" t="s">
        <v>76</v>
      </c>
      <c r="J3834" s="43" t="s">
        <v>138</v>
      </c>
      <c r="K3834" s="43">
        <f t="shared" si="472"/>
        <v>2009</v>
      </c>
      <c r="L3834" s="43">
        <f t="shared" si="473"/>
        <v>1</v>
      </c>
      <c r="M3834" s="43">
        <f t="shared" si="474"/>
        <v>0</v>
      </c>
      <c r="N3834" s="43">
        <f t="shared" si="475"/>
        <v>1</v>
      </c>
      <c r="O3834" s="43" t="str">
        <f t="shared" si="476"/>
        <v>D: 7%+</v>
      </c>
      <c r="P3834" s="45">
        <f t="shared" si="477"/>
        <v>1028027</v>
      </c>
      <c r="Q3834" s="45">
        <f>IF(L3834=1,F3834*INDEX(Asumsi!$B$5:$B$7,MATCH(I3834,Asumsi!$A$5:$A$7,0))-H3834,0)</f>
        <v>237237</v>
      </c>
      <c r="R3834" s="46">
        <f>MIN(G3834,INDEX(Asumsi!$C$5:$C$7,MATCH(I3834,Asumsi!$A$5:$A$7,0)))</f>
        <v>0.05</v>
      </c>
      <c r="S3834" s="43">
        <f t="shared" si="478"/>
        <v>1</v>
      </c>
      <c r="T3834" s="45">
        <f t="shared" si="479"/>
        <v>45187.999999999993</v>
      </c>
      <c r="U3834" s="45">
        <f>IF(L3834=1,F3834*INDEX(Asumsi!$B$5:$B$7,MATCH(I3834,Asumsi!$A$5:$A$7,0))-F3834*R3834,0)</f>
        <v>282425</v>
      </c>
      <c r="V3834" s="45">
        <f>IF(S3834=1,U3834*(1-Asumsi!$B$10),U3834)</f>
        <v>268303.75</v>
      </c>
    </row>
    <row r="3835" spans="1:22" x14ac:dyDescent="0.35">
      <c r="A3835" s="43">
        <v>13542</v>
      </c>
      <c r="B3835" s="43" t="s">
        <v>202</v>
      </c>
      <c r="C3835" s="43" t="s">
        <v>865</v>
      </c>
      <c r="D3835" s="44">
        <v>39880</v>
      </c>
      <c r="E3835" s="43">
        <v>11</v>
      </c>
      <c r="F3835" s="43">
        <v>7143680</v>
      </c>
      <c r="G3835" s="43">
        <v>0.01</v>
      </c>
      <c r="H3835" s="43">
        <v>71437</v>
      </c>
      <c r="I3835" s="43" t="s">
        <v>75</v>
      </c>
      <c r="J3835" s="43" t="s">
        <v>135</v>
      </c>
      <c r="K3835" s="43">
        <f t="shared" si="472"/>
        <v>2009</v>
      </c>
      <c r="L3835" s="43">
        <f t="shared" si="473"/>
        <v>1</v>
      </c>
      <c r="M3835" s="43">
        <f t="shared" si="474"/>
        <v>0</v>
      </c>
      <c r="N3835" s="43">
        <f t="shared" si="475"/>
        <v>1</v>
      </c>
      <c r="O3835" s="43" t="str">
        <f t="shared" si="476"/>
        <v>B: 1-3%</v>
      </c>
      <c r="P3835" s="45">
        <f t="shared" si="477"/>
        <v>7072243</v>
      </c>
      <c r="Q3835" s="45">
        <f>IF(L3835=1,F3835*INDEX(Asumsi!$B$5:$B$7,MATCH(I3835,Asumsi!$A$5:$A$7,0))-H3835,0)</f>
        <v>2071667</v>
      </c>
      <c r="R3835" s="46">
        <f>MIN(G3835,INDEX(Asumsi!$C$5:$C$7,MATCH(I3835,Asumsi!$A$5:$A$7,0)))</f>
        <v>0.01</v>
      </c>
      <c r="S3835" s="43">
        <f t="shared" si="478"/>
        <v>0</v>
      </c>
      <c r="T3835" s="45">
        <f t="shared" si="479"/>
        <v>0</v>
      </c>
      <c r="U3835" s="45">
        <f>IF(L3835=1,F3835*INDEX(Asumsi!$B$5:$B$7,MATCH(I3835,Asumsi!$A$5:$A$7,0))-F3835*R3835,0)</f>
        <v>2071667.2</v>
      </c>
      <c r="V3835" s="45">
        <f>IF(S3835=1,U3835*(1-Asumsi!$B$10),U3835)</f>
        <v>2071667.2</v>
      </c>
    </row>
    <row r="3836" spans="1:22" x14ac:dyDescent="0.35">
      <c r="A3836" s="43">
        <v>13988</v>
      </c>
      <c r="B3836" s="43" t="s">
        <v>202</v>
      </c>
      <c r="C3836" s="43" t="s">
        <v>866</v>
      </c>
      <c r="D3836" s="44">
        <v>41122</v>
      </c>
      <c r="E3836" s="43">
        <v>34</v>
      </c>
      <c r="F3836" s="43">
        <v>360540</v>
      </c>
      <c r="G3836" s="43">
        <v>0.01</v>
      </c>
      <c r="H3836" s="43">
        <v>3605</v>
      </c>
      <c r="I3836" s="43" t="s">
        <v>75</v>
      </c>
      <c r="J3836" s="43" t="s">
        <v>144</v>
      </c>
      <c r="K3836" s="43">
        <f t="shared" si="472"/>
        <v>2012</v>
      </c>
      <c r="L3836" s="43">
        <f t="shared" si="473"/>
        <v>1</v>
      </c>
      <c r="M3836" s="43">
        <f t="shared" si="474"/>
        <v>0</v>
      </c>
      <c r="N3836" s="43">
        <f t="shared" si="475"/>
        <v>1</v>
      </c>
      <c r="O3836" s="43" t="str">
        <f t="shared" si="476"/>
        <v>B: 1-3%</v>
      </c>
      <c r="P3836" s="45">
        <f t="shared" si="477"/>
        <v>356935</v>
      </c>
      <c r="Q3836" s="45">
        <f>IF(L3836=1,F3836*INDEX(Asumsi!$B$5:$B$7,MATCH(I3836,Asumsi!$A$5:$A$7,0))-H3836,0)</f>
        <v>104557</v>
      </c>
      <c r="R3836" s="46">
        <f>MIN(G3836,INDEX(Asumsi!$C$5:$C$7,MATCH(I3836,Asumsi!$A$5:$A$7,0)))</f>
        <v>0.01</v>
      </c>
      <c r="S3836" s="43">
        <f t="shared" si="478"/>
        <v>0</v>
      </c>
      <c r="T3836" s="45">
        <f t="shared" si="479"/>
        <v>0</v>
      </c>
      <c r="U3836" s="45">
        <f>IF(L3836=1,F3836*INDEX(Asumsi!$B$5:$B$7,MATCH(I3836,Asumsi!$A$5:$A$7,0))-F3836*R3836,0)</f>
        <v>104556.6</v>
      </c>
      <c r="V3836" s="45">
        <f>IF(S3836=1,U3836*(1-Asumsi!$B$10),U3836)</f>
        <v>104556.6</v>
      </c>
    </row>
    <row r="3837" spans="1:22" x14ac:dyDescent="0.35">
      <c r="A3837" s="43">
        <v>14241</v>
      </c>
      <c r="B3837" s="43" t="s">
        <v>202</v>
      </c>
      <c r="C3837" s="43" t="s">
        <v>866</v>
      </c>
      <c r="D3837" s="44">
        <v>41074</v>
      </c>
      <c r="E3837" s="43">
        <v>22</v>
      </c>
      <c r="F3837" s="43">
        <v>527260</v>
      </c>
      <c r="G3837" s="43">
        <v>0.03</v>
      </c>
      <c r="H3837" s="43">
        <v>15818</v>
      </c>
      <c r="I3837" s="43" t="s">
        <v>76</v>
      </c>
      <c r="J3837" s="43" t="s">
        <v>147</v>
      </c>
      <c r="K3837" s="43">
        <f t="shared" si="472"/>
        <v>2012</v>
      </c>
      <c r="L3837" s="43">
        <f t="shared" si="473"/>
        <v>1</v>
      </c>
      <c r="M3837" s="43">
        <f t="shared" si="474"/>
        <v>0</v>
      </c>
      <c r="N3837" s="43">
        <f t="shared" si="475"/>
        <v>1</v>
      </c>
      <c r="O3837" s="43" t="str">
        <f t="shared" si="476"/>
        <v>B: 1-3%</v>
      </c>
      <c r="P3837" s="45">
        <f t="shared" si="477"/>
        <v>511442</v>
      </c>
      <c r="Q3837" s="45">
        <f>IF(L3837=1,F3837*INDEX(Asumsi!$B$5:$B$7,MATCH(I3837,Asumsi!$A$5:$A$7,0))-H3837,0)</f>
        <v>142360</v>
      </c>
      <c r="R3837" s="46">
        <f>MIN(G3837,INDEX(Asumsi!$C$5:$C$7,MATCH(I3837,Asumsi!$A$5:$A$7,0)))</f>
        <v>0.03</v>
      </c>
      <c r="S3837" s="43">
        <f t="shared" si="478"/>
        <v>0</v>
      </c>
      <c r="T3837" s="45">
        <f t="shared" si="479"/>
        <v>0</v>
      </c>
      <c r="U3837" s="45">
        <f>IF(L3837=1,F3837*INDEX(Asumsi!$B$5:$B$7,MATCH(I3837,Asumsi!$A$5:$A$7,0))-F3837*R3837,0)</f>
        <v>142360.20000000001</v>
      </c>
      <c r="V3837" s="45">
        <f>IF(S3837=1,U3837*(1-Asumsi!$B$10),U3837)</f>
        <v>142360.20000000001</v>
      </c>
    </row>
    <row r="3838" spans="1:22" x14ac:dyDescent="0.35">
      <c r="A3838" s="43">
        <v>14242</v>
      </c>
      <c r="B3838" s="43" t="s">
        <v>209</v>
      </c>
      <c r="C3838" s="43" t="s">
        <v>864</v>
      </c>
      <c r="D3838" s="44">
        <v>40671</v>
      </c>
      <c r="E3838" s="43">
        <v>35</v>
      </c>
      <c r="F3838" s="43">
        <v>2157160</v>
      </c>
      <c r="G3838" s="43">
        <v>0.03</v>
      </c>
      <c r="H3838" s="43">
        <v>64715</v>
      </c>
      <c r="I3838" s="43" t="s">
        <v>77</v>
      </c>
      <c r="J3838" s="43" t="s">
        <v>142</v>
      </c>
      <c r="K3838" s="43">
        <f t="shared" si="472"/>
        <v>2011</v>
      </c>
      <c r="L3838" s="43">
        <f t="shared" si="473"/>
        <v>0</v>
      </c>
      <c r="M3838" s="43">
        <f t="shared" si="474"/>
        <v>1</v>
      </c>
      <c r="N3838" s="43">
        <f t="shared" si="475"/>
        <v>1</v>
      </c>
      <c r="O3838" s="43" t="str">
        <f t="shared" si="476"/>
        <v>B: 1-3%</v>
      </c>
      <c r="P3838" s="45">
        <f t="shared" si="477"/>
        <v>0</v>
      </c>
      <c r="Q3838" s="45">
        <f>IF(L3838=1,F3838*INDEX(Asumsi!$B$5:$B$7,MATCH(I3838,Asumsi!$A$5:$A$7,0))-H3838,0)</f>
        <v>0</v>
      </c>
      <c r="R3838" s="46">
        <f>MIN(G3838,INDEX(Asumsi!$C$5:$C$7,MATCH(I3838,Asumsi!$A$5:$A$7,0)))</f>
        <v>0.03</v>
      </c>
      <c r="S3838" s="43">
        <f t="shared" si="478"/>
        <v>0</v>
      </c>
      <c r="T3838" s="45">
        <f t="shared" si="479"/>
        <v>0</v>
      </c>
      <c r="U3838" s="45">
        <f>IF(L3838=1,F3838*INDEX(Asumsi!$B$5:$B$7,MATCH(I3838,Asumsi!$A$5:$A$7,0))-F3838*R3838,0)</f>
        <v>0</v>
      </c>
      <c r="V3838" s="45">
        <f>IF(S3838=1,U3838*(1-Asumsi!$B$10),U3838)</f>
        <v>0</v>
      </c>
    </row>
    <row r="3839" spans="1:22" x14ac:dyDescent="0.35">
      <c r="A3839" s="43">
        <v>14913</v>
      </c>
      <c r="B3839" s="43" t="s">
        <v>202</v>
      </c>
      <c r="C3839" s="43" t="s">
        <v>860</v>
      </c>
      <c r="D3839" s="44">
        <v>39858</v>
      </c>
      <c r="E3839" s="43">
        <v>47</v>
      </c>
      <c r="F3839" s="43">
        <v>2006860</v>
      </c>
      <c r="G3839" s="43">
        <v>0.01</v>
      </c>
      <c r="H3839" s="43">
        <v>20069</v>
      </c>
      <c r="I3839" s="43" t="s">
        <v>76</v>
      </c>
      <c r="J3839" s="43" t="s">
        <v>145</v>
      </c>
      <c r="K3839" s="43">
        <f t="shared" si="472"/>
        <v>2009</v>
      </c>
      <c r="L3839" s="43">
        <f t="shared" si="473"/>
        <v>1</v>
      </c>
      <c r="M3839" s="43">
        <f t="shared" si="474"/>
        <v>0</v>
      </c>
      <c r="N3839" s="43">
        <f t="shared" si="475"/>
        <v>1</v>
      </c>
      <c r="O3839" s="43" t="str">
        <f t="shared" si="476"/>
        <v>B: 1-3%</v>
      </c>
      <c r="P3839" s="45">
        <f t="shared" si="477"/>
        <v>1986791</v>
      </c>
      <c r="Q3839" s="45">
        <f>IF(L3839=1,F3839*INDEX(Asumsi!$B$5:$B$7,MATCH(I3839,Asumsi!$A$5:$A$7,0))-H3839,0)</f>
        <v>581989</v>
      </c>
      <c r="R3839" s="46">
        <f>MIN(G3839,INDEX(Asumsi!$C$5:$C$7,MATCH(I3839,Asumsi!$A$5:$A$7,0)))</f>
        <v>0.01</v>
      </c>
      <c r="S3839" s="43">
        <f t="shared" si="478"/>
        <v>0</v>
      </c>
      <c r="T3839" s="45">
        <f t="shared" si="479"/>
        <v>0</v>
      </c>
      <c r="U3839" s="45">
        <f>IF(L3839=1,F3839*INDEX(Asumsi!$B$5:$B$7,MATCH(I3839,Asumsi!$A$5:$A$7,0))-F3839*R3839,0)</f>
        <v>581989.4</v>
      </c>
      <c r="V3839" s="45">
        <f>IF(S3839=1,U3839*(1-Asumsi!$B$10),U3839)</f>
        <v>581989.4</v>
      </c>
    </row>
    <row r="3840" spans="1:22" x14ac:dyDescent="0.35">
      <c r="A3840" s="43">
        <v>14951</v>
      </c>
      <c r="B3840" s="43" t="s">
        <v>209</v>
      </c>
      <c r="C3840" s="43" t="s">
        <v>773</v>
      </c>
      <c r="D3840" s="44">
        <v>40680</v>
      </c>
      <c r="E3840" s="43">
        <v>34</v>
      </c>
      <c r="F3840" s="43">
        <v>5558400</v>
      </c>
      <c r="G3840" s="43">
        <v>0.02</v>
      </c>
      <c r="H3840" s="43">
        <v>111168</v>
      </c>
      <c r="I3840" s="43" t="s">
        <v>77</v>
      </c>
      <c r="J3840" s="43" t="s">
        <v>142</v>
      </c>
      <c r="K3840" s="43">
        <f t="shared" si="472"/>
        <v>2011</v>
      </c>
      <c r="L3840" s="43">
        <f t="shared" si="473"/>
        <v>0</v>
      </c>
      <c r="M3840" s="43">
        <f t="shared" si="474"/>
        <v>1</v>
      </c>
      <c r="N3840" s="43">
        <f t="shared" si="475"/>
        <v>1</v>
      </c>
      <c r="O3840" s="43" t="str">
        <f t="shared" si="476"/>
        <v>B: 1-3%</v>
      </c>
      <c r="P3840" s="45">
        <f t="shared" si="477"/>
        <v>0</v>
      </c>
      <c r="Q3840" s="45">
        <f>IF(L3840=1,F3840*INDEX(Asumsi!$B$5:$B$7,MATCH(I3840,Asumsi!$A$5:$A$7,0))-H3840,0)</f>
        <v>0</v>
      </c>
      <c r="R3840" s="46">
        <f>MIN(G3840,INDEX(Asumsi!$C$5:$C$7,MATCH(I3840,Asumsi!$A$5:$A$7,0)))</f>
        <v>0.02</v>
      </c>
      <c r="S3840" s="43">
        <f t="shared" si="478"/>
        <v>0</v>
      </c>
      <c r="T3840" s="45">
        <f t="shared" si="479"/>
        <v>0</v>
      </c>
      <c r="U3840" s="45">
        <f>IF(L3840=1,F3840*INDEX(Asumsi!$B$5:$B$7,MATCH(I3840,Asumsi!$A$5:$A$7,0))-F3840*R3840,0)</f>
        <v>0</v>
      </c>
      <c r="V3840" s="45">
        <f>IF(S3840=1,U3840*(1-Asumsi!$B$10),U3840)</f>
        <v>0</v>
      </c>
    </row>
    <row r="3841" spans="1:22" x14ac:dyDescent="0.35">
      <c r="A3841" s="43">
        <v>14983</v>
      </c>
      <c r="B3841" s="43" t="s">
        <v>202</v>
      </c>
      <c r="C3841" s="43" t="s">
        <v>429</v>
      </c>
      <c r="D3841" s="44">
        <v>39855</v>
      </c>
      <c r="E3841" s="43">
        <v>48</v>
      </c>
      <c r="F3841" s="43">
        <v>16951924</v>
      </c>
      <c r="G3841" s="43">
        <v>0.05</v>
      </c>
      <c r="H3841" s="43">
        <v>847596</v>
      </c>
      <c r="I3841" s="43" t="s">
        <v>77</v>
      </c>
      <c r="J3841" s="43" t="s">
        <v>137</v>
      </c>
      <c r="K3841" s="43">
        <f t="shared" si="472"/>
        <v>2009</v>
      </c>
      <c r="L3841" s="43">
        <f t="shared" si="473"/>
        <v>1</v>
      </c>
      <c r="M3841" s="43">
        <f t="shared" si="474"/>
        <v>0</v>
      </c>
      <c r="N3841" s="43">
        <f t="shared" si="475"/>
        <v>1</v>
      </c>
      <c r="O3841" s="43" t="str">
        <f t="shared" si="476"/>
        <v>C: 4-6%</v>
      </c>
      <c r="P3841" s="45">
        <f t="shared" si="477"/>
        <v>16104328</v>
      </c>
      <c r="Q3841" s="45">
        <f>IF(L3841=1,F3841*INDEX(Asumsi!$B$5:$B$7,MATCH(I3841,Asumsi!$A$5:$A$7,0))-H3841,0)</f>
        <v>4237981.2</v>
      </c>
      <c r="R3841" s="46">
        <f>MIN(G3841,INDEX(Asumsi!$C$5:$C$7,MATCH(I3841,Asumsi!$A$5:$A$7,0)))</f>
        <v>0.05</v>
      </c>
      <c r="S3841" s="43">
        <f t="shared" si="478"/>
        <v>0</v>
      </c>
      <c r="T3841" s="45">
        <f t="shared" si="479"/>
        <v>0</v>
      </c>
      <c r="U3841" s="45">
        <f>IF(L3841=1,F3841*INDEX(Asumsi!$B$5:$B$7,MATCH(I3841,Asumsi!$A$5:$A$7,0))-F3841*R3841,0)</f>
        <v>4237981</v>
      </c>
      <c r="V3841" s="45">
        <f>IF(S3841=1,U3841*(1-Asumsi!$B$10),U3841)</f>
        <v>4237981</v>
      </c>
    </row>
    <row r="3842" spans="1:22" x14ac:dyDescent="0.35">
      <c r="A3842" s="43">
        <v>15524</v>
      </c>
      <c r="B3842" s="43" t="s">
        <v>202</v>
      </c>
      <c r="C3842" s="43" t="s">
        <v>865</v>
      </c>
      <c r="D3842" s="44">
        <v>41040</v>
      </c>
      <c r="E3842" s="43">
        <v>27</v>
      </c>
      <c r="F3842" s="43">
        <v>313640</v>
      </c>
      <c r="G3842" s="43">
        <v>0.03</v>
      </c>
      <c r="H3842" s="43">
        <v>9409</v>
      </c>
      <c r="I3842" s="43" t="s">
        <v>76</v>
      </c>
      <c r="J3842" s="43" t="s">
        <v>148</v>
      </c>
      <c r="K3842" s="43">
        <f t="shared" ref="K3842:K3905" si="480">YEAR(D3842)</f>
        <v>2012</v>
      </c>
      <c r="L3842" s="43">
        <f t="shared" ref="L3842:L3905" si="481">IF(B3842="Order Finished",1,0)</f>
        <v>1</v>
      </c>
      <c r="M3842" s="43">
        <f t="shared" ref="M3842:M3905" si="482">IF(B3842="Order Returned",1,0)</f>
        <v>0</v>
      </c>
      <c r="N3842" s="43">
        <f t="shared" ref="N3842:N3905" si="483">IF(B3842="Order Cancelled",0,1)</f>
        <v>1</v>
      </c>
      <c r="O3842" s="43" t="str">
        <f t="shared" ref="O3842:O3905" si="484">IF(G3842=0,"A: 0%",IF(G3842&lt;=0.03,"B: 1-3%",IF(G3842&lt;=0.06,"C: 4-6%","D: 7%+")))</f>
        <v>B: 1-3%</v>
      </c>
      <c r="P3842" s="45">
        <f t="shared" ref="P3842:P3905" si="485">IF(L3842=1,F3842-H3842,0)</f>
        <v>304231</v>
      </c>
      <c r="Q3842" s="45">
        <f>IF(L3842=1,F3842*INDEX(Asumsi!$B$5:$B$7,MATCH(I3842,Asumsi!$A$5:$A$7,0))-H3842,0)</f>
        <v>84683</v>
      </c>
      <c r="R3842" s="46">
        <f>MIN(G3842,INDEX(Asumsi!$C$5:$C$7,MATCH(I3842,Asumsi!$A$5:$A$7,0)))</f>
        <v>0.03</v>
      </c>
      <c r="S3842" s="43">
        <f t="shared" ref="S3842:S3905" si="486">IF(G3842&gt;R3842,1,0)</f>
        <v>0</v>
      </c>
      <c r="T3842" s="45">
        <f t="shared" ref="T3842:T3905" si="487">IF(L3842=1,F3842*(G3842-R3842),0)</f>
        <v>0</v>
      </c>
      <c r="U3842" s="45">
        <f>IF(L3842=1,F3842*INDEX(Asumsi!$B$5:$B$7,MATCH(I3842,Asumsi!$A$5:$A$7,0))-F3842*R3842,0)</f>
        <v>84682.8</v>
      </c>
      <c r="V3842" s="45">
        <f>IF(S3842=1,U3842*(1-Asumsi!$B$10),U3842)</f>
        <v>84682.8</v>
      </c>
    </row>
    <row r="3843" spans="1:22" x14ac:dyDescent="0.35">
      <c r="A3843" s="43">
        <v>15714</v>
      </c>
      <c r="B3843" s="43" t="s">
        <v>202</v>
      </c>
      <c r="C3843" s="43" t="s">
        <v>866</v>
      </c>
      <c r="D3843" s="44">
        <v>40729</v>
      </c>
      <c r="E3843" s="43">
        <v>50</v>
      </c>
      <c r="F3843" s="43">
        <v>5021420</v>
      </c>
      <c r="G3843" s="43">
        <v>0.01</v>
      </c>
      <c r="H3843" s="43">
        <v>50214</v>
      </c>
      <c r="I3843" s="43" t="s">
        <v>76</v>
      </c>
      <c r="J3843" s="43" t="s">
        <v>141</v>
      </c>
      <c r="K3843" s="43">
        <f t="shared" si="480"/>
        <v>2011</v>
      </c>
      <c r="L3843" s="43">
        <f t="shared" si="481"/>
        <v>1</v>
      </c>
      <c r="M3843" s="43">
        <f t="shared" si="482"/>
        <v>0</v>
      </c>
      <c r="N3843" s="43">
        <f t="shared" si="483"/>
        <v>1</v>
      </c>
      <c r="O3843" s="43" t="str">
        <f t="shared" si="484"/>
        <v>B: 1-3%</v>
      </c>
      <c r="P3843" s="45">
        <f t="shared" si="485"/>
        <v>4971206</v>
      </c>
      <c r="Q3843" s="45">
        <f>IF(L3843=1,F3843*INDEX(Asumsi!$B$5:$B$7,MATCH(I3843,Asumsi!$A$5:$A$7,0))-H3843,0)</f>
        <v>1456212</v>
      </c>
      <c r="R3843" s="46">
        <f>MIN(G3843,INDEX(Asumsi!$C$5:$C$7,MATCH(I3843,Asumsi!$A$5:$A$7,0)))</f>
        <v>0.01</v>
      </c>
      <c r="S3843" s="43">
        <f t="shared" si="486"/>
        <v>0</v>
      </c>
      <c r="T3843" s="45">
        <f t="shared" si="487"/>
        <v>0</v>
      </c>
      <c r="U3843" s="45">
        <f>IF(L3843=1,F3843*INDEX(Asumsi!$B$5:$B$7,MATCH(I3843,Asumsi!$A$5:$A$7,0))-F3843*R3843,0)</f>
        <v>1456211.8</v>
      </c>
      <c r="V3843" s="45">
        <f>IF(S3843=1,U3843*(1-Asumsi!$B$10),U3843)</f>
        <v>1456211.8</v>
      </c>
    </row>
    <row r="3844" spans="1:22" x14ac:dyDescent="0.35">
      <c r="A3844" s="43">
        <v>17282</v>
      </c>
      <c r="B3844" s="43" t="s">
        <v>209</v>
      </c>
      <c r="C3844" s="43" t="s">
        <v>773</v>
      </c>
      <c r="D3844" s="44">
        <v>40135</v>
      </c>
      <c r="E3844" s="43">
        <v>37</v>
      </c>
      <c r="F3844" s="43">
        <v>1976840</v>
      </c>
      <c r="G3844" s="43">
        <v>0.09</v>
      </c>
      <c r="H3844" s="43">
        <v>177916</v>
      </c>
      <c r="I3844" s="43" t="s">
        <v>76</v>
      </c>
      <c r="J3844" s="43" t="s">
        <v>138</v>
      </c>
      <c r="K3844" s="43">
        <f t="shared" si="480"/>
        <v>2009</v>
      </c>
      <c r="L3844" s="43">
        <f t="shared" si="481"/>
        <v>0</v>
      </c>
      <c r="M3844" s="43">
        <f t="shared" si="482"/>
        <v>1</v>
      </c>
      <c r="N3844" s="43">
        <f t="shared" si="483"/>
        <v>1</v>
      </c>
      <c r="O3844" s="43" t="str">
        <f t="shared" si="484"/>
        <v>D: 7%+</v>
      </c>
      <c r="P3844" s="45">
        <f t="shared" si="485"/>
        <v>0</v>
      </c>
      <c r="Q3844" s="45">
        <f>IF(L3844=1,F3844*INDEX(Asumsi!$B$5:$B$7,MATCH(I3844,Asumsi!$A$5:$A$7,0))-H3844,0)</f>
        <v>0</v>
      </c>
      <c r="R3844" s="46">
        <f>MIN(G3844,INDEX(Asumsi!$C$5:$C$7,MATCH(I3844,Asumsi!$A$5:$A$7,0)))</f>
        <v>0.05</v>
      </c>
      <c r="S3844" s="43">
        <f t="shared" si="486"/>
        <v>1</v>
      </c>
      <c r="T3844" s="45">
        <f t="shared" si="487"/>
        <v>0</v>
      </c>
      <c r="U3844" s="45">
        <f>IF(L3844=1,F3844*INDEX(Asumsi!$B$5:$B$7,MATCH(I3844,Asumsi!$A$5:$A$7,0))-F3844*R3844,0)</f>
        <v>0</v>
      </c>
      <c r="V3844" s="45">
        <f>IF(S3844=1,U3844*(1-Asumsi!$B$10),U3844)</f>
        <v>0</v>
      </c>
    </row>
    <row r="3845" spans="1:22" x14ac:dyDescent="0.35">
      <c r="A3845" s="43">
        <v>17381</v>
      </c>
      <c r="B3845" s="43" t="s">
        <v>202</v>
      </c>
      <c r="C3845" s="43" t="s">
        <v>429</v>
      </c>
      <c r="D3845" s="44">
        <v>40404</v>
      </c>
      <c r="E3845" s="43">
        <v>28</v>
      </c>
      <c r="F3845" s="43">
        <v>202500</v>
      </c>
      <c r="G3845" s="43">
        <v>0.05</v>
      </c>
      <c r="H3845" s="43">
        <v>10125</v>
      </c>
      <c r="I3845" s="43" t="s">
        <v>76</v>
      </c>
      <c r="J3845" s="43" t="s">
        <v>149</v>
      </c>
      <c r="K3845" s="43">
        <f t="shared" si="480"/>
        <v>2010</v>
      </c>
      <c r="L3845" s="43">
        <f t="shared" si="481"/>
        <v>1</v>
      </c>
      <c r="M3845" s="43">
        <f t="shared" si="482"/>
        <v>0</v>
      </c>
      <c r="N3845" s="43">
        <f t="shared" si="483"/>
        <v>1</v>
      </c>
      <c r="O3845" s="43" t="str">
        <f t="shared" si="484"/>
        <v>C: 4-6%</v>
      </c>
      <c r="P3845" s="45">
        <f t="shared" si="485"/>
        <v>192375</v>
      </c>
      <c r="Q3845" s="45">
        <f>IF(L3845=1,F3845*INDEX(Asumsi!$B$5:$B$7,MATCH(I3845,Asumsi!$A$5:$A$7,0))-H3845,0)</f>
        <v>50625</v>
      </c>
      <c r="R3845" s="46">
        <f>MIN(G3845,INDEX(Asumsi!$C$5:$C$7,MATCH(I3845,Asumsi!$A$5:$A$7,0)))</f>
        <v>0.05</v>
      </c>
      <c r="S3845" s="43">
        <f t="shared" si="486"/>
        <v>0</v>
      </c>
      <c r="T3845" s="45">
        <f t="shared" si="487"/>
        <v>0</v>
      </c>
      <c r="U3845" s="45">
        <f>IF(L3845=1,F3845*INDEX(Asumsi!$B$5:$B$7,MATCH(I3845,Asumsi!$A$5:$A$7,0))-F3845*R3845,0)</f>
        <v>50625</v>
      </c>
      <c r="V3845" s="45">
        <f>IF(S3845=1,U3845*(1-Asumsi!$B$10),U3845)</f>
        <v>50625</v>
      </c>
    </row>
    <row r="3846" spans="1:22" x14ac:dyDescent="0.35">
      <c r="A3846" s="43">
        <v>17862</v>
      </c>
      <c r="B3846" s="43" t="s">
        <v>202</v>
      </c>
      <c r="C3846" s="43" t="s">
        <v>352</v>
      </c>
      <c r="D3846" s="44">
        <v>41036</v>
      </c>
      <c r="E3846" s="43">
        <v>1</v>
      </c>
      <c r="F3846" s="43">
        <v>57460</v>
      </c>
      <c r="G3846" s="43">
        <v>0</v>
      </c>
      <c r="H3846" s="43">
        <v>0</v>
      </c>
      <c r="I3846" s="43" t="s">
        <v>77</v>
      </c>
      <c r="J3846" s="43" t="s">
        <v>142</v>
      </c>
      <c r="K3846" s="43">
        <f t="shared" si="480"/>
        <v>2012</v>
      </c>
      <c r="L3846" s="43">
        <f t="shared" si="481"/>
        <v>1</v>
      </c>
      <c r="M3846" s="43">
        <f t="shared" si="482"/>
        <v>0</v>
      </c>
      <c r="N3846" s="43">
        <f t="shared" si="483"/>
        <v>1</v>
      </c>
      <c r="O3846" s="43" t="str">
        <f t="shared" si="484"/>
        <v>A: 0%</v>
      </c>
      <c r="P3846" s="45">
        <f t="shared" si="485"/>
        <v>57460</v>
      </c>
      <c r="Q3846" s="45">
        <f>IF(L3846=1,F3846*INDEX(Asumsi!$B$5:$B$7,MATCH(I3846,Asumsi!$A$5:$A$7,0))-H3846,0)</f>
        <v>17238</v>
      </c>
      <c r="R3846" s="46">
        <f>MIN(G3846,INDEX(Asumsi!$C$5:$C$7,MATCH(I3846,Asumsi!$A$5:$A$7,0)))</f>
        <v>0</v>
      </c>
      <c r="S3846" s="43">
        <f t="shared" si="486"/>
        <v>0</v>
      </c>
      <c r="T3846" s="45">
        <f t="shared" si="487"/>
        <v>0</v>
      </c>
      <c r="U3846" s="45">
        <f>IF(L3846=1,F3846*INDEX(Asumsi!$B$5:$B$7,MATCH(I3846,Asumsi!$A$5:$A$7,0))-F3846*R3846,0)</f>
        <v>17238</v>
      </c>
      <c r="V3846" s="45">
        <f>IF(S3846=1,U3846*(1-Asumsi!$B$10),U3846)</f>
        <v>17238</v>
      </c>
    </row>
    <row r="3847" spans="1:22" x14ac:dyDescent="0.35">
      <c r="A3847" s="43">
        <v>17927</v>
      </c>
      <c r="B3847" s="43" t="s">
        <v>202</v>
      </c>
      <c r="C3847" s="43" t="s">
        <v>860</v>
      </c>
      <c r="D3847" s="44">
        <v>40034</v>
      </c>
      <c r="E3847" s="43">
        <v>42</v>
      </c>
      <c r="F3847" s="43">
        <v>1730420</v>
      </c>
      <c r="G3847" s="43">
        <v>7.0000000000000007E-2</v>
      </c>
      <c r="H3847" s="43">
        <v>121129</v>
      </c>
      <c r="I3847" s="43" t="s">
        <v>77</v>
      </c>
      <c r="J3847" s="43" t="s">
        <v>142</v>
      </c>
      <c r="K3847" s="43">
        <f t="shared" si="480"/>
        <v>2009</v>
      </c>
      <c r="L3847" s="43">
        <f t="shared" si="481"/>
        <v>1</v>
      </c>
      <c r="M3847" s="43">
        <f t="shared" si="482"/>
        <v>0</v>
      </c>
      <c r="N3847" s="43">
        <f t="shared" si="483"/>
        <v>1</v>
      </c>
      <c r="O3847" s="43" t="str">
        <f t="shared" si="484"/>
        <v>D: 7%+</v>
      </c>
      <c r="P3847" s="45">
        <f t="shared" si="485"/>
        <v>1609291</v>
      </c>
      <c r="Q3847" s="45">
        <f>IF(L3847=1,F3847*INDEX(Asumsi!$B$5:$B$7,MATCH(I3847,Asumsi!$A$5:$A$7,0))-H3847,0)</f>
        <v>397997</v>
      </c>
      <c r="R3847" s="46">
        <f>MIN(G3847,INDEX(Asumsi!$C$5:$C$7,MATCH(I3847,Asumsi!$A$5:$A$7,0)))</f>
        <v>0.05</v>
      </c>
      <c r="S3847" s="43">
        <f t="shared" si="486"/>
        <v>1</v>
      </c>
      <c r="T3847" s="45">
        <f t="shared" si="487"/>
        <v>34608.400000000009</v>
      </c>
      <c r="U3847" s="45">
        <f>IF(L3847=1,F3847*INDEX(Asumsi!$B$5:$B$7,MATCH(I3847,Asumsi!$A$5:$A$7,0))-F3847*R3847,0)</f>
        <v>432605</v>
      </c>
      <c r="V3847" s="45">
        <f>IF(S3847=1,U3847*(1-Asumsi!$B$10),U3847)</f>
        <v>410974.75</v>
      </c>
    </row>
    <row r="3848" spans="1:22" x14ac:dyDescent="0.35">
      <c r="A3848" s="43">
        <v>17988</v>
      </c>
      <c r="B3848" s="43" t="s">
        <v>209</v>
      </c>
      <c r="C3848" s="43" t="s">
        <v>601</v>
      </c>
      <c r="D3848" s="44">
        <v>40443</v>
      </c>
      <c r="E3848" s="43">
        <v>46</v>
      </c>
      <c r="F3848" s="43">
        <v>5321221</v>
      </c>
      <c r="G3848" s="43">
        <v>0.03</v>
      </c>
      <c r="H3848" s="43">
        <v>159637</v>
      </c>
      <c r="I3848" s="43" t="s">
        <v>77</v>
      </c>
      <c r="J3848" s="43" t="s">
        <v>137</v>
      </c>
      <c r="K3848" s="43">
        <f t="shared" si="480"/>
        <v>2010</v>
      </c>
      <c r="L3848" s="43">
        <f t="shared" si="481"/>
        <v>0</v>
      </c>
      <c r="M3848" s="43">
        <f t="shared" si="482"/>
        <v>1</v>
      </c>
      <c r="N3848" s="43">
        <f t="shared" si="483"/>
        <v>1</v>
      </c>
      <c r="O3848" s="43" t="str">
        <f t="shared" si="484"/>
        <v>B: 1-3%</v>
      </c>
      <c r="P3848" s="45">
        <f t="shared" si="485"/>
        <v>0</v>
      </c>
      <c r="Q3848" s="45">
        <f>IF(L3848=1,F3848*INDEX(Asumsi!$B$5:$B$7,MATCH(I3848,Asumsi!$A$5:$A$7,0))-H3848,0)</f>
        <v>0</v>
      </c>
      <c r="R3848" s="46">
        <f>MIN(G3848,INDEX(Asumsi!$C$5:$C$7,MATCH(I3848,Asumsi!$A$5:$A$7,0)))</f>
        <v>0.03</v>
      </c>
      <c r="S3848" s="43">
        <f t="shared" si="486"/>
        <v>0</v>
      </c>
      <c r="T3848" s="45">
        <f t="shared" si="487"/>
        <v>0</v>
      </c>
      <c r="U3848" s="45">
        <f>IF(L3848=1,F3848*INDEX(Asumsi!$B$5:$B$7,MATCH(I3848,Asumsi!$A$5:$A$7,0))-F3848*R3848,0)</f>
        <v>0</v>
      </c>
      <c r="V3848" s="45">
        <f>IF(S3848=1,U3848*(1-Asumsi!$B$10),U3848)</f>
        <v>0</v>
      </c>
    </row>
    <row r="3849" spans="1:22" x14ac:dyDescent="0.35">
      <c r="A3849" s="43">
        <v>18049</v>
      </c>
      <c r="B3849" s="43" t="s">
        <v>202</v>
      </c>
      <c r="C3849" s="43" t="s">
        <v>862</v>
      </c>
      <c r="D3849" s="44">
        <v>40038</v>
      </c>
      <c r="E3849" s="43">
        <v>10</v>
      </c>
      <c r="F3849" s="43">
        <v>131040</v>
      </c>
      <c r="G3849" s="43">
        <v>7.0000000000000007E-2</v>
      </c>
      <c r="H3849" s="43">
        <v>9173</v>
      </c>
      <c r="I3849" s="43" t="s">
        <v>76</v>
      </c>
      <c r="J3849" s="43" t="s">
        <v>145</v>
      </c>
      <c r="K3849" s="43">
        <f t="shared" si="480"/>
        <v>2009</v>
      </c>
      <c r="L3849" s="43">
        <f t="shared" si="481"/>
        <v>1</v>
      </c>
      <c r="M3849" s="43">
        <f t="shared" si="482"/>
        <v>0</v>
      </c>
      <c r="N3849" s="43">
        <f t="shared" si="483"/>
        <v>1</v>
      </c>
      <c r="O3849" s="43" t="str">
        <f t="shared" si="484"/>
        <v>D: 7%+</v>
      </c>
      <c r="P3849" s="45">
        <f t="shared" si="485"/>
        <v>121867</v>
      </c>
      <c r="Q3849" s="45">
        <f>IF(L3849=1,F3849*INDEX(Asumsi!$B$5:$B$7,MATCH(I3849,Asumsi!$A$5:$A$7,0))-H3849,0)</f>
        <v>30139</v>
      </c>
      <c r="R3849" s="46">
        <f>MIN(G3849,INDEX(Asumsi!$C$5:$C$7,MATCH(I3849,Asumsi!$A$5:$A$7,0)))</f>
        <v>0.05</v>
      </c>
      <c r="S3849" s="43">
        <f t="shared" si="486"/>
        <v>1</v>
      </c>
      <c r="T3849" s="45">
        <f t="shared" si="487"/>
        <v>2620.8000000000006</v>
      </c>
      <c r="U3849" s="45">
        <f>IF(L3849=1,F3849*INDEX(Asumsi!$B$5:$B$7,MATCH(I3849,Asumsi!$A$5:$A$7,0))-F3849*R3849,0)</f>
        <v>32760</v>
      </c>
      <c r="V3849" s="45">
        <f>IF(S3849=1,U3849*(1-Asumsi!$B$10),U3849)</f>
        <v>31122</v>
      </c>
    </row>
    <row r="3850" spans="1:22" x14ac:dyDescent="0.35">
      <c r="A3850" s="43">
        <v>18307</v>
      </c>
      <c r="B3850" s="43" t="s">
        <v>202</v>
      </c>
      <c r="C3850" s="43" t="s">
        <v>864</v>
      </c>
      <c r="D3850" s="44">
        <v>40211</v>
      </c>
      <c r="E3850" s="43">
        <v>23</v>
      </c>
      <c r="F3850" s="43">
        <v>883980</v>
      </c>
      <c r="G3850" s="43">
        <v>0.08</v>
      </c>
      <c r="H3850" s="43">
        <v>70718</v>
      </c>
      <c r="I3850" s="43" t="s">
        <v>76</v>
      </c>
      <c r="J3850" s="43" t="s">
        <v>145</v>
      </c>
      <c r="K3850" s="43">
        <f t="shared" si="480"/>
        <v>2010</v>
      </c>
      <c r="L3850" s="43">
        <f t="shared" si="481"/>
        <v>1</v>
      </c>
      <c r="M3850" s="43">
        <f t="shared" si="482"/>
        <v>0</v>
      </c>
      <c r="N3850" s="43">
        <f t="shared" si="483"/>
        <v>1</v>
      </c>
      <c r="O3850" s="43" t="str">
        <f t="shared" si="484"/>
        <v>D: 7%+</v>
      </c>
      <c r="P3850" s="45">
        <f t="shared" si="485"/>
        <v>813262</v>
      </c>
      <c r="Q3850" s="45">
        <f>IF(L3850=1,F3850*INDEX(Asumsi!$B$5:$B$7,MATCH(I3850,Asumsi!$A$5:$A$7,0))-H3850,0)</f>
        <v>194476</v>
      </c>
      <c r="R3850" s="46">
        <f>MIN(G3850,INDEX(Asumsi!$C$5:$C$7,MATCH(I3850,Asumsi!$A$5:$A$7,0)))</f>
        <v>0.05</v>
      </c>
      <c r="S3850" s="43">
        <f t="shared" si="486"/>
        <v>1</v>
      </c>
      <c r="T3850" s="45">
        <f t="shared" si="487"/>
        <v>26519.399999999998</v>
      </c>
      <c r="U3850" s="45">
        <f>IF(L3850=1,F3850*INDEX(Asumsi!$B$5:$B$7,MATCH(I3850,Asumsi!$A$5:$A$7,0))-F3850*R3850,0)</f>
        <v>220995</v>
      </c>
      <c r="V3850" s="45">
        <f>IF(S3850=1,U3850*(1-Asumsi!$B$10),U3850)</f>
        <v>209945.25</v>
      </c>
    </row>
    <row r="3851" spans="1:22" x14ac:dyDescent="0.35">
      <c r="A3851" s="43">
        <v>18370</v>
      </c>
      <c r="B3851" s="43" t="s">
        <v>202</v>
      </c>
      <c r="C3851" s="43" t="s">
        <v>429</v>
      </c>
      <c r="D3851" s="44">
        <v>40556</v>
      </c>
      <c r="E3851" s="43">
        <v>41</v>
      </c>
      <c r="F3851" s="43">
        <v>2542095</v>
      </c>
      <c r="G3851" s="43">
        <v>0</v>
      </c>
      <c r="H3851" s="43">
        <v>0</v>
      </c>
      <c r="I3851" s="43" t="s">
        <v>77</v>
      </c>
      <c r="J3851" s="43" t="s">
        <v>137</v>
      </c>
      <c r="K3851" s="43">
        <f t="shared" si="480"/>
        <v>2011</v>
      </c>
      <c r="L3851" s="43">
        <f t="shared" si="481"/>
        <v>1</v>
      </c>
      <c r="M3851" s="43">
        <f t="shared" si="482"/>
        <v>0</v>
      </c>
      <c r="N3851" s="43">
        <f t="shared" si="483"/>
        <v>1</v>
      </c>
      <c r="O3851" s="43" t="str">
        <f t="shared" si="484"/>
        <v>A: 0%</v>
      </c>
      <c r="P3851" s="45">
        <f t="shared" si="485"/>
        <v>2542095</v>
      </c>
      <c r="Q3851" s="45">
        <f>IF(L3851=1,F3851*INDEX(Asumsi!$B$5:$B$7,MATCH(I3851,Asumsi!$A$5:$A$7,0))-H3851,0)</f>
        <v>762628.5</v>
      </c>
      <c r="R3851" s="46">
        <f>MIN(G3851,INDEX(Asumsi!$C$5:$C$7,MATCH(I3851,Asumsi!$A$5:$A$7,0)))</f>
        <v>0</v>
      </c>
      <c r="S3851" s="43">
        <f t="shared" si="486"/>
        <v>0</v>
      </c>
      <c r="T3851" s="45">
        <f t="shared" si="487"/>
        <v>0</v>
      </c>
      <c r="U3851" s="45">
        <f>IF(L3851=1,F3851*INDEX(Asumsi!$B$5:$B$7,MATCH(I3851,Asumsi!$A$5:$A$7,0))-F3851*R3851,0)</f>
        <v>762628.5</v>
      </c>
      <c r="V3851" s="45">
        <f>IF(S3851=1,U3851*(1-Asumsi!$B$10),U3851)</f>
        <v>762628.5</v>
      </c>
    </row>
    <row r="3852" spans="1:22" x14ac:dyDescent="0.35">
      <c r="A3852" s="43">
        <v>18371</v>
      </c>
      <c r="B3852" s="43" t="s">
        <v>202</v>
      </c>
      <c r="C3852" s="43" t="s">
        <v>773</v>
      </c>
      <c r="D3852" s="44">
        <v>40074</v>
      </c>
      <c r="E3852" s="43">
        <v>30</v>
      </c>
      <c r="F3852" s="43">
        <v>2788720</v>
      </c>
      <c r="G3852" s="43">
        <v>0</v>
      </c>
      <c r="H3852" s="43">
        <v>0</v>
      </c>
      <c r="I3852" s="43" t="s">
        <v>76</v>
      </c>
      <c r="J3852" s="43" t="s">
        <v>147</v>
      </c>
      <c r="K3852" s="43">
        <f t="shared" si="480"/>
        <v>2009</v>
      </c>
      <c r="L3852" s="43">
        <f t="shared" si="481"/>
        <v>1</v>
      </c>
      <c r="M3852" s="43">
        <f t="shared" si="482"/>
        <v>0</v>
      </c>
      <c r="N3852" s="43">
        <f t="shared" si="483"/>
        <v>1</v>
      </c>
      <c r="O3852" s="43" t="str">
        <f t="shared" si="484"/>
        <v>A: 0%</v>
      </c>
      <c r="P3852" s="45">
        <f t="shared" si="485"/>
        <v>2788720</v>
      </c>
      <c r="Q3852" s="45">
        <f>IF(L3852=1,F3852*INDEX(Asumsi!$B$5:$B$7,MATCH(I3852,Asumsi!$A$5:$A$7,0))-H3852,0)</f>
        <v>836616</v>
      </c>
      <c r="R3852" s="46">
        <f>MIN(G3852,INDEX(Asumsi!$C$5:$C$7,MATCH(I3852,Asumsi!$A$5:$A$7,0)))</f>
        <v>0</v>
      </c>
      <c r="S3852" s="43">
        <f t="shared" si="486"/>
        <v>0</v>
      </c>
      <c r="T3852" s="45">
        <f t="shared" si="487"/>
        <v>0</v>
      </c>
      <c r="U3852" s="45">
        <f>IF(L3852=1,F3852*INDEX(Asumsi!$B$5:$B$7,MATCH(I3852,Asumsi!$A$5:$A$7,0))-F3852*R3852,0)</f>
        <v>836616</v>
      </c>
      <c r="V3852" s="45">
        <f>IF(S3852=1,U3852*(1-Asumsi!$B$10),U3852)</f>
        <v>836616</v>
      </c>
    </row>
    <row r="3853" spans="1:22" x14ac:dyDescent="0.35">
      <c r="A3853" s="43">
        <v>19649</v>
      </c>
      <c r="B3853" s="43" t="s">
        <v>202</v>
      </c>
      <c r="C3853" s="43" t="s">
        <v>860</v>
      </c>
      <c r="D3853" s="44">
        <v>40667</v>
      </c>
      <c r="E3853" s="43">
        <v>25</v>
      </c>
      <c r="F3853" s="43">
        <v>751480</v>
      </c>
      <c r="G3853" s="43">
        <v>0.05</v>
      </c>
      <c r="H3853" s="43">
        <v>37574</v>
      </c>
      <c r="I3853" s="43" t="s">
        <v>76</v>
      </c>
      <c r="J3853" s="43" t="s">
        <v>141</v>
      </c>
      <c r="K3853" s="43">
        <f t="shared" si="480"/>
        <v>2011</v>
      </c>
      <c r="L3853" s="43">
        <f t="shared" si="481"/>
        <v>1</v>
      </c>
      <c r="M3853" s="43">
        <f t="shared" si="482"/>
        <v>0</v>
      </c>
      <c r="N3853" s="43">
        <f t="shared" si="483"/>
        <v>1</v>
      </c>
      <c r="O3853" s="43" t="str">
        <f t="shared" si="484"/>
        <v>C: 4-6%</v>
      </c>
      <c r="P3853" s="45">
        <f t="shared" si="485"/>
        <v>713906</v>
      </c>
      <c r="Q3853" s="45">
        <f>IF(L3853=1,F3853*INDEX(Asumsi!$B$5:$B$7,MATCH(I3853,Asumsi!$A$5:$A$7,0))-H3853,0)</f>
        <v>187870</v>
      </c>
      <c r="R3853" s="46">
        <f>MIN(G3853,INDEX(Asumsi!$C$5:$C$7,MATCH(I3853,Asumsi!$A$5:$A$7,0)))</f>
        <v>0.05</v>
      </c>
      <c r="S3853" s="43">
        <f t="shared" si="486"/>
        <v>0</v>
      </c>
      <c r="T3853" s="45">
        <f t="shared" si="487"/>
        <v>0</v>
      </c>
      <c r="U3853" s="45">
        <f>IF(L3853=1,F3853*INDEX(Asumsi!$B$5:$B$7,MATCH(I3853,Asumsi!$A$5:$A$7,0))-F3853*R3853,0)</f>
        <v>187870</v>
      </c>
      <c r="V3853" s="45">
        <f>IF(S3853=1,U3853*(1-Asumsi!$B$10),U3853)</f>
        <v>187870</v>
      </c>
    </row>
    <row r="3854" spans="1:22" x14ac:dyDescent="0.35">
      <c r="A3854" s="43">
        <v>19748</v>
      </c>
      <c r="B3854" s="43" t="s">
        <v>202</v>
      </c>
      <c r="C3854" s="43" t="s">
        <v>861</v>
      </c>
      <c r="D3854" s="44">
        <v>40394</v>
      </c>
      <c r="E3854" s="43">
        <v>6</v>
      </c>
      <c r="F3854" s="43">
        <v>249300</v>
      </c>
      <c r="G3854" s="43">
        <v>0.01</v>
      </c>
      <c r="H3854" s="43">
        <v>2493</v>
      </c>
      <c r="I3854" s="43" t="s">
        <v>76</v>
      </c>
      <c r="J3854" s="43" t="s">
        <v>145</v>
      </c>
      <c r="K3854" s="43">
        <f t="shared" si="480"/>
        <v>2010</v>
      </c>
      <c r="L3854" s="43">
        <f t="shared" si="481"/>
        <v>1</v>
      </c>
      <c r="M3854" s="43">
        <f t="shared" si="482"/>
        <v>0</v>
      </c>
      <c r="N3854" s="43">
        <f t="shared" si="483"/>
        <v>1</v>
      </c>
      <c r="O3854" s="43" t="str">
        <f t="shared" si="484"/>
        <v>B: 1-3%</v>
      </c>
      <c r="P3854" s="45">
        <f t="shared" si="485"/>
        <v>246807</v>
      </c>
      <c r="Q3854" s="45">
        <f>IF(L3854=1,F3854*INDEX(Asumsi!$B$5:$B$7,MATCH(I3854,Asumsi!$A$5:$A$7,0))-H3854,0)</f>
        <v>72297</v>
      </c>
      <c r="R3854" s="46">
        <f>MIN(G3854,INDEX(Asumsi!$C$5:$C$7,MATCH(I3854,Asumsi!$A$5:$A$7,0)))</f>
        <v>0.01</v>
      </c>
      <c r="S3854" s="43">
        <f t="shared" si="486"/>
        <v>0</v>
      </c>
      <c r="T3854" s="45">
        <f t="shared" si="487"/>
        <v>0</v>
      </c>
      <c r="U3854" s="45">
        <f>IF(L3854=1,F3854*INDEX(Asumsi!$B$5:$B$7,MATCH(I3854,Asumsi!$A$5:$A$7,0))-F3854*R3854,0)</f>
        <v>72297</v>
      </c>
      <c r="V3854" s="45">
        <f>IF(S3854=1,U3854*(1-Asumsi!$B$10),U3854)</f>
        <v>72297</v>
      </c>
    </row>
    <row r="3855" spans="1:22" x14ac:dyDescent="0.35">
      <c r="A3855" s="43">
        <v>19974</v>
      </c>
      <c r="B3855" s="43" t="s">
        <v>202</v>
      </c>
      <c r="C3855" s="43" t="s">
        <v>429</v>
      </c>
      <c r="D3855" s="44">
        <v>40485</v>
      </c>
      <c r="E3855" s="43">
        <v>14</v>
      </c>
      <c r="F3855" s="43">
        <v>7661680</v>
      </c>
      <c r="G3855" s="43">
        <v>0.1</v>
      </c>
      <c r="H3855" s="43">
        <v>766168</v>
      </c>
      <c r="I3855" s="43" t="s">
        <v>76</v>
      </c>
      <c r="J3855" s="43" t="s">
        <v>141</v>
      </c>
      <c r="K3855" s="43">
        <f t="shared" si="480"/>
        <v>2010</v>
      </c>
      <c r="L3855" s="43">
        <f t="shared" si="481"/>
        <v>1</v>
      </c>
      <c r="M3855" s="43">
        <f t="shared" si="482"/>
        <v>0</v>
      </c>
      <c r="N3855" s="43">
        <f t="shared" si="483"/>
        <v>1</v>
      </c>
      <c r="O3855" s="43" t="str">
        <f t="shared" si="484"/>
        <v>D: 7%+</v>
      </c>
      <c r="P3855" s="45">
        <f t="shared" si="485"/>
        <v>6895512</v>
      </c>
      <c r="Q3855" s="45">
        <f>IF(L3855=1,F3855*INDEX(Asumsi!$B$5:$B$7,MATCH(I3855,Asumsi!$A$5:$A$7,0))-H3855,0)</f>
        <v>1532336</v>
      </c>
      <c r="R3855" s="46">
        <f>MIN(G3855,INDEX(Asumsi!$C$5:$C$7,MATCH(I3855,Asumsi!$A$5:$A$7,0)))</f>
        <v>0.05</v>
      </c>
      <c r="S3855" s="43">
        <f t="shared" si="486"/>
        <v>1</v>
      </c>
      <c r="T3855" s="45">
        <f t="shared" si="487"/>
        <v>383084</v>
      </c>
      <c r="U3855" s="45">
        <f>IF(L3855=1,F3855*INDEX(Asumsi!$B$5:$B$7,MATCH(I3855,Asumsi!$A$5:$A$7,0))-F3855*R3855,0)</f>
        <v>1915420</v>
      </c>
      <c r="V3855" s="45">
        <f>IF(S3855=1,U3855*(1-Asumsi!$B$10),U3855)</f>
        <v>1819649</v>
      </c>
    </row>
    <row r="3856" spans="1:22" x14ac:dyDescent="0.35">
      <c r="A3856" s="43">
        <v>20032</v>
      </c>
      <c r="B3856" s="43" t="s">
        <v>202</v>
      </c>
      <c r="C3856" s="43" t="s">
        <v>862</v>
      </c>
      <c r="D3856" s="44">
        <v>41218</v>
      </c>
      <c r="E3856" s="43">
        <v>8</v>
      </c>
      <c r="F3856" s="43">
        <v>274760</v>
      </c>
      <c r="G3856" s="43">
        <v>0.06</v>
      </c>
      <c r="H3856" s="43">
        <v>16486</v>
      </c>
      <c r="I3856" s="43" t="s">
        <v>77</v>
      </c>
      <c r="J3856" s="43" t="s">
        <v>142</v>
      </c>
      <c r="K3856" s="43">
        <f t="shared" si="480"/>
        <v>2012</v>
      </c>
      <c r="L3856" s="43">
        <f t="shared" si="481"/>
        <v>1</v>
      </c>
      <c r="M3856" s="43">
        <f t="shared" si="482"/>
        <v>0</v>
      </c>
      <c r="N3856" s="43">
        <f t="shared" si="483"/>
        <v>1</v>
      </c>
      <c r="O3856" s="43" t="str">
        <f t="shared" si="484"/>
        <v>C: 4-6%</v>
      </c>
      <c r="P3856" s="45">
        <f t="shared" si="485"/>
        <v>258274</v>
      </c>
      <c r="Q3856" s="45">
        <f>IF(L3856=1,F3856*INDEX(Asumsi!$B$5:$B$7,MATCH(I3856,Asumsi!$A$5:$A$7,0))-H3856,0)</f>
        <v>65942</v>
      </c>
      <c r="R3856" s="46">
        <f>MIN(G3856,INDEX(Asumsi!$C$5:$C$7,MATCH(I3856,Asumsi!$A$5:$A$7,0)))</f>
        <v>0.05</v>
      </c>
      <c r="S3856" s="43">
        <f t="shared" si="486"/>
        <v>1</v>
      </c>
      <c r="T3856" s="45">
        <f t="shared" si="487"/>
        <v>2747.5999999999985</v>
      </c>
      <c r="U3856" s="45">
        <f>IF(L3856=1,F3856*INDEX(Asumsi!$B$5:$B$7,MATCH(I3856,Asumsi!$A$5:$A$7,0))-F3856*R3856,0)</f>
        <v>68690</v>
      </c>
      <c r="V3856" s="45">
        <f>IF(S3856=1,U3856*(1-Asumsi!$B$10),U3856)</f>
        <v>65255.5</v>
      </c>
    </row>
    <row r="3857" spans="1:22" x14ac:dyDescent="0.35">
      <c r="A3857" s="43">
        <v>22727</v>
      </c>
      <c r="B3857" s="43" t="s">
        <v>202</v>
      </c>
      <c r="C3857" s="43" t="s">
        <v>409</v>
      </c>
      <c r="D3857" s="44">
        <v>40727</v>
      </c>
      <c r="E3857" s="43">
        <v>45</v>
      </c>
      <c r="F3857" s="43">
        <v>593640</v>
      </c>
      <c r="G3857" s="43">
        <v>7.0000000000000007E-2</v>
      </c>
      <c r="H3857" s="43">
        <v>41555</v>
      </c>
      <c r="I3857" s="43" t="s">
        <v>76</v>
      </c>
      <c r="J3857" s="43" t="s">
        <v>145</v>
      </c>
      <c r="K3857" s="43">
        <f t="shared" si="480"/>
        <v>2011</v>
      </c>
      <c r="L3857" s="43">
        <f t="shared" si="481"/>
        <v>1</v>
      </c>
      <c r="M3857" s="43">
        <f t="shared" si="482"/>
        <v>0</v>
      </c>
      <c r="N3857" s="43">
        <f t="shared" si="483"/>
        <v>1</v>
      </c>
      <c r="O3857" s="43" t="str">
        <f t="shared" si="484"/>
        <v>D: 7%+</v>
      </c>
      <c r="P3857" s="45">
        <f t="shared" si="485"/>
        <v>552085</v>
      </c>
      <c r="Q3857" s="45">
        <f>IF(L3857=1,F3857*INDEX(Asumsi!$B$5:$B$7,MATCH(I3857,Asumsi!$A$5:$A$7,0))-H3857,0)</f>
        <v>136537</v>
      </c>
      <c r="R3857" s="46">
        <f>MIN(G3857,INDEX(Asumsi!$C$5:$C$7,MATCH(I3857,Asumsi!$A$5:$A$7,0)))</f>
        <v>0.05</v>
      </c>
      <c r="S3857" s="43">
        <f t="shared" si="486"/>
        <v>1</v>
      </c>
      <c r="T3857" s="45">
        <f t="shared" si="487"/>
        <v>11872.800000000003</v>
      </c>
      <c r="U3857" s="45">
        <f>IF(L3857=1,F3857*INDEX(Asumsi!$B$5:$B$7,MATCH(I3857,Asumsi!$A$5:$A$7,0))-F3857*R3857,0)</f>
        <v>148410</v>
      </c>
      <c r="V3857" s="45">
        <f>IF(S3857=1,U3857*(1-Asumsi!$B$10),U3857)</f>
        <v>140989.5</v>
      </c>
    </row>
    <row r="3858" spans="1:22" x14ac:dyDescent="0.35">
      <c r="A3858" s="43">
        <v>22978</v>
      </c>
      <c r="B3858" s="43" t="s">
        <v>202</v>
      </c>
      <c r="C3858" s="43" t="s">
        <v>601</v>
      </c>
      <c r="D3858" s="44">
        <v>39905</v>
      </c>
      <c r="E3858" s="43">
        <v>28</v>
      </c>
      <c r="F3858" s="43">
        <v>3603900</v>
      </c>
      <c r="G3858" s="43">
        <v>0.03</v>
      </c>
      <c r="H3858" s="43">
        <v>108117</v>
      </c>
      <c r="I3858" s="43" t="s">
        <v>75</v>
      </c>
      <c r="J3858" s="43" t="s">
        <v>135</v>
      </c>
      <c r="K3858" s="43">
        <f t="shared" si="480"/>
        <v>2009</v>
      </c>
      <c r="L3858" s="43">
        <f t="shared" si="481"/>
        <v>1</v>
      </c>
      <c r="M3858" s="43">
        <f t="shared" si="482"/>
        <v>0</v>
      </c>
      <c r="N3858" s="43">
        <f t="shared" si="483"/>
        <v>1</v>
      </c>
      <c r="O3858" s="43" t="str">
        <f t="shared" si="484"/>
        <v>B: 1-3%</v>
      </c>
      <c r="P3858" s="45">
        <f t="shared" si="485"/>
        <v>3495783</v>
      </c>
      <c r="Q3858" s="45">
        <f>IF(L3858=1,F3858*INDEX(Asumsi!$B$5:$B$7,MATCH(I3858,Asumsi!$A$5:$A$7,0))-H3858,0)</f>
        <v>973053</v>
      </c>
      <c r="R3858" s="46">
        <f>MIN(G3858,INDEX(Asumsi!$C$5:$C$7,MATCH(I3858,Asumsi!$A$5:$A$7,0)))</f>
        <v>0.03</v>
      </c>
      <c r="S3858" s="43">
        <f t="shared" si="486"/>
        <v>0</v>
      </c>
      <c r="T3858" s="45">
        <f t="shared" si="487"/>
        <v>0</v>
      </c>
      <c r="U3858" s="45">
        <f>IF(L3858=1,F3858*INDEX(Asumsi!$B$5:$B$7,MATCH(I3858,Asumsi!$A$5:$A$7,0))-F3858*R3858,0)</f>
        <v>973053</v>
      </c>
      <c r="V3858" s="45">
        <f>IF(S3858=1,U3858*(1-Asumsi!$B$10),U3858)</f>
        <v>973053</v>
      </c>
    </row>
    <row r="3859" spans="1:22" x14ac:dyDescent="0.35">
      <c r="A3859" s="43">
        <v>23140</v>
      </c>
      <c r="B3859" s="43" t="s">
        <v>202</v>
      </c>
      <c r="C3859" s="43" t="s">
        <v>866</v>
      </c>
      <c r="D3859" s="44">
        <v>40947</v>
      </c>
      <c r="E3859" s="43">
        <v>18</v>
      </c>
      <c r="F3859" s="43">
        <v>3427600</v>
      </c>
      <c r="G3859" s="43">
        <v>0.05</v>
      </c>
      <c r="H3859" s="43">
        <v>171380</v>
      </c>
      <c r="I3859" s="43" t="s">
        <v>75</v>
      </c>
      <c r="J3859" s="43" t="s">
        <v>144</v>
      </c>
      <c r="K3859" s="43">
        <f t="shared" si="480"/>
        <v>2012</v>
      </c>
      <c r="L3859" s="43">
        <f t="shared" si="481"/>
        <v>1</v>
      </c>
      <c r="M3859" s="43">
        <f t="shared" si="482"/>
        <v>0</v>
      </c>
      <c r="N3859" s="43">
        <f t="shared" si="483"/>
        <v>1</v>
      </c>
      <c r="O3859" s="43" t="str">
        <f t="shared" si="484"/>
        <v>C: 4-6%</v>
      </c>
      <c r="P3859" s="45">
        <f t="shared" si="485"/>
        <v>3256220</v>
      </c>
      <c r="Q3859" s="45">
        <f>IF(L3859=1,F3859*INDEX(Asumsi!$B$5:$B$7,MATCH(I3859,Asumsi!$A$5:$A$7,0))-H3859,0)</f>
        <v>856900</v>
      </c>
      <c r="R3859" s="46">
        <f>MIN(G3859,INDEX(Asumsi!$C$5:$C$7,MATCH(I3859,Asumsi!$A$5:$A$7,0)))</f>
        <v>0.03</v>
      </c>
      <c r="S3859" s="43">
        <f t="shared" si="486"/>
        <v>1</v>
      </c>
      <c r="T3859" s="45">
        <f t="shared" si="487"/>
        <v>68552.000000000015</v>
      </c>
      <c r="U3859" s="45">
        <f>IF(L3859=1,F3859*INDEX(Asumsi!$B$5:$B$7,MATCH(I3859,Asumsi!$A$5:$A$7,0))-F3859*R3859,0)</f>
        <v>925452</v>
      </c>
      <c r="V3859" s="45">
        <f>IF(S3859=1,U3859*(1-Asumsi!$B$10),U3859)</f>
        <v>879179.39999999991</v>
      </c>
    </row>
    <row r="3860" spans="1:22" x14ac:dyDescent="0.35">
      <c r="A3860" s="43">
        <v>23586</v>
      </c>
      <c r="B3860" s="43" t="s">
        <v>202</v>
      </c>
      <c r="C3860" s="43" t="s">
        <v>601</v>
      </c>
      <c r="D3860" s="44">
        <v>40192</v>
      </c>
      <c r="E3860" s="43">
        <v>32</v>
      </c>
      <c r="F3860" s="43">
        <v>421800</v>
      </c>
      <c r="G3860" s="43">
        <v>0.03</v>
      </c>
      <c r="H3860" s="43">
        <v>12654</v>
      </c>
      <c r="I3860" s="43" t="s">
        <v>76</v>
      </c>
      <c r="J3860" s="43" t="s">
        <v>145</v>
      </c>
      <c r="K3860" s="43">
        <f t="shared" si="480"/>
        <v>2010</v>
      </c>
      <c r="L3860" s="43">
        <f t="shared" si="481"/>
        <v>1</v>
      </c>
      <c r="M3860" s="43">
        <f t="shared" si="482"/>
        <v>0</v>
      </c>
      <c r="N3860" s="43">
        <f t="shared" si="483"/>
        <v>1</v>
      </c>
      <c r="O3860" s="43" t="str">
        <f t="shared" si="484"/>
        <v>B: 1-3%</v>
      </c>
      <c r="P3860" s="45">
        <f t="shared" si="485"/>
        <v>409146</v>
      </c>
      <c r="Q3860" s="45">
        <f>IF(L3860=1,F3860*INDEX(Asumsi!$B$5:$B$7,MATCH(I3860,Asumsi!$A$5:$A$7,0))-H3860,0)</f>
        <v>113886</v>
      </c>
      <c r="R3860" s="46">
        <f>MIN(G3860,INDEX(Asumsi!$C$5:$C$7,MATCH(I3860,Asumsi!$A$5:$A$7,0)))</f>
        <v>0.03</v>
      </c>
      <c r="S3860" s="43">
        <f t="shared" si="486"/>
        <v>0</v>
      </c>
      <c r="T3860" s="45">
        <f t="shared" si="487"/>
        <v>0</v>
      </c>
      <c r="U3860" s="45">
        <f>IF(L3860=1,F3860*INDEX(Asumsi!$B$5:$B$7,MATCH(I3860,Asumsi!$A$5:$A$7,0))-F3860*R3860,0)</f>
        <v>113886</v>
      </c>
      <c r="V3860" s="45">
        <f>IF(S3860=1,U3860*(1-Asumsi!$B$10),U3860)</f>
        <v>113886</v>
      </c>
    </row>
    <row r="3861" spans="1:22" x14ac:dyDescent="0.35">
      <c r="A3861" s="43">
        <v>23648</v>
      </c>
      <c r="B3861" s="43" t="s">
        <v>202</v>
      </c>
      <c r="C3861" s="43" t="s">
        <v>862</v>
      </c>
      <c r="D3861" s="44">
        <v>41176</v>
      </c>
      <c r="E3861" s="43">
        <v>44</v>
      </c>
      <c r="F3861" s="43">
        <v>13536320</v>
      </c>
      <c r="G3861" s="43">
        <v>0.03</v>
      </c>
      <c r="H3861" s="43">
        <v>406090</v>
      </c>
      <c r="I3861" s="43" t="s">
        <v>77</v>
      </c>
      <c r="J3861" s="43" t="s">
        <v>142</v>
      </c>
      <c r="K3861" s="43">
        <f t="shared" si="480"/>
        <v>2012</v>
      </c>
      <c r="L3861" s="43">
        <f t="shared" si="481"/>
        <v>1</v>
      </c>
      <c r="M3861" s="43">
        <f t="shared" si="482"/>
        <v>0</v>
      </c>
      <c r="N3861" s="43">
        <f t="shared" si="483"/>
        <v>1</v>
      </c>
      <c r="O3861" s="43" t="str">
        <f t="shared" si="484"/>
        <v>B: 1-3%</v>
      </c>
      <c r="P3861" s="45">
        <f t="shared" si="485"/>
        <v>13130230</v>
      </c>
      <c r="Q3861" s="45">
        <f>IF(L3861=1,F3861*INDEX(Asumsi!$B$5:$B$7,MATCH(I3861,Asumsi!$A$5:$A$7,0))-H3861,0)</f>
        <v>3654806</v>
      </c>
      <c r="R3861" s="46">
        <f>MIN(G3861,INDEX(Asumsi!$C$5:$C$7,MATCH(I3861,Asumsi!$A$5:$A$7,0)))</f>
        <v>0.03</v>
      </c>
      <c r="S3861" s="43">
        <f t="shared" si="486"/>
        <v>0</v>
      </c>
      <c r="T3861" s="45">
        <f t="shared" si="487"/>
        <v>0</v>
      </c>
      <c r="U3861" s="45">
        <f>IF(L3861=1,F3861*INDEX(Asumsi!$B$5:$B$7,MATCH(I3861,Asumsi!$A$5:$A$7,0))-F3861*R3861,0)</f>
        <v>3654806.4</v>
      </c>
      <c r="V3861" s="45">
        <f>IF(S3861=1,U3861*(1-Asumsi!$B$10),U3861)</f>
        <v>3654806.4</v>
      </c>
    </row>
    <row r="3862" spans="1:22" x14ac:dyDescent="0.35">
      <c r="A3862" s="43">
        <v>24931</v>
      </c>
      <c r="B3862" s="43" t="s">
        <v>202</v>
      </c>
      <c r="C3862" s="43" t="s">
        <v>866</v>
      </c>
      <c r="D3862" s="44">
        <v>40854</v>
      </c>
      <c r="E3862" s="43">
        <v>9</v>
      </c>
      <c r="F3862" s="43">
        <v>299280</v>
      </c>
      <c r="G3862" s="43">
        <v>0.05</v>
      </c>
      <c r="H3862" s="43">
        <v>14964</v>
      </c>
      <c r="I3862" s="43" t="s">
        <v>76</v>
      </c>
      <c r="J3862" s="43" t="s">
        <v>138</v>
      </c>
      <c r="K3862" s="43">
        <f t="shared" si="480"/>
        <v>2011</v>
      </c>
      <c r="L3862" s="43">
        <f t="shared" si="481"/>
        <v>1</v>
      </c>
      <c r="M3862" s="43">
        <f t="shared" si="482"/>
        <v>0</v>
      </c>
      <c r="N3862" s="43">
        <f t="shared" si="483"/>
        <v>1</v>
      </c>
      <c r="O3862" s="43" t="str">
        <f t="shared" si="484"/>
        <v>C: 4-6%</v>
      </c>
      <c r="P3862" s="45">
        <f t="shared" si="485"/>
        <v>284316</v>
      </c>
      <c r="Q3862" s="45">
        <f>IF(L3862=1,F3862*INDEX(Asumsi!$B$5:$B$7,MATCH(I3862,Asumsi!$A$5:$A$7,0))-H3862,0)</f>
        <v>74820</v>
      </c>
      <c r="R3862" s="46">
        <f>MIN(G3862,INDEX(Asumsi!$C$5:$C$7,MATCH(I3862,Asumsi!$A$5:$A$7,0)))</f>
        <v>0.05</v>
      </c>
      <c r="S3862" s="43">
        <f t="shared" si="486"/>
        <v>0</v>
      </c>
      <c r="T3862" s="45">
        <f t="shared" si="487"/>
        <v>0</v>
      </c>
      <c r="U3862" s="45">
        <f>IF(L3862=1,F3862*INDEX(Asumsi!$B$5:$B$7,MATCH(I3862,Asumsi!$A$5:$A$7,0))-F3862*R3862,0)</f>
        <v>74820</v>
      </c>
      <c r="V3862" s="45">
        <f>IF(S3862=1,U3862*(1-Asumsi!$B$10),U3862)</f>
        <v>74820</v>
      </c>
    </row>
    <row r="3863" spans="1:22" x14ac:dyDescent="0.35">
      <c r="A3863" s="43">
        <v>25443</v>
      </c>
      <c r="B3863" s="43" t="s">
        <v>202</v>
      </c>
      <c r="C3863" s="43" t="s">
        <v>429</v>
      </c>
      <c r="D3863" s="44">
        <v>41174</v>
      </c>
      <c r="E3863" s="43">
        <v>33</v>
      </c>
      <c r="F3863" s="43">
        <v>1140480</v>
      </c>
      <c r="G3863" s="43">
        <v>0.01</v>
      </c>
      <c r="H3863" s="43">
        <v>11405</v>
      </c>
      <c r="I3863" s="43" t="s">
        <v>77</v>
      </c>
      <c r="J3863" s="43" t="s">
        <v>134</v>
      </c>
      <c r="K3863" s="43">
        <f t="shared" si="480"/>
        <v>2012</v>
      </c>
      <c r="L3863" s="43">
        <f t="shared" si="481"/>
        <v>1</v>
      </c>
      <c r="M3863" s="43">
        <f t="shared" si="482"/>
        <v>0</v>
      </c>
      <c r="N3863" s="43">
        <f t="shared" si="483"/>
        <v>1</v>
      </c>
      <c r="O3863" s="43" t="str">
        <f t="shared" si="484"/>
        <v>B: 1-3%</v>
      </c>
      <c r="P3863" s="45">
        <f t="shared" si="485"/>
        <v>1129075</v>
      </c>
      <c r="Q3863" s="45">
        <f>IF(L3863=1,F3863*INDEX(Asumsi!$B$5:$B$7,MATCH(I3863,Asumsi!$A$5:$A$7,0))-H3863,0)</f>
        <v>330739</v>
      </c>
      <c r="R3863" s="46">
        <f>MIN(G3863,INDEX(Asumsi!$C$5:$C$7,MATCH(I3863,Asumsi!$A$5:$A$7,0)))</f>
        <v>0.01</v>
      </c>
      <c r="S3863" s="43">
        <f t="shared" si="486"/>
        <v>0</v>
      </c>
      <c r="T3863" s="45">
        <f t="shared" si="487"/>
        <v>0</v>
      </c>
      <c r="U3863" s="45">
        <f>IF(L3863=1,F3863*INDEX(Asumsi!$B$5:$B$7,MATCH(I3863,Asumsi!$A$5:$A$7,0))-F3863*R3863,0)</f>
        <v>330739.20000000001</v>
      </c>
      <c r="V3863" s="45">
        <f>IF(S3863=1,U3863*(1-Asumsi!$B$10),U3863)</f>
        <v>330739.20000000001</v>
      </c>
    </row>
    <row r="3864" spans="1:22" x14ac:dyDescent="0.35">
      <c r="A3864" s="43">
        <v>25953</v>
      </c>
      <c r="B3864" s="43" t="s">
        <v>202</v>
      </c>
      <c r="C3864" s="43" t="s">
        <v>862</v>
      </c>
      <c r="D3864" s="44">
        <v>40083</v>
      </c>
      <c r="E3864" s="43">
        <v>27</v>
      </c>
      <c r="F3864" s="43">
        <v>517080</v>
      </c>
      <c r="G3864" s="43">
        <v>0.1</v>
      </c>
      <c r="H3864" s="43">
        <v>51708</v>
      </c>
      <c r="I3864" s="43" t="s">
        <v>76</v>
      </c>
      <c r="J3864" s="43" t="s">
        <v>147</v>
      </c>
      <c r="K3864" s="43">
        <f t="shared" si="480"/>
        <v>2009</v>
      </c>
      <c r="L3864" s="43">
        <f t="shared" si="481"/>
        <v>1</v>
      </c>
      <c r="M3864" s="43">
        <f t="shared" si="482"/>
        <v>0</v>
      </c>
      <c r="N3864" s="43">
        <f t="shared" si="483"/>
        <v>1</v>
      </c>
      <c r="O3864" s="43" t="str">
        <f t="shared" si="484"/>
        <v>D: 7%+</v>
      </c>
      <c r="P3864" s="45">
        <f t="shared" si="485"/>
        <v>465372</v>
      </c>
      <c r="Q3864" s="45">
        <f>IF(L3864=1,F3864*INDEX(Asumsi!$B$5:$B$7,MATCH(I3864,Asumsi!$A$5:$A$7,0))-H3864,0)</f>
        <v>103416</v>
      </c>
      <c r="R3864" s="46">
        <f>MIN(G3864,INDEX(Asumsi!$C$5:$C$7,MATCH(I3864,Asumsi!$A$5:$A$7,0)))</f>
        <v>0.05</v>
      </c>
      <c r="S3864" s="43">
        <f t="shared" si="486"/>
        <v>1</v>
      </c>
      <c r="T3864" s="45">
        <f t="shared" si="487"/>
        <v>25854</v>
      </c>
      <c r="U3864" s="45">
        <f>IF(L3864=1,F3864*INDEX(Asumsi!$B$5:$B$7,MATCH(I3864,Asumsi!$A$5:$A$7,0))-F3864*R3864,0)</f>
        <v>129270</v>
      </c>
      <c r="V3864" s="45">
        <f>IF(S3864=1,U3864*(1-Asumsi!$B$10),U3864)</f>
        <v>122806.5</v>
      </c>
    </row>
    <row r="3865" spans="1:22" x14ac:dyDescent="0.35">
      <c r="A3865" s="43">
        <v>26144</v>
      </c>
      <c r="B3865" s="43" t="s">
        <v>202</v>
      </c>
      <c r="C3865" s="43" t="s">
        <v>691</v>
      </c>
      <c r="D3865" s="44">
        <v>40842</v>
      </c>
      <c r="E3865" s="43">
        <v>28</v>
      </c>
      <c r="F3865" s="43">
        <v>151480</v>
      </c>
      <c r="G3865" s="43">
        <v>0.1</v>
      </c>
      <c r="H3865" s="43">
        <v>15148</v>
      </c>
      <c r="I3865" s="43" t="s">
        <v>76</v>
      </c>
      <c r="J3865" s="43" t="s">
        <v>149</v>
      </c>
      <c r="K3865" s="43">
        <f t="shared" si="480"/>
        <v>2011</v>
      </c>
      <c r="L3865" s="43">
        <f t="shared" si="481"/>
        <v>1</v>
      </c>
      <c r="M3865" s="43">
        <f t="shared" si="482"/>
        <v>0</v>
      </c>
      <c r="N3865" s="43">
        <f t="shared" si="483"/>
        <v>1</v>
      </c>
      <c r="O3865" s="43" t="str">
        <f t="shared" si="484"/>
        <v>D: 7%+</v>
      </c>
      <c r="P3865" s="45">
        <f t="shared" si="485"/>
        <v>136332</v>
      </c>
      <c r="Q3865" s="45">
        <f>IF(L3865=1,F3865*INDEX(Asumsi!$B$5:$B$7,MATCH(I3865,Asumsi!$A$5:$A$7,0))-H3865,0)</f>
        <v>30296</v>
      </c>
      <c r="R3865" s="46">
        <f>MIN(G3865,INDEX(Asumsi!$C$5:$C$7,MATCH(I3865,Asumsi!$A$5:$A$7,0)))</f>
        <v>0.05</v>
      </c>
      <c r="S3865" s="43">
        <f t="shared" si="486"/>
        <v>1</v>
      </c>
      <c r="T3865" s="45">
        <f t="shared" si="487"/>
        <v>7574</v>
      </c>
      <c r="U3865" s="45">
        <f>IF(L3865=1,F3865*INDEX(Asumsi!$B$5:$B$7,MATCH(I3865,Asumsi!$A$5:$A$7,0))-F3865*R3865,0)</f>
        <v>37870</v>
      </c>
      <c r="V3865" s="45">
        <f>IF(S3865=1,U3865*(1-Asumsi!$B$10),U3865)</f>
        <v>35976.5</v>
      </c>
    </row>
    <row r="3866" spans="1:22" x14ac:dyDescent="0.35">
      <c r="A3866" s="43">
        <v>26439</v>
      </c>
      <c r="B3866" s="43" t="s">
        <v>202</v>
      </c>
      <c r="C3866" s="43" t="s">
        <v>764</v>
      </c>
      <c r="D3866" s="44">
        <v>40801</v>
      </c>
      <c r="E3866" s="43">
        <v>38</v>
      </c>
      <c r="F3866" s="43">
        <v>2461660</v>
      </c>
      <c r="G3866" s="43">
        <v>0</v>
      </c>
      <c r="H3866" s="43">
        <v>0</v>
      </c>
      <c r="I3866" s="43" t="s">
        <v>77</v>
      </c>
      <c r="J3866" s="43" t="s">
        <v>142</v>
      </c>
      <c r="K3866" s="43">
        <f t="shared" si="480"/>
        <v>2011</v>
      </c>
      <c r="L3866" s="43">
        <f t="shared" si="481"/>
        <v>1</v>
      </c>
      <c r="M3866" s="43">
        <f t="shared" si="482"/>
        <v>0</v>
      </c>
      <c r="N3866" s="43">
        <f t="shared" si="483"/>
        <v>1</v>
      </c>
      <c r="O3866" s="43" t="str">
        <f t="shared" si="484"/>
        <v>A: 0%</v>
      </c>
      <c r="P3866" s="45">
        <f t="shared" si="485"/>
        <v>2461660</v>
      </c>
      <c r="Q3866" s="45">
        <f>IF(L3866=1,F3866*INDEX(Asumsi!$B$5:$B$7,MATCH(I3866,Asumsi!$A$5:$A$7,0))-H3866,0)</f>
        <v>738498</v>
      </c>
      <c r="R3866" s="46">
        <f>MIN(G3866,INDEX(Asumsi!$C$5:$C$7,MATCH(I3866,Asumsi!$A$5:$A$7,0)))</f>
        <v>0</v>
      </c>
      <c r="S3866" s="43">
        <f t="shared" si="486"/>
        <v>0</v>
      </c>
      <c r="T3866" s="45">
        <f t="shared" si="487"/>
        <v>0</v>
      </c>
      <c r="U3866" s="45">
        <f>IF(L3866=1,F3866*INDEX(Asumsi!$B$5:$B$7,MATCH(I3866,Asumsi!$A$5:$A$7,0))-F3866*R3866,0)</f>
        <v>738498</v>
      </c>
      <c r="V3866" s="45">
        <f>IF(S3866=1,U3866*(1-Asumsi!$B$10),U3866)</f>
        <v>738498</v>
      </c>
    </row>
    <row r="3867" spans="1:22" x14ac:dyDescent="0.35">
      <c r="A3867" s="43">
        <v>26466</v>
      </c>
      <c r="B3867" s="43" t="s">
        <v>202</v>
      </c>
      <c r="C3867" s="43" t="s">
        <v>429</v>
      </c>
      <c r="D3867" s="44">
        <v>39975</v>
      </c>
      <c r="E3867" s="43">
        <v>29</v>
      </c>
      <c r="F3867" s="43">
        <v>1819442</v>
      </c>
      <c r="G3867" s="43">
        <v>0.01</v>
      </c>
      <c r="H3867" s="43">
        <v>18194</v>
      </c>
      <c r="I3867" s="43" t="s">
        <v>77</v>
      </c>
      <c r="J3867" s="43" t="s">
        <v>137</v>
      </c>
      <c r="K3867" s="43">
        <f t="shared" si="480"/>
        <v>2009</v>
      </c>
      <c r="L3867" s="43">
        <f t="shared" si="481"/>
        <v>1</v>
      </c>
      <c r="M3867" s="43">
        <f t="shared" si="482"/>
        <v>0</v>
      </c>
      <c r="N3867" s="43">
        <f t="shared" si="483"/>
        <v>1</v>
      </c>
      <c r="O3867" s="43" t="str">
        <f t="shared" si="484"/>
        <v>B: 1-3%</v>
      </c>
      <c r="P3867" s="45">
        <f t="shared" si="485"/>
        <v>1801248</v>
      </c>
      <c r="Q3867" s="45">
        <f>IF(L3867=1,F3867*INDEX(Asumsi!$B$5:$B$7,MATCH(I3867,Asumsi!$A$5:$A$7,0))-H3867,0)</f>
        <v>527638.6</v>
      </c>
      <c r="R3867" s="46">
        <f>MIN(G3867,INDEX(Asumsi!$C$5:$C$7,MATCH(I3867,Asumsi!$A$5:$A$7,0)))</f>
        <v>0.01</v>
      </c>
      <c r="S3867" s="43">
        <f t="shared" si="486"/>
        <v>0</v>
      </c>
      <c r="T3867" s="45">
        <f t="shared" si="487"/>
        <v>0</v>
      </c>
      <c r="U3867" s="45">
        <f>IF(L3867=1,F3867*INDEX(Asumsi!$B$5:$B$7,MATCH(I3867,Asumsi!$A$5:$A$7,0))-F3867*R3867,0)</f>
        <v>527638.17999999993</v>
      </c>
      <c r="V3867" s="45">
        <f>IF(S3867=1,U3867*(1-Asumsi!$B$10),U3867)</f>
        <v>527638.17999999993</v>
      </c>
    </row>
    <row r="3868" spans="1:22" x14ac:dyDescent="0.35">
      <c r="A3868" s="43">
        <v>28037</v>
      </c>
      <c r="B3868" s="43" t="s">
        <v>209</v>
      </c>
      <c r="C3868" s="43" t="s">
        <v>861</v>
      </c>
      <c r="D3868" s="44">
        <v>40159</v>
      </c>
      <c r="E3868" s="43">
        <v>31</v>
      </c>
      <c r="F3868" s="43">
        <v>407060</v>
      </c>
      <c r="G3868" s="43">
        <v>0.06</v>
      </c>
      <c r="H3868" s="43">
        <v>24424</v>
      </c>
      <c r="I3868" s="43" t="s">
        <v>76</v>
      </c>
      <c r="J3868" s="43" t="s">
        <v>145</v>
      </c>
      <c r="K3868" s="43">
        <f t="shared" si="480"/>
        <v>2009</v>
      </c>
      <c r="L3868" s="43">
        <f t="shared" si="481"/>
        <v>0</v>
      </c>
      <c r="M3868" s="43">
        <f t="shared" si="482"/>
        <v>1</v>
      </c>
      <c r="N3868" s="43">
        <f t="shared" si="483"/>
        <v>1</v>
      </c>
      <c r="O3868" s="43" t="str">
        <f t="shared" si="484"/>
        <v>C: 4-6%</v>
      </c>
      <c r="P3868" s="45">
        <f t="shared" si="485"/>
        <v>0</v>
      </c>
      <c r="Q3868" s="45">
        <f>IF(L3868=1,F3868*INDEX(Asumsi!$B$5:$B$7,MATCH(I3868,Asumsi!$A$5:$A$7,0))-H3868,0)</f>
        <v>0</v>
      </c>
      <c r="R3868" s="46">
        <f>MIN(G3868,INDEX(Asumsi!$C$5:$C$7,MATCH(I3868,Asumsi!$A$5:$A$7,0)))</f>
        <v>0.05</v>
      </c>
      <c r="S3868" s="43">
        <f t="shared" si="486"/>
        <v>1</v>
      </c>
      <c r="T3868" s="45">
        <f t="shared" si="487"/>
        <v>0</v>
      </c>
      <c r="U3868" s="45">
        <f>IF(L3868=1,F3868*INDEX(Asumsi!$B$5:$B$7,MATCH(I3868,Asumsi!$A$5:$A$7,0))-F3868*R3868,0)</f>
        <v>0</v>
      </c>
      <c r="V3868" s="45">
        <f>IF(S3868=1,U3868*(1-Asumsi!$B$10),U3868)</f>
        <v>0</v>
      </c>
    </row>
    <row r="3869" spans="1:22" x14ac:dyDescent="0.35">
      <c r="A3869" s="43">
        <v>28294</v>
      </c>
      <c r="B3869" s="43" t="s">
        <v>202</v>
      </c>
      <c r="C3869" s="43" t="s">
        <v>691</v>
      </c>
      <c r="D3869" s="44">
        <v>41051</v>
      </c>
      <c r="E3869" s="43">
        <v>47</v>
      </c>
      <c r="F3869" s="43">
        <v>126940</v>
      </c>
      <c r="G3869" s="43">
        <v>0</v>
      </c>
      <c r="H3869" s="43">
        <v>0</v>
      </c>
      <c r="I3869" s="43" t="s">
        <v>76</v>
      </c>
      <c r="J3869" s="43" t="s">
        <v>150</v>
      </c>
      <c r="K3869" s="43">
        <f t="shared" si="480"/>
        <v>2012</v>
      </c>
      <c r="L3869" s="43">
        <f t="shared" si="481"/>
        <v>1</v>
      </c>
      <c r="M3869" s="43">
        <f t="shared" si="482"/>
        <v>0</v>
      </c>
      <c r="N3869" s="43">
        <f t="shared" si="483"/>
        <v>1</v>
      </c>
      <c r="O3869" s="43" t="str">
        <f t="shared" si="484"/>
        <v>A: 0%</v>
      </c>
      <c r="P3869" s="45">
        <f t="shared" si="485"/>
        <v>126940</v>
      </c>
      <c r="Q3869" s="45">
        <f>IF(L3869=1,F3869*INDEX(Asumsi!$B$5:$B$7,MATCH(I3869,Asumsi!$A$5:$A$7,0))-H3869,0)</f>
        <v>38082</v>
      </c>
      <c r="R3869" s="46">
        <f>MIN(G3869,INDEX(Asumsi!$C$5:$C$7,MATCH(I3869,Asumsi!$A$5:$A$7,0)))</f>
        <v>0</v>
      </c>
      <c r="S3869" s="43">
        <f t="shared" si="486"/>
        <v>0</v>
      </c>
      <c r="T3869" s="45">
        <f t="shared" si="487"/>
        <v>0</v>
      </c>
      <c r="U3869" s="45">
        <f>IF(L3869=1,F3869*INDEX(Asumsi!$B$5:$B$7,MATCH(I3869,Asumsi!$A$5:$A$7,0))-F3869*R3869,0)</f>
        <v>38082</v>
      </c>
      <c r="V3869" s="45">
        <f>IF(S3869=1,U3869*(1-Asumsi!$B$10),U3869)</f>
        <v>38082</v>
      </c>
    </row>
    <row r="3870" spans="1:22" x14ac:dyDescent="0.35">
      <c r="A3870" s="43">
        <v>28453</v>
      </c>
      <c r="B3870" s="43" t="s">
        <v>202</v>
      </c>
      <c r="C3870" s="43" t="s">
        <v>409</v>
      </c>
      <c r="D3870" s="44">
        <v>41271</v>
      </c>
      <c r="E3870" s="43">
        <v>26</v>
      </c>
      <c r="F3870" s="43">
        <v>1120060</v>
      </c>
      <c r="G3870" s="43">
        <v>0.04</v>
      </c>
      <c r="H3870" s="43">
        <v>44802</v>
      </c>
      <c r="I3870" s="43" t="s">
        <v>76</v>
      </c>
      <c r="J3870" s="43" t="s">
        <v>141</v>
      </c>
      <c r="K3870" s="43">
        <f t="shared" si="480"/>
        <v>2012</v>
      </c>
      <c r="L3870" s="43">
        <f t="shared" si="481"/>
        <v>1</v>
      </c>
      <c r="M3870" s="43">
        <f t="shared" si="482"/>
        <v>0</v>
      </c>
      <c r="N3870" s="43">
        <f t="shared" si="483"/>
        <v>1</v>
      </c>
      <c r="O3870" s="43" t="str">
        <f t="shared" si="484"/>
        <v>C: 4-6%</v>
      </c>
      <c r="P3870" s="45">
        <f t="shared" si="485"/>
        <v>1075258</v>
      </c>
      <c r="Q3870" s="45">
        <f>IF(L3870=1,F3870*INDEX(Asumsi!$B$5:$B$7,MATCH(I3870,Asumsi!$A$5:$A$7,0))-H3870,0)</f>
        <v>291216</v>
      </c>
      <c r="R3870" s="46">
        <f>MIN(G3870,INDEX(Asumsi!$C$5:$C$7,MATCH(I3870,Asumsi!$A$5:$A$7,0)))</f>
        <v>0.04</v>
      </c>
      <c r="S3870" s="43">
        <f t="shared" si="486"/>
        <v>0</v>
      </c>
      <c r="T3870" s="45">
        <f t="shared" si="487"/>
        <v>0</v>
      </c>
      <c r="U3870" s="45">
        <f>IF(L3870=1,F3870*INDEX(Asumsi!$B$5:$B$7,MATCH(I3870,Asumsi!$A$5:$A$7,0))-F3870*R3870,0)</f>
        <v>291215.59999999998</v>
      </c>
      <c r="V3870" s="45">
        <f>IF(S3870=1,U3870*(1-Asumsi!$B$10),U3870)</f>
        <v>291215.59999999998</v>
      </c>
    </row>
    <row r="3871" spans="1:22" x14ac:dyDescent="0.35">
      <c r="A3871" s="43">
        <v>28512</v>
      </c>
      <c r="B3871" s="43" t="s">
        <v>202</v>
      </c>
      <c r="C3871" s="43" t="s">
        <v>691</v>
      </c>
      <c r="D3871" s="44">
        <v>40295</v>
      </c>
      <c r="E3871" s="43">
        <v>11</v>
      </c>
      <c r="F3871" s="43">
        <v>647820</v>
      </c>
      <c r="G3871" s="43">
        <v>0.09</v>
      </c>
      <c r="H3871" s="43">
        <v>58304</v>
      </c>
      <c r="I3871" s="43" t="s">
        <v>77</v>
      </c>
      <c r="J3871" s="43" t="s">
        <v>142</v>
      </c>
      <c r="K3871" s="43">
        <f t="shared" si="480"/>
        <v>2010</v>
      </c>
      <c r="L3871" s="43">
        <f t="shared" si="481"/>
        <v>1</v>
      </c>
      <c r="M3871" s="43">
        <f t="shared" si="482"/>
        <v>0</v>
      </c>
      <c r="N3871" s="43">
        <f t="shared" si="483"/>
        <v>1</v>
      </c>
      <c r="O3871" s="43" t="str">
        <f t="shared" si="484"/>
        <v>D: 7%+</v>
      </c>
      <c r="P3871" s="45">
        <f t="shared" si="485"/>
        <v>589516</v>
      </c>
      <c r="Q3871" s="45">
        <f>IF(L3871=1,F3871*INDEX(Asumsi!$B$5:$B$7,MATCH(I3871,Asumsi!$A$5:$A$7,0))-H3871,0)</f>
        <v>136042</v>
      </c>
      <c r="R3871" s="46">
        <f>MIN(G3871,INDEX(Asumsi!$C$5:$C$7,MATCH(I3871,Asumsi!$A$5:$A$7,0)))</f>
        <v>0.05</v>
      </c>
      <c r="S3871" s="43">
        <f t="shared" si="486"/>
        <v>1</v>
      </c>
      <c r="T3871" s="45">
        <f t="shared" si="487"/>
        <v>25912.799999999996</v>
      </c>
      <c r="U3871" s="45">
        <f>IF(L3871=1,F3871*INDEX(Asumsi!$B$5:$B$7,MATCH(I3871,Asumsi!$A$5:$A$7,0))-F3871*R3871,0)</f>
        <v>161955</v>
      </c>
      <c r="V3871" s="45">
        <f>IF(S3871=1,U3871*(1-Asumsi!$B$10),U3871)</f>
        <v>153857.25</v>
      </c>
    </row>
    <row r="3872" spans="1:22" x14ac:dyDescent="0.35">
      <c r="A3872" s="43">
        <v>28641</v>
      </c>
      <c r="B3872" s="43" t="s">
        <v>202</v>
      </c>
      <c r="C3872" s="43" t="s">
        <v>857</v>
      </c>
      <c r="D3872" s="44">
        <v>40828</v>
      </c>
      <c r="E3872" s="43">
        <v>33</v>
      </c>
      <c r="F3872" s="43">
        <v>557300</v>
      </c>
      <c r="G3872" s="43">
        <v>0.05</v>
      </c>
      <c r="H3872" s="43">
        <v>27865</v>
      </c>
      <c r="I3872" s="43" t="s">
        <v>77</v>
      </c>
      <c r="J3872" s="43" t="s">
        <v>142</v>
      </c>
      <c r="K3872" s="43">
        <f t="shared" si="480"/>
        <v>2011</v>
      </c>
      <c r="L3872" s="43">
        <f t="shared" si="481"/>
        <v>1</v>
      </c>
      <c r="M3872" s="43">
        <f t="shared" si="482"/>
        <v>0</v>
      </c>
      <c r="N3872" s="43">
        <f t="shared" si="483"/>
        <v>1</v>
      </c>
      <c r="O3872" s="43" t="str">
        <f t="shared" si="484"/>
        <v>C: 4-6%</v>
      </c>
      <c r="P3872" s="45">
        <f t="shared" si="485"/>
        <v>529435</v>
      </c>
      <c r="Q3872" s="45">
        <f>IF(L3872=1,F3872*INDEX(Asumsi!$B$5:$B$7,MATCH(I3872,Asumsi!$A$5:$A$7,0))-H3872,0)</f>
        <v>139325</v>
      </c>
      <c r="R3872" s="46">
        <f>MIN(G3872,INDEX(Asumsi!$C$5:$C$7,MATCH(I3872,Asumsi!$A$5:$A$7,0)))</f>
        <v>0.05</v>
      </c>
      <c r="S3872" s="43">
        <f t="shared" si="486"/>
        <v>0</v>
      </c>
      <c r="T3872" s="45">
        <f t="shared" si="487"/>
        <v>0</v>
      </c>
      <c r="U3872" s="45">
        <f>IF(L3872=1,F3872*INDEX(Asumsi!$B$5:$B$7,MATCH(I3872,Asumsi!$A$5:$A$7,0))-F3872*R3872,0)</f>
        <v>139325</v>
      </c>
      <c r="V3872" s="45">
        <f>IF(S3872=1,U3872*(1-Asumsi!$B$10),U3872)</f>
        <v>139325</v>
      </c>
    </row>
    <row r="3873" spans="1:22" x14ac:dyDescent="0.35">
      <c r="A3873" s="43">
        <v>28867</v>
      </c>
      <c r="B3873" s="43" t="s">
        <v>202</v>
      </c>
      <c r="C3873" s="43" t="s">
        <v>861</v>
      </c>
      <c r="D3873" s="44">
        <v>40746</v>
      </c>
      <c r="E3873" s="43">
        <v>43</v>
      </c>
      <c r="F3873" s="43">
        <v>1733460</v>
      </c>
      <c r="G3873" s="43">
        <v>0.1</v>
      </c>
      <c r="H3873" s="43">
        <v>173346</v>
      </c>
      <c r="I3873" s="43" t="s">
        <v>77</v>
      </c>
      <c r="J3873" s="43" t="s">
        <v>142</v>
      </c>
      <c r="K3873" s="43">
        <f t="shared" si="480"/>
        <v>2011</v>
      </c>
      <c r="L3873" s="43">
        <f t="shared" si="481"/>
        <v>1</v>
      </c>
      <c r="M3873" s="43">
        <f t="shared" si="482"/>
        <v>0</v>
      </c>
      <c r="N3873" s="43">
        <f t="shared" si="483"/>
        <v>1</v>
      </c>
      <c r="O3873" s="43" t="str">
        <f t="shared" si="484"/>
        <v>D: 7%+</v>
      </c>
      <c r="P3873" s="45">
        <f t="shared" si="485"/>
        <v>1560114</v>
      </c>
      <c r="Q3873" s="45">
        <f>IF(L3873=1,F3873*INDEX(Asumsi!$B$5:$B$7,MATCH(I3873,Asumsi!$A$5:$A$7,0))-H3873,0)</f>
        <v>346692</v>
      </c>
      <c r="R3873" s="46">
        <f>MIN(G3873,INDEX(Asumsi!$C$5:$C$7,MATCH(I3873,Asumsi!$A$5:$A$7,0)))</f>
        <v>0.05</v>
      </c>
      <c r="S3873" s="43">
        <f t="shared" si="486"/>
        <v>1</v>
      </c>
      <c r="T3873" s="45">
        <f t="shared" si="487"/>
        <v>86673</v>
      </c>
      <c r="U3873" s="45">
        <f>IF(L3873=1,F3873*INDEX(Asumsi!$B$5:$B$7,MATCH(I3873,Asumsi!$A$5:$A$7,0))-F3873*R3873,0)</f>
        <v>433365</v>
      </c>
      <c r="V3873" s="45">
        <f>IF(S3873=1,U3873*(1-Asumsi!$B$10),U3873)</f>
        <v>411696.75</v>
      </c>
    </row>
    <row r="3874" spans="1:22" x14ac:dyDescent="0.35">
      <c r="A3874" s="43">
        <v>28899</v>
      </c>
      <c r="B3874" s="43" t="s">
        <v>202</v>
      </c>
      <c r="C3874" s="43" t="s">
        <v>860</v>
      </c>
      <c r="D3874" s="44">
        <v>41074</v>
      </c>
      <c r="E3874" s="43">
        <v>27</v>
      </c>
      <c r="F3874" s="43">
        <v>8976527</v>
      </c>
      <c r="G3874" s="43">
        <v>0.06</v>
      </c>
      <c r="H3874" s="43">
        <v>538592</v>
      </c>
      <c r="I3874" s="43" t="s">
        <v>77</v>
      </c>
      <c r="J3874" s="43" t="s">
        <v>137</v>
      </c>
      <c r="K3874" s="43">
        <f t="shared" si="480"/>
        <v>2012</v>
      </c>
      <c r="L3874" s="43">
        <f t="shared" si="481"/>
        <v>1</v>
      </c>
      <c r="M3874" s="43">
        <f t="shared" si="482"/>
        <v>0</v>
      </c>
      <c r="N3874" s="43">
        <f t="shared" si="483"/>
        <v>1</v>
      </c>
      <c r="O3874" s="43" t="str">
        <f t="shared" si="484"/>
        <v>C: 4-6%</v>
      </c>
      <c r="P3874" s="45">
        <f t="shared" si="485"/>
        <v>8437935</v>
      </c>
      <c r="Q3874" s="45">
        <f>IF(L3874=1,F3874*INDEX(Asumsi!$B$5:$B$7,MATCH(I3874,Asumsi!$A$5:$A$7,0))-H3874,0)</f>
        <v>2154366.1</v>
      </c>
      <c r="R3874" s="46">
        <f>MIN(G3874,INDEX(Asumsi!$C$5:$C$7,MATCH(I3874,Asumsi!$A$5:$A$7,0)))</f>
        <v>0.05</v>
      </c>
      <c r="S3874" s="43">
        <f t="shared" si="486"/>
        <v>1</v>
      </c>
      <c r="T3874" s="45">
        <f t="shared" si="487"/>
        <v>89765.26999999996</v>
      </c>
      <c r="U3874" s="45">
        <f>IF(L3874=1,F3874*INDEX(Asumsi!$B$5:$B$7,MATCH(I3874,Asumsi!$A$5:$A$7,0))-F3874*R3874,0)</f>
        <v>2244131.75</v>
      </c>
      <c r="V3874" s="45">
        <f>IF(S3874=1,U3874*(1-Asumsi!$B$10),U3874)</f>
        <v>2131925.1625000001</v>
      </c>
    </row>
    <row r="3875" spans="1:22" x14ac:dyDescent="0.35">
      <c r="A3875" s="43">
        <v>30343</v>
      </c>
      <c r="B3875" s="43" t="s">
        <v>202</v>
      </c>
      <c r="C3875" s="43" t="s">
        <v>867</v>
      </c>
      <c r="D3875" s="44">
        <v>41050</v>
      </c>
      <c r="E3875" s="43">
        <v>8</v>
      </c>
      <c r="F3875" s="43">
        <v>82686420</v>
      </c>
      <c r="G3875" s="43">
        <v>0.09</v>
      </c>
      <c r="H3875" s="43">
        <v>7441778</v>
      </c>
      <c r="I3875" s="43" t="s">
        <v>77</v>
      </c>
      <c r="J3875" s="43" t="s">
        <v>134</v>
      </c>
      <c r="K3875" s="43">
        <f t="shared" si="480"/>
        <v>2012</v>
      </c>
      <c r="L3875" s="43">
        <f t="shared" si="481"/>
        <v>1</v>
      </c>
      <c r="M3875" s="43">
        <f t="shared" si="482"/>
        <v>0</v>
      </c>
      <c r="N3875" s="43">
        <f t="shared" si="483"/>
        <v>1</v>
      </c>
      <c r="O3875" s="43" t="str">
        <f t="shared" si="484"/>
        <v>D: 7%+</v>
      </c>
      <c r="P3875" s="45">
        <f t="shared" si="485"/>
        <v>75244642</v>
      </c>
      <c r="Q3875" s="45">
        <f>IF(L3875=1,F3875*INDEX(Asumsi!$B$5:$B$7,MATCH(I3875,Asumsi!$A$5:$A$7,0))-H3875,0)</f>
        <v>17364148</v>
      </c>
      <c r="R3875" s="46">
        <f>MIN(G3875,INDEX(Asumsi!$C$5:$C$7,MATCH(I3875,Asumsi!$A$5:$A$7,0)))</f>
        <v>0.05</v>
      </c>
      <c r="S3875" s="43">
        <f t="shared" si="486"/>
        <v>1</v>
      </c>
      <c r="T3875" s="45">
        <f t="shared" si="487"/>
        <v>3307456.7999999993</v>
      </c>
      <c r="U3875" s="45">
        <f>IF(L3875=1,F3875*INDEX(Asumsi!$B$5:$B$7,MATCH(I3875,Asumsi!$A$5:$A$7,0))-F3875*R3875,0)</f>
        <v>20671605</v>
      </c>
      <c r="V3875" s="45">
        <f>IF(S3875=1,U3875*(1-Asumsi!$B$10),U3875)</f>
        <v>19638024.75</v>
      </c>
    </row>
    <row r="3876" spans="1:22" x14ac:dyDescent="0.35">
      <c r="A3876" s="43">
        <v>30657</v>
      </c>
      <c r="B3876" s="43" t="s">
        <v>202</v>
      </c>
      <c r="C3876" s="43" t="s">
        <v>868</v>
      </c>
      <c r="D3876" s="44">
        <v>40673</v>
      </c>
      <c r="E3876" s="43">
        <v>6</v>
      </c>
      <c r="F3876" s="43">
        <v>546760</v>
      </c>
      <c r="G3876" s="43">
        <v>0.06</v>
      </c>
      <c r="H3876" s="43">
        <v>32806</v>
      </c>
      <c r="I3876" s="43" t="s">
        <v>77</v>
      </c>
      <c r="J3876" s="43" t="s">
        <v>142</v>
      </c>
      <c r="K3876" s="43">
        <f t="shared" si="480"/>
        <v>2011</v>
      </c>
      <c r="L3876" s="43">
        <f t="shared" si="481"/>
        <v>1</v>
      </c>
      <c r="M3876" s="43">
        <f t="shared" si="482"/>
        <v>0</v>
      </c>
      <c r="N3876" s="43">
        <f t="shared" si="483"/>
        <v>1</v>
      </c>
      <c r="O3876" s="43" t="str">
        <f t="shared" si="484"/>
        <v>C: 4-6%</v>
      </c>
      <c r="P3876" s="45">
        <f t="shared" si="485"/>
        <v>513954</v>
      </c>
      <c r="Q3876" s="45">
        <f>IF(L3876=1,F3876*INDEX(Asumsi!$B$5:$B$7,MATCH(I3876,Asumsi!$A$5:$A$7,0))-H3876,0)</f>
        <v>131222</v>
      </c>
      <c r="R3876" s="46">
        <f>MIN(G3876,INDEX(Asumsi!$C$5:$C$7,MATCH(I3876,Asumsi!$A$5:$A$7,0)))</f>
        <v>0.05</v>
      </c>
      <c r="S3876" s="43">
        <f t="shared" si="486"/>
        <v>1</v>
      </c>
      <c r="T3876" s="45">
        <f t="shared" si="487"/>
        <v>5467.5999999999976</v>
      </c>
      <c r="U3876" s="45">
        <f>IF(L3876=1,F3876*INDEX(Asumsi!$B$5:$B$7,MATCH(I3876,Asumsi!$A$5:$A$7,0))-F3876*R3876,0)</f>
        <v>136690</v>
      </c>
      <c r="V3876" s="45">
        <f>IF(S3876=1,U3876*(1-Asumsi!$B$10),U3876)</f>
        <v>129855.5</v>
      </c>
    </row>
    <row r="3877" spans="1:22" x14ac:dyDescent="0.35">
      <c r="A3877" s="43">
        <v>31330</v>
      </c>
      <c r="B3877" s="43" t="s">
        <v>202</v>
      </c>
      <c r="C3877" s="43" t="s">
        <v>868</v>
      </c>
      <c r="D3877" s="44">
        <v>40330</v>
      </c>
      <c r="E3877" s="43">
        <v>2</v>
      </c>
      <c r="F3877" s="43">
        <v>27000</v>
      </c>
      <c r="G3877" s="43">
        <v>0.04</v>
      </c>
      <c r="H3877" s="43">
        <v>1080</v>
      </c>
      <c r="I3877" s="43" t="s">
        <v>76</v>
      </c>
      <c r="J3877" s="43" t="s">
        <v>147</v>
      </c>
      <c r="K3877" s="43">
        <f t="shared" si="480"/>
        <v>2010</v>
      </c>
      <c r="L3877" s="43">
        <f t="shared" si="481"/>
        <v>1</v>
      </c>
      <c r="M3877" s="43">
        <f t="shared" si="482"/>
        <v>0</v>
      </c>
      <c r="N3877" s="43">
        <f t="shared" si="483"/>
        <v>1</v>
      </c>
      <c r="O3877" s="43" t="str">
        <f t="shared" si="484"/>
        <v>C: 4-6%</v>
      </c>
      <c r="P3877" s="45">
        <f t="shared" si="485"/>
        <v>25920</v>
      </c>
      <c r="Q3877" s="45">
        <f>IF(L3877=1,F3877*INDEX(Asumsi!$B$5:$B$7,MATCH(I3877,Asumsi!$A$5:$A$7,0))-H3877,0)</f>
        <v>7020</v>
      </c>
      <c r="R3877" s="46">
        <f>MIN(G3877,INDEX(Asumsi!$C$5:$C$7,MATCH(I3877,Asumsi!$A$5:$A$7,0)))</f>
        <v>0.04</v>
      </c>
      <c r="S3877" s="43">
        <f t="shared" si="486"/>
        <v>0</v>
      </c>
      <c r="T3877" s="45">
        <f t="shared" si="487"/>
        <v>0</v>
      </c>
      <c r="U3877" s="45">
        <f>IF(L3877=1,F3877*INDEX(Asumsi!$B$5:$B$7,MATCH(I3877,Asumsi!$A$5:$A$7,0))-F3877*R3877,0)</f>
        <v>7020</v>
      </c>
      <c r="V3877" s="45">
        <f>IF(S3877=1,U3877*(1-Asumsi!$B$10),U3877)</f>
        <v>7020</v>
      </c>
    </row>
    <row r="3878" spans="1:22" x14ac:dyDescent="0.35">
      <c r="A3878" s="43">
        <v>31556</v>
      </c>
      <c r="B3878" s="43" t="s">
        <v>202</v>
      </c>
      <c r="C3878" s="43" t="s">
        <v>863</v>
      </c>
      <c r="D3878" s="44">
        <v>40751</v>
      </c>
      <c r="E3878" s="43">
        <v>35</v>
      </c>
      <c r="F3878" s="43">
        <v>538700</v>
      </c>
      <c r="G3878" s="43">
        <v>7.0000000000000007E-2</v>
      </c>
      <c r="H3878" s="43">
        <v>37709</v>
      </c>
      <c r="I3878" s="43" t="s">
        <v>75</v>
      </c>
      <c r="J3878" s="43" t="s">
        <v>144</v>
      </c>
      <c r="K3878" s="43">
        <f t="shared" si="480"/>
        <v>2011</v>
      </c>
      <c r="L3878" s="43">
        <f t="shared" si="481"/>
        <v>1</v>
      </c>
      <c r="M3878" s="43">
        <f t="shared" si="482"/>
        <v>0</v>
      </c>
      <c r="N3878" s="43">
        <f t="shared" si="483"/>
        <v>1</v>
      </c>
      <c r="O3878" s="43" t="str">
        <f t="shared" si="484"/>
        <v>D: 7%+</v>
      </c>
      <c r="P3878" s="45">
        <f t="shared" si="485"/>
        <v>500991</v>
      </c>
      <c r="Q3878" s="45">
        <f>IF(L3878=1,F3878*INDEX(Asumsi!$B$5:$B$7,MATCH(I3878,Asumsi!$A$5:$A$7,0))-H3878,0)</f>
        <v>123901</v>
      </c>
      <c r="R3878" s="46">
        <f>MIN(G3878,INDEX(Asumsi!$C$5:$C$7,MATCH(I3878,Asumsi!$A$5:$A$7,0)))</f>
        <v>0.03</v>
      </c>
      <c r="S3878" s="43">
        <f t="shared" si="486"/>
        <v>1</v>
      </c>
      <c r="T3878" s="45">
        <f t="shared" si="487"/>
        <v>21548.000000000004</v>
      </c>
      <c r="U3878" s="45">
        <f>IF(L3878=1,F3878*INDEX(Asumsi!$B$5:$B$7,MATCH(I3878,Asumsi!$A$5:$A$7,0))-F3878*R3878,0)</f>
        <v>145449</v>
      </c>
      <c r="V3878" s="45">
        <f>IF(S3878=1,U3878*(1-Asumsi!$B$10),U3878)</f>
        <v>138176.54999999999</v>
      </c>
    </row>
    <row r="3879" spans="1:22" x14ac:dyDescent="0.35">
      <c r="A3879" s="43">
        <v>31648</v>
      </c>
      <c r="B3879" s="43" t="s">
        <v>202</v>
      </c>
      <c r="C3879" s="43" t="s">
        <v>730</v>
      </c>
      <c r="D3879" s="44">
        <v>40775</v>
      </c>
      <c r="E3879" s="43">
        <v>8</v>
      </c>
      <c r="F3879" s="43">
        <v>137880</v>
      </c>
      <c r="G3879" s="43">
        <v>0</v>
      </c>
      <c r="H3879" s="43">
        <v>0</v>
      </c>
      <c r="I3879" s="43" t="s">
        <v>77</v>
      </c>
      <c r="J3879" s="43" t="s">
        <v>142</v>
      </c>
      <c r="K3879" s="43">
        <f t="shared" si="480"/>
        <v>2011</v>
      </c>
      <c r="L3879" s="43">
        <f t="shared" si="481"/>
        <v>1</v>
      </c>
      <c r="M3879" s="43">
        <f t="shared" si="482"/>
        <v>0</v>
      </c>
      <c r="N3879" s="43">
        <f t="shared" si="483"/>
        <v>1</v>
      </c>
      <c r="O3879" s="43" t="str">
        <f t="shared" si="484"/>
        <v>A: 0%</v>
      </c>
      <c r="P3879" s="45">
        <f t="shared" si="485"/>
        <v>137880</v>
      </c>
      <c r="Q3879" s="45">
        <f>IF(L3879=1,F3879*INDEX(Asumsi!$B$5:$B$7,MATCH(I3879,Asumsi!$A$5:$A$7,0))-H3879,0)</f>
        <v>41364</v>
      </c>
      <c r="R3879" s="46">
        <f>MIN(G3879,INDEX(Asumsi!$C$5:$C$7,MATCH(I3879,Asumsi!$A$5:$A$7,0)))</f>
        <v>0</v>
      </c>
      <c r="S3879" s="43">
        <f t="shared" si="486"/>
        <v>0</v>
      </c>
      <c r="T3879" s="45">
        <f t="shared" si="487"/>
        <v>0</v>
      </c>
      <c r="U3879" s="45">
        <f>IF(L3879=1,F3879*INDEX(Asumsi!$B$5:$B$7,MATCH(I3879,Asumsi!$A$5:$A$7,0))-F3879*R3879,0)</f>
        <v>41364</v>
      </c>
      <c r="V3879" s="45">
        <f>IF(S3879=1,U3879*(1-Asumsi!$B$10),U3879)</f>
        <v>41364</v>
      </c>
    </row>
    <row r="3880" spans="1:22" x14ac:dyDescent="0.35">
      <c r="A3880" s="43">
        <v>32100</v>
      </c>
      <c r="B3880" s="43" t="s">
        <v>202</v>
      </c>
      <c r="C3880" s="43" t="s">
        <v>862</v>
      </c>
      <c r="D3880" s="44">
        <v>41052</v>
      </c>
      <c r="E3880" s="43">
        <v>29</v>
      </c>
      <c r="F3880" s="43">
        <v>2208560</v>
      </c>
      <c r="G3880" s="43">
        <v>0.08</v>
      </c>
      <c r="H3880" s="43">
        <v>176685</v>
      </c>
      <c r="I3880" s="43" t="s">
        <v>77</v>
      </c>
      <c r="J3880" s="43" t="s">
        <v>142</v>
      </c>
      <c r="K3880" s="43">
        <f t="shared" si="480"/>
        <v>2012</v>
      </c>
      <c r="L3880" s="43">
        <f t="shared" si="481"/>
        <v>1</v>
      </c>
      <c r="M3880" s="43">
        <f t="shared" si="482"/>
        <v>0</v>
      </c>
      <c r="N3880" s="43">
        <f t="shared" si="483"/>
        <v>1</v>
      </c>
      <c r="O3880" s="43" t="str">
        <f t="shared" si="484"/>
        <v>D: 7%+</v>
      </c>
      <c r="P3880" s="45">
        <f t="shared" si="485"/>
        <v>2031875</v>
      </c>
      <c r="Q3880" s="45">
        <f>IF(L3880=1,F3880*INDEX(Asumsi!$B$5:$B$7,MATCH(I3880,Asumsi!$A$5:$A$7,0))-H3880,0)</f>
        <v>485883</v>
      </c>
      <c r="R3880" s="46">
        <f>MIN(G3880,INDEX(Asumsi!$C$5:$C$7,MATCH(I3880,Asumsi!$A$5:$A$7,0)))</f>
        <v>0.05</v>
      </c>
      <c r="S3880" s="43">
        <f t="shared" si="486"/>
        <v>1</v>
      </c>
      <c r="T3880" s="45">
        <f t="shared" si="487"/>
        <v>66256.800000000003</v>
      </c>
      <c r="U3880" s="45">
        <f>IF(L3880=1,F3880*INDEX(Asumsi!$B$5:$B$7,MATCH(I3880,Asumsi!$A$5:$A$7,0))-F3880*R3880,0)</f>
        <v>552140</v>
      </c>
      <c r="V3880" s="45">
        <f>IF(S3880=1,U3880*(1-Asumsi!$B$10),U3880)</f>
        <v>524533</v>
      </c>
    </row>
    <row r="3881" spans="1:22" x14ac:dyDescent="0.35">
      <c r="A3881" s="43">
        <v>32675</v>
      </c>
      <c r="B3881" s="43" t="s">
        <v>202</v>
      </c>
      <c r="C3881" s="43" t="s">
        <v>858</v>
      </c>
      <c r="D3881" s="44">
        <v>40120</v>
      </c>
      <c r="E3881" s="43">
        <v>20</v>
      </c>
      <c r="F3881" s="43">
        <v>13730380</v>
      </c>
      <c r="G3881" s="43">
        <v>0.09</v>
      </c>
      <c r="H3881" s="43">
        <v>1235734</v>
      </c>
      <c r="I3881" s="43" t="s">
        <v>75</v>
      </c>
      <c r="J3881" s="43" t="s">
        <v>136</v>
      </c>
      <c r="K3881" s="43">
        <f t="shared" si="480"/>
        <v>2009</v>
      </c>
      <c r="L3881" s="43">
        <f t="shared" si="481"/>
        <v>1</v>
      </c>
      <c r="M3881" s="43">
        <f t="shared" si="482"/>
        <v>0</v>
      </c>
      <c r="N3881" s="43">
        <f t="shared" si="483"/>
        <v>1</v>
      </c>
      <c r="O3881" s="43" t="str">
        <f t="shared" si="484"/>
        <v>D: 7%+</v>
      </c>
      <c r="P3881" s="45">
        <f t="shared" si="485"/>
        <v>12494646</v>
      </c>
      <c r="Q3881" s="45">
        <f>IF(L3881=1,F3881*INDEX(Asumsi!$B$5:$B$7,MATCH(I3881,Asumsi!$A$5:$A$7,0))-H3881,0)</f>
        <v>2883380</v>
      </c>
      <c r="R3881" s="46">
        <f>MIN(G3881,INDEX(Asumsi!$C$5:$C$7,MATCH(I3881,Asumsi!$A$5:$A$7,0)))</f>
        <v>0.03</v>
      </c>
      <c r="S3881" s="43">
        <f t="shared" si="486"/>
        <v>1</v>
      </c>
      <c r="T3881" s="45">
        <f t="shared" si="487"/>
        <v>823822.79999999993</v>
      </c>
      <c r="U3881" s="45">
        <f>IF(L3881=1,F3881*INDEX(Asumsi!$B$5:$B$7,MATCH(I3881,Asumsi!$A$5:$A$7,0))-F3881*R3881,0)</f>
        <v>3707202.6</v>
      </c>
      <c r="V3881" s="45">
        <f>IF(S3881=1,U3881*(1-Asumsi!$B$10),U3881)</f>
        <v>3521842.4699999997</v>
      </c>
    </row>
    <row r="3882" spans="1:22" x14ac:dyDescent="0.35">
      <c r="A3882" s="43">
        <v>32804</v>
      </c>
      <c r="B3882" s="43" t="s">
        <v>202</v>
      </c>
      <c r="C3882" s="43" t="s">
        <v>409</v>
      </c>
      <c r="D3882" s="44">
        <v>41161</v>
      </c>
      <c r="E3882" s="43">
        <v>49</v>
      </c>
      <c r="F3882" s="43">
        <v>349620</v>
      </c>
      <c r="G3882" s="43">
        <v>7.0000000000000007E-2</v>
      </c>
      <c r="H3882" s="43">
        <v>24473</v>
      </c>
      <c r="I3882" s="43" t="s">
        <v>76</v>
      </c>
      <c r="J3882" s="43" t="s">
        <v>149</v>
      </c>
      <c r="K3882" s="43">
        <f t="shared" si="480"/>
        <v>2012</v>
      </c>
      <c r="L3882" s="43">
        <f t="shared" si="481"/>
        <v>1</v>
      </c>
      <c r="M3882" s="43">
        <f t="shared" si="482"/>
        <v>0</v>
      </c>
      <c r="N3882" s="43">
        <f t="shared" si="483"/>
        <v>1</v>
      </c>
      <c r="O3882" s="43" t="str">
        <f t="shared" si="484"/>
        <v>D: 7%+</v>
      </c>
      <c r="P3882" s="45">
        <f t="shared" si="485"/>
        <v>325147</v>
      </c>
      <c r="Q3882" s="45">
        <f>IF(L3882=1,F3882*INDEX(Asumsi!$B$5:$B$7,MATCH(I3882,Asumsi!$A$5:$A$7,0))-H3882,0)</f>
        <v>80413</v>
      </c>
      <c r="R3882" s="46">
        <f>MIN(G3882,INDEX(Asumsi!$C$5:$C$7,MATCH(I3882,Asumsi!$A$5:$A$7,0)))</f>
        <v>0.05</v>
      </c>
      <c r="S3882" s="43">
        <f t="shared" si="486"/>
        <v>1</v>
      </c>
      <c r="T3882" s="45">
        <f t="shared" si="487"/>
        <v>6992.4000000000015</v>
      </c>
      <c r="U3882" s="45">
        <f>IF(L3882=1,F3882*INDEX(Asumsi!$B$5:$B$7,MATCH(I3882,Asumsi!$A$5:$A$7,0))-F3882*R3882,0)</f>
        <v>87405</v>
      </c>
      <c r="V3882" s="45">
        <f>IF(S3882=1,U3882*(1-Asumsi!$B$10),U3882)</f>
        <v>83034.75</v>
      </c>
    </row>
    <row r="3883" spans="1:22" x14ac:dyDescent="0.35">
      <c r="A3883" s="43">
        <v>32996</v>
      </c>
      <c r="B3883" s="43" t="s">
        <v>209</v>
      </c>
      <c r="C3883" s="43" t="s">
        <v>860</v>
      </c>
      <c r="D3883" s="44">
        <v>40529</v>
      </c>
      <c r="E3883" s="43">
        <v>15</v>
      </c>
      <c r="F3883" s="43">
        <v>524580</v>
      </c>
      <c r="G3883" s="43">
        <v>0.09</v>
      </c>
      <c r="H3883" s="43">
        <v>47212</v>
      </c>
      <c r="I3883" s="43" t="s">
        <v>75</v>
      </c>
      <c r="J3883" s="43" t="s">
        <v>144</v>
      </c>
      <c r="K3883" s="43">
        <f t="shared" si="480"/>
        <v>2010</v>
      </c>
      <c r="L3883" s="43">
        <f t="shared" si="481"/>
        <v>0</v>
      </c>
      <c r="M3883" s="43">
        <f t="shared" si="482"/>
        <v>1</v>
      </c>
      <c r="N3883" s="43">
        <f t="shared" si="483"/>
        <v>1</v>
      </c>
      <c r="O3883" s="43" t="str">
        <f t="shared" si="484"/>
        <v>D: 7%+</v>
      </c>
      <c r="P3883" s="45">
        <f t="shared" si="485"/>
        <v>0</v>
      </c>
      <c r="Q3883" s="45">
        <f>IF(L3883=1,F3883*INDEX(Asumsi!$B$5:$B$7,MATCH(I3883,Asumsi!$A$5:$A$7,0))-H3883,0)</f>
        <v>0</v>
      </c>
      <c r="R3883" s="46">
        <f>MIN(G3883,INDEX(Asumsi!$C$5:$C$7,MATCH(I3883,Asumsi!$A$5:$A$7,0)))</f>
        <v>0.03</v>
      </c>
      <c r="S3883" s="43">
        <f t="shared" si="486"/>
        <v>1</v>
      </c>
      <c r="T3883" s="45">
        <f t="shared" si="487"/>
        <v>0</v>
      </c>
      <c r="U3883" s="45">
        <f>IF(L3883=1,F3883*INDEX(Asumsi!$B$5:$B$7,MATCH(I3883,Asumsi!$A$5:$A$7,0))-F3883*R3883,0)</f>
        <v>0</v>
      </c>
      <c r="V3883" s="45">
        <f>IF(S3883=1,U3883*(1-Asumsi!$B$10),U3883)</f>
        <v>0</v>
      </c>
    </row>
    <row r="3884" spans="1:22" x14ac:dyDescent="0.35">
      <c r="A3884" s="43">
        <v>33184</v>
      </c>
      <c r="B3884" s="43" t="s">
        <v>202</v>
      </c>
      <c r="C3884" s="43" t="s">
        <v>864</v>
      </c>
      <c r="D3884" s="44">
        <v>40952</v>
      </c>
      <c r="E3884" s="43">
        <v>32</v>
      </c>
      <c r="F3884" s="43">
        <v>804980</v>
      </c>
      <c r="G3884" s="43">
        <v>0</v>
      </c>
      <c r="H3884" s="43">
        <v>0</v>
      </c>
      <c r="I3884" s="43" t="s">
        <v>76</v>
      </c>
      <c r="J3884" s="43" t="s">
        <v>138</v>
      </c>
      <c r="K3884" s="43">
        <f t="shared" si="480"/>
        <v>2012</v>
      </c>
      <c r="L3884" s="43">
        <f t="shared" si="481"/>
        <v>1</v>
      </c>
      <c r="M3884" s="43">
        <f t="shared" si="482"/>
        <v>0</v>
      </c>
      <c r="N3884" s="43">
        <f t="shared" si="483"/>
        <v>1</v>
      </c>
      <c r="O3884" s="43" t="str">
        <f t="shared" si="484"/>
        <v>A: 0%</v>
      </c>
      <c r="P3884" s="45">
        <f t="shared" si="485"/>
        <v>804980</v>
      </c>
      <c r="Q3884" s="45">
        <f>IF(L3884=1,F3884*INDEX(Asumsi!$B$5:$B$7,MATCH(I3884,Asumsi!$A$5:$A$7,0))-H3884,0)</f>
        <v>241494</v>
      </c>
      <c r="R3884" s="46">
        <f>MIN(G3884,INDEX(Asumsi!$C$5:$C$7,MATCH(I3884,Asumsi!$A$5:$A$7,0)))</f>
        <v>0</v>
      </c>
      <c r="S3884" s="43">
        <f t="shared" si="486"/>
        <v>0</v>
      </c>
      <c r="T3884" s="45">
        <f t="shared" si="487"/>
        <v>0</v>
      </c>
      <c r="U3884" s="45">
        <f>IF(L3884=1,F3884*INDEX(Asumsi!$B$5:$B$7,MATCH(I3884,Asumsi!$A$5:$A$7,0))-F3884*R3884,0)</f>
        <v>241494</v>
      </c>
      <c r="V3884" s="45">
        <f>IF(S3884=1,U3884*(1-Asumsi!$B$10),U3884)</f>
        <v>241494</v>
      </c>
    </row>
    <row r="3885" spans="1:22" x14ac:dyDescent="0.35">
      <c r="A3885" s="43">
        <v>33731</v>
      </c>
      <c r="B3885" s="43" t="s">
        <v>202</v>
      </c>
      <c r="C3885" s="43" t="s">
        <v>858</v>
      </c>
      <c r="D3885" s="44">
        <v>41190</v>
      </c>
      <c r="E3885" s="43">
        <v>27</v>
      </c>
      <c r="F3885" s="43">
        <v>16426740</v>
      </c>
      <c r="G3885" s="43">
        <v>0.02</v>
      </c>
      <c r="H3885" s="43">
        <v>328535</v>
      </c>
      <c r="I3885" s="43" t="s">
        <v>75</v>
      </c>
      <c r="J3885" s="43" t="s">
        <v>135</v>
      </c>
      <c r="K3885" s="43">
        <f t="shared" si="480"/>
        <v>2012</v>
      </c>
      <c r="L3885" s="43">
        <f t="shared" si="481"/>
        <v>1</v>
      </c>
      <c r="M3885" s="43">
        <f t="shared" si="482"/>
        <v>0</v>
      </c>
      <c r="N3885" s="43">
        <f t="shared" si="483"/>
        <v>1</v>
      </c>
      <c r="O3885" s="43" t="str">
        <f t="shared" si="484"/>
        <v>B: 1-3%</v>
      </c>
      <c r="P3885" s="45">
        <f t="shared" si="485"/>
        <v>16098205</v>
      </c>
      <c r="Q3885" s="45">
        <f>IF(L3885=1,F3885*INDEX(Asumsi!$B$5:$B$7,MATCH(I3885,Asumsi!$A$5:$A$7,0))-H3885,0)</f>
        <v>4599487</v>
      </c>
      <c r="R3885" s="46">
        <f>MIN(G3885,INDEX(Asumsi!$C$5:$C$7,MATCH(I3885,Asumsi!$A$5:$A$7,0)))</f>
        <v>0.02</v>
      </c>
      <c r="S3885" s="43">
        <f t="shared" si="486"/>
        <v>0</v>
      </c>
      <c r="T3885" s="45">
        <f t="shared" si="487"/>
        <v>0</v>
      </c>
      <c r="U3885" s="45">
        <f>IF(L3885=1,F3885*INDEX(Asumsi!$B$5:$B$7,MATCH(I3885,Asumsi!$A$5:$A$7,0))-F3885*R3885,0)</f>
        <v>4599487.2</v>
      </c>
      <c r="V3885" s="45">
        <f>IF(S3885=1,U3885*(1-Asumsi!$B$10),U3885)</f>
        <v>4599487.2</v>
      </c>
    </row>
    <row r="3886" spans="1:22" x14ac:dyDescent="0.35">
      <c r="A3886" s="43">
        <v>34112</v>
      </c>
      <c r="B3886" s="43" t="s">
        <v>202</v>
      </c>
      <c r="C3886" s="43" t="s">
        <v>864</v>
      </c>
      <c r="D3886" s="44">
        <v>40787</v>
      </c>
      <c r="E3886" s="43">
        <v>13</v>
      </c>
      <c r="F3886" s="43">
        <v>631584</v>
      </c>
      <c r="G3886" s="43">
        <v>0.1</v>
      </c>
      <c r="H3886" s="43">
        <v>63158</v>
      </c>
      <c r="I3886" s="43" t="s">
        <v>77</v>
      </c>
      <c r="J3886" s="43" t="s">
        <v>137</v>
      </c>
      <c r="K3886" s="43">
        <f t="shared" si="480"/>
        <v>2011</v>
      </c>
      <c r="L3886" s="43">
        <f t="shared" si="481"/>
        <v>1</v>
      </c>
      <c r="M3886" s="43">
        <f t="shared" si="482"/>
        <v>0</v>
      </c>
      <c r="N3886" s="43">
        <f t="shared" si="483"/>
        <v>1</v>
      </c>
      <c r="O3886" s="43" t="str">
        <f t="shared" si="484"/>
        <v>D: 7%+</v>
      </c>
      <c r="P3886" s="45">
        <f t="shared" si="485"/>
        <v>568426</v>
      </c>
      <c r="Q3886" s="45">
        <f>IF(L3886=1,F3886*INDEX(Asumsi!$B$5:$B$7,MATCH(I3886,Asumsi!$A$5:$A$7,0))-H3886,0)</f>
        <v>126317.19999999998</v>
      </c>
      <c r="R3886" s="46">
        <f>MIN(G3886,INDEX(Asumsi!$C$5:$C$7,MATCH(I3886,Asumsi!$A$5:$A$7,0)))</f>
        <v>0.05</v>
      </c>
      <c r="S3886" s="43">
        <f t="shared" si="486"/>
        <v>1</v>
      </c>
      <c r="T3886" s="45">
        <f t="shared" si="487"/>
        <v>31579.200000000001</v>
      </c>
      <c r="U3886" s="45">
        <f>IF(L3886=1,F3886*INDEX(Asumsi!$B$5:$B$7,MATCH(I3886,Asumsi!$A$5:$A$7,0))-F3886*R3886,0)</f>
        <v>157895.99999999997</v>
      </c>
      <c r="V3886" s="45">
        <f>IF(S3886=1,U3886*(1-Asumsi!$B$10),U3886)</f>
        <v>150001.19999999995</v>
      </c>
    </row>
    <row r="3887" spans="1:22" x14ac:dyDescent="0.35">
      <c r="A3887" s="43">
        <v>34849</v>
      </c>
      <c r="B3887" s="43" t="s">
        <v>202</v>
      </c>
      <c r="C3887" s="43" t="s">
        <v>409</v>
      </c>
      <c r="D3887" s="44">
        <v>40463</v>
      </c>
      <c r="E3887" s="43">
        <v>3</v>
      </c>
      <c r="F3887" s="43">
        <v>23520</v>
      </c>
      <c r="G3887" s="43">
        <v>0.1</v>
      </c>
      <c r="H3887" s="43">
        <v>2352</v>
      </c>
      <c r="I3887" s="43" t="s">
        <v>76</v>
      </c>
      <c r="J3887" s="43" t="s">
        <v>149</v>
      </c>
      <c r="K3887" s="43">
        <f t="shared" si="480"/>
        <v>2010</v>
      </c>
      <c r="L3887" s="43">
        <f t="shared" si="481"/>
        <v>1</v>
      </c>
      <c r="M3887" s="43">
        <f t="shared" si="482"/>
        <v>0</v>
      </c>
      <c r="N3887" s="43">
        <f t="shared" si="483"/>
        <v>1</v>
      </c>
      <c r="O3887" s="43" t="str">
        <f t="shared" si="484"/>
        <v>D: 7%+</v>
      </c>
      <c r="P3887" s="45">
        <f t="shared" si="485"/>
        <v>21168</v>
      </c>
      <c r="Q3887" s="45">
        <f>IF(L3887=1,F3887*INDEX(Asumsi!$B$5:$B$7,MATCH(I3887,Asumsi!$A$5:$A$7,0))-H3887,0)</f>
        <v>4704</v>
      </c>
      <c r="R3887" s="46">
        <f>MIN(G3887,INDEX(Asumsi!$C$5:$C$7,MATCH(I3887,Asumsi!$A$5:$A$7,0)))</f>
        <v>0.05</v>
      </c>
      <c r="S3887" s="43">
        <f t="shared" si="486"/>
        <v>1</v>
      </c>
      <c r="T3887" s="45">
        <f t="shared" si="487"/>
        <v>1176</v>
      </c>
      <c r="U3887" s="45">
        <f>IF(L3887=1,F3887*INDEX(Asumsi!$B$5:$B$7,MATCH(I3887,Asumsi!$A$5:$A$7,0))-F3887*R3887,0)</f>
        <v>5880</v>
      </c>
      <c r="V3887" s="45">
        <f>IF(S3887=1,U3887*(1-Asumsi!$B$10),U3887)</f>
        <v>5586</v>
      </c>
    </row>
    <row r="3888" spans="1:22" x14ac:dyDescent="0.35">
      <c r="A3888" s="43">
        <v>37923</v>
      </c>
      <c r="B3888" s="43" t="s">
        <v>202</v>
      </c>
      <c r="C3888" s="43" t="s">
        <v>868</v>
      </c>
      <c r="D3888" s="44">
        <v>40264</v>
      </c>
      <c r="E3888" s="43">
        <v>29</v>
      </c>
      <c r="F3888" s="43">
        <v>396860</v>
      </c>
      <c r="G3888" s="43">
        <v>0.01</v>
      </c>
      <c r="H3888" s="43">
        <v>3969</v>
      </c>
      <c r="I3888" s="43" t="s">
        <v>76</v>
      </c>
      <c r="J3888" s="43" t="s">
        <v>145</v>
      </c>
      <c r="K3888" s="43">
        <f t="shared" si="480"/>
        <v>2010</v>
      </c>
      <c r="L3888" s="43">
        <f t="shared" si="481"/>
        <v>1</v>
      </c>
      <c r="M3888" s="43">
        <f t="shared" si="482"/>
        <v>0</v>
      </c>
      <c r="N3888" s="43">
        <f t="shared" si="483"/>
        <v>1</v>
      </c>
      <c r="O3888" s="43" t="str">
        <f t="shared" si="484"/>
        <v>B: 1-3%</v>
      </c>
      <c r="P3888" s="45">
        <f t="shared" si="485"/>
        <v>392891</v>
      </c>
      <c r="Q3888" s="45">
        <f>IF(L3888=1,F3888*INDEX(Asumsi!$B$5:$B$7,MATCH(I3888,Asumsi!$A$5:$A$7,0))-H3888,0)</f>
        <v>115089</v>
      </c>
      <c r="R3888" s="46">
        <f>MIN(G3888,INDEX(Asumsi!$C$5:$C$7,MATCH(I3888,Asumsi!$A$5:$A$7,0)))</f>
        <v>0.01</v>
      </c>
      <c r="S3888" s="43">
        <f t="shared" si="486"/>
        <v>0</v>
      </c>
      <c r="T3888" s="45">
        <f t="shared" si="487"/>
        <v>0</v>
      </c>
      <c r="U3888" s="45">
        <f>IF(L3888=1,F3888*INDEX(Asumsi!$B$5:$B$7,MATCH(I3888,Asumsi!$A$5:$A$7,0))-F3888*R3888,0)</f>
        <v>115089.4</v>
      </c>
      <c r="V3888" s="45">
        <f>IF(S3888=1,U3888*(1-Asumsi!$B$10),U3888)</f>
        <v>115089.4</v>
      </c>
    </row>
    <row r="3889" spans="1:22" x14ac:dyDescent="0.35">
      <c r="A3889" s="43">
        <v>38215</v>
      </c>
      <c r="B3889" s="43" t="s">
        <v>202</v>
      </c>
      <c r="C3889" s="43" t="s">
        <v>864</v>
      </c>
      <c r="D3889" s="44">
        <v>40180</v>
      </c>
      <c r="E3889" s="43">
        <v>42</v>
      </c>
      <c r="F3889" s="43">
        <v>1513459</v>
      </c>
      <c r="G3889" s="43">
        <v>7.0000000000000007E-2</v>
      </c>
      <c r="H3889" s="43">
        <v>105942</v>
      </c>
      <c r="I3889" s="43" t="s">
        <v>77</v>
      </c>
      <c r="J3889" s="43" t="s">
        <v>137</v>
      </c>
      <c r="K3889" s="43">
        <f t="shared" si="480"/>
        <v>2010</v>
      </c>
      <c r="L3889" s="43">
        <f t="shared" si="481"/>
        <v>1</v>
      </c>
      <c r="M3889" s="43">
        <f t="shared" si="482"/>
        <v>0</v>
      </c>
      <c r="N3889" s="43">
        <f t="shared" si="483"/>
        <v>1</v>
      </c>
      <c r="O3889" s="43" t="str">
        <f t="shared" si="484"/>
        <v>D: 7%+</v>
      </c>
      <c r="P3889" s="45">
        <f t="shared" si="485"/>
        <v>1407517</v>
      </c>
      <c r="Q3889" s="45">
        <f>IF(L3889=1,F3889*INDEX(Asumsi!$B$5:$B$7,MATCH(I3889,Asumsi!$A$5:$A$7,0))-H3889,0)</f>
        <v>348095.7</v>
      </c>
      <c r="R3889" s="46">
        <f>MIN(G3889,INDEX(Asumsi!$C$5:$C$7,MATCH(I3889,Asumsi!$A$5:$A$7,0)))</f>
        <v>0.05</v>
      </c>
      <c r="S3889" s="43">
        <f t="shared" si="486"/>
        <v>1</v>
      </c>
      <c r="T3889" s="45">
        <f t="shared" si="487"/>
        <v>30269.180000000008</v>
      </c>
      <c r="U3889" s="45">
        <f>IF(L3889=1,F3889*INDEX(Asumsi!$B$5:$B$7,MATCH(I3889,Asumsi!$A$5:$A$7,0))-F3889*R3889,0)</f>
        <v>378364.75</v>
      </c>
      <c r="V3889" s="45">
        <f>IF(S3889=1,U3889*(1-Asumsi!$B$10),U3889)</f>
        <v>359446.51250000001</v>
      </c>
    </row>
    <row r="3890" spans="1:22" x14ac:dyDescent="0.35">
      <c r="A3890" s="43">
        <v>38659</v>
      </c>
      <c r="B3890" s="43" t="s">
        <v>202</v>
      </c>
      <c r="C3890" s="43" t="s">
        <v>858</v>
      </c>
      <c r="D3890" s="44">
        <v>40267</v>
      </c>
      <c r="E3890" s="43">
        <v>48</v>
      </c>
      <c r="F3890" s="43">
        <v>7964840</v>
      </c>
      <c r="G3890" s="43">
        <v>0.04</v>
      </c>
      <c r="H3890" s="43">
        <v>318594</v>
      </c>
      <c r="I3890" s="43" t="s">
        <v>77</v>
      </c>
      <c r="J3890" s="43" t="s">
        <v>142</v>
      </c>
      <c r="K3890" s="43">
        <f t="shared" si="480"/>
        <v>2010</v>
      </c>
      <c r="L3890" s="43">
        <f t="shared" si="481"/>
        <v>1</v>
      </c>
      <c r="M3890" s="43">
        <f t="shared" si="482"/>
        <v>0</v>
      </c>
      <c r="N3890" s="43">
        <f t="shared" si="483"/>
        <v>1</v>
      </c>
      <c r="O3890" s="43" t="str">
        <f t="shared" si="484"/>
        <v>C: 4-6%</v>
      </c>
      <c r="P3890" s="45">
        <f t="shared" si="485"/>
        <v>7646246</v>
      </c>
      <c r="Q3890" s="45">
        <f>IF(L3890=1,F3890*INDEX(Asumsi!$B$5:$B$7,MATCH(I3890,Asumsi!$A$5:$A$7,0))-H3890,0)</f>
        <v>2070858</v>
      </c>
      <c r="R3890" s="46">
        <f>MIN(G3890,INDEX(Asumsi!$C$5:$C$7,MATCH(I3890,Asumsi!$A$5:$A$7,0)))</f>
        <v>0.04</v>
      </c>
      <c r="S3890" s="43">
        <f t="shared" si="486"/>
        <v>0</v>
      </c>
      <c r="T3890" s="45">
        <f t="shared" si="487"/>
        <v>0</v>
      </c>
      <c r="U3890" s="45">
        <f>IF(L3890=1,F3890*INDEX(Asumsi!$B$5:$B$7,MATCH(I3890,Asumsi!$A$5:$A$7,0))-F3890*R3890,0)</f>
        <v>2070858.4</v>
      </c>
      <c r="V3890" s="45">
        <f>IF(S3890=1,U3890*(1-Asumsi!$B$10),U3890)</f>
        <v>2070858.4</v>
      </c>
    </row>
    <row r="3891" spans="1:22" x14ac:dyDescent="0.35">
      <c r="A3891" s="43">
        <v>38982</v>
      </c>
      <c r="B3891" s="43" t="s">
        <v>202</v>
      </c>
      <c r="C3891" s="43" t="s">
        <v>862</v>
      </c>
      <c r="D3891" s="44">
        <v>40011</v>
      </c>
      <c r="E3891" s="43">
        <v>43</v>
      </c>
      <c r="F3891" s="43">
        <v>2228840</v>
      </c>
      <c r="G3891" s="43">
        <v>0.09</v>
      </c>
      <c r="H3891" s="43">
        <v>200596</v>
      </c>
      <c r="I3891" s="43" t="s">
        <v>77</v>
      </c>
      <c r="J3891" s="43" t="s">
        <v>142</v>
      </c>
      <c r="K3891" s="43">
        <f t="shared" si="480"/>
        <v>2009</v>
      </c>
      <c r="L3891" s="43">
        <f t="shared" si="481"/>
        <v>1</v>
      </c>
      <c r="M3891" s="43">
        <f t="shared" si="482"/>
        <v>0</v>
      </c>
      <c r="N3891" s="43">
        <f t="shared" si="483"/>
        <v>1</v>
      </c>
      <c r="O3891" s="43" t="str">
        <f t="shared" si="484"/>
        <v>D: 7%+</v>
      </c>
      <c r="P3891" s="45">
        <f t="shared" si="485"/>
        <v>2028244</v>
      </c>
      <c r="Q3891" s="45">
        <f>IF(L3891=1,F3891*INDEX(Asumsi!$B$5:$B$7,MATCH(I3891,Asumsi!$A$5:$A$7,0))-H3891,0)</f>
        <v>468056</v>
      </c>
      <c r="R3891" s="46">
        <f>MIN(G3891,INDEX(Asumsi!$C$5:$C$7,MATCH(I3891,Asumsi!$A$5:$A$7,0)))</f>
        <v>0.05</v>
      </c>
      <c r="S3891" s="43">
        <f t="shared" si="486"/>
        <v>1</v>
      </c>
      <c r="T3891" s="45">
        <f t="shared" si="487"/>
        <v>89153.599999999991</v>
      </c>
      <c r="U3891" s="45">
        <f>IF(L3891=1,F3891*INDEX(Asumsi!$B$5:$B$7,MATCH(I3891,Asumsi!$A$5:$A$7,0))-F3891*R3891,0)</f>
        <v>557210</v>
      </c>
      <c r="V3891" s="45">
        <f>IF(S3891=1,U3891*(1-Asumsi!$B$10),U3891)</f>
        <v>529349.5</v>
      </c>
    </row>
    <row r="3892" spans="1:22" x14ac:dyDescent="0.35">
      <c r="A3892" s="43">
        <v>39908</v>
      </c>
      <c r="B3892" s="43" t="s">
        <v>202</v>
      </c>
      <c r="C3892" s="43" t="s">
        <v>352</v>
      </c>
      <c r="D3892" s="44">
        <v>39943</v>
      </c>
      <c r="E3892" s="43">
        <v>23</v>
      </c>
      <c r="F3892" s="43">
        <v>1507500</v>
      </c>
      <c r="G3892" s="43">
        <v>0.1</v>
      </c>
      <c r="H3892" s="43">
        <v>150750</v>
      </c>
      <c r="I3892" s="43" t="s">
        <v>76</v>
      </c>
      <c r="J3892" s="43" t="s">
        <v>147</v>
      </c>
      <c r="K3892" s="43">
        <f t="shared" si="480"/>
        <v>2009</v>
      </c>
      <c r="L3892" s="43">
        <f t="shared" si="481"/>
        <v>1</v>
      </c>
      <c r="M3892" s="43">
        <f t="shared" si="482"/>
        <v>0</v>
      </c>
      <c r="N3892" s="43">
        <f t="shared" si="483"/>
        <v>1</v>
      </c>
      <c r="O3892" s="43" t="str">
        <f t="shared" si="484"/>
        <v>D: 7%+</v>
      </c>
      <c r="P3892" s="45">
        <f t="shared" si="485"/>
        <v>1356750</v>
      </c>
      <c r="Q3892" s="45">
        <f>IF(L3892=1,F3892*INDEX(Asumsi!$B$5:$B$7,MATCH(I3892,Asumsi!$A$5:$A$7,0))-H3892,0)</f>
        <v>301500</v>
      </c>
      <c r="R3892" s="46">
        <f>MIN(G3892,INDEX(Asumsi!$C$5:$C$7,MATCH(I3892,Asumsi!$A$5:$A$7,0)))</f>
        <v>0.05</v>
      </c>
      <c r="S3892" s="43">
        <f t="shared" si="486"/>
        <v>1</v>
      </c>
      <c r="T3892" s="45">
        <f t="shared" si="487"/>
        <v>75375</v>
      </c>
      <c r="U3892" s="45">
        <f>IF(L3892=1,F3892*INDEX(Asumsi!$B$5:$B$7,MATCH(I3892,Asumsi!$A$5:$A$7,0))-F3892*R3892,0)</f>
        <v>376875</v>
      </c>
      <c r="V3892" s="45">
        <f>IF(S3892=1,U3892*(1-Asumsi!$B$10),U3892)</f>
        <v>358031.25</v>
      </c>
    </row>
    <row r="3893" spans="1:22" x14ac:dyDescent="0.35">
      <c r="A3893" s="43">
        <v>40225</v>
      </c>
      <c r="B3893" s="43" t="s">
        <v>202</v>
      </c>
      <c r="C3893" s="43" t="s">
        <v>859</v>
      </c>
      <c r="D3893" s="44">
        <v>40552</v>
      </c>
      <c r="E3893" s="43">
        <v>50</v>
      </c>
      <c r="F3893" s="43">
        <v>1678140</v>
      </c>
      <c r="G3893" s="43">
        <v>0.06</v>
      </c>
      <c r="H3893" s="43">
        <v>100688</v>
      </c>
      <c r="I3893" s="43" t="s">
        <v>76</v>
      </c>
      <c r="J3893" s="43" t="s">
        <v>138</v>
      </c>
      <c r="K3893" s="43">
        <f t="shared" si="480"/>
        <v>2011</v>
      </c>
      <c r="L3893" s="43">
        <f t="shared" si="481"/>
        <v>1</v>
      </c>
      <c r="M3893" s="43">
        <f t="shared" si="482"/>
        <v>0</v>
      </c>
      <c r="N3893" s="43">
        <f t="shared" si="483"/>
        <v>1</v>
      </c>
      <c r="O3893" s="43" t="str">
        <f t="shared" si="484"/>
        <v>C: 4-6%</v>
      </c>
      <c r="P3893" s="45">
        <f t="shared" si="485"/>
        <v>1577452</v>
      </c>
      <c r="Q3893" s="45">
        <f>IF(L3893=1,F3893*INDEX(Asumsi!$B$5:$B$7,MATCH(I3893,Asumsi!$A$5:$A$7,0))-H3893,0)</f>
        <v>402754</v>
      </c>
      <c r="R3893" s="46">
        <f>MIN(G3893,INDEX(Asumsi!$C$5:$C$7,MATCH(I3893,Asumsi!$A$5:$A$7,0)))</f>
        <v>0.05</v>
      </c>
      <c r="S3893" s="43">
        <f t="shared" si="486"/>
        <v>1</v>
      </c>
      <c r="T3893" s="45">
        <f t="shared" si="487"/>
        <v>16781.399999999991</v>
      </c>
      <c r="U3893" s="45">
        <f>IF(L3893=1,F3893*INDEX(Asumsi!$B$5:$B$7,MATCH(I3893,Asumsi!$A$5:$A$7,0))-F3893*R3893,0)</f>
        <v>419535</v>
      </c>
      <c r="V3893" s="45">
        <f>IF(S3893=1,U3893*(1-Asumsi!$B$10),U3893)</f>
        <v>398558.25</v>
      </c>
    </row>
    <row r="3894" spans="1:22" x14ac:dyDescent="0.35">
      <c r="A3894" s="43">
        <v>40512</v>
      </c>
      <c r="B3894" s="43" t="s">
        <v>202</v>
      </c>
      <c r="C3894" s="43" t="s">
        <v>730</v>
      </c>
      <c r="D3894" s="44">
        <v>40438</v>
      </c>
      <c r="E3894" s="43">
        <v>41</v>
      </c>
      <c r="F3894" s="43">
        <v>811660</v>
      </c>
      <c r="G3894" s="43">
        <v>0.06</v>
      </c>
      <c r="H3894" s="43">
        <v>48700</v>
      </c>
      <c r="I3894" s="43" t="s">
        <v>76</v>
      </c>
      <c r="J3894" s="43" t="s">
        <v>146</v>
      </c>
      <c r="K3894" s="43">
        <f t="shared" si="480"/>
        <v>2010</v>
      </c>
      <c r="L3894" s="43">
        <f t="shared" si="481"/>
        <v>1</v>
      </c>
      <c r="M3894" s="43">
        <f t="shared" si="482"/>
        <v>0</v>
      </c>
      <c r="N3894" s="43">
        <f t="shared" si="483"/>
        <v>1</v>
      </c>
      <c r="O3894" s="43" t="str">
        <f t="shared" si="484"/>
        <v>C: 4-6%</v>
      </c>
      <c r="P3894" s="45">
        <f t="shared" si="485"/>
        <v>762960</v>
      </c>
      <c r="Q3894" s="45">
        <f>IF(L3894=1,F3894*INDEX(Asumsi!$B$5:$B$7,MATCH(I3894,Asumsi!$A$5:$A$7,0))-H3894,0)</f>
        <v>194798</v>
      </c>
      <c r="R3894" s="46">
        <f>MIN(G3894,INDEX(Asumsi!$C$5:$C$7,MATCH(I3894,Asumsi!$A$5:$A$7,0)))</f>
        <v>0.05</v>
      </c>
      <c r="S3894" s="43">
        <f t="shared" si="486"/>
        <v>1</v>
      </c>
      <c r="T3894" s="45">
        <f t="shared" si="487"/>
        <v>8116.5999999999958</v>
      </c>
      <c r="U3894" s="45">
        <f>IF(L3894=1,F3894*INDEX(Asumsi!$B$5:$B$7,MATCH(I3894,Asumsi!$A$5:$A$7,0))-F3894*R3894,0)</f>
        <v>202915</v>
      </c>
      <c r="V3894" s="45">
        <f>IF(S3894=1,U3894*(1-Asumsi!$B$10),U3894)</f>
        <v>192769.25</v>
      </c>
    </row>
    <row r="3895" spans="1:22" x14ac:dyDescent="0.35">
      <c r="A3895" s="43">
        <v>41636</v>
      </c>
      <c r="B3895" s="43" t="s">
        <v>202</v>
      </c>
      <c r="C3895" s="43" t="s">
        <v>866</v>
      </c>
      <c r="D3895" s="44">
        <v>40039</v>
      </c>
      <c r="E3895" s="43">
        <v>47</v>
      </c>
      <c r="F3895" s="43">
        <v>10588960</v>
      </c>
      <c r="G3895" s="43">
        <v>0.03</v>
      </c>
      <c r="H3895" s="43">
        <v>317669</v>
      </c>
      <c r="I3895" s="43" t="s">
        <v>75</v>
      </c>
      <c r="J3895" s="43" t="s">
        <v>144</v>
      </c>
      <c r="K3895" s="43">
        <f t="shared" si="480"/>
        <v>2009</v>
      </c>
      <c r="L3895" s="43">
        <f t="shared" si="481"/>
        <v>1</v>
      </c>
      <c r="M3895" s="43">
        <f t="shared" si="482"/>
        <v>0</v>
      </c>
      <c r="N3895" s="43">
        <f t="shared" si="483"/>
        <v>1</v>
      </c>
      <c r="O3895" s="43" t="str">
        <f t="shared" si="484"/>
        <v>B: 1-3%</v>
      </c>
      <c r="P3895" s="45">
        <f t="shared" si="485"/>
        <v>10271291</v>
      </c>
      <c r="Q3895" s="45">
        <f>IF(L3895=1,F3895*INDEX(Asumsi!$B$5:$B$7,MATCH(I3895,Asumsi!$A$5:$A$7,0))-H3895,0)</f>
        <v>2859019</v>
      </c>
      <c r="R3895" s="46">
        <f>MIN(G3895,INDEX(Asumsi!$C$5:$C$7,MATCH(I3895,Asumsi!$A$5:$A$7,0)))</f>
        <v>0.03</v>
      </c>
      <c r="S3895" s="43">
        <f t="shared" si="486"/>
        <v>0</v>
      </c>
      <c r="T3895" s="45">
        <f t="shared" si="487"/>
        <v>0</v>
      </c>
      <c r="U3895" s="45">
        <f>IF(L3895=1,F3895*INDEX(Asumsi!$B$5:$B$7,MATCH(I3895,Asumsi!$A$5:$A$7,0))-F3895*R3895,0)</f>
        <v>2859019.2</v>
      </c>
      <c r="V3895" s="45">
        <f>IF(S3895=1,U3895*(1-Asumsi!$B$10),U3895)</f>
        <v>2859019.2</v>
      </c>
    </row>
    <row r="3896" spans="1:22" x14ac:dyDescent="0.35">
      <c r="A3896" s="43">
        <v>41799</v>
      </c>
      <c r="B3896" s="43" t="s">
        <v>202</v>
      </c>
      <c r="C3896" s="43" t="s">
        <v>858</v>
      </c>
      <c r="D3896" s="44">
        <v>39987</v>
      </c>
      <c r="E3896" s="43">
        <v>21</v>
      </c>
      <c r="F3896" s="43">
        <v>2261612</v>
      </c>
      <c r="G3896" s="43">
        <v>0.04</v>
      </c>
      <c r="H3896" s="43">
        <v>90464</v>
      </c>
      <c r="I3896" s="43" t="s">
        <v>77</v>
      </c>
      <c r="J3896" s="43" t="s">
        <v>137</v>
      </c>
      <c r="K3896" s="43">
        <f t="shared" si="480"/>
        <v>2009</v>
      </c>
      <c r="L3896" s="43">
        <f t="shared" si="481"/>
        <v>1</v>
      </c>
      <c r="M3896" s="43">
        <f t="shared" si="482"/>
        <v>0</v>
      </c>
      <c r="N3896" s="43">
        <f t="shared" si="483"/>
        <v>1</v>
      </c>
      <c r="O3896" s="43" t="str">
        <f t="shared" si="484"/>
        <v>C: 4-6%</v>
      </c>
      <c r="P3896" s="45">
        <f t="shared" si="485"/>
        <v>2171148</v>
      </c>
      <c r="Q3896" s="45">
        <f>IF(L3896=1,F3896*INDEX(Asumsi!$B$5:$B$7,MATCH(I3896,Asumsi!$A$5:$A$7,0))-H3896,0)</f>
        <v>588019.6</v>
      </c>
      <c r="R3896" s="46">
        <f>MIN(G3896,INDEX(Asumsi!$C$5:$C$7,MATCH(I3896,Asumsi!$A$5:$A$7,0)))</f>
        <v>0.04</v>
      </c>
      <c r="S3896" s="43">
        <f t="shared" si="486"/>
        <v>0</v>
      </c>
      <c r="T3896" s="45">
        <f t="shared" si="487"/>
        <v>0</v>
      </c>
      <c r="U3896" s="45">
        <f>IF(L3896=1,F3896*INDEX(Asumsi!$B$5:$B$7,MATCH(I3896,Asumsi!$A$5:$A$7,0))-F3896*R3896,0)</f>
        <v>588019.12</v>
      </c>
      <c r="V3896" s="45">
        <f>IF(S3896=1,U3896*(1-Asumsi!$B$10),U3896)</f>
        <v>588019.12</v>
      </c>
    </row>
    <row r="3897" spans="1:22" x14ac:dyDescent="0.35">
      <c r="A3897" s="43">
        <v>41857</v>
      </c>
      <c r="B3897" s="43" t="s">
        <v>202</v>
      </c>
      <c r="C3897" s="43" t="s">
        <v>409</v>
      </c>
      <c r="D3897" s="44">
        <v>40669</v>
      </c>
      <c r="E3897" s="43">
        <v>45</v>
      </c>
      <c r="F3897" s="43">
        <v>922100</v>
      </c>
      <c r="G3897" s="43">
        <v>0.04</v>
      </c>
      <c r="H3897" s="43">
        <v>36884</v>
      </c>
      <c r="I3897" s="43" t="s">
        <v>75</v>
      </c>
      <c r="J3897" s="43" t="s">
        <v>144</v>
      </c>
      <c r="K3897" s="43">
        <f t="shared" si="480"/>
        <v>2011</v>
      </c>
      <c r="L3897" s="43">
        <f t="shared" si="481"/>
        <v>1</v>
      </c>
      <c r="M3897" s="43">
        <f t="shared" si="482"/>
        <v>0</v>
      </c>
      <c r="N3897" s="43">
        <f t="shared" si="483"/>
        <v>1</v>
      </c>
      <c r="O3897" s="43" t="str">
        <f t="shared" si="484"/>
        <v>C: 4-6%</v>
      </c>
      <c r="P3897" s="45">
        <f t="shared" si="485"/>
        <v>885216</v>
      </c>
      <c r="Q3897" s="45">
        <f>IF(L3897=1,F3897*INDEX(Asumsi!$B$5:$B$7,MATCH(I3897,Asumsi!$A$5:$A$7,0))-H3897,0)</f>
        <v>239746</v>
      </c>
      <c r="R3897" s="46">
        <f>MIN(G3897,INDEX(Asumsi!$C$5:$C$7,MATCH(I3897,Asumsi!$A$5:$A$7,0)))</f>
        <v>0.03</v>
      </c>
      <c r="S3897" s="43">
        <f t="shared" si="486"/>
        <v>1</v>
      </c>
      <c r="T3897" s="45">
        <f t="shared" si="487"/>
        <v>9221.0000000000018</v>
      </c>
      <c r="U3897" s="45">
        <f>IF(L3897=1,F3897*INDEX(Asumsi!$B$5:$B$7,MATCH(I3897,Asumsi!$A$5:$A$7,0))-F3897*R3897,0)</f>
        <v>248967</v>
      </c>
      <c r="V3897" s="45">
        <f>IF(S3897=1,U3897*(1-Asumsi!$B$10),U3897)</f>
        <v>236518.65</v>
      </c>
    </row>
    <row r="3898" spans="1:22" x14ac:dyDescent="0.35">
      <c r="A3898" s="43">
        <v>42374</v>
      </c>
      <c r="B3898" s="43" t="s">
        <v>202</v>
      </c>
      <c r="C3898" s="43" t="s">
        <v>864</v>
      </c>
      <c r="D3898" s="44">
        <v>41107</v>
      </c>
      <c r="E3898" s="43">
        <v>21</v>
      </c>
      <c r="F3898" s="43">
        <v>410640</v>
      </c>
      <c r="G3898" s="43">
        <v>0.08</v>
      </c>
      <c r="H3898" s="43">
        <v>32851</v>
      </c>
      <c r="I3898" s="43" t="s">
        <v>77</v>
      </c>
      <c r="J3898" s="43" t="s">
        <v>142</v>
      </c>
      <c r="K3898" s="43">
        <f t="shared" si="480"/>
        <v>2012</v>
      </c>
      <c r="L3898" s="43">
        <f t="shared" si="481"/>
        <v>1</v>
      </c>
      <c r="M3898" s="43">
        <f t="shared" si="482"/>
        <v>0</v>
      </c>
      <c r="N3898" s="43">
        <f t="shared" si="483"/>
        <v>1</v>
      </c>
      <c r="O3898" s="43" t="str">
        <f t="shared" si="484"/>
        <v>D: 7%+</v>
      </c>
      <c r="P3898" s="45">
        <f t="shared" si="485"/>
        <v>377789</v>
      </c>
      <c r="Q3898" s="45">
        <f>IF(L3898=1,F3898*INDEX(Asumsi!$B$5:$B$7,MATCH(I3898,Asumsi!$A$5:$A$7,0))-H3898,0)</f>
        <v>90341</v>
      </c>
      <c r="R3898" s="46">
        <f>MIN(G3898,INDEX(Asumsi!$C$5:$C$7,MATCH(I3898,Asumsi!$A$5:$A$7,0)))</f>
        <v>0.05</v>
      </c>
      <c r="S3898" s="43">
        <f t="shared" si="486"/>
        <v>1</v>
      </c>
      <c r="T3898" s="45">
        <f t="shared" si="487"/>
        <v>12319.199999999999</v>
      </c>
      <c r="U3898" s="45">
        <f>IF(L3898=1,F3898*INDEX(Asumsi!$B$5:$B$7,MATCH(I3898,Asumsi!$A$5:$A$7,0))-F3898*R3898,0)</f>
        <v>102660</v>
      </c>
      <c r="V3898" s="45">
        <f>IF(S3898=1,U3898*(1-Asumsi!$B$10),U3898)</f>
        <v>97527</v>
      </c>
    </row>
    <row r="3899" spans="1:22" x14ac:dyDescent="0.35">
      <c r="A3899" s="43">
        <v>42631</v>
      </c>
      <c r="B3899" s="43" t="s">
        <v>202</v>
      </c>
      <c r="C3899" s="43" t="s">
        <v>263</v>
      </c>
      <c r="D3899" s="44">
        <v>39942</v>
      </c>
      <c r="E3899" s="43">
        <v>41</v>
      </c>
      <c r="F3899" s="43">
        <v>515320</v>
      </c>
      <c r="G3899" s="43">
        <v>0.05</v>
      </c>
      <c r="H3899" s="43">
        <v>25766</v>
      </c>
      <c r="I3899" s="43" t="s">
        <v>77</v>
      </c>
      <c r="J3899" s="43" t="s">
        <v>142</v>
      </c>
      <c r="K3899" s="43">
        <f t="shared" si="480"/>
        <v>2009</v>
      </c>
      <c r="L3899" s="43">
        <f t="shared" si="481"/>
        <v>1</v>
      </c>
      <c r="M3899" s="43">
        <f t="shared" si="482"/>
        <v>0</v>
      </c>
      <c r="N3899" s="43">
        <f t="shared" si="483"/>
        <v>1</v>
      </c>
      <c r="O3899" s="43" t="str">
        <f t="shared" si="484"/>
        <v>C: 4-6%</v>
      </c>
      <c r="P3899" s="45">
        <f t="shared" si="485"/>
        <v>489554</v>
      </c>
      <c r="Q3899" s="45">
        <f>IF(L3899=1,F3899*INDEX(Asumsi!$B$5:$B$7,MATCH(I3899,Asumsi!$A$5:$A$7,0))-H3899,0)</f>
        <v>128830</v>
      </c>
      <c r="R3899" s="46">
        <f>MIN(G3899,INDEX(Asumsi!$C$5:$C$7,MATCH(I3899,Asumsi!$A$5:$A$7,0)))</f>
        <v>0.05</v>
      </c>
      <c r="S3899" s="43">
        <f t="shared" si="486"/>
        <v>0</v>
      </c>
      <c r="T3899" s="45">
        <f t="shared" si="487"/>
        <v>0</v>
      </c>
      <c r="U3899" s="45">
        <f>IF(L3899=1,F3899*INDEX(Asumsi!$B$5:$B$7,MATCH(I3899,Asumsi!$A$5:$A$7,0))-F3899*R3899,0)</f>
        <v>128830</v>
      </c>
      <c r="V3899" s="45">
        <f>IF(S3899=1,U3899*(1-Asumsi!$B$10),U3899)</f>
        <v>128830</v>
      </c>
    </row>
    <row r="3900" spans="1:22" x14ac:dyDescent="0.35">
      <c r="A3900" s="43">
        <v>42979</v>
      </c>
      <c r="B3900" s="43" t="s">
        <v>202</v>
      </c>
      <c r="C3900" s="43" t="s">
        <v>861</v>
      </c>
      <c r="D3900" s="44">
        <v>40664</v>
      </c>
      <c r="E3900" s="43">
        <v>29</v>
      </c>
      <c r="F3900" s="43">
        <v>5541580</v>
      </c>
      <c r="G3900" s="43">
        <v>0.02</v>
      </c>
      <c r="H3900" s="43">
        <v>110832</v>
      </c>
      <c r="I3900" s="43" t="s">
        <v>75</v>
      </c>
      <c r="J3900" s="43" t="s">
        <v>135</v>
      </c>
      <c r="K3900" s="43">
        <f t="shared" si="480"/>
        <v>2011</v>
      </c>
      <c r="L3900" s="43">
        <f t="shared" si="481"/>
        <v>1</v>
      </c>
      <c r="M3900" s="43">
        <f t="shared" si="482"/>
        <v>0</v>
      </c>
      <c r="N3900" s="43">
        <f t="shared" si="483"/>
        <v>1</v>
      </c>
      <c r="O3900" s="43" t="str">
        <f t="shared" si="484"/>
        <v>B: 1-3%</v>
      </c>
      <c r="P3900" s="45">
        <f t="shared" si="485"/>
        <v>5430748</v>
      </c>
      <c r="Q3900" s="45">
        <f>IF(L3900=1,F3900*INDEX(Asumsi!$B$5:$B$7,MATCH(I3900,Asumsi!$A$5:$A$7,0))-H3900,0)</f>
        <v>1551642</v>
      </c>
      <c r="R3900" s="46">
        <f>MIN(G3900,INDEX(Asumsi!$C$5:$C$7,MATCH(I3900,Asumsi!$A$5:$A$7,0)))</f>
        <v>0.02</v>
      </c>
      <c r="S3900" s="43">
        <f t="shared" si="486"/>
        <v>0</v>
      </c>
      <c r="T3900" s="45">
        <f t="shared" si="487"/>
        <v>0</v>
      </c>
      <c r="U3900" s="45">
        <f>IF(L3900=1,F3900*INDEX(Asumsi!$B$5:$B$7,MATCH(I3900,Asumsi!$A$5:$A$7,0))-F3900*R3900,0)</f>
        <v>1551642.4</v>
      </c>
      <c r="V3900" s="45">
        <f>IF(S3900=1,U3900*(1-Asumsi!$B$10),U3900)</f>
        <v>1551642.4</v>
      </c>
    </row>
    <row r="3901" spans="1:22" x14ac:dyDescent="0.35">
      <c r="A3901" s="43">
        <v>43045</v>
      </c>
      <c r="B3901" s="43" t="s">
        <v>202</v>
      </c>
      <c r="C3901" s="43" t="s">
        <v>352</v>
      </c>
      <c r="D3901" s="44">
        <v>41074</v>
      </c>
      <c r="E3901" s="43">
        <v>47</v>
      </c>
      <c r="F3901" s="43">
        <v>10602400</v>
      </c>
      <c r="G3901" s="43">
        <v>0.01</v>
      </c>
      <c r="H3901" s="43">
        <v>106024</v>
      </c>
      <c r="I3901" s="43" t="s">
        <v>75</v>
      </c>
      <c r="J3901" s="43" t="s">
        <v>144</v>
      </c>
      <c r="K3901" s="43">
        <f t="shared" si="480"/>
        <v>2012</v>
      </c>
      <c r="L3901" s="43">
        <f t="shared" si="481"/>
        <v>1</v>
      </c>
      <c r="M3901" s="43">
        <f t="shared" si="482"/>
        <v>0</v>
      </c>
      <c r="N3901" s="43">
        <f t="shared" si="483"/>
        <v>1</v>
      </c>
      <c r="O3901" s="43" t="str">
        <f t="shared" si="484"/>
        <v>B: 1-3%</v>
      </c>
      <c r="P3901" s="45">
        <f t="shared" si="485"/>
        <v>10496376</v>
      </c>
      <c r="Q3901" s="45">
        <f>IF(L3901=1,F3901*INDEX(Asumsi!$B$5:$B$7,MATCH(I3901,Asumsi!$A$5:$A$7,0))-H3901,0)</f>
        <v>3074696</v>
      </c>
      <c r="R3901" s="46">
        <f>MIN(G3901,INDEX(Asumsi!$C$5:$C$7,MATCH(I3901,Asumsi!$A$5:$A$7,0)))</f>
        <v>0.01</v>
      </c>
      <c r="S3901" s="43">
        <f t="shared" si="486"/>
        <v>0</v>
      </c>
      <c r="T3901" s="45">
        <f t="shared" si="487"/>
        <v>0</v>
      </c>
      <c r="U3901" s="45">
        <f>IF(L3901=1,F3901*INDEX(Asumsi!$B$5:$B$7,MATCH(I3901,Asumsi!$A$5:$A$7,0))-F3901*R3901,0)</f>
        <v>3074696</v>
      </c>
      <c r="V3901" s="45">
        <f>IF(S3901=1,U3901*(1-Asumsi!$B$10),U3901)</f>
        <v>3074696</v>
      </c>
    </row>
    <row r="3902" spans="1:22" x14ac:dyDescent="0.35">
      <c r="A3902" s="43">
        <v>43110</v>
      </c>
      <c r="B3902" s="43" t="s">
        <v>202</v>
      </c>
      <c r="C3902" s="43" t="s">
        <v>861</v>
      </c>
      <c r="D3902" s="44">
        <v>40580</v>
      </c>
      <c r="E3902" s="43">
        <v>3</v>
      </c>
      <c r="F3902" s="43">
        <v>42020</v>
      </c>
      <c r="G3902" s="43">
        <v>0</v>
      </c>
      <c r="H3902" s="43">
        <v>0</v>
      </c>
      <c r="I3902" s="43" t="s">
        <v>76</v>
      </c>
      <c r="J3902" s="43" t="s">
        <v>145</v>
      </c>
      <c r="K3902" s="43">
        <f t="shared" si="480"/>
        <v>2011</v>
      </c>
      <c r="L3902" s="43">
        <f t="shared" si="481"/>
        <v>1</v>
      </c>
      <c r="M3902" s="43">
        <f t="shared" si="482"/>
        <v>0</v>
      </c>
      <c r="N3902" s="43">
        <f t="shared" si="483"/>
        <v>1</v>
      </c>
      <c r="O3902" s="43" t="str">
        <f t="shared" si="484"/>
        <v>A: 0%</v>
      </c>
      <c r="P3902" s="45">
        <f t="shared" si="485"/>
        <v>42020</v>
      </c>
      <c r="Q3902" s="45">
        <f>IF(L3902=1,F3902*INDEX(Asumsi!$B$5:$B$7,MATCH(I3902,Asumsi!$A$5:$A$7,0))-H3902,0)</f>
        <v>12606</v>
      </c>
      <c r="R3902" s="46">
        <f>MIN(G3902,INDEX(Asumsi!$C$5:$C$7,MATCH(I3902,Asumsi!$A$5:$A$7,0)))</f>
        <v>0</v>
      </c>
      <c r="S3902" s="43">
        <f t="shared" si="486"/>
        <v>0</v>
      </c>
      <c r="T3902" s="45">
        <f t="shared" si="487"/>
        <v>0</v>
      </c>
      <c r="U3902" s="45">
        <f>IF(L3902=1,F3902*INDEX(Asumsi!$B$5:$B$7,MATCH(I3902,Asumsi!$A$5:$A$7,0))-F3902*R3902,0)</f>
        <v>12606</v>
      </c>
      <c r="V3902" s="45">
        <f>IF(S3902=1,U3902*(1-Asumsi!$B$10),U3902)</f>
        <v>12606</v>
      </c>
    </row>
    <row r="3903" spans="1:22" x14ac:dyDescent="0.35">
      <c r="A3903" s="43">
        <v>43239</v>
      </c>
      <c r="B3903" s="43" t="s">
        <v>202</v>
      </c>
      <c r="C3903" s="43" t="s">
        <v>409</v>
      </c>
      <c r="D3903" s="44">
        <v>40618</v>
      </c>
      <c r="E3903" s="43">
        <v>14</v>
      </c>
      <c r="F3903" s="43">
        <v>540500</v>
      </c>
      <c r="G3903" s="43">
        <v>0.02</v>
      </c>
      <c r="H3903" s="43">
        <v>10810</v>
      </c>
      <c r="I3903" s="43" t="s">
        <v>76</v>
      </c>
      <c r="J3903" s="43" t="s">
        <v>138</v>
      </c>
      <c r="K3903" s="43">
        <f t="shared" si="480"/>
        <v>2011</v>
      </c>
      <c r="L3903" s="43">
        <f t="shared" si="481"/>
        <v>1</v>
      </c>
      <c r="M3903" s="43">
        <f t="shared" si="482"/>
        <v>0</v>
      </c>
      <c r="N3903" s="43">
        <f t="shared" si="483"/>
        <v>1</v>
      </c>
      <c r="O3903" s="43" t="str">
        <f t="shared" si="484"/>
        <v>B: 1-3%</v>
      </c>
      <c r="P3903" s="45">
        <f t="shared" si="485"/>
        <v>529690</v>
      </c>
      <c r="Q3903" s="45">
        <f>IF(L3903=1,F3903*INDEX(Asumsi!$B$5:$B$7,MATCH(I3903,Asumsi!$A$5:$A$7,0))-H3903,0)</f>
        <v>151340</v>
      </c>
      <c r="R3903" s="46">
        <f>MIN(G3903,INDEX(Asumsi!$C$5:$C$7,MATCH(I3903,Asumsi!$A$5:$A$7,0)))</f>
        <v>0.02</v>
      </c>
      <c r="S3903" s="43">
        <f t="shared" si="486"/>
        <v>0</v>
      </c>
      <c r="T3903" s="45">
        <f t="shared" si="487"/>
        <v>0</v>
      </c>
      <c r="U3903" s="45">
        <f>IF(L3903=1,F3903*INDEX(Asumsi!$B$5:$B$7,MATCH(I3903,Asumsi!$A$5:$A$7,0))-F3903*R3903,0)</f>
        <v>151340</v>
      </c>
      <c r="V3903" s="45">
        <f>IF(S3903=1,U3903*(1-Asumsi!$B$10),U3903)</f>
        <v>151340</v>
      </c>
    </row>
    <row r="3904" spans="1:22" x14ac:dyDescent="0.35">
      <c r="A3904" s="43">
        <v>44678</v>
      </c>
      <c r="B3904" s="43" t="s">
        <v>202</v>
      </c>
      <c r="C3904" s="43" t="s">
        <v>864</v>
      </c>
      <c r="D3904" s="44">
        <v>41195</v>
      </c>
      <c r="E3904" s="43">
        <v>36</v>
      </c>
      <c r="F3904" s="43">
        <v>2305260</v>
      </c>
      <c r="G3904" s="43">
        <v>0.03</v>
      </c>
      <c r="H3904" s="43">
        <v>69158</v>
      </c>
      <c r="I3904" s="43" t="s">
        <v>75</v>
      </c>
      <c r="J3904" s="43" t="s">
        <v>144</v>
      </c>
      <c r="K3904" s="43">
        <f t="shared" si="480"/>
        <v>2012</v>
      </c>
      <c r="L3904" s="43">
        <f t="shared" si="481"/>
        <v>1</v>
      </c>
      <c r="M3904" s="43">
        <f t="shared" si="482"/>
        <v>0</v>
      </c>
      <c r="N3904" s="43">
        <f t="shared" si="483"/>
        <v>1</v>
      </c>
      <c r="O3904" s="43" t="str">
        <f t="shared" si="484"/>
        <v>B: 1-3%</v>
      </c>
      <c r="P3904" s="45">
        <f t="shared" si="485"/>
        <v>2236102</v>
      </c>
      <c r="Q3904" s="45">
        <f>IF(L3904=1,F3904*INDEX(Asumsi!$B$5:$B$7,MATCH(I3904,Asumsi!$A$5:$A$7,0))-H3904,0)</f>
        <v>622420</v>
      </c>
      <c r="R3904" s="46">
        <f>MIN(G3904,INDEX(Asumsi!$C$5:$C$7,MATCH(I3904,Asumsi!$A$5:$A$7,0)))</f>
        <v>0.03</v>
      </c>
      <c r="S3904" s="43">
        <f t="shared" si="486"/>
        <v>0</v>
      </c>
      <c r="T3904" s="45">
        <f t="shared" si="487"/>
        <v>0</v>
      </c>
      <c r="U3904" s="45">
        <f>IF(L3904=1,F3904*INDEX(Asumsi!$B$5:$B$7,MATCH(I3904,Asumsi!$A$5:$A$7,0))-F3904*R3904,0)</f>
        <v>622420.19999999995</v>
      </c>
      <c r="V3904" s="45">
        <f>IF(S3904=1,U3904*(1-Asumsi!$B$10),U3904)</f>
        <v>622420.19999999995</v>
      </c>
    </row>
    <row r="3905" spans="1:22" x14ac:dyDescent="0.35">
      <c r="A3905" s="43">
        <v>44805</v>
      </c>
      <c r="B3905" s="43" t="s">
        <v>202</v>
      </c>
      <c r="C3905" s="43" t="s">
        <v>858</v>
      </c>
      <c r="D3905" s="44">
        <v>41166</v>
      </c>
      <c r="E3905" s="43">
        <v>40</v>
      </c>
      <c r="F3905" s="43">
        <v>3421300</v>
      </c>
      <c r="G3905" s="43">
        <v>0.01</v>
      </c>
      <c r="H3905" s="43">
        <v>34213</v>
      </c>
      <c r="I3905" s="43" t="s">
        <v>76</v>
      </c>
      <c r="J3905" s="43" t="s">
        <v>138</v>
      </c>
      <c r="K3905" s="43">
        <f t="shared" si="480"/>
        <v>2012</v>
      </c>
      <c r="L3905" s="43">
        <f t="shared" si="481"/>
        <v>1</v>
      </c>
      <c r="M3905" s="43">
        <f t="shared" si="482"/>
        <v>0</v>
      </c>
      <c r="N3905" s="43">
        <f t="shared" si="483"/>
        <v>1</v>
      </c>
      <c r="O3905" s="43" t="str">
        <f t="shared" si="484"/>
        <v>B: 1-3%</v>
      </c>
      <c r="P3905" s="45">
        <f t="shared" si="485"/>
        <v>3387087</v>
      </c>
      <c r="Q3905" s="45">
        <f>IF(L3905=1,F3905*INDEX(Asumsi!$B$5:$B$7,MATCH(I3905,Asumsi!$A$5:$A$7,0))-H3905,0)</f>
        <v>992177</v>
      </c>
      <c r="R3905" s="46">
        <f>MIN(G3905,INDEX(Asumsi!$C$5:$C$7,MATCH(I3905,Asumsi!$A$5:$A$7,0)))</f>
        <v>0.01</v>
      </c>
      <c r="S3905" s="43">
        <f t="shared" si="486"/>
        <v>0</v>
      </c>
      <c r="T3905" s="45">
        <f t="shared" si="487"/>
        <v>0</v>
      </c>
      <c r="U3905" s="45">
        <f>IF(L3905=1,F3905*INDEX(Asumsi!$B$5:$B$7,MATCH(I3905,Asumsi!$A$5:$A$7,0))-F3905*R3905,0)</f>
        <v>992177</v>
      </c>
      <c r="V3905" s="45">
        <f>IF(S3905=1,U3905*(1-Asumsi!$B$10),U3905)</f>
        <v>992177</v>
      </c>
    </row>
    <row r="3906" spans="1:22" x14ac:dyDescent="0.35">
      <c r="A3906" s="43">
        <v>44897</v>
      </c>
      <c r="B3906" s="43" t="s">
        <v>202</v>
      </c>
      <c r="C3906" s="43" t="s">
        <v>863</v>
      </c>
      <c r="D3906" s="44">
        <v>40246</v>
      </c>
      <c r="E3906" s="43">
        <v>11</v>
      </c>
      <c r="F3906" s="43">
        <v>171240</v>
      </c>
      <c r="G3906" s="43">
        <v>7.0000000000000007E-2</v>
      </c>
      <c r="H3906" s="43">
        <v>11987</v>
      </c>
      <c r="I3906" s="43" t="s">
        <v>76</v>
      </c>
      <c r="J3906" s="43" t="s">
        <v>145</v>
      </c>
      <c r="K3906" s="43">
        <f t="shared" ref="K3906:K3969" si="488">YEAR(D3906)</f>
        <v>2010</v>
      </c>
      <c r="L3906" s="43">
        <f t="shared" ref="L3906:L3969" si="489">IF(B3906="Order Finished",1,0)</f>
        <v>1</v>
      </c>
      <c r="M3906" s="43">
        <f t="shared" ref="M3906:M3969" si="490">IF(B3906="Order Returned",1,0)</f>
        <v>0</v>
      </c>
      <c r="N3906" s="43">
        <f t="shared" ref="N3906:N3969" si="491">IF(B3906="Order Cancelled",0,1)</f>
        <v>1</v>
      </c>
      <c r="O3906" s="43" t="str">
        <f t="shared" ref="O3906:O3969" si="492">IF(G3906=0,"A: 0%",IF(G3906&lt;=0.03,"B: 1-3%",IF(G3906&lt;=0.06,"C: 4-6%","D: 7%+")))</f>
        <v>D: 7%+</v>
      </c>
      <c r="P3906" s="45">
        <f t="shared" ref="P3906:P3969" si="493">IF(L3906=1,F3906-H3906,0)</f>
        <v>159253</v>
      </c>
      <c r="Q3906" s="45">
        <f>IF(L3906=1,F3906*INDEX(Asumsi!$B$5:$B$7,MATCH(I3906,Asumsi!$A$5:$A$7,0))-H3906,0)</f>
        <v>39385</v>
      </c>
      <c r="R3906" s="46">
        <f>MIN(G3906,INDEX(Asumsi!$C$5:$C$7,MATCH(I3906,Asumsi!$A$5:$A$7,0)))</f>
        <v>0.05</v>
      </c>
      <c r="S3906" s="43">
        <f t="shared" ref="S3906:S3969" si="494">IF(G3906&gt;R3906,1,0)</f>
        <v>1</v>
      </c>
      <c r="T3906" s="45">
        <f t="shared" ref="T3906:T3969" si="495">IF(L3906=1,F3906*(G3906-R3906),0)</f>
        <v>3424.8000000000006</v>
      </c>
      <c r="U3906" s="45">
        <f>IF(L3906=1,F3906*INDEX(Asumsi!$B$5:$B$7,MATCH(I3906,Asumsi!$A$5:$A$7,0))-F3906*R3906,0)</f>
        <v>42810</v>
      </c>
      <c r="V3906" s="45">
        <f>IF(S3906=1,U3906*(1-Asumsi!$B$10),U3906)</f>
        <v>40669.5</v>
      </c>
    </row>
    <row r="3907" spans="1:22" x14ac:dyDescent="0.35">
      <c r="A3907" s="43">
        <v>47015</v>
      </c>
      <c r="B3907" s="43" t="s">
        <v>202</v>
      </c>
      <c r="C3907" s="43" t="s">
        <v>263</v>
      </c>
      <c r="D3907" s="44">
        <v>40587</v>
      </c>
      <c r="E3907" s="43">
        <v>19</v>
      </c>
      <c r="F3907" s="43">
        <v>10882120</v>
      </c>
      <c r="G3907" s="43">
        <v>0.06</v>
      </c>
      <c r="H3907" s="43">
        <v>652927</v>
      </c>
      <c r="I3907" s="43" t="s">
        <v>75</v>
      </c>
      <c r="J3907" s="43" t="s">
        <v>136</v>
      </c>
      <c r="K3907" s="43">
        <f t="shared" si="488"/>
        <v>2011</v>
      </c>
      <c r="L3907" s="43">
        <f t="shared" si="489"/>
        <v>1</v>
      </c>
      <c r="M3907" s="43">
        <f t="shared" si="490"/>
        <v>0</v>
      </c>
      <c r="N3907" s="43">
        <f t="shared" si="491"/>
        <v>1</v>
      </c>
      <c r="O3907" s="43" t="str">
        <f t="shared" si="492"/>
        <v>C: 4-6%</v>
      </c>
      <c r="P3907" s="45">
        <f t="shared" si="493"/>
        <v>10229193</v>
      </c>
      <c r="Q3907" s="45">
        <f>IF(L3907=1,F3907*INDEX(Asumsi!$B$5:$B$7,MATCH(I3907,Asumsi!$A$5:$A$7,0))-H3907,0)</f>
        <v>2611709</v>
      </c>
      <c r="R3907" s="46">
        <f>MIN(G3907,INDEX(Asumsi!$C$5:$C$7,MATCH(I3907,Asumsi!$A$5:$A$7,0)))</f>
        <v>0.03</v>
      </c>
      <c r="S3907" s="43">
        <f t="shared" si="494"/>
        <v>1</v>
      </c>
      <c r="T3907" s="45">
        <f t="shared" si="495"/>
        <v>326463.59999999998</v>
      </c>
      <c r="U3907" s="45">
        <f>IF(L3907=1,F3907*INDEX(Asumsi!$B$5:$B$7,MATCH(I3907,Asumsi!$A$5:$A$7,0))-F3907*R3907,0)</f>
        <v>2938172.4</v>
      </c>
      <c r="V3907" s="45">
        <f>IF(S3907=1,U3907*(1-Asumsi!$B$10),U3907)</f>
        <v>2791263.78</v>
      </c>
    </row>
    <row r="3908" spans="1:22" x14ac:dyDescent="0.35">
      <c r="A3908" s="43">
        <v>47175</v>
      </c>
      <c r="B3908" s="43" t="s">
        <v>202</v>
      </c>
      <c r="C3908" s="43" t="s">
        <v>263</v>
      </c>
      <c r="D3908" s="44">
        <v>40293</v>
      </c>
      <c r="E3908" s="43">
        <v>40</v>
      </c>
      <c r="F3908" s="43">
        <v>140900</v>
      </c>
      <c r="G3908" s="43">
        <v>0.1</v>
      </c>
      <c r="H3908" s="43">
        <v>14090</v>
      </c>
      <c r="I3908" s="43" t="s">
        <v>76</v>
      </c>
      <c r="J3908" s="43" t="s">
        <v>147</v>
      </c>
      <c r="K3908" s="43">
        <f t="shared" si="488"/>
        <v>2010</v>
      </c>
      <c r="L3908" s="43">
        <f t="shared" si="489"/>
        <v>1</v>
      </c>
      <c r="M3908" s="43">
        <f t="shared" si="490"/>
        <v>0</v>
      </c>
      <c r="N3908" s="43">
        <f t="shared" si="491"/>
        <v>1</v>
      </c>
      <c r="O3908" s="43" t="str">
        <f t="shared" si="492"/>
        <v>D: 7%+</v>
      </c>
      <c r="P3908" s="45">
        <f t="shared" si="493"/>
        <v>126810</v>
      </c>
      <c r="Q3908" s="45">
        <f>IF(L3908=1,F3908*INDEX(Asumsi!$B$5:$B$7,MATCH(I3908,Asumsi!$A$5:$A$7,0))-H3908,0)</f>
        <v>28180</v>
      </c>
      <c r="R3908" s="46">
        <f>MIN(G3908,INDEX(Asumsi!$C$5:$C$7,MATCH(I3908,Asumsi!$A$5:$A$7,0)))</f>
        <v>0.05</v>
      </c>
      <c r="S3908" s="43">
        <f t="shared" si="494"/>
        <v>1</v>
      </c>
      <c r="T3908" s="45">
        <f t="shared" si="495"/>
        <v>7045</v>
      </c>
      <c r="U3908" s="45">
        <f>IF(L3908=1,F3908*INDEX(Asumsi!$B$5:$B$7,MATCH(I3908,Asumsi!$A$5:$A$7,0))-F3908*R3908,0)</f>
        <v>35225</v>
      </c>
      <c r="V3908" s="45">
        <f>IF(S3908=1,U3908*(1-Asumsi!$B$10),U3908)</f>
        <v>33463.75</v>
      </c>
    </row>
    <row r="3909" spans="1:22" x14ac:dyDescent="0.35">
      <c r="A3909" s="43">
        <v>47203</v>
      </c>
      <c r="B3909" s="43" t="s">
        <v>202</v>
      </c>
      <c r="C3909" s="43" t="s">
        <v>355</v>
      </c>
      <c r="D3909" s="44">
        <v>40165</v>
      </c>
      <c r="E3909" s="43">
        <v>8</v>
      </c>
      <c r="F3909" s="43">
        <v>258360</v>
      </c>
      <c r="G3909" s="43">
        <v>0.04</v>
      </c>
      <c r="H3909" s="43">
        <v>10334</v>
      </c>
      <c r="I3909" s="43" t="s">
        <v>77</v>
      </c>
      <c r="J3909" s="43" t="s">
        <v>142</v>
      </c>
      <c r="K3909" s="43">
        <f t="shared" si="488"/>
        <v>2009</v>
      </c>
      <c r="L3909" s="43">
        <f t="shared" si="489"/>
        <v>1</v>
      </c>
      <c r="M3909" s="43">
        <f t="shared" si="490"/>
        <v>0</v>
      </c>
      <c r="N3909" s="43">
        <f t="shared" si="491"/>
        <v>1</v>
      </c>
      <c r="O3909" s="43" t="str">
        <f t="shared" si="492"/>
        <v>C: 4-6%</v>
      </c>
      <c r="P3909" s="45">
        <f t="shared" si="493"/>
        <v>248026</v>
      </c>
      <c r="Q3909" s="45">
        <f>IF(L3909=1,F3909*INDEX(Asumsi!$B$5:$B$7,MATCH(I3909,Asumsi!$A$5:$A$7,0))-H3909,0)</f>
        <v>67174</v>
      </c>
      <c r="R3909" s="46">
        <f>MIN(G3909,INDEX(Asumsi!$C$5:$C$7,MATCH(I3909,Asumsi!$A$5:$A$7,0)))</f>
        <v>0.04</v>
      </c>
      <c r="S3909" s="43">
        <f t="shared" si="494"/>
        <v>0</v>
      </c>
      <c r="T3909" s="45">
        <f t="shared" si="495"/>
        <v>0</v>
      </c>
      <c r="U3909" s="45">
        <f>IF(L3909=1,F3909*INDEX(Asumsi!$B$5:$B$7,MATCH(I3909,Asumsi!$A$5:$A$7,0))-F3909*R3909,0)</f>
        <v>67173.600000000006</v>
      </c>
      <c r="V3909" s="45">
        <f>IF(S3909=1,U3909*(1-Asumsi!$B$10),U3909)</f>
        <v>67173.600000000006</v>
      </c>
    </row>
    <row r="3910" spans="1:22" x14ac:dyDescent="0.35">
      <c r="A3910" s="43">
        <v>47270</v>
      </c>
      <c r="B3910" s="43" t="s">
        <v>202</v>
      </c>
      <c r="C3910" s="43" t="s">
        <v>773</v>
      </c>
      <c r="D3910" s="44">
        <v>40392</v>
      </c>
      <c r="E3910" s="43">
        <v>40</v>
      </c>
      <c r="F3910" s="43">
        <v>765300</v>
      </c>
      <c r="G3910" s="43">
        <v>0.03</v>
      </c>
      <c r="H3910" s="43">
        <v>22959</v>
      </c>
      <c r="I3910" s="43" t="s">
        <v>76</v>
      </c>
      <c r="J3910" s="43" t="s">
        <v>145</v>
      </c>
      <c r="K3910" s="43">
        <f t="shared" si="488"/>
        <v>2010</v>
      </c>
      <c r="L3910" s="43">
        <f t="shared" si="489"/>
        <v>1</v>
      </c>
      <c r="M3910" s="43">
        <f t="shared" si="490"/>
        <v>0</v>
      </c>
      <c r="N3910" s="43">
        <f t="shared" si="491"/>
        <v>1</v>
      </c>
      <c r="O3910" s="43" t="str">
        <f t="shared" si="492"/>
        <v>B: 1-3%</v>
      </c>
      <c r="P3910" s="45">
        <f t="shared" si="493"/>
        <v>742341</v>
      </c>
      <c r="Q3910" s="45">
        <f>IF(L3910=1,F3910*INDEX(Asumsi!$B$5:$B$7,MATCH(I3910,Asumsi!$A$5:$A$7,0))-H3910,0)</f>
        <v>206631</v>
      </c>
      <c r="R3910" s="46">
        <f>MIN(G3910,INDEX(Asumsi!$C$5:$C$7,MATCH(I3910,Asumsi!$A$5:$A$7,0)))</f>
        <v>0.03</v>
      </c>
      <c r="S3910" s="43">
        <f t="shared" si="494"/>
        <v>0</v>
      </c>
      <c r="T3910" s="45">
        <f t="shared" si="495"/>
        <v>0</v>
      </c>
      <c r="U3910" s="45">
        <f>IF(L3910=1,F3910*INDEX(Asumsi!$B$5:$B$7,MATCH(I3910,Asumsi!$A$5:$A$7,0))-F3910*R3910,0)</f>
        <v>206631</v>
      </c>
      <c r="V3910" s="45">
        <f>IF(S3910=1,U3910*(1-Asumsi!$B$10),U3910)</f>
        <v>206631</v>
      </c>
    </row>
    <row r="3911" spans="1:22" x14ac:dyDescent="0.35">
      <c r="A3911" s="43">
        <v>47524</v>
      </c>
      <c r="B3911" s="43" t="s">
        <v>202</v>
      </c>
      <c r="C3911" s="43" t="s">
        <v>263</v>
      </c>
      <c r="D3911" s="44">
        <v>40283</v>
      </c>
      <c r="E3911" s="43">
        <v>40</v>
      </c>
      <c r="F3911" s="43">
        <v>491640</v>
      </c>
      <c r="G3911" s="43">
        <v>0.08</v>
      </c>
      <c r="H3911" s="43">
        <v>39331</v>
      </c>
      <c r="I3911" s="43" t="s">
        <v>76</v>
      </c>
      <c r="J3911" s="43" t="s">
        <v>145</v>
      </c>
      <c r="K3911" s="43">
        <f t="shared" si="488"/>
        <v>2010</v>
      </c>
      <c r="L3911" s="43">
        <f t="shared" si="489"/>
        <v>1</v>
      </c>
      <c r="M3911" s="43">
        <f t="shared" si="490"/>
        <v>0</v>
      </c>
      <c r="N3911" s="43">
        <f t="shared" si="491"/>
        <v>1</v>
      </c>
      <c r="O3911" s="43" t="str">
        <f t="shared" si="492"/>
        <v>D: 7%+</v>
      </c>
      <c r="P3911" s="45">
        <f t="shared" si="493"/>
        <v>452309</v>
      </c>
      <c r="Q3911" s="45">
        <f>IF(L3911=1,F3911*INDEX(Asumsi!$B$5:$B$7,MATCH(I3911,Asumsi!$A$5:$A$7,0))-H3911,0)</f>
        <v>108161</v>
      </c>
      <c r="R3911" s="46">
        <f>MIN(G3911,INDEX(Asumsi!$C$5:$C$7,MATCH(I3911,Asumsi!$A$5:$A$7,0)))</f>
        <v>0.05</v>
      </c>
      <c r="S3911" s="43">
        <f t="shared" si="494"/>
        <v>1</v>
      </c>
      <c r="T3911" s="45">
        <f t="shared" si="495"/>
        <v>14749.199999999999</v>
      </c>
      <c r="U3911" s="45">
        <f>IF(L3911=1,F3911*INDEX(Asumsi!$B$5:$B$7,MATCH(I3911,Asumsi!$A$5:$A$7,0))-F3911*R3911,0)</f>
        <v>122910</v>
      </c>
      <c r="V3911" s="45">
        <f>IF(S3911=1,U3911*(1-Asumsi!$B$10),U3911)</f>
        <v>116764.5</v>
      </c>
    </row>
    <row r="3912" spans="1:22" x14ac:dyDescent="0.35">
      <c r="A3912" s="43">
        <v>48035</v>
      </c>
      <c r="B3912" s="43" t="s">
        <v>202</v>
      </c>
      <c r="C3912" s="43" t="s">
        <v>857</v>
      </c>
      <c r="D3912" s="44">
        <v>39903</v>
      </c>
      <c r="E3912" s="43">
        <v>8</v>
      </c>
      <c r="F3912" s="43">
        <v>311848</v>
      </c>
      <c r="G3912" s="43">
        <v>0.09</v>
      </c>
      <c r="H3912" s="43">
        <v>28066</v>
      </c>
      <c r="I3912" s="43" t="s">
        <v>77</v>
      </c>
      <c r="J3912" s="43" t="s">
        <v>137</v>
      </c>
      <c r="K3912" s="43">
        <f t="shared" si="488"/>
        <v>2009</v>
      </c>
      <c r="L3912" s="43">
        <f t="shared" si="489"/>
        <v>1</v>
      </c>
      <c r="M3912" s="43">
        <f t="shared" si="490"/>
        <v>0</v>
      </c>
      <c r="N3912" s="43">
        <f t="shared" si="491"/>
        <v>1</v>
      </c>
      <c r="O3912" s="43" t="str">
        <f t="shared" si="492"/>
        <v>D: 7%+</v>
      </c>
      <c r="P3912" s="45">
        <f t="shared" si="493"/>
        <v>283782</v>
      </c>
      <c r="Q3912" s="45">
        <f>IF(L3912=1,F3912*INDEX(Asumsi!$B$5:$B$7,MATCH(I3912,Asumsi!$A$5:$A$7,0))-H3912,0)</f>
        <v>65488.399999999994</v>
      </c>
      <c r="R3912" s="46">
        <f>MIN(G3912,INDEX(Asumsi!$C$5:$C$7,MATCH(I3912,Asumsi!$A$5:$A$7,0)))</f>
        <v>0.05</v>
      </c>
      <c r="S3912" s="43">
        <f t="shared" si="494"/>
        <v>1</v>
      </c>
      <c r="T3912" s="45">
        <f t="shared" si="495"/>
        <v>12473.919999999998</v>
      </c>
      <c r="U3912" s="45">
        <f>IF(L3912=1,F3912*INDEX(Asumsi!$B$5:$B$7,MATCH(I3912,Asumsi!$A$5:$A$7,0))-F3912*R3912,0)</f>
        <v>77962</v>
      </c>
      <c r="V3912" s="45">
        <f>IF(S3912=1,U3912*(1-Asumsi!$B$10),U3912)</f>
        <v>74063.899999999994</v>
      </c>
    </row>
    <row r="3913" spans="1:22" x14ac:dyDescent="0.35">
      <c r="A3913" s="43">
        <v>48096</v>
      </c>
      <c r="B3913" s="43" t="s">
        <v>202</v>
      </c>
      <c r="C3913" s="43" t="s">
        <v>773</v>
      </c>
      <c r="D3913" s="44">
        <v>39976</v>
      </c>
      <c r="E3913" s="43">
        <v>3</v>
      </c>
      <c r="F3913" s="43">
        <v>68460</v>
      </c>
      <c r="G3913" s="43">
        <v>0.02</v>
      </c>
      <c r="H3913" s="43">
        <v>1369</v>
      </c>
      <c r="I3913" s="43" t="s">
        <v>76</v>
      </c>
      <c r="J3913" s="43" t="s">
        <v>145</v>
      </c>
      <c r="K3913" s="43">
        <f t="shared" si="488"/>
        <v>2009</v>
      </c>
      <c r="L3913" s="43">
        <f t="shared" si="489"/>
        <v>1</v>
      </c>
      <c r="M3913" s="43">
        <f t="shared" si="490"/>
        <v>0</v>
      </c>
      <c r="N3913" s="43">
        <f t="shared" si="491"/>
        <v>1</v>
      </c>
      <c r="O3913" s="43" t="str">
        <f t="shared" si="492"/>
        <v>B: 1-3%</v>
      </c>
      <c r="P3913" s="45">
        <f t="shared" si="493"/>
        <v>67091</v>
      </c>
      <c r="Q3913" s="45">
        <f>IF(L3913=1,F3913*INDEX(Asumsi!$B$5:$B$7,MATCH(I3913,Asumsi!$A$5:$A$7,0))-H3913,0)</f>
        <v>19169</v>
      </c>
      <c r="R3913" s="46">
        <f>MIN(G3913,INDEX(Asumsi!$C$5:$C$7,MATCH(I3913,Asumsi!$A$5:$A$7,0)))</f>
        <v>0.02</v>
      </c>
      <c r="S3913" s="43">
        <f t="shared" si="494"/>
        <v>0</v>
      </c>
      <c r="T3913" s="45">
        <f t="shared" si="495"/>
        <v>0</v>
      </c>
      <c r="U3913" s="45">
        <f>IF(L3913=1,F3913*INDEX(Asumsi!$B$5:$B$7,MATCH(I3913,Asumsi!$A$5:$A$7,0))-F3913*R3913,0)</f>
        <v>19168.8</v>
      </c>
      <c r="V3913" s="45">
        <f>IF(S3913=1,U3913*(1-Asumsi!$B$10),U3913)</f>
        <v>19168.8</v>
      </c>
    </row>
    <row r="3914" spans="1:22" x14ac:dyDescent="0.35">
      <c r="A3914" s="43">
        <v>48868</v>
      </c>
      <c r="B3914" s="43" t="s">
        <v>202</v>
      </c>
      <c r="C3914" s="43" t="s">
        <v>868</v>
      </c>
      <c r="D3914" s="44">
        <v>41073</v>
      </c>
      <c r="E3914" s="43">
        <v>47</v>
      </c>
      <c r="F3914" s="43">
        <v>15295940</v>
      </c>
      <c r="G3914" s="43">
        <v>0.05</v>
      </c>
      <c r="H3914" s="43">
        <v>764797</v>
      </c>
      <c r="I3914" s="43" t="s">
        <v>76</v>
      </c>
      <c r="J3914" s="43" t="s">
        <v>140</v>
      </c>
      <c r="K3914" s="43">
        <f t="shared" si="488"/>
        <v>2012</v>
      </c>
      <c r="L3914" s="43">
        <f t="shared" si="489"/>
        <v>1</v>
      </c>
      <c r="M3914" s="43">
        <f t="shared" si="490"/>
        <v>0</v>
      </c>
      <c r="N3914" s="43">
        <f t="shared" si="491"/>
        <v>1</v>
      </c>
      <c r="O3914" s="43" t="str">
        <f t="shared" si="492"/>
        <v>C: 4-6%</v>
      </c>
      <c r="P3914" s="45">
        <f t="shared" si="493"/>
        <v>14531143</v>
      </c>
      <c r="Q3914" s="45">
        <f>IF(L3914=1,F3914*INDEX(Asumsi!$B$5:$B$7,MATCH(I3914,Asumsi!$A$5:$A$7,0))-H3914,0)</f>
        <v>3823985</v>
      </c>
      <c r="R3914" s="46">
        <f>MIN(G3914,INDEX(Asumsi!$C$5:$C$7,MATCH(I3914,Asumsi!$A$5:$A$7,0)))</f>
        <v>0.05</v>
      </c>
      <c r="S3914" s="43">
        <f t="shared" si="494"/>
        <v>0</v>
      </c>
      <c r="T3914" s="45">
        <f t="shared" si="495"/>
        <v>0</v>
      </c>
      <c r="U3914" s="45">
        <f>IF(L3914=1,F3914*INDEX(Asumsi!$B$5:$B$7,MATCH(I3914,Asumsi!$A$5:$A$7,0))-F3914*R3914,0)</f>
        <v>3823985</v>
      </c>
      <c r="V3914" s="45">
        <f>IF(S3914=1,U3914*(1-Asumsi!$B$10),U3914)</f>
        <v>3823985</v>
      </c>
    </row>
    <row r="3915" spans="1:22" x14ac:dyDescent="0.35">
      <c r="A3915" s="43">
        <v>49760</v>
      </c>
      <c r="B3915" s="43" t="s">
        <v>202</v>
      </c>
      <c r="C3915" s="43" t="s">
        <v>773</v>
      </c>
      <c r="D3915" s="44">
        <v>40817</v>
      </c>
      <c r="E3915" s="43">
        <v>3</v>
      </c>
      <c r="F3915" s="43">
        <v>89680</v>
      </c>
      <c r="G3915" s="43">
        <v>0.09</v>
      </c>
      <c r="H3915" s="43">
        <v>8071</v>
      </c>
      <c r="I3915" s="43" t="s">
        <v>75</v>
      </c>
      <c r="J3915" s="43" t="s">
        <v>144</v>
      </c>
      <c r="K3915" s="43">
        <f t="shared" si="488"/>
        <v>2011</v>
      </c>
      <c r="L3915" s="43">
        <f t="shared" si="489"/>
        <v>1</v>
      </c>
      <c r="M3915" s="43">
        <f t="shared" si="490"/>
        <v>0</v>
      </c>
      <c r="N3915" s="43">
        <f t="shared" si="491"/>
        <v>1</v>
      </c>
      <c r="O3915" s="43" t="str">
        <f t="shared" si="492"/>
        <v>D: 7%+</v>
      </c>
      <c r="P3915" s="45">
        <f t="shared" si="493"/>
        <v>81609</v>
      </c>
      <c r="Q3915" s="45">
        <f>IF(L3915=1,F3915*INDEX(Asumsi!$B$5:$B$7,MATCH(I3915,Asumsi!$A$5:$A$7,0))-H3915,0)</f>
        <v>18833</v>
      </c>
      <c r="R3915" s="46">
        <f>MIN(G3915,INDEX(Asumsi!$C$5:$C$7,MATCH(I3915,Asumsi!$A$5:$A$7,0)))</f>
        <v>0.03</v>
      </c>
      <c r="S3915" s="43">
        <f t="shared" si="494"/>
        <v>1</v>
      </c>
      <c r="T3915" s="45">
        <f t="shared" si="495"/>
        <v>5380.8</v>
      </c>
      <c r="U3915" s="45">
        <f>IF(L3915=1,F3915*INDEX(Asumsi!$B$5:$B$7,MATCH(I3915,Asumsi!$A$5:$A$7,0))-F3915*R3915,0)</f>
        <v>24213.599999999999</v>
      </c>
      <c r="V3915" s="45">
        <f>IF(S3915=1,U3915*(1-Asumsi!$B$10),U3915)</f>
        <v>23002.92</v>
      </c>
    </row>
    <row r="3916" spans="1:22" x14ac:dyDescent="0.35">
      <c r="A3916" s="43">
        <v>50147</v>
      </c>
      <c r="B3916" s="43" t="s">
        <v>209</v>
      </c>
      <c r="C3916" s="43" t="s">
        <v>773</v>
      </c>
      <c r="D3916" s="44">
        <v>40094</v>
      </c>
      <c r="E3916" s="43">
        <v>42</v>
      </c>
      <c r="F3916" s="43">
        <v>3008020</v>
      </c>
      <c r="G3916" s="43">
        <v>0.05</v>
      </c>
      <c r="H3916" s="43">
        <v>150401</v>
      </c>
      <c r="I3916" s="43" t="s">
        <v>76</v>
      </c>
      <c r="J3916" s="43" t="s">
        <v>146</v>
      </c>
      <c r="K3916" s="43">
        <f t="shared" si="488"/>
        <v>2009</v>
      </c>
      <c r="L3916" s="43">
        <f t="shared" si="489"/>
        <v>0</v>
      </c>
      <c r="M3916" s="43">
        <f t="shared" si="490"/>
        <v>1</v>
      </c>
      <c r="N3916" s="43">
        <f t="shared" si="491"/>
        <v>1</v>
      </c>
      <c r="O3916" s="43" t="str">
        <f t="shared" si="492"/>
        <v>C: 4-6%</v>
      </c>
      <c r="P3916" s="45">
        <f t="shared" si="493"/>
        <v>0</v>
      </c>
      <c r="Q3916" s="45">
        <f>IF(L3916=1,F3916*INDEX(Asumsi!$B$5:$B$7,MATCH(I3916,Asumsi!$A$5:$A$7,0))-H3916,0)</f>
        <v>0</v>
      </c>
      <c r="R3916" s="46">
        <f>MIN(G3916,INDEX(Asumsi!$C$5:$C$7,MATCH(I3916,Asumsi!$A$5:$A$7,0)))</f>
        <v>0.05</v>
      </c>
      <c r="S3916" s="43">
        <f t="shared" si="494"/>
        <v>0</v>
      </c>
      <c r="T3916" s="45">
        <f t="shared" si="495"/>
        <v>0</v>
      </c>
      <c r="U3916" s="45">
        <f>IF(L3916=1,F3916*INDEX(Asumsi!$B$5:$B$7,MATCH(I3916,Asumsi!$A$5:$A$7,0))-F3916*R3916,0)</f>
        <v>0</v>
      </c>
      <c r="V3916" s="45">
        <f>IF(S3916=1,U3916*(1-Asumsi!$B$10),U3916)</f>
        <v>0</v>
      </c>
    </row>
    <row r="3917" spans="1:22" x14ac:dyDescent="0.35">
      <c r="A3917" s="43">
        <v>50304</v>
      </c>
      <c r="B3917" s="43" t="s">
        <v>202</v>
      </c>
      <c r="C3917" s="43" t="s">
        <v>858</v>
      </c>
      <c r="D3917" s="44">
        <v>40209</v>
      </c>
      <c r="E3917" s="43">
        <v>22</v>
      </c>
      <c r="F3917" s="43">
        <v>1775960</v>
      </c>
      <c r="G3917" s="43">
        <v>0.04</v>
      </c>
      <c r="H3917" s="43">
        <v>71038</v>
      </c>
      <c r="I3917" s="43" t="s">
        <v>76</v>
      </c>
      <c r="J3917" s="43" t="s">
        <v>146</v>
      </c>
      <c r="K3917" s="43">
        <f t="shared" si="488"/>
        <v>2010</v>
      </c>
      <c r="L3917" s="43">
        <f t="shared" si="489"/>
        <v>1</v>
      </c>
      <c r="M3917" s="43">
        <f t="shared" si="490"/>
        <v>0</v>
      </c>
      <c r="N3917" s="43">
        <f t="shared" si="491"/>
        <v>1</v>
      </c>
      <c r="O3917" s="43" t="str">
        <f t="shared" si="492"/>
        <v>C: 4-6%</v>
      </c>
      <c r="P3917" s="45">
        <f t="shared" si="493"/>
        <v>1704922</v>
      </c>
      <c r="Q3917" s="45">
        <f>IF(L3917=1,F3917*INDEX(Asumsi!$B$5:$B$7,MATCH(I3917,Asumsi!$A$5:$A$7,0))-H3917,0)</f>
        <v>461750</v>
      </c>
      <c r="R3917" s="46">
        <f>MIN(G3917,INDEX(Asumsi!$C$5:$C$7,MATCH(I3917,Asumsi!$A$5:$A$7,0)))</f>
        <v>0.04</v>
      </c>
      <c r="S3917" s="43">
        <f t="shared" si="494"/>
        <v>0</v>
      </c>
      <c r="T3917" s="45">
        <f t="shared" si="495"/>
        <v>0</v>
      </c>
      <c r="U3917" s="45">
        <f>IF(L3917=1,F3917*INDEX(Asumsi!$B$5:$B$7,MATCH(I3917,Asumsi!$A$5:$A$7,0))-F3917*R3917,0)</f>
        <v>461749.6</v>
      </c>
      <c r="V3917" s="45">
        <f>IF(S3917=1,U3917*(1-Asumsi!$B$10),U3917)</f>
        <v>461749.6</v>
      </c>
    </row>
    <row r="3918" spans="1:22" x14ac:dyDescent="0.35">
      <c r="A3918" s="43">
        <v>50756</v>
      </c>
      <c r="B3918" s="43" t="s">
        <v>202</v>
      </c>
      <c r="C3918" s="43" t="s">
        <v>755</v>
      </c>
      <c r="D3918" s="44">
        <v>40430</v>
      </c>
      <c r="E3918" s="43">
        <v>19</v>
      </c>
      <c r="F3918" s="43">
        <v>940780</v>
      </c>
      <c r="G3918" s="43">
        <v>0.08</v>
      </c>
      <c r="H3918" s="43">
        <v>75262</v>
      </c>
      <c r="I3918" s="43" t="s">
        <v>77</v>
      </c>
      <c r="J3918" s="43" t="s">
        <v>142</v>
      </c>
      <c r="K3918" s="43">
        <f t="shared" si="488"/>
        <v>2010</v>
      </c>
      <c r="L3918" s="43">
        <f t="shared" si="489"/>
        <v>1</v>
      </c>
      <c r="M3918" s="43">
        <f t="shared" si="490"/>
        <v>0</v>
      </c>
      <c r="N3918" s="43">
        <f t="shared" si="491"/>
        <v>1</v>
      </c>
      <c r="O3918" s="43" t="str">
        <f t="shared" si="492"/>
        <v>D: 7%+</v>
      </c>
      <c r="P3918" s="45">
        <f t="shared" si="493"/>
        <v>865518</v>
      </c>
      <c r="Q3918" s="45">
        <f>IF(L3918=1,F3918*INDEX(Asumsi!$B$5:$B$7,MATCH(I3918,Asumsi!$A$5:$A$7,0))-H3918,0)</f>
        <v>206972</v>
      </c>
      <c r="R3918" s="46">
        <f>MIN(G3918,INDEX(Asumsi!$C$5:$C$7,MATCH(I3918,Asumsi!$A$5:$A$7,0)))</f>
        <v>0.05</v>
      </c>
      <c r="S3918" s="43">
        <f t="shared" si="494"/>
        <v>1</v>
      </c>
      <c r="T3918" s="45">
        <f t="shared" si="495"/>
        <v>28223.399999999998</v>
      </c>
      <c r="U3918" s="45">
        <f>IF(L3918=1,F3918*INDEX(Asumsi!$B$5:$B$7,MATCH(I3918,Asumsi!$A$5:$A$7,0))-F3918*R3918,0)</f>
        <v>235195</v>
      </c>
      <c r="V3918" s="45">
        <f>IF(S3918=1,U3918*(1-Asumsi!$B$10),U3918)</f>
        <v>223435.25</v>
      </c>
    </row>
    <row r="3919" spans="1:22" x14ac:dyDescent="0.35">
      <c r="A3919" s="43">
        <v>51201</v>
      </c>
      <c r="B3919" s="43" t="s">
        <v>202</v>
      </c>
      <c r="C3919" s="43" t="s">
        <v>858</v>
      </c>
      <c r="D3919" s="44">
        <v>40893</v>
      </c>
      <c r="E3919" s="43">
        <v>42</v>
      </c>
      <c r="F3919" s="43">
        <v>624100</v>
      </c>
      <c r="G3919" s="43">
        <v>0.04</v>
      </c>
      <c r="H3919" s="43">
        <v>24964</v>
      </c>
      <c r="I3919" s="43" t="s">
        <v>76</v>
      </c>
      <c r="J3919" s="43" t="s">
        <v>138</v>
      </c>
      <c r="K3919" s="43">
        <f t="shared" si="488"/>
        <v>2011</v>
      </c>
      <c r="L3919" s="43">
        <f t="shared" si="489"/>
        <v>1</v>
      </c>
      <c r="M3919" s="43">
        <f t="shared" si="490"/>
        <v>0</v>
      </c>
      <c r="N3919" s="43">
        <f t="shared" si="491"/>
        <v>1</v>
      </c>
      <c r="O3919" s="43" t="str">
        <f t="shared" si="492"/>
        <v>C: 4-6%</v>
      </c>
      <c r="P3919" s="45">
        <f t="shared" si="493"/>
        <v>599136</v>
      </c>
      <c r="Q3919" s="45">
        <f>IF(L3919=1,F3919*INDEX(Asumsi!$B$5:$B$7,MATCH(I3919,Asumsi!$A$5:$A$7,0))-H3919,0)</f>
        <v>162266</v>
      </c>
      <c r="R3919" s="46">
        <f>MIN(G3919,INDEX(Asumsi!$C$5:$C$7,MATCH(I3919,Asumsi!$A$5:$A$7,0)))</f>
        <v>0.04</v>
      </c>
      <c r="S3919" s="43">
        <f t="shared" si="494"/>
        <v>0</v>
      </c>
      <c r="T3919" s="45">
        <f t="shared" si="495"/>
        <v>0</v>
      </c>
      <c r="U3919" s="45">
        <f>IF(L3919=1,F3919*INDEX(Asumsi!$B$5:$B$7,MATCH(I3919,Asumsi!$A$5:$A$7,0))-F3919*R3919,0)</f>
        <v>162266</v>
      </c>
      <c r="V3919" s="45">
        <f>IF(S3919=1,U3919*(1-Asumsi!$B$10),U3919)</f>
        <v>162266</v>
      </c>
    </row>
    <row r="3920" spans="1:22" x14ac:dyDescent="0.35">
      <c r="A3920" s="43">
        <v>51554</v>
      </c>
      <c r="B3920" s="43" t="s">
        <v>209</v>
      </c>
      <c r="C3920" s="43" t="s">
        <v>857</v>
      </c>
      <c r="D3920" s="44">
        <v>39898</v>
      </c>
      <c r="E3920" s="43">
        <v>7</v>
      </c>
      <c r="F3920" s="43">
        <v>1090080</v>
      </c>
      <c r="G3920" s="43">
        <v>0.05</v>
      </c>
      <c r="H3920" s="43">
        <v>54504</v>
      </c>
      <c r="I3920" s="43" t="s">
        <v>76</v>
      </c>
      <c r="J3920" s="43" t="s">
        <v>141</v>
      </c>
      <c r="K3920" s="43">
        <f t="shared" si="488"/>
        <v>2009</v>
      </c>
      <c r="L3920" s="43">
        <f t="shared" si="489"/>
        <v>0</v>
      </c>
      <c r="M3920" s="43">
        <f t="shared" si="490"/>
        <v>1</v>
      </c>
      <c r="N3920" s="43">
        <f t="shared" si="491"/>
        <v>1</v>
      </c>
      <c r="O3920" s="43" t="str">
        <f t="shared" si="492"/>
        <v>C: 4-6%</v>
      </c>
      <c r="P3920" s="45">
        <f t="shared" si="493"/>
        <v>0</v>
      </c>
      <c r="Q3920" s="45">
        <f>IF(L3920=1,F3920*INDEX(Asumsi!$B$5:$B$7,MATCH(I3920,Asumsi!$A$5:$A$7,0))-H3920,0)</f>
        <v>0</v>
      </c>
      <c r="R3920" s="46">
        <f>MIN(G3920,INDEX(Asumsi!$C$5:$C$7,MATCH(I3920,Asumsi!$A$5:$A$7,0)))</f>
        <v>0.05</v>
      </c>
      <c r="S3920" s="43">
        <f t="shared" si="494"/>
        <v>0</v>
      </c>
      <c r="T3920" s="45">
        <f t="shared" si="495"/>
        <v>0</v>
      </c>
      <c r="U3920" s="45">
        <f>IF(L3920=1,F3920*INDEX(Asumsi!$B$5:$B$7,MATCH(I3920,Asumsi!$A$5:$A$7,0))-F3920*R3920,0)</f>
        <v>0</v>
      </c>
      <c r="V3920" s="45">
        <f>IF(S3920=1,U3920*(1-Asumsi!$B$10),U3920)</f>
        <v>0</v>
      </c>
    </row>
    <row r="3921" spans="1:22" x14ac:dyDescent="0.35">
      <c r="A3921" s="43">
        <v>52197</v>
      </c>
      <c r="B3921" s="43" t="s">
        <v>202</v>
      </c>
      <c r="C3921" s="43" t="s">
        <v>861</v>
      </c>
      <c r="D3921" s="44">
        <v>41125</v>
      </c>
      <c r="E3921" s="43">
        <v>23</v>
      </c>
      <c r="F3921" s="43">
        <v>183880</v>
      </c>
      <c r="G3921" s="43">
        <v>0.01</v>
      </c>
      <c r="H3921" s="43">
        <v>1839</v>
      </c>
      <c r="I3921" s="43" t="s">
        <v>76</v>
      </c>
      <c r="J3921" s="43" t="s">
        <v>150</v>
      </c>
      <c r="K3921" s="43">
        <f t="shared" si="488"/>
        <v>2012</v>
      </c>
      <c r="L3921" s="43">
        <f t="shared" si="489"/>
        <v>1</v>
      </c>
      <c r="M3921" s="43">
        <f t="shared" si="490"/>
        <v>0</v>
      </c>
      <c r="N3921" s="43">
        <f t="shared" si="491"/>
        <v>1</v>
      </c>
      <c r="O3921" s="43" t="str">
        <f t="shared" si="492"/>
        <v>B: 1-3%</v>
      </c>
      <c r="P3921" s="45">
        <f t="shared" si="493"/>
        <v>182041</v>
      </c>
      <c r="Q3921" s="45">
        <f>IF(L3921=1,F3921*INDEX(Asumsi!$B$5:$B$7,MATCH(I3921,Asumsi!$A$5:$A$7,0))-H3921,0)</f>
        <v>53325</v>
      </c>
      <c r="R3921" s="46">
        <f>MIN(G3921,INDEX(Asumsi!$C$5:$C$7,MATCH(I3921,Asumsi!$A$5:$A$7,0)))</f>
        <v>0.01</v>
      </c>
      <c r="S3921" s="43">
        <f t="shared" si="494"/>
        <v>0</v>
      </c>
      <c r="T3921" s="45">
        <f t="shared" si="495"/>
        <v>0</v>
      </c>
      <c r="U3921" s="45">
        <f>IF(L3921=1,F3921*INDEX(Asumsi!$B$5:$B$7,MATCH(I3921,Asumsi!$A$5:$A$7,0))-F3921*R3921,0)</f>
        <v>53325.2</v>
      </c>
      <c r="V3921" s="45">
        <f>IF(S3921=1,U3921*(1-Asumsi!$B$10),U3921)</f>
        <v>53325.2</v>
      </c>
    </row>
    <row r="3922" spans="1:22" x14ac:dyDescent="0.35">
      <c r="A3922" s="43">
        <v>52615</v>
      </c>
      <c r="B3922" s="43" t="s">
        <v>202</v>
      </c>
      <c r="C3922" s="43" t="s">
        <v>857</v>
      </c>
      <c r="D3922" s="44">
        <v>40105</v>
      </c>
      <c r="E3922" s="43">
        <v>4</v>
      </c>
      <c r="F3922" s="43">
        <v>134440</v>
      </c>
      <c r="G3922" s="43">
        <v>0.05</v>
      </c>
      <c r="H3922" s="43">
        <v>6722</v>
      </c>
      <c r="I3922" s="43" t="s">
        <v>76</v>
      </c>
      <c r="J3922" s="43" t="s">
        <v>141</v>
      </c>
      <c r="K3922" s="43">
        <f t="shared" si="488"/>
        <v>2009</v>
      </c>
      <c r="L3922" s="43">
        <f t="shared" si="489"/>
        <v>1</v>
      </c>
      <c r="M3922" s="43">
        <f t="shared" si="490"/>
        <v>0</v>
      </c>
      <c r="N3922" s="43">
        <f t="shared" si="491"/>
        <v>1</v>
      </c>
      <c r="O3922" s="43" t="str">
        <f t="shared" si="492"/>
        <v>C: 4-6%</v>
      </c>
      <c r="P3922" s="45">
        <f t="shared" si="493"/>
        <v>127718</v>
      </c>
      <c r="Q3922" s="45">
        <f>IF(L3922=1,F3922*INDEX(Asumsi!$B$5:$B$7,MATCH(I3922,Asumsi!$A$5:$A$7,0))-H3922,0)</f>
        <v>33610</v>
      </c>
      <c r="R3922" s="46">
        <f>MIN(G3922,INDEX(Asumsi!$C$5:$C$7,MATCH(I3922,Asumsi!$A$5:$A$7,0)))</f>
        <v>0.05</v>
      </c>
      <c r="S3922" s="43">
        <f t="shared" si="494"/>
        <v>0</v>
      </c>
      <c r="T3922" s="45">
        <f t="shared" si="495"/>
        <v>0</v>
      </c>
      <c r="U3922" s="45">
        <f>IF(L3922=1,F3922*INDEX(Asumsi!$B$5:$B$7,MATCH(I3922,Asumsi!$A$5:$A$7,0))-F3922*R3922,0)</f>
        <v>33610</v>
      </c>
      <c r="V3922" s="45">
        <f>IF(S3922=1,U3922*(1-Asumsi!$B$10),U3922)</f>
        <v>33610</v>
      </c>
    </row>
    <row r="3923" spans="1:22" x14ac:dyDescent="0.35">
      <c r="A3923" s="43">
        <v>52678</v>
      </c>
      <c r="B3923" s="43" t="s">
        <v>209</v>
      </c>
      <c r="C3923" s="43" t="s">
        <v>858</v>
      </c>
      <c r="D3923" s="44">
        <v>41119</v>
      </c>
      <c r="E3923" s="43">
        <v>3</v>
      </c>
      <c r="F3923" s="43">
        <v>225580</v>
      </c>
      <c r="G3923" s="43">
        <v>0.06</v>
      </c>
      <c r="H3923" s="43">
        <v>13535</v>
      </c>
      <c r="I3923" s="43" t="s">
        <v>76</v>
      </c>
      <c r="J3923" s="43" t="s">
        <v>140</v>
      </c>
      <c r="K3923" s="43">
        <f t="shared" si="488"/>
        <v>2012</v>
      </c>
      <c r="L3923" s="43">
        <f t="shared" si="489"/>
        <v>0</v>
      </c>
      <c r="M3923" s="43">
        <f t="shared" si="490"/>
        <v>1</v>
      </c>
      <c r="N3923" s="43">
        <f t="shared" si="491"/>
        <v>1</v>
      </c>
      <c r="O3923" s="43" t="str">
        <f t="shared" si="492"/>
        <v>C: 4-6%</v>
      </c>
      <c r="P3923" s="45">
        <f t="shared" si="493"/>
        <v>0</v>
      </c>
      <c r="Q3923" s="45">
        <f>IF(L3923=1,F3923*INDEX(Asumsi!$B$5:$B$7,MATCH(I3923,Asumsi!$A$5:$A$7,0))-H3923,0)</f>
        <v>0</v>
      </c>
      <c r="R3923" s="46">
        <f>MIN(G3923,INDEX(Asumsi!$C$5:$C$7,MATCH(I3923,Asumsi!$A$5:$A$7,0)))</f>
        <v>0.05</v>
      </c>
      <c r="S3923" s="43">
        <f t="shared" si="494"/>
        <v>1</v>
      </c>
      <c r="T3923" s="45">
        <f t="shared" si="495"/>
        <v>0</v>
      </c>
      <c r="U3923" s="45">
        <f>IF(L3923=1,F3923*INDEX(Asumsi!$B$5:$B$7,MATCH(I3923,Asumsi!$A$5:$A$7,0))-F3923*R3923,0)</f>
        <v>0</v>
      </c>
      <c r="V3923" s="45">
        <f>IF(S3923=1,U3923*(1-Asumsi!$B$10),U3923)</f>
        <v>0</v>
      </c>
    </row>
    <row r="3924" spans="1:22" x14ac:dyDescent="0.35">
      <c r="A3924" s="43">
        <v>55621</v>
      </c>
      <c r="B3924" s="43" t="s">
        <v>202</v>
      </c>
      <c r="C3924" s="43" t="s">
        <v>352</v>
      </c>
      <c r="D3924" s="44">
        <v>40617</v>
      </c>
      <c r="E3924" s="43">
        <v>50</v>
      </c>
      <c r="F3924" s="43">
        <v>12713360</v>
      </c>
      <c r="G3924" s="43">
        <v>0.03</v>
      </c>
      <c r="H3924" s="43">
        <v>381401</v>
      </c>
      <c r="I3924" s="43" t="s">
        <v>75</v>
      </c>
      <c r="J3924" s="43" t="s">
        <v>135</v>
      </c>
      <c r="K3924" s="43">
        <f t="shared" si="488"/>
        <v>2011</v>
      </c>
      <c r="L3924" s="43">
        <f t="shared" si="489"/>
        <v>1</v>
      </c>
      <c r="M3924" s="43">
        <f t="shared" si="490"/>
        <v>0</v>
      </c>
      <c r="N3924" s="43">
        <f t="shared" si="491"/>
        <v>1</v>
      </c>
      <c r="O3924" s="43" t="str">
        <f t="shared" si="492"/>
        <v>B: 1-3%</v>
      </c>
      <c r="P3924" s="45">
        <f t="shared" si="493"/>
        <v>12331959</v>
      </c>
      <c r="Q3924" s="45">
        <f>IF(L3924=1,F3924*INDEX(Asumsi!$B$5:$B$7,MATCH(I3924,Asumsi!$A$5:$A$7,0))-H3924,0)</f>
        <v>3432607</v>
      </c>
      <c r="R3924" s="46">
        <f>MIN(G3924,INDEX(Asumsi!$C$5:$C$7,MATCH(I3924,Asumsi!$A$5:$A$7,0)))</f>
        <v>0.03</v>
      </c>
      <c r="S3924" s="43">
        <f t="shared" si="494"/>
        <v>0</v>
      </c>
      <c r="T3924" s="45">
        <f t="shared" si="495"/>
        <v>0</v>
      </c>
      <c r="U3924" s="45">
        <f>IF(L3924=1,F3924*INDEX(Asumsi!$B$5:$B$7,MATCH(I3924,Asumsi!$A$5:$A$7,0))-F3924*R3924,0)</f>
        <v>3432607.2</v>
      </c>
      <c r="V3924" s="45">
        <f>IF(S3924=1,U3924*(1-Asumsi!$B$10),U3924)</f>
        <v>3432607.2</v>
      </c>
    </row>
    <row r="3925" spans="1:22" x14ac:dyDescent="0.35">
      <c r="A3925" s="43">
        <v>56423</v>
      </c>
      <c r="B3925" s="43" t="s">
        <v>202</v>
      </c>
      <c r="C3925" s="43" t="s">
        <v>864</v>
      </c>
      <c r="D3925" s="44">
        <v>40902</v>
      </c>
      <c r="E3925" s="43">
        <v>41</v>
      </c>
      <c r="F3925" s="43">
        <v>341640</v>
      </c>
      <c r="G3925" s="43">
        <v>0</v>
      </c>
      <c r="H3925" s="43">
        <v>0</v>
      </c>
      <c r="I3925" s="43" t="s">
        <v>76</v>
      </c>
      <c r="J3925" s="43" t="s">
        <v>149</v>
      </c>
      <c r="K3925" s="43">
        <f t="shared" si="488"/>
        <v>2011</v>
      </c>
      <c r="L3925" s="43">
        <f t="shared" si="489"/>
        <v>1</v>
      </c>
      <c r="M3925" s="43">
        <f t="shared" si="490"/>
        <v>0</v>
      </c>
      <c r="N3925" s="43">
        <f t="shared" si="491"/>
        <v>1</v>
      </c>
      <c r="O3925" s="43" t="str">
        <f t="shared" si="492"/>
        <v>A: 0%</v>
      </c>
      <c r="P3925" s="45">
        <f t="shared" si="493"/>
        <v>341640</v>
      </c>
      <c r="Q3925" s="45">
        <f>IF(L3925=1,F3925*INDEX(Asumsi!$B$5:$B$7,MATCH(I3925,Asumsi!$A$5:$A$7,0))-H3925,0)</f>
        <v>102492</v>
      </c>
      <c r="R3925" s="46">
        <f>MIN(G3925,INDEX(Asumsi!$C$5:$C$7,MATCH(I3925,Asumsi!$A$5:$A$7,0)))</f>
        <v>0</v>
      </c>
      <c r="S3925" s="43">
        <f t="shared" si="494"/>
        <v>0</v>
      </c>
      <c r="T3925" s="45">
        <f t="shared" si="495"/>
        <v>0</v>
      </c>
      <c r="U3925" s="45">
        <f>IF(L3925=1,F3925*INDEX(Asumsi!$B$5:$B$7,MATCH(I3925,Asumsi!$A$5:$A$7,0))-F3925*R3925,0)</f>
        <v>102492</v>
      </c>
      <c r="V3925" s="45">
        <f>IF(S3925=1,U3925*(1-Asumsi!$B$10),U3925)</f>
        <v>102492</v>
      </c>
    </row>
    <row r="3926" spans="1:22" x14ac:dyDescent="0.35">
      <c r="A3926" s="43">
        <v>56644</v>
      </c>
      <c r="B3926" s="43" t="s">
        <v>202</v>
      </c>
      <c r="C3926" s="43" t="s">
        <v>310</v>
      </c>
      <c r="D3926" s="44">
        <v>41241</v>
      </c>
      <c r="E3926" s="43">
        <v>36</v>
      </c>
      <c r="F3926" s="43">
        <v>164180</v>
      </c>
      <c r="G3926" s="43">
        <v>0.02</v>
      </c>
      <c r="H3926" s="43">
        <v>3284</v>
      </c>
      <c r="I3926" s="43" t="s">
        <v>76</v>
      </c>
      <c r="J3926" s="43" t="s">
        <v>147</v>
      </c>
      <c r="K3926" s="43">
        <f t="shared" si="488"/>
        <v>2012</v>
      </c>
      <c r="L3926" s="43">
        <f t="shared" si="489"/>
        <v>1</v>
      </c>
      <c r="M3926" s="43">
        <f t="shared" si="490"/>
        <v>0</v>
      </c>
      <c r="N3926" s="43">
        <f t="shared" si="491"/>
        <v>1</v>
      </c>
      <c r="O3926" s="43" t="str">
        <f t="shared" si="492"/>
        <v>B: 1-3%</v>
      </c>
      <c r="P3926" s="45">
        <f t="shared" si="493"/>
        <v>160896</v>
      </c>
      <c r="Q3926" s="45">
        <f>IF(L3926=1,F3926*INDEX(Asumsi!$B$5:$B$7,MATCH(I3926,Asumsi!$A$5:$A$7,0))-H3926,0)</f>
        <v>45970</v>
      </c>
      <c r="R3926" s="46">
        <f>MIN(G3926,INDEX(Asumsi!$C$5:$C$7,MATCH(I3926,Asumsi!$A$5:$A$7,0)))</f>
        <v>0.02</v>
      </c>
      <c r="S3926" s="43">
        <f t="shared" si="494"/>
        <v>0</v>
      </c>
      <c r="T3926" s="45">
        <f t="shared" si="495"/>
        <v>0</v>
      </c>
      <c r="U3926" s="45">
        <f>IF(L3926=1,F3926*INDEX(Asumsi!$B$5:$B$7,MATCH(I3926,Asumsi!$A$5:$A$7,0))-F3926*R3926,0)</f>
        <v>45970.400000000001</v>
      </c>
      <c r="V3926" s="45">
        <f>IF(S3926=1,U3926*(1-Asumsi!$B$10),U3926)</f>
        <v>45970.400000000001</v>
      </c>
    </row>
    <row r="3927" spans="1:22" x14ac:dyDescent="0.35">
      <c r="A3927" s="43">
        <v>57280</v>
      </c>
      <c r="B3927" s="43" t="s">
        <v>202</v>
      </c>
      <c r="C3927" s="43" t="s">
        <v>864</v>
      </c>
      <c r="D3927" s="44">
        <v>40939</v>
      </c>
      <c r="E3927" s="43">
        <v>44</v>
      </c>
      <c r="F3927" s="43">
        <v>599700</v>
      </c>
      <c r="G3927" s="43">
        <v>0.03</v>
      </c>
      <c r="H3927" s="43">
        <v>17991</v>
      </c>
      <c r="I3927" s="43" t="s">
        <v>76</v>
      </c>
      <c r="J3927" s="43" t="s">
        <v>145</v>
      </c>
      <c r="K3927" s="43">
        <f t="shared" si="488"/>
        <v>2012</v>
      </c>
      <c r="L3927" s="43">
        <f t="shared" si="489"/>
        <v>1</v>
      </c>
      <c r="M3927" s="43">
        <f t="shared" si="490"/>
        <v>0</v>
      </c>
      <c r="N3927" s="43">
        <f t="shared" si="491"/>
        <v>1</v>
      </c>
      <c r="O3927" s="43" t="str">
        <f t="shared" si="492"/>
        <v>B: 1-3%</v>
      </c>
      <c r="P3927" s="45">
        <f t="shared" si="493"/>
        <v>581709</v>
      </c>
      <c r="Q3927" s="45">
        <f>IF(L3927=1,F3927*INDEX(Asumsi!$B$5:$B$7,MATCH(I3927,Asumsi!$A$5:$A$7,0))-H3927,0)</f>
        <v>161919</v>
      </c>
      <c r="R3927" s="46">
        <f>MIN(G3927,INDEX(Asumsi!$C$5:$C$7,MATCH(I3927,Asumsi!$A$5:$A$7,0)))</f>
        <v>0.03</v>
      </c>
      <c r="S3927" s="43">
        <f t="shared" si="494"/>
        <v>0</v>
      </c>
      <c r="T3927" s="45">
        <f t="shared" si="495"/>
        <v>0</v>
      </c>
      <c r="U3927" s="45">
        <f>IF(L3927=1,F3927*INDEX(Asumsi!$B$5:$B$7,MATCH(I3927,Asumsi!$A$5:$A$7,0))-F3927*R3927,0)</f>
        <v>161919</v>
      </c>
      <c r="V3927" s="45">
        <f>IF(S3927=1,U3927*(1-Asumsi!$B$10),U3927)</f>
        <v>161919</v>
      </c>
    </row>
    <row r="3928" spans="1:22" x14ac:dyDescent="0.35">
      <c r="A3928" s="43">
        <v>57478</v>
      </c>
      <c r="B3928" s="43" t="s">
        <v>202</v>
      </c>
      <c r="C3928" s="43" t="s">
        <v>730</v>
      </c>
      <c r="D3928" s="44">
        <v>40454</v>
      </c>
      <c r="E3928" s="43">
        <v>36</v>
      </c>
      <c r="F3928" s="43">
        <v>127060</v>
      </c>
      <c r="G3928" s="43">
        <v>0.1</v>
      </c>
      <c r="H3928" s="43">
        <v>12706</v>
      </c>
      <c r="I3928" s="43" t="s">
        <v>76</v>
      </c>
      <c r="J3928" s="43" t="s">
        <v>150</v>
      </c>
      <c r="K3928" s="43">
        <f t="shared" si="488"/>
        <v>2010</v>
      </c>
      <c r="L3928" s="43">
        <f t="shared" si="489"/>
        <v>1</v>
      </c>
      <c r="M3928" s="43">
        <f t="shared" si="490"/>
        <v>0</v>
      </c>
      <c r="N3928" s="43">
        <f t="shared" si="491"/>
        <v>1</v>
      </c>
      <c r="O3928" s="43" t="str">
        <f t="shared" si="492"/>
        <v>D: 7%+</v>
      </c>
      <c r="P3928" s="45">
        <f t="shared" si="493"/>
        <v>114354</v>
      </c>
      <c r="Q3928" s="45">
        <f>IF(L3928=1,F3928*INDEX(Asumsi!$B$5:$B$7,MATCH(I3928,Asumsi!$A$5:$A$7,0))-H3928,0)</f>
        <v>25412</v>
      </c>
      <c r="R3928" s="46">
        <f>MIN(G3928,INDEX(Asumsi!$C$5:$C$7,MATCH(I3928,Asumsi!$A$5:$A$7,0)))</f>
        <v>0.05</v>
      </c>
      <c r="S3928" s="43">
        <f t="shared" si="494"/>
        <v>1</v>
      </c>
      <c r="T3928" s="45">
        <f t="shared" si="495"/>
        <v>6353</v>
      </c>
      <c r="U3928" s="45">
        <f>IF(L3928=1,F3928*INDEX(Asumsi!$B$5:$B$7,MATCH(I3928,Asumsi!$A$5:$A$7,0))-F3928*R3928,0)</f>
        <v>31765</v>
      </c>
      <c r="V3928" s="45">
        <f>IF(S3928=1,U3928*(1-Asumsi!$B$10),U3928)</f>
        <v>30176.75</v>
      </c>
    </row>
    <row r="3929" spans="1:22" x14ac:dyDescent="0.35">
      <c r="A3929" s="43">
        <v>57510</v>
      </c>
      <c r="B3929" s="43" t="s">
        <v>209</v>
      </c>
      <c r="C3929" s="43" t="s">
        <v>862</v>
      </c>
      <c r="D3929" s="44">
        <v>40887</v>
      </c>
      <c r="E3929" s="43">
        <v>6</v>
      </c>
      <c r="F3929" s="43">
        <v>96100</v>
      </c>
      <c r="G3929" s="43">
        <v>0.01</v>
      </c>
      <c r="H3929" s="43">
        <v>961</v>
      </c>
      <c r="I3929" s="43" t="s">
        <v>76</v>
      </c>
      <c r="J3929" s="43" t="s">
        <v>145</v>
      </c>
      <c r="K3929" s="43">
        <f t="shared" si="488"/>
        <v>2011</v>
      </c>
      <c r="L3929" s="43">
        <f t="shared" si="489"/>
        <v>0</v>
      </c>
      <c r="M3929" s="43">
        <f t="shared" si="490"/>
        <v>1</v>
      </c>
      <c r="N3929" s="43">
        <f t="shared" si="491"/>
        <v>1</v>
      </c>
      <c r="O3929" s="43" t="str">
        <f t="shared" si="492"/>
        <v>B: 1-3%</v>
      </c>
      <c r="P3929" s="45">
        <f t="shared" si="493"/>
        <v>0</v>
      </c>
      <c r="Q3929" s="45">
        <f>IF(L3929=1,F3929*INDEX(Asumsi!$B$5:$B$7,MATCH(I3929,Asumsi!$A$5:$A$7,0))-H3929,0)</f>
        <v>0</v>
      </c>
      <c r="R3929" s="46">
        <f>MIN(G3929,INDEX(Asumsi!$C$5:$C$7,MATCH(I3929,Asumsi!$A$5:$A$7,0)))</f>
        <v>0.01</v>
      </c>
      <c r="S3929" s="43">
        <f t="shared" si="494"/>
        <v>0</v>
      </c>
      <c r="T3929" s="45">
        <f t="shared" si="495"/>
        <v>0</v>
      </c>
      <c r="U3929" s="45">
        <f>IF(L3929=1,F3929*INDEX(Asumsi!$B$5:$B$7,MATCH(I3929,Asumsi!$A$5:$A$7,0))-F3929*R3929,0)</f>
        <v>0</v>
      </c>
      <c r="V3929" s="45">
        <f>IF(S3929=1,U3929*(1-Asumsi!$B$10),U3929)</f>
        <v>0</v>
      </c>
    </row>
    <row r="3930" spans="1:22" x14ac:dyDescent="0.35">
      <c r="A3930" s="43">
        <v>57767</v>
      </c>
      <c r="B3930" s="43" t="s">
        <v>202</v>
      </c>
      <c r="C3930" s="43" t="s">
        <v>857</v>
      </c>
      <c r="D3930" s="44">
        <v>41010</v>
      </c>
      <c r="E3930" s="43">
        <v>34</v>
      </c>
      <c r="F3930" s="43">
        <v>6747419</v>
      </c>
      <c r="G3930" s="43">
        <v>0.01</v>
      </c>
      <c r="H3930" s="43">
        <v>67474</v>
      </c>
      <c r="I3930" s="43" t="s">
        <v>77</v>
      </c>
      <c r="J3930" s="43" t="s">
        <v>137</v>
      </c>
      <c r="K3930" s="43">
        <f t="shared" si="488"/>
        <v>2012</v>
      </c>
      <c r="L3930" s="43">
        <f t="shared" si="489"/>
        <v>1</v>
      </c>
      <c r="M3930" s="43">
        <f t="shared" si="490"/>
        <v>0</v>
      </c>
      <c r="N3930" s="43">
        <f t="shared" si="491"/>
        <v>1</v>
      </c>
      <c r="O3930" s="43" t="str">
        <f t="shared" si="492"/>
        <v>B: 1-3%</v>
      </c>
      <c r="P3930" s="45">
        <f t="shared" si="493"/>
        <v>6679945</v>
      </c>
      <c r="Q3930" s="45">
        <f>IF(L3930=1,F3930*INDEX(Asumsi!$B$5:$B$7,MATCH(I3930,Asumsi!$A$5:$A$7,0))-H3930,0)</f>
        <v>1956751.7</v>
      </c>
      <c r="R3930" s="46">
        <f>MIN(G3930,INDEX(Asumsi!$C$5:$C$7,MATCH(I3930,Asumsi!$A$5:$A$7,0)))</f>
        <v>0.01</v>
      </c>
      <c r="S3930" s="43">
        <f t="shared" si="494"/>
        <v>0</v>
      </c>
      <c r="T3930" s="45">
        <f t="shared" si="495"/>
        <v>0</v>
      </c>
      <c r="U3930" s="45">
        <f>IF(L3930=1,F3930*INDEX(Asumsi!$B$5:$B$7,MATCH(I3930,Asumsi!$A$5:$A$7,0))-F3930*R3930,0)</f>
        <v>1956751.51</v>
      </c>
      <c r="V3930" s="45">
        <f>IF(S3930=1,U3930*(1-Asumsi!$B$10),U3930)</f>
        <v>1956751.51</v>
      </c>
    </row>
    <row r="3931" spans="1:22" x14ac:dyDescent="0.35">
      <c r="A3931" s="43">
        <v>57799</v>
      </c>
      <c r="B3931" s="43" t="s">
        <v>202</v>
      </c>
      <c r="C3931" s="43" t="s">
        <v>860</v>
      </c>
      <c r="D3931" s="44">
        <v>40786</v>
      </c>
      <c r="E3931" s="43">
        <v>25</v>
      </c>
      <c r="F3931" s="43">
        <v>24686140</v>
      </c>
      <c r="G3931" s="43">
        <v>0.02</v>
      </c>
      <c r="H3931" s="43">
        <v>493723</v>
      </c>
      <c r="I3931" s="43" t="s">
        <v>77</v>
      </c>
      <c r="J3931" s="43" t="s">
        <v>134</v>
      </c>
      <c r="K3931" s="43">
        <f t="shared" si="488"/>
        <v>2011</v>
      </c>
      <c r="L3931" s="43">
        <f t="shared" si="489"/>
        <v>1</v>
      </c>
      <c r="M3931" s="43">
        <f t="shared" si="490"/>
        <v>0</v>
      </c>
      <c r="N3931" s="43">
        <f t="shared" si="491"/>
        <v>1</v>
      </c>
      <c r="O3931" s="43" t="str">
        <f t="shared" si="492"/>
        <v>B: 1-3%</v>
      </c>
      <c r="P3931" s="45">
        <f t="shared" si="493"/>
        <v>24192417</v>
      </c>
      <c r="Q3931" s="45">
        <f>IF(L3931=1,F3931*INDEX(Asumsi!$B$5:$B$7,MATCH(I3931,Asumsi!$A$5:$A$7,0))-H3931,0)</f>
        <v>6912119</v>
      </c>
      <c r="R3931" s="46">
        <f>MIN(G3931,INDEX(Asumsi!$C$5:$C$7,MATCH(I3931,Asumsi!$A$5:$A$7,0)))</f>
        <v>0.02</v>
      </c>
      <c r="S3931" s="43">
        <f t="shared" si="494"/>
        <v>0</v>
      </c>
      <c r="T3931" s="45">
        <f t="shared" si="495"/>
        <v>0</v>
      </c>
      <c r="U3931" s="45">
        <f>IF(L3931=1,F3931*INDEX(Asumsi!$B$5:$B$7,MATCH(I3931,Asumsi!$A$5:$A$7,0))-F3931*R3931,0)</f>
        <v>6912119.2000000002</v>
      </c>
      <c r="V3931" s="45">
        <f>IF(S3931=1,U3931*(1-Asumsi!$B$10),U3931)</f>
        <v>6912119.2000000002</v>
      </c>
    </row>
    <row r="3932" spans="1:22" x14ac:dyDescent="0.35">
      <c r="A3932" s="43">
        <v>58595</v>
      </c>
      <c r="B3932" s="43" t="s">
        <v>202</v>
      </c>
      <c r="C3932" s="43" t="s">
        <v>352</v>
      </c>
      <c r="D3932" s="44">
        <v>40419</v>
      </c>
      <c r="E3932" s="43">
        <v>41</v>
      </c>
      <c r="F3932" s="43">
        <v>1624420</v>
      </c>
      <c r="G3932" s="43">
        <v>0.06</v>
      </c>
      <c r="H3932" s="43">
        <v>97465</v>
      </c>
      <c r="I3932" s="43" t="s">
        <v>75</v>
      </c>
      <c r="J3932" s="43" t="s">
        <v>144</v>
      </c>
      <c r="K3932" s="43">
        <f t="shared" si="488"/>
        <v>2010</v>
      </c>
      <c r="L3932" s="43">
        <f t="shared" si="489"/>
        <v>1</v>
      </c>
      <c r="M3932" s="43">
        <f t="shared" si="490"/>
        <v>0</v>
      </c>
      <c r="N3932" s="43">
        <f t="shared" si="491"/>
        <v>1</v>
      </c>
      <c r="O3932" s="43" t="str">
        <f t="shared" si="492"/>
        <v>C: 4-6%</v>
      </c>
      <c r="P3932" s="45">
        <f t="shared" si="493"/>
        <v>1526955</v>
      </c>
      <c r="Q3932" s="45">
        <f>IF(L3932=1,F3932*INDEX(Asumsi!$B$5:$B$7,MATCH(I3932,Asumsi!$A$5:$A$7,0))-H3932,0)</f>
        <v>389861</v>
      </c>
      <c r="R3932" s="46">
        <f>MIN(G3932,INDEX(Asumsi!$C$5:$C$7,MATCH(I3932,Asumsi!$A$5:$A$7,0)))</f>
        <v>0.03</v>
      </c>
      <c r="S3932" s="43">
        <f t="shared" si="494"/>
        <v>1</v>
      </c>
      <c r="T3932" s="45">
        <f t="shared" si="495"/>
        <v>48732.6</v>
      </c>
      <c r="U3932" s="45">
        <f>IF(L3932=1,F3932*INDEX(Asumsi!$B$5:$B$7,MATCH(I3932,Asumsi!$A$5:$A$7,0))-F3932*R3932,0)</f>
        <v>438593.4</v>
      </c>
      <c r="V3932" s="45">
        <f>IF(S3932=1,U3932*(1-Asumsi!$B$10),U3932)</f>
        <v>416663.73</v>
      </c>
    </row>
    <row r="3933" spans="1:22" x14ac:dyDescent="0.35">
      <c r="A3933" s="43">
        <v>58755</v>
      </c>
      <c r="B3933" s="43" t="s">
        <v>202</v>
      </c>
      <c r="C3933" s="43" t="s">
        <v>773</v>
      </c>
      <c r="D3933" s="44">
        <v>40880</v>
      </c>
      <c r="E3933" s="43">
        <v>7</v>
      </c>
      <c r="F3933" s="43">
        <v>31220</v>
      </c>
      <c r="G3933" s="43">
        <v>0.03</v>
      </c>
      <c r="H3933" s="43">
        <v>937</v>
      </c>
      <c r="I3933" s="43" t="s">
        <v>76</v>
      </c>
      <c r="J3933" s="43" t="s">
        <v>138</v>
      </c>
      <c r="K3933" s="43">
        <f t="shared" si="488"/>
        <v>2011</v>
      </c>
      <c r="L3933" s="43">
        <f t="shared" si="489"/>
        <v>1</v>
      </c>
      <c r="M3933" s="43">
        <f t="shared" si="490"/>
        <v>0</v>
      </c>
      <c r="N3933" s="43">
        <f t="shared" si="491"/>
        <v>1</v>
      </c>
      <c r="O3933" s="43" t="str">
        <f t="shared" si="492"/>
        <v>B: 1-3%</v>
      </c>
      <c r="P3933" s="45">
        <f t="shared" si="493"/>
        <v>30283</v>
      </c>
      <c r="Q3933" s="45">
        <f>IF(L3933=1,F3933*INDEX(Asumsi!$B$5:$B$7,MATCH(I3933,Asumsi!$A$5:$A$7,0))-H3933,0)</f>
        <v>8429</v>
      </c>
      <c r="R3933" s="46">
        <f>MIN(G3933,INDEX(Asumsi!$C$5:$C$7,MATCH(I3933,Asumsi!$A$5:$A$7,0)))</f>
        <v>0.03</v>
      </c>
      <c r="S3933" s="43">
        <f t="shared" si="494"/>
        <v>0</v>
      </c>
      <c r="T3933" s="45">
        <f t="shared" si="495"/>
        <v>0</v>
      </c>
      <c r="U3933" s="45">
        <f>IF(L3933=1,F3933*INDEX(Asumsi!$B$5:$B$7,MATCH(I3933,Asumsi!$A$5:$A$7,0))-F3933*R3933,0)</f>
        <v>8429.4</v>
      </c>
      <c r="V3933" s="45">
        <f>IF(S3933=1,U3933*(1-Asumsi!$B$10),U3933)</f>
        <v>8429.4</v>
      </c>
    </row>
    <row r="3934" spans="1:22" x14ac:dyDescent="0.35">
      <c r="A3934" s="43">
        <v>59008</v>
      </c>
      <c r="B3934" s="43" t="s">
        <v>202</v>
      </c>
      <c r="C3934" s="43" t="s">
        <v>409</v>
      </c>
      <c r="D3934" s="44">
        <v>40450</v>
      </c>
      <c r="E3934" s="43">
        <v>39</v>
      </c>
      <c r="F3934" s="43">
        <v>6903700</v>
      </c>
      <c r="G3934" s="43">
        <v>0.05</v>
      </c>
      <c r="H3934" s="43">
        <v>345185</v>
      </c>
      <c r="I3934" s="43" t="s">
        <v>77</v>
      </c>
      <c r="J3934" s="43" t="s">
        <v>134</v>
      </c>
      <c r="K3934" s="43">
        <f t="shared" si="488"/>
        <v>2010</v>
      </c>
      <c r="L3934" s="43">
        <f t="shared" si="489"/>
        <v>1</v>
      </c>
      <c r="M3934" s="43">
        <f t="shared" si="490"/>
        <v>0</v>
      </c>
      <c r="N3934" s="43">
        <f t="shared" si="491"/>
        <v>1</v>
      </c>
      <c r="O3934" s="43" t="str">
        <f t="shared" si="492"/>
        <v>C: 4-6%</v>
      </c>
      <c r="P3934" s="45">
        <f t="shared" si="493"/>
        <v>6558515</v>
      </c>
      <c r="Q3934" s="45">
        <f>IF(L3934=1,F3934*INDEX(Asumsi!$B$5:$B$7,MATCH(I3934,Asumsi!$A$5:$A$7,0))-H3934,0)</f>
        <v>1725925</v>
      </c>
      <c r="R3934" s="46">
        <f>MIN(G3934,INDEX(Asumsi!$C$5:$C$7,MATCH(I3934,Asumsi!$A$5:$A$7,0)))</f>
        <v>0.05</v>
      </c>
      <c r="S3934" s="43">
        <f t="shared" si="494"/>
        <v>0</v>
      </c>
      <c r="T3934" s="45">
        <f t="shared" si="495"/>
        <v>0</v>
      </c>
      <c r="U3934" s="45">
        <f>IF(L3934=1,F3934*INDEX(Asumsi!$B$5:$B$7,MATCH(I3934,Asumsi!$A$5:$A$7,0))-F3934*R3934,0)</f>
        <v>1725925</v>
      </c>
      <c r="V3934" s="45">
        <f>IF(S3934=1,U3934*(1-Asumsi!$B$10),U3934)</f>
        <v>1725925</v>
      </c>
    </row>
    <row r="3935" spans="1:22" x14ac:dyDescent="0.35">
      <c r="A3935" s="43">
        <v>59205</v>
      </c>
      <c r="B3935" s="43" t="s">
        <v>202</v>
      </c>
      <c r="C3935" s="43" t="s">
        <v>352</v>
      </c>
      <c r="D3935" s="44">
        <v>40847</v>
      </c>
      <c r="E3935" s="43">
        <v>11</v>
      </c>
      <c r="F3935" s="43">
        <v>109180</v>
      </c>
      <c r="G3935" s="43">
        <v>0</v>
      </c>
      <c r="H3935" s="43">
        <v>0</v>
      </c>
      <c r="I3935" s="43" t="s">
        <v>76</v>
      </c>
      <c r="J3935" s="43" t="s">
        <v>149</v>
      </c>
      <c r="K3935" s="43">
        <f t="shared" si="488"/>
        <v>2011</v>
      </c>
      <c r="L3935" s="43">
        <f t="shared" si="489"/>
        <v>1</v>
      </c>
      <c r="M3935" s="43">
        <f t="shared" si="490"/>
        <v>0</v>
      </c>
      <c r="N3935" s="43">
        <f t="shared" si="491"/>
        <v>1</v>
      </c>
      <c r="O3935" s="43" t="str">
        <f t="shared" si="492"/>
        <v>A: 0%</v>
      </c>
      <c r="P3935" s="45">
        <f t="shared" si="493"/>
        <v>109180</v>
      </c>
      <c r="Q3935" s="45">
        <f>IF(L3935=1,F3935*INDEX(Asumsi!$B$5:$B$7,MATCH(I3935,Asumsi!$A$5:$A$7,0))-H3935,0)</f>
        <v>32754</v>
      </c>
      <c r="R3935" s="46">
        <f>MIN(G3935,INDEX(Asumsi!$C$5:$C$7,MATCH(I3935,Asumsi!$A$5:$A$7,0)))</f>
        <v>0</v>
      </c>
      <c r="S3935" s="43">
        <f t="shared" si="494"/>
        <v>0</v>
      </c>
      <c r="T3935" s="45">
        <f t="shared" si="495"/>
        <v>0</v>
      </c>
      <c r="U3935" s="45">
        <f>IF(L3935=1,F3935*INDEX(Asumsi!$B$5:$B$7,MATCH(I3935,Asumsi!$A$5:$A$7,0))-F3935*R3935,0)</f>
        <v>32754</v>
      </c>
      <c r="V3935" s="45">
        <f>IF(S3935=1,U3935*(1-Asumsi!$B$10),U3935)</f>
        <v>32754</v>
      </c>
    </row>
    <row r="3936" spans="1:22" x14ac:dyDescent="0.35">
      <c r="A3936" s="43">
        <v>59776</v>
      </c>
      <c r="B3936" s="43" t="s">
        <v>209</v>
      </c>
      <c r="C3936" s="43" t="s">
        <v>861</v>
      </c>
      <c r="D3936" s="44">
        <v>39881</v>
      </c>
      <c r="E3936" s="43">
        <v>35</v>
      </c>
      <c r="F3936" s="43">
        <v>570020</v>
      </c>
      <c r="G3936" s="43">
        <v>0.01</v>
      </c>
      <c r="H3936" s="43">
        <v>5700</v>
      </c>
      <c r="I3936" s="43" t="s">
        <v>76</v>
      </c>
      <c r="J3936" s="43" t="s">
        <v>146</v>
      </c>
      <c r="K3936" s="43">
        <f t="shared" si="488"/>
        <v>2009</v>
      </c>
      <c r="L3936" s="43">
        <f t="shared" si="489"/>
        <v>0</v>
      </c>
      <c r="M3936" s="43">
        <f t="shared" si="490"/>
        <v>1</v>
      </c>
      <c r="N3936" s="43">
        <f t="shared" si="491"/>
        <v>1</v>
      </c>
      <c r="O3936" s="43" t="str">
        <f t="shared" si="492"/>
        <v>B: 1-3%</v>
      </c>
      <c r="P3936" s="45">
        <f t="shared" si="493"/>
        <v>0</v>
      </c>
      <c r="Q3936" s="45">
        <f>IF(L3936=1,F3936*INDEX(Asumsi!$B$5:$B$7,MATCH(I3936,Asumsi!$A$5:$A$7,0))-H3936,0)</f>
        <v>0</v>
      </c>
      <c r="R3936" s="46">
        <f>MIN(G3936,INDEX(Asumsi!$C$5:$C$7,MATCH(I3936,Asumsi!$A$5:$A$7,0)))</f>
        <v>0.01</v>
      </c>
      <c r="S3936" s="43">
        <f t="shared" si="494"/>
        <v>0</v>
      </c>
      <c r="T3936" s="45">
        <f t="shared" si="495"/>
        <v>0</v>
      </c>
      <c r="U3936" s="45">
        <f>IF(L3936=1,F3936*INDEX(Asumsi!$B$5:$B$7,MATCH(I3936,Asumsi!$A$5:$A$7,0))-F3936*R3936,0)</f>
        <v>0</v>
      </c>
      <c r="V3936" s="45">
        <f>IF(S3936=1,U3936*(1-Asumsi!$B$10),U3936)</f>
        <v>0</v>
      </c>
    </row>
    <row r="3937" spans="1:22" x14ac:dyDescent="0.35">
      <c r="A3937" s="43">
        <v>59809</v>
      </c>
      <c r="B3937" s="43" t="s">
        <v>202</v>
      </c>
      <c r="C3937" s="43" t="s">
        <v>773</v>
      </c>
      <c r="D3937" s="44">
        <v>40610</v>
      </c>
      <c r="E3937" s="43">
        <v>12</v>
      </c>
      <c r="F3937" s="43">
        <v>277340</v>
      </c>
      <c r="G3937" s="43">
        <v>0.08</v>
      </c>
      <c r="H3937" s="43">
        <v>22187</v>
      </c>
      <c r="I3937" s="43" t="s">
        <v>76</v>
      </c>
      <c r="J3937" s="43" t="s">
        <v>138</v>
      </c>
      <c r="K3937" s="43">
        <f t="shared" si="488"/>
        <v>2011</v>
      </c>
      <c r="L3937" s="43">
        <f t="shared" si="489"/>
        <v>1</v>
      </c>
      <c r="M3937" s="43">
        <f t="shared" si="490"/>
        <v>0</v>
      </c>
      <c r="N3937" s="43">
        <f t="shared" si="491"/>
        <v>1</v>
      </c>
      <c r="O3937" s="43" t="str">
        <f t="shared" si="492"/>
        <v>D: 7%+</v>
      </c>
      <c r="P3937" s="45">
        <f t="shared" si="493"/>
        <v>255153</v>
      </c>
      <c r="Q3937" s="45">
        <f>IF(L3937=1,F3937*INDEX(Asumsi!$B$5:$B$7,MATCH(I3937,Asumsi!$A$5:$A$7,0))-H3937,0)</f>
        <v>61015</v>
      </c>
      <c r="R3937" s="46">
        <f>MIN(G3937,INDEX(Asumsi!$C$5:$C$7,MATCH(I3937,Asumsi!$A$5:$A$7,0)))</f>
        <v>0.05</v>
      </c>
      <c r="S3937" s="43">
        <f t="shared" si="494"/>
        <v>1</v>
      </c>
      <c r="T3937" s="45">
        <f t="shared" si="495"/>
        <v>8320.1999999999989</v>
      </c>
      <c r="U3937" s="45">
        <f>IF(L3937=1,F3937*INDEX(Asumsi!$B$5:$B$7,MATCH(I3937,Asumsi!$A$5:$A$7,0))-F3937*R3937,0)</f>
        <v>69335</v>
      </c>
      <c r="V3937" s="45">
        <f>IF(S3937=1,U3937*(1-Asumsi!$B$10),U3937)</f>
        <v>65868.25</v>
      </c>
    </row>
    <row r="3938" spans="1:22" x14ac:dyDescent="0.35">
      <c r="A3938" s="43">
        <v>59943</v>
      </c>
      <c r="B3938" s="43" t="s">
        <v>202</v>
      </c>
      <c r="C3938" s="43" t="s">
        <v>755</v>
      </c>
      <c r="D3938" s="44">
        <v>40338</v>
      </c>
      <c r="E3938" s="43">
        <v>43</v>
      </c>
      <c r="F3938" s="43">
        <v>1359300</v>
      </c>
      <c r="G3938" s="43">
        <v>0</v>
      </c>
      <c r="H3938" s="43">
        <v>0</v>
      </c>
      <c r="I3938" s="43" t="s">
        <v>76</v>
      </c>
      <c r="J3938" s="43" t="s">
        <v>138</v>
      </c>
      <c r="K3938" s="43">
        <f t="shared" si="488"/>
        <v>2010</v>
      </c>
      <c r="L3938" s="43">
        <f t="shared" si="489"/>
        <v>1</v>
      </c>
      <c r="M3938" s="43">
        <f t="shared" si="490"/>
        <v>0</v>
      </c>
      <c r="N3938" s="43">
        <f t="shared" si="491"/>
        <v>1</v>
      </c>
      <c r="O3938" s="43" t="str">
        <f t="shared" si="492"/>
        <v>A: 0%</v>
      </c>
      <c r="P3938" s="45">
        <f t="shared" si="493"/>
        <v>1359300</v>
      </c>
      <c r="Q3938" s="45">
        <f>IF(L3938=1,F3938*INDEX(Asumsi!$B$5:$B$7,MATCH(I3938,Asumsi!$A$5:$A$7,0))-H3938,0)</f>
        <v>407790</v>
      </c>
      <c r="R3938" s="46">
        <f>MIN(G3938,INDEX(Asumsi!$C$5:$C$7,MATCH(I3938,Asumsi!$A$5:$A$7,0)))</f>
        <v>0</v>
      </c>
      <c r="S3938" s="43">
        <f t="shared" si="494"/>
        <v>0</v>
      </c>
      <c r="T3938" s="45">
        <f t="shared" si="495"/>
        <v>0</v>
      </c>
      <c r="U3938" s="45">
        <f>IF(L3938=1,F3938*INDEX(Asumsi!$B$5:$B$7,MATCH(I3938,Asumsi!$A$5:$A$7,0))-F3938*R3938,0)</f>
        <v>407790</v>
      </c>
      <c r="V3938" s="45">
        <f>IF(S3938=1,U3938*(1-Asumsi!$B$10),U3938)</f>
        <v>407790</v>
      </c>
    </row>
    <row r="3939" spans="1:22" x14ac:dyDescent="0.35">
      <c r="A3939" s="43">
        <v>292</v>
      </c>
      <c r="B3939" s="43" t="s">
        <v>202</v>
      </c>
      <c r="C3939" s="43" t="s">
        <v>775</v>
      </c>
      <c r="D3939" s="44">
        <v>40920</v>
      </c>
      <c r="E3939" s="43">
        <v>43</v>
      </c>
      <c r="F3939" s="43">
        <v>825240</v>
      </c>
      <c r="G3939" s="43">
        <v>0.08</v>
      </c>
      <c r="H3939" s="43">
        <v>66019</v>
      </c>
      <c r="I3939" s="43" t="s">
        <v>76</v>
      </c>
      <c r="J3939" s="43" t="s">
        <v>146</v>
      </c>
      <c r="K3939" s="43">
        <f t="shared" si="488"/>
        <v>2012</v>
      </c>
      <c r="L3939" s="43">
        <f t="shared" si="489"/>
        <v>1</v>
      </c>
      <c r="M3939" s="43">
        <f t="shared" si="490"/>
        <v>0</v>
      </c>
      <c r="N3939" s="43">
        <f t="shared" si="491"/>
        <v>1</v>
      </c>
      <c r="O3939" s="43" t="str">
        <f t="shared" si="492"/>
        <v>D: 7%+</v>
      </c>
      <c r="P3939" s="45">
        <f t="shared" si="493"/>
        <v>759221</v>
      </c>
      <c r="Q3939" s="45">
        <f>IF(L3939=1,F3939*INDEX(Asumsi!$B$5:$B$7,MATCH(I3939,Asumsi!$A$5:$A$7,0))-H3939,0)</f>
        <v>181553</v>
      </c>
      <c r="R3939" s="46">
        <f>MIN(G3939,INDEX(Asumsi!$C$5:$C$7,MATCH(I3939,Asumsi!$A$5:$A$7,0)))</f>
        <v>0.05</v>
      </c>
      <c r="S3939" s="43">
        <f t="shared" si="494"/>
        <v>1</v>
      </c>
      <c r="T3939" s="45">
        <f t="shared" si="495"/>
        <v>24757.200000000001</v>
      </c>
      <c r="U3939" s="45">
        <f>IF(L3939=1,F3939*INDEX(Asumsi!$B$5:$B$7,MATCH(I3939,Asumsi!$A$5:$A$7,0))-F3939*R3939,0)</f>
        <v>206310</v>
      </c>
      <c r="V3939" s="45">
        <f>IF(S3939=1,U3939*(1-Asumsi!$B$10),U3939)</f>
        <v>195994.5</v>
      </c>
    </row>
    <row r="3940" spans="1:22" x14ac:dyDescent="0.35">
      <c r="A3940" s="43">
        <v>2817</v>
      </c>
      <c r="B3940" s="43" t="s">
        <v>202</v>
      </c>
      <c r="C3940" s="43" t="s">
        <v>869</v>
      </c>
      <c r="D3940" s="44">
        <v>39921</v>
      </c>
      <c r="E3940" s="43">
        <v>14</v>
      </c>
      <c r="F3940" s="43">
        <v>7660280</v>
      </c>
      <c r="G3940" s="43">
        <v>0.1</v>
      </c>
      <c r="H3940" s="43">
        <v>766028</v>
      </c>
      <c r="I3940" s="43" t="s">
        <v>77</v>
      </c>
      <c r="J3940" s="43" t="s">
        <v>142</v>
      </c>
      <c r="K3940" s="43">
        <f t="shared" si="488"/>
        <v>2009</v>
      </c>
      <c r="L3940" s="43">
        <f t="shared" si="489"/>
        <v>1</v>
      </c>
      <c r="M3940" s="43">
        <f t="shared" si="490"/>
        <v>0</v>
      </c>
      <c r="N3940" s="43">
        <f t="shared" si="491"/>
        <v>1</v>
      </c>
      <c r="O3940" s="43" t="str">
        <f t="shared" si="492"/>
        <v>D: 7%+</v>
      </c>
      <c r="P3940" s="45">
        <f t="shared" si="493"/>
        <v>6894252</v>
      </c>
      <c r="Q3940" s="45">
        <f>IF(L3940=1,F3940*INDEX(Asumsi!$B$5:$B$7,MATCH(I3940,Asumsi!$A$5:$A$7,0))-H3940,0)</f>
        <v>1532056</v>
      </c>
      <c r="R3940" s="46">
        <f>MIN(G3940,INDEX(Asumsi!$C$5:$C$7,MATCH(I3940,Asumsi!$A$5:$A$7,0)))</f>
        <v>0.05</v>
      </c>
      <c r="S3940" s="43">
        <f t="shared" si="494"/>
        <v>1</v>
      </c>
      <c r="T3940" s="45">
        <f t="shared" si="495"/>
        <v>383014</v>
      </c>
      <c r="U3940" s="45">
        <f>IF(L3940=1,F3940*INDEX(Asumsi!$B$5:$B$7,MATCH(I3940,Asumsi!$A$5:$A$7,0))-F3940*R3940,0)</f>
        <v>1915070</v>
      </c>
      <c r="V3940" s="45">
        <f>IF(S3940=1,U3940*(1-Asumsi!$B$10),U3940)</f>
        <v>1819316.5</v>
      </c>
    </row>
    <row r="3941" spans="1:22" x14ac:dyDescent="0.35">
      <c r="A3941" s="43">
        <v>2852</v>
      </c>
      <c r="B3941" s="43" t="s">
        <v>202</v>
      </c>
      <c r="C3941" s="43" t="s">
        <v>869</v>
      </c>
      <c r="D3941" s="44">
        <v>40193</v>
      </c>
      <c r="E3941" s="43">
        <v>10</v>
      </c>
      <c r="F3941" s="43">
        <v>149740</v>
      </c>
      <c r="G3941" s="43">
        <v>0.02</v>
      </c>
      <c r="H3941" s="43">
        <v>2995</v>
      </c>
      <c r="I3941" s="43" t="s">
        <v>76</v>
      </c>
      <c r="J3941" s="43" t="s">
        <v>145</v>
      </c>
      <c r="K3941" s="43">
        <f t="shared" si="488"/>
        <v>2010</v>
      </c>
      <c r="L3941" s="43">
        <f t="shared" si="489"/>
        <v>1</v>
      </c>
      <c r="M3941" s="43">
        <f t="shared" si="490"/>
        <v>0</v>
      </c>
      <c r="N3941" s="43">
        <f t="shared" si="491"/>
        <v>1</v>
      </c>
      <c r="O3941" s="43" t="str">
        <f t="shared" si="492"/>
        <v>B: 1-3%</v>
      </c>
      <c r="P3941" s="45">
        <f t="shared" si="493"/>
        <v>146745</v>
      </c>
      <c r="Q3941" s="45">
        <f>IF(L3941=1,F3941*INDEX(Asumsi!$B$5:$B$7,MATCH(I3941,Asumsi!$A$5:$A$7,0))-H3941,0)</f>
        <v>41927</v>
      </c>
      <c r="R3941" s="46">
        <f>MIN(G3941,INDEX(Asumsi!$C$5:$C$7,MATCH(I3941,Asumsi!$A$5:$A$7,0)))</f>
        <v>0.02</v>
      </c>
      <c r="S3941" s="43">
        <f t="shared" si="494"/>
        <v>0</v>
      </c>
      <c r="T3941" s="45">
        <f t="shared" si="495"/>
        <v>0</v>
      </c>
      <c r="U3941" s="45">
        <f>IF(L3941=1,F3941*INDEX(Asumsi!$B$5:$B$7,MATCH(I3941,Asumsi!$A$5:$A$7,0))-F3941*R3941,0)</f>
        <v>41927.199999999997</v>
      </c>
      <c r="V3941" s="45">
        <f>IF(S3941=1,U3941*(1-Asumsi!$B$10),U3941)</f>
        <v>41927.199999999997</v>
      </c>
    </row>
    <row r="3942" spans="1:22" x14ac:dyDescent="0.35">
      <c r="A3942" s="43">
        <v>4359</v>
      </c>
      <c r="B3942" s="43" t="s">
        <v>202</v>
      </c>
      <c r="C3942" s="43" t="s">
        <v>870</v>
      </c>
      <c r="D3942" s="44">
        <v>40239</v>
      </c>
      <c r="E3942" s="43">
        <v>21</v>
      </c>
      <c r="F3942" s="43">
        <v>431520</v>
      </c>
      <c r="G3942" s="43">
        <v>0.09</v>
      </c>
      <c r="H3942" s="43">
        <v>38837</v>
      </c>
      <c r="I3942" s="43" t="s">
        <v>76</v>
      </c>
      <c r="J3942" s="43" t="s">
        <v>140</v>
      </c>
      <c r="K3942" s="43">
        <f t="shared" si="488"/>
        <v>2010</v>
      </c>
      <c r="L3942" s="43">
        <f t="shared" si="489"/>
        <v>1</v>
      </c>
      <c r="M3942" s="43">
        <f t="shared" si="490"/>
        <v>0</v>
      </c>
      <c r="N3942" s="43">
        <f t="shared" si="491"/>
        <v>1</v>
      </c>
      <c r="O3942" s="43" t="str">
        <f t="shared" si="492"/>
        <v>D: 7%+</v>
      </c>
      <c r="P3942" s="45">
        <f t="shared" si="493"/>
        <v>392683</v>
      </c>
      <c r="Q3942" s="45">
        <f>IF(L3942=1,F3942*INDEX(Asumsi!$B$5:$B$7,MATCH(I3942,Asumsi!$A$5:$A$7,0))-H3942,0)</f>
        <v>90619</v>
      </c>
      <c r="R3942" s="46">
        <f>MIN(G3942,INDEX(Asumsi!$C$5:$C$7,MATCH(I3942,Asumsi!$A$5:$A$7,0)))</f>
        <v>0.05</v>
      </c>
      <c r="S3942" s="43">
        <f t="shared" si="494"/>
        <v>1</v>
      </c>
      <c r="T3942" s="45">
        <f t="shared" si="495"/>
        <v>17260.799999999996</v>
      </c>
      <c r="U3942" s="45">
        <f>IF(L3942=1,F3942*INDEX(Asumsi!$B$5:$B$7,MATCH(I3942,Asumsi!$A$5:$A$7,0))-F3942*R3942,0)</f>
        <v>107880</v>
      </c>
      <c r="V3942" s="45">
        <f>IF(S3942=1,U3942*(1-Asumsi!$B$10),U3942)</f>
        <v>102486</v>
      </c>
    </row>
    <row r="3943" spans="1:22" x14ac:dyDescent="0.35">
      <c r="A3943" s="43">
        <v>9095</v>
      </c>
      <c r="B3943" s="43" t="s">
        <v>202</v>
      </c>
      <c r="C3943" s="43" t="s">
        <v>871</v>
      </c>
      <c r="D3943" s="44">
        <v>40704</v>
      </c>
      <c r="E3943" s="43">
        <v>23</v>
      </c>
      <c r="F3943" s="43">
        <v>589820</v>
      </c>
      <c r="G3943" s="43">
        <v>0.03</v>
      </c>
      <c r="H3943" s="43">
        <v>17695</v>
      </c>
      <c r="I3943" s="43" t="s">
        <v>76</v>
      </c>
      <c r="J3943" s="43" t="s">
        <v>140</v>
      </c>
      <c r="K3943" s="43">
        <f t="shared" si="488"/>
        <v>2011</v>
      </c>
      <c r="L3943" s="43">
        <f t="shared" si="489"/>
        <v>1</v>
      </c>
      <c r="M3943" s="43">
        <f t="shared" si="490"/>
        <v>0</v>
      </c>
      <c r="N3943" s="43">
        <f t="shared" si="491"/>
        <v>1</v>
      </c>
      <c r="O3943" s="43" t="str">
        <f t="shared" si="492"/>
        <v>B: 1-3%</v>
      </c>
      <c r="P3943" s="45">
        <f t="shared" si="493"/>
        <v>572125</v>
      </c>
      <c r="Q3943" s="45">
        <f>IF(L3943=1,F3943*INDEX(Asumsi!$B$5:$B$7,MATCH(I3943,Asumsi!$A$5:$A$7,0))-H3943,0)</f>
        <v>159251</v>
      </c>
      <c r="R3943" s="46">
        <f>MIN(G3943,INDEX(Asumsi!$C$5:$C$7,MATCH(I3943,Asumsi!$A$5:$A$7,0)))</f>
        <v>0.03</v>
      </c>
      <c r="S3943" s="43">
        <f t="shared" si="494"/>
        <v>0</v>
      </c>
      <c r="T3943" s="45">
        <f t="shared" si="495"/>
        <v>0</v>
      </c>
      <c r="U3943" s="45">
        <f>IF(L3943=1,F3943*INDEX(Asumsi!$B$5:$B$7,MATCH(I3943,Asumsi!$A$5:$A$7,0))-F3943*R3943,0)</f>
        <v>159251.4</v>
      </c>
      <c r="V3943" s="45">
        <f>IF(S3943=1,U3943*(1-Asumsi!$B$10),U3943)</f>
        <v>159251.4</v>
      </c>
    </row>
    <row r="3944" spans="1:22" x14ac:dyDescent="0.35">
      <c r="A3944" s="43">
        <v>9254</v>
      </c>
      <c r="B3944" s="43" t="s">
        <v>202</v>
      </c>
      <c r="C3944" s="43" t="s">
        <v>872</v>
      </c>
      <c r="D3944" s="44">
        <v>40312</v>
      </c>
      <c r="E3944" s="43">
        <v>24</v>
      </c>
      <c r="F3944" s="43">
        <v>263300</v>
      </c>
      <c r="G3944" s="43">
        <v>0.01</v>
      </c>
      <c r="H3944" s="43">
        <v>2633</v>
      </c>
      <c r="I3944" s="43" t="s">
        <v>76</v>
      </c>
      <c r="J3944" s="43" t="s">
        <v>149</v>
      </c>
      <c r="K3944" s="43">
        <f t="shared" si="488"/>
        <v>2010</v>
      </c>
      <c r="L3944" s="43">
        <f t="shared" si="489"/>
        <v>1</v>
      </c>
      <c r="M3944" s="43">
        <f t="shared" si="490"/>
        <v>0</v>
      </c>
      <c r="N3944" s="43">
        <f t="shared" si="491"/>
        <v>1</v>
      </c>
      <c r="O3944" s="43" t="str">
        <f t="shared" si="492"/>
        <v>B: 1-3%</v>
      </c>
      <c r="P3944" s="45">
        <f t="shared" si="493"/>
        <v>260667</v>
      </c>
      <c r="Q3944" s="45">
        <f>IF(L3944=1,F3944*INDEX(Asumsi!$B$5:$B$7,MATCH(I3944,Asumsi!$A$5:$A$7,0))-H3944,0)</f>
        <v>76357</v>
      </c>
      <c r="R3944" s="46">
        <f>MIN(G3944,INDEX(Asumsi!$C$5:$C$7,MATCH(I3944,Asumsi!$A$5:$A$7,0)))</f>
        <v>0.01</v>
      </c>
      <c r="S3944" s="43">
        <f t="shared" si="494"/>
        <v>0</v>
      </c>
      <c r="T3944" s="45">
        <f t="shared" si="495"/>
        <v>0</v>
      </c>
      <c r="U3944" s="45">
        <f>IF(L3944=1,F3944*INDEX(Asumsi!$B$5:$B$7,MATCH(I3944,Asumsi!$A$5:$A$7,0))-F3944*R3944,0)</f>
        <v>76357</v>
      </c>
      <c r="V3944" s="45">
        <f>IF(S3944=1,U3944*(1-Asumsi!$B$10),U3944)</f>
        <v>76357</v>
      </c>
    </row>
    <row r="3945" spans="1:22" x14ac:dyDescent="0.35">
      <c r="A3945" s="43">
        <v>9829</v>
      </c>
      <c r="B3945" s="43" t="s">
        <v>209</v>
      </c>
      <c r="C3945" s="43" t="s">
        <v>775</v>
      </c>
      <c r="D3945" s="44">
        <v>40885</v>
      </c>
      <c r="E3945" s="43">
        <v>23</v>
      </c>
      <c r="F3945" s="43">
        <v>1500780</v>
      </c>
      <c r="G3945" s="43">
        <v>0.04</v>
      </c>
      <c r="H3945" s="43">
        <v>60031</v>
      </c>
      <c r="I3945" s="43" t="s">
        <v>76</v>
      </c>
      <c r="J3945" s="43" t="s">
        <v>138</v>
      </c>
      <c r="K3945" s="43">
        <f t="shared" si="488"/>
        <v>2011</v>
      </c>
      <c r="L3945" s="43">
        <f t="shared" si="489"/>
        <v>0</v>
      </c>
      <c r="M3945" s="43">
        <f t="shared" si="490"/>
        <v>1</v>
      </c>
      <c r="N3945" s="43">
        <f t="shared" si="491"/>
        <v>1</v>
      </c>
      <c r="O3945" s="43" t="str">
        <f t="shared" si="492"/>
        <v>C: 4-6%</v>
      </c>
      <c r="P3945" s="45">
        <f t="shared" si="493"/>
        <v>0</v>
      </c>
      <c r="Q3945" s="45">
        <f>IF(L3945=1,F3945*INDEX(Asumsi!$B$5:$B$7,MATCH(I3945,Asumsi!$A$5:$A$7,0))-H3945,0)</f>
        <v>0</v>
      </c>
      <c r="R3945" s="46">
        <f>MIN(G3945,INDEX(Asumsi!$C$5:$C$7,MATCH(I3945,Asumsi!$A$5:$A$7,0)))</f>
        <v>0.04</v>
      </c>
      <c r="S3945" s="43">
        <f t="shared" si="494"/>
        <v>0</v>
      </c>
      <c r="T3945" s="45">
        <f t="shared" si="495"/>
        <v>0</v>
      </c>
      <c r="U3945" s="45">
        <f>IF(L3945=1,F3945*INDEX(Asumsi!$B$5:$B$7,MATCH(I3945,Asumsi!$A$5:$A$7,0))-F3945*R3945,0)</f>
        <v>0</v>
      </c>
      <c r="V3945" s="45">
        <f>IF(S3945=1,U3945*(1-Asumsi!$B$10),U3945)</f>
        <v>0</v>
      </c>
    </row>
    <row r="3946" spans="1:22" x14ac:dyDescent="0.35">
      <c r="A3946" s="43">
        <v>10528</v>
      </c>
      <c r="B3946" s="43" t="s">
        <v>202</v>
      </c>
      <c r="C3946" s="43" t="s">
        <v>873</v>
      </c>
      <c r="D3946" s="44">
        <v>40069</v>
      </c>
      <c r="E3946" s="43">
        <v>47</v>
      </c>
      <c r="F3946" s="43">
        <v>1676800</v>
      </c>
      <c r="G3946" s="43">
        <v>0.02</v>
      </c>
      <c r="H3946" s="43">
        <v>33536</v>
      </c>
      <c r="I3946" s="43" t="s">
        <v>76</v>
      </c>
      <c r="J3946" s="43" t="s">
        <v>140</v>
      </c>
      <c r="K3946" s="43">
        <f t="shared" si="488"/>
        <v>2009</v>
      </c>
      <c r="L3946" s="43">
        <f t="shared" si="489"/>
        <v>1</v>
      </c>
      <c r="M3946" s="43">
        <f t="shared" si="490"/>
        <v>0</v>
      </c>
      <c r="N3946" s="43">
        <f t="shared" si="491"/>
        <v>1</v>
      </c>
      <c r="O3946" s="43" t="str">
        <f t="shared" si="492"/>
        <v>B: 1-3%</v>
      </c>
      <c r="P3946" s="45">
        <f t="shared" si="493"/>
        <v>1643264</v>
      </c>
      <c r="Q3946" s="45">
        <f>IF(L3946=1,F3946*INDEX(Asumsi!$B$5:$B$7,MATCH(I3946,Asumsi!$A$5:$A$7,0))-H3946,0)</f>
        <v>469504</v>
      </c>
      <c r="R3946" s="46">
        <f>MIN(G3946,INDEX(Asumsi!$C$5:$C$7,MATCH(I3946,Asumsi!$A$5:$A$7,0)))</f>
        <v>0.02</v>
      </c>
      <c r="S3946" s="43">
        <f t="shared" si="494"/>
        <v>0</v>
      </c>
      <c r="T3946" s="45">
        <f t="shared" si="495"/>
        <v>0</v>
      </c>
      <c r="U3946" s="45">
        <f>IF(L3946=1,F3946*INDEX(Asumsi!$B$5:$B$7,MATCH(I3946,Asumsi!$A$5:$A$7,0))-F3946*R3946,0)</f>
        <v>469504</v>
      </c>
      <c r="V3946" s="45">
        <f>IF(S3946=1,U3946*(1-Asumsi!$B$10),U3946)</f>
        <v>469504</v>
      </c>
    </row>
    <row r="3947" spans="1:22" x14ac:dyDescent="0.35">
      <c r="A3947" s="43">
        <v>10754</v>
      </c>
      <c r="B3947" s="43" t="s">
        <v>202</v>
      </c>
      <c r="C3947" s="43" t="s">
        <v>874</v>
      </c>
      <c r="D3947" s="44">
        <v>40254</v>
      </c>
      <c r="E3947" s="43">
        <v>7</v>
      </c>
      <c r="F3947" s="43">
        <v>96080</v>
      </c>
      <c r="G3947" s="43">
        <v>0.09</v>
      </c>
      <c r="H3947" s="43">
        <v>8647</v>
      </c>
      <c r="I3947" s="43" t="s">
        <v>76</v>
      </c>
      <c r="J3947" s="43" t="s">
        <v>145</v>
      </c>
      <c r="K3947" s="43">
        <f t="shared" si="488"/>
        <v>2010</v>
      </c>
      <c r="L3947" s="43">
        <f t="shared" si="489"/>
        <v>1</v>
      </c>
      <c r="M3947" s="43">
        <f t="shared" si="490"/>
        <v>0</v>
      </c>
      <c r="N3947" s="43">
        <f t="shared" si="491"/>
        <v>1</v>
      </c>
      <c r="O3947" s="43" t="str">
        <f t="shared" si="492"/>
        <v>D: 7%+</v>
      </c>
      <c r="P3947" s="45">
        <f t="shared" si="493"/>
        <v>87433</v>
      </c>
      <c r="Q3947" s="45">
        <f>IF(L3947=1,F3947*INDEX(Asumsi!$B$5:$B$7,MATCH(I3947,Asumsi!$A$5:$A$7,0))-H3947,0)</f>
        <v>20177</v>
      </c>
      <c r="R3947" s="46">
        <f>MIN(G3947,INDEX(Asumsi!$C$5:$C$7,MATCH(I3947,Asumsi!$A$5:$A$7,0)))</f>
        <v>0.05</v>
      </c>
      <c r="S3947" s="43">
        <f t="shared" si="494"/>
        <v>1</v>
      </c>
      <c r="T3947" s="45">
        <f t="shared" si="495"/>
        <v>3843.1999999999994</v>
      </c>
      <c r="U3947" s="45">
        <f>IF(L3947=1,F3947*INDEX(Asumsi!$B$5:$B$7,MATCH(I3947,Asumsi!$A$5:$A$7,0))-F3947*R3947,0)</f>
        <v>24020</v>
      </c>
      <c r="V3947" s="45">
        <f>IF(S3947=1,U3947*(1-Asumsi!$B$10),U3947)</f>
        <v>22819</v>
      </c>
    </row>
    <row r="3948" spans="1:22" x14ac:dyDescent="0.35">
      <c r="A3948" s="43">
        <v>11109</v>
      </c>
      <c r="B3948" s="43" t="s">
        <v>202</v>
      </c>
      <c r="C3948" s="43" t="s">
        <v>874</v>
      </c>
      <c r="D3948" s="44">
        <v>40617</v>
      </c>
      <c r="E3948" s="43">
        <v>18</v>
      </c>
      <c r="F3948" s="43">
        <v>260760</v>
      </c>
      <c r="G3948" s="43">
        <v>0.08</v>
      </c>
      <c r="H3948" s="43">
        <v>20861</v>
      </c>
      <c r="I3948" s="43" t="s">
        <v>76</v>
      </c>
      <c r="J3948" s="43" t="s">
        <v>145</v>
      </c>
      <c r="K3948" s="43">
        <f t="shared" si="488"/>
        <v>2011</v>
      </c>
      <c r="L3948" s="43">
        <f t="shared" si="489"/>
        <v>1</v>
      </c>
      <c r="M3948" s="43">
        <f t="shared" si="490"/>
        <v>0</v>
      </c>
      <c r="N3948" s="43">
        <f t="shared" si="491"/>
        <v>1</v>
      </c>
      <c r="O3948" s="43" t="str">
        <f t="shared" si="492"/>
        <v>D: 7%+</v>
      </c>
      <c r="P3948" s="45">
        <f t="shared" si="493"/>
        <v>239899</v>
      </c>
      <c r="Q3948" s="45">
        <f>IF(L3948=1,F3948*INDEX(Asumsi!$B$5:$B$7,MATCH(I3948,Asumsi!$A$5:$A$7,0))-H3948,0)</f>
        <v>57367</v>
      </c>
      <c r="R3948" s="46">
        <f>MIN(G3948,INDEX(Asumsi!$C$5:$C$7,MATCH(I3948,Asumsi!$A$5:$A$7,0)))</f>
        <v>0.05</v>
      </c>
      <c r="S3948" s="43">
        <f t="shared" si="494"/>
        <v>1</v>
      </c>
      <c r="T3948" s="45">
        <f t="shared" si="495"/>
        <v>7822.7999999999993</v>
      </c>
      <c r="U3948" s="45">
        <f>IF(L3948=1,F3948*INDEX(Asumsi!$B$5:$B$7,MATCH(I3948,Asumsi!$A$5:$A$7,0))-F3948*R3948,0)</f>
        <v>65190</v>
      </c>
      <c r="V3948" s="45">
        <f>IF(S3948=1,U3948*(1-Asumsi!$B$10),U3948)</f>
        <v>61930.5</v>
      </c>
    </row>
    <row r="3949" spans="1:22" x14ac:dyDescent="0.35">
      <c r="A3949" s="43">
        <v>11426</v>
      </c>
      <c r="B3949" s="43" t="s">
        <v>209</v>
      </c>
      <c r="C3949" s="43" t="s">
        <v>875</v>
      </c>
      <c r="D3949" s="44">
        <v>39940</v>
      </c>
      <c r="E3949" s="43">
        <v>19</v>
      </c>
      <c r="F3949" s="43">
        <v>667360</v>
      </c>
      <c r="G3949" s="43">
        <v>0.01</v>
      </c>
      <c r="H3949" s="43">
        <v>6674</v>
      </c>
      <c r="I3949" s="43" t="s">
        <v>77</v>
      </c>
      <c r="J3949" s="43" t="s">
        <v>142</v>
      </c>
      <c r="K3949" s="43">
        <f t="shared" si="488"/>
        <v>2009</v>
      </c>
      <c r="L3949" s="43">
        <f t="shared" si="489"/>
        <v>0</v>
      </c>
      <c r="M3949" s="43">
        <f t="shared" si="490"/>
        <v>1</v>
      </c>
      <c r="N3949" s="43">
        <f t="shared" si="491"/>
        <v>1</v>
      </c>
      <c r="O3949" s="43" t="str">
        <f t="shared" si="492"/>
        <v>B: 1-3%</v>
      </c>
      <c r="P3949" s="45">
        <f t="shared" si="493"/>
        <v>0</v>
      </c>
      <c r="Q3949" s="45">
        <f>IF(L3949=1,F3949*INDEX(Asumsi!$B$5:$B$7,MATCH(I3949,Asumsi!$A$5:$A$7,0))-H3949,0)</f>
        <v>0</v>
      </c>
      <c r="R3949" s="46">
        <f>MIN(G3949,INDEX(Asumsi!$C$5:$C$7,MATCH(I3949,Asumsi!$A$5:$A$7,0)))</f>
        <v>0.01</v>
      </c>
      <c r="S3949" s="43">
        <f t="shared" si="494"/>
        <v>0</v>
      </c>
      <c r="T3949" s="45">
        <f t="shared" si="495"/>
        <v>0</v>
      </c>
      <c r="U3949" s="45">
        <f>IF(L3949=1,F3949*INDEX(Asumsi!$B$5:$B$7,MATCH(I3949,Asumsi!$A$5:$A$7,0))-F3949*R3949,0)</f>
        <v>0</v>
      </c>
      <c r="V3949" s="45">
        <f>IF(S3949=1,U3949*(1-Asumsi!$B$10),U3949)</f>
        <v>0</v>
      </c>
    </row>
    <row r="3950" spans="1:22" x14ac:dyDescent="0.35">
      <c r="A3950" s="43">
        <v>12869</v>
      </c>
      <c r="B3950" s="43" t="s">
        <v>202</v>
      </c>
      <c r="C3950" s="43" t="s">
        <v>875</v>
      </c>
      <c r="D3950" s="44">
        <v>39838</v>
      </c>
      <c r="E3950" s="43">
        <v>15</v>
      </c>
      <c r="F3950" s="43">
        <v>3064964</v>
      </c>
      <c r="G3950" s="43">
        <v>0.1</v>
      </c>
      <c r="H3950" s="43">
        <v>306496</v>
      </c>
      <c r="I3950" s="43" t="s">
        <v>77</v>
      </c>
      <c r="J3950" s="43" t="s">
        <v>137</v>
      </c>
      <c r="K3950" s="43">
        <f t="shared" si="488"/>
        <v>2009</v>
      </c>
      <c r="L3950" s="43">
        <f t="shared" si="489"/>
        <v>1</v>
      </c>
      <c r="M3950" s="43">
        <f t="shared" si="490"/>
        <v>0</v>
      </c>
      <c r="N3950" s="43">
        <f t="shared" si="491"/>
        <v>1</v>
      </c>
      <c r="O3950" s="43" t="str">
        <f t="shared" si="492"/>
        <v>D: 7%+</v>
      </c>
      <c r="P3950" s="45">
        <f t="shared" si="493"/>
        <v>2758468</v>
      </c>
      <c r="Q3950" s="45">
        <f>IF(L3950=1,F3950*INDEX(Asumsi!$B$5:$B$7,MATCH(I3950,Asumsi!$A$5:$A$7,0))-H3950,0)</f>
        <v>612993.19999999995</v>
      </c>
      <c r="R3950" s="46">
        <f>MIN(G3950,INDEX(Asumsi!$C$5:$C$7,MATCH(I3950,Asumsi!$A$5:$A$7,0)))</f>
        <v>0.05</v>
      </c>
      <c r="S3950" s="43">
        <f t="shared" si="494"/>
        <v>1</v>
      </c>
      <c r="T3950" s="45">
        <f t="shared" si="495"/>
        <v>153248.20000000001</v>
      </c>
      <c r="U3950" s="45">
        <f>IF(L3950=1,F3950*INDEX(Asumsi!$B$5:$B$7,MATCH(I3950,Asumsi!$A$5:$A$7,0))-F3950*R3950,0)</f>
        <v>766241</v>
      </c>
      <c r="V3950" s="45">
        <f>IF(S3950=1,U3950*(1-Asumsi!$B$10),U3950)</f>
        <v>727928.95</v>
      </c>
    </row>
    <row r="3951" spans="1:22" x14ac:dyDescent="0.35">
      <c r="A3951" s="43">
        <v>13094</v>
      </c>
      <c r="B3951" s="43" t="s">
        <v>202</v>
      </c>
      <c r="C3951" s="43" t="s">
        <v>872</v>
      </c>
      <c r="D3951" s="44">
        <v>40408</v>
      </c>
      <c r="E3951" s="43">
        <v>7</v>
      </c>
      <c r="F3951" s="43">
        <v>567140</v>
      </c>
      <c r="G3951" s="43">
        <v>0.02</v>
      </c>
      <c r="H3951" s="43">
        <v>11343</v>
      </c>
      <c r="I3951" s="43" t="s">
        <v>76</v>
      </c>
      <c r="J3951" s="43" t="s">
        <v>145</v>
      </c>
      <c r="K3951" s="43">
        <f t="shared" si="488"/>
        <v>2010</v>
      </c>
      <c r="L3951" s="43">
        <f t="shared" si="489"/>
        <v>1</v>
      </c>
      <c r="M3951" s="43">
        <f t="shared" si="490"/>
        <v>0</v>
      </c>
      <c r="N3951" s="43">
        <f t="shared" si="491"/>
        <v>1</v>
      </c>
      <c r="O3951" s="43" t="str">
        <f t="shared" si="492"/>
        <v>B: 1-3%</v>
      </c>
      <c r="P3951" s="45">
        <f t="shared" si="493"/>
        <v>555797</v>
      </c>
      <c r="Q3951" s="45">
        <f>IF(L3951=1,F3951*INDEX(Asumsi!$B$5:$B$7,MATCH(I3951,Asumsi!$A$5:$A$7,0))-H3951,0)</f>
        <v>158799</v>
      </c>
      <c r="R3951" s="46">
        <f>MIN(G3951,INDEX(Asumsi!$C$5:$C$7,MATCH(I3951,Asumsi!$A$5:$A$7,0)))</f>
        <v>0.02</v>
      </c>
      <c r="S3951" s="43">
        <f t="shared" si="494"/>
        <v>0</v>
      </c>
      <c r="T3951" s="45">
        <f t="shared" si="495"/>
        <v>0</v>
      </c>
      <c r="U3951" s="45">
        <f>IF(L3951=1,F3951*INDEX(Asumsi!$B$5:$B$7,MATCH(I3951,Asumsi!$A$5:$A$7,0))-F3951*R3951,0)</f>
        <v>158799.20000000001</v>
      </c>
      <c r="V3951" s="45">
        <f>IF(S3951=1,U3951*(1-Asumsi!$B$10),U3951)</f>
        <v>158799.20000000001</v>
      </c>
    </row>
    <row r="3952" spans="1:22" x14ac:dyDescent="0.35">
      <c r="A3952" s="43">
        <v>14274</v>
      </c>
      <c r="B3952" s="43" t="s">
        <v>202</v>
      </c>
      <c r="C3952" s="43" t="s">
        <v>872</v>
      </c>
      <c r="D3952" s="44">
        <v>39819</v>
      </c>
      <c r="E3952" s="43">
        <v>23</v>
      </c>
      <c r="F3952" s="43">
        <v>7348160</v>
      </c>
      <c r="G3952" s="43">
        <v>0.01</v>
      </c>
      <c r="H3952" s="43">
        <v>73482</v>
      </c>
      <c r="I3952" s="43" t="s">
        <v>75</v>
      </c>
      <c r="J3952" s="43" t="s">
        <v>135</v>
      </c>
      <c r="K3952" s="43">
        <f t="shared" si="488"/>
        <v>2009</v>
      </c>
      <c r="L3952" s="43">
        <f t="shared" si="489"/>
        <v>1</v>
      </c>
      <c r="M3952" s="43">
        <f t="shared" si="490"/>
        <v>0</v>
      </c>
      <c r="N3952" s="43">
        <f t="shared" si="491"/>
        <v>1</v>
      </c>
      <c r="O3952" s="43" t="str">
        <f t="shared" si="492"/>
        <v>B: 1-3%</v>
      </c>
      <c r="P3952" s="45">
        <f t="shared" si="493"/>
        <v>7274678</v>
      </c>
      <c r="Q3952" s="45">
        <f>IF(L3952=1,F3952*INDEX(Asumsi!$B$5:$B$7,MATCH(I3952,Asumsi!$A$5:$A$7,0))-H3952,0)</f>
        <v>2130966</v>
      </c>
      <c r="R3952" s="46">
        <f>MIN(G3952,INDEX(Asumsi!$C$5:$C$7,MATCH(I3952,Asumsi!$A$5:$A$7,0)))</f>
        <v>0.01</v>
      </c>
      <c r="S3952" s="43">
        <f t="shared" si="494"/>
        <v>0</v>
      </c>
      <c r="T3952" s="45">
        <f t="shared" si="495"/>
        <v>0</v>
      </c>
      <c r="U3952" s="45">
        <f>IF(L3952=1,F3952*INDEX(Asumsi!$B$5:$B$7,MATCH(I3952,Asumsi!$A$5:$A$7,0))-F3952*R3952,0)</f>
        <v>2130966.4</v>
      </c>
      <c r="V3952" s="45">
        <f>IF(S3952=1,U3952*(1-Asumsi!$B$10),U3952)</f>
        <v>2130966.4</v>
      </c>
    </row>
    <row r="3953" spans="1:22" x14ac:dyDescent="0.35">
      <c r="A3953" s="43">
        <v>14530</v>
      </c>
      <c r="B3953" s="43" t="s">
        <v>202</v>
      </c>
      <c r="C3953" s="43" t="s">
        <v>876</v>
      </c>
      <c r="D3953" s="44">
        <v>39909</v>
      </c>
      <c r="E3953" s="43">
        <v>17</v>
      </c>
      <c r="F3953" s="43">
        <v>3113220</v>
      </c>
      <c r="G3953" s="43">
        <v>0.06</v>
      </c>
      <c r="H3953" s="43">
        <v>186793</v>
      </c>
      <c r="I3953" s="43" t="s">
        <v>76</v>
      </c>
      <c r="J3953" s="43" t="s">
        <v>140</v>
      </c>
      <c r="K3953" s="43">
        <f t="shared" si="488"/>
        <v>2009</v>
      </c>
      <c r="L3953" s="43">
        <f t="shared" si="489"/>
        <v>1</v>
      </c>
      <c r="M3953" s="43">
        <f t="shared" si="490"/>
        <v>0</v>
      </c>
      <c r="N3953" s="43">
        <f t="shared" si="491"/>
        <v>1</v>
      </c>
      <c r="O3953" s="43" t="str">
        <f t="shared" si="492"/>
        <v>C: 4-6%</v>
      </c>
      <c r="P3953" s="45">
        <f t="shared" si="493"/>
        <v>2926427</v>
      </c>
      <c r="Q3953" s="45">
        <f>IF(L3953=1,F3953*INDEX(Asumsi!$B$5:$B$7,MATCH(I3953,Asumsi!$A$5:$A$7,0))-H3953,0)</f>
        <v>747173</v>
      </c>
      <c r="R3953" s="46">
        <f>MIN(G3953,INDEX(Asumsi!$C$5:$C$7,MATCH(I3953,Asumsi!$A$5:$A$7,0)))</f>
        <v>0.05</v>
      </c>
      <c r="S3953" s="43">
        <f t="shared" si="494"/>
        <v>1</v>
      </c>
      <c r="T3953" s="45">
        <f t="shared" si="495"/>
        <v>31132.199999999986</v>
      </c>
      <c r="U3953" s="45">
        <f>IF(L3953=1,F3953*INDEX(Asumsi!$B$5:$B$7,MATCH(I3953,Asumsi!$A$5:$A$7,0))-F3953*R3953,0)</f>
        <v>778305</v>
      </c>
      <c r="V3953" s="45">
        <f>IF(S3953=1,U3953*(1-Asumsi!$B$10),U3953)</f>
        <v>739389.75</v>
      </c>
    </row>
    <row r="3954" spans="1:22" x14ac:dyDescent="0.35">
      <c r="A3954" s="43">
        <v>15462</v>
      </c>
      <c r="B3954" s="43" t="s">
        <v>202</v>
      </c>
      <c r="C3954" s="43" t="s">
        <v>869</v>
      </c>
      <c r="D3954" s="44">
        <v>40600</v>
      </c>
      <c r="E3954" s="43">
        <v>20</v>
      </c>
      <c r="F3954" s="43">
        <v>1725280</v>
      </c>
      <c r="G3954" s="43">
        <v>0.08</v>
      </c>
      <c r="H3954" s="43">
        <v>138022</v>
      </c>
      <c r="I3954" s="43" t="s">
        <v>76</v>
      </c>
      <c r="J3954" s="43" t="s">
        <v>138</v>
      </c>
      <c r="K3954" s="43">
        <f t="shared" si="488"/>
        <v>2011</v>
      </c>
      <c r="L3954" s="43">
        <f t="shared" si="489"/>
        <v>1</v>
      </c>
      <c r="M3954" s="43">
        <f t="shared" si="490"/>
        <v>0</v>
      </c>
      <c r="N3954" s="43">
        <f t="shared" si="491"/>
        <v>1</v>
      </c>
      <c r="O3954" s="43" t="str">
        <f t="shared" si="492"/>
        <v>D: 7%+</v>
      </c>
      <c r="P3954" s="45">
        <f t="shared" si="493"/>
        <v>1587258</v>
      </c>
      <c r="Q3954" s="45">
        <f>IF(L3954=1,F3954*INDEX(Asumsi!$B$5:$B$7,MATCH(I3954,Asumsi!$A$5:$A$7,0))-H3954,0)</f>
        <v>379562</v>
      </c>
      <c r="R3954" s="46">
        <f>MIN(G3954,INDEX(Asumsi!$C$5:$C$7,MATCH(I3954,Asumsi!$A$5:$A$7,0)))</f>
        <v>0.05</v>
      </c>
      <c r="S3954" s="43">
        <f t="shared" si="494"/>
        <v>1</v>
      </c>
      <c r="T3954" s="45">
        <f t="shared" si="495"/>
        <v>51758.400000000001</v>
      </c>
      <c r="U3954" s="45">
        <f>IF(L3954=1,F3954*INDEX(Asumsi!$B$5:$B$7,MATCH(I3954,Asumsi!$A$5:$A$7,0))-F3954*R3954,0)</f>
        <v>431320</v>
      </c>
      <c r="V3954" s="45">
        <f>IF(S3954=1,U3954*(1-Asumsi!$B$10),U3954)</f>
        <v>409754</v>
      </c>
    </row>
    <row r="3955" spans="1:22" x14ac:dyDescent="0.35">
      <c r="A3955" s="43">
        <v>15715</v>
      </c>
      <c r="B3955" s="43" t="s">
        <v>202</v>
      </c>
      <c r="C3955" s="43" t="s">
        <v>870</v>
      </c>
      <c r="D3955" s="44">
        <v>41197</v>
      </c>
      <c r="E3955" s="43">
        <v>43</v>
      </c>
      <c r="F3955" s="43">
        <v>4247280</v>
      </c>
      <c r="G3955" s="43">
        <v>0.03</v>
      </c>
      <c r="H3955" s="43">
        <v>127418</v>
      </c>
      <c r="I3955" s="43" t="s">
        <v>76</v>
      </c>
      <c r="J3955" s="43" t="s">
        <v>145</v>
      </c>
      <c r="K3955" s="43">
        <f t="shared" si="488"/>
        <v>2012</v>
      </c>
      <c r="L3955" s="43">
        <f t="shared" si="489"/>
        <v>1</v>
      </c>
      <c r="M3955" s="43">
        <f t="shared" si="490"/>
        <v>0</v>
      </c>
      <c r="N3955" s="43">
        <f t="shared" si="491"/>
        <v>1</v>
      </c>
      <c r="O3955" s="43" t="str">
        <f t="shared" si="492"/>
        <v>B: 1-3%</v>
      </c>
      <c r="P3955" s="45">
        <f t="shared" si="493"/>
        <v>4119862</v>
      </c>
      <c r="Q3955" s="45">
        <f>IF(L3955=1,F3955*INDEX(Asumsi!$B$5:$B$7,MATCH(I3955,Asumsi!$A$5:$A$7,0))-H3955,0)</f>
        <v>1146766</v>
      </c>
      <c r="R3955" s="46">
        <f>MIN(G3955,INDEX(Asumsi!$C$5:$C$7,MATCH(I3955,Asumsi!$A$5:$A$7,0)))</f>
        <v>0.03</v>
      </c>
      <c r="S3955" s="43">
        <f t="shared" si="494"/>
        <v>0</v>
      </c>
      <c r="T3955" s="45">
        <f t="shared" si="495"/>
        <v>0</v>
      </c>
      <c r="U3955" s="45">
        <f>IF(L3955=1,F3955*INDEX(Asumsi!$B$5:$B$7,MATCH(I3955,Asumsi!$A$5:$A$7,0))-F3955*R3955,0)</f>
        <v>1146765.6000000001</v>
      </c>
      <c r="V3955" s="45">
        <f>IF(S3955=1,U3955*(1-Asumsi!$B$10),U3955)</f>
        <v>1146765.6000000001</v>
      </c>
    </row>
    <row r="3956" spans="1:22" x14ac:dyDescent="0.35">
      <c r="A3956" s="43">
        <v>16128</v>
      </c>
      <c r="B3956" s="43" t="s">
        <v>202</v>
      </c>
      <c r="C3956" s="43" t="s">
        <v>873</v>
      </c>
      <c r="D3956" s="44">
        <v>40671</v>
      </c>
      <c r="E3956" s="43">
        <v>46</v>
      </c>
      <c r="F3956" s="43">
        <v>5937320</v>
      </c>
      <c r="G3956" s="43">
        <v>7.0000000000000007E-2</v>
      </c>
      <c r="H3956" s="43">
        <v>415612</v>
      </c>
      <c r="I3956" s="43" t="s">
        <v>75</v>
      </c>
      <c r="J3956" s="43" t="s">
        <v>144</v>
      </c>
      <c r="K3956" s="43">
        <f t="shared" si="488"/>
        <v>2011</v>
      </c>
      <c r="L3956" s="43">
        <f t="shared" si="489"/>
        <v>1</v>
      </c>
      <c r="M3956" s="43">
        <f t="shared" si="490"/>
        <v>0</v>
      </c>
      <c r="N3956" s="43">
        <f t="shared" si="491"/>
        <v>1</v>
      </c>
      <c r="O3956" s="43" t="str">
        <f t="shared" si="492"/>
        <v>D: 7%+</v>
      </c>
      <c r="P3956" s="45">
        <f t="shared" si="493"/>
        <v>5521708</v>
      </c>
      <c r="Q3956" s="45">
        <f>IF(L3956=1,F3956*INDEX(Asumsi!$B$5:$B$7,MATCH(I3956,Asumsi!$A$5:$A$7,0))-H3956,0)</f>
        <v>1365584</v>
      </c>
      <c r="R3956" s="46">
        <f>MIN(G3956,INDEX(Asumsi!$C$5:$C$7,MATCH(I3956,Asumsi!$A$5:$A$7,0)))</f>
        <v>0.03</v>
      </c>
      <c r="S3956" s="43">
        <f t="shared" si="494"/>
        <v>1</v>
      </c>
      <c r="T3956" s="45">
        <f t="shared" si="495"/>
        <v>237492.80000000005</v>
      </c>
      <c r="U3956" s="45">
        <f>IF(L3956=1,F3956*INDEX(Asumsi!$B$5:$B$7,MATCH(I3956,Asumsi!$A$5:$A$7,0))-F3956*R3956,0)</f>
        <v>1603076.4</v>
      </c>
      <c r="V3956" s="45">
        <f>IF(S3956=1,U3956*(1-Asumsi!$B$10),U3956)</f>
        <v>1522922.5799999998</v>
      </c>
    </row>
    <row r="3957" spans="1:22" x14ac:dyDescent="0.35">
      <c r="A3957" s="43">
        <v>16579</v>
      </c>
      <c r="B3957" s="43" t="s">
        <v>202</v>
      </c>
      <c r="C3957" s="43" t="s">
        <v>874</v>
      </c>
      <c r="D3957" s="44">
        <v>40524</v>
      </c>
      <c r="E3957" s="43">
        <v>33</v>
      </c>
      <c r="F3957" s="43">
        <v>127920</v>
      </c>
      <c r="G3957" s="43">
        <v>0.05</v>
      </c>
      <c r="H3957" s="43">
        <v>6396</v>
      </c>
      <c r="I3957" s="43" t="s">
        <v>76</v>
      </c>
      <c r="J3957" s="43" t="s">
        <v>138</v>
      </c>
      <c r="K3957" s="43">
        <f t="shared" si="488"/>
        <v>2010</v>
      </c>
      <c r="L3957" s="43">
        <f t="shared" si="489"/>
        <v>1</v>
      </c>
      <c r="M3957" s="43">
        <f t="shared" si="490"/>
        <v>0</v>
      </c>
      <c r="N3957" s="43">
        <f t="shared" si="491"/>
        <v>1</v>
      </c>
      <c r="O3957" s="43" t="str">
        <f t="shared" si="492"/>
        <v>C: 4-6%</v>
      </c>
      <c r="P3957" s="45">
        <f t="shared" si="493"/>
        <v>121524</v>
      </c>
      <c r="Q3957" s="45">
        <f>IF(L3957=1,F3957*INDEX(Asumsi!$B$5:$B$7,MATCH(I3957,Asumsi!$A$5:$A$7,0))-H3957,0)</f>
        <v>31980</v>
      </c>
      <c r="R3957" s="46">
        <f>MIN(G3957,INDEX(Asumsi!$C$5:$C$7,MATCH(I3957,Asumsi!$A$5:$A$7,0)))</f>
        <v>0.05</v>
      </c>
      <c r="S3957" s="43">
        <f t="shared" si="494"/>
        <v>0</v>
      </c>
      <c r="T3957" s="45">
        <f t="shared" si="495"/>
        <v>0</v>
      </c>
      <c r="U3957" s="45">
        <f>IF(L3957=1,F3957*INDEX(Asumsi!$B$5:$B$7,MATCH(I3957,Asumsi!$A$5:$A$7,0))-F3957*R3957,0)</f>
        <v>31980</v>
      </c>
      <c r="V3957" s="45">
        <f>IF(S3957=1,U3957*(1-Asumsi!$B$10),U3957)</f>
        <v>31980</v>
      </c>
    </row>
    <row r="3958" spans="1:22" x14ac:dyDescent="0.35">
      <c r="A3958" s="43">
        <v>16935</v>
      </c>
      <c r="B3958" s="43" t="s">
        <v>202</v>
      </c>
      <c r="C3958" s="43" t="s">
        <v>873</v>
      </c>
      <c r="D3958" s="44">
        <v>41258</v>
      </c>
      <c r="E3958" s="43">
        <v>3</v>
      </c>
      <c r="F3958" s="43">
        <v>29480</v>
      </c>
      <c r="G3958" s="43">
        <v>0.06</v>
      </c>
      <c r="H3958" s="43">
        <v>1769</v>
      </c>
      <c r="I3958" s="43" t="s">
        <v>76</v>
      </c>
      <c r="J3958" s="43" t="s">
        <v>145</v>
      </c>
      <c r="K3958" s="43">
        <f t="shared" si="488"/>
        <v>2012</v>
      </c>
      <c r="L3958" s="43">
        <f t="shared" si="489"/>
        <v>1</v>
      </c>
      <c r="M3958" s="43">
        <f t="shared" si="490"/>
        <v>0</v>
      </c>
      <c r="N3958" s="43">
        <f t="shared" si="491"/>
        <v>1</v>
      </c>
      <c r="O3958" s="43" t="str">
        <f t="shared" si="492"/>
        <v>C: 4-6%</v>
      </c>
      <c r="P3958" s="45">
        <f t="shared" si="493"/>
        <v>27711</v>
      </c>
      <c r="Q3958" s="45">
        <f>IF(L3958=1,F3958*INDEX(Asumsi!$B$5:$B$7,MATCH(I3958,Asumsi!$A$5:$A$7,0))-H3958,0)</f>
        <v>7075</v>
      </c>
      <c r="R3958" s="46">
        <f>MIN(G3958,INDEX(Asumsi!$C$5:$C$7,MATCH(I3958,Asumsi!$A$5:$A$7,0)))</f>
        <v>0.05</v>
      </c>
      <c r="S3958" s="43">
        <f t="shared" si="494"/>
        <v>1</v>
      </c>
      <c r="T3958" s="45">
        <f t="shared" si="495"/>
        <v>294.79999999999984</v>
      </c>
      <c r="U3958" s="45">
        <f>IF(L3958=1,F3958*INDEX(Asumsi!$B$5:$B$7,MATCH(I3958,Asumsi!$A$5:$A$7,0))-F3958*R3958,0)</f>
        <v>7370</v>
      </c>
      <c r="V3958" s="45">
        <f>IF(S3958=1,U3958*(1-Asumsi!$B$10),U3958)</f>
        <v>7001.5</v>
      </c>
    </row>
    <row r="3959" spans="1:22" x14ac:dyDescent="0.35">
      <c r="A3959" s="43">
        <v>18946</v>
      </c>
      <c r="B3959" s="43" t="s">
        <v>202</v>
      </c>
      <c r="C3959" s="43" t="s">
        <v>870</v>
      </c>
      <c r="D3959" s="44">
        <v>40302</v>
      </c>
      <c r="E3959" s="43">
        <v>32</v>
      </c>
      <c r="F3959" s="43">
        <v>405780</v>
      </c>
      <c r="G3959" s="43">
        <v>7.0000000000000007E-2</v>
      </c>
      <c r="H3959" s="43">
        <v>28405</v>
      </c>
      <c r="I3959" s="43" t="s">
        <v>76</v>
      </c>
      <c r="J3959" s="43" t="s">
        <v>145</v>
      </c>
      <c r="K3959" s="43">
        <f t="shared" si="488"/>
        <v>2010</v>
      </c>
      <c r="L3959" s="43">
        <f t="shared" si="489"/>
        <v>1</v>
      </c>
      <c r="M3959" s="43">
        <f t="shared" si="490"/>
        <v>0</v>
      </c>
      <c r="N3959" s="43">
        <f t="shared" si="491"/>
        <v>1</v>
      </c>
      <c r="O3959" s="43" t="str">
        <f t="shared" si="492"/>
        <v>D: 7%+</v>
      </c>
      <c r="P3959" s="45">
        <f t="shared" si="493"/>
        <v>377375</v>
      </c>
      <c r="Q3959" s="45">
        <f>IF(L3959=1,F3959*INDEX(Asumsi!$B$5:$B$7,MATCH(I3959,Asumsi!$A$5:$A$7,0))-H3959,0)</f>
        <v>93329</v>
      </c>
      <c r="R3959" s="46">
        <f>MIN(G3959,INDEX(Asumsi!$C$5:$C$7,MATCH(I3959,Asumsi!$A$5:$A$7,0)))</f>
        <v>0.05</v>
      </c>
      <c r="S3959" s="43">
        <f t="shared" si="494"/>
        <v>1</v>
      </c>
      <c r="T3959" s="45">
        <f t="shared" si="495"/>
        <v>8115.6000000000013</v>
      </c>
      <c r="U3959" s="45">
        <f>IF(L3959=1,F3959*INDEX(Asumsi!$B$5:$B$7,MATCH(I3959,Asumsi!$A$5:$A$7,0))-F3959*R3959,0)</f>
        <v>101445</v>
      </c>
      <c r="V3959" s="45">
        <f>IF(S3959=1,U3959*(1-Asumsi!$B$10),U3959)</f>
        <v>96372.75</v>
      </c>
    </row>
    <row r="3960" spans="1:22" x14ac:dyDescent="0.35">
      <c r="A3960" s="43">
        <v>20292</v>
      </c>
      <c r="B3960" s="43" t="s">
        <v>202</v>
      </c>
      <c r="C3960" s="43" t="s">
        <v>873</v>
      </c>
      <c r="D3960" s="44">
        <v>41221</v>
      </c>
      <c r="E3960" s="43">
        <v>26</v>
      </c>
      <c r="F3960" s="43">
        <v>904780</v>
      </c>
      <c r="G3960" s="43">
        <v>0.08</v>
      </c>
      <c r="H3960" s="43">
        <v>72382</v>
      </c>
      <c r="I3960" s="43" t="s">
        <v>76</v>
      </c>
      <c r="J3960" s="43" t="s">
        <v>141</v>
      </c>
      <c r="K3960" s="43">
        <f t="shared" si="488"/>
        <v>2012</v>
      </c>
      <c r="L3960" s="43">
        <f t="shared" si="489"/>
        <v>1</v>
      </c>
      <c r="M3960" s="43">
        <f t="shared" si="490"/>
        <v>0</v>
      </c>
      <c r="N3960" s="43">
        <f t="shared" si="491"/>
        <v>1</v>
      </c>
      <c r="O3960" s="43" t="str">
        <f t="shared" si="492"/>
        <v>D: 7%+</v>
      </c>
      <c r="P3960" s="45">
        <f t="shared" si="493"/>
        <v>832398</v>
      </c>
      <c r="Q3960" s="45">
        <f>IF(L3960=1,F3960*INDEX(Asumsi!$B$5:$B$7,MATCH(I3960,Asumsi!$A$5:$A$7,0))-H3960,0)</f>
        <v>199052</v>
      </c>
      <c r="R3960" s="46">
        <f>MIN(G3960,INDEX(Asumsi!$C$5:$C$7,MATCH(I3960,Asumsi!$A$5:$A$7,0)))</f>
        <v>0.05</v>
      </c>
      <c r="S3960" s="43">
        <f t="shared" si="494"/>
        <v>1</v>
      </c>
      <c r="T3960" s="45">
        <f t="shared" si="495"/>
        <v>27143.399999999998</v>
      </c>
      <c r="U3960" s="45">
        <f>IF(L3960=1,F3960*INDEX(Asumsi!$B$5:$B$7,MATCH(I3960,Asumsi!$A$5:$A$7,0))-F3960*R3960,0)</f>
        <v>226195</v>
      </c>
      <c r="V3960" s="45">
        <f>IF(S3960=1,U3960*(1-Asumsi!$B$10),U3960)</f>
        <v>214885.25</v>
      </c>
    </row>
    <row r="3961" spans="1:22" x14ac:dyDescent="0.35">
      <c r="A3961" s="43">
        <v>21635</v>
      </c>
      <c r="B3961" s="43" t="s">
        <v>202</v>
      </c>
      <c r="C3961" s="43" t="s">
        <v>875</v>
      </c>
      <c r="D3961" s="44">
        <v>40149</v>
      </c>
      <c r="E3961" s="43">
        <v>2</v>
      </c>
      <c r="F3961" s="43">
        <v>130620</v>
      </c>
      <c r="G3961" s="43">
        <v>0</v>
      </c>
      <c r="H3961" s="43">
        <v>0</v>
      </c>
      <c r="I3961" s="43" t="s">
        <v>76</v>
      </c>
      <c r="J3961" s="43" t="s">
        <v>138</v>
      </c>
      <c r="K3961" s="43">
        <f t="shared" si="488"/>
        <v>2009</v>
      </c>
      <c r="L3961" s="43">
        <f t="shared" si="489"/>
        <v>1</v>
      </c>
      <c r="M3961" s="43">
        <f t="shared" si="490"/>
        <v>0</v>
      </c>
      <c r="N3961" s="43">
        <f t="shared" si="491"/>
        <v>1</v>
      </c>
      <c r="O3961" s="43" t="str">
        <f t="shared" si="492"/>
        <v>A: 0%</v>
      </c>
      <c r="P3961" s="45">
        <f t="shared" si="493"/>
        <v>130620</v>
      </c>
      <c r="Q3961" s="45">
        <f>IF(L3961=1,F3961*INDEX(Asumsi!$B$5:$B$7,MATCH(I3961,Asumsi!$A$5:$A$7,0))-H3961,0)</f>
        <v>39186</v>
      </c>
      <c r="R3961" s="46">
        <f>MIN(G3961,INDEX(Asumsi!$C$5:$C$7,MATCH(I3961,Asumsi!$A$5:$A$7,0)))</f>
        <v>0</v>
      </c>
      <c r="S3961" s="43">
        <f t="shared" si="494"/>
        <v>0</v>
      </c>
      <c r="T3961" s="45">
        <f t="shared" si="495"/>
        <v>0</v>
      </c>
      <c r="U3961" s="45">
        <f>IF(L3961=1,F3961*INDEX(Asumsi!$B$5:$B$7,MATCH(I3961,Asumsi!$A$5:$A$7,0))-F3961*R3961,0)</f>
        <v>39186</v>
      </c>
      <c r="V3961" s="45">
        <f>IF(S3961=1,U3961*(1-Asumsi!$B$10),U3961)</f>
        <v>39186</v>
      </c>
    </row>
    <row r="3962" spans="1:22" x14ac:dyDescent="0.35">
      <c r="A3962" s="43">
        <v>21860</v>
      </c>
      <c r="B3962" s="43" t="s">
        <v>202</v>
      </c>
      <c r="C3962" s="43" t="s">
        <v>877</v>
      </c>
      <c r="D3962" s="44">
        <v>41027</v>
      </c>
      <c r="E3962" s="43">
        <v>9</v>
      </c>
      <c r="F3962" s="43">
        <v>147400</v>
      </c>
      <c r="G3962" s="43">
        <v>0.06</v>
      </c>
      <c r="H3962" s="43">
        <v>8844</v>
      </c>
      <c r="I3962" s="43" t="s">
        <v>75</v>
      </c>
      <c r="J3962" s="43" t="s">
        <v>144</v>
      </c>
      <c r="K3962" s="43">
        <f t="shared" si="488"/>
        <v>2012</v>
      </c>
      <c r="L3962" s="43">
        <f t="shared" si="489"/>
        <v>1</v>
      </c>
      <c r="M3962" s="43">
        <f t="shared" si="490"/>
        <v>0</v>
      </c>
      <c r="N3962" s="43">
        <f t="shared" si="491"/>
        <v>1</v>
      </c>
      <c r="O3962" s="43" t="str">
        <f t="shared" si="492"/>
        <v>C: 4-6%</v>
      </c>
      <c r="P3962" s="45">
        <f t="shared" si="493"/>
        <v>138556</v>
      </c>
      <c r="Q3962" s="45">
        <f>IF(L3962=1,F3962*INDEX(Asumsi!$B$5:$B$7,MATCH(I3962,Asumsi!$A$5:$A$7,0))-H3962,0)</f>
        <v>35376</v>
      </c>
      <c r="R3962" s="46">
        <f>MIN(G3962,INDEX(Asumsi!$C$5:$C$7,MATCH(I3962,Asumsi!$A$5:$A$7,0)))</f>
        <v>0.03</v>
      </c>
      <c r="S3962" s="43">
        <f t="shared" si="494"/>
        <v>1</v>
      </c>
      <c r="T3962" s="45">
        <f t="shared" si="495"/>
        <v>4422</v>
      </c>
      <c r="U3962" s="45">
        <f>IF(L3962=1,F3962*INDEX(Asumsi!$B$5:$B$7,MATCH(I3962,Asumsi!$A$5:$A$7,0))-F3962*R3962,0)</f>
        <v>39798</v>
      </c>
      <c r="V3962" s="45">
        <f>IF(S3962=1,U3962*(1-Asumsi!$B$10),U3962)</f>
        <v>37808.1</v>
      </c>
    </row>
    <row r="3963" spans="1:22" x14ac:dyDescent="0.35">
      <c r="A3963" s="43">
        <v>22882</v>
      </c>
      <c r="B3963" s="43" t="s">
        <v>202</v>
      </c>
      <c r="C3963" s="43" t="s">
        <v>869</v>
      </c>
      <c r="D3963" s="44">
        <v>40434</v>
      </c>
      <c r="E3963" s="43">
        <v>10</v>
      </c>
      <c r="F3963" s="43">
        <v>142480</v>
      </c>
      <c r="G3963" s="43">
        <v>0.03</v>
      </c>
      <c r="H3963" s="43">
        <v>4274</v>
      </c>
      <c r="I3963" s="43" t="s">
        <v>76</v>
      </c>
      <c r="J3963" s="43" t="s">
        <v>145</v>
      </c>
      <c r="K3963" s="43">
        <f t="shared" si="488"/>
        <v>2010</v>
      </c>
      <c r="L3963" s="43">
        <f t="shared" si="489"/>
        <v>1</v>
      </c>
      <c r="M3963" s="43">
        <f t="shared" si="490"/>
        <v>0</v>
      </c>
      <c r="N3963" s="43">
        <f t="shared" si="491"/>
        <v>1</v>
      </c>
      <c r="O3963" s="43" t="str">
        <f t="shared" si="492"/>
        <v>B: 1-3%</v>
      </c>
      <c r="P3963" s="45">
        <f t="shared" si="493"/>
        <v>138206</v>
      </c>
      <c r="Q3963" s="45">
        <f>IF(L3963=1,F3963*INDEX(Asumsi!$B$5:$B$7,MATCH(I3963,Asumsi!$A$5:$A$7,0))-H3963,0)</f>
        <v>38470</v>
      </c>
      <c r="R3963" s="46">
        <f>MIN(G3963,INDEX(Asumsi!$C$5:$C$7,MATCH(I3963,Asumsi!$A$5:$A$7,0)))</f>
        <v>0.03</v>
      </c>
      <c r="S3963" s="43">
        <f t="shared" si="494"/>
        <v>0</v>
      </c>
      <c r="T3963" s="45">
        <f t="shared" si="495"/>
        <v>0</v>
      </c>
      <c r="U3963" s="45">
        <f>IF(L3963=1,F3963*INDEX(Asumsi!$B$5:$B$7,MATCH(I3963,Asumsi!$A$5:$A$7,0))-F3963*R3963,0)</f>
        <v>38469.599999999999</v>
      </c>
      <c r="V3963" s="45">
        <f>IF(S3963=1,U3963*(1-Asumsi!$B$10),U3963)</f>
        <v>38469.599999999999</v>
      </c>
    </row>
    <row r="3964" spans="1:22" x14ac:dyDescent="0.35">
      <c r="A3964" s="43">
        <v>24775</v>
      </c>
      <c r="B3964" s="43" t="s">
        <v>202</v>
      </c>
      <c r="C3964" s="43" t="s">
        <v>876</v>
      </c>
      <c r="D3964" s="44">
        <v>40956</v>
      </c>
      <c r="E3964" s="43">
        <v>15</v>
      </c>
      <c r="F3964" s="43">
        <v>3233320</v>
      </c>
      <c r="G3964" s="43">
        <v>0</v>
      </c>
      <c r="H3964" s="43">
        <v>0</v>
      </c>
      <c r="I3964" s="43" t="s">
        <v>75</v>
      </c>
      <c r="J3964" s="43" t="s">
        <v>143</v>
      </c>
      <c r="K3964" s="43">
        <f t="shared" si="488"/>
        <v>2012</v>
      </c>
      <c r="L3964" s="43">
        <f t="shared" si="489"/>
        <v>1</v>
      </c>
      <c r="M3964" s="43">
        <f t="shared" si="490"/>
        <v>0</v>
      </c>
      <c r="N3964" s="43">
        <f t="shared" si="491"/>
        <v>1</v>
      </c>
      <c r="O3964" s="43" t="str">
        <f t="shared" si="492"/>
        <v>A: 0%</v>
      </c>
      <c r="P3964" s="45">
        <f t="shared" si="493"/>
        <v>3233320</v>
      </c>
      <c r="Q3964" s="45">
        <f>IF(L3964=1,F3964*INDEX(Asumsi!$B$5:$B$7,MATCH(I3964,Asumsi!$A$5:$A$7,0))-H3964,0)</f>
        <v>969996</v>
      </c>
      <c r="R3964" s="46">
        <f>MIN(G3964,INDEX(Asumsi!$C$5:$C$7,MATCH(I3964,Asumsi!$A$5:$A$7,0)))</f>
        <v>0</v>
      </c>
      <c r="S3964" s="43">
        <f t="shared" si="494"/>
        <v>0</v>
      </c>
      <c r="T3964" s="45">
        <f t="shared" si="495"/>
        <v>0</v>
      </c>
      <c r="U3964" s="45">
        <f>IF(L3964=1,F3964*INDEX(Asumsi!$B$5:$B$7,MATCH(I3964,Asumsi!$A$5:$A$7,0))-F3964*R3964,0)</f>
        <v>969996</v>
      </c>
      <c r="V3964" s="45">
        <f>IF(S3964=1,U3964*(1-Asumsi!$B$10),U3964)</f>
        <v>969996</v>
      </c>
    </row>
    <row r="3965" spans="1:22" x14ac:dyDescent="0.35">
      <c r="A3965" s="43">
        <v>25120</v>
      </c>
      <c r="B3965" s="43" t="s">
        <v>202</v>
      </c>
      <c r="C3965" s="43" t="s">
        <v>873</v>
      </c>
      <c r="D3965" s="44">
        <v>39848</v>
      </c>
      <c r="E3965" s="43">
        <v>46</v>
      </c>
      <c r="F3965" s="43">
        <v>474300</v>
      </c>
      <c r="G3965" s="43">
        <v>0</v>
      </c>
      <c r="H3965" s="43">
        <v>0</v>
      </c>
      <c r="I3965" s="43" t="s">
        <v>76</v>
      </c>
      <c r="J3965" s="43" t="s">
        <v>149</v>
      </c>
      <c r="K3965" s="43">
        <f t="shared" si="488"/>
        <v>2009</v>
      </c>
      <c r="L3965" s="43">
        <f t="shared" si="489"/>
        <v>1</v>
      </c>
      <c r="M3965" s="43">
        <f t="shared" si="490"/>
        <v>0</v>
      </c>
      <c r="N3965" s="43">
        <f t="shared" si="491"/>
        <v>1</v>
      </c>
      <c r="O3965" s="43" t="str">
        <f t="shared" si="492"/>
        <v>A: 0%</v>
      </c>
      <c r="P3965" s="45">
        <f t="shared" si="493"/>
        <v>474300</v>
      </c>
      <c r="Q3965" s="45">
        <f>IF(L3965=1,F3965*INDEX(Asumsi!$B$5:$B$7,MATCH(I3965,Asumsi!$A$5:$A$7,0))-H3965,0)</f>
        <v>142290</v>
      </c>
      <c r="R3965" s="46">
        <f>MIN(G3965,INDEX(Asumsi!$C$5:$C$7,MATCH(I3965,Asumsi!$A$5:$A$7,0)))</f>
        <v>0</v>
      </c>
      <c r="S3965" s="43">
        <f t="shared" si="494"/>
        <v>0</v>
      </c>
      <c r="T3965" s="45">
        <f t="shared" si="495"/>
        <v>0</v>
      </c>
      <c r="U3965" s="45">
        <f>IF(L3965=1,F3965*INDEX(Asumsi!$B$5:$B$7,MATCH(I3965,Asumsi!$A$5:$A$7,0))-F3965*R3965,0)</f>
        <v>142290</v>
      </c>
      <c r="V3965" s="45">
        <f>IF(S3965=1,U3965*(1-Asumsi!$B$10),U3965)</f>
        <v>142290</v>
      </c>
    </row>
    <row r="3966" spans="1:22" x14ac:dyDescent="0.35">
      <c r="A3966" s="43">
        <v>25440</v>
      </c>
      <c r="B3966" s="43" t="s">
        <v>202</v>
      </c>
      <c r="C3966" s="43" t="s">
        <v>870</v>
      </c>
      <c r="D3966" s="44">
        <v>39850</v>
      </c>
      <c r="E3966" s="43">
        <v>30</v>
      </c>
      <c r="F3966" s="43">
        <v>13178608</v>
      </c>
      <c r="G3966" s="43">
        <v>0.02</v>
      </c>
      <c r="H3966" s="43">
        <v>263572</v>
      </c>
      <c r="I3966" s="43" t="s">
        <v>75</v>
      </c>
      <c r="J3966" s="43" t="s">
        <v>136</v>
      </c>
      <c r="K3966" s="43">
        <f t="shared" si="488"/>
        <v>2009</v>
      </c>
      <c r="L3966" s="43">
        <f t="shared" si="489"/>
        <v>1</v>
      </c>
      <c r="M3966" s="43">
        <f t="shared" si="490"/>
        <v>0</v>
      </c>
      <c r="N3966" s="43">
        <f t="shared" si="491"/>
        <v>1</v>
      </c>
      <c r="O3966" s="43" t="str">
        <f t="shared" si="492"/>
        <v>B: 1-3%</v>
      </c>
      <c r="P3966" s="45">
        <f t="shared" si="493"/>
        <v>12915036</v>
      </c>
      <c r="Q3966" s="45">
        <f>IF(L3966=1,F3966*INDEX(Asumsi!$B$5:$B$7,MATCH(I3966,Asumsi!$A$5:$A$7,0))-H3966,0)</f>
        <v>3690010.4</v>
      </c>
      <c r="R3966" s="46">
        <f>MIN(G3966,INDEX(Asumsi!$C$5:$C$7,MATCH(I3966,Asumsi!$A$5:$A$7,0)))</f>
        <v>0.02</v>
      </c>
      <c r="S3966" s="43">
        <f t="shared" si="494"/>
        <v>0</v>
      </c>
      <c r="T3966" s="45">
        <f t="shared" si="495"/>
        <v>0</v>
      </c>
      <c r="U3966" s="45">
        <f>IF(L3966=1,F3966*INDEX(Asumsi!$B$5:$B$7,MATCH(I3966,Asumsi!$A$5:$A$7,0))-F3966*R3966,0)</f>
        <v>3690010.2399999998</v>
      </c>
      <c r="V3966" s="45">
        <f>IF(S3966=1,U3966*(1-Asumsi!$B$10),U3966)</f>
        <v>3690010.2399999998</v>
      </c>
    </row>
    <row r="3967" spans="1:22" x14ac:dyDescent="0.35">
      <c r="A3967" s="43">
        <v>25799</v>
      </c>
      <c r="B3967" s="43" t="s">
        <v>209</v>
      </c>
      <c r="C3967" s="43" t="s">
        <v>874</v>
      </c>
      <c r="D3967" s="44">
        <v>40598</v>
      </c>
      <c r="E3967" s="43">
        <v>38</v>
      </c>
      <c r="F3967" s="43">
        <v>273000</v>
      </c>
      <c r="G3967" s="43">
        <v>0.05</v>
      </c>
      <c r="H3967" s="43">
        <v>13650</v>
      </c>
      <c r="I3967" s="43" t="s">
        <v>76</v>
      </c>
      <c r="J3967" s="43" t="s">
        <v>147</v>
      </c>
      <c r="K3967" s="43">
        <f t="shared" si="488"/>
        <v>2011</v>
      </c>
      <c r="L3967" s="43">
        <f t="shared" si="489"/>
        <v>0</v>
      </c>
      <c r="M3967" s="43">
        <f t="shared" si="490"/>
        <v>1</v>
      </c>
      <c r="N3967" s="43">
        <f t="shared" si="491"/>
        <v>1</v>
      </c>
      <c r="O3967" s="43" t="str">
        <f t="shared" si="492"/>
        <v>C: 4-6%</v>
      </c>
      <c r="P3967" s="45">
        <f t="shared" si="493"/>
        <v>0</v>
      </c>
      <c r="Q3967" s="45">
        <f>IF(L3967=1,F3967*INDEX(Asumsi!$B$5:$B$7,MATCH(I3967,Asumsi!$A$5:$A$7,0))-H3967,0)</f>
        <v>0</v>
      </c>
      <c r="R3967" s="46">
        <f>MIN(G3967,INDEX(Asumsi!$C$5:$C$7,MATCH(I3967,Asumsi!$A$5:$A$7,0)))</f>
        <v>0.05</v>
      </c>
      <c r="S3967" s="43">
        <f t="shared" si="494"/>
        <v>0</v>
      </c>
      <c r="T3967" s="45">
        <f t="shared" si="495"/>
        <v>0</v>
      </c>
      <c r="U3967" s="45">
        <f>IF(L3967=1,F3967*INDEX(Asumsi!$B$5:$B$7,MATCH(I3967,Asumsi!$A$5:$A$7,0))-F3967*R3967,0)</f>
        <v>0</v>
      </c>
      <c r="V3967" s="45">
        <f>IF(S3967=1,U3967*(1-Asumsi!$B$10),U3967)</f>
        <v>0</v>
      </c>
    </row>
    <row r="3968" spans="1:22" x14ac:dyDescent="0.35">
      <c r="A3968" s="43">
        <v>25831</v>
      </c>
      <c r="B3968" s="43" t="s">
        <v>202</v>
      </c>
      <c r="C3968" s="43" t="s">
        <v>876</v>
      </c>
      <c r="D3968" s="44">
        <v>40070</v>
      </c>
      <c r="E3968" s="43">
        <v>6</v>
      </c>
      <c r="F3968" s="43">
        <v>500752</v>
      </c>
      <c r="G3968" s="43">
        <v>0.01</v>
      </c>
      <c r="H3968" s="43">
        <v>5008</v>
      </c>
      <c r="I3968" s="43" t="s">
        <v>77</v>
      </c>
      <c r="J3968" s="43" t="s">
        <v>137</v>
      </c>
      <c r="K3968" s="43">
        <f t="shared" si="488"/>
        <v>2009</v>
      </c>
      <c r="L3968" s="43">
        <f t="shared" si="489"/>
        <v>1</v>
      </c>
      <c r="M3968" s="43">
        <f t="shared" si="490"/>
        <v>0</v>
      </c>
      <c r="N3968" s="43">
        <f t="shared" si="491"/>
        <v>1</v>
      </c>
      <c r="O3968" s="43" t="str">
        <f t="shared" si="492"/>
        <v>B: 1-3%</v>
      </c>
      <c r="P3968" s="45">
        <f t="shared" si="493"/>
        <v>495744</v>
      </c>
      <c r="Q3968" s="45">
        <f>IF(L3968=1,F3968*INDEX(Asumsi!$B$5:$B$7,MATCH(I3968,Asumsi!$A$5:$A$7,0))-H3968,0)</f>
        <v>145217.60000000001</v>
      </c>
      <c r="R3968" s="46">
        <f>MIN(G3968,INDEX(Asumsi!$C$5:$C$7,MATCH(I3968,Asumsi!$A$5:$A$7,0)))</f>
        <v>0.01</v>
      </c>
      <c r="S3968" s="43">
        <f t="shared" si="494"/>
        <v>0</v>
      </c>
      <c r="T3968" s="45">
        <f t="shared" si="495"/>
        <v>0</v>
      </c>
      <c r="U3968" s="45">
        <f>IF(L3968=1,F3968*INDEX(Asumsi!$B$5:$B$7,MATCH(I3968,Asumsi!$A$5:$A$7,0))-F3968*R3968,0)</f>
        <v>145218.08000000002</v>
      </c>
      <c r="V3968" s="45">
        <f>IF(S3968=1,U3968*(1-Asumsi!$B$10),U3968)</f>
        <v>145218.08000000002</v>
      </c>
    </row>
    <row r="3969" spans="1:22" x14ac:dyDescent="0.35">
      <c r="A3969" s="43">
        <v>28545</v>
      </c>
      <c r="B3969" s="43" t="s">
        <v>202</v>
      </c>
      <c r="C3969" s="43" t="s">
        <v>870</v>
      </c>
      <c r="D3969" s="44">
        <v>40778</v>
      </c>
      <c r="E3969" s="43">
        <v>15</v>
      </c>
      <c r="F3969" s="43">
        <v>10592380</v>
      </c>
      <c r="G3969" s="43">
        <v>0.1</v>
      </c>
      <c r="H3969" s="43">
        <v>1059238</v>
      </c>
      <c r="I3969" s="43" t="s">
        <v>76</v>
      </c>
      <c r="J3969" s="43" t="s">
        <v>141</v>
      </c>
      <c r="K3969" s="43">
        <f t="shared" si="488"/>
        <v>2011</v>
      </c>
      <c r="L3969" s="43">
        <f t="shared" si="489"/>
        <v>1</v>
      </c>
      <c r="M3969" s="43">
        <f t="shared" si="490"/>
        <v>0</v>
      </c>
      <c r="N3969" s="43">
        <f t="shared" si="491"/>
        <v>1</v>
      </c>
      <c r="O3969" s="43" t="str">
        <f t="shared" si="492"/>
        <v>D: 7%+</v>
      </c>
      <c r="P3969" s="45">
        <f t="shared" si="493"/>
        <v>9533142</v>
      </c>
      <c r="Q3969" s="45">
        <f>IF(L3969=1,F3969*INDEX(Asumsi!$B$5:$B$7,MATCH(I3969,Asumsi!$A$5:$A$7,0))-H3969,0)</f>
        <v>2118476</v>
      </c>
      <c r="R3969" s="46">
        <f>MIN(G3969,INDEX(Asumsi!$C$5:$C$7,MATCH(I3969,Asumsi!$A$5:$A$7,0)))</f>
        <v>0.05</v>
      </c>
      <c r="S3969" s="43">
        <f t="shared" si="494"/>
        <v>1</v>
      </c>
      <c r="T3969" s="45">
        <f t="shared" si="495"/>
        <v>529619</v>
      </c>
      <c r="U3969" s="45">
        <f>IF(L3969=1,F3969*INDEX(Asumsi!$B$5:$B$7,MATCH(I3969,Asumsi!$A$5:$A$7,0))-F3969*R3969,0)</f>
        <v>2648095</v>
      </c>
      <c r="V3969" s="45">
        <f>IF(S3969=1,U3969*(1-Asumsi!$B$10),U3969)</f>
        <v>2515690.25</v>
      </c>
    </row>
    <row r="3970" spans="1:22" x14ac:dyDescent="0.35">
      <c r="A3970" s="43">
        <v>28929</v>
      </c>
      <c r="B3970" s="43" t="s">
        <v>202</v>
      </c>
      <c r="C3970" s="43" t="s">
        <v>874</v>
      </c>
      <c r="D3970" s="44">
        <v>41191</v>
      </c>
      <c r="E3970" s="43">
        <v>37</v>
      </c>
      <c r="F3970" s="43">
        <v>461940</v>
      </c>
      <c r="G3970" s="43">
        <v>0.08</v>
      </c>
      <c r="H3970" s="43">
        <v>36955</v>
      </c>
      <c r="I3970" s="43" t="s">
        <v>76</v>
      </c>
      <c r="J3970" s="43" t="s">
        <v>145</v>
      </c>
      <c r="K3970" s="43">
        <f t="shared" ref="K3970:K4033" si="496">YEAR(D3970)</f>
        <v>2012</v>
      </c>
      <c r="L3970" s="43">
        <f t="shared" ref="L3970:L4033" si="497">IF(B3970="Order Finished",1,0)</f>
        <v>1</v>
      </c>
      <c r="M3970" s="43">
        <f t="shared" ref="M3970:M4033" si="498">IF(B3970="Order Returned",1,0)</f>
        <v>0</v>
      </c>
      <c r="N3970" s="43">
        <f t="shared" ref="N3970:N4033" si="499">IF(B3970="Order Cancelled",0,1)</f>
        <v>1</v>
      </c>
      <c r="O3970" s="43" t="str">
        <f t="shared" ref="O3970:O4033" si="500">IF(G3970=0,"A: 0%",IF(G3970&lt;=0.03,"B: 1-3%",IF(G3970&lt;=0.06,"C: 4-6%","D: 7%+")))</f>
        <v>D: 7%+</v>
      </c>
      <c r="P3970" s="45">
        <f t="shared" ref="P3970:P4033" si="501">IF(L3970=1,F3970-H3970,0)</f>
        <v>424985</v>
      </c>
      <c r="Q3970" s="45">
        <f>IF(L3970=1,F3970*INDEX(Asumsi!$B$5:$B$7,MATCH(I3970,Asumsi!$A$5:$A$7,0))-H3970,0)</f>
        <v>101627</v>
      </c>
      <c r="R3970" s="46">
        <f>MIN(G3970,INDEX(Asumsi!$C$5:$C$7,MATCH(I3970,Asumsi!$A$5:$A$7,0)))</f>
        <v>0.05</v>
      </c>
      <c r="S3970" s="43">
        <f t="shared" ref="S3970:S4033" si="502">IF(G3970&gt;R3970,1,0)</f>
        <v>1</v>
      </c>
      <c r="T3970" s="45">
        <f t="shared" ref="T3970:T4033" si="503">IF(L3970=1,F3970*(G3970-R3970),0)</f>
        <v>13858.199999999999</v>
      </c>
      <c r="U3970" s="45">
        <f>IF(L3970=1,F3970*INDEX(Asumsi!$B$5:$B$7,MATCH(I3970,Asumsi!$A$5:$A$7,0))-F3970*R3970,0)</f>
        <v>115485</v>
      </c>
      <c r="V3970" s="45">
        <f>IF(S3970=1,U3970*(1-Asumsi!$B$10),U3970)</f>
        <v>109710.75</v>
      </c>
    </row>
    <row r="3971" spans="1:22" x14ac:dyDescent="0.35">
      <c r="A3971" s="43">
        <v>30083</v>
      </c>
      <c r="B3971" s="43" t="s">
        <v>202</v>
      </c>
      <c r="C3971" s="43" t="s">
        <v>869</v>
      </c>
      <c r="D3971" s="44">
        <v>39821</v>
      </c>
      <c r="E3971" s="43">
        <v>23</v>
      </c>
      <c r="F3971" s="43">
        <v>648560</v>
      </c>
      <c r="G3971" s="43">
        <v>7.0000000000000007E-2</v>
      </c>
      <c r="H3971" s="43">
        <v>45399</v>
      </c>
      <c r="I3971" s="43" t="s">
        <v>76</v>
      </c>
      <c r="J3971" s="43" t="s">
        <v>141</v>
      </c>
      <c r="K3971" s="43">
        <f t="shared" si="496"/>
        <v>2009</v>
      </c>
      <c r="L3971" s="43">
        <f t="shared" si="497"/>
        <v>1</v>
      </c>
      <c r="M3971" s="43">
        <f t="shared" si="498"/>
        <v>0</v>
      </c>
      <c r="N3971" s="43">
        <f t="shared" si="499"/>
        <v>1</v>
      </c>
      <c r="O3971" s="43" t="str">
        <f t="shared" si="500"/>
        <v>D: 7%+</v>
      </c>
      <c r="P3971" s="45">
        <f t="shared" si="501"/>
        <v>603161</v>
      </c>
      <c r="Q3971" s="45">
        <f>IF(L3971=1,F3971*INDEX(Asumsi!$B$5:$B$7,MATCH(I3971,Asumsi!$A$5:$A$7,0))-H3971,0)</f>
        <v>149169</v>
      </c>
      <c r="R3971" s="46">
        <f>MIN(G3971,INDEX(Asumsi!$C$5:$C$7,MATCH(I3971,Asumsi!$A$5:$A$7,0)))</f>
        <v>0.05</v>
      </c>
      <c r="S3971" s="43">
        <f t="shared" si="502"/>
        <v>1</v>
      </c>
      <c r="T3971" s="45">
        <f t="shared" si="503"/>
        <v>12971.200000000003</v>
      </c>
      <c r="U3971" s="45">
        <f>IF(L3971=1,F3971*INDEX(Asumsi!$B$5:$B$7,MATCH(I3971,Asumsi!$A$5:$A$7,0))-F3971*R3971,0)</f>
        <v>162140</v>
      </c>
      <c r="V3971" s="45">
        <f>IF(S3971=1,U3971*(1-Asumsi!$B$10),U3971)</f>
        <v>154033</v>
      </c>
    </row>
    <row r="3972" spans="1:22" x14ac:dyDescent="0.35">
      <c r="A3972" s="43">
        <v>30944</v>
      </c>
      <c r="B3972" s="43" t="s">
        <v>202</v>
      </c>
      <c r="C3972" s="43" t="s">
        <v>874</v>
      </c>
      <c r="D3972" s="44">
        <v>40716</v>
      </c>
      <c r="E3972" s="43">
        <v>32</v>
      </c>
      <c r="F3972" s="43">
        <v>1092020</v>
      </c>
      <c r="G3972" s="43">
        <v>0.01</v>
      </c>
      <c r="H3972" s="43">
        <v>10920</v>
      </c>
      <c r="I3972" s="43" t="s">
        <v>76</v>
      </c>
      <c r="J3972" s="43" t="s">
        <v>138</v>
      </c>
      <c r="K3972" s="43">
        <f t="shared" si="496"/>
        <v>2011</v>
      </c>
      <c r="L3972" s="43">
        <f t="shared" si="497"/>
        <v>1</v>
      </c>
      <c r="M3972" s="43">
        <f t="shared" si="498"/>
        <v>0</v>
      </c>
      <c r="N3972" s="43">
        <f t="shared" si="499"/>
        <v>1</v>
      </c>
      <c r="O3972" s="43" t="str">
        <f t="shared" si="500"/>
        <v>B: 1-3%</v>
      </c>
      <c r="P3972" s="45">
        <f t="shared" si="501"/>
        <v>1081100</v>
      </c>
      <c r="Q3972" s="45">
        <f>IF(L3972=1,F3972*INDEX(Asumsi!$B$5:$B$7,MATCH(I3972,Asumsi!$A$5:$A$7,0))-H3972,0)</f>
        <v>316686</v>
      </c>
      <c r="R3972" s="46">
        <f>MIN(G3972,INDEX(Asumsi!$C$5:$C$7,MATCH(I3972,Asumsi!$A$5:$A$7,0)))</f>
        <v>0.01</v>
      </c>
      <c r="S3972" s="43">
        <f t="shared" si="502"/>
        <v>0</v>
      </c>
      <c r="T3972" s="45">
        <f t="shared" si="503"/>
        <v>0</v>
      </c>
      <c r="U3972" s="45">
        <f>IF(L3972=1,F3972*INDEX(Asumsi!$B$5:$B$7,MATCH(I3972,Asumsi!$A$5:$A$7,0))-F3972*R3972,0)</f>
        <v>316685.8</v>
      </c>
      <c r="V3972" s="45">
        <f>IF(S3972=1,U3972*(1-Asumsi!$B$10),U3972)</f>
        <v>316685.8</v>
      </c>
    </row>
    <row r="3973" spans="1:22" x14ac:dyDescent="0.35">
      <c r="A3973" s="43">
        <v>33350</v>
      </c>
      <c r="B3973" s="43" t="s">
        <v>202</v>
      </c>
      <c r="C3973" s="43" t="s">
        <v>870</v>
      </c>
      <c r="D3973" s="44">
        <v>40015</v>
      </c>
      <c r="E3973" s="43">
        <v>1</v>
      </c>
      <c r="F3973" s="43">
        <v>3572080</v>
      </c>
      <c r="G3973" s="43">
        <v>0.1</v>
      </c>
      <c r="H3973" s="43">
        <v>357208</v>
      </c>
      <c r="I3973" s="43" t="s">
        <v>76</v>
      </c>
      <c r="J3973" s="43" t="s">
        <v>138</v>
      </c>
      <c r="K3973" s="43">
        <f t="shared" si="496"/>
        <v>2009</v>
      </c>
      <c r="L3973" s="43">
        <f t="shared" si="497"/>
        <v>1</v>
      </c>
      <c r="M3973" s="43">
        <f t="shared" si="498"/>
        <v>0</v>
      </c>
      <c r="N3973" s="43">
        <f t="shared" si="499"/>
        <v>1</v>
      </c>
      <c r="O3973" s="43" t="str">
        <f t="shared" si="500"/>
        <v>D: 7%+</v>
      </c>
      <c r="P3973" s="45">
        <f t="shared" si="501"/>
        <v>3214872</v>
      </c>
      <c r="Q3973" s="45">
        <f>IF(L3973=1,F3973*INDEX(Asumsi!$B$5:$B$7,MATCH(I3973,Asumsi!$A$5:$A$7,0))-H3973,0)</f>
        <v>714416</v>
      </c>
      <c r="R3973" s="46">
        <f>MIN(G3973,INDEX(Asumsi!$C$5:$C$7,MATCH(I3973,Asumsi!$A$5:$A$7,0)))</f>
        <v>0.05</v>
      </c>
      <c r="S3973" s="43">
        <f t="shared" si="502"/>
        <v>1</v>
      </c>
      <c r="T3973" s="45">
        <f t="shared" si="503"/>
        <v>178604</v>
      </c>
      <c r="U3973" s="45">
        <f>IF(L3973=1,F3973*INDEX(Asumsi!$B$5:$B$7,MATCH(I3973,Asumsi!$A$5:$A$7,0))-F3973*R3973,0)</f>
        <v>893020</v>
      </c>
      <c r="V3973" s="45">
        <f>IF(S3973=1,U3973*(1-Asumsi!$B$10),U3973)</f>
        <v>848369</v>
      </c>
    </row>
    <row r="3974" spans="1:22" x14ac:dyDescent="0.35">
      <c r="A3974" s="43">
        <v>34660</v>
      </c>
      <c r="B3974" s="43" t="s">
        <v>202</v>
      </c>
      <c r="C3974" s="43" t="s">
        <v>876</v>
      </c>
      <c r="D3974" s="44">
        <v>40789</v>
      </c>
      <c r="E3974" s="43">
        <v>4</v>
      </c>
      <c r="F3974" s="43">
        <v>49540</v>
      </c>
      <c r="G3974" s="43">
        <v>0.1</v>
      </c>
      <c r="H3974" s="43">
        <v>4954</v>
      </c>
      <c r="I3974" s="43" t="s">
        <v>76</v>
      </c>
      <c r="J3974" s="43" t="s">
        <v>138</v>
      </c>
      <c r="K3974" s="43">
        <f t="shared" si="496"/>
        <v>2011</v>
      </c>
      <c r="L3974" s="43">
        <f t="shared" si="497"/>
        <v>1</v>
      </c>
      <c r="M3974" s="43">
        <f t="shared" si="498"/>
        <v>0</v>
      </c>
      <c r="N3974" s="43">
        <f t="shared" si="499"/>
        <v>1</v>
      </c>
      <c r="O3974" s="43" t="str">
        <f t="shared" si="500"/>
        <v>D: 7%+</v>
      </c>
      <c r="P3974" s="45">
        <f t="shared" si="501"/>
        <v>44586</v>
      </c>
      <c r="Q3974" s="45">
        <f>IF(L3974=1,F3974*INDEX(Asumsi!$B$5:$B$7,MATCH(I3974,Asumsi!$A$5:$A$7,0))-H3974,0)</f>
        <v>9908</v>
      </c>
      <c r="R3974" s="46">
        <f>MIN(G3974,INDEX(Asumsi!$C$5:$C$7,MATCH(I3974,Asumsi!$A$5:$A$7,0)))</f>
        <v>0.05</v>
      </c>
      <c r="S3974" s="43">
        <f t="shared" si="502"/>
        <v>1</v>
      </c>
      <c r="T3974" s="45">
        <f t="shared" si="503"/>
        <v>2477</v>
      </c>
      <c r="U3974" s="45">
        <f>IF(L3974=1,F3974*INDEX(Asumsi!$B$5:$B$7,MATCH(I3974,Asumsi!$A$5:$A$7,0))-F3974*R3974,0)</f>
        <v>12385</v>
      </c>
      <c r="V3974" s="45">
        <f>IF(S3974=1,U3974*(1-Asumsi!$B$10),U3974)</f>
        <v>11765.75</v>
      </c>
    </row>
    <row r="3975" spans="1:22" x14ac:dyDescent="0.35">
      <c r="A3975" s="43">
        <v>35425</v>
      </c>
      <c r="B3975" s="43" t="s">
        <v>202</v>
      </c>
      <c r="C3975" s="43" t="s">
        <v>876</v>
      </c>
      <c r="D3975" s="44">
        <v>40265</v>
      </c>
      <c r="E3975" s="43">
        <v>25</v>
      </c>
      <c r="F3975" s="43">
        <v>200680</v>
      </c>
      <c r="G3975" s="43">
        <v>0</v>
      </c>
      <c r="H3975" s="43">
        <v>0</v>
      </c>
      <c r="I3975" s="43" t="s">
        <v>76</v>
      </c>
      <c r="J3975" s="43" t="s">
        <v>138</v>
      </c>
      <c r="K3975" s="43">
        <f t="shared" si="496"/>
        <v>2010</v>
      </c>
      <c r="L3975" s="43">
        <f t="shared" si="497"/>
        <v>1</v>
      </c>
      <c r="M3975" s="43">
        <f t="shared" si="498"/>
        <v>0</v>
      </c>
      <c r="N3975" s="43">
        <f t="shared" si="499"/>
        <v>1</v>
      </c>
      <c r="O3975" s="43" t="str">
        <f t="shared" si="500"/>
        <v>A: 0%</v>
      </c>
      <c r="P3975" s="45">
        <f t="shared" si="501"/>
        <v>200680</v>
      </c>
      <c r="Q3975" s="45">
        <f>IF(L3975=1,F3975*INDEX(Asumsi!$B$5:$B$7,MATCH(I3975,Asumsi!$A$5:$A$7,0))-H3975,0)</f>
        <v>60204</v>
      </c>
      <c r="R3975" s="46">
        <f>MIN(G3975,INDEX(Asumsi!$C$5:$C$7,MATCH(I3975,Asumsi!$A$5:$A$7,0)))</f>
        <v>0</v>
      </c>
      <c r="S3975" s="43">
        <f t="shared" si="502"/>
        <v>0</v>
      </c>
      <c r="T3975" s="45">
        <f t="shared" si="503"/>
        <v>0</v>
      </c>
      <c r="U3975" s="45">
        <f>IF(L3975=1,F3975*INDEX(Asumsi!$B$5:$B$7,MATCH(I3975,Asumsi!$A$5:$A$7,0))-F3975*R3975,0)</f>
        <v>60204</v>
      </c>
      <c r="V3975" s="45">
        <f>IF(S3975=1,U3975*(1-Asumsi!$B$10),U3975)</f>
        <v>60204</v>
      </c>
    </row>
    <row r="3976" spans="1:22" x14ac:dyDescent="0.35">
      <c r="A3976" s="43">
        <v>37350</v>
      </c>
      <c r="B3976" s="43" t="s">
        <v>202</v>
      </c>
      <c r="C3976" s="43" t="s">
        <v>870</v>
      </c>
      <c r="D3976" s="44">
        <v>41049</v>
      </c>
      <c r="E3976" s="43">
        <v>7</v>
      </c>
      <c r="F3976" s="43">
        <v>326280</v>
      </c>
      <c r="G3976" s="43">
        <v>7.0000000000000007E-2</v>
      </c>
      <c r="H3976" s="43">
        <v>22840</v>
      </c>
      <c r="I3976" s="43" t="s">
        <v>76</v>
      </c>
      <c r="J3976" s="43" t="s">
        <v>147</v>
      </c>
      <c r="K3976" s="43">
        <f t="shared" si="496"/>
        <v>2012</v>
      </c>
      <c r="L3976" s="43">
        <f t="shared" si="497"/>
        <v>1</v>
      </c>
      <c r="M3976" s="43">
        <f t="shared" si="498"/>
        <v>0</v>
      </c>
      <c r="N3976" s="43">
        <f t="shared" si="499"/>
        <v>1</v>
      </c>
      <c r="O3976" s="43" t="str">
        <f t="shared" si="500"/>
        <v>D: 7%+</v>
      </c>
      <c r="P3976" s="45">
        <f t="shared" si="501"/>
        <v>303440</v>
      </c>
      <c r="Q3976" s="45">
        <f>IF(L3976=1,F3976*INDEX(Asumsi!$B$5:$B$7,MATCH(I3976,Asumsi!$A$5:$A$7,0))-H3976,0)</f>
        <v>75044</v>
      </c>
      <c r="R3976" s="46">
        <f>MIN(G3976,INDEX(Asumsi!$C$5:$C$7,MATCH(I3976,Asumsi!$A$5:$A$7,0)))</f>
        <v>0.05</v>
      </c>
      <c r="S3976" s="43">
        <f t="shared" si="502"/>
        <v>1</v>
      </c>
      <c r="T3976" s="45">
        <f t="shared" si="503"/>
        <v>6525.6000000000013</v>
      </c>
      <c r="U3976" s="45">
        <f>IF(L3976=1,F3976*INDEX(Asumsi!$B$5:$B$7,MATCH(I3976,Asumsi!$A$5:$A$7,0))-F3976*R3976,0)</f>
        <v>81570</v>
      </c>
      <c r="V3976" s="45">
        <f>IF(S3976=1,U3976*(1-Asumsi!$B$10),U3976)</f>
        <v>77491.5</v>
      </c>
    </row>
    <row r="3977" spans="1:22" x14ac:dyDescent="0.35">
      <c r="A3977" s="43">
        <v>37765</v>
      </c>
      <c r="B3977" s="43" t="s">
        <v>202</v>
      </c>
      <c r="C3977" s="43" t="s">
        <v>877</v>
      </c>
      <c r="D3977" s="44">
        <v>41237</v>
      </c>
      <c r="E3977" s="43">
        <v>7</v>
      </c>
      <c r="F3977" s="43">
        <v>85320</v>
      </c>
      <c r="G3977" s="43">
        <v>0.09</v>
      </c>
      <c r="H3977" s="43">
        <v>7679</v>
      </c>
      <c r="I3977" s="43" t="s">
        <v>76</v>
      </c>
      <c r="J3977" s="43" t="s">
        <v>141</v>
      </c>
      <c r="K3977" s="43">
        <f t="shared" si="496"/>
        <v>2012</v>
      </c>
      <c r="L3977" s="43">
        <f t="shared" si="497"/>
        <v>1</v>
      </c>
      <c r="M3977" s="43">
        <f t="shared" si="498"/>
        <v>0</v>
      </c>
      <c r="N3977" s="43">
        <f t="shared" si="499"/>
        <v>1</v>
      </c>
      <c r="O3977" s="43" t="str">
        <f t="shared" si="500"/>
        <v>D: 7%+</v>
      </c>
      <c r="P3977" s="45">
        <f t="shared" si="501"/>
        <v>77641</v>
      </c>
      <c r="Q3977" s="45">
        <f>IF(L3977=1,F3977*INDEX(Asumsi!$B$5:$B$7,MATCH(I3977,Asumsi!$A$5:$A$7,0))-H3977,0)</f>
        <v>17917</v>
      </c>
      <c r="R3977" s="46">
        <f>MIN(G3977,INDEX(Asumsi!$C$5:$C$7,MATCH(I3977,Asumsi!$A$5:$A$7,0)))</f>
        <v>0.05</v>
      </c>
      <c r="S3977" s="43">
        <f t="shared" si="502"/>
        <v>1</v>
      </c>
      <c r="T3977" s="45">
        <f t="shared" si="503"/>
        <v>3412.7999999999993</v>
      </c>
      <c r="U3977" s="45">
        <f>IF(L3977=1,F3977*INDEX(Asumsi!$B$5:$B$7,MATCH(I3977,Asumsi!$A$5:$A$7,0))-F3977*R3977,0)</f>
        <v>21330</v>
      </c>
      <c r="V3977" s="45">
        <f>IF(S3977=1,U3977*(1-Asumsi!$B$10),U3977)</f>
        <v>20263.5</v>
      </c>
    </row>
    <row r="3978" spans="1:22" x14ac:dyDescent="0.35">
      <c r="A3978" s="43">
        <v>38050</v>
      </c>
      <c r="B3978" s="43" t="s">
        <v>209</v>
      </c>
      <c r="C3978" s="43" t="s">
        <v>869</v>
      </c>
      <c r="D3978" s="44">
        <v>40477</v>
      </c>
      <c r="E3978" s="43">
        <v>31</v>
      </c>
      <c r="F3978" s="43">
        <v>374360</v>
      </c>
      <c r="G3978" s="43">
        <v>0.09</v>
      </c>
      <c r="H3978" s="43">
        <v>33692</v>
      </c>
      <c r="I3978" s="43" t="s">
        <v>76</v>
      </c>
      <c r="J3978" s="43" t="s">
        <v>147</v>
      </c>
      <c r="K3978" s="43">
        <f t="shared" si="496"/>
        <v>2010</v>
      </c>
      <c r="L3978" s="43">
        <f t="shared" si="497"/>
        <v>0</v>
      </c>
      <c r="M3978" s="43">
        <f t="shared" si="498"/>
        <v>1</v>
      </c>
      <c r="N3978" s="43">
        <f t="shared" si="499"/>
        <v>1</v>
      </c>
      <c r="O3978" s="43" t="str">
        <f t="shared" si="500"/>
        <v>D: 7%+</v>
      </c>
      <c r="P3978" s="45">
        <f t="shared" si="501"/>
        <v>0</v>
      </c>
      <c r="Q3978" s="45">
        <f>IF(L3978=1,F3978*INDEX(Asumsi!$B$5:$B$7,MATCH(I3978,Asumsi!$A$5:$A$7,0))-H3978,0)</f>
        <v>0</v>
      </c>
      <c r="R3978" s="46">
        <f>MIN(G3978,INDEX(Asumsi!$C$5:$C$7,MATCH(I3978,Asumsi!$A$5:$A$7,0)))</f>
        <v>0.05</v>
      </c>
      <c r="S3978" s="43">
        <f t="shared" si="502"/>
        <v>1</v>
      </c>
      <c r="T3978" s="45">
        <f t="shared" si="503"/>
        <v>0</v>
      </c>
      <c r="U3978" s="45">
        <f>IF(L3978=1,F3978*INDEX(Asumsi!$B$5:$B$7,MATCH(I3978,Asumsi!$A$5:$A$7,0))-F3978*R3978,0)</f>
        <v>0</v>
      </c>
      <c r="V3978" s="45">
        <f>IF(S3978=1,U3978*(1-Asumsi!$B$10),U3978)</f>
        <v>0</v>
      </c>
    </row>
    <row r="3979" spans="1:22" x14ac:dyDescent="0.35">
      <c r="A3979" s="43">
        <v>39043</v>
      </c>
      <c r="B3979" s="43" t="s">
        <v>209</v>
      </c>
      <c r="C3979" s="43" t="s">
        <v>869</v>
      </c>
      <c r="D3979" s="44">
        <v>40534</v>
      </c>
      <c r="E3979" s="43">
        <v>14</v>
      </c>
      <c r="F3979" s="43">
        <v>101600</v>
      </c>
      <c r="G3979" s="43">
        <v>0.09</v>
      </c>
      <c r="H3979" s="43">
        <v>9144</v>
      </c>
      <c r="I3979" s="43" t="s">
        <v>76</v>
      </c>
      <c r="J3979" s="43" t="s">
        <v>149</v>
      </c>
      <c r="K3979" s="43">
        <f t="shared" si="496"/>
        <v>2010</v>
      </c>
      <c r="L3979" s="43">
        <f t="shared" si="497"/>
        <v>0</v>
      </c>
      <c r="M3979" s="43">
        <f t="shared" si="498"/>
        <v>1</v>
      </c>
      <c r="N3979" s="43">
        <f t="shared" si="499"/>
        <v>1</v>
      </c>
      <c r="O3979" s="43" t="str">
        <f t="shared" si="500"/>
        <v>D: 7%+</v>
      </c>
      <c r="P3979" s="45">
        <f t="shared" si="501"/>
        <v>0</v>
      </c>
      <c r="Q3979" s="45">
        <f>IF(L3979=1,F3979*INDEX(Asumsi!$B$5:$B$7,MATCH(I3979,Asumsi!$A$5:$A$7,0))-H3979,0)</f>
        <v>0</v>
      </c>
      <c r="R3979" s="46">
        <f>MIN(G3979,INDEX(Asumsi!$C$5:$C$7,MATCH(I3979,Asumsi!$A$5:$A$7,0)))</f>
        <v>0.05</v>
      </c>
      <c r="S3979" s="43">
        <f t="shared" si="502"/>
        <v>1</v>
      </c>
      <c r="T3979" s="45">
        <f t="shared" si="503"/>
        <v>0</v>
      </c>
      <c r="U3979" s="45">
        <f>IF(L3979=1,F3979*INDEX(Asumsi!$B$5:$B$7,MATCH(I3979,Asumsi!$A$5:$A$7,0))-F3979*R3979,0)</f>
        <v>0</v>
      </c>
      <c r="V3979" s="45">
        <f>IF(S3979=1,U3979*(1-Asumsi!$B$10),U3979)</f>
        <v>0</v>
      </c>
    </row>
    <row r="3980" spans="1:22" x14ac:dyDescent="0.35">
      <c r="A3980" s="43">
        <v>40388</v>
      </c>
      <c r="B3980" s="43" t="s">
        <v>202</v>
      </c>
      <c r="C3980" s="43" t="s">
        <v>869</v>
      </c>
      <c r="D3980" s="44">
        <v>41114</v>
      </c>
      <c r="E3980" s="43">
        <v>17</v>
      </c>
      <c r="F3980" s="43">
        <v>135460</v>
      </c>
      <c r="G3980" s="43">
        <v>0.1</v>
      </c>
      <c r="H3980" s="43">
        <v>13546</v>
      </c>
      <c r="I3980" s="43" t="s">
        <v>76</v>
      </c>
      <c r="J3980" s="43" t="s">
        <v>147</v>
      </c>
      <c r="K3980" s="43">
        <f t="shared" si="496"/>
        <v>2012</v>
      </c>
      <c r="L3980" s="43">
        <f t="shared" si="497"/>
        <v>1</v>
      </c>
      <c r="M3980" s="43">
        <f t="shared" si="498"/>
        <v>0</v>
      </c>
      <c r="N3980" s="43">
        <f t="shared" si="499"/>
        <v>1</v>
      </c>
      <c r="O3980" s="43" t="str">
        <f t="shared" si="500"/>
        <v>D: 7%+</v>
      </c>
      <c r="P3980" s="45">
        <f t="shared" si="501"/>
        <v>121914</v>
      </c>
      <c r="Q3980" s="45">
        <f>IF(L3980=1,F3980*INDEX(Asumsi!$B$5:$B$7,MATCH(I3980,Asumsi!$A$5:$A$7,0))-H3980,0)</f>
        <v>27092</v>
      </c>
      <c r="R3980" s="46">
        <f>MIN(G3980,INDEX(Asumsi!$C$5:$C$7,MATCH(I3980,Asumsi!$A$5:$A$7,0)))</f>
        <v>0.05</v>
      </c>
      <c r="S3980" s="43">
        <f t="shared" si="502"/>
        <v>1</v>
      </c>
      <c r="T3980" s="45">
        <f t="shared" si="503"/>
        <v>6773</v>
      </c>
      <c r="U3980" s="45">
        <f>IF(L3980=1,F3980*INDEX(Asumsi!$B$5:$B$7,MATCH(I3980,Asumsi!$A$5:$A$7,0))-F3980*R3980,0)</f>
        <v>33865</v>
      </c>
      <c r="V3980" s="45">
        <f>IF(S3980=1,U3980*(1-Asumsi!$B$10),U3980)</f>
        <v>32171.75</v>
      </c>
    </row>
    <row r="3981" spans="1:22" x14ac:dyDescent="0.35">
      <c r="A3981" s="43">
        <v>42309</v>
      </c>
      <c r="B3981" s="43" t="s">
        <v>202</v>
      </c>
      <c r="C3981" s="43" t="s">
        <v>797</v>
      </c>
      <c r="D3981" s="44">
        <v>40031</v>
      </c>
      <c r="E3981" s="43">
        <v>41</v>
      </c>
      <c r="F3981" s="43">
        <v>1708460</v>
      </c>
      <c r="G3981" s="43">
        <v>0.01</v>
      </c>
      <c r="H3981" s="43">
        <v>17085</v>
      </c>
      <c r="I3981" s="43" t="s">
        <v>76</v>
      </c>
      <c r="J3981" s="43" t="s">
        <v>141</v>
      </c>
      <c r="K3981" s="43">
        <f t="shared" si="496"/>
        <v>2009</v>
      </c>
      <c r="L3981" s="43">
        <f t="shared" si="497"/>
        <v>1</v>
      </c>
      <c r="M3981" s="43">
        <f t="shared" si="498"/>
        <v>0</v>
      </c>
      <c r="N3981" s="43">
        <f t="shared" si="499"/>
        <v>1</v>
      </c>
      <c r="O3981" s="43" t="str">
        <f t="shared" si="500"/>
        <v>B: 1-3%</v>
      </c>
      <c r="P3981" s="45">
        <f t="shared" si="501"/>
        <v>1691375</v>
      </c>
      <c r="Q3981" s="45">
        <f>IF(L3981=1,F3981*INDEX(Asumsi!$B$5:$B$7,MATCH(I3981,Asumsi!$A$5:$A$7,0))-H3981,0)</f>
        <v>495453</v>
      </c>
      <c r="R3981" s="46">
        <f>MIN(G3981,INDEX(Asumsi!$C$5:$C$7,MATCH(I3981,Asumsi!$A$5:$A$7,0)))</f>
        <v>0.01</v>
      </c>
      <c r="S3981" s="43">
        <f t="shared" si="502"/>
        <v>0</v>
      </c>
      <c r="T3981" s="45">
        <f t="shared" si="503"/>
        <v>0</v>
      </c>
      <c r="U3981" s="45">
        <f>IF(L3981=1,F3981*INDEX(Asumsi!$B$5:$B$7,MATCH(I3981,Asumsi!$A$5:$A$7,0))-F3981*R3981,0)</f>
        <v>495453.4</v>
      </c>
      <c r="V3981" s="45">
        <f>IF(S3981=1,U3981*(1-Asumsi!$B$10),U3981)</f>
        <v>495453.4</v>
      </c>
    </row>
    <row r="3982" spans="1:22" x14ac:dyDescent="0.35">
      <c r="A3982" s="43">
        <v>42727</v>
      </c>
      <c r="B3982" s="43" t="s">
        <v>202</v>
      </c>
      <c r="C3982" s="43" t="s">
        <v>874</v>
      </c>
      <c r="D3982" s="44">
        <v>40662</v>
      </c>
      <c r="E3982" s="43">
        <v>11</v>
      </c>
      <c r="F3982" s="43">
        <v>11020460</v>
      </c>
      <c r="G3982" s="43">
        <v>0.01</v>
      </c>
      <c r="H3982" s="43">
        <v>110205</v>
      </c>
      <c r="I3982" s="43" t="s">
        <v>75</v>
      </c>
      <c r="J3982" s="43" t="s">
        <v>135</v>
      </c>
      <c r="K3982" s="43">
        <f t="shared" si="496"/>
        <v>2011</v>
      </c>
      <c r="L3982" s="43">
        <f t="shared" si="497"/>
        <v>1</v>
      </c>
      <c r="M3982" s="43">
        <f t="shared" si="498"/>
        <v>0</v>
      </c>
      <c r="N3982" s="43">
        <f t="shared" si="499"/>
        <v>1</v>
      </c>
      <c r="O3982" s="43" t="str">
        <f t="shared" si="500"/>
        <v>B: 1-3%</v>
      </c>
      <c r="P3982" s="45">
        <f t="shared" si="501"/>
        <v>10910255</v>
      </c>
      <c r="Q3982" s="45">
        <f>IF(L3982=1,F3982*INDEX(Asumsi!$B$5:$B$7,MATCH(I3982,Asumsi!$A$5:$A$7,0))-H3982,0)</f>
        <v>3195933</v>
      </c>
      <c r="R3982" s="46">
        <f>MIN(G3982,INDEX(Asumsi!$C$5:$C$7,MATCH(I3982,Asumsi!$A$5:$A$7,0)))</f>
        <v>0.01</v>
      </c>
      <c r="S3982" s="43">
        <f t="shared" si="502"/>
        <v>0</v>
      </c>
      <c r="T3982" s="45">
        <f t="shared" si="503"/>
        <v>0</v>
      </c>
      <c r="U3982" s="45">
        <f>IF(L3982=1,F3982*INDEX(Asumsi!$B$5:$B$7,MATCH(I3982,Asumsi!$A$5:$A$7,0))-F3982*R3982,0)</f>
        <v>3195933.4</v>
      </c>
      <c r="V3982" s="45">
        <f>IF(S3982=1,U3982*(1-Asumsi!$B$10),U3982)</f>
        <v>3195933.4</v>
      </c>
    </row>
    <row r="3983" spans="1:22" x14ac:dyDescent="0.35">
      <c r="A3983" s="43">
        <v>43363</v>
      </c>
      <c r="B3983" s="43" t="s">
        <v>202</v>
      </c>
      <c r="C3983" s="43" t="s">
        <v>869</v>
      </c>
      <c r="D3983" s="44">
        <v>40791</v>
      </c>
      <c r="E3983" s="43">
        <v>35</v>
      </c>
      <c r="F3983" s="43">
        <v>25816800</v>
      </c>
      <c r="G3983" s="43">
        <v>0.03</v>
      </c>
      <c r="H3983" s="43">
        <v>774504</v>
      </c>
      <c r="I3983" s="43" t="s">
        <v>75</v>
      </c>
      <c r="J3983" s="43" t="s">
        <v>135</v>
      </c>
      <c r="K3983" s="43">
        <f t="shared" si="496"/>
        <v>2011</v>
      </c>
      <c r="L3983" s="43">
        <f t="shared" si="497"/>
        <v>1</v>
      </c>
      <c r="M3983" s="43">
        <f t="shared" si="498"/>
        <v>0</v>
      </c>
      <c r="N3983" s="43">
        <f t="shared" si="499"/>
        <v>1</v>
      </c>
      <c r="O3983" s="43" t="str">
        <f t="shared" si="500"/>
        <v>B: 1-3%</v>
      </c>
      <c r="P3983" s="45">
        <f t="shared" si="501"/>
        <v>25042296</v>
      </c>
      <c r="Q3983" s="45">
        <f>IF(L3983=1,F3983*INDEX(Asumsi!$B$5:$B$7,MATCH(I3983,Asumsi!$A$5:$A$7,0))-H3983,0)</f>
        <v>6970536</v>
      </c>
      <c r="R3983" s="46">
        <f>MIN(G3983,INDEX(Asumsi!$C$5:$C$7,MATCH(I3983,Asumsi!$A$5:$A$7,0)))</f>
        <v>0.03</v>
      </c>
      <c r="S3983" s="43">
        <f t="shared" si="502"/>
        <v>0</v>
      </c>
      <c r="T3983" s="45">
        <f t="shared" si="503"/>
        <v>0</v>
      </c>
      <c r="U3983" s="45">
        <f>IF(L3983=1,F3983*INDEX(Asumsi!$B$5:$B$7,MATCH(I3983,Asumsi!$A$5:$A$7,0))-F3983*R3983,0)</f>
        <v>6970536</v>
      </c>
      <c r="V3983" s="45">
        <f>IF(S3983=1,U3983*(1-Asumsi!$B$10),U3983)</f>
        <v>6970536</v>
      </c>
    </row>
    <row r="3984" spans="1:22" x14ac:dyDescent="0.35">
      <c r="A3984" s="43">
        <v>43556</v>
      </c>
      <c r="B3984" s="43" t="s">
        <v>202</v>
      </c>
      <c r="C3984" s="43" t="s">
        <v>874</v>
      </c>
      <c r="D3984" s="44">
        <v>41112</v>
      </c>
      <c r="E3984" s="43">
        <v>31</v>
      </c>
      <c r="F3984" s="43">
        <v>954320</v>
      </c>
      <c r="G3984" s="43">
        <v>0.02</v>
      </c>
      <c r="H3984" s="43">
        <v>19086</v>
      </c>
      <c r="I3984" s="43" t="s">
        <v>76</v>
      </c>
      <c r="J3984" s="43" t="s">
        <v>145</v>
      </c>
      <c r="K3984" s="43">
        <f t="shared" si="496"/>
        <v>2012</v>
      </c>
      <c r="L3984" s="43">
        <f t="shared" si="497"/>
        <v>1</v>
      </c>
      <c r="M3984" s="43">
        <f t="shared" si="498"/>
        <v>0</v>
      </c>
      <c r="N3984" s="43">
        <f t="shared" si="499"/>
        <v>1</v>
      </c>
      <c r="O3984" s="43" t="str">
        <f t="shared" si="500"/>
        <v>B: 1-3%</v>
      </c>
      <c r="P3984" s="45">
        <f t="shared" si="501"/>
        <v>935234</v>
      </c>
      <c r="Q3984" s="45">
        <f>IF(L3984=1,F3984*INDEX(Asumsi!$B$5:$B$7,MATCH(I3984,Asumsi!$A$5:$A$7,0))-H3984,0)</f>
        <v>267210</v>
      </c>
      <c r="R3984" s="46">
        <f>MIN(G3984,INDEX(Asumsi!$C$5:$C$7,MATCH(I3984,Asumsi!$A$5:$A$7,0)))</f>
        <v>0.02</v>
      </c>
      <c r="S3984" s="43">
        <f t="shared" si="502"/>
        <v>0</v>
      </c>
      <c r="T3984" s="45">
        <f t="shared" si="503"/>
        <v>0</v>
      </c>
      <c r="U3984" s="45">
        <f>IF(L3984=1,F3984*INDEX(Asumsi!$B$5:$B$7,MATCH(I3984,Asumsi!$A$5:$A$7,0))-F3984*R3984,0)</f>
        <v>267209.59999999998</v>
      </c>
      <c r="V3984" s="45">
        <f>IF(S3984=1,U3984*(1-Asumsi!$B$10),U3984)</f>
        <v>267209.59999999998</v>
      </c>
    </row>
    <row r="3985" spans="1:22" x14ac:dyDescent="0.35">
      <c r="A3985" s="43">
        <v>45156</v>
      </c>
      <c r="B3985" s="43" t="s">
        <v>202</v>
      </c>
      <c r="C3985" s="43" t="s">
        <v>869</v>
      </c>
      <c r="D3985" s="44">
        <v>40586</v>
      </c>
      <c r="E3985" s="43">
        <v>30</v>
      </c>
      <c r="F3985" s="43">
        <v>1326480</v>
      </c>
      <c r="G3985" s="43">
        <v>0.01</v>
      </c>
      <c r="H3985" s="43">
        <v>13265</v>
      </c>
      <c r="I3985" s="43" t="s">
        <v>76</v>
      </c>
      <c r="J3985" s="43" t="s">
        <v>141</v>
      </c>
      <c r="K3985" s="43">
        <f t="shared" si="496"/>
        <v>2011</v>
      </c>
      <c r="L3985" s="43">
        <f t="shared" si="497"/>
        <v>1</v>
      </c>
      <c r="M3985" s="43">
        <f t="shared" si="498"/>
        <v>0</v>
      </c>
      <c r="N3985" s="43">
        <f t="shared" si="499"/>
        <v>1</v>
      </c>
      <c r="O3985" s="43" t="str">
        <f t="shared" si="500"/>
        <v>B: 1-3%</v>
      </c>
      <c r="P3985" s="45">
        <f t="shared" si="501"/>
        <v>1313215</v>
      </c>
      <c r="Q3985" s="45">
        <f>IF(L3985=1,F3985*INDEX(Asumsi!$B$5:$B$7,MATCH(I3985,Asumsi!$A$5:$A$7,0))-H3985,0)</f>
        <v>384679</v>
      </c>
      <c r="R3985" s="46">
        <f>MIN(G3985,INDEX(Asumsi!$C$5:$C$7,MATCH(I3985,Asumsi!$A$5:$A$7,0)))</f>
        <v>0.01</v>
      </c>
      <c r="S3985" s="43">
        <f t="shared" si="502"/>
        <v>0</v>
      </c>
      <c r="T3985" s="45">
        <f t="shared" si="503"/>
        <v>0</v>
      </c>
      <c r="U3985" s="45">
        <f>IF(L3985=1,F3985*INDEX(Asumsi!$B$5:$B$7,MATCH(I3985,Asumsi!$A$5:$A$7,0))-F3985*R3985,0)</f>
        <v>384679.2</v>
      </c>
      <c r="V3985" s="45">
        <f>IF(S3985=1,U3985*(1-Asumsi!$B$10),U3985)</f>
        <v>384679.2</v>
      </c>
    </row>
    <row r="3986" spans="1:22" x14ac:dyDescent="0.35">
      <c r="A3986" s="43">
        <v>45410</v>
      </c>
      <c r="B3986" s="43" t="s">
        <v>202</v>
      </c>
      <c r="C3986" s="43" t="s">
        <v>873</v>
      </c>
      <c r="D3986" s="44">
        <v>40044</v>
      </c>
      <c r="E3986" s="43">
        <v>19</v>
      </c>
      <c r="F3986" s="43">
        <v>1982720</v>
      </c>
      <c r="G3986" s="43">
        <v>0.1</v>
      </c>
      <c r="H3986" s="43">
        <v>198272</v>
      </c>
      <c r="I3986" s="43" t="s">
        <v>76</v>
      </c>
      <c r="J3986" s="43" t="s">
        <v>140</v>
      </c>
      <c r="K3986" s="43">
        <f t="shared" si="496"/>
        <v>2009</v>
      </c>
      <c r="L3986" s="43">
        <f t="shared" si="497"/>
        <v>1</v>
      </c>
      <c r="M3986" s="43">
        <f t="shared" si="498"/>
        <v>0</v>
      </c>
      <c r="N3986" s="43">
        <f t="shared" si="499"/>
        <v>1</v>
      </c>
      <c r="O3986" s="43" t="str">
        <f t="shared" si="500"/>
        <v>D: 7%+</v>
      </c>
      <c r="P3986" s="45">
        <f t="shared" si="501"/>
        <v>1784448</v>
      </c>
      <c r="Q3986" s="45">
        <f>IF(L3986=1,F3986*INDEX(Asumsi!$B$5:$B$7,MATCH(I3986,Asumsi!$A$5:$A$7,0))-H3986,0)</f>
        <v>396544</v>
      </c>
      <c r="R3986" s="46">
        <f>MIN(G3986,INDEX(Asumsi!$C$5:$C$7,MATCH(I3986,Asumsi!$A$5:$A$7,0)))</f>
        <v>0.05</v>
      </c>
      <c r="S3986" s="43">
        <f t="shared" si="502"/>
        <v>1</v>
      </c>
      <c r="T3986" s="45">
        <f t="shared" si="503"/>
        <v>99136</v>
      </c>
      <c r="U3986" s="45">
        <f>IF(L3986=1,F3986*INDEX(Asumsi!$B$5:$B$7,MATCH(I3986,Asumsi!$A$5:$A$7,0))-F3986*R3986,0)</f>
        <v>495680</v>
      </c>
      <c r="V3986" s="45">
        <f>IF(S3986=1,U3986*(1-Asumsi!$B$10),U3986)</f>
        <v>470896</v>
      </c>
    </row>
    <row r="3987" spans="1:22" x14ac:dyDescent="0.35">
      <c r="A3987" s="43">
        <v>47014</v>
      </c>
      <c r="B3987" s="43" t="s">
        <v>202</v>
      </c>
      <c r="C3987" s="43" t="s">
        <v>797</v>
      </c>
      <c r="D3987" s="44">
        <v>41042</v>
      </c>
      <c r="E3987" s="43">
        <v>33</v>
      </c>
      <c r="F3987" s="43">
        <v>1606220</v>
      </c>
      <c r="G3987" s="43">
        <v>0.08</v>
      </c>
      <c r="H3987" s="43">
        <v>128498</v>
      </c>
      <c r="I3987" s="43" t="s">
        <v>75</v>
      </c>
      <c r="J3987" s="43" t="s">
        <v>135</v>
      </c>
      <c r="K3987" s="43">
        <f t="shared" si="496"/>
        <v>2012</v>
      </c>
      <c r="L3987" s="43">
        <f t="shared" si="497"/>
        <v>1</v>
      </c>
      <c r="M3987" s="43">
        <f t="shared" si="498"/>
        <v>0</v>
      </c>
      <c r="N3987" s="43">
        <f t="shared" si="499"/>
        <v>1</v>
      </c>
      <c r="O3987" s="43" t="str">
        <f t="shared" si="500"/>
        <v>D: 7%+</v>
      </c>
      <c r="P3987" s="45">
        <f t="shared" si="501"/>
        <v>1477722</v>
      </c>
      <c r="Q3987" s="45">
        <f>IF(L3987=1,F3987*INDEX(Asumsi!$B$5:$B$7,MATCH(I3987,Asumsi!$A$5:$A$7,0))-H3987,0)</f>
        <v>353368</v>
      </c>
      <c r="R3987" s="46">
        <f>MIN(G3987,INDEX(Asumsi!$C$5:$C$7,MATCH(I3987,Asumsi!$A$5:$A$7,0)))</f>
        <v>0.03</v>
      </c>
      <c r="S3987" s="43">
        <f t="shared" si="502"/>
        <v>1</v>
      </c>
      <c r="T3987" s="45">
        <f t="shared" si="503"/>
        <v>80311</v>
      </c>
      <c r="U3987" s="45">
        <f>IF(L3987=1,F3987*INDEX(Asumsi!$B$5:$B$7,MATCH(I3987,Asumsi!$A$5:$A$7,0))-F3987*R3987,0)</f>
        <v>433679.4</v>
      </c>
      <c r="V3987" s="45">
        <f>IF(S3987=1,U3987*(1-Asumsi!$B$10),U3987)</f>
        <v>411995.43</v>
      </c>
    </row>
    <row r="3988" spans="1:22" x14ac:dyDescent="0.35">
      <c r="A3988" s="43">
        <v>47942</v>
      </c>
      <c r="B3988" s="43" t="s">
        <v>202</v>
      </c>
      <c r="C3988" s="43" t="s">
        <v>552</v>
      </c>
      <c r="D3988" s="44">
        <v>40236</v>
      </c>
      <c r="E3988" s="43">
        <v>30</v>
      </c>
      <c r="F3988" s="43">
        <v>34069840</v>
      </c>
      <c r="G3988" s="43">
        <v>0.09</v>
      </c>
      <c r="H3988" s="43">
        <v>3066286</v>
      </c>
      <c r="I3988" s="43" t="s">
        <v>77</v>
      </c>
      <c r="J3988" s="43" t="s">
        <v>139</v>
      </c>
      <c r="K3988" s="43">
        <f t="shared" si="496"/>
        <v>2010</v>
      </c>
      <c r="L3988" s="43">
        <f t="shared" si="497"/>
        <v>1</v>
      </c>
      <c r="M3988" s="43">
        <f t="shared" si="498"/>
        <v>0</v>
      </c>
      <c r="N3988" s="43">
        <f t="shared" si="499"/>
        <v>1</v>
      </c>
      <c r="O3988" s="43" t="str">
        <f t="shared" si="500"/>
        <v>D: 7%+</v>
      </c>
      <c r="P3988" s="45">
        <f t="shared" si="501"/>
        <v>31003554</v>
      </c>
      <c r="Q3988" s="45">
        <f>IF(L3988=1,F3988*INDEX(Asumsi!$B$5:$B$7,MATCH(I3988,Asumsi!$A$5:$A$7,0))-H3988,0)</f>
        <v>7154666</v>
      </c>
      <c r="R3988" s="46">
        <f>MIN(G3988,INDEX(Asumsi!$C$5:$C$7,MATCH(I3988,Asumsi!$A$5:$A$7,0)))</f>
        <v>0.05</v>
      </c>
      <c r="S3988" s="43">
        <f t="shared" si="502"/>
        <v>1</v>
      </c>
      <c r="T3988" s="45">
        <f t="shared" si="503"/>
        <v>1362793.5999999999</v>
      </c>
      <c r="U3988" s="45">
        <f>IF(L3988=1,F3988*INDEX(Asumsi!$B$5:$B$7,MATCH(I3988,Asumsi!$A$5:$A$7,0))-F3988*R3988,0)</f>
        <v>8517460</v>
      </c>
      <c r="V3988" s="45">
        <f>IF(S3988=1,U3988*(1-Asumsi!$B$10),U3988)</f>
        <v>8091587</v>
      </c>
    </row>
    <row r="3989" spans="1:22" x14ac:dyDescent="0.35">
      <c r="A3989" s="43">
        <v>48128</v>
      </c>
      <c r="B3989" s="43" t="s">
        <v>202</v>
      </c>
      <c r="C3989" s="43" t="s">
        <v>875</v>
      </c>
      <c r="D3989" s="44">
        <v>41010</v>
      </c>
      <c r="E3989" s="43">
        <v>5</v>
      </c>
      <c r="F3989" s="43">
        <v>5200880</v>
      </c>
      <c r="G3989" s="43">
        <v>0.03</v>
      </c>
      <c r="H3989" s="43">
        <v>156026</v>
      </c>
      <c r="I3989" s="43" t="s">
        <v>77</v>
      </c>
      <c r="J3989" s="43" t="s">
        <v>139</v>
      </c>
      <c r="K3989" s="43">
        <f t="shared" si="496"/>
        <v>2012</v>
      </c>
      <c r="L3989" s="43">
        <f t="shared" si="497"/>
        <v>1</v>
      </c>
      <c r="M3989" s="43">
        <f t="shared" si="498"/>
        <v>0</v>
      </c>
      <c r="N3989" s="43">
        <f t="shared" si="499"/>
        <v>1</v>
      </c>
      <c r="O3989" s="43" t="str">
        <f t="shared" si="500"/>
        <v>B: 1-3%</v>
      </c>
      <c r="P3989" s="45">
        <f t="shared" si="501"/>
        <v>5044854</v>
      </c>
      <c r="Q3989" s="45">
        <f>IF(L3989=1,F3989*INDEX(Asumsi!$B$5:$B$7,MATCH(I3989,Asumsi!$A$5:$A$7,0))-H3989,0)</f>
        <v>1404238</v>
      </c>
      <c r="R3989" s="46">
        <f>MIN(G3989,INDEX(Asumsi!$C$5:$C$7,MATCH(I3989,Asumsi!$A$5:$A$7,0)))</f>
        <v>0.03</v>
      </c>
      <c r="S3989" s="43">
        <f t="shared" si="502"/>
        <v>0</v>
      </c>
      <c r="T3989" s="45">
        <f t="shared" si="503"/>
        <v>0</v>
      </c>
      <c r="U3989" s="45">
        <f>IF(L3989=1,F3989*INDEX(Asumsi!$B$5:$B$7,MATCH(I3989,Asumsi!$A$5:$A$7,0))-F3989*R3989,0)</f>
        <v>1404237.6</v>
      </c>
      <c r="V3989" s="45">
        <f>IF(S3989=1,U3989*(1-Asumsi!$B$10),U3989)</f>
        <v>1404237.6</v>
      </c>
    </row>
    <row r="3990" spans="1:22" x14ac:dyDescent="0.35">
      <c r="A3990" s="43">
        <v>48704</v>
      </c>
      <c r="B3990" s="43" t="s">
        <v>202</v>
      </c>
      <c r="C3990" s="43" t="s">
        <v>870</v>
      </c>
      <c r="D3990" s="44">
        <v>40917</v>
      </c>
      <c r="E3990" s="43">
        <v>11</v>
      </c>
      <c r="F3990" s="43">
        <v>2495719</v>
      </c>
      <c r="G3990" s="43">
        <v>0.01</v>
      </c>
      <c r="H3990" s="43">
        <v>24957</v>
      </c>
      <c r="I3990" s="43" t="s">
        <v>77</v>
      </c>
      <c r="J3990" s="43" t="s">
        <v>137</v>
      </c>
      <c r="K3990" s="43">
        <f t="shared" si="496"/>
        <v>2012</v>
      </c>
      <c r="L3990" s="43">
        <f t="shared" si="497"/>
        <v>1</v>
      </c>
      <c r="M3990" s="43">
        <f t="shared" si="498"/>
        <v>0</v>
      </c>
      <c r="N3990" s="43">
        <f t="shared" si="499"/>
        <v>1</v>
      </c>
      <c r="O3990" s="43" t="str">
        <f t="shared" si="500"/>
        <v>B: 1-3%</v>
      </c>
      <c r="P3990" s="45">
        <f t="shared" si="501"/>
        <v>2470762</v>
      </c>
      <c r="Q3990" s="45">
        <f>IF(L3990=1,F3990*INDEX(Asumsi!$B$5:$B$7,MATCH(I3990,Asumsi!$A$5:$A$7,0))-H3990,0)</f>
        <v>723758.7</v>
      </c>
      <c r="R3990" s="46">
        <f>MIN(G3990,INDEX(Asumsi!$C$5:$C$7,MATCH(I3990,Asumsi!$A$5:$A$7,0)))</f>
        <v>0.01</v>
      </c>
      <c r="S3990" s="43">
        <f t="shared" si="502"/>
        <v>0</v>
      </c>
      <c r="T3990" s="45">
        <f t="shared" si="503"/>
        <v>0</v>
      </c>
      <c r="U3990" s="45">
        <f>IF(L3990=1,F3990*INDEX(Asumsi!$B$5:$B$7,MATCH(I3990,Asumsi!$A$5:$A$7,0))-F3990*R3990,0)</f>
        <v>723758.51</v>
      </c>
      <c r="V3990" s="45">
        <f>IF(S3990=1,U3990*(1-Asumsi!$B$10),U3990)</f>
        <v>723758.51</v>
      </c>
    </row>
    <row r="3991" spans="1:22" x14ac:dyDescent="0.35">
      <c r="A3991" s="43">
        <v>49155</v>
      </c>
      <c r="B3991" s="43" t="s">
        <v>202</v>
      </c>
      <c r="C3991" s="43" t="s">
        <v>797</v>
      </c>
      <c r="D3991" s="44">
        <v>40439</v>
      </c>
      <c r="E3991" s="43">
        <v>22</v>
      </c>
      <c r="F3991" s="43">
        <v>7520613</v>
      </c>
      <c r="G3991" s="43">
        <v>0.05</v>
      </c>
      <c r="H3991" s="43">
        <v>376031</v>
      </c>
      <c r="I3991" s="43" t="s">
        <v>77</v>
      </c>
      <c r="J3991" s="43" t="s">
        <v>137</v>
      </c>
      <c r="K3991" s="43">
        <f t="shared" si="496"/>
        <v>2010</v>
      </c>
      <c r="L3991" s="43">
        <f t="shared" si="497"/>
        <v>1</v>
      </c>
      <c r="M3991" s="43">
        <f t="shared" si="498"/>
        <v>0</v>
      </c>
      <c r="N3991" s="43">
        <f t="shared" si="499"/>
        <v>1</v>
      </c>
      <c r="O3991" s="43" t="str">
        <f t="shared" si="500"/>
        <v>C: 4-6%</v>
      </c>
      <c r="P3991" s="45">
        <f t="shared" si="501"/>
        <v>7144582</v>
      </c>
      <c r="Q3991" s="45">
        <f>IF(L3991=1,F3991*INDEX(Asumsi!$B$5:$B$7,MATCH(I3991,Asumsi!$A$5:$A$7,0))-H3991,0)</f>
        <v>1880152.9</v>
      </c>
      <c r="R3991" s="46">
        <f>MIN(G3991,INDEX(Asumsi!$C$5:$C$7,MATCH(I3991,Asumsi!$A$5:$A$7,0)))</f>
        <v>0.05</v>
      </c>
      <c r="S3991" s="43">
        <f t="shared" si="502"/>
        <v>0</v>
      </c>
      <c r="T3991" s="45">
        <f t="shared" si="503"/>
        <v>0</v>
      </c>
      <c r="U3991" s="45">
        <f>IF(L3991=1,F3991*INDEX(Asumsi!$B$5:$B$7,MATCH(I3991,Asumsi!$A$5:$A$7,0))-F3991*R3991,0)</f>
        <v>1880153.25</v>
      </c>
      <c r="V3991" s="45">
        <f>IF(S3991=1,U3991*(1-Asumsi!$B$10),U3991)</f>
        <v>1880153.25</v>
      </c>
    </row>
    <row r="3992" spans="1:22" x14ac:dyDescent="0.35">
      <c r="A3992" s="43">
        <v>49504</v>
      </c>
      <c r="B3992" s="43" t="s">
        <v>202</v>
      </c>
      <c r="C3992" s="43" t="s">
        <v>877</v>
      </c>
      <c r="D3992" s="44">
        <v>40133</v>
      </c>
      <c r="E3992" s="43">
        <v>45</v>
      </c>
      <c r="F3992" s="43">
        <v>637880</v>
      </c>
      <c r="G3992" s="43">
        <v>0.1</v>
      </c>
      <c r="H3992" s="43">
        <v>63788</v>
      </c>
      <c r="I3992" s="43" t="s">
        <v>77</v>
      </c>
      <c r="J3992" s="43" t="s">
        <v>142</v>
      </c>
      <c r="K3992" s="43">
        <f t="shared" si="496"/>
        <v>2009</v>
      </c>
      <c r="L3992" s="43">
        <f t="shared" si="497"/>
        <v>1</v>
      </c>
      <c r="M3992" s="43">
        <f t="shared" si="498"/>
        <v>0</v>
      </c>
      <c r="N3992" s="43">
        <f t="shared" si="499"/>
        <v>1</v>
      </c>
      <c r="O3992" s="43" t="str">
        <f t="shared" si="500"/>
        <v>D: 7%+</v>
      </c>
      <c r="P3992" s="45">
        <f t="shared" si="501"/>
        <v>574092</v>
      </c>
      <c r="Q3992" s="45">
        <f>IF(L3992=1,F3992*INDEX(Asumsi!$B$5:$B$7,MATCH(I3992,Asumsi!$A$5:$A$7,0))-H3992,0)</f>
        <v>127576</v>
      </c>
      <c r="R3992" s="46">
        <f>MIN(G3992,INDEX(Asumsi!$C$5:$C$7,MATCH(I3992,Asumsi!$A$5:$A$7,0)))</f>
        <v>0.05</v>
      </c>
      <c r="S3992" s="43">
        <f t="shared" si="502"/>
        <v>1</v>
      </c>
      <c r="T3992" s="45">
        <f t="shared" si="503"/>
        <v>31894</v>
      </c>
      <c r="U3992" s="45">
        <f>IF(L3992=1,F3992*INDEX(Asumsi!$B$5:$B$7,MATCH(I3992,Asumsi!$A$5:$A$7,0))-F3992*R3992,0)</f>
        <v>159470</v>
      </c>
      <c r="V3992" s="45">
        <f>IF(S3992=1,U3992*(1-Asumsi!$B$10),U3992)</f>
        <v>151496.5</v>
      </c>
    </row>
    <row r="3993" spans="1:22" x14ac:dyDescent="0.35">
      <c r="A3993" s="43">
        <v>50016</v>
      </c>
      <c r="B3993" s="43" t="s">
        <v>202</v>
      </c>
      <c r="C3993" s="43" t="s">
        <v>552</v>
      </c>
      <c r="D3993" s="44">
        <v>39908</v>
      </c>
      <c r="E3993" s="43">
        <v>15</v>
      </c>
      <c r="F3993" s="43">
        <v>2187271</v>
      </c>
      <c r="G3993" s="43">
        <v>0.05</v>
      </c>
      <c r="H3993" s="43">
        <v>109364</v>
      </c>
      <c r="I3993" s="43" t="s">
        <v>77</v>
      </c>
      <c r="J3993" s="43" t="s">
        <v>137</v>
      </c>
      <c r="K3993" s="43">
        <f t="shared" si="496"/>
        <v>2009</v>
      </c>
      <c r="L3993" s="43">
        <f t="shared" si="497"/>
        <v>1</v>
      </c>
      <c r="M3993" s="43">
        <f t="shared" si="498"/>
        <v>0</v>
      </c>
      <c r="N3993" s="43">
        <f t="shared" si="499"/>
        <v>1</v>
      </c>
      <c r="O3993" s="43" t="str">
        <f t="shared" si="500"/>
        <v>C: 4-6%</v>
      </c>
      <c r="P3993" s="45">
        <f t="shared" si="501"/>
        <v>2077907</v>
      </c>
      <c r="Q3993" s="45">
        <f>IF(L3993=1,F3993*INDEX(Asumsi!$B$5:$B$7,MATCH(I3993,Asumsi!$A$5:$A$7,0))-H3993,0)</f>
        <v>546817.29999999993</v>
      </c>
      <c r="R3993" s="46">
        <f>MIN(G3993,INDEX(Asumsi!$C$5:$C$7,MATCH(I3993,Asumsi!$A$5:$A$7,0)))</f>
        <v>0.05</v>
      </c>
      <c r="S3993" s="43">
        <f t="shared" si="502"/>
        <v>0</v>
      </c>
      <c r="T3993" s="45">
        <f t="shared" si="503"/>
        <v>0</v>
      </c>
      <c r="U3993" s="45">
        <f>IF(L3993=1,F3993*INDEX(Asumsi!$B$5:$B$7,MATCH(I3993,Asumsi!$A$5:$A$7,0))-F3993*R3993,0)</f>
        <v>546817.74999999988</v>
      </c>
      <c r="V3993" s="45">
        <f>IF(S3993=1,U3993*(1-Asumsi!$B$10),U3993)</f>
        <v>546817.74999999988</v>
      </c>
    </row>
    <row r="3994" spans="1:22" x14ac:dyDescent="0.35">
      <c r="A3994" s="43">
        <v>50145</v>
      </c>
      <c r="B3994" s="43" t="s">
        <v>202</v>
      </c>
      <c r="C3994" s="43" t="s">
        <v>873</v>
      </c>
      <c r="D3994" s="44">
        <v>40600</v>
      </c>
      <c r="E3994" s="43">
        <v>18</v>
      </c>
      <c r="F3994" s="43">
        <v>651160</v>
      </c>
      <c r="G3994" s="43">
        <v>0.06</v>
      </c>
      <c r="H3994" s="43">
        <v>39070</v>
      </c>
      <c r="I3994" s="43" t="s">
        <v>75</v>
      </c>
      <c r="J3994" s="43" t="s">
        <v>144</v>
      </c>
      <c r="K3994" s="43">
        <f t="shared" si="496"/>
        <v>2011</v>
      </c>
      <c r="L3994" s="43">
        <f t="shared" si="497"/>
        <v>1</v>
      </c>
      <c r="M3994" s="43">
        <f t="shared" si="498"/>
        <v>0</v>
      </c>
      <c r="N3994" s="43">
        <f t="shared" si="499"/>
        <v>1</v>
      </c>
      <c r="O3994" s="43" t="str">
        <f t="shared" si="500"/>
        <v>C: 4-6%</v>
      </c>
      <c r="P3994" s="45">
        <f t="shared" si="501"/>
        <v>612090</v>
      </c>
      <c r="Q3994" s="45">
        <f>IF(L3994=1,F3994*INDEX(Asumsi!$B$5:$B$7,MATCH(I3994,Asumsi!$A$5:$A$7,0))-H3994,0)</f>
        <v>156278</v>
      </c>
      <c r="R3994" s="46">
        <f>MIN(G3994,INDEX(Asumsi!$C$5:$C$7,MATCH(I3994,Asumsi!$A$5:$A$7,0)))</f>
        <v>0.03</v>
      </c>
      <c r="S3994" s="43">
        <f t="shared" si="502"/>
        <v>1</v>
      </c>
      <c r="T3994" s="45">
        <f t="shared" si="503"/>
        <v>19534.8</v>
      </c>
      <c r="U3994" s="45">
        <f>IF(L3994=1,F3994*INDEX(Asumsi!$B$5:$B$7,MATCH(I3994,Asumsi!$A$5:$A$7,0))-F3994*R3994,0)</f>
        <v>175813.2</v>
      </c>
      <c r="V3994" s="45">
        <f>IF(S3994=1,U3994*(1-Asumsi!$B$10),U3994)</f>
        <v>167022.54</v>
      </c>
    </row>
    <row r="3995" spans="1:22" x14ac:dyDescent="0.35">
      <c r="A3995" s="43">
        <v>50532</v>
      </c>
      <c r="B3995" s="43" t="s">
        <v>202</v>
      </c>
      <c r="C3995" s="43" t="s">
        <v>878</v>
      </c>
      <c r="D3995" s="44">
        <v>41135</v>
      </c>
      <c r="E3995" s="43">
        <v>10</v>
      </c>
      <c r="F3995" s="43">
        <v>534120</v>
      </c>
      <c r="G3995" s="43">
        <v>0.02</v>
      </c>
      <c r="H3995" s="43">
        <v>10682</v>
      </c>
      <c r="I3995" s="43" t="s">
        <v>76</v>
      </c>
      <c r="J3995" s="43" t="s">
        <v>138</v>
      </c>
      <c r="K3995" s="43">
        <f t="shared" si="496"/>
        <v>2012</v>
      </c>
      <c r="L3995" s="43">
        <f t="shared" si="497"/>
        <v>1</v>
      </c>
      <c r="M3995" s="43">
        <f t="shared" si="498"/>
        <v>0</v>
      </c>
      <c r="N3995" s="43">
        <f t="shared" si="499"/>
        <v>1</v>
      </c>
      <c r="O3995" s="43" t="str">
        <f t="shared" si="500"/>
        <v>B: 1-3%</v>
      </c>
      <c r="P3995" s="45">
        <f t="shared" si="501"/>
        <v>523438</v>
      </c>
      <c r="Q3995" s="45">
        <f>IF(L3995=1,F3995*INDEX(Asumsi!$B$5:$B$7,MATCH(I3995,Asumsi!$A$5:$A$7,0))-H3995,0)</f>
        <v>149554</v>
      </c>
      <c r="R3995" s="46">
        <f>MIN(G3995,INDEX(Asumsi!$C$5:$C$7,MATCH(I3995,Asumsi!$A$5:$A$7,0)))</f>
        <v>0.02</v>
      </c>
      <c r="S3995" s="43">
        <f t="shared" si="502"/>
        <v>0</v>
      </c>
      <c r="T3995" s="45">
        <f t="shared" si="503"/>
        <v>0</v>
      </c>
      <c r="U3995" s="45">
        <f>IF(L3995=1,F3995*INDEX(Asumsi!$B$5:$B$7,MATCH(I3995,Asumsi!$A$5:$A$7,0))-F3995*R3995,0)</f>
        <v>149553.60000000001</v>
      </c>
      <c r="V3995" s="45">
        <f>IF(S3995=1,U3995*(1-Asumsi!$B$10),U3995)</f>
        <v>149553.60000000001</v>
      </c>
    </row>
    <row r="3996" spans="1:22" x14ac:dyDescent="0.35">
      <c r="A3996" s="43">
        <v>51266</v>
      </c>
      <c r="B3996" s="43" t="s">
        <v>202</v>
      </c>
      <c r="C3996" s="43" t="s">
        <v>873</v>
      </c>
      <c r="D3996" s="44">
        <v>39897</v>
      </c>
      <c r="E3996" s="43">
        <v>11</v>
      </c>
      <c r="F3996" s="43">
        <v>3220580</v>
      </c>
      <c r="G3996" s="43">
        <v>0.04</v>
      </c>
      <c r="H3996" s="43">
        <v>128823</v>
      </c>
      <c r="I3996" s="43" t="s">
        <v>77</v>
      </c>
      <c r="J3996" s="43" t="s">
        <v>134</v>
      </c>
      <c r="K3996" s="43">
        <f t="shared" si="496"/>
        <v>2009</v>
      </c>
      <c r="L3996" s="43">
        <f t="shared" si="497"/>
        <v>1</v>
      </c>
      <c r="M3996" s="43">
        <f t="shared" si="498"/>
        <v>0</v>
      </c>
      <c r="N3996" s="43">
        <f t="shared" si="499"/>
        <v>1</v>
      </c>
      <c r="O3996" s="43" t="str">
        <f t="shared" si="500"/>
        <v>C: 4-6%</v>
      </c>
      <c r="P3996" s="45">
        <f t="shared" si="501"/>
        <v>3091757</v>
      </c>
      <c r="Q3996" s="45">
        <f>IF(L3996=1,F3996*INDEX(Asumsi!$B$5:$B$7,MATCH(I3996,Asumsi!$A$5:$A$7,0))-H3996,0)</f>
        <v>837351</v>
      </c>
      <c r="R3996" s="46">
        <f>MIN(G3996,INDEX(Asumsi!$C$5:$C$7,MATCH(I3996,Asumsi!$A$5:$A$7,0)))</f>
        <v>0.04</v>
      </c>
      <c r="S3996" s="43">
        <f t="shared" si="502"/>
        <v>0</v>
      </c>
      <c r="T3996" s="45">
        <f t="shared" si="503"/>
        <v>0</v>
      </c>
      <c r="U3996" s="45">
        <f>IF(L3996=1,F3996*INDEX(Asumsi!$B$5:$B$7,MATCH(I3996,Asumsi!$A$5:$A$7,0))-F3996*R3996,0)</f>
        <v>837350.8</v>
      </c>
      <c r="V3996" s="45">
        <f>IF(S3996=1,U3996*(1-Asumsi!$B$10),U3996)</f>
        <v>837350.8</v>
      </c>
    </row>
    <row r="3997" spans="1:22" x14ac:dyDescent="0.35">
      <c r="A3997" s="43">
        <v>51426</v>
      </c>
      <c r="B3997" s="43" t="s">
        <v>202</v>
      </c>
      <c r="C3997" s="43" t="s">
        <v>874</v>
      </c>
      <c r="D3997" s="44">
        <v>40513</v>
      </c>
      <c r="E3997" s="43">
        <v>41</v>
      </c>
      <c r="F3997" s="43">
        <v>714020</v>
      </c>
      <c r="G3997" s="43">
        <v>0.01</v>
      </c>
      <c r="H3997" s="43">
        <v>7140</v>
      </c>
      <c r="I3997" s="43" t="s">
        <v>77</v>
      </c>
      <c r="J3997" s="43" t="s">
        <v>142</v>
      </c>
      <c r="K3997" s="43">
        <f t="shared" si="496"/>
        <v>2010</v>
      </c>
      <c r="L3997" s="43">
        <f t="shared" si="497"/>
        <v>1</v>
      </c>
      <c r="M3997" s="43">
        <f t="shared" si="498"/>
        <v>0</v>
      </c>
      <c r="N3997" s="43">
        <f t="shared" si="499"/>
        <v>1</v>
      </c>
      <c r="O3997" s="43" t="str">
        <f t="shared" si="500"/>
        <v>B: 1-3%</v>
      </c>
      <c r="P3997" s="45">
        <f t="shared" si="501"/>
        <v>706880</v>
      </c>
      <c r="Q3997" s="45">
        <f>IF(L3997=1,F3997*INDEX(Asumsi!$B$5:$B$7,MATCH(I3997,Asumsi!$A$5:$A$7,0))-H3997,0)</f>
        <v>207066</v>
      </c>
      <c r="R3997" s="46">
        <f>MIN(G3997,INDEX(Asumsi!$C$5:$C$7,MATCH(I3997,Asumsi!$A$5:$A$7,0)))</f>
        <v>0.01</v>
      </c>
      <c r="S3997" s="43">
        <f t="shared" si="502"/>
        <v>0</v>
      </c>
      <c r="T3997" s="45">
        <f t="shared" si="503"/>
        <v>0</v>
      </c>
      <c r="U3997" s="45">
        <f>IF(L3997=1,F3997*INDEX(Asumsi!$B$5:$B$7,MATCH(I3997,Asumsi!$A$5:$A$7,0))-F3997*R3997,0)</f>
        <v>207065.8</v>
      </c>
      <c r="V3997" s="45">
        <f>IF(S3997=1,U3997*(1-Asumsi!$B$10),U3997)</f>
        <v>207065.8</v>
      </c>
    </row>
    <row r="3998" spans="1:22" x14ac:dyDescent="0.35">
      <c r="A3998" s="43">
        <v>55045</v>
      </c>
      <c r="B3998" s="43" t="s">
        <v>202</v>
      </c>
      <c r="C3998" s="43" t="s">
        <v>869</v>
      </c>
      <c r="D3998" s="44">
        <v>40139</v>
      </c>
      <c r="E3998" s="43">
        <v>20</v>
      </c>
      <c r="F3998" s="43">
        <v>1264100</v>
      </c>
      <c r="G3998" s="43">
        <v>0.09</v>
      </c>
      <c r="H3998" s="43">
        <v>113769</v>
      </c>
      <c r="I3998" s="43" t="s">
        <v>76</v>
      </c>
      <c r="J3998" s="43" t="s">
        <v>140</v>
      </c>
      <c r="K3998" s="43">
        <f t="shared" si="496"/>
        <v>2009</v>
      </c>
      <c r="L3998" s="43">
        <f t="shared" si="497"/>
        <v>1</v>
      </c>
      <c r="M3998" s="43">
        <f t="shared" si="498"/>
        <v>0</v>
      </c>
      <c r="N3998" s="43">
        <f t="shared" si="499"/>
        <v>1</v>
      </c>
      <c r="O3998" s="43" t="str">
        <f t="shared" si="500"/>
        <v>D: 7%+</v>
      </c>
      <c r="P3998" s="45">
        <f t="shared" si="501"/>
        <v>1150331</v>
      </c>
      <c r="Q3998" s="45">
        <f>IF(L3998=1,F3998*INDEX(Asumsi!$B$5:$B$7,MATCH(I3998,Asumsi!$A$5:$A$7,0))-H3998,0)</f>
        <v>265461</v>
      </c>
      <c r="R3998" s="46">
        <f>MIN(G3998,INDEX(Asumsi!$C$5:$C$7,MATCH(I3998,Asumsi!$A$5:$A$7,0)))</f>
        <v>0.05</v>
      </c>
      <c r="S3998" s="43">
        <f t="shared" si="502"/>
        <v>1</v>
      </c>
      <c r="T3998" s="45">
        <f t="shared" si="503"/>
        <v>50563.999999999993</v>
      </c>
      <c r="U3998" s="45">
        <f>IF(L3998=1,F3998*INDEX(Asumsi!$B$5:$B$7,MATCH(I3998,Asumsi!$A$5:$A$7,0))-F3998*R3998,0)</f>
        <v>316025</v>
      </c>
      <c r="V3998" s="45">
        <f>IF(S3998=1,U3998*(1-Asumsi!$B$10),U3998)</f>
        <v>300223.75</v>
      </c>
    </row>
    <row r="3999" spans="1:22" x14ac:dyDescent="0.35">
      <c r="A3999" s="43">
        <v>55234</v>
      </c>
      <c r="B3999" s="43" t="s">
        <v>202</v>
      </c>
      <c r="C3999" s="43" t="s">
        <v>879</v>
      </c>
      <c r="D3999" s="44">
        <v>40387</v>
      </c>
      <c r="E3999" s="43">
        <v>12</v>
      </c>
      <c r="F3999" s="43">
        <v>1201720</v>
      </c>
      <c r="G3999" s="43">
        <v>0.09</v>
      </c>
      <c r="H3999" s="43">
        <v>108155</v>
      </c>
      <c r="I3999" s="43" t="s">
        <v>77</v>
      </c>
      <c r="J3999" s="43" t="s">
        <v>142</v>
      </c>
      <c r="K3999" s="43">
        <f t="shared" si="496"/>
        <v>2010</v>
      </c>
      <c r="L3999" s="43">
        <f t="shared" si="497"/>
        <v>1</v>
      </c>
      <c r="M3999" s="43">
        <f t="shared" si="498"/>
        <v>0</v>
      </c>
      <c r="N3999" s="43">
        <f t="shared" si="499"/>
        <v>1</v>
      </c>
      <c r="O3999" s="43" t="str">
        <f t="shared" si="500"/>
        <v>D: 7%+</v>
      </c>
      <c r="P3999" s="45">
        <f t="shared" si="501"/>
        <v>1093565</v>
      </c>
      <c r="Q3999" s="45">
        <f>IF(L3999=1,F3999*INDEX(Asumsi!$B$5:$B$7,MATCH(I3999,Asumsi!$A$5:$A$7,0))-H3999,0)</f>
        <v>252361</v>
      </c>
      <c r="R3999" s="46">
        <f>MIN(G3999,INDEX(Asumsi!$C$5:$C$7,MATCH(I3999,Asumsi!$A$5:$A$7,0)))</f>
        <v>0.05</v>
      </c>
      <c r="S3999" s="43">
        <f t="shared" si="502"/>
        <v>1</v>
      </c>
      <c r="T3999" s="45">
        <f t="shared" si="503"/>
        <v>48068.799999999996</v>
      </c>
      <c r="U3999" s="45">
        <f>IF(L3999=1,F3999*INDEX(Asumsi!$B$5:$B$7,MATCH(I3999,Asumsi!$A$5:$A$7,0))-F3999*R3999,0)</f>
        <v>300430</v>
      </c>
      <c r="V3999" s="45">
        <f>IF(S3999=1,U3999*(1-Asumsi!$B$10),U3999)</f>
        <v>285408.5</v>
      </c>
    </row>
    <row r="4000" spans="1:22" x14ac:dyDescent="0.35">
      <c r="A4000" s="43">
        <v>55906</v>
      </c>
      <c r="B4000" s="43" t="s">
        <v>202</v>
      </c>
      <c r="C4000" s="43" t="s">
        <v>874</v>
      </c>
      <c r="D4000" s="44">
        <v>40143</v>
      </c>
      <c r="E4000" s="43">
        <v>49</v>
      </c>
      <c r="F4000" s="43">
        <v>552600</v>
      </c>
      <c r="G4000" s="43">
        <v>0.02</v>
      </c>
      <c r="H4000" s="43">
        <v>11052</v>
      </c>
      <c r="I4000" s="43" t="s">
        <v>76</v>
      </c>
      <c r="J4000" s="43" t="s">
        <v>138</v>
      </c>
      <c r="K4000" s="43">
        <f t="shared" si="496"/>
        <v>2009</v>
      </c>
      <c r="L4000" s="43">
        <f t="shared" si="497"/>
        <v>1</v>
      </c>
      <c r="M4000" s="43">
        <f t="shared" si="498"/>
        <v>0</v>
      </c>
      <c r="N4000" s="43">
        <f t="shared" si="499"/>
        <v>1</v>
      </c>
      <c r="O4000" s="43" t="str">
        <f t="shared" si="500"/>
        <v>B: 1-3%</v>
      </c>
      <c r="P4000" s="45">
        <f t="shared" si="501"/>
        <v>541548</v>
      </c>
      <c r="Q4000" s="45">
        <f>IF(L4000=1,F4000*INDEX(Asumsi!$B$5:$B$7,MATCH(I4000,Asumsi!$A$5:$A$7,0))-H4000,0)</f>
        <v>154728</v>
      </c>
      <c r="R4000" s="46">
        <f>MIN(G4000,INDEX(Asumsi!$C$5:$C$7,MATCH(I4000,Asumsi!$A$5:$A$7,0)))</f>
        <v>0.02</v>
      </c>
      <c r="S4000" s="43">
        <f t="shared" si="502"/>
        <v>0</v>
      </c>
      <c r="T4000" s="45">
        <f t="shared" si="503"/>
        <v>0</v>
      </c>
      <c r="U4000" s="45">
        <f>IF(L4000=1,F4000*INDEX(Asumsi!$B$5:$B$7,MATCH(I4000,Asumsi!$A$5:$A$7,0))-F4000*R4000,0)</f>
        <v>154728</v>
      </c>
      <c r="V4000" s="45">
        <f>IF(S4000=1,U4000*(1-Asumsi!$B$10),U4000)</f>
        <v>154728</v>
      </c>
    </row>
    <row r="4001" spans="1:22" x14ac:dyDescent="0.35">
      <c r="A4001" s="43">
        <v>56032</v>
      </c>
      <c r="B4001" s="43" t="s">
        <v>202</v>
      </c>
      <c r="C4001" s="43" t="s">
        <v>552</v>
      </c>
      <c r="D4001" s="44">
        <v>40896</v>
      </c>
      <c r="E4001" s="43">
        <v>31</v>
      </c>
      <c r="F4001" s="43">
        <v>5786620</v>
      </c>
      <c r="G4001" s="43">
        <v>0.1</v>
      </c>
      <c r="H4001" s="43">
        <v>578662</v>
      </c>
      <c r="I4001" s="43" t="s">
        <v>77</v>
      </c>
      <c r="J4001" s="43" t="s">
        <v>134</v>
      </c>
      <c r="K4001" s="43">
        <f t="shared" si="496"/>
        <v>2011</v>
      </c>
      <c r="L4001" s="43">
        <f t="shared" si="497"/>
        <v>1</v>
      </c>
      <c r="M4001" s="43">
        <f t="shared" si="498"/>
        <v>0</v>
      </c>
      <c r="N4001" s="43">
        <f t="shared" si="499"/>
        <v>1</v>
      </c>
      <c r="O4001" s="43" t="str">
        <f t="shared" si="500"/>
        <v>D: 7%+</v>
      </c>
      <c r="P4001" s="45">
        <f t="shared" si="501"/>
        <v>5207958</v>
      </c>
      <c r="Q4001" s="45">
        <f>IF(L4001=1,F4001*INDEX(Asumsi!$B$5:$B$7,MATCH(I4001,Asumsi!$A$5:$A$7,0))-H4001,0)</f>
        <v>1157324</v>
      </c>
      <c r="R4001" s="46">
        <f>MIN(G4001,INDEX(Asumsi!$C$5:$C$7,MATCH(I4001,Asumsi!$A$5:$A$7,0)))</f>
        <v>0.05</v>
      </c>
      <c r="S4001" s="43">
        <f t="shared" si="502"/>
        <v>1</v>
      </c>
      <c r="T4001" s="45">
        <f t="shared" si="503"/>
        <v>289331</v>
      </c>
      <c r="U4001" s="45">
        <f>IF(L4001=1,F4001*INDEX(Asumsi!$B$5:$B$7,MATCH(I4001,Asumsi!$A$5:$A$7,0))-F4001*R4001,0)</f>
        <v>1446655</v>
      </c>
      <c r="V4001" s="45">
        <f>IF(S4001=1,U4001*(1-Asumsi!$B$10),U4001)</f>
        <v>1374322.25</v>
      </c>
    </row>
    <row r="4002" spans="1:22" x14ac:dyDescent="0.35">
      <c r="A4002" s="43">
        <v>56103</v>
      </c>
      <c r="B4002" s="43" t="s">
        <v>202</v>
      </c>
      <c r="C4002" s="43" t="s">
        <v>874</v>
      </c>
      <c r="D4002" s="44">
        <v>40538</v>
      </c>
      <c r="E4002" s="43">
        <v>24</v>
      </c>
      <c r="F4002" s="43">
        <v>4665191</v>
      </c>
      <c r="G4002" s="43">
        <v>7.0000000000000007E-2</v>
      </c>
      <c r="H4002" s="43">
        <v>326563</v>
      </c>
      <c r="I4002" s="43" t="s">
        <v>77</v>
      </c>
      <c r="J4002" s="43" t="s">
        <v>137</v>
      </c>
      <c r="K4002" s="43">
        <f t="shared" si="496"/>
        <v>2010</v>
      </c>
      <c r="L4002" s="43">
        <f t="shared" si="497"/>
        <v>1</v>
      </c>
      <c r="M4002" s="43">
        <f t="shared" si="498"/>
        <v>0</v>
      </c>
      <c r="N4002" s="43">
        <f t="shared" si="499"/>
        <v>1</v>
      </c>
      <c r="O4002" s="43" t="str">
        <f t="shared" si="500"/>
        <v>D: 7%+</v>
      </c>
      <c r="P4002" s="45">
        <f t="shared" si="501"/>
        <v>4338628</v>
      </c>
      <c r="Q4002" s="45">
        <f>IF(L4002=1,F4002*INDEX(Asumsi!$B$5:$B$7,MATCH(I4002,Asumsi!$A$5:$A$7,0))-H4002,0)</f>
        <v>1072994.3</v>
      </c>
      <c r="R4002" s="46">
        <f>MIN(G4002,INDEX(Asumsi!$C$5:$C$7,MATCH(I4002,Asumsi!$A$5:$A$7,0)))</f>
        <v>0.05</v>
      </c>
      <c r="S4002" s="43">
        <f t="shared" si="502"/>
        <v>1</v>
      </c>
      <c r="T4002" s="45">
        <f t="shared" si="503"/>
        <v>93303.820000000022</v>
      </c>
      <c r="U4002" s="45">
        <f>IF(L4002=1,F4002*INDEX(Asumsi!$B$5:$B$7,MATCH(I4002,Asumsi!$A$5:$A$7,0))-F4002*R4002,0)</f>
        <v>1166297.75</v>
      </c>
      <c r="V4002" s="45">
        <f>IF(S4002=1,U4002*(1-Asumsi!$B$10),U4002)</f>
        <v>1107982.8625</v>
      </c>
    </row>
    <row r="4003" spans="1:22" x14ac:dyDescent="0.35">
      <c r="A4003" s="43">
        <v>130</v>
      </c>
      <c r="B4003" s="43" t="s">
        <v>202</v>
      </c>
      <c r="C4003" s="43" t="s">
        <v>880</v>
      </c>
      <c r="D4003" s="44">
        <v>41036</v>
      </c>
      <c r="E4003" s="43">
        <v>3</v>
      </c>
      <c r="F4003" s="43">
        <v>923780</v>
      </c>
      <c r="G4003" s="43">
        <v>0.05</v>
      </c>
      <c r="H4003" s="43">
        <v>46189</v>
      </c>
      <c r="I4003" s="43" t="s">
        <v>77</v>
      </c>
      <c r="J4003" s="43" t="s">
        <v>134</v>
      </c>
      <c r="K4003" s="43">
        <f t="shared" si="496"/>
        <v>2012</v>
      </c>
      <c r="L4003" s="43">
        <f t="shared" si="497"/>
        <v>1</v>
      </c>
      <c r="M4003" s="43">
        <f t="shared" si="498"/>
        <v>0</v>
      </c>
      <c r="N4003" s="43">
        <f t="shared" si="499"/>
        <v>1</v>
      </c>
      <c r="O4003" s="43" t="str">
        <f t="shared" si="500"/>
        <v>C: 4-6%</v>
      </c>
      <c r="P4003" s="45">
        <f t="shared" si="501"/>
        <v>877591</v>
      </c>
      <c r="Q4003" s="45">
        <f>IF(L4003=1,F4003*INDEX(Asumsi!$B$5:$B$7,MATCH(I4003,Asumsi!$A$5:$A$7,0))-H4003,0)</f>
        <v>230945</v>
      </c>
      <c r="R4003" s="46">
        <f>MIN(G4003,INDEX(Asumsi!$C$5:$C$7,MATCH(I4003,Asumsi!$A$5:$A$7,0)))</f>
        <v>0.05</v>
      </c>
      <c r="S4003" s="43">
        <f t="shared" si="502"/>
        <v>0</v>
      </c>
      <c r="T4003" s="45">
        <f t="shared" si="503"/>
        <v>0</v>
      </c>
      <c r="U4003" s="45">
        <f>IF(L4003=1,F4003*INDEX(Asumsi!$B$5:$B$7,MATCH(I4003,Asumsi!$A$5:$A$7,0))-F4003*R4003,0)</f>
        <v>230945</v>
      </c>
      <c r="V4003" s="45">
        <f>IF(S4003=1,U4003*(1-Asumsi!$B$10),U4003)</f>
        <v>230945</v>
      </c>
    </row>
    <row r="4004" spans="1:22" x14ac:dyDescent="0.35">
      <c r="A4004" s="43">
        <v>805</v>
      </c>
      <c r="B4004" s="43" t="s">
        <v>202</v>
      </c>
      <c r="C4004" s="43" t="s">
        <v>881</v>
      </c>
      <c r="D4004" s="44">
        <v>40728</v>
      </c>
      <c r="E4004" s="43">
        <v>39</v>
      </c>
      <c r="F4004" s="43">
        <v>395120</v>
      </c>
      <c r="G4004" s="43">
        <v>0.02</v>
      </c>
      <c r="H4004" s="43">
        <v>7902</v>
      </c>
      <c r="I4004" s="43" t="s">
        <v>75</v>
      </c>
      <c r="J4004" s="43" t="s">
        <v>144</v>
      </c>
      <c r="K4004" s="43">
        <f t="shared" si="496"/>
        <v>2011</v>
      </c>
      <c r="L4004" s="43">
        <f t="shared" si="497"/>
        <v>1</v>
      </c>
      <c r="M4004" s="43">
        <f t="shared" si="498"/>
        <v>0</v>
      </c>
      <c r="N4004" s="43">
        <f t="shared" si="499"/>
        <v>1</v>
      </c>
      <c r="O4004" s="43" t="str">
        <f t="shared" si="500"/>
        <v>B: 1-3%</v>
      </c>
      <c r="P4004" s="45">
        <f t="shared" si="501"/>
        <v>387218</v>
      </c>
      <c r="Q4004" s="45">
        <f>IF(L4004=1,F4004*INDEX(Asumsi!$B$5:$B$7,MATCH(I4004,Asumsi!$A$5:$A$7,0))-H4004,0)</f>
        <v>110634</v>
      </c>
      <c r="R4004" s="46">
        <f>MIN(G4004,INDEX(Asumsi!$C$5:$C$7,MATCH(I4004,Asumsi!$A$5:$A$7,0)))</f>
        <v>0.02</v>
      </c>
      <c r="S4004" s="43">
        <f t="shared" si="502"/>
        <v>0</v>
      </c>
      <c r="T4004" s="45">
        <f t="shared" si="503"/>
        <v>0</v>
      </c>
      <c r="U4004" s="45">
        <f>IF(L4004=1,F4004*INDEX(Asumsi!$B$5:$B$7,MATCH(I4004,Asumsi!$A$5:$A$7,0))-F4004*R4004,0)</f>
        <v>110633.60000000001</v>
      </c>
      <c r="V4004" s="45">
        <f>IF(S4004=1,U4004*(1-Asumsi!$B$10),U4004)</f>
        <v>110633.60000000001</v>
      </c>
    </row>
    <row r="4005" spans="1:22" x14ac:dyDescent="0.35">
      <c r="A4005" s="43">
        <v>2240</v>
      </c>
      <c r="B4005" s="43" t="s">
        <v>209</v>
      </c>
      <c r="C4005" s="43" t="s">
        <v>688</v>
      </c>
      <c r="D4005" s="44">
        <v>40973</v>
      </c>
      <c r="E4005" s="43">
        <v>17</v>
      </c>
      <c r="F4005" s="43">
        <v>372040</v>
      </c>
      <c r="G4005" s="43">
        <v>0.01</v>
      </c>
      <c r="H4005" s="43">
        <v>3720</v>
      </c>
      <c r="I4005" s="43" t="s">
        <v>75</v>
      </c>
      <c r="J4005" s="43" t="s">
        <v>144</v>
      </c>
      <c r="K4005" s="43">
        <f t="shared" si="496"/>
        <v>2012</v>
      </c>
      <c r="L4005" s="43">
        <f t="shared" si="497"/>
        <v>0</v>
      </c>
      <c r="M4005" s="43">
        <f t="shared" si="498"/>
        <v>1</v>
      </c>
      <c r="N4005" s="43">
        <f t="shared" si="499"/>
        <v>1</v>
      </c>
      <c r="O4005" s="43" t="str">
        <f t="shared" si="500"/>
        <v>B: 1-3%</v>
      </c>
      <c r="P4005" s="45">
        <f t="shared" si="501"/>
        <v>0</v>
      </c>
      <c r="Q4005" s="45">
        <f>IF(L4005=1,F4005*INDEX(Asumsi!$B$5:$B$7,MATCH(I4005,Asumsi!$A$5:$A$7,0))-H4005,0)</f>
        <v>0</v>
      </c>
      <c r="R4005" s="46">
        <f>MIN(G4005,INDEX(Asumsi!$C$5:$C$7,MATCH(I4005,Asumsi!$A$5:$A$7,0)))</f>
        <v>0.01</v>
      </c>
      <c r="S4005" s="43">
        <f t="shared" si="502"/>
        <v>0</v>
      </c>
      <c r="T4005" s="45">
        <f t="shared" si="503"/>
        <v>0</v>
      </c>
      <c r="U4005" s="45">
        <f>IF(L4005=1,F4005*INDEX(Asumsi!$B$5:$B$7,MATCH(I4005,Asumsi!$A$5:$A$7,0))-F4005*R4005,0)</f>
        <v>0</v>
      </c>
      <c r="V4005" s="45">
        <f>IF(S4005=1,U4005*(1-Asumsi!$B$10),U4005)</f>
        <v>0</v>
      </c>
    </row>
    <row r="4006" spans="1:22" x14ac:dyDescent="0.35">
      <c r="A4006" s="43">
        <v>2241</v>
      </c>
      <c r="B4006" s="43" t="s">
        <v>202</v>
      </c>
      <c r="C4006" s="43" t="s">
        <v>688</v>
      </c>
      <c r="D4006" s="44">
        <v>40308</v>
      </c>
      <c r="E4006" s="43">
        <v>38</v>
      </c>
      <c r="F4006" s="43">
        <v>1935560</v>
      </c>
      <c r="G4006" s="43">
        <v>0.04</v>
      </c>
      <c r="H4006" s="43">
        <v>77422</v>
      </c>
      <c r="I4006" s="43" t="s">
        <v>76</v>
      </c>
      <c r="J4006" s="43" t="s">
        <v>138</v>
      </c>
      <c r="K4006" s="43">
        <f t="shared" si="496"/>
        <v>2010</v>
      </c>
      <c r="L4006" s="43">
        <f t="shared" si="497"/>
        <v>1</v>
      </c>
      <c r="M4006" s="43">
        <f t="shared" si="498"/>
        <v>0</v>
      </c>
      <c r="N4006" s="43">
        <f t="shared" si="499"/>
        <v>1</v>
      </c>
      <c r="O4006" s="43" t="str">
        <f t="shared" si="500"/>
        <v>C: 4-6%</v>
      </c>
      <c r="P4006" s="45">
        <f t="shared" si="501"/>
        <v>1858138</v>
      </c>
      <c r="Q4006" s="45">
        <f>IF(L4006=1,F4006*INDEX(Asumsi!$B$5:$B$7,MATCH(I4006,Asumsi!$A$5:$A$7,0))-H4006,0)</f>
        <v>503246</v>
      </c>
      <c r="R4006" s="46">
        <f>MIN(G4006,INDEX(Asumsi!$C$5:$C$7,MATCH(I4006,Asumsi!$A$5:$A$7,0)))</f>
        <v>0.04</v>
      </c>
      <c r="S4006" s="43">
        <f t="shared" si="502"/>
        <v>0</v>
      </c>
      <c r="T4006" s="45">
        <f t="shared" si="503"/>
        <v>0</v>
      </c>
      <c r="U4006" s="45">
        <f>IF(L4006=1,F4006*INDEX(Asumsi!$B$5:$B$7,MATCH(I4006,Asumsi!$A$5:$A$7,0))-F4006*R4006,0)</f>
        <v>503245.6</v>
      </c>
      <c r="V4006" s="45">
        <f>IF(S4006=1,U4006*(1-Asumsi!$B$10),U4006)</f>
        <v>503245.6</v>
      </c>
    </row>
    <row r="4007" spans="1:22" x14ac:dyDescent="0.35">
      <c r="A4007" s="43">
        <v>4674</v>
      </c>
      <c r="B4007" s="43" t="s">
        <v>202</v>
      </c>
      <c r="C4007" s="43" t="s">
        <v>882</v>
      </c>
      <c r="D4007" s="44">
        <v>39921</v>
      </c>
      <c r="E4007" s="43">
        <v>23</v>
      </c>
      <c r="F4007" s="43">
        <v>6082660</v>
      </c>
      <c r="G4007" s="43">
        <v>0.02</v>
      </c>
      <c r="H4007" s="43">
        <v>121653</v>
      </c>
      <c r="I4007" s="43" t="s">
        <v>75</v>
      </c>
      <c r="J4007" s="43" t="s">
        <v>135</v>
      </c>
      <c r="K4007" s="43">
        <f t="shared" si="496"/>
        <v>2009</v>
      </c>
      <c r="L4007" s="43">
        <f t="shared" si="497"/>
        <v>1</v>
      </c>
      <c r="M4007" s="43">
        <f t="shared" si="498"/>
        <v>0</v>
      </c>
      <c r="N4007" s="43">
        <f t="shared" si="499"/>
        <v>1</v>
      </c>
      <c r="O4007" s="43" t="str">
        <f t="shared" si="500"/>
        <v>B: 1-3%</v>
      </c>
      <c r="P4007" s="45">
        <f t="shared" si="501"/>
        <v>5961007</v>
      </c>
      <c r="Q4007" s="45">
        <f>IF(L4007=1,F4007*INDEX(Asumsi!$B$5:$B$7,MATCH(I4007,Asumsi!$A$5:$A$7,0))-H4007,0)</f>
        <v>1703145</v>
      </c>
      <c r="R4007" s="46">
        <f>MIN(G4007,INDEX(Asumsi!$C$5:$C$7,MATCH(I4007,Asumsi!$A$5:$A$7,0)))</f>
        <v>0.02</v>
      </c>
      <c r="S4007" s="43">
        <f t="shared" si="502"/>
        <v>0</v>
      </c>
      <c r="T4007" s="45">
        <f t="shared" si="503"/>
        <v>0</v>
      </c>
      <c r="U4007" s="45">
        <f>IF(L4007=1,F4007*INDEX(Asumsi!$B$5:$B$7,MATCH(I4007,Asumsi!$A$5:$A$7,0))-F4007*R4007,0)</f>
        <v>1703144.8</v>
      </c>
      <c r="V4007" s="45">
        <f>IF(S4007=1,U4007*(1-Asumsi!$B$10),U4007)</f>
        <v>1703144.8</v>
      </c>
    </row>
    <row r="4008" spans="1:22" x14ac:dyDescent="0.35">
      <c r="A4008" s="43">
        <v>4737</v>
      </c>
      <c r="B4008" s="43" t="s">
        <v>202</v>
      </c>
      <c r="C4008" s="43" t="s">
        <v>880</v>
      </c>
      <c r="D4008" s="44">
        <v>40247</v>
      </c>
      <c r="E4008" s="43">
        <v>49</v>
      </c>
      <c r="F4008" s="43">
        <v>628420</v>
      </c>
      <c r="G4008" s="43">
        <v>0</v>
      </c>
      <c r="H4008" s="43">
        <v>0</v>
      </c>
      <c r="I4008" s="43" t="s">
        <v>76</v>
      </c>
      <c r="J4008" s="43" t="s">
        <v>145</v>
      </c>
      <c r="K4008" s="43">
        <f t="shared" si="496"/>
        <v>2010</v>
      </c>
      <c r="L4008" s="43">
        <f t="shared" si="497"/>
        <v>1</v>
      </c>
      <c r="M4008" s="43">
        <f t="shared" si="498"/>
        <v>0</v>
      </c>
      <c r="N4008" s="43">
        <f t="shared" si="499"/>
        <v>1</v>
      </c>
      <c r="O4008" s="43" t="str">
        <f t="shared" si="500"/>
        <v>A: 0%</v>
      </c>
      <c r="P4008" s="45">
        <f t="shared" si="501"/>
        <v>628420</v>
      </c>
      <c r="Q4008" s="45">
        <f>IF(L4008=1,F4008*INDEX(Asumsi!$B$5:$B$7,MATCH(I4008,Asumsi!$A$5:$A$7,0))-H4008,0)</f>
        <v>188526</v>
      </c>
      <c r="R4008" s="46">
        <f>MIN(G4008,INDEX(Asumsi!$C$5:$C$7,MATCH(I4008,Asumsi!$A$5:$A$7,0)))</f>
        <v>0</v>
      </c>
      <c r="S4008" s="43">
        <f t="shared" si="502"/>
        <v>0</v>
      </c>
      <c r="T4008" s="45">
        <f t="shared" si="503"/>
        <v>0</v>
      </c>
      <c r="U4008" s="45">
        <f>IF(L4008=1,F4008*INDEX(Asumsi!$B$5:$B$7,MATCH(I4008,Asumsi!$A$5:$A$7,0))-F4008*R4008,0)</f>
        <v>188526</v>
      </c>
      <c r="V4008" s="45">
        <f>IF(S4008=1,U4008*(1-Asumsi!$B$10),U4008)</f>
        <v>188526</v>
      </c>
    </row>
    <row r="4009" spans="1:22" x14ac:dyDescent="0.35">
      <c r="A4009" s="43">
        <v>5221</v>
      </c>
      <c r="B4009" s="43" t="s">
        <v>202</v>
      </c>
      <c r="C4009" s="43" t="s">
        <v>883</v>
      </c>
      <c r="D4009" s="44">
        <v>40702</v>
      </c>
      <c r="E4009" s="43">
        <v>48</v>
      </c>
      <c r="F4009" s="43">
        <v>2695260</v>
      </c>
      <c r="G4009" s="43">
        <v>7.0000000000000007E-2</v>
      </c>
      <c r="H4009" s="43">
        <v>188668</v>
      </c>
      <c r="I4009" s="43" t="s">
        <v>77</v>
      </c>
      <c r="J4009" s="43" t="s">
        <v>142</v>
      </c>
      <c r="K4009" s="43">
        <f t="shared" si="496"/>
        <v>2011</v>
      </c>
      <c r="L4009" s="43">
        <f t="shared" si="497"/>
        <v>1</v>
      </c>
      <c r="M4009" s="43">
        <f t="shared" si="498"/>
        <v>0</v>
      </c>
      <c r="N4009" s="43">
        <f t="shared" si="499"/>
        <v>1</v>
      </c>
      <c r="O4009" s="43" t="str">
        <f t="shared" si="500"/>
        <v>D: 7%+</v>
      </c>
      <c r="P4009" s="45">
        <f t="shared" si="501"/>
        <v>2506592</v>
      </c>
      <c r="Q4009" s="45">
        <f>IF(L4009=1,F4009*INDEX(Asumsi!$B$5:$B$7,MATCH(I4009,Asumsi!$A$5:$A$7,0))-H4009,0)</f>
        <v>619910</v>
      </c>
      <c r="R4009" s="46">
        <f>MIN(G4009,INDEX(Asumsi!$C$5:$C$7,MATCH(I4009,Asumsi!$A$5:$A$7,0)))</f>
        <v>0.05</v>
      </c>
      <c r="S4009" s="43">
        <f t="shared" si="502"/>
        <v>1</v>
      </c>
      <c r="T4009" s="45">
        <f t="shared" si="503"/>
        <v>53905.200000000012</v>
      </c>
      <c r="U4009" s="45">
        <f>IF(L4009=1,F4009*INDEX(Asumsi!$B$5:$B$7,MATCH(I4009,Asumsi!$A$5:$A$7,0))-F4009*R4009,0)</f>
        <v>673815</v>
      </c>
      <c r="V4009" s="45">
        <f>IF(S4009=1,U4009*(1-Asumsi!$B$10),U4009)</f>
        <v>640124.25</v>
      </c>
    </row>
    <row r="4010" spans="1:22" x14ac:dyDescent="0.35">
      <c r="A4010" s="43">
        <v>5568</v>
      </c>
      <c r="B4010" s="43" t="s">
        <v>202</v>
      </c>
      <c r="C4010" s="43" t="s">
        <v>884</v>
      </c>
      <c r="D4010" s="44">
        <v>40700</v>
      </c>
      <c r="E4010" s="43">
        <v>8</v>
      </c>
      <c r="F4010" s="43">
        <v>240440</v>
      </c>
      <c r="G4010" s="43">
        <v>7.0000000000000007E-2</v>
      </c>
      <c r="H4010" s="43">
        <v>16831</v>
      </c>
      <c r="I4010" s="43" t="s">
        <v>75</v>
      </c>
      <c r="J4010" s="43" t="s">
        <v>144</v>
      </c>
      <c r="K4010" s="43">
        <f t="shared" si="496"/>
        <v>2011</v>
      </c>
      <c r="L4010" s="43">
        <f t="shared" si="497"/>
        <v>1</v>
      </c>
      <c r="M4010" s="43">
        <f t="shared" si="498"/>
        <v>0</v>
      </c>
      <c r="N4010" s="43">
        <f t="shared" si="499"/>
        <v>1</v>
      </c>
      <c r="O4010" s="43" t="str">
        <f t="shared" si="500"/>
        <v>D: 7%+</v>
      </c>
      <c r="P4010" s="45">
        <f t="shared" si="501"/>
        <v>223609</v>
      </c>
      <c r="Q4010" s="45">
        <f>IF(L4010=1,F4010*INDEX(Asumsi!$B$5:$B$7,MATCH(I4010,Asumsi!$A$5:$A$7,0))-H4010,0)</f>
        <v>55301</v>
      </c>
      <c r="R4010" s="46">
        <f>MIN(G4010,INDEX(Asumsi!$C$5:$C$7,MATCH(I4010,Asumsi!$A$5:$A$7,0)))</f>
        <v>0.03</v>
      </c>
      <c r="S4010" s="43">
        <f t="shared" si="502"/>
        <v>1</v>
      </c>
      <c r="T4010" s="45">
        <f t="shared" si="503"/>
        <v>9617.6000000000022</v>
      </c>
      <c r="U4010" s="45">
        <f>IF(L4010=1,F4010*INDEX(Asumsi!$B$5:$B$7,MATCH(I4010,Asumsi!$A$5:$A$7,0))-F4010*R4010,0)</f>
        <v>64918.8</v>
      </c>
      <c r="V4010" s="45">
        <f>IF(S4010=1,U4010*(1-Asumsi!$B$10),U4010)</f>
        <v>61672.86</v>
      </c>
    </row>
    <row r="4011" spans="1:22" x14ac:dyDescent="0.35">
      <c r="A4011" s="43">
        <v>6020</v>
      </c>
      <c r="B4011" s="43" t="s">
        <v>202</v>
      </c>
      <c r="C4011" s="43" t="s">
        <v>885</v>
      </c>
      <c r="D4011" s="44">
        <v>40077</v>
      </c>
      <c r="E4011" s="43">
        <v>23</v>
      </c>
      <c r="F4011" s="43">
        <v>132180</v>
      </c>
      <c r="G4011" s="43">
        <v>0.09</v>
      </c>
      <c r="H4011" s="43">
        <v>11896</v>
      </c>
      <c r="I4011" s="43" t="s">
        <v>76</v>
      </c>
      <c r="J4011" s="43" t="s">
        <v>149</v>
      </c>
      <c r="K4011" s="43">
        <f t="shared" si="496"/>
        <v>2009</v>
      </c>
      <c r="L4011" s="43">
        <f t="shared" si="497"/>
        <v>1</v>
      </c>
      <c r="M4011" s="43">
        <f t="shared" si="498"/>
        <v>0</v>
      </c>
      <c r="N4011" s="43">
        <f t="shared" si="499"/>
        <v>1</v>
      </c>
      <c r="O4011" s="43" t="str">
        <f t="shared" si="500"/>
        <v>D: 7%+</v>
      </c>
      <c r="P4011" s="45">
        <f t="shared" si="501"/>
        <v>120284</v>
      </c>
      <c r="Q4011" s="45">
        <f>IF(L4011=1,F4011*INDEX(Asumsi!$B$5:$B$7,MATCH(I4011,Asumsi!$A$5:$A$7,0))-H4011,0)</f>
        <v>27758</v>
      </c>
      <c r="R4011" s="46">
        <f>MIN(G4011,INDEX(Asumsi!$C$5:$C$7,MATCH(I4011,Asumsi!$A$5:$A$7,0)))</f>
        <v>0.05</v>
      </c>
      <c r="S4011" s="43">
        <f t="shared" si="502"/>
        <v>1</v>
      </c>
      <c r="T4011" s="45">
        <f t="shared" si="503"/>
        <v>5287.1999999999989</v>
      </c>
      <c r="U4011" s="45">
        <f>IF(L4011=1,F4011*INDEX(Asumsi!$B$5:$B$7,MATCH(I4011,Asumsi!$A$5:$A$7,0))-F4011*R4011,0)</f>
        <v>33045</v>
      </c>
      <c r="V4011" s="45">
        <f>IF(S4011=1,U4011*(1-Asumsi!$B$10),U4011)</f>
        <v>31392.75</v>
      </c>
    </row>
    <row r="4012" spans="1:22" x14ac:dyDescent="0.35">
      <c r="A4012" s="43">
        <v>6112</v>
      </c>
      <c r="B4012" s="43" t="s">
        <v>202</v>
      </c>
      <c r="C4012" s="43" t="s">
        <v>885</v>
      </c>
      <c r="D4012" s="44">
        <v>40048</v>
      </c>
      <c r="E4012" s="43">
        <v>10</v>
      </c>
      <c r="F4012" s="43">
        <v>3194740</v>
      </c>
      <c r="G4012" s="43">
        <v>0.02</v>
      </c>
      <c r="H4012" s="43">
        <v>63895</v>
      </c>
      <c r="I4012" s="43" t="s">
        <v>75</v>
      </c>
      <c r="J4012" s="43" t="s">
        <v>136</v>
      </c>
      <c r="K4012" s="43">
        <f t="shared" si="496"/>
        <v>2009</v>
      </c>
      <c r="L4012" s="43">
        <f t="shared" si="497"/>
        <v>1</v>
      </c>
      <c r="M4012" s="43">
        <f t="shared" si="498"/>
        <v>0</v>
      </c>
      <c r="N4012" s="43">
        <f t="shared" si="499"/>
        <v>1</v>
      </c>
      <c r="O4012" s="43" t="str">
        <f t="shared" si="500"/>
        <v>B: 1-3%</v>
      </c>
      <c r="P4012" s="45">
        <f t="shared" si="501"/>
        <v>3130845</v>
      </c>
      <c r="Q4012" s="45">
        <f>IF(L4012=1,F4012*INDEX(Asumsi!$B$5:$B$7,MATCH(I4012,Asumsi!$A$5:$A$7,0))-H4012,0)</f>
        <v>894527</v>
      </c>
      <c r="R4012" s="46">
        <f>MIN(G4012,INDEX(Asumsi!$C$5:$C$7,MATCH(I4012,Asumsi!$A$5:$A$7,0)))</f>
        <v>0.02</v>
      </c>
      <c r="S4012" s="43">
        <f t="shared" si="502"/>
        <v>0</v>
      </c>
      <c r="T4012" s="45">
        <f t="shared" si="503"/>
        <v>0</v>
      </c>
      <c r="U4012" s="45">
        <f>IF(L4012=1,F4012*INDEX(Asumsi!$B$5:$B$7,MATCH(I4012,Asumsi!$A$5:$A$7,0))-F4012*R4012,0)</f>
        <v>894527.2</v>
      </c>
      <c r="V4012" s="45">
        <f>IF(S4012=1,U4012*(1-Asumsi!$B$10),U4012)</f>
        <v>894527.2</v>
      </c>
    </row>
    <row r="4013" spans="1:22" x14ac:dyDescent="0.35">
      <c r="A4013" s="43">
        <v>6272</v>
      </c>
      <c r="B4013" s="43" t="s">
        <v>209</v>
      </c>
      <c r="C4013" s="43" t="s">
        <v>884</v>
      </c>
      <c r="D4013" s="44">
        <v>40236</v>
      </c>
      <c r="E4013" s="43">
        <v>33</v>
      </c>
      <c r="F4013" s="43">
        <v>994800</v>
      </c>
      <c r="G4013" s="43">
        <v>0.05</v>
      </c>
      <c r="H4013" s="43">
        <v>49740</v>
      </c>
      <c r="I4013" s="43" t="s">
        <v>75</v>
      </c>
      <c r="J4013" s="43" t="s">
        <v>144</v>
      </c>
      <c r="K4013" s="43">
        <f t="shared" si="496"/>
        <v>2010</v>
      </c>
      <c r="L4013" s="43">
        <f t="shared" si="497"/>
        <v>0</v>
      </c>
      <c r="M4013" s="43">
        <f t="shared" si="498"/>
        <v>1</v>
      </c>
      <c r="N4013" s="43">
        <f t="shared" si="499"/>
        <v>1</v>
      </c>
      <c r="O4013" s="43" t="str">
        <f t="shared" si="500"/>
        <v>C: 4-6%</v>
      </c>
      <c r="P4013" s="45">
        <f t="shared" si="501"/>
        <v>0</v>
      </c>
      <c r="Q4013" s="45">
        <f>IF(L4013=1,F4013*INDEX(Asumsi!$B$5:$B$7,MATCH(I4013,Asumsi!$A$5:$A$7,0))-H4013,0)</f>
        <v>0</v>
      </c>
      <c r="R4013" s="46">
        <f>MIN(G4013,INDEX(Asumsi!$C$5:$C$7,MATCH(I4013,Asumsi!$A$5:$A$7,0)))</f>
        <v>0.03</v>
      </c>
      <c r="S4013" s="43">
        <f t="shared" si="502"/>
        <v>1</v>
      </c>
      <c r="T4013" s="45">
        <f t="shared" si="503"/>
        <v>0</v>
      </c>
      <c r="U4013" s="45">
        <f>IF(L4013=1,F4013*INDEX(Asumsi!$B$5:$B$7,MATCH(I4013,Asumsi!$A$5:$A$7,0))-F4013*R4013,0)</f>
        <v>0</v>
      </c>
      <c r="V4013" s="45">
        <f>IF(S4013=1,U4013*(1-Asumsi!$B$10),U4013)</f>
        <v>0</v>
      </c>
    </row>
    <row r="4014" spans="1:22" x14ac:dyDescent="0.35">
      <c r="A4014" s="43">
        <v>6501</v>
      </c>
      <c r="B4014" s="43" t="s">
        <v>202</v>
      </c>
      <c r="C4014" s="43" t="s">
        <v>885</v>
      </c>
      <c r="D4014" s="44">
        <v>40921</v>
      </c>
      <c r="E4014" s="43">
        <v>35</v>
      </c>
      <c r="F4014" s="43">
        <v>473980</v>
      </c>
      <c r="G4014" s="43">
        <v>0.06</v>
      </c>
      <c r="H4014" s="43">
        <v>28439</v>
      </c>
      <c r="I4014" s="43" t="s">
        <v>76</v>
      </c>
      <c r="J4014" s="43" t="s">
        <v>145</v>
      </c>
      <c r="K4014" s="43">
        <f t="shared" si="496"/>
        <v>2012</v>
      </c>
      <c r="L4014" s="43">
        <f t="shared" si="497"/>
        <v>1</v>
      </c>
      <c r="M4014" s="43">
        <f t="shared" si="498"/>
        <v>0</v>
      </c>
      <c r="N4014" s="43">
        <f t="shared" si="499"/>
        <v>1</v>
      </c>
      <c r="O4014" s="43" t="str">
        <f t="shared" si="500"/>
        <v>C: 4-6%</v>
      </c>
      <c r="P4014" s="45">
        <f t="shared" si="501"/>
        <v>445541</v>
      </c>
      <c r="Q4014" s="45">
        <f>IF(L4014=1,F4014*INDEX(Asumsi!$B$5:$B$7,MATCH(I4014,Asumsi!$A$5:$A$7,0))-H4014,0)</f>
        <v>113755</v>
      </c>
      <c r="R4014" s="46">
        <f>MIN(G4014,INDEX(Asumsi!$C$5:$C$7,MATCH(I4014,Asumsi!$A$5:$A$7,0)))</f>
        <v>0.05</v>
      </c>
      <c r="S4014" s="43">
        <f t="shared" si="502"/>
        <v>1</v>
      </c>
      <c r="T4014" s="45">
        <f t="shared" si="503"/>
        <v>4739.7999999999975</v>
      </c>
      <c r="U4014" s="45">
        <f>IF(L4014=1,F4014*INDEX(Asumsi!$B$5:$B$7,MATCH(I4014,Asumsi!$A$5:$A$7,0))-F4014*R4014,0)</f>
        <v>118495</v>
      </c>
      <c r="V4014" s="45">
        <f>IF(S4014=1,U4014*(1-Asumsi!$B$10),U4014)</f>
        <v>112570.25</v>
      </c>
    </row>
    <row r="4015" spans="1:22" x14ac:dyDescent="0.35">
      <c r="A4015" s="43">
        <v>6529</v>
      </c>
      <c r="B4015" s="43" t="s">
        <v>202</v>
      </c>
      <c r="C4015" s="43" t="s">
        <v>498</v>
      </c>
      <c r="D4015" s="44">
        <v>41239</v>
      </c>
      <c r="E4015" s="43">
        <v>35</v>
      </c>
      <c r="F4015" s="43">
        <v>179420</v>
      </c>
      <c r="G4015" s="43">
        <v>0.04</v>
      </c>
      <c r="H4015" s="43">
        <v>7177</v>
      </c>
      <c r="I4015" s="43" t="s">
        <v>76</v>
      </c>
      <c r="J4015" s="43" t="s">
        <v>150</v>
      </c>
      <c r="K4015" s="43">
        <f t="shared" si="496"/>
        <v>2012</v>
      </c>
      <c r="L4015" s="43">
        <f t="shared" si="497"/>
        <v>1</v>
      </c>
      <c r="M4015" s="43">
        <f t="shared" si="498"/>
        <v>0</v>
      </c>
      <c r="N4015" s="43">
        <f t="shared" si="499"/>
        <v>1</v>
      </c>
      <c r="O4015" s="43" t="str">
        <f t="shared" si="500"/>
        <v>C: 4-6%</v>
      </c>
      <c r="P4015" s="45">
        <f t="shared" si="501"/>
        <v>172243</v>
      </c>
      <c r="Q4015" s="45">
        <f>IF(L4015=1,F4015*INDEX(Asumsi!$B$5:$B$7,MATCH(I4015,Asumsi!$A$5:$A$7,0))-H4015,0)</f>
        <v>46649</v>
      </c>
      <c r="R4015" s="46">
        <f>MIN(G4015,INDEX(Asumsi!$C$5:$C$7,MATCH(I4015,Asumsi!$A$5:$A$7,0)))</f>
        <v>0.04</v>
      </c>
      <c r="S4015" s="43">
        <f t="shared" si="502"/>
        <v>0</v>
      </c>
      <c r="T4015" s="45">
        <f t="shared" si="503"/>
        <v>0</v>
      </c>
      <c r="U4015" s="45">
        <f>IF(L4015=1,F4015*INDEX(Asumsi!$B$5:$B$7,MATCH(I4015,Asumsi!$A$5:$A$7,0))-F4015*R4015,0)</f>
        <v>46649.2</v>
      </c>
      <c r="V4015" s="45">
        <f>IF(S4015=1,U4015*(1-Asumsi!$B$10),U4015)</f>
        <v>46649.2</v>
      </c>
    </row>
    <row r="4016" spans="1:22" x14ac:dyDescent="0.35">
      <c r="A4016" s="43">
        <v>7171</v>
      </c>
      <c r="B4016" s="43" t="s">
        <v>202</v>
      </c>
      <c r="C4016" s="43" t="s">
        <v>886</v>
      </c>
      <c r="D4016" s="44">
        <v>40587</v>
      </c>
      <c r="E4016" s="43">
        <v>28</v>
      </c>
      <c r="F4016" s="43">
        <v>3407701</v>
      </c>
      <c r="G4016" s="43">
        <v>0</v>
      </c>
      <c r="H4016" s="43">
        <v>0</v>
      </c>
      <c r="I4016" s="43" t="s">
        <v>77</v>
      </c>
      <c r="J4016" s="43" t="s">
        <v>137</v>
      </c>
      <c r="K4016" s="43">
        <f t="shared" si="496"/>
        <v>2011</v>
      </c>
      <c r="L4016" s="43">
        <f t="shared" si="497"/>
        <v>1</v>
      </c>
      <c r="M4016" s="43">
        <f t="shared" si="498"/>
        <v>0</v>
      </c>
      <c r="N4016" s="43">
        <f t="shared" si="499"/>
        <v>1</v>
      </c>
      <c r="O4016" s="43" t="str">
        <f t="shared" si="500"/>
        <v>A: 0%</v>
      </c>
      <c r="P4016" s="45">
        <f t="shared" si="501"/>
        <v>3407701</v>
      </c>
      <c r="Q4016" s="45">
        <f>IF(L4016=1,F4016*INDEX(Asumsi!$B$5:$B$7,MATCH(I4016,Asumsi!$A$5:$A$7,0))-H4016,0)</f>
        <v>1022310.2999999999</v>
      </c>
      <c r="R4016" s="46">
        <f>MIN(G4016,INDEX(Asumsi!$C$5:$C$7,MATCH(I4016,Asumsi!$A$5:$A$7,0)))</f>
        <v>0</v>
      </c>
      <c r="S4016" s="43">
        <f t="shared" si="502"/>
        <v>0</v>
      </c>
      <c r="T4016" s="45">
        <f t="shared" si="503"/>
        <v>0</v>
      </c>
      <c r="U4016" s="45">
        <f>IF(L4016=1,F4016*INDEX(Asumsi!$B$5:$B$7,MATCH(I4016,Asumsi!$A$5:$A$7,0))-F4016*R4016,0)</f>
        <v>1022310.2999999999</v>
      </c>
      <c r="V4016" s="45">
        <f>IF(S4016=1,U4016*(1-Asumsi!$B$10),U4016)</f>
        <v>1022310.2999999999</v>
      </c>
    </row>
    <row r="4017" spans="1:22" x14ac:dyDescent="0.35">
      <c r="A4017" s="43">
        <v>7815</v>
      </c>
      <c r="B4017" s="43" t="s">
        <v>209</v>
      </c>
      <c r="C4017" s="43" t="s">
        <v>887</v>
      </c>
      <c r="D4017" s="44">
        <v>39835</v>
      </c>
      <c r="E4017" s="43">
        <v>6</v>
      </c>
      <c r="F4017" s="43">
        <v>374740</v>
      </c>
      <c r="G4017" s="43">
        <v>0.09</v>
      </c>
      <c r="H4017" s="43">
        <v>33727</v>
      </c>
      <c r="I4017" s="43" t="s">
        <v>77</v>
      </c>
      <c r="J4017" s="43" t="s">
        <v>142</v>
      </c>
      <c r="K4017" s="43">
        <f t="shared" si="496"/>
        <v>2009</v>
      </c>
      <c r="L4017" s="43">
        <f t="shared" si="497"/>
        <v>0</v>
      </c>
      <c r="M4017" s="43">
        <f t="shared" si="498"/>
        <v>1</v>
      </c>
      <c r="N4017" s="43">
        <f t="shared" si="499"/>
        <v>1</v>
      </c>
      <c r="O4017" s="43" t="str">
        <f t="shared" si="500"/>
        <v>D: 7%+</v>
      </c>
      <c r="P4017" s="45">
        <f t="shared" si="501"/>
        <v>0</v>
      </c>
      <c r="Q4017" s="45">
        <f>IF(L4017=1,F4017*INDEX(Asumsi!$B$5:$B$7,MATCH(I4017,Asumsi!$A$5:$A$7,0))-H4017,0)</f>
        <v>0</v>
      </c>
      <c r="R4017" s="46">
        <f>MIN(G4017,INDEX(Asumsi!$C$5:$C$7,MATCH(I4017,Asumsi!$A$5:$A$7,0)))</f>
        <v>0.05</v>
      </c>
      <c r="S4017" s="43">
        <f t="shared" si="502"/>
        <v>1</v>
      </c>
      <c r="T4017" s="45">
        <f t="shared" si="503"/>
        <v>0</v>
      </c>
      <c r="U4017" s="45">
        <f>IF(L4017=1,F4017*INDEX(Asumsi!$B$5:$B$7,MATCH(I4017,Asumsi!$A$5:$A$7,0))-F4017*R4017,0)</f>
        <v>0</v>
      </c>
      <c r="V4017" s="45">
        <f>IF(S4017=1,U4017*(1-Asumsi!$B$10),U4017)</f>
        <v>0</v>
      </c>
    </row>
    <row r="4018" spans="1:22" x14ac:dyDescent="0.35">
      <c r="A4018" s="43">
        <v>9921</v>
      </c>
      <c r="B4018" s="43" t="s">
        <v>202</v>
      </c>
      <c r="C4018" s="43" t="s">
        <v>887</v>
      </c>
      <c r="D4018" s="44">
        <v>40677</v>
      </c>
      <c r="E4018" s="43">
        <v>23</v>
      </c>
      <c r="F4018" s="43">
        <v>712180</v>
      </c>
      <c r="G4018" s="43">
        <v>0.05</v>
      </c>
      <c r="H4018" s="43">
        <v>35609</v>
      </c>
      <c r="I4018" s="43" t="s">
        <v>76</v>
      </c>
      <c r="J4018" s="43" t="s">
        <v>146</v>
      </c>
      <c r="K4018" s="43">
        <f t="shared" si="496"/>
        <v>2011</v>
      </c>
      <c r="L4018" s="43">
        <f t="shared" si="497"/>
        <v>1</v>
      </c>
      <c r="M4018" s="43">
        <f t="shared" si="498"/>
        <v>0</v>
      </c>
      <c r="N4018" s="43">
        <f t="shared" si="499"/>
        <v>1</v>
      </c>
      <c r="O4018" s="43" t="str">
        <f t="shared" si="500"/>
        <v>C: 4-6%</v>
      </c>
      <c r="P4018" s="45">
        <f t="shared" si="501"/>
        <v>676571</v>
      </c>
      <c r="Q4018" s="45">
        <f>IF(L4018=1,F4018*INDEX(Asumsi!$B$5:$B$7,MATCH(I4018,Asumsi!$A$5:$A$7,0))-H4018,0)</f>
        <v>178045</v>
      </c>
      <c r="R4018" s="46">
        <f>MIN(G4018,INDEX(Asumsi!$C$5:$C$7,MATCH(I4018,Asumsi!$A$5:$A$7,0)))</f>
        <v>0.05</v>
      </c>
      <c r="S4018" s="43">
        <f t="shared" si="502"/>
        <v>0</v>
      </c>
      <c r="T4018" s="45">
        <f t="shared" si="503"/>
        <v>0</v>
      </c>
      <c r="U4018" s="45">
        <f>IF(L4018=1,F4018*INDEX(Asumsi!$B$5:$B$7,MATCH(I4018,Asumsi!$A$5:$A$7,0))-F4018*R4018,0)</f>
        <v>178045</v>
      </c>
      <c r="V4018" s="45">
        <f>IF(S4018=1,U4018*(1-Asumsi!$B$10),U4018)</f>
        <v>178045</v>
      </c>
    </row>
    <row r="4019" spans="1:22" x14ac:dyDescent="0.35">
      <c r="A4019" s="43">
        <v>10053</v>
      </c>
      <c r="B4019" s="43" t="s">
        <v>202</v>
      </c>
      <c r="C4019" s="43" t="s">
        <v>814</v>
      </c>
      <c r="D4019" s="44">
        <v>40918</v>
      </c>
      <c r="E4019" s="43">
        <v>31</v>
      </c>
      <c r="F4019" s="43">
        <v>325160</v>
      </c>
      <c r="G4019" s="43">
        <v>0</v>
      </c>
      <c r="H4019" s="43">
        <v>0</v>
      </c>
      <c r="I4019" s="43" t="s">
        <v>77</v>
      </c>
      <c r="J4019" s="43" t="s">
        <v>142</v>
      </c>
      <c r="K4019" s="43">
        <f t="shared" si="496"/>
        <v>2012</v>
      </c>
      <c r="L4019" s="43">
        <f t="shared" si="497"/>
        <v>1</v>
      </c>
      <c r="M4019" s="43">
        <f t="shared" si="498"/>
        <v>0</v>
      </c>
      <c r="N4019" s="43">
        <f t="shared" si="499"/>
        <v>1</v>
      </c>
      <c r="O4019" s="43" t="str">
        <f t="shared" si="500"/>
        <v>A: 0%</v>
      </c>
      <c r="P4019" s="45">
        <f t="shared" si="501"/>
        <v>325160</v>
      </c>
      <c r="Q4019" s="45">
        <f>IF(L4019=1,F4019*INDEX(Asumsi!$B$5:$B$7,MATCH(I4019,Asumsi!$A$5:$A$7,0))-H4019,0)</f>
        <v>97548</v>
      </c>
      <c r="R4019" s="46">
        <f>MIN(G4019,INDEX(Asumsi!$C$5:$C$7,MATCH(I4019,Asumsi!$A$5:$A$7,0)))</f>
        <v>0</v>
      </c>
      <c r="S4019" s="43">
        <f t="shared" si="502"/>
        <v>0</v>
      </c>
      <c r="T4019" s="45">
        <f t="shared" si="503"/>
        <v>0</v>
      </c>
      <c r="U4019" s="45">
        <f>IF(L4019=1,F4019*INDEX(Asumsi!$B$5:$B$7,MATCH(I4019,Asumsi!$A$5:$A$7,0))-F4019*R4019,0)</f>
        <v>97548</v>
      </c>
      <c r="V4019" s="45">
        <f>IF(S4019=1,U4019*(1-Asumsi!$B$10),U4019)</f>
        <v>97548</v>
      </c>
    </row>
    <row r="4020" spans="1:22" x14ac:dyDescent="0.35">
      <c r="A4020" s="43">
        <v>10309</v>
      </c>
      <c r="B4020" s="43" t="s">
        <v>202</v>
      </c>
      <c r="C4020" s="43" t="s">
        <v>888</v>
      </c>
      <c r="D4020" s="44">
        <v>40138</v>
      </c>
      <c r="E4020" s="43">
        <v>23</v>
      </c>
      <c r="F4020" s="43">
        <v>992300</v>
      </c>
      <c r="G4020" s="43">
        <v>0.03</v>
      </c>
      <c r="H4020" s="43">
        <v>29769</v>
      </c>
      <c r="I4020" s="43" t="s">
        <v>76</v>
      </c>
      <c r="J4020" s="43" t="s">
        <v>138</v>
      </c>
      <c r="K4020" s="43">
        <f t="shared" si="496"/>
        <v>2009</v>
      </c>
      <c r="L4020" s="43">
        <f t="shared" si="497"/>
        <v>1</v>
      </c>
      <c r="M4020" s="43">
        <f t="shared" si="498"/>
        <v>0</v>
      </c>
      <c r="N4020" s="43">
        <f t="shared" si="499"/>
        <v>1</v>
      </c>
      <c r="O4020" s="43" t="str">
        <f t="shared" si="500"/>
        <v>B: 1-3%</v>
      </c>
      <c r="P4020" s="45">
        <f t="shared" si="501"/>
        <v>962531</v>
      </c>
      <c r="Q4020" s="45">
        <f>IF(L4020=1,F4020*INDEX(Asumsi!$B$5:$B$7,MATCH(I4020,Asumsi!$A$5:$A$7,0))-H4020,0)</f>
        <v>267921</v>
      </c>
      <c r="R4020" s="46">
        <f>MIN(G4020,INDEX(Asumsi!$C$5:$C$7,MATCH(I4020,Asumsi!$A$5:$A$7,0)))</f>
        <v>0.03</v>
      </c>
      <c r="S4020" s="43">
        <f t="shared" si="502"/>
        <v>0</v>
      </c>
      <c r="T4020" s="45">
        <f t="shared" si="503"/>
        <v>0</v>
      </c>
      <c r="U4020" s="45">
        <f>IF(L4020=1,F4020*INDEX(Asumsi!$B$5:$B$7,MATCH(I4020,Asumsi!$A$5:$A$7,0))-F4020*R4020,0)</f>
        <v>267921</v>
      </c>
      <c r="V4020" s="45">
        <f>IF(S4020=1,U4020*(1-Asumsi!$B$10),U4020)</f>
        <v>267921</v>
      </c>
    </row>
    <row r="4021" spans="1:22" x14ac:dyDescent="0.35">
      <c r="A4021" s="43">
        <v>10978</v>
      </c>
      <c r="B4021" s="43" t="s">
        <v>202</v>
      </c>
      <c r="C4021" s="43" t="s">
        <v>881</v>
      </c>
      <c r="D4021" s="44">
        <v>39904</v>
      </c>
      <c r="E4021" s="43">
        <v>9</v>
      </c>
      <c r="F4021" s="43">
        <v>1133060</v>
      </c>
      <c r="G4021" s="43">
        <v>0.06</v>
      </c>
      <c r="H4021" s="43">
        <v>67984</v>
      </c>
      <c r="I4021" s="43" t="s">
        <v>75</v>
      </c>
      <c r="J4021" s="43" t="s">
        <v>135</v>
      </c>
      <c r="K4021" s="43">
        <f t="shared" si="496"/>
        <v>2009</v>
      </c>
      <c r="L4021" s="43">
        <f t="shared" si="497"/>
        <v>1</v>
      </c>
      <c r="M4021" s="43">
        <f t="shared" si="498"/>
        <v>0</v>
      </c>
      <c r="N4021" s="43">
        <f t="shared" si="499"/>
        <v>1</v>
      </c>
      <c r="O4021" s="43" t="str">
        <f t="shared" si="500"/>
        <v>C: 4-6%</v>
      </c>
      <c r="P4021" s="45">
        <f t="shared" si="501"/>
        <v>1065076</v>
      </c>
      <c r="Q4021" s="45">
        <f>IF(L4021=1,F4021*INDEX(Asumsi!$B$5:$B$7,MATCH(I4021,Asumsi!$A$5:$A$7,0))-H4021,0)</f>
        <v>271934</v>
      </c>
      <c r="R4021" s="46">
        <f>MIN(G4021,INDEX(Asumsi!$C$5:$C$7,MATCH(I4021,Asumsi!$A$5:$A$7,0)))</f>
        <v>0.03</v>
      </c>
      <c r="S4021" s="43">
        <f t="shared" si="502"/>
        <v>1</v>
      </c>
      <c r="T4021" s="45">
        <f t="shared" si="503"/>
        <v>33991.799999999996</v>
      </c>
      <c r="U4021" s="45">
        <f>IF(L4021=1,F4021*INDEX(Asumsi!$B$5:$B$7,MATCH(I4021,Asumsi!$A$5:$A$7,0))-F4021*R4021,0)</f>
        <v>305926.2</v>
      </c>
      <c r="V4021" s="45">
        <f>IF(S4021=1,U4021*(1-Asumsi!$B$10),U4021)</f>
        <v>290629.89</v>
      </c>
    </row>
    <row r="4022" spans="1:22" x14ac:dyDescent="0.35">
      <c r="A4022" s="43">
        <v>10979</v>
      </c>
      <c r="B4022" s="43" t="s">
        <v>202</v>
      </c>
      <c r="C4022" s="43" t="s">
        <v>887</v>
      </c>
      <c r="D4022" s="44">
        <v>40820</v>
      </c>
      <c r="E4022" s="43">
        <v>15</v>
      </c>
      <c r="F4022" s="43">
        <v>972860</v>
      </c>
      <c r="G4022" s="43">
        <v>0</v>
      </c>
      <c r="H4022" s="43">
        <v>0</v>
      </c>
      <c r="I4022" s="43" t="s">
        <v>75</v>
      </c>
      <c r="J4022" s="43" t="s">
        <v>144</v>
      </c>
      <c r="K4022" s="43">
        <f t="shared" si="496"/>
        <v>2011</v>
      </c>
      <c r="L4022" s="43">
        <f t="shared" si="497"/>
        <v>1</v>
      </c>
      <c r="M4022" s="43">
        <f t="shared" si="498"/>
        <v>0</v>
      </c>
      <c r="N4022" s="43">
        <f t="shared" si="499"/>
        <v>1</v>
      </c>
      <c r="O4022" s="43" t="str">
        <f t="shared" si="500"/>
        <v>A: 0%</v>
      </c>
      <c r="P4022" s="45">
        <f t="shared" si="501"/>
        <v>972860</v>
      </c>
      <c r="Q4022" s="45">
        <f>IF(L4022=1,F4022*INDEX(Asumsi!$B$5:$B$7,MATCH(I4022,Asumsi!$A$5:$A$7,0))-H4022,0)</f>
        <v>291858</v>
      </c>
      <c r="R4022" s="46">
        <f>MIN(G4022,INDEX(Asumsi!$C$5:$C$7,MATCH(I4022,Asumsi!$A$5:$A$7,0)))</f>
        <v>0</v>
      </c>
      <c r="S4022" s="43">
        <f t="shared" si="502"/>
        <v>0</v>
      </c>
      <c r="T4022" s="45">
        <f t="shared" si="503"/>
        <v>0</v>
      </c>
      <c r="U4022" s="45">
        <f>IF(L4022=1,F4022*INDEX(Asumsi!$B$5:$B$7,MATCH(I4022,Asumsi!$A$5:$A$7,0))-F4022*R4022,0)</f>
        <v>291858</v>
      </c>
      <c r="V4022" s="45">
        <f>IF(S4022=1,U4022*(1-Asumsi!$B$10),U4022)</f>
        <v>291858</v>
      </c>
    </row>
    <row r="4023" spans="1:22" x14ac:dyDescent="0.35">
      <c r="A4023" s="43">
        <v>11108</v>
      </c>
      <c r="B4023" s="43" t="s">
        <v>202</v>
      </c>
      <c r="C4023" s="43" t="s">
        <v>498</v>
      </c>
      <c r="D4023" s="44">
        <v>41137</v>
      </c>
      <c r="E4023" s="43">
        <v>20</v>
      </c>
      <c r="F4023" s="43">
        <v>263420</v>
      </c>
      <c r="G4023" s="43">
        <v>0.1</v>
      </c>
      <c r="H4023" s="43">
        <v>26342</v>
      </c>
      <c r="I4023" s="43" t="s">
        <v>76</v>
      </c>
      <c r="J4023" s="43" t="s">
        <v>145</v>
      </c>
      <c r="K4023" s="43">
        <f t="shared" si="496"/>
        <v>2012</v>
      </c>
      <c r="L4023" s="43">
        <f t="shared" si="497"/>
        <v>1</v>
      </c>
      <c r="M4023" s="43">
        <f t="shared" si="498"/>
        <v>0</v>
      </c>
      <c r="N4023" s="43">
        <f t="shared" si="499"/>
        <v>1</v>
      </c>
      <c r="O4023" s="43" t="str">
        <f t="shared" si="500"/>
        <v>D: 7%+</v>
      </c>
      <c r="P4023" s="45">
        <f t="shared" si="501"/>
        <v>237078</v>
      </c>
      <c r="Q4023" s="45">
        <f>IF(L4023=1,F4023*INDEX(Asumsi!$B$5:$B$7,MATCH(I4023,Asumsi!$A$5:$A$7,0))-H4023,0)</f>
        <v>52684</v>
      </c>
      <c r="R4023" s="46">
        <f>MIN(G4023,INDEX(Asumsi!$C$5:$C$7,MATCH(I4023,Asumsi!$A$5:$A$7,0)))</f>
        <v>0.05</v>
      </c>
      <c r="S4023" s="43">
        <f t="shared" si="502"/>
        <v>1</v>
      </c>
      <c r="T4023" s="45">
        <f t="shared" si="503"/>
        <v>13171</v>
      </c>
      <c r="U4023" s="45">
        <f>IF(L4023=1,F4023*INDEX(Asumsi!$B$5:$B$7,MATCH(I4023,Asumsi!$A$5:$A$7,0))-F4023*R4023,0)</f>
        <v>65855</v>
      </c>
      <c r="V4023" s="45">
        <f>IF(S4023=1,U4023*(1-Asumsi!$B$10),U4023)</f>
        <v>62562.25</v>
      </c>
    </row>
    <row r="4024" spans="1:22" x14ac:dyDescent="0.35">
      <c r="A4024" s="43">
        <v>12067</v>
      </c>
      <c r="B4024" s="43" t="s">
        <v>209</v>
      </c>
      <c r="C4024" s="43" t="s">
        <v>881</v>
      </c>
      <c r="D4024" s="44">
        <v>40213</v>
      </c>
      <c r="E4024" s="43">
        <v>45</v>
      </c>
      <c r="F4024" s="43">
        <v>542120</v>
      </c>
      <c r="G4024" s="43">
        <v>0</v>
      </c>
      <c r="H4024" s="43">
        <v>0</v>
      </c>
      <c r="I4024" s="43" t="s">
        <v>76</v>
      </c>
      <c r="J4024" s="43" t="s">
        <v>138</v>
      </c>
      <c r="K4024" s="43">
        <f t="shared" si="496"/>
        <v>2010</v>
      </c>
      <c r="L4024" s="43">
        <f t="shared" si="497"/>
        <v>0</v>
      </c>
      <c r="M4024" s="43">
        <f t="shared" si="498"/>
        <v>1</v>
      </c>
      <c r="N4024" s="43">
        <f t="shared" si="499"/>
        <v>1</v>
      </c>
      <c r="O4024" s="43" t="str">
        <f t="shared" si="500"/>
        <v>A: 0%</v>
      </c>
      <c r="P4024" s="45">
        <f t="shared" si="501"/>
        <v>0</v>
      </c>
      <c r="Q4024" s="45">
        <f>IF(L4024=1,F4024*INDEX(Asumsi!$B$5:$B$7,MATCH(I4024,Asumsi!$A$5:$A$7,0))-H4024,0)</f>
        <v>0</v>
      </c>
      <c r="R4024" s="46">
        <f>MIN(G4024,INDEX(Asumsi!$C$5:$C$7,MATCH(I4024,Asumsi!$A$5:$A$7,0)))</f>
        <v>0</v>
      </c>
      <c r="S4024" s="43">
        <f t="shared" si="502"/>
        <v>0</v>
      </c>
      <c r="T4024" s="45">
        <f t="shared" si="503"/>
        <v>0</v>
      </c>
      <c r="U4024" s="45">
        <f>IF(L4024=1,F4024*INDEX(Asumsi!$B$5:$B$7,MATCH(I4024,Asumsi!$A$5:$A$7,0))-F4024*R4024,0)</f>
        <v>0</v>
      </c>
      <c r="V4024" s="45">
        <f>IF(S4024=1,U4024*(1-Asumsi!$B$10),U4024)</f>
        <v>0</v>
      </c>
    </row>
    <row r="4025" spans="1:22" x14ac:dyDescent="0.35">
      <c r="A4025" s="43">
        <v>12804</v>
      </c>
      <c r="B4025" s="43" t="s">
        <v>202</v>
      </c>
      <c r="C4025" s="43" t="s">
        <v>754</v>
      </c>
      <c r="D4025" s="44">
        <v>41054</v>
      </c>
      <c r="E4025" s="43">
        <v>21</v>
      </c>
      <c r="F4025" s="43">
        <v>138120</v>
      </c>
      <c r="G4025" s="43">
        <v>0</v>
      </c>
      <c r="H4025" s="43">
        <v>0</v>
      </c>
      <c r="I4025" s="43" t="s">
        <v>76</v>
      </c>
      <c r="J4025" s="43" t="s">
        <v>149</v>
      </c>
      <c r="K4025" s="43">
        <f t="shared" si="496"/>
        <v>2012</v>
      </c>
      <c r="L4025" s="43">
        <f t="shared" si="497"/>
        <v>1</v>
      </c>
      <c r="M4025" s="43">
        <f t="shared" si="498"/>
        <v>0</v>
      </c>
      <c r="N4025" s="43">
        <f t="shared" si="499"/>
        <v>1</v>
      </c>
      <c r="O4025" s="43" t="str">
        <f t="shared" si="500"/>
        <v>A: 0%</v>
      </c>
      <c r="P4025" s="45">
        <f t="shared" si="501"/>
        <v>138120</v>
      </c>
      <c r="Q4025" s="45">
        <f>IF(L4025=1,F4025*INDEX(Asumsi!$B$5:$B$7,MATCH(I4025,Asumsi!$A$5:$A$7,0))-H4025,0)</f>
        <v>41436</v>
      </c>
      <c r="R4025" s="46">
        <f>MIN(G4025,INDEX(Asumsi!$C$5:$C$7,MATCH(I4025,Asumsi!$A$5:$A$7,0)))</f>
        <v>0</v>
      </c>
      <c r="S4025" s="43">
        <f t="shared" si="502"/>
        <v>0</v>
      </c>
      <c r="T4025" s="45">
        <f t="shared" si="503"/>
        <v>0</v>
      </c>
      <c r="U4025" s="45">
        <f>IF(L4025=1,F4025*INDEX(Asumsi!$B$5:$B$7,MATCH(I4025,Asumsi!$A$5:$A$7,0))-F4025*R4025,0)</f>
        <v>41436</v>
      </c>
      <c r="V4025" s="45">
        <f>IF(S4025=1,U4025*(1-Asumsi!$B$10),U4025)</f>
        <v>41436</v>
      </c>
    </row>
    <row r="4026" spans="1:22" x14ac:dyDescent="0.35">
      <c r="A4026" s="43">
        <v>13575</v>
      </c>
      <c r="B4026" s="43" t="s">
        <v>202</v>
      </c>
      <c r="C4026" s="43" t="s">
        <v>498</v>
      </c>
      <c r="D4026" s="44">
        <v>41150</v>
      </c>
      <c r="E4026" s="43">
        <v>15</v>
      </c>
      <c r="F4026" s="43">
        <v>212200</v>
      </c>
      <c r="G4026" s="43">
        <v>0.09</v>
      </c>
      <c r="H4026" s="43">
        <v>19098</v>
      </c>
      <c r="I4026" s="43" t="s">
        <v>76</v>
      </c>
      <c r="J4026" s="43" t="s">
        <v>145</v>
      </c>
      <c r="K4026" s="43">
        <f t="shared" si="496"/>
        <v>2012</v>
      </c>
      <c r="L4026" s="43">
        <f t="shared" si="497"/>
        <v>1</v>
      </c>
      <c r="M4026" s="43">
        <f t="shared" si="498"/>
        <v>0</v>
      </c>
      <c r="N4026" s="43">
        <f t="shared" si="499"/>
        <v>1</v>
      </c>
      <c r="O4026" s="43" t="str">
        <f t="shared" si="500"/>
        <v>D: 7%+</v>
      </c>
      <c r="P4026" s="45">
        <f t="shared" si="501"/>
        <v>193102</v>
      </c>
      <c r="Q4026" s="45">
        <f>IF(L4026=1,F4026*INDEX(Asumsi!$B$5:$B$7,MATCH(I4026,Asumsi!$A$5:$A$7,0))-H4026,0)</f>
        <v>44562</v>
      </c>
      <c r="R4026" s="46">
        <f>MIN(G4026,INDEX(Asumsi!$C$5:$C$7,MATCH(I4026,Asumsi!$A$5:$A$7,0)))</f>
        <v>0.05</v>
      </c>
      <c r="S4026" s="43">
        <f t="shared" si="502"/>
        <v>1</v>
      </c>
      <c r="T4026" s="45">
        <f t="shared" si="503"/>
        <v>8487.9999999999982</v>
      </c>
      <c r="U4026" s="45">
        <f>IF(L4026=1,F4026*INDEX(Asumsi!$B$5:$B$7,MATCH(I4026,Asumsi!$A$5:$A$7,0))-F4026*R4026,0)</f>
        <v>53050</v>
      </c>
      <c r="V4026" s="45">
        <f>IF(S4026=1,U4026*(1-Asumsi!$B$10),U4026)</f>
        <v>50397.5</v>
      </c>
    </row>
    <row r="4027" spans="1:22" x14ac:dyDescent="0.35">
      <c r="A4027" s="43">
        <v>13635</v>
      </c>
      <c r="B4027" s="43" t="s">
        <v>202</v>
      </c>
      <c r="C4027" s="43" t="s">
        <v>884</v>
      </c>
      <c r="D4027" s="44">
        <v>39934</v>
      </c>
      <c r="E4027" s="43">
        <v>28</v>
      </c>
      <c r="F4027" s="43">
        <v>298000</v>
      </c>
      <c r="G4027" s="43">
        <v>0.06</v>
      </c>
      <c r="H4027" s="43">
        <v>17880</v>
      </c>
      <c r="I4027" s="43" t="s">
        <v>76</v>
      </c>
      <c r="J4027" s="43" t="s">
        <v>145</v>
      </c>
      <c r="K4027" s="43">
        <f t="shared" si="496"/>
        <v>2009</v>
      </c>
      <c r="L4027" s="43">
        <f t="shared" si="497"/>
        <v>1</v>
      </c>
      <c r="M4027" s="43">
        <f t="shared" si="498"/>
        <v>0</v>
      </c>
      <c r="N4027" s="43">
        <f t="shared" si="499"/>
        <v>1</v>
      </c>
      <c r="O4027" s="43" t="str">
        <f t="shared" si="500"/>
        <v>C: 4-6%</v>
      </c>
      <c r="P4027" s="45">
        <f t="shared" si="501"/>
        <v>280120</v>
      </c>
      <c r="Q4027" s="45">
        <f>IF(L4027=1,F4027*INDEX(Asumsi!$B$5:$B$7,MATCH(I4027,Asumsi!$A$5:$A$7,0))-H4027,0)</f>
        <v>71520</v>
      </c>
      <c r="R4027" s="46">
        <f>MIN(G4027,INDEX(Asumsi!$C$5:$C$7,MATCH(I4027,Asumsi!$A$5:$A$7,0)))</f>
        <v>0.05</v>
      </c>
      <c r="S4027" s="43">
        <f t="shared" si="502"/>
        <v>1</v>
      </c>
      <c r="T4027" s="45">
        <f t="shared" si="503"/>
        <v>2979.9999999999986</v>
      </c>
      <c r="U4027" s="45">
        <f>IF(L4027=1,F4027*INDEX(Asumsi!$B$5:$B$7,MATCH(I4027,Asumsi!$A$5:$A$7,0))-F4027*R4027,0)</f>
        <v>74500</v>
      </c>
      <c r="V4027" s="45">
        <f>IF(S4027=1,U4027*(1-Asumsi!$B$10),U4027)</f>
        <v>70775</v>
      </c>
    </row>
    <row r="4028" spans="1:22" x14ac:dyDescent="0.35">
      <c r="A4028" s="43">
        <v>14245</v>
      </c>
      <c r="B4028" s="43" t="s">
        <v>202</v>
      </c>
      <c r="C4028" s="43" t="s">
        <v>889</v>
      </c>
      <c r="D4028" s="44">
        <v>40220</v>
      </c>
      <c r="E4028" s="43">
        <v>17</v>
      </c>
      <c r="F4028" s="43">
        <v>908180</v>
      </c>
      <c r="G4028" s="43">
        <v>0.1</v>
      </c>
      <c r="H4028" s="43">
        <v>90818</v>
      </c>
      <c r="I4028" s="43" t="s">
        <v>76</v>
      </c>
      <c r="J4028" s="43" t="s">
        <v>147</v>
      </c>
      <c r="K4028" s="43">
        <f t="shared" si="496"/>
        <v>2010</v>
      </c>
      <c r="L4028" s="43">
        <f t="shared" si="497"/>
        <v>1</v>
      </c>
      <c r="M4028" s="43">
        <f t="shared" si="498"/>
        <v>0</v>
      </c>
      <c r="N4028" s="43">
        <f t="shared" si="499"/>
        <v>1</v>
      </c>
      <c r="O4028" s="43" t="str">
        <f t="shared" si="500"/>
        <v>D: 7%+</v>
      </c>
      <c r="P4028" s="45">
        <f t="shared" si="501"/>
        <v>817362</v>
      </c>
      <c r="Q4028" s="45">
        <f>IF(L4028=1,F4028*INDEX(Asumsi!$B$5:$B$7,MATCH(I4028,Asumsi!$A$5:$A$7,0))-H4028,0)</f>
        <v>181636</v>
      </c>
      <c r="R4028" s="46">
        <f>MIN(G4028,INDEX(Asumsi!$C$5:$C$7,MATCH(I4028,Asumsi!$A$5:$A$7,0)))</f>
        <v>0.05</v>
      </c>
      <c r="S4028" s="43">
        <f t="shared" si="502"/>
        <v>1</v>
      </c>
      <c r="T4028" s="45">
        <f t="shared" si="503"/>
        <v>45409</v>
      </c>
      <c r="U4028" s="45">
        <f>IF(L4028=1,F4028*INDEX(Asumsi!$B$5:$B$7,MATCH(I4028,Asumsi!$A$5:$A$7,0))-F4028*R4028,0)</f>
        <v>227045</v>
      </c>
      <c r="V4028" s="45">
        <f>IF(S4028=1,U4028*(1-Asumsi!$B$10),U4028)</f>
        <v>215692.75</v>
      </c>
    </row>
    <row r="4029" spans="1:22" x14ac:dyDescent="0.35">
      <c r="A4029" s="43">
        <v>15904</v>
      </c>
      <c r="B4029" s="43" t="s">
        <v>209</v>
      </c>
      <c r="C4029" s="43" t="s">
        <v>888</v>
      </c>
      <c r="D4029" s="44">
        <v>40113</v>
      </c>
      <c r="E4029" s="43">
        <v>39</v>
      </c>
      <c r="F4029" s="43">
        <v>248020</v>
      </c>
      <c r="G4029" s="43">
        <v>0.08</v>
      </c>
      <c r="H4029" s="43">
        <v>19842</v>
      </c>
      <c r="I4029" s="43" t="s">
        <v>76</v>
      </c>
      <c r="J4029" s="43" t="s">
        <v>147</v>
      </c>
      <c r="K4029" s="43">
        <f t="shared" si="496"/>
        <v>2009</v>
      </c>
      <c r="L4029" s="43">
        <f t="shared" si="497"/>
        <v>0</v>
      </c>
      <c r="M4029" s="43">
        <f t="shared" si="498"/>
        <v>1</v>
      </c>
      <c r="N4029" s="43">
        <f t="shared" si="499"/>
        <v>1</v>
      </c>
      <c r="O4029" s="43" t="str">
        <f t="shared" si="500"/>
        <v>D: 7%+</v>
      </c>
      <c r="P4029" s="45">
        <f t="shared" si="501"/>
        <v>0</v>
      </c>
      <c r="Q4029" s="45">
        <f>IF(L4029=1,F4029*INDEX(Asumsi!$B$5:$B$7,MATCH(I4029,Asumsi!$A$5:$A$7,0))-H4029,0)</f>
        <v>0</v>
      </c>
      <c r="R4029" s="46">
        <f>MIN(G4029,INDEX(Asumsi!$C$5:$C$7,MATCH(I4029,Asumsi!$A$5:$A$7,0)))</f>
        <v>0.05</v>
      </c>
      <c r="S4029" s="43">
        <f t="shared" si="502"/>
        <v>1</v>
      </c>
      <c r="T4029" s="45">
        <f t="shared" si="503"/>
        <v>0</v>
      </c>
      <c r="U4029" s="45">
        <f>IF(L4029=1,F4029*INDEX(Asumsi!$B$5:$B$7,MATCH(I4029,Asumsi!$A$5:$A$7,0))-F4029*R4029,0)</f>
        <v>0</v>
      </c>
      <c r="V4029" s="45">
        <f>IF(S4029=1,U4029*(1-Asumsi!$B$10),U4029)</f>
        <v>0</v>
      </c>
    </row>
    <row r="4030" spans="1:22" x14ac:dyDescent="0.35">
      <c r="A4030" s="43">
        <v>16422</v>
      </c>
      <c r="B4030" s="43" t="s">
        <v>202</v>
      </c>
      <c r="C4030" s="43" t="s">
        <v>890</v>
      </c>
      <c r="D4030" s="44">
        <v>40825</v>
      </c>
      <c r="E4030" s="43">
        <v>40</v>
      </c>
      <c r="F4030" s="43">
        <v>544020</v>
      </c>
      <c r="G4030" s="43">
        <v>0.01</v>
      </c>
      <c r="H4030" s="43">
        <v>5440</v>
      </c>
      <c r="I4030" s="43" t="s">
        <v>76</v>
      </c>
      <c r="J4030" s="43" t="s">
        <v>145</v>
      </c>
      <c r="K4030" s="43">
        <f t="shared" si="496"/>
        <v>2011</v>
      </c>
      <c r="L4030" s="43">
        <f t="shared" si="497"/>
        <v>1</v>
      </c>
      <c r="M4030" s="43">
        <f t="shared" si="498"/>
        <v>0</v>
      </c>
      <c r="N4030" s="43">
        <f t="shared" si="499"/>
        <v>1</v>
      </c>
      <c r="O4030" s="43" t="str">
        <f t="shared" si="500"/>
        <v>B: 1-3%</v>
      </c>
      <c r="P4030" s="45">
        <f t="shared" si="501"/>
        <v>538580</v>
      </c>
      <c r="Q4030" s="45">
        <f>IF(L4030=1,F4030*INDEX(Asumsi!$B$5:$B$7,MATCH(I4030,Asumsi!$A$5:$A$7,0))-H4030,0)</f>
        <v>157766</v>
      </c>
      <c r="R4030" s="46">
        <f>MIN(G4030,INDEX(Asumsi!$C$5:$C$7,MATCH(I4030,Asumsi!$A$5:$A$7,0)))</f>
        <v>0.01</v>
      </c>
      <c r="S4030" s="43">
        <f t="shared" si="502"/>
        <v>0</v>
      </c>
      <c r="T4030" s="45">
        <f t="shared" si="503"/>
        <v>0</v>
      </c>
      <c r="U4030" s="45">
        <f>IF(L4030=1,F4030*INDEX(Asumsi!$B$5:$B$7,MATCH(I4030,Asumsi!$A$5:$A$7,0))-F4030*R4030,0)</f>
        <v>157765.79999999999</v>
      </c>
      <c r="V4030" s="45">
        <f>IF(S4030=1,U4030*(1-Asumsi!$B$10),U4030)</f>
        <v>157765.79999999999</v>
      </c>
    </row>
    <row r="4031" spans="1:22" x14ac:dyDescent="0.35">
      <c r="A4031" s="43">
        <v>17345</v>
      </c>
      <c r="B4031" s="43" t="s">
        <v>202</v>
      </c>
      <c r="C4031" s="43" t="s">
        <v>498</v>
      </c>
      <c r="D4031" s="44">
        <v>40757</v>
      </c>
      <c r="E4031" s="43">
        <v>23</v>
      </c>
      <c r="F4031" s="43">
        <v>391220</v>
      </c>
      <c r="G4031" s="43">
        <v>0</v>
      </c>
      <c r="H4031" s="43">
        <v>0</v>
      </c>
      <c r="I4031" s="43" t="s">
        <v>76</v>
      </c>
      <c r="J4031" s="43" t="s">
        <v>145</v>
      </c>
      <c r="K4031" s="43">
        <f t="shared" si="496"/>
        <v>2011</v>
      </c>
      <c r="L4031" s="43">
        <f t="shared" si="497"/>
        <v>1</v>
      </c>
      <c r="M4031" s="43">
        <f t="shared" si="498"/>
        <v>0</v>
      </c>
      <c r="N4031" s="43">
        <f t="shared" si="499"/>
        <v>1</v>
      </c>
      <c r="O4031" s="43" t="str">
        <f t="shared" si="500"/>
        <v>A: 0%</v>
      </c>
      <c r="P4031" s="45">
        <f t="shared" si="501"/>
        <v>391220</v>
      </c>
      <c r="Q4031" s="45">
        <f>IF(L4031=1,F4031*INDEX(Asumsi!$B$5:$B$7,MATCH(I4031,Asumsi!$A$5:$A$7,0))-H4031,0)</f>
        <v>117366</v>
      </c>
      <c r="R4031" s="46">
        <f>MIN(G4031,INDEX(Asumsi!$C$5:$C$7,MATCH(I4031,Asumsi!$A$5:$A$7,0)))</f>
        <v>0</v>
      </c>
      <c r="S4031" s="43">
        <f t="shared" si="502"/>
        <v>0</v>
      </c>
      <c r="T4031" s="45">
        <f t="shared" si="503"/>
        <v>0</v>
      </c>
      <c r="U4031" s="45">
        <f>IF(L4031=1,F4031*INDEX(Asumsi!$B$5:$B$7,MATCH(I4031,Asumsi!$A$5:$A$7,0))-F4031*R4031,0)</f>
        <v>117366</v>
      </c>
      <c r="V4031" s="45">
        <f>IF(S4031=1,U4031*(1-Asumsi!$B$10),U4031)</f>
        <v>117366</v>
      </c>
    </row>
    <row r="4032" spans="1:22" x14ac:dyDescent="0.35">
      <c r="A4032" s="43">
        <v>18208</v>
      </c>
      <c r="B4032" s="43" t="s">
        <v>202</v>
      </c>
      <c r="C4032" s="43" t="s">
        <v>880</v>
      </c>
      <c r="D4032" s="44">
        <v>41000</v>
      </c>
      <c r="E4032" s="43">
        <v>34</v>
      </c>
      <c r="F4032" s="43">
        <v>394900</v>
      </c>
      <c r="G4032" s="43">
        <v>0.06</v>
      </c>
      <c r="H4032" s="43">
        <v>23694</v>
      </c>
      <c r="I4032" s="43" t="s">
        <v>76</v>
      </c>
      <c r="J4032" s="43" t="s">
        <v>146</v>
      </c>
      <c r="K4032" s="43">
        <f t="shared" si="496"/>
        <v>2012</v>
      </c>
      <c r="L4032" s="43">
        <f t="shared" si="497"/>
        <v>1</v>
      </c>
      <c r="M4032" s="43">
        <f t="shared" si="498"/>
        <v>0</v>
      </c>
      <c r="N4032" s="43">
        <f t="shared" si="499"/>
        <v>1</v>
      </c>
      <c r="O4032" s="43" t="str">
        <f t="shared" si="500"/>
        <v>C: 4-6%</v>
      </c>
      <c r="P4032" s="45">
        <f t="shared" si="501"/>
        <v>371206</v>
      </c>
      <c r="Q4032" s="45">
        <f>IF(L4032=1,F4032*INDEX(Asumsi!$B$5:$B$7,MATCH(I4032,Asumsi!$A$5:$A$7,0))-H4032,0)</f>
        <v>94776</v>
      </c>
      <c r="R4032" s="46">
        <f>MIN(G4032,INDEX(Asumsi!$C$5:$C$7,MATCH(I4032,Asumsi!$A$5:$A$7,0)))</f>
        <v>0.05</v>
      </c>
      <c r="S4032" s="43">
        <f t="shared" si="502"/>
        <v>1</v>
      </c>
      <c r="T4032" s="45">
        <f t="shared" si="503"/>
        <v>3948.9999999999982</v>
      </c>
      <c r="U4032" s="45">
        <f>IF(L4032=1,F4032*INDEX(Asumsi!$B$5:$B$7,MATCH(I4032,Asumsi!$A$5:$A$7,0))-F4032*R4032,0)</f>
        <v>98725</v>
      </c>
      <c r="V4032" s="45">
        <f>IF(S4032=1,U4032*(1-Asumsi!$B$10),U4032)</f>
        <v>93788.75</v>
      </c>
    </row>
    <row r="4033" spans="1:22" x14ac:dyDescent="0.35">
      <c r="A4033" s="43">
        <v>18500</v>
      </c>
      <c r="B4033" s="43" t="s">
        <v>202</v>
      </c>
      <c r="C4033" s="43" t="s">
        <v>881</v>
      </c>
      <c r="D4033" s="44">
        <v>40950</v>
      </c>
      <c r="E4033" s="43">
        <v>44</v>
      </c>
      <c r="F4033" s="43">
        <v>5015580</v>
      </c>
      <c r="G4033" s="43">
        <v>0.08</v>
      </c>
      <c r="H4033" s="43">
        <v>401246</v>
      </c>
      <c r="I4033" s="43" t="s">
        <v>75</v>
      </c>
      <c r="J4033" s="43" t="s">
        <v>143</v>
      </c>
      <c r="K4033" s="43">
        <f t="shared" si="496"/>
        <v>2012</v>
      </c>
      <c r="L4033" s="43">
        <f t="shared" si="497"/>
        <v>1</v>
      </c>
      <c r="M4033" s="43">
        <f t="shared" si="498"/>
        <v>0</v>
      </c>
      <c r="N4033" s="43">
        <f t="shared" si="499"/>
        <v>1</v>
      </c>
      <c r="O4033" s="43" t="str">
        <f t="shared" si="500"/>
        <v>D: 7%+</v>
      </c>
      <c r="P4033" s="45">
        <f t="shared" si="501"/>
        <v>4614334</v>
      </c>
      <c r="Q4033" s="45">
        <f>IF(L4033=1,F4033*INDEX(Asumsi!$B$5:$B$7,MATCH(I4033,Asumsi!$A$5:$A$7,0))-H4033,0)</f>
        <v>1103428</v>
      </c>
      <c r="R4033" s="46">
        <f>MIN(G4033,INDEX(Asumsi!$C$5:$C$7,MATCH(I4033,Asumsi!$A$5:$A$7,0)))</f>
        <v>0.03</v>
      </c>
      <c r="S4033" s="43">
        <f t="shared" si="502"/>
        <v>1</v>
      </c>
      <c r="T4033" s="45">
        <f t="shared" si="503"/>
        <v>250779</v>
      </c>
      <c r="U4033" s="45">
        <f>IF(L4033=1,F4033*INDEX(Asumsi!$B$5:$B$7,MATCH(I4033,Asumsi!$A$5:$A$7,0))-F4033*R4033,0)</f>
        <v>1354206.6</v>
      </c>
      <c r="V4033" s="45">
        <f>IF(S4033=1,U4033*(1-Asumsi!$B$10),U4033)</f>
        <v>1286496.27</v>
      </c>
    </row>
    <row r="4034" spans="1:22" x14ac:dyDescent="0.35">
      <c r="A4034" s="43">
        <v>18597</v>
      </c>
      <c r="B4034" s="43" t="s">
        <v>202</v>
      </c>
      <c r="C4034" s="43" t="s">
        <v>886</v>
      </c>
      <c r="D4034" s="44">
        <v>40447</v>
      </c>
      <c r="E4034" s="43">
        <v>37</v>
      </c>
      <c r="F4034" s="43">
        <v>202400</v>
      </c>
      <c r="G4034" s="43">
        <v>0.1</v>
      </c>
      <c r="H4034" s="43">
        <v>20240</v>
      </c>
      <c r="I4034" s="43" t="s">
        <v>76</v>
      </c>
      <c r="J4034" s="43" t="s">
        <v>149</v>
      </c>
      <c r="K4034" s="43">
        <f t="shared" ref="K4034:K4097" si="504">YEAR(D4034)</f>
        <v>2010</v>
      </c>
      <c r="L4034" s="43">
        <f t="shared" ref="L4034:L4097" si="505">IF(B4034="Order Finished",1,0)</f>
        <v>1</v>
      </c>
      <c r="M4034" s="43">
        <f t="shared" ref="M4034:M4097" si="506">IF(B4034="Order Returned",1,0)</f>
        <v>0</v>
      </c>
      <c r="N4034" s="43">
        <f t="shared" ref="N4034:N4097" si="507">IF(B4034="Order Cancelled",0,1)</f>
        <v>1</v>
      </c>
      <c r="O4034" s="43" t="str">
        <f t="shared" ref="O4034:O4097" si="508">IF(G4034=0,"A: 0%",IF(G4034&lt;=0.03,"B: 1-3%",IF(G4034&lt;=0.06,"C: 4-6%","D: 7%+")))</f>
        <v>D: 7%+</v>
      </c>
      <c r="P4034" s="45">
        <f t="shared" ref="P4034:P4097" si="509">IF(L4034=1,F4034-H4034,0)</f>
        <v>182160</v>
      </c>
      <c r="Q4034" s="45">
        <f>IF(L4034=1,F4034*INDEX(Asumsi!$B$5:$B$7,MATCH(I4034,Asumsi!$A$5:$A$7,0))-H4034,0)</f>
        <v>40480</v>
      </c>
      <c r="R4034" s="46">
        <f>MIN(G4034,INDEX(Asumsi!$C$5:$C$7,MATCH(I4034,Asumsi!$A$5:$A$7,0)))</f>
        <v>0.05</v>
      </c>
      <c r="S4034" s="43">
        <f t="shared" ref="S4034:S4097" si="510">IF(G4034&gt;R4034,1,0)</f>
        <v>1</v>
      </c>
      <c r="T4034" s="45">
        <f t="shared" ref="T4034:T4097" si="511">IF(L4034=1,F4034*(G4034-R4034),0)</f>
        <v>10120</v>
      </c>
      <c r="U4034" s="45">
        <f>IF(L4034=1,F4034*INDEX(Asumsi!$B$5:$B$7,MATCH(I4034,Asumsi!$A$5:$A$7,0))-F4034*R4034,0)</f>
        <v>50600</v>
      </c>
      <c r="V4034" s="45">
        <f>IF(S4034=1,U4034*(1-Asumsi!$B$10),U4034)</f>
        <v>48070</v>
      </c>
    </row>
    <row r="4035" spans="1:22" x14ac:dyDescent="0.35">
      <c r="A4035" s="43">
        <v>18822</v>
      </c>
      <c r="B4035" s="43" t="s">
        <v>209</v>
      </c>
      <c r="C4035" s="43" t="s">
        <v>498</v>
      </c>
      <c r="D4035" s="44">
        <v>40533</v>
      </c>
      <c r="E4035" s="43">
        <v>34</v>
      </c>
      <c r="F4035" s="43">
        <v>3900072</v>
      </c>
      <c r="G4035" s="43">
        <v>0.03</v>
      </c>
      <c r="H4035" s="43">
        <v>117002</v>
      </c>
      <c r="I4035" s="43" t="s">
        <v>77</v>
      </c>
      <c r="J4035" s="43" t="s">
        <v>137</v>
      </c>
      <c r="K4035" s="43">
        <f t="shared" si="504"/>
        <v>2010</v>
      </c>
      <c r="L4035" s="43">
        <f t="shared" si="505"/>
        <v>0</v>
      </c>
      <c r="M4035" s="43">
        <f t="shared" si="506"/>
        <v>1</v>
      </c>
      <c r="N4035" s="43">
        <f t="shared" si="507"/>
        <v>1</v>
      </c>
      <c r="O4035" s="43" t="str">
        <f t="shared" si="508"/>
        <v>B: 1-3%</v>
      </c>
      <c r="P4035" s="45">
        <f t="shared" si="509"/>
        <v>0</v>
      </c>
      <c r="Q4035" s="45">
        <f>IF(L4035=1,F4035*INDEX(Asumsi!$B$5:$B$7,MATCH(I4035,Asumsi!$A$5:$A$7,0))-H4035,0)</f>
        <v>0</v>
      </c>
      <c r="R4035" s="46">
        <f>MIN(G4035,INDEX(Asumsi!$C$5:$C$7,MATCH(I4035,Asumsi!$A$5:$A$7,0)))</f>
        <v>0.03</v>
      </c>
      <c r="S4035" s="43">
        <f t="shared" si="510"/>
        <v>0</v>
      </c>
      <c r="T4035" s="45">
        <f t="shared" si="511"/>
        <v>0</v>
      </c>
      <c r="U4035" s="45">
        <f>IF(L4035=1,F4035*INDEX(Asumsi!$B$5:$B$7,MATCH(I4035,Asumsi!$A$5:$A$7,0))-F4035*R4035,0)</f>
        <v>0</v>
      </c>
      <c r="V4035" s="45">
        <f>IF(S4035=1,U4035*(1-Asumsi!$B$10),U4035)</f>
        <v>0</v>
      </c>
    </row>
    <row r="4036" spans="1:22" x14ac:dyDescent="0.35">
      <c r="A4036" s="43">
        <v>19232</v>
      </c>
      <c r="B4036" s="43" t="s">
        <v>202</v>
      </c>
      <c r="C4036" s="43" t="s">
        <v>498</v>
      </c>
      <c r="D4036" s="44">
        <v>40006</v>
      </c>
      <c r="E4036" s="43">
        <v>43</v>
      </c>
      <c r="F4036" s="43">
        <v>530760</v>
      </c>
      <c r="G4036" s="43">
        <v>0.04</v>
      </c>
      <c r="H4036" s="43">
        <v>21230</v>
      </c>
      <c r="I4036" s="43" t="s">
        <v>75</v>
      </c>
      <c r="J4036" s="43" t="s">
        <v>144</v>
      </c>
      <c r="K4036" s="43">
        <f t="shared" si="504"/>
        <v>2009</v>
      </c>
      <c r="L4036" s="43">
        <f t="shared" si="505"/>
        <v>1</v>
      </c>
      <c r="M4036" s="43">
        <f t="shared" si="506"/>
        <v>0</v>
      </c>
      <c r="N4036" s="43">
        <f t="shared" si="507"/>
        <v>1</v>
      </c>
      <c r="O4036" s="43" t="str">
        <f t="shared" si="508"/>
        <v>C: 4-6%</v>
      </c>
      <c r="P4036" s="45">
        <f t="shared" si="509"/>
        <v>509530</v>
      </c>
      <c r="Q4036" s="45">
        <f>IF(L4036=1,F4036*INDEX(Asumsi!$B$5:$B$7,MATCH(I4036,Asumsi!$A$5:$A$7,0))-H4036,0)</f>
        <v>137998</v>
      </c>
      <c r="R4036" s="46">
        <f>MIN(G4036,INDEX(Asumsi!$C$5:$C$7,MATCH(I4036,Asumsi!$A$5:$A$7,0)))</f>
        <v>0.03</v>
      </c>
      <c r="S4036" s="43">
        <f t="shared" si="510"/>
        <v>1</v>
      </c>
      <c r="T4036" s="45">
        <f t="shared" si="511"/>
        <v>5307.6000000000013</v>
      </c>
      <c r="U4036" s="45">
        <f>IF(L4036=1,F4036*INDEX(Asumsi!$B$5:$B$7,MATCH(I4036,Asumsi!$A$5:$A$7,0))-F4036*R4036,0)</f>
        <v>143305.20000000001</v>
      </c>
      <c r="V4036" s="45">
        <f>IF(S4036=1,U4036*(1-Asumsi!$B$10),U4036)</f>
        <v>136139.94</v>
      </c>
    </row>
    <row r="4037" spans="1:22" x14ac:dyDescent="0.35">
      <c r="A4037" s="43">
        <v>19363</v>
      </c>
      <c r="B4037" s="43" t="s">
        <v>202</v>
      </c>
      <c r="C4037" s="43" t="s">
        <v>884</v>
      </c>
      <c r="D4037" s="44">
        <v>40729</v>
      </c>
      <c r="E4037" s="43">
        <v>44</v>
      </c>
      <c r="F4037" s="43">
        <v>572120</v>
      </c>
      <c r="G4037" s="43">
        <v>0.1</v>
      </c>
      <c r="H4037" s="43">
        <v>57212</v>
      </c>
      <c r="I4037" s="43" t="s">
        <v>76</v>
      </c>
      <c r="J4037" s="43" t="s">
        <v>145</v>
      </c>
      <c r="K4037" s="43">
        <f t="shared" si="504"/>
        <v>2011</v>
      </c>
      <c r="L4037" s="43">
        <f t="shared" si="505"/>
        <v>1</v>
      </c>
      <c r="M4037" s="43">
        <f t="shared" si="506"/>
        <v>0</v>
      </c>
      <c r="N4037" s="43">
        <f t="shared" si="507"/>
        <v>1</v>
      </c>
      <c r="O4037" s="43" t="str">
        <f t="shared" si="508"/>
        <v>D: 7%+</v>
      </c>
      <c r="P4037" s="45">
        <f t="shared" si="509"/>
        <v>514908</v>
      </c>
      <c r="Q4037" s="45">
        <f>IF(L4037=1,F4037*INDEX(Asumsi!$B$5:$B$7,MATCH(I4037,Asumsi!$A$5:$A$7,0))-H4037,0)</f>
        <v>114424</v>
      </c>
      <c r="R4037" s="46">
        <f>MIN(G4037,INDEX(Asumsi!$C$5:$C$7,MATCH(I4037,Asumsi!$A$5:$A$7,0)))</f>
        <v>0.05</v>
      </c>
      <c r="S4037" s="43">
        <f t="shared" si="510"/>
        <v>1</v>
      </c>
      <c r="T4037" s="45">
        <f t="shared" si="511"/>
        <v>28606</v>
      </c>
      <c r="U4037" s="45">
        <f>IF(L4037=1,F4037*INDEX(Asumsi!$B$5:$B$7,MATCH(I4037,Asumsi!$A$5:$A$7,0))-F4037*R4037,0)</f>
        <v>143030</v>
      </c>
      <c r="V4037" s="45">
        <f>IF(S4037=1,U4037*(1-Asumsi!$B$10),U4037)</f>
        <v>135878.5</v>
      </c>
    </row>
    <row r="4038" spans="1:22" x14ac:dyDescent="0.35">
      <c r="A4038" s="43">
        <v>19367</v>
      </c>
      <c r="B4038" s="43" t="s">
        <v>202</v>
      </c>
      <c r="C4038" s="43" t="s">
        <v>887</v>
      </c>
      <c r="D4038" s="44">
        <v>39923</v>
      </c>
      <c r="E4038" s="43">
        <v>20</v>
      </c>
      <c r="F4038" s="43">
        <v>224840</v>
      </c>
      <c r="G4038" s="43">
        <v>0.09</v>
      </c>
      <c r="H4038" s="43">
        <v>20236</v>
      </c>
      <c r="I4038" s="43" t="s">
        <v>76</v>
      </c>
      <c r="J4038" s="43" t="s">
        <v>146</v>
      </c>
      <c r="K4038" s="43">
        <f t="shared" si="504"/>
        <v>2009</v>
      </c>
      <c r="L4038" s="43">
        <f t="shared" si="505"/>
        <v>1</v>
      </c>
      <c r="M4038" s="43">
        <f t="shared" si="506"/>
        <v>0</v>
      </c>
      <c r="N4038" s="43">
        <f t="shared" si="507"/>
        <v>1</v>
      </c>
      <c r="O4038" s="43" t="str">
        <f t="shared" si="508"/>
        <v>D: 7%+</v>
      </c>
      <c r="P4038" s="45">
        <f t="shared" si="509"/>
        <v>204604</v>
      </c>
      <c r="Q4038" s="45">
        <f>IF(L4038=1,F4038*INDEX(Asumsi!$B$5:$B$7,MATCH(I4038,Asumsi!$A$5:$A$7,0))-H4038,0)</f>
        <v>47216</v>
      </c>
      <c r="R4038" s="46">
        <f>MIN(G4038,INDEX(Asumsi!$C$5:$C$7,MATCH(I4038,Asumsi!$A$5:$A$7,0)))</f>
        <v>0.05</v>
      </c>
      <c r="S4038" s="43">
        <f t="shared" si="510"/>
        <v>1</v>
      </c>
      <c r="T4038" s="45">
        <f t="shared" si="511"/>
        <v>8993.5999999999985</v>
      </c>
      <c r="U4038" s="45">
        <f>IF(L4038=1,F4038*INDEX(Asumsi!$B$5:$B$7,MATCH(I4038,Asumsi!$A$5:$A$7,0))-F4038*R4038,0)</f>
        <v>56210</v>
      </c>
      <c r="V4038" s="45">
        <f>IF(S4038=1,U4038*(1-Asumsi!$B$10),U4038)</f>
        <v>53399.5</v>
      </c>
    </row>
    <row r="4039" spans="1:22" x14ac:dyDescent="0.35">
      <c r="A4039" s="43">
        <v>19911</v>
      </c>
      <c r="B4039" s="43" t="s">
        <v>202</v>
      </c>
      <c r="C4039" s="43" t="s">
        <v>891</v>
      </c>
      <c r="D4039" s="44">
        <v>40822</v>
      </c>
      <c r="E4039" s="43">
        <v>43</v>
      </c>
      <c r="F4039" s="43">
        <v>2109400</v>
      </c>
      <c r="G4039" s="43">
        <v>7.0000000000000007E-2</v>
      </c>
      <c r="H4039" s="43">
        <v>147658</v>
      </c>
      <c r="I4039" s="43" t="s">
        <v>76</v>
      </c>
      <c r="J4039" s="43" t="s">
        <v>141</v>
      </c>
      <c r="K4039" s="43">
        <f t="shared" si="504"/>
        <v>2011</v>
      </c>
      <c r="L4039" s="43">
        <f t="shared" si="505"/>
        <v>1</v>
      </c>
      <c r="M4039" s="43">
        <f t="shared" si="506"/>
        <v>0</v>
      </c>
      <c r="N4039" s="43">
        <f t="shared" si="507"/>
        <v>1</v>
      </c>
      <c r="O4039" s="43" t="str">
        <f t="shared" si="508"/>
        <v>D: 7%+</v>
      </c>
      <c r="P4039" s="45">
        <f t="shared" si="509"/>
        <v>1961742</v>
      </c>
      <c r="Q4039" s="45">
        <f>IF(L4039=1,F4039*INDEX(Asumsi!$B$5:$B$7,MATCH(I4039,Asumsi!$A$5:$A$7,0))-H4039,0)</f>
        <v>485162</v>
      </c>
      <c r="R4039" s="46">
        <f>MIN(G4039,INDEX(Asumsi!$C$5:$C$7,MATCH(I4039,Asumsi!$A$5:$A$7,0)))</f>
        <v>0.05</v>
      </c>
      <c r="S4039" s="43">
        <f t="shared" si="510"/>
        <v>1</v>
      </c>
      <c r="T4039" s="45">
        <f t="shared" si="511"/>
        <v>42188.000000000007</v>
      </c>
      <c r="U4039" s="45">
        <f>IF(L4039=1,F4039*INDEX(Asumsi!$B$5:$B$7,MATCH(I4039,Asumsi!$A$5:$A$7,0))-F4039*R4039,0)</f>
        <v>527350</v>
      </c>
      <c r="V4039" s="45">
        <f>IF(S4039=1,U4039*(1-Asumsi!$B$10),U4039)</f>
        <v>500982.5</v>
      </c>
    </row>
    <row r="4040" spans="1:22" x14ac:dyDescent="0.35">
      <c r="A4040" s="43">
        <v>20517</v>
      </c>
      <c r="B4040" s="43" t="s">
        <v>202</v>
      </c>
      <c r="C4040" s="43" t="s">
        <v>888</v>
      </c>
      <c r="D4040" s="44">
        <v>40436</v>
      </c>
      <c r="E4040" s="43">
        <v>39</v>
      </c>
      <c r="F4040" s="43">
        <v>233260</v>
      </c>
      <c r="G4040" s="43">
        <v>0.03</v>
      </c>
      <c r="H4040" s="43">
        <v>6998</v>
      </c>
      <c r="I4040" s="43" t="s">
        <v>76</v>
      </c>
      <c r="J4040" s="43" t="s">
        <v>147</v>
      </c>
      <c r="K4040" s="43">
        <f t="shared" si="504"/>
        <v>2010</v>
      </c>
      <c r="L4040" s="43">
        <f t="shared" si="505"/>
        <v>1</v>
      </c>
      <c r="M4040" s="43">
        <f t="shared" si="506"/>
        <v>0</v>
      </c>
      <c r="N4040" s="43">
        <f t="shared" si="507"/>
        <v>1</v>
      </c>
      <c r="O4040" s="43" t="str">
        <f t="shared" si="508"/>
        <v>B: 1-3%</v>
      </c>
      <c r="P4040" s="45">
        <f t="shared" si="509"/>
        <v>226262</v>
      </c>
      <c r="Q4040" s="45">
        <f>IF(L4040=1,F4040*INDEX(Asumsi!$B$5:$B$7,MATCH(I4040,Asumsi!$A$5:$A$7,0))-H4040,0)</f>
        <v>62980</v>
      </c>
      <c r="R4040" s="46">
        <f>MIN(G4040,INDEX(Asumsi!$C$5:$C$7,MATCH(I4040,Asumsi!$A$5:$A$7,0)))</f>
        <v>0.03</v>
      </c>
      <c r="S4040" s="43">
        <f t="shared" si="510"/>
        <v>0</v>
      </c>
      <c r="T4040" s="45">
        <f t="shared" si="511"/>
        <v>0</v>
      </c>
      <c r="U4040" s="45">
        <f>IF(L4040=1,F4040*INDEX(Asumsi!$B$5:$B$7,MATCH(I4040,Asumsi!$A$5:$A$7,0))-F4040*R4040,0)</f>
        <v>62980.2</v>
      </c>
      <c r="V4040" s="45">
        <f>IF(S4040=1,U4040*(1-Asumsi!$B$10),U4040)</f>
        <v>62980.2</v>
      </c>
    </row>
    <row r="4041" spans="1:22" x14ac:dyDescent="0.35">
      <c r="A4041" s="43">
        <v>21605</v>
      </c>
      <c r="B4041" s="43" t="s">
        <v>202</v>
      </c>
      <c r="C4041" s="43" t="s">
        <v>889</v>
      </c>
      <c r="D4041" s="44">
        <v>41007</v>
      </c>
      <c r="E4041" s="43">
        <v>32</v>
      </c>
      <c r="F4041" s="43">
        <v>3865940</v>
      </c>
      <c r="G4041" s="43">
        <v>0.08</v>
      </c>
      <c r="H4041" s="43">
        <v>309275</v>
      </c>
      <c r="I4041" s="43" t="s">
        <v>75</v>
      </c>
      <c r="J4041" s="43" t="s">
        <v>135</v>
      </c>
      <c r="K4041" s="43">
        <f t="shared" si="504"/>
        <v>2012</v>
      </c>
      <c r="L4041" s="43">
        <f t="shared" si="505"/>
        <v>1</v>
      </c>
      <c r="M4041" s="43">
        <f t="shared" si="506"/>
        <v>0</v>
      </c>
      <c r="N4041" s="43">
        <f t="shared" si="507"/>
        <v>1</v>
      </c>
      <c r="O4041" s="43" t="str">
        <f t="shared" si="508"/>
        <v>D: 7%+</v>
      </c>
      <c r="P4041" s="45">
        <f t="shared" si="509"/>
        <v>3556665</v>
      </c>
      <c r="Q4041" s="45">
        <f>IF(L4041=1,F4041*INDEX(Asumsi!$B$5:$B$7,MATCH(I4041,Asumsi!$A$5:$A$7,0))-H4041,0)</f>
        <v>850507</v>
      </c>
      <c r="R4041" s="46">
        <f>MIN(G4041,INDEX(Asumsi!$C$5:$C$7,MATCH(I4041,Asumsi!$A$5:$A$7,0)))</f>
        <v>0.03</v>
      </c>
      <c r="S4041" s="43">
        <f t="shared" si="510"/>
        <v>1</v>
      </c>
      <c r="T4041" s="45">
        <f t="shared" si="511"/>
        <v>193297</v>
      </c>
      <c r="U4041" s="45">
        <f>IF(L4041=1,F4041*INDEX(Asumsi!$B$5:$B$7,MATCH(I4041,Asumsi!$A$5:$A$7,0))-F4041*R4041,0)</f>
        <v>1043803.8</v>
      </c>
      <c r="V4041" s="45">
        <f>IF(S4041=1,U4041*(1-Asumsi!$B$10),U4041)</f>
        <v>991613.61</v>
      </c>
    </row>
    <row r="4042" spans="1:22" x14ac:dyDescent="0.35">
      <c r="A4042" s="43">
        <v>21830</v>
      </c>
      <c r="B4042" s="43" t="s">
        <v>202</v>
      </c>
      <c r="C4042" s="43" t="s">
        <v>886</v>
      </c>
      <c r="D4042" s="44">
        <v>39824</v>
      </c>
      <c r="E4042" s="43">
        <v>19</v>
      </c>
      <c r="F4042" s="43">
        <v>13983300</v>
      </c>
      <c r="G4042" s="43">
        <v>0.08</v>
      </c>
      <c r="H4042" s="43">
        <v>1118664</v>
      </c>
      <c r="I4042" s="43" t="s">
        <v>77</v>
      </c>
      <c r="J4042" s="43" t="s">
        <v>134</v>
      </c>
      <c r="K4042" s="43">
        <f t="shared" si="504"/>
        <v>2009</v>
      </c>
      <c r="L4042" s="43">
        <f t="shared" si="505"/>
        <v>1</v>
      </c>
      <c r="M4042" s="43">
        <f t="shared" si="506"/>
        <v>0</v>
      </c>
      <c r="N4042" s="43">
        <f t="shared" si="507"/>
        <v>1</v>
      </c>
      <c r="O4042" s="43" t="str">
        <f t="shared" si="508"/>
        <v>D: 7%+</v>
      </c>
      <c r="P4042" s="45">
        <f t="shared" si="509"/>
        <v>12864636</v>
      </c>
      <c r="Q4042" s="45">
        <f>IF(L4042=1,F4042*INDEX(Asumsi!$B$5:$B$7,MATCH(I4042,Asumsi!$A$5:$A$7,0))-H4042,0)</f>
        <v>3076326</v>
      </c>
      <c r="R4042" s="46">
        <f>MIN(G4042,INDEX(Asumsi!$C$5:$C$7,MATCH(I4042,Asumsi!$A$5:$A$7,0)))</f>
        <v>0.05</v>
      </c>
      <c r="S4042" s="43">
        <f t="shared" si="510"/>
        <v>1</v>
      </c>
      <c r="T4042" s="45">
        <f t="shared" si="511"/>
        <v>419499</v>
      </c>
      <c r="U4042" s="45">
        <f>IF(L4042=1,F4042*INDEX(Asumsi!$B$5:$B$7,MATCH(I4042,Asumsi!$A$5:$A$7,0))-F4042*R4042,0)</f>
        <v>3495825</v>
      </c>
      <c r="V4042" s="45">
        <f>IF(S4042=1,U4042*(1-Asumsi!$B$10),U4042)</f>
        <v>3321033.75</v>
      </c>
    </row>
    <row r="4043" spans="1:22" x14ac:dyDescent="0.35">
      <c r="A4043" s="43">
        <v>22147</v>
      </c>
      <c r="B4043" s="43" t="s">
        <v>202</v>
      </c>
      <c r="C4043" s="43" t="s">
        <v>882</v>
      </c>
      <c r="D4043" s="44">
        <v>39829</v>
      </c>
      <c r="E4043" s="43">
        <v>37</v>
      </c>
      <c r="F4043" s="43">
        <v>1664280</v>
      </c>
      <c r="G4043" s="43">
        <v>0.04</v>
      </c>
      <c r="H4043" s="43">
        <v>66571</v>
      </c>
      <c r="I4043" s="43" t="s">
        <v>75</v>
      </c>
      <c r="J4043" s="43" t="s">
        <v>144</v>
      </c>
      <c r="K4043" s="43">
        <f t="shared" si="504"/>
        <v>2009</v>
      </c>
      <c r="L4043" s="43">
        <f t="shared" si="505"/>
        <v>1</v>
      </c>
      <c r="M4043" s="43">
        <f t="shared" si="506"/>
        <v>0</v>
      </c>
      <c r="N4043" s="43">
        <f t="shared" si="507"/>
        <v>1</v>
      </c>
      <c r="O4043" s="43" t="str">
        <f t="shared" si="508"/>
        <v>C: 4-6%</v>
      </c>
      <c r="P4043" s="45">
        <f t="shared" si="509"/>
        <v>1597709</v>
      </c>
      <c r="Q4043" s="45">
        <f>IF(L4043=1,F4043*INDEX(Asumsi!$B$5:$B$7,MATCH(I4043,Asumsi!$A$5:$A$7,0))-H4043,0)</f>
        <v>432713</v>
      </c>
      <c r="R4043" s="46">
        <f>MIN(G4043,INDEX(Asumsi!$C$5:$C$7,MATCH(I4043,Asumsi!$A$5:$A$7,0)))</f>
        <v>0.03</v>
      </c>
      <c r="S4043" s="43">
        <f t="shared" si="510"/>
        <v>1</v>
      </c>
      <c r="T4043" s="45">
        <f t="shared" si="511"/>
        <v>16642.800000000003</v>
      </c>
      <c r="U4043" s="45">
        <f>IF(L4043=1,F4043*INDEX(Asumsi!$B$5:$B$7,MATCH(I4043,Asumsi!$A$5:$A$7,0))-F4043*R4043,0)</f>
        <v>449355.6</v>
      </c>
      <c r="V4043" s="45">
        <f>IF(S4043=1,U4043*(1-Asumsi!$B$10),U4043)</f>
        <v>426887.81999999995</v>
      </c>
    </row>
    <row r="4044" spans="1:22" x14ac:dyDescent="0.35">
      <c r="A4044" s="43">
        <v>22182</v>
      </c>
      <c r="B4044" s="43" t="s">
        <v>202</v>
      </c>
      <c r="C4044" s="43" t="s">
        <v>498</v>
      </c>
      <c r="D4044" s="44">
        <v>41157</v>
      </c>
      <c r="E4044" s="43">
        <v>4</v>
      </c>
      <c r="F4044" s="43">
        <v>111940</v>
      </c>
      <c r="G4044" s="43">
        <v>0.09</v>
      </c>
      <c r="H4044" s="43">
        <v>10075</v>
      </c>
      <c r="I4044" s="43" t="s">
        <v>76</v>
      </c>
      <c r="J4044" s="43" t="s">
        <v>138</v>
      </c>
      <c r="K4044" s="43">
        <f t="shared" si="504"/>
        <v>2012</v>
      </c>
      <c r="L4044" s="43">
        <f t="shared" si="505"/>
        <v>1</v>
      </c>
      <c r="M4044" s="43">
        <f t="shared" si="506"/>
        <v>0</v>
      </c>
      <c r="N4044" s="43">
        <f t="shared" si="507"/>
        <v>1</v>
      </c>
      <c r="O4044" s="43" t="str">
        <f t="shared" si="508"/>
        <v>D: 7%+</v>
      </c>
      <c r="P4044" s="45">
        <f t="shared" si="509"/>
        <v>101865</v>
      </c>
      <c r="Q4044" s="45">
        <f>IF(L4044=1,F4044*INDEX(Asumsi!$B$5:$B$7,MATCH(I4044,Asumsi!$A$5:$A$7,0))-H4044,0)</f>
        <v>23507</v>
      </c>
      <c r="R4044" s="46">
        <f>MIN(G4044,INDEX(Asumsi!$C$5:$C$7,MATCH(I4044,Asumsi!$A$5:$A$7,0)))</f>
        <v>0.05</v>
      </c>
      <c r="S4044" s="43">
        <f t="shared" si="510"/>
        <v>1</v>
      </c>
      <c r="T4044" s="45">
        <f t="shared" si="511"/>
        <v>4477.5999999999995</v>
      </c>
      <c r="U4044" s="45">
        <f>IF(L4044=1,F4044*INDEX(Asumsi!$B$5:$B$7,MATCH(I4044,Asumsi!$A$5:$A$7,0))-F4044*R4044,0)</f>
        <v>27985</v>
      </c>
      <c r="V4044" s="45">
        <f>IF(S4044=1,U4044*(1-Asumsi!$B$10),U4044)</f>
        <v>26585.75</v>
      </c>
    </row>
    <row r="4045" spans="1:22" x14ac:dyDescent="0.35">
      <c r="A4045" s="43">
        <v>22243</v>
      </c>
      <c r="B4045" s="43" t="s">
        <v>202</v>
      </c>
      <c r="C4045" s="43" t="s">
        <v>887</v>
      </c>
      <c r="D4045" s="44">
        <v>39828</v>
      </c>
      <c r="E4045" s="43">
        <v>9</v>
      </c>
      <c r="F4045" s="43">
        <v>49520</v>
      </c>
      <c r="G4045" s="43">
        <v>0.09</v>
      </c>
      <c r="H4045" s="43">
        <v>4457</v>
      </c>
      <c r="I4045" s="43" t="s">
        <v>76</v>
      </c>
      <c r="J4045" s="43" t="s">
        <v>147</v>
      </c>
      <c r="K4045" s="43">
        <f t="shared" si="504"/>
        <v>2009</v>
      </c>
      <c r="L4045" s="43">
        <f t="shared" si="505"/>
        <v>1</v>
      </c>
      <c r="M4045" s="43">
        <f t="shared" si="506"/>
        <v>0</v>
      </c>
      <c r="N4045" s="43">
        <f t="shared" si="507"/>
        <v>1</v>
      </c>
      <c r="O4045" s="43" t="str">
        <f t="shared" si="508"/>
        <v>D: 7%+</v>
      </c>
      <c r="P4045" s="45">
        <f t="shared" si="509"/>
        <v>45063</v>
      </c>
      <c r="Q4045" s="45">
        <f>IF(L4045=1,F4045*INDEX(Asumsi!$B$5:$B$7,MATCH(I4045,Asumsi!$A$5:$A$7,0))-H4045,0)</f>
        <v>10399</v>
      </c>
      <c r="R4045" s="46">
        <f>MIN(G4045,INDEX(Asumsi!$C$5:$C$7,MATCH(I4045,Asumsi!$A$5:$A$7,0)))</f>
        <v>0.05</v>
      </c>
      <c r="S4045" s="43">
        <f t="shared" si="510"/>
        <v>1</v>
      </c>
      <c r="T4045" s="45">
        <f t="shared" si="511"/>
        <v>1980.7999999999997</v>
      </c>
      <c r="U4045" s="45">
        <f>IF(L4045=1,F4045*INDEX(Asumsi!$B$5:$B$7,MATCH(I4045,Asumsi!$A$5:$A$7,0))-F4045*R4045,0)</f>
        <v>12380</v>
      </c>
      <c r="V4045" s="45">
        <f>IF(S4045=1,U4045*(1-Asumsi!$B$10),U4045)</f>
        <v>11761</v>
      </c>
    </row>
    <row r="4046" spans="1:22" x14ac:dyDescent="0.35">
      <c r="A4046" s="43">
        <v>23104</v>
      </c>
      <c r="B4046" s="43" t="s">
        <v>202</v>
      </c>
      <c r="C4046" s="43" t="s">
        <v>888</v>
      </c>
      <c r="D4046" s="44">
        <v>40642</v>
      </c>
      <c r="E4046" s="43">
        <v>3</v>
      </c>
      <c r="F4046" s="43">
        <v>61840</v>
      </c>
      <c r="G4046" s="43">
        <v>0.02</v>
      </c>
      <c r="H4046" s="43">
        <v>1237</v>
      </c>
      <c r="I4046" s="43" t="s">
        <v>75</v>
      </c>
      <c r="J4046" s="43" t="s">
        <v>144</v>
      </c>
      <c r="K4046" s="43">
        <f t="shared" si="504"/>
        <v>2011</v>
      </c>
      <c r="L4046" s="43">
        <f t="shared" si="505"/>
        <v>1</v>
      </c>
      <c r="M4046" s="43">
        <f t="shared" si="506"/>
        <v>0</v>
      </c>
      <c r="N4046" s="43">
        <f t="shared" si="507"/>
        <v>1</v>
      </c>
      <c r="O4046" s="43" t="str">
        <f t="shared" si="508"/>
        <v>B: 1-3%</v>
      </c>
      <c r="P4046" s="45">
        <f t="shared" si="509"/>
        <v>60603</v>
      </c>
      <c r="Q4046" s="45">
        <f>IF(L4046=1,F4046*INDEX(Asumsi!$B$5:$B$7,MATCH(I4046,Asumsi!$A$5:$A$7,0))-H4046,0)</f>
        <v>17315</v>
      </c>
      <c r="R4046" s="46">
        <f>MIN(G4046,INDEX(Asumsi!$C$5:$C$7,MATCH(I4046,Asumsi!$A$5:$A$7,0)))</f>
        <v>0.02</v>
      </c>
      <c r="S4046" s="43">
        <f t="shared" si="510"/>
        <v>0</v>
      </c>
      <c r="T4046" s="45">
        <f t="shared" si="511"/>
        <v>0</v>
      </c>
      <c r="U4046" s="45">
        <f>IF(L4046=1,F4046*INDEX(Asumsi!$B$5:$B$7,MATCH(I4046,Asumsi!$A$5:$A$7,0))-F4046*R4046,0)</f>
        <v>17315.2</v>
      </c>
      <c r="V4046" s="45">
        <f>IF(S4046=1,U4046*(1-Asumsi!$B$10),U4046)</f>
        <v>17315.2</v>
      </c>
    </row>
    <row r="4047" spans="1:22" x14ac:dyDescent="0.35">
      <c r="A4047" s="43">
        <v>23363</v>
      </c>
      <c r="B4047" s="43" t="s">
        <v>202</v>
      </c>
      <c r="C4047" s="43" t="s">
        <v>883</v>
      </c>
      <c r="D4047" s="44">
        <v>41058</v>
      </c>
      <c r="E4047" s="43">
        <v>46</v>
      </c>
      <c r="F4047" s="43">
        <v>483620</v>
      </c>
      <c r="G4047" s="43">
        <v>0.02</v>
      </c>
      <c r="H4047" s="43">
        <v>9672</v>
      </c>
      <c r="I4047" s="43" t="s">
        <v>76</v>
      </c>
      <c r="J4047" s="43" t="s">
        <v>138</v>
      </c>
      <c r="K4047" s="43">
        <f t="shared" si="504"/>
        <v>2012</v>
      </c>
      <c r="L4047" s="43">
        <f t="shared" si="505"/>
        <v>1</v>
      </c>
      <c r="M4047" s="43">
        <f t="shared" si="506"/>
        <v>0</v>
      </c>
      <c r="N4047" s="43">
        <f t="shared" si="507"/>
        <v>1</v>
      </c>
      <c r="O4047" s="43" t="str">
        <f t="shared" si="508"/>
        <v>B: 1-3%</v>
      </c>
      <c r="P4047" s="45">
        <f t="shared" si="509"/>
        <v>473948</v>
      </c>
      <c r="Q4047" s="45">
        <f>IF(L4047=1,F4047*INDEX(Asumsi!$B$5:$B$7,MATCH(I4047,Asumsi!$A$5:$A$7,0))-H4047,0)</f>
        <v>135414</v>
      </c>
      <c r="R4047" s="46">
        <f>MIN(G4047,INDEX(Asumsi!$C$5:$C$7,MATCH(I4047,Asumsi!$A$5:$A$7,0)))</f>
        <v>0.02</v>
      </c>
      <c r="S4047" s="43">
        <f t="shared" si="510"/>
        <v>0</v>
      </c>
      <c r="T4047" s="45">
        <f t="shared" si="511"/>
        <v>0</v>
      </c>
      <c r="U4047" s="45">
        <f>IF(L4047=1,F4047*INDEX(Asumsi!$B$5:$B$7,MATCH(I4047,Asumsi!$A$5:$A$7,0))-F4047*R4047,0)</f>
        <v>135413.6</v>
      </c>
      <c r="V4047" s="45">
        <f>IF(S4047=1,U4047*(1-Asumsi!$B$10),U4047)</f>
        <v>135413.6</v>
      </c>
    </row>
    <row r="4048" spans="1:22" x14ac:dyDescent="0.35">
      <c r="A4048" s="43">
        <v>23559</v>
      </c>
      <c r="B4048" s="43" t="s">
        <v>209</v>
      </c>
      <c r="C4048" s="43" t="s">
        <v>498</v>
      </c>
      <c r="D4048" s="44">
        <v>40377</v>
      </c>
      <c r="E4048" s="43">
        <v>14</v>
      </c>
      <c r="F4048" s="43">
        <v>851340</v>
      </c>
      <c r="G4048" s="43">
        <v>0.03</v>
      </c>
      <c r="H4048" s="43">
        <v>25540</v>
      </c>
      <c r="I4048" s="43" t="s">
        <v>76</v>
      </c>
      <c r="J4048" s="43" t="s">
        <v>138</v>
      </c>
      <c r="K4048" s="43">
        <f t="shared" si="504"/>
        <v>2010</v>
      </c>
      <c r="L4048" s="43">
        <f t="shared" si="505"/>
        <v>0</v>
      </c>
      <c r="M4048" s="43">
        <f t="shared" si="506"/>
        <v>1</v>
      </c>
      <c r="N4048" s="43">
        <f t="shared" si="507"/>
        <v>1</v>
      </c>
      <c r="O4048" s="43" t="str">
        <f t="shared" si="508"/>
        <v>B: 1-3%</v>
      </c>
      <c r="P4048" s="45">
        <f t="shared" si="509"/>
        <v>0</v>
      </c>
      <c r="Q4048" s="45">
        <f>IF(L4048=1,F4048*INDEX(Asumsi!$B$5:$B$7,MATCH(I4048,Asumsi!$A$5:$A$7,0))-H4048,0)</f>
        <v>0</v>
      </c>
      <c r="R4048" s="46">
        <f>MIN(G4048,INDEX(Asumsi!$C$5:$C$7,MATCH(I4048,Asumsi!$A$5:$A$7,0)))</f>
        <v>0.03</v>
      </c>
      <c r="S4048" s="43">
        <f t="shared" si="510"/>
        <v>0</v>
      </c>
      <c r="T4048" s="45">
        <f t="shared" si="511"/>
        <v>0</v>
      </c>
      <c r="U4048" s="45">
        <f>IF(L4048=1,F4048*INDEX(Asumsi!$B$5:$B$7,MATCH(I4048,Asumsi!$A$5:$A$7,0))-F4048*R4048,0)</f>
        <v>0</v>
      </c>
      <c r="V4048" s="45">
        <f>IF(S4048=1,U4048*(1-Asumsi!$B$10),U4048)</f>
        <v>0</v>
      </c>
    </row>
    <row r="4049" spans="1:22" x14ac:dyDescent="0.35">
      <c r="A4049" s="43">
        <v>24160</v>
      </c>
      <c r="B4049" s="43" t="s">
        <v>202</v>
      </c>
      <c r="C4049" s="43" t="s">
        <v>887</v>
      </c>
      <c r="D4049" s="44">
        <v>40575</v>
      </c>
      <c r="E4049" s="43">
        <v>44</v>
      </c>
      <c r="F4049" s="43">
        <v>7289192</v>
      </c>
      <c r="G4049" s="43">
        <v>0.06</v>
      </c>
      <c r="H4049" s="43">
        <v>437352</v>
      </c>
      <c r="I4049" s="43" t="s">
        <v>77</v>
      </c>
      <c r="J4049" s="43" t="s">
        <v>137</v>
      </c>
      <c r="K4049" s="43">
        <f t="shared" si="504"/>
        <v>2011</v>
      </c>
      <c r="L4049" s="43">
        <f t="shared" si="505"/>
        <v>1</v>
      </c>
      <c r="M4049" s="43">
        <f t="shared" si="506"/>
        <v>0</v>
      </c>
      <c r="N4049" s="43">
        <f t="shared" si="507"/>
        <v>1</v>
      </c>
      <c r="O4049" s="43" t="str">
        <f t="shared" si="508"/>
        <v>C: 4-6%</v>
      </c>
      <c r="P4049" s="45">
        <f t="shared" si="509"/>
        <v>6851840</v>
      </c>
      <c r="Q4049" s="45">
        <f>IF(L4049=1,F4049*INDEX(Asumsi!$B$5:$B$7,MATCH(I4049,Asumsi!$A$5:$A$7,0))-H4049,0)</f>
        <v>1749405.6</v>
      </c>
      <c r="R4049" s="46">
        <f>MIN(G4049,INDEX(Asumsi!$C$5:$C$7,MATCH(I4049,Asumsi!$A$5:$A$7,0)))</f>
        <v>0.05</v>
      </c>
      <c r="S4049" s="43">
        <f t="shared" si="510"/>
        <v>1</v>
      </c>
      <c r="T4049" s="45">
        <f t="shared" si="511"/>
        <v>72891.919999999969</v>
      </c>
      <c r="U4049" s="45">
        <f>IF(L4049=1,F4049*INDEX(Asumsi!$B$5:$B$7,MATCH(I4049,Asumsi!$A$5:$A$7,0))-F4049*R4049,0)</f>
        <v>1822298</v>
      </c>
      <c r="V4049" s="45">
        <f>IF(S4049=1,U4049*(1-Asumsi!$B$10),U4049)</f>
        <v>1731183.0999999999</v>
      </c>
    </row>
    <row r="4050" spans="1:22" x14ac:dyDescent="0.35">
      <c r="A4050" s="43">
        <v>24193</v>
      </c>
      <c r="B4050" s="43" t="s">
        <v>202</v>
      </c>
      <c r="C4050" s="43" t="s">
        <v>890</v>
      </c>
      <c r="D4050" s="44">
        <v>39886</v>
      </c>
      <c r="E4050" s="43">
        <v>45</v>
      </c>
      <c r="F4050" s="43">
        <v>19079200</v>
      </c>
      <c r="G4050" s="43">
        <v>0.02</v>
      </c>
      <c r="H4050" s="43">
        <v>381584</v>
      </c>
      <c r="I4050" s="43" t="s">
        <v>75</v>
      </c>
      <c r="J4050" s="43" t="s">
        <v>143</v>
      </c>
      <c r="K4050" s="43">
        <f t="shared" si="504"/>
        <v>2009</v>
      </c>
      <c r="L4050" s="43">
        <f t="shared" si="505"/>
        <v>1</v>
      </c>
      <c r="M4050" s="43">
        <f t="shared" si="506"/>
        <v>0</v>
      </c>
      <c r="N4050" s="43">
        <f t="shared" si="507"/>
        <v>1</v>
      </c>
      <c r="O4050" s="43" t="str">
        <f t="shared" si="508"/>
        <v>B: 1-3%</v>
      </c>
      <c r="P4050" s="45">
        <f t="shared" si="509"/>
        <v>18697616</v>
      </c>
      <c r="Q4050" s="45">
        <f>IF(L4050=1,F4050*INDEX(Asumsi!$B$5:$B$7,MATCH(I4050,Asumsi!$A$5:$A$7,0))-H4050,0)</f>
        <v>5342176</v>
      </c>
      <c r="R4050" s="46">
        <f>MIN(G4050,INDEX(Asumsi!$C$5:$C$7,MATCH(I4050,Asumsi!$A$5:$A$7,0)))</f>
        <v>0.02</v>
      </c>
      <c r="S4050" s="43">
        <f t="shared" si="510"/>
        <v>0</v>
      </c>
      <c r="T4050" s="45">
        <f t="shared" si="511"/>
        <v>0</v>
      </c>
      <c r="U4050" s="45">
        <f>IF(L4050=1,F4050*INDEX(Asumsi!$B$5:$B$7,MATCH(I4050,Asumsi!$A$5:$A$7,0))-F4050*R4050,0)</f>
        <v>5342176</v>
      </c>
      <c r="V4050" s="45">
        <f>IF(S4050=1,U4050*(1-Asumsi!$B$10),U4050)</f>
        <v>5342176</v>
      </c>
    </row>
    <row r="4051" spans="1:22" x14ac:dyDescent="0.35">
      <c r="A4051" s="43">
        <v>24352</v>
      </c>
      <c r="B4051" s="43" t="s">
        <v>202</v>
      </c>
      <c r="C4051" s="43" t="s">
        <v>881</v>
      </c>
      <c r="D4051" s="44">
        <v>40308</v>
      </c>
      <c r="E4051" s="43">
        <v>32</v>
      </c>
      <c r="F4051" s="43">
        <v>206960</v>
      </c>
      <c r="G4051" s="43">
        <v>0.03</v>
      </c>
      <c r="H4051" s="43">
        <v>6209</v>
      </c>
      <c r="I4051" s="43" t="s">
        <v>76</v>
      </c>
      <c r="J4051" s="43" t="s">
        <v>145</v>
      </c>
      <c r="K4051" s="43">
        <f t="shared" si="504"/>
        <v>2010</v>
      </c>
      <c r="L4051" s="43">
        <f t="shared" si="505"/>
        <v>1</v>
      </c>
      <c r="M4051" s="43">
        <f t="shared" si="506"/>
        <v>0</v>
      </c>
      <c r="N4051" s="43">
        <f t="shared" si="507"/>
        <v>1</v>
      </c>
      <c r="O4051" s="43" t="str">
        <f t="shared" si="508"/>
        <v>B: 1-3%</v>
      </c>
      <c r="P4051" s="45">
        <f t="shared" si="509"/>
        <v>200751</v>
      </c>
      <c r="Q4051" s="45">
        <f>IF(L4051=1,F4051*INDEX(Asumsi!$B$5:$B$7,MATCH(I4051,Asumsi!$A$5:$A$7,0))-H4051,0)</f>
        <v>55879</v>
      </c>
      <c r="R4051" s="46">
        <f>MIN(G4051,INDEX(Asumsi!$C$5:$C$7,MATCH(I4051,Asumsi!$A$5:$A$7,0)))</f>
        <v>0.03</v>
      </c>
      <c r="S4051" s="43">
        <f t="shared" si="510"/>
        <v>0</v>
      </c>
      <c r="T4051" s="45">
        <f t="shared" si="511"/>
        <v>0</v>
      </c>
      <c r="U4051" s="45">
        <f>IF(L4051=1,F4051*INDEX(Asumsi!$B$5:$B$7,MATCH(I4051,Asumsi!$A$5:$A$7,0))-F4051*R4051,0)</f>
        <v>55879.199999999997</v>
      </c>
      <c r="V4051" s="45">
        <f>IF(S4051=1,U4051*(1-Asumsi!$B$10),U4051)</f>
        <v>55879.199999999997</v>
      </c>
    </row>
    <row r="4052" spans="1:22" x14ac:dyDescent="0.35">
      <c r="A4052" s="43">
        <v>24646</v>
      </c>
      <c r="B4052" s="43" t="s">
        <v>202</v>
      </c>
      <c r="C4052" s="43" t="s">
        <v>888</v>
      </c>
      <c r="D4052" s="44">
        <v>40648</v>
      </c>
      <c r="E4052" s="43">
        <v>46</v>
      </c>
      <c r="F4052" s="43">
        <v>1325020</v>
      </c>
      <c r="G4052" s="43">
        <v>0.09</v>
      </c>
      <c r="H4052" s="43">
        <v>119252</v>
      </c>
      <c r="I4052" s="43" t="s">
        <v>76</v>
      </c>
      <c r="J4052" s="43" t="s">
        <v>146</v>
      </c>
      <c r="K4052" s="43">
        <f t="shared" si="504"/>
        <v>2011</v>
      </c>
      <c r="L4052" s="43">
        <f t="shared" si="505"/>
        <v>1</v>
      </c>
      <c r="M4052" s="43">
        <f t="shared" si="506"/>
        <v>0</v>
      </c>
      <c r="N4052" s="43">
        <f t="shared" si="507"/>
        <v>1</v>
      </c>
      <c r="O4052" s="43" t="str">
        <f t="shared" si="508"/>
        <v>D: 7%+</v>
      </c>
      <c r="P4052" s="45">
        <f t="shared" si="509"/>
        <v>1205768</v>
      </c>
      <c r="Q4052" s="45">
        <f>IF(L4052=1,F4052*INDEX(Asumsi!$B$5:$B$7,MATCH(I4052,Asumsi!$A$5:$A$7,0))-H4052,0)</f>
        <v>278254</v>
      </c>
      <c r="R4052" s="46">
        <f>MIN(G4052,INDEX(Asumsi!$C$5:$C$7,MATCH(I4052,Asumsi!$A$5:$A$7,0)))</f>
        <v>0.05</v>
      </c>
      <c r="S4052" s="43">
        <f t="shared" si="510"/>
        <v>1</v>
      </c>
      <c r="T4052" s="45">
        <f t="shared" si="511"/>
        <v>53000.799999999988</v>
      </c>
      <c r="U4052" s="45">
        <f>IF(L4052=1,F4052*INDEX(Asumsi!$B$5:$B$7,MATCH(I4052,Asumsi!$A$5:$A$7,0))-F4052*R4052,0)</f>
        <v>331255</v>
      </c>
      <c r="V4052" s="45">
        <f>IF(S4052=1,U4052*(1-Asumsi!$B$10),U4052)</f>
        <v>314692.25</v>
      </c>
    </row>
    <row r="4053" spans="1:22" x14ac:dyDescent="0.35">
      <c r="A4053" s="43">
        <v>24993</v>
      </c>
      <c r="B4053" s="43" t="s">
        <v>202</v>
      </c>
      <c r="C4053" s="43" t="s">
        <v>890</v>
      </c>
      <c r="D4053" s="44">
        <v>40248</v>
      </c>
      <c r="E4053" s="43">
        <v>36</v>
      </c>
      <c r="F4053" s="43">
        <v>3122441</v>
      </c>
      <c r="G4053" s="43">
        <v>0.09</v>
      </c>
      <c r="H4053" s="43">
        <v>281020</v>
      </c>
      <c r="I4053" s="43" t="s">
        <v>77</v>
      </c>
      <c r="J4053" s="43" t="s">
        <v>137</v>
      </c>
      <c r="K4053" s="43">
        <f t="shared" si="504"/>
        <v>2010</v>
      </c>
      <c r="L4053" s="43">
        <f t="shared" si="505"/>
        <v>1</v>
      </c>
      <c r="M4053" s="43">
        <f t="shared" si="506"/>
        <v>0</v>
      </c>
      <c r="N4053" s="43">
        <f t="shared" si="507"/>
        <v>1</v>
      </c>
      <c r="O4053" s="43" t="str">
        <f t="shared" si="508"/>
        <v>D: 7%+</v>
      </c>
      <c r="P4053" s="45">
        <f t="shared" si="509"/>
        <v>2841421</v>
      </c>
      <c r="Q4053" s="45">
        <f>IF(L4053=1,F4053*INDEX(Asumsi!$B$5:$B$7,MATCH(I4053,Asumsi!$A$5:$A$7,0))-H4053,0)</f>
        <v>655712.29999999993</v>
      </c>
      <c r="R4053" s="46">
        <f>MIN(G4053,INDEX(Asumsi!$C$5:$C$7,MATCH(I4053,Asumsi!$A$5:$A$7,0)))</f>
        <v>0.05</v>
      </c>
      <c r="S4053" s="43">
        <f t="shared" si="510"/>
        <v>1</v>
      </c>
      <c r="T4053" s="45">
        <f t="shared" si="511"/>
        <v>124897.63999999998</v>
      </c>
      <c r="U4053" s="45">
        <f>IF(L4053=1,F4053*INDEX(Asumsi!$B$5:$B$7,MATCH(I4053,Asumsi!$A$5:$A$7,0))-F4053*R4053,0)</f>
        <v>780610.24999999988</v>
      </c>
      <c r="V4053" s="45">
        <f>IF(S4053=1,U4053*(1-Asumsi!$B$10),U4053)</f>
        <v>741579.73749999981</v>
      </c>
    </row>
    <row r="4054" spans="1:22" x14ac:dyDescent="0.35">
      <c r="A4054" s="43">
        <v>25060</v>
      </c>
      <c r="B4054" s="43" t="s">
        <v>202</v>
      </c>
      <c r="C4054" s="43" t="s">
        <v>891</v>
      </c>
      <c r="D4054" s="44">
        <v>40014</v>
      </c>
      <c r="E4054" s="43">
        <v>6</v>
      </c>
      <c r="F4054" s="43">
        <v>15534040</v>
      </c>
      <c r="G4054" s="43">
        <v>0.03</v>
      </c>
      <c r="H4054" s="43">
        <v>466021</v>
      </c>
      <c r="I4054" s="43" t="s">
        <v>76</v>
      </c>
      <c r="J4054" s="43" t="s">
        <v>138</v>
      </c>
      <c r="K4054" s="43">
        <f t="shared" si="504"/>
        <v>2009</v>
      </c>
      <c r="L4054" s="43">
        <f t="shared" si="505"/>
        <v>1</v>
      </c>
      <c r="M4054" s="43">
        <f t="shared" si="506"/>
        <v>0</v>
      </c>
      <c r="N4054" s="43">
        <f t="shared" si="507"/>
        <v>1</v>
      </c>
      <c r="O4054" s="43" t="str">
        <f t="shared" si="508"/>
        <v>B: 1-3%</v>
      </c>
      <c r="P4054" s="45">
        <f t="shared" si="509"/>
        <v>15068019</v>
      </c>
      <c r="Q4054" s="45">
        <f>IF(L4054=1,F4054*INDEX(Asumsi!$B$5:$B$7,MATCH(I4054,Asumsi!$A$5:$A$7,0))-H4054,0)</f>
        <v>4194191</v>
      </c>
      <c r="R4054" s="46">
        <f>MIN(G4054,INDEX(Asumsi!$C$5:$C$7,MATCH(I4054,Asumsi!$A$5:$A$7,0)))</f>
        <v>0.03</v>
      </c>
      <c r="S4054" s="43">
        <f t="shared" si="510"/>
        <v>0</v>
      </c>
      <c r="T4054" s="45">
        <f t="shared" si="511"/>
        <v>0</v>
      </c>
      <c r="U4054" s="45">
        <f>IF(L4054=1,F4054*INDEX(Asumsi!$B$5:$B$7,MATCH(I4054,Asumsi!$A$5:$A$7,0))-F4054*R4054,0)</f>
        <v>4194190.8</v>
      </c>
      <c r="V4054" s="45">
        <f>IF(S4054=1,U4054*(1-Asumsi!$B$10),U4054)</f>
        <v>4194190.8</v>
      </c>
    </row>
    <row r="4055" spans="1:22" x14ac:dyDescent="0.35">
      <c r="A4055" s="43">
        <v>25447</v>
      </c>
      <c r="B4055" s="43" t="s">
        <v>202</v>
      </c>
      <c r="C4055" s="43" t="s">
        <v>884</v>
      </c>
      <c r="D4055" s="44">
        <v>41052</v>
      </c>
      <c r="E4055" s="43">
        <v>25</v>
      </c>
      <c r="F4055" s="43">
        <v>1072420</v>
      </c>
      <c r="G4055" s="43">
        <v>0.09</v>
      </c>
      <c r="H4055" s="43">
        <v>96518</v>
      </c>
      <c r="I4055" s="43" t="s">
        <v>75</v>
      </c>
      <c r="J4055" s="43" t="s">
        <v>144</v>
      </c>
      <c r="K4055" s="43">
        <f t="shared" si="504"/>
        <v>2012</v>
      </c>
      <c r="L4055" s="43">
        <f t="shared" si="505"/>
        <v>1</v>
      </c>
      <c r="M4055" s="43">
        <f t="shared" si="506"/>
        <v>0</v>
      </c>
      <c r="N4055" s="43">
        <f t="shared" si="507"/>
        <v>1</v>
      </c>
      <c r="O4055" s="43" t="str">
        <f t="shared" si="508"/>
        <v>D: 7%+</v>
      </c>
      <c r="P4055" s="45">
        <f t="shared" si="509"/>
        <v>975902</v>
      </c>
      <c r="Q4055" s="45">
        <f>IF(L4055=1,F4055*INDEX(Asumsi!$B$5:$B$7,MATCH(I4055,Asumsi!$A$5:$A$7,0))-H4055,0)</f>
        <v>225208</v>
      </c>
      <c r="R4055" s="46">
        <f>MIN(G4055,INDEX(Asumsi!$C$5:$C$7,MATCH(I4055,Asumsi!$A$5:$A$7,0)))</f>
        <v>0.03</v>
      </c>
      <c r="S4055" s="43">
        <f t="shared" si="510"/>
        <v>1</v>
      </c>
      <c r="T4055" s="45">
        <f t="shared" si="511"/>
        <v>64345.2</v>
      </c>
      <c r="U4055" s="45">
        <f>IF(L4055=1,F4055*INDEX(Asumsi!$B$5:$B$7,MATCH(I4055,Asumsi!$A$5:$A$7,0))-F4055*R4055,0)</f>
        <v>289553.40000000002</v>
      </c>
      <c r="V4055" s="45">
        <f>IF(S4055=1,U4055*(1-Asumsi!$B$10),U4055)</f>
        <v>275075.73</v>
      </c>
    </row>
    <row r="4056" spans="1:22" x14ac:dyDescent="0.35">
      <c r="A4056" s="43">
        <v>26214</v>
      </c>
      <c r="B4056" s="43" t="s">
        <v>202</v>
      </c>
      <c r="C4056" s="43" t="s">
        <v>890</v>
      </c>
      <c r="D4056" s="44">
        <v>40867</v>
      </c>
      <c r="E4056" s="43">
        <v>19</v>
      </c>
      <c r="F4056" s="43">
        <v>611360</v>
      </c>
      <c r="G4056" s="43">
        <v>0.1</v>
      </c>
      <c r="H4056" s="43">
        <v>61136</v>
      </c>
      <c r="I4056" s="43" t="s">
        <v>76</v>
      </c>
      <c r="J4056" s="43" t="s">
        <v>146</v>
      </c>
      <c r="K4056" s="43">
        <f t="shared" si="504"/>
        <v>2011</v>
      </c>
      <c r="L4056" s="43">
        <f t="shared" si="505"/>
        <v>1</v>
      </c>
      <c r="M4056" s="43">
        <f t="shared" si="506"/>
        <v>0</v>
      </c>
      <c r="N4056" s="43">
        <f t="shared" si="507"/>
        <v>1</v>
      </c>
      <c r="O4056" s="43" t="str">
        <f t="shared" si="508"/>
        <v>D: 7%+</v>
      </c>
      <c r="P4056" s="45">
        <f t="shared" si="509"/>
        <v>550224</v>
      </c>
      <c r="Q4056" s="45">
        <f>IF(L4056=1,F4056*INDEX(Asumsi!$B$5:$B$7,MATCH(I4056,Asumsi!$A$5:$A$7,0))-H4056,0)</f>
        <v>122272</v>
      </c>
      <c r="R4056" s="46">
        <f>MIN(G4056,INDEX(Asumsi!$C$5:$C$7,MATCH(I4056,Asumsi!$A$5:$A$7,0)))</f>
        <v>0.05</v>
      </c>
      <c r="S4056" s="43">
        <f t="shared" si="510"/>
        <v>1</v>
      </c>
      <c r="T4056" s="45">
        <f t="shared" si="511"/>
        <v>30568</v>
      </c>
      <c r="U4056" s="45">
        <f>IF(L4056=1,F4056*INDEX(Asumsi!$B$5:$B$7,MATCH(I4056,Asumsi!$A$5:$A$7,0))-F4056*R4056,0)</f>
        <v>152840</v>
      </c>
      <c r="V4056" s="45">
        <f>IF(S4056=1,U4056*(1-Asumsi!$B$10),U4056)</f>
        <v>145198</v>
      </c>
    </row>
    <row r="4057" spans="1:22" x14ac:dyDescent="0.35">
      <c r="A4057" s="43">
        <v>26913</v>
      </c>
      <c r="B4057" s="43" t="s">
        <v>202</v>
      </c>
      <c r="C4057" s="43" t="s">
        <v>887</v>
      </c>
      <c r="D4057" s="44">
        <v>40085</v>
      </c>
      <c r="E4057" s="43">
        <v>11</v>
      </c>
      <c r="F4057" s="43">
        <v>1285829</v>
      </c>
      <c r="G4057" s="43">
        <v>0.01</v>
      </c>
      <c r="H4057" s="43">
        <v>12858</v>
      </c>
      <c r="I4057" s="43" t="s">
        <v>77</v>
      </c>
      <c r="J4057" s="43" t="s">
        <v>137</v>
      </c>
      <c r="K4057" s="43">
        <f t="shared" si="504"/>
        <v>2009</v>
      </c>
      <c r="L4057" s="43">
        <f t="shared" si="505"/>
        <v>1</v>
      </c>
      <c r="M4057" s="43">
        <f t="shared" si="506"/>
        <v>0</v>
      </c>
      <c r="N4057" s="43">
        <f t="shared" si="507"/>
        <v>1</v>
      </c>
      <c r="O4057" s="43" t="str">
        <f t="shared" si="508"/>
        <v>B: 1-3%</v>
      </c>
      <c r="P4057" s="45">
        <f t="shared" si="509"/>
        <v>1272971</v>
      </c>
      <c r="Q4057" s="45">
        <f>IF(L4057=1,F4057*INDEX(Asumsi!$B$5:$B$7,MATCH(I4057,Asumsi!$A$5:$A$7,0))-H4057,0)</f>
        <v>372890.7</v>
      </c>
      <c r="R4057" s="46">
        <f>MIN(G4057,INDEX(Asumsi!$C$5:$C$7,MATCH(I4057,Asumsi!$A$5:$A$7,0)))</f>
        <v>0.01</v>
      </c>
      <c r="S4057" s="43">
        <f t="shared" si="510"/>
        <v>0</v>
      </c>
      <c r="T4057" s="45">
        <f t="shared" si="511"/>
        <v>0</v>
      </c>
      <c r="U4057" s="45">
        <f>IF(L4057=1,F4057*INDEX(Asumsi!$B$5:$B$7,MATCH(I4057,Asumsi!$A$5:$A$7,0))-F4057*R4057,0)</f>
        <v>372890.41000000003</v>
      </c>
      <c r="V4057" s="45">
        <f>IF(S4057=1,U4057*(1-Asumsi!$B$10),U4057)</f>
        <v>372890.41000000003</v>
      </c>
    </row>
    <row r="4058" spans="1:22" x14ac:dyDescent="0.35">
      <c r="A4058" s="43">
        <v>27265</v>
      </c>
      <c r="B4058" s="43" t="s">
        <v>202</v>
      </c>
      <c r="C4058" s="43" t="s">
        <v>882</v>
      </c>
      <c r="D4058" s="44">
        <v>41035</v>
      </c>
      <c r="E4058" s="43">
        <v>49</v>
      </c>
      <c r="F4058" s="43">
        <v>29963480</v>
      </c>
      <c r="G4058" s="43">
        <v>0.02</v>
      </c>
      <c r="H4058" s="43">
        <v>599270</v>
      </c>
      <c r="I4058" s="43" t="s">
        <v>77</v>
      </c>
      <c r="J4058" s="43" t="s">
        <v>139</v>
      </c>
      <c r="K4058" s="43">
        <f t="shared" si="504"/>
        <v>2012</v>
      </c>
      <c r="L4058" s="43">
        <f t="shared" si="505"/>
        <v>1</v>
      </c>
      <c r="M4058" s="43">
        <f t="shared" si="506"/>
        <v>0</v>
      </c>
      <c r="N4058" s="43">
        <f t="shared" si="507"/>
        <v>1</v>
      </c>
      <c r="O4058" s="43" t="str">
        <f t="shared" si="508"/>
        <v>B: 1-3%</v>
      </c>
      <c r="P4058" s="45">
        <f t="shared" si="509"/>
        <v>29364210</v>
      </c>
      <c r="Q4058" s="45">
        <f>IF(L4058=1,F4058*INDEX(Asumsi!$B$5:$B$7,MATCH(I4058,Asumsi!$A$5:$A$7,0))-H4058,0)</f>
        <v>8389774</v>
      </c>
      <c r="R4058" s="46">
        <f>MIN(G4058,INDEX(Asumsi!$C$5:$C$7,MATCH(I4058,Asumsi!$A$5:$A$7,0)))</f>
        <v>0.02</v>
      </c>
      <c r="S4058" s="43">
        <f t="shared" si="510"/>
        <v>0</v>
      </c>
      <c r="T4058" s="45">
        <f t="shared" si="511"/>
        <v>0</v>
      </c>
      <c r="U4058" s="45">
        <f>IF(L4058=1,F4058*INDEX(Asumsi!$B$5:$B$7,MATCH(I4058,Asumsi!$A$5:$A$7,0))-F4058*R4058,0)</f>
        <v>8389774.4000000004</v>
      </c>
      <c r="V4058" s="45">
        <f>IF(S4058=1,U4058*(1-Asumsi!$B$10),U4058)</f>
        <v>8389774.4000000004</v>
      </c>
    </row>
    <row r="4059" spans="1:22" x14ac:dyDescent="0.35">
      <c r="A4059" s="43">
        <v>27491</v>
      </c>
      <c r="B4059" s="43" t="s">
        <v>202</v>
      </c>
      <c r="C4059" s="43" t="s">
        <v>880</v>
      </c>
      <c r="D4059" s="44">
        <v>39912</v>
      </c>
      <c r="E4059" s="43">
        <v>11</v>
      </c>
      <c r="F4059" s="43">
        <v>1970020</v>
      </c>
      <c r="G4059" s="43">
        <v>0.04</v>
      </c>
      <c r="H4059" s="43">
        <v>78801</v>
      </c>
      <c r="I4059" s="43" t="s">
        <v>76</v>
      </c>
      <c r="J4059" s="43" t="s">
        <v>146</v>
      </c>
      <c r="K4059" s="43">
        <f t="shared" si="504"/>
        <v>2009</v>
      </c>
      <c r="L4059" s="43">
        <f t="shared" si="505"/>
        <v>1</v>
      </c>
      <c r="M4059" s="43">
        <f t="shared" si="506"/>
        <v>0</v>
      </c>
      <c r="N4059" s="43">
        <f t="shared" si="507"/>
        <v>1</v>
      </c>
      <c r="O4059" s="43" t="str">
        <f t="shared" si="508"/>
        <v>C: 4-6%</v>
      </c>
      <c r="P4059" s="45">
        <f t="shared" si="509"/>
        <v>1891219</v>
      </c>
      <c r="Q4059" s="45">
        <f>IF(L4059=1,F4059*INDEX(Asumsi!$B$5:$B$7,MATCH(I4059,Asumsi!$A$5:$A$7,0))-H4059,0)</f>
        <v>512205</v>
      </c>
      <c r="R4059" s="46">
        <f>MIN(G4059,INDEX(Asumsi!$C$5:$C$7,MATCH(I4059,Asumsi!$A$5:$A$7,0)))</f>
        <v>0.04</v>
      </c>
      <c r="S4059" s="43">
        <f t="shared" si="510"/>
        <v>0</v>
      </c>
      <c r="T4059" s="45">
        <f t="shared" si="511"/>
        <v>0</v>
      </c>
      <c r="U4059" s="45">
        <f>IF(L4059=1,F4059*INDEX(Asumsi!$B$5:$B$7,MATCH(I4059,Asumsi!$A$5:$A$7,0))-F4059*R4059,0)</f>
        <v>512205.2</v>
      </c>
      <c r="V4059" s="45">
        <f>IF(S4059=1,U4059*(1-Asumsi!$B$10),U4059)</f>
        <v>512205.2</v>
      </c>
    </row>
    <row r="4060" spans="1:22" x14ac:dyDescent="0.35">
      <c r="A4060" s="43">
        <v>27845</v>
      </c>
      <c r="B4060" s="43" t="s">
        <v>202</v>
      </c>
      <c r="C4060" s="43" t="s">
        <v>814</v>
      </c>
      <c r="D4060" s="44">
        <v>40737</v>
      </c>
      <c r="E4060" s="43">
        <v>36</v>
      </c>
      <c r="F4060" s="43">
        <v>440900</v>
      </c>
      <c r="G4060" s="43">
        <v>0.1</v>
      </c>
      <c r="H4060" s="43">
        <v>44090</v>
      </c>
      <c r="I4060" s="43" t="s">
        <v>76</v>
      </c>
      <c r="J4060" s="43" t="s">
        <v>149</v>
      </c>
      <c r="K4060" s="43">
        <f t="shared" si="504"/>
        <v>2011</v>
      </c>
      <c r="L4060" s="43">
        <f t="shared" si="505"/>
        <v>1</v>
      </c>
      <c r="M4060" s="43">
        <f t="shared" si="506"/>
        <v>0</v>
      </c>
      <c r="N4060" s="43">
        <f t="shared" si="507"/>
        <v>1</v>
      </c>
      <c r="O4060" s="43" t="str">
        <f t="shared" si="508"/>
        <v>D: 7%+</v>
      </c>
      <c r="P4060" s="45">
        <f t="shared" si="509"/>
        <v>396810</v>
      </c>
      <c r="Q4060" s="45">
        <f>IF(L4060=1,F4060*INDEX(Asumsi!$B$5:$B$7,MATCH(I4060,Asumsi!$A$5:$A$7,0))-H4060,0)</f>
        <v>88180</v>
      </c>
      <c r="R4060" s="46">
        <f>MIN(G4060,INDEX(Asumsi!$C$5:$C$7,MATCH(I4060,Asumsi!$A$5:$A$7,0)))</f>
        <v>0.05</v>
      </c>
      <c r="S4060" s="43">
        <f t="shared" si="510"/>
        <v>1</v>
      </c>
      <c r="T4060" s="45">
        <f t="shared" si="511"/>
        <v>22045</v>
      </c>
      <c r="U4060" s="45">
        <f>IF(L4060=1,F4060*INDEX(Asumsi!$B$5:$B$7,MATCH(I4060,Asumsi!$A$5:$A$7,0))-F4060*R4060,0)</f>
        <v>110225</v>
      </c>
      <c r="V4060" s="45">
        <f>IF(S4060=1,U4060*(1-Asumsi!$B$10),U4060)</f>
        <v>104713.75</v>
      </c>
    </row>
    <row r="4061" spans="1:22" x14ac:dyDescent="0.35">
      <c r="A4061" s="43">
        <v>30176</v>
      </c>
      <c r="B4061" s="43" t="s">
        <v>209</v>
      </c>
      <c r="C4061" s="43" t="s">
        <v>887</v>
      </c>
      <c r="D4061" s="44">
        <v>39922</v>
      </c>
      <c r="E4061" s="43">
        <v>30</v>
      </c>
      <c r="F4061" s="43">
        <v>5008820</v>
      </c>
      <c r="G4061" s="43">
        <v>0.01</v>
      </c>
      <c r="H4061" s="43">
        <v>50088</v>
      </c>
      <c r="I4061" s="43" t="s">
        <v>75</v>
      </c>
      <c r="J4061" s="43" t="s">
        <v>144</v>
      </c>
      <c r="K4061" s="43">
        <f t="shared" si="504"/>
        <v>2009</v>
      </c>
      <c r="L4061" s="43">
        <f t="shared" si="505"/>
        <v>0</v>
      </c>
      <c r="M4061" s="43">
        <f t="shared" si="506"/>
        <v>1</v>
      </c>
      <c r="N4061" s="43">
        <f t="shared" si="507"/>
        <v>1</v>
      </c>
      <c r="O4061" s="43" t="str">
        <f t="shared" si="508"/>
        <v>B: 1-3%</v>
      </c>
      <c r="P4061" s="45">
        <f t="shared" si="509"/>
        <v>0</v>
      </c>
      <c r="Q4061" s="45">
        <f>IF(L4061=1,F4061*INDEX(Asumsi!$B$5:$B$7,MATCH(I4061,Asumsi!$A$5:$A$7,0))-H4061,0)</f>
        <v>0</v>
      </c>
      <c r="R4061" s="46">
        <f>MIN(G4061,INDEX(Asumsi!$C$5:$C$7,MATCH(I4061,Asumsi!$A$5:$A$7,0)))</f>
        <v>0.01</v>
      </c>
      <c r="S4061" s="43">
        <f t="shared" si="510"/>
        <v>0</v>
      </c>
      <c r="T4061" s="45">
        <f t="shared" si="511"/>
        <v>0</v>
      </c>
      <c r="U4061" s="45">
        <f>IF(L4061=1,F4061*INDEX(Asumsi!$B$5:$B$7,MATCH(I4061,Asumsi!$A$5:$A$7,0))-F4061*R4061,0)</f>
        <v>0</v>
      </c>
      <c r="V4061" s="45">
        <f>IF(S4061=1,U4061*(1-Asumsi!$B$10),U4061)</f>
        <v>0</v>
      </c>
    </row>
    <row r="4062" spans="1:22" x14ac:dyDescent="0.35">
      <c r="A4062" s="43">
        <v>30375</v>
      </c>
      <c r="B4062" s="43" t="s">
        <v>202</v>
      </c>
      <c r="C4062" s="43" t="s">
        <v>882</v>
      </c>
      <c r="D4062" s="44">
        <v>41032</v>
      </c>
      <c r="E4062" s="43">
        <v>20</v>
      </c>
      <c r="F4062" s="43">
        <v>142900</v>
      </c>
      <c r="G4062" s="43">
        <v>0.03</v>
      </c>
      <c r="H4062" s="43">
        <v>4287</v>
      </c>
      <c r="I4062" s="43" t="s">
        <v>76</v>
      </c>
      <c r="J4062" s="43" t="s">
        <v>138</v>
      </c>
      <c r="K4062" s="43">
        <f t="shared" si="504"/>
        <v>2012</v>
      </c>
      <c r="L4062" s="43">
        <f t="shared" si="505"/>
        <v>1</v>
      </c>
      <c r="M4062" s="43">
        <f t="shared" si="506"/>
        <v>0</v>
      </c>
      <c r="N4062" s="43">
        <f t="shared" si="507"/>
        <v>1</v>
      </c>
      <c r="O4062" s="43" t="str">
        <f t="shared" si="508"/>
        <v>B: 1-3%</v>
      </c>
      <c r="P4062" s="45">
        <f t="shared" si="509"/>
        <v>138613</v>
      </c>
      <c r="Q4062" s="45">
        <f>IF(L4062=1,F4062*INDEX(Asumsi!$B$5:$B$7,MATCH(I4062,Asumsi!$A$5:$A$7,0))-H4062,0)</f>
        <v>38583</v>
      </c>
      <c r="R4062" s="46">
        <f>MIN(G4062,INDEX(Asumsi!$C$5:$C$7,MATCH(I4062,Asumsi!$A$5:$A$7,0)))</f>
        <v>0.03</v>
      </c>
      <c r="S4062" s="43">
        <f t="shared" si="510"/>
        <v>0</v>
      </c>
      <c r="T4062" s="45">
        <f t="shared" si="511"/>
        <v>0</v>
      </c>
      <c r="U4062" s="45">
        <f>IF(L4062=1,F4062*INDEX(Asumsi!$B$5:$B$7,MATCH(I4062,Asumsi!$A$5:$A$7,0))-F4062*R4062,0)</f>
        <v>38583</v>
      </c>
      <c r="V4062" s="45">
        <f>IF(S4062=1,U4062*(1-Asumsi!$B$10),U4062)</f>
        <v>38583</v>
      </c>
    </row>
    <row r="4063" spans="1:22" x14ac:dyDescent="0.35">
      <c r="A4063" s="43">
        <v>30565</v>
      </c>
      <c r="B4063" s="43" t="s">
        <v>202</v>
      </c>
      <c r="C4063" s="43" t="s">
        <v>880</v>
      </c>
      <c r="D4063" s="44">
        <v>40750</v>
      </c>
      <c r="E4063" s="43">
        <v>32</v>
      </c>
      <c r="F4063" s="43">
        <v>3570040</v>
      </c>
      <c r="G4063" s="43">
        <v>0.04</v>
      </c>
      <c r="H4063" s="43">
        <v>142802</v>
      </c>
      <c r="I4063" s="43" t="s">
        <v>77</v>
      </c>
      <c r="J4063" s="43" t="s">
        <v>142</v>
      </c>
      <c r="K4063" s="43">
        <f t="shared" si="504"/>
        <v>2011</v>
      </c>
      <c r="L4063" s="43">
        <f t="shared" si="505"/>
        <v>1</v>
      </c>
      <c r="M4063" s="43">
        <f t="shared" si="506"/>
        <v>0</v>
      </c>
      <c r="N4063" s="43">
        <f t="shared" si="507"/>
        <v>1</v>
      </c>
      <c r="O4063" s="43" t="str">
        <f t="shared" si="508"/>
        <v>C: 4-6%</v>
      </c>
      <c r="P4063" s="45">
        <f t="shared" si="509"/>
        <v>3427238</v>
      </c>
      <c r="Q4063" s="45">
        <f>IF(L4063=1,F4063*INDEX(Asumsi!$B$5:$B$7,MATCH(I4063,Asumsi!$A$5:$A$7,0))-H4063,0)</f>
        <v>928210</v>
      </c>
      <c r="R4063" s="46">
        <f>MIN(G4063,INDEX(Asumsi!$C$5:$C$7,MATCH(I4063,Asumsi!$A$5:$A$7,0)))</f>
        <v>0.04</v>
      </c>
      <c r="S4063" s="43">
        <f t="shared" si="510"/>
        <v>0</v>
      </c>
      <c r="T4063" s="45">
        <f t="shared" si="511"/>
        <v>0</v>
      </c>
      <c r="U4063" s="45">
        <f>IF(L4063=1,F4063*INDEX(Asumsi!$B$5:$B$7,MATCH(I4063,Asumsi!$A$5:$A$7,0))-F4063*R4063,0)</f>
        <v>928210.4</v>
      </c>
      <c r="V4063" s="45">
        <f>IF(S4063=1,U4063*(1-Asumsi!$B$10),U4063)</f>
        <v>928210.4</v>
      </c>
    </row>
    <row r="4064" spans="1:22" x14ac:dyDescent="0.35">
      <c r="A4064" s="43">
        <v>30567</v>
      </c>
      <c r="B4064" s="43" t="s">
        <v>202</v>
      </c>
      <c r="C4064" s="43" t="s">
        <v>881</v>
      </c>
      <c r="D4064" s="44">
        <v>39827</v>
      </c>
      <c r="E4064" s="43">
        <v>14</v>
      </c>
      <c r="F4064" s="43">
        <v>5381680</v>
      </c>
      <c r="G4064" s="43">
        <v>0.1</v>
      </c>
      <c r="H4064" s="43">
        <v>538168</v>
      </c>
      <c r="I4064" s="43" t="s">
        <v>76</v>
      </c>
      <c r="J4064" s="43" t="s">
        <v>141</v>
      </c>
      <c r="K4064" s="43">
        <f t="shared" si="504"/>
        <v>2009</v>
      </c>
      <c r="L4064" s="43">
        <f t="shared" si="505"/>
        <v>1</v>
      </c>
      <c r="M4064" s="43">
        <f t="shared" si="506"/>
        <v>0</v>
      </c>
      <c r="N4064" s="43">
        <f t="shared" si="507"/>
        <v>1</v>
      </c>
      <c r="O4064" s="43" t="str">
        <f t="shared" si="508"/>
        <v>D: 7%+</v>
      </c>
      <c r="P4064" s="45">
        <f t="shared" si="509"/>
        <v>4843512</v>
      </c>
      <c r="Q4064" s="45">
        <f>IF(L4064=1,F4064*INDEX(Asumsi!$B$5:$B$7,MATCH(I4064,Asumsi!$A$5:$A$7,0))-H4064,0)</f>
        <v>1076336</v>
      </c>
      <c r="R4064" s="46">
        <f>MIN(G4064,INDEX(Asumsi!$C$5:$C$7,MATCH(I4064,Asumsi!$A$5:$A$7,0)))</f>
        <v>0.05</v>
      </c>
      <c r="S4064" s="43">
        <f t="shared" si="510"/>
        <v>1</v>
      </c>
      <c r="T4064" s="45">
        <f t="shared" si="511"/>
        <v>269084</v>
      </c>
      <c r="U4064" s="45">
        <f>IF(L4064=1,F4064*INDEX(Asumsi!$B$5:$B$7,MATCH(I4064,Asumsi!$A$5:$A$7,0))-F4064*R4064,0)</f>
        <v>1345420</v>
      </c>
      <c r="V4064" s="45">
        <f>IF(S4064=1,U4064*(1-Asumsi!$B$10),U4064)</f>
        <v>1278149</v>
      </c>
    </row>
    <row r="4065" spans="1:22" x14ac:dyDescent="0.35">
      <c r="A4065" s="43">
        <v>31586</v>
      </c>
      <c r="B4065" s="43" t="s">
        <v>202</v>
      </c>
      <c r="C4065" s="43" t="s">
        <v>887</v>
      </c>
      <c r="D4065" s="44">
        <v>40989</v>
      </c>
      <c r="E4065" s="43">
        <v>22</v>
      </c>
      <c r="F4065" s="43">
        <v>1926900</v>
      </c>
      <c r="G4065" s="43">
        <v>0.05</v>
      </c>
      <c r="H4065" s="43">
        <v>96345</v>
      </c>
      <c r="I4065" s="43" t="s">
        <v>77</v>
      </c>
      <c r="J4065" s="43" t="s">
        <v>142</v>
      </c>
      <c r="K4065" s="43">
        <f t="shared" si="504"/>
        <v>2012</v>
      </c>
      <c r="L4065" s="43">
        <f t="shared" si="505"/>
        <v>1</v>
      </c>
      <c r="M4065" s="43">
        <f t="shared" si="506"/>
        <v>0</v>
      </c>
      <c r="N4065" s="43">
        <f t="shared" si="507"/>
        <v>1</v>
      </c>
      <c r="O4065" s="43" t="str">
        <f t="shared" si="508"/>
        <v>C: 4-6%</v>
      </c>
      <c r="P4065" s="45">
        <f t="shared" si="509"/>
        <v>1830555</v>
      </c>
      <c r="Q4065" s="45">
        <f>IF(L4065=1,F4065*INDEX(Asumsi!$B$5:$B$7,MATCH(I4065,Asumsi!$A$5:$A$7,0))-H4065,0)</f>
        <v>481725</v>
      </c>
      <c r="R4065" s="46">
        <f>MIN(G4065,INDEX(Asumsi!$C$5:$C$7,MATCH(I4065,Asumsi!$A$5:$A$7,0)))</f>
        <v>0.05</v>
      </c>
      <c r="S4065" s="43">
        <f t="shared" si="510"/>
        <v>0</v>
      </c>
      <c r="T4065" s="45">
        <f t="shared" si="511"/>
        <v>0</v>
      </c>
      <c r="U4065" s="45">
        <f>IF(L4065=1,F4065*INDEX(Asumsi!$B$5:$B$7,MATCH(I4065,Asumsi!$A$5:$A$7,0))-F4065*R4065,0)</f>
        <v>481725</v>
      </c>
      <c r="V4065" s="45">
        <f>IF(S4065=1,U4065*(1-Asumsi!$B$10),U4065)</f>
        <v>481725</v>
      </c>
    </row>
    <row r="4066" spans="1:22" x14ac:dyDescent="0.35">
      <c r="A4066" s="43">
        <v>31687</v>
      </c>
      <c r="B4066" s="43" t="s">
        <v>202</v>
      </c>
      <c r="C4066" s="43" t="s">
        <v>885</v>
      </c>
      <c r="D4066" s="44">
        <v>40682</v>
      </c>
      <c r="E4066" s="43">
        <v>44</v>
      </c>
      <c r="F4066" s="43">
        <v>246120</v>
      </c>
      <c r="G4066" s="43">
        <v>7.0000000000000007E-2</v>
      </c>
      <c r="H4066" s="43">
        <v>17228</v>
      </c>
      <c r="I4066" s="43" t="s">
        <v>76</v>
      </c>
      <c r="J4066" s="43" t="s">
        <v>147</v>
      </c>
      <c r="K4066" s="43">
        <f t="shared" si="504"/>
        <v>2011</v>
      </c>
      <c r="L4066" s="43">
        <f t="shared" si="505"/>
        <v>1</v>
      </c>
      <c r="M4066" s="43">
        <f t="shared" si="506"/>
        <v>0</v>
      </c>
      <c r="N4066" s="43">
        <f t="shared" si="507"/>
        <v>1</v>
      </c>
      <c r="O4066" s="43" t="str">
        <f t="shared" si="508"/>
        <v>D: 7%+</v>
      </c>
      <c r="P4066" s="45">
        <f t="shared" si="509"/>
        <v>228892</v>
      </c>
      <c r="Q4066" s="45">
        <f>IF(L4066=1,F4066*INDEX(Asumsi!$B$5:$B$7,MATCH(I4066,Asumsi!$A$5:$A$7,0))-H4066,0)</f>
        <v>56608</v>
      </c>
      <c r="R4066" s="46">
        <f>MIN(G4066,INDEX(Asumsi!$C$5:$C$7,MATCH(I4066,Asumsi!$A$5:$A$7,0)))</f>
        <v>0.05</v>
      </c>
      <c r="S4066" s="43">
        <f t="shared" si="510"/>
        <v>1</v>
      </c>
      <c r="T4066" s="45">
        <f t="shared" si="511"/>
        <v>4922.4000000000005</v>
      </c>
      <c r="U4066" s="45">
        <f>IF(L4066=1,F4066*INDEX(Asumsi!$B$5:$B$7,MATCH(I4066,Asumsi!$A$5:$A$7,0))-F4066*R4066,0)</f>
        <v>61530</v>
      </c>
      <c r="V4066" s="45">
        <f>IF(S4066=1,U4066*(1-Asumsi!$B$10),U4066)</f>
        <v>58453.5</v>
      </c>
    </row>
    <row r="4067" spans="1:22" x14ac:dyDescent="0.35">
      <c r="A4067" s="43">
        <v>31847</v>
      </c>
      <c r="B4067" s="43" t="s">
        <v>202</v>
      </c>
      <c r="C4067" s="43" t="s">
        <v>887</v>
      </c>
      <c r="D4067" s="44">
        <v>40165</v>
      </c>
      <c r="E4067" s="43">
        <v>46</v>
      </c>
      <c r="F4067" s="43">
        <v>3384560</v>
      </c>
      <c r="G4067" s="43">
        <v>0.1</v>
      </c>
      <c r="H4067" s="43">
        <v>338456</v>
      </c>
      <c r="I4067" s="43" t="s">
        <v>77</v>
      </c>
      <c r="J4067" s="43" t="s">
        <v>142</v>
      </c>
      <c r="K4067" s="43">
        <f t="shared" si="504"/>
        <v>2009</v>
      </c>
      <c r="L4067" s="43">
        <f t="shared" si="505"/>
        <v>1</v>
      </c>
      <c r="M4067" s="43">
        <f t="shared" si="506"/>
        <v>0</v>
      </c>
      <c r="N4067" s="43">
        <f t="shared" si="507"/>
        <v>1</v>
      </c>
      <c r="O4067" s="43" t="str">
        <f t="shared" si="508"/>
        <v>D: 7%+</v>
      </c>
      <c r="P4067" s="45">
        <f t="shared" si="509"/>
        <v>3046104</v>
      </c>
      <c r="Q4067" s="45">
        <f>IF(L4067=1,F4067*INDEX(Asumsi!$B$5:$B$7,MATCH(I4067,Asumsi!$A$5:$A$7,0))-H4067,0)</f>
        <v>676912</v>
      </c>
      <c r="R4067" s="46">
        <f>MIN(G4067,INDEX(Asumsi!$C$5:$C$7,MATCH(I4067,Asumsi!$A$5:$A$7,0)))</f>
        <v>0.05</v>
      </c>
      <c r="S4067" s="43">
        <f t="shared" si="510"/>
        <v>1</v>
      </c>
      <c r="T4067" s="45">
        <f t="shared" si="511"/>
        <v>169228</v>
      </c>
      <c r="U4067" s="45">
        <f>IF(L4067=1,F4067*INDEX(Asumsi!$B$5:$B$7,MATCH(I4067,Asumsi!$A$5:$A$7,0))-F4067*R4067,0)</f>
        <v>846140</v>
      </c>
      <c r="V4067" s="45">
        <f>IF(S4067=1,U4067*(1-Asumsi!$B$10),U4067)</f>
        <v>803833</v>
      </c>
    </row>
    <row r="4068" spans="1:22" x14ac:dyDescent="0.35">
      <c r="A4068" s="43">
        <v>32868</v>
      </c>
      <c r="B4068" s="43" t="s">
        <v>202</v>
      </c>
      <c r="C4068" s="43" t="s">
        <v>884</v>
      </c>
      <c r="D4068" s="44">
        <v>39830</v>
      </c>
      <c r="E4068" s="43">
        <v>39</v>
      </c>
      <c r="F4068" s="43">
        <v>2202560</v>
      </c>
      <c r="G4068" s="43">
        <v>0.05</v>
      </c>
      <c r="H4068" s="43">
        <v>110128</v>
      </c>
      <c r="I4068" s="43" t="s">
        <v>76</v>
      </c>
      <c r="J4068" s="43" t="s">
        <v>147</v>
      </c>
      <c r="K4068" s="43">
        <f t="shared" si="504"/>
        <v>2009</v>
      </c>
      <c r="L4068" s="43">
        <f t="shared" si="505"/>
        <v>1</v>
      </c>
      <c r="M4068" s="43">
        <f t="shared" si="506"/>
        <v>0</v>
      </c>
      <c r="N4068" s="43">
        <f t="shared" si="507"/>
        <v>1</v>
      </c>
      <c r="O4068" s="43" t="str">
        <f t="shared" si="508"/>
        <v>C: 4-6%</v>
      </c>
      <c r="P4068" s="45">
        <f t="shared" si="509"/>
        <v>2092432</v>
      </c>
      <c r="Q4068" s="45">
        <f>IF(L4068=1,F4068*INDEX(Asumsi!$B$5:$B$7,MATCH(I4068,Asumsi!$A$5:$A$7,0))-H4068,0)</f>
        <v>550640</v>
      </c>
      <c r="R4068" s="46">
        <f>MIN(G4068,INDEX(Asumsi!$C$5:$C$7,MATCH(I4068,Asumsi!$A$5:$A$7,0)))</f>
        <v>0.05</v>
      </c>
      <c r="S4068" s="43">
        <f t="shared" si="510"/>
        <v>0</v>
      </c>
      <c r="T4068" s="45">
        <f t="shared" si="511"/>
        <v>0</v>
      </c>
      <c r="U4068" s="45">
        <f>IF(L4068=1,F4068*INDEX(Asumsi!$B$5:$B$7,MATCH(I4068,Asumsi!$A$5:$A$7,0))-F4068*R4068,0)</f>
        <v>550640</v>
      </c>
      <c r="V4068" s="45">
        <f>IF(S4068=1,U4068*(1-Asumsi!$B$10),U4068)</f>
        <v>550640</v>
      </c>
    </row>
    <row r="4069" spans="1:22" x14ac:dyDescent="0.35">
      <c r="A4069" s="43">
        <v>36224</v>
      </c>
      <c r="B4069" s="43" t="s">
        <v>202</v>
      </c>
      <c r="C4069" s="43" t="s">
        <v>883</v>
      </c>
      <c r="D4069" s="44">
        <v>39936</v>
      </c>
      <c r="E4069" s="43">
        <v>15</v>
      </c>
      <c r="F4069" s="43">
        <v>3530900</v>
      </c>
      <c r="G4069" s="43">
        <v>0.09</v>
      </c>
      <c r="H4069" s="43">
        <v>317781</v>
      </c>
      <c r="I4069" s="43" t="s">
        <v>76</v>
      </c>
      <c r="J4069" s="43" t="s">
        <v>141</v>
      </c>
      <c r="K4069" s="43">
        <f t="shared" si="504"/>
        <v>2009</v>
      </c>
      <c r="L4069" s="43">
        <f t="shared" si="505"/>
        <v>1</v>
      </c>
      <c r="M4069" s="43">
        <f t="shared" si="506"/>
        <v>0</v>
      </c>
      <c r="N4069" s="43">
        <f t="shared" si="507"/>
        <v>1</v>
      </c>
      <c r="O4069" s="43" t="str">
        <f t="shared" si="508"/>
        <v>D: 7%+</v>
      </c>
      <c r="P4069" s="45">
        <f t="shared" si="509"/>
        <v>3213119</v>
      </c>
      <c r="Q4069" s="45">
        <f>IF(L4069=1,F4069*INDEX(Asumsi!$B$5:$B$7,MATCH(I4069,Asumsi!$A$5:$A$7,0))-H4069,0)</f>
        <v>741489</v>
      </c>
      <c r="R4069" s="46">
        <f>MIN(G4069,INDEX(Asumsi!$C$5:$C$7,MATCH(I4069,Asumsi!$A$5:$A$7,0)))</f>
        <v>0.05</v>
      </c>
      <c r="S4069" s="43">
        <f t="shared" si="510"/>
        <v>1</v>
      </c>
      <c r="T4069" s="45">
        <f t="shared" si="511"/>
        <v>141235.99999999997</v>
      </c>
      <c r="U4069" s="45">
        <f>IF(L4069=1,F4069*INDEX(Asumsi!$B$5:$B$7,MATCH(I4069,Asumsi!$A$5:$A$7,0))-F4069*R4069,0)</f>
        <v>882725</v>
      </c>
      <c r="V4069" s="45">
        <f>IF(S4069=1,U4069*(1-Asumsi!$B$10),U4069)</f>
        <v>838588.75</v>
      </c>
    </row>
    <row r="4070" spans="1:22" x14ac:dyDescent="0.35">
      <c r="A4070" s="43">
        <v>36709</v>
      </c>
      <c r="B4070" s="43" t="s">
        <v>202</v>
      </c>
      <c r="C4070" s="43" t="s">
        <v>678</v>
      </c>
      <c r="D4070" s="44">
        <v>41144</v>
      </c>
      <c r="E4070" s="43">
        <v>42</v>
      </c>
      <c r="F4070" s="43">
        <v>4491383</v>
      </c>
      <c r="G4070" s="43">
        <v>0.05</v>
      </c>
      <c r="H4070" s="43">
        <v>224569</v>
      </c>
      <c r="I4070" s="43" t="s">
        <v>77</v>
      </c>
      <c r="J4070" s="43" t="s">
        <v>137</v>
      </c>
      <c r="K4070" s="43">
        <f t="shared" si="504"/>
        <v>2012</v>
      </c>
      <c r="L4070" s="43">
        <f t="shared" si="505"/>
        <v>1</v>
      </c>
      <c r="M4070" s="43">
        <f t="shared" si="506"/>
        <v>0</v>
      </c>
      <c r="N4070" s="43">
        <f t="shared" si="507"/>
        <v>1</v>
      </c>
      <c r="O4070" s="43" t="str">
        <f t="shared" si="508"/>
        <v>C: 4-6%</v>
      </c>
      <c r="P4070" s="45">
        <f t="shared" si="509"/>
        <v>4266814</v>
      </c>
      <c r="Q4070" s="45">
        <f>IF(L4070=1,F4070*INDEX(Asumsi!$B$5:$B$7,MATCH(I4070,Asumsi!$A$5:$A$7,0))-H4070,0)</f>
        <v>1122845.8999999999</v>
      </c>
      <c r="R4070" s="46">
        <f>MIN(G4070,INDEX(Asumsi!$C$5:$C$7,MATCH(I4070,Asumsi!$A$5:$A$7,0)))</f>
        <v>0.05</v>
      </c>
      <c r="S4070" s="43">
        <f t="shared" si="510"/>
        <v>0</v>
      </c>
      <c r="T4070" s="45">
        <f t="shared" si="511"/>
        <v>0</v>
      </c>
      <c r="U4070" s="45">
        <f>IF(L4070=1,F4070*INDEX(Asumsi!$B$5:$B$7,MATCH(I4070,Asumsi!$A$5:$A$7,0))-F4070*R4070,0)</f>
        <v>1122845.75</v>
      </c>
      <c r="V4070" s="45">
        <f>IF(S4070=1,U4070*(1-Asumsi!$B$10),U4070)</f>
        <v>1122845.75</v>
      </c>
    </row>
    <row r="4071" spans="1:22" x14ac:dyDescent="0.35">
      <c r="A4071" s="43">
        <v>37826</v>
      </c>
      <c r="B4071" s="43" t="s">
        <v>202</v>
      </c>
      <c r="C4071" s="43" t="s">
        <v>887</v>
      </c>
      <c r="D4071" s="44">
        <v>40656</v>
      </c>
      <c r="E4071" s="43">
        <v>45</v>
      </c>
      <c r="F4071" s="43">
        <v>651600</v>
      </c>
      <c r="G4071" s="43">
        <v>0.03</v>
      </c>
      <c r="H4071" s="43">
        <v>19548</v>
      </c>
      <c r="I4071" s="43" t="s">
        <v>76</v>
      </c>
      <c r="J4071" s="43" t="s">
        <v>145</v>
      </c>
      <c r="K4071" s="43">
        <f t="shared" si="504"/>
        <v>2011</v>
      </c>
      <c r="L4071" s="43">
        <f t="shared" si="505"/>
        <v>1</v>
      </c>
      <c r="M4071" s="43">
        <f t="shared" si="506"/>
        <v>0</v>
      </c>
      <c r="N4071" s="43">
        <f t="shared" si="507"/>
        <v>1</v>
      </c>
      <c r="O4071" s="43" t="str">
        <f t="shared" si="508"/>
        <v>B: 1-3%</v>
      </c>
      <c r="P4071" s="45">
        <f t="shared" si="509"/>
        <v>632052</v>
      </c>
      <c r="Q4071" s="45">
        <f>IF(L4071=1,F4071*INDEX(Asumsi!$B$5:$B$7,MATCH(I4071,Asumsi!$A$5:$A$7,0))-H4071,0)</f>
        <v>175932</v>
      </c>
      <c r="R4071" s="46">
        <f>MIN(G4071,INDEX(Asumsi!$C$5:$C$7,MATCH(I4071,Asumsi!$A$5:$A$7,0)))</f>
        <v>0.03</v>
      </c>
      <c r="S4071" s="43">
        <f t="shared" si="510"/>
        <v>0</v>
      </c>
      <c r="T4071" s="45">
        <f t="shared" si="511"/>
        <v>0</v>
      </c>
      <c r="U4071" s="45">
        <f>IF(L4071=1,F4071*INDEX(Asumsi!$B$5:$B$7,MATCH(I4071,Asumsi!$A$5:$A$7,0))-F4071*R4071,0)</f>
        <v>175932</v>
      </c>
      <c r="V4071" s="45">
        <f>IF(S4071=1,U4071*(1-Asumsi!$B$10),U4071)</f>
        <v>175932</v>
      </c>
    </row>
    <row r="4072" spans="1:22" x14ac:dyDescent="0.35">
      <c r="A4072" s="43">
        <v>38182</v>
      </c>
      <c r="B4072" s="43" t="s">
        <v>202</v>
      </c>
      <c r="C4072" s="43" t="s">
        <v>884</v>
      </c>
      <c r="D4072" s="44">
        <v>41051</v>
      </c>
      <c r="E4072" s="43">
        <v>45</v>
      </c>
      <c r="F4072" s="43">
        <v>5697660</v>
      </c>
      <c r="G4072" s="43">
        <v>7.0000000000000007E-2</v>
      </c>
      <c r="H4072" s="43">
        <v>398836</v>
      </c>
      <c r="I4072" s="43" t="s">
        <v>76</v>
      </c>
      <c r="J4072" s="43" t="s">
        <v>140</v>
      </c>
      <c r="K4072" s="43">
        <f t="shared" si="504"/>
        <v>2012</v>
      </c>
      <c r="L4072" s="43">
        <f t="shared" si="505"/>
        <v>1</v>
      </c>
      <c r="M4072" s="43">
        <f t="shared" si="506"/>
        <v>0</v>
      </c>
      <c r="N4072" s="43">
        <f t="shared" si="507"/>
        <v>1</v>
      </c>
      <c r="O4072" s="43" t="str">
        <f t="shared" si="508"/>
        <v>D: 7%+</v>
      </c>
      <c r="P4072" s="45">
        <f t="shared" si="509"/>
        <v>5298824</v>
      </c>
      <c r="Q4072" s="45">
        <f>IF(L4072=1,F4072*INDEX(Asumsi!$B$5:$B$7,MATCH(I4072,Asumsi!$A$5:$A$7,0))-H4072,0)</f>
        <v>1310462</v>
      </c>
      <c r="R4072" s="46">
        <f>MIN(G4072,INDEX(Asumsi!$C$5:$C$7,MATCH(I4072,Asumsi!$A$5:$A$7,0)))</f>
        <v>0.05</v>
      </c>
      <c r="S4072" s="43">
        <f t="shared" si="510"/>
        <v>1</v>
      </c>
      <c r="T4072" s="45">
        <f t="shared" si="511"/>
        <v>113953.20000000003</v>
      </c>
      <c r="U4072" s="45">
        <f>IF(L4072=1,F4072*INDEX(Asumsi!$B$5:$B$7,MATCH(I4072,Asumsi!$A$5:$A$7,0))-F4072*R4072,0)</f>
        <v>1424415</v>
      </c>
      <c r="V4072" s="45">
        <f>IF(S4072=1,U4072*(1-Asumsi!$B$10),U4072)</f>
        <v>1353194.25</v>
      </c>
    </row>
    <row r="4073" spans="1:22" x14ac:dyDescent="0.35">
      <c r="A4073" s="43">
        <v>39717</v>
      </c>
      <c r="B4073" s="43" t="s">
        <v>202</v>
      </c>
      <c r="C4073" s="43" t="s">
        <v>678</v>
      </c>
      <c r="D4073" s="44">
        <v>40145</v>
      </c>
      <c r="E4073" s="43">
        <v>20</v>
      </c>
      <c r="F4073" s="43">
        <v>1670960</v>
      </c>
      <c r="G4073" s="43">
        <v>0.06</v>
      </c>
      <c r="H4073" s="43">
        <v>100258</v>
      </c>
      <c r="I4073" s="43" t="s">
        <v>76</v>
      </c>
      <c r="J4073" s="43" t="s">
        <v>140</v>
      </c>
      <c r="K4073" s="43">
        <f t="shared" si="504"/>
        <v>2009</v>
      </c>
      <c r="L4073" s="43">
        <f t="shared" si="505"/>
        <v>1</v>
      </c>
      <c r="M4073" s="43">
        <f t="shared" si="506"/>
        <v>0</v>
      </c>
      <c r="N4073" s="43">
        <f t="shared" si="507"/>
        <v>1</v>
      </c>
      <c r="O4073" s="43" t="str">
        <f t="shared" si="508"/>
        <v>C: 4-6%</v>
      </c>
      <c r="P4073" s="45">
        <f t="shared" si="509"/>
        <v>1570702</v>
      </c>
      <c r="Q4073" s="45">
        <f>IF(L4073=1,F4073*INDEX(Asumsi!$B$5:$B$7,MATCH(I4073,Asumsi!$A$5:$A$7,0))-H4073,0)</f>
        <v>401030</v>
      </c>
      <c r="R4073" s="46">
        <f>MIN(G4073,INDEX(Asumsi!$C$5:$C$7,MATCH(I4073,Asumsi!$A$5:$A$7,0)))</f>
        <v>0.05</v>
      </c>
      <c r="S4073" s="43">
        <f t="shared" si="510"/>
        <v>1</v>
      </c>
      <c r="T4073" s="45">
        <f t="shared" si="511"/>
        <v>16709.599999999991</v>
      </c>
      <c r="U4073" s="45">
        <f>IF(L4073=1,F4073*INDEX(Asumsi!$B$5:$B$7,MATCH(I4073,Asumsi!$A$5:$A$7,0))-F4073*R4073,0)</f>
        <v>417740</v>
      </c>
      <c r="V4073" s="45">
        <f>IF(S4073=1,U4073*(1-Asumsi!$B$10),U4073)</f>
        <v>396853</v>
      </c>
    </row>
    <row r="4074" spans="1:22" x14ac:dyDescent="0.35">
      <c r="A4074" s="43">
        <v>40257</v>
      </c>
      <c r="B4074" s="43" t="s">
        <v>202</v>
      </c>
      <c r="C4074" s="43" t="s">
        <v>891</v>
      </c>
      <c r="D4074" s="44">
        <v>40411</v>
      </c>
      <c r="E4074" s="43">
        <v>24</v>
      </c>
      <c r="F4074" s="43">
        <v>6402320</v>
      </c>
      <c r="G4074" s="43">
        <v>0.06</v>
      </c>
      <c r="H4074" s="43">
        <v>384139</v>
      </c>
      <c r="I4074" s="43" t="s">
        <v>75</v>
      </c>
      <c r="J4074" s="43" t="s">
        <v>135</v>
      </c>
      <c r="K4074" s="43">
        <f t="shared" si="504"/>
        <v>2010</v>
      </c>
      <c r="L4074" s="43">
        <f t="shared" si="505"/>
        <v>1</v>
      </c>
      <c r="M4074" s="43">
        <f t="shared" si="506"/>
        <v>0</v>
      </c>
      <c r="N4074" s="43">
        <f t="shared" si="507"/>
        <v>1</v>
      </c>
      <c r="O4074" s="43" t="str">
        <f t="shared" si="508"/>
        <v>C: 4-6%</v>
      </c>
      <c r="P4074" s="45">
        <f t="shared" si="509"/>
        <v>6018181</v>
      </c>
      <c r="Q4074" s="45">
        <f>IF(L4074=1,F4074*INDEX(Asumsi!$B$5:$B$7,MATCH(I4074,Asumsi!$A$5:$A$7,0))-H4074,0)</f>
        <v>1536557</v>
      </c>
      <c r="R4074" s="46">
        <f>MIN(G4074,INDEX(Asumsi!$C$5:$C$7,MATCH(I4074,Asumsi!$A$5:$A$7,0)))</f>
        <v>0.03</v>
      </c>
      <c r="S4074" s="43">
        <f t="shared" si="510"/>
        <v>1</v>
      </c>
      <c r="T4074" s="45">
        <f t="shared" si="511"/>
        <v>192069.6</v>
      </c>
      <c r="U4074" s="45">
        <f>IF(L4074=1,F4074*INDEX(Asumsi!$B$5:$B$7,MATCH(I4074,Asumsi!$A$5:$A$7,0))-F4074*R4074,0)</f>
        <v>1728626.4</v>
      </c>
      <c r="V4074" s="45">
        <f>IF(S4074=1,U4074*(1-Asumsi!$B$10),U4074)</f>
        <v>1642195.0799999998</v>
      </c>
    </row>
    <row r="4075" spans="1:22" x14ac:dyDescent="0.35">
      <c r="A4075" s="43">
        <v>40321</v>
      </c>
      <c r="B4075" s="43" t="s">
        <v>202</v>
      </c>
      <c r="C4075" s="43" t="s">
        <v>886</v>
      </c>
      <c r="D4075" s="44">
        <v>40352</v>
      </c>
      <c r="E4075" s="43">
        <v>23</v>
      </c>
      <c r="F4075" s="43">
        <v>2968980</v>
      </c>
      <c r="G4075" s="43">
        <v>0.09</v>
      </c>
      <c r="H4075" s="43">
        <v>267208</v>
      </c>
      <c r="I4075" s="43" t="s">
        <v>76</v>
      </c>
      <c r="J4075" s="43" t="s">
        <v>138</v>
      </c>
      <c r="K4075" s="43">
        <f t="shared" si="504"/>
        <v>2010</v>
      </c>
      <c r="L4075" s="43">
        <f t="shared" si="505"/>
        <v>1</v>
      </c>
      <c r="M4075" s="43">
        <f t="shared" si="506"/>
        <v>0</v>
      </c>
      <c r="N4075" s="43">
        <f t="shared" si="507"/>
        <v>1</v>
      </c>
      <c r="O4075" s="43" t="str">
        <f t="shared" si="508"/>
        <v>D: 7%+</v>
      </c>
      <c r="P4075" s="45">
        <f t="shared" si="509"/>
        <v>2701772</v>
      </c>
      <c r="Q4075" s="45">
        <f>IF(L4075=1,F4075*INDEX(Asumsi!$B$5:$B$7,MATCH(I4075,Asumsi!$A$5:$A$7,0))-H4075,0)</f>
        <v>623486</v>
      </c>
      <c r="R4075" s="46">
        <f>MIN(G4075,INDEX(Asumsi!$C$5:$C$7,MATCH(I4075,Asumsi!$A$5:$A$7,0)))</f>
        <v>0.05</v>
      </c>
      <c r="S4075" s="43">
        <f t="shared" si="510"/>
        <v>1</v>
      </c>
      <c r="T4075" s="45">
        <f t="shared" si="511"/>
        <v>118759.19999999998</v>
      </c>
      <c r="U4075" s="45">
        <f>IF(L4075=1,F4075*INDEX(Asumsi!$B$5:$B$7,MATCH(I4075,Asumsi!$A$5:$A$7,0))-F4075*R4075,0)</f>
        <v>742245</v>
      </c>
      <c r="V4075" s="45">
        <f>IF(S4075=1,U4075*(1-Asumsi!$B$10),U4075)</f>
        <v>705132.75</v>
      </c>
    </row>
    <row r="4076" spans="1:22" x14ac:dyDescent="0.35">
      <c r="A4076" s="43">
        <v>42214</v>
      </c>
      <c r="B4076" s="43" t="s">
        <v>202</v>
      </c>
      <c r="C4076" s="43" t="s">
        <v>884</v>
      </c>
      <c r="D4076" s="44">
        <v>40687</v>
      </c>
      <c r="E4076" s="43">
        <v>46</v>
      </c>
      <c r="F4076" s="43">
        <v>1139840</v>
      </c>
      <c r="G4076" s="43">
        <v>0.03</v>
      </c>
      <c r="H4076" s="43">
        <v>34195</v>
      </c>
      <c r="I4076" s="43" t="s">
        <v>75</v>
      </c>
      <c r="J4076" s="43" t="s">
        <v>144</v>
      </c>
      <c r="K4076" s="43">
        <f t="shared" si="504"/>
        <v>2011</v>
      </c>
      <c r="L4076" s="43">
        <f t="shared" si="505"/>
        <v>1</v>
      </c>
      <c r="M4076" s="43">
        <f t="shared" si="506"/>
        <v>0</v>
      </c>
      <c r="N4076" s="43">
        <f t="shared" si="507"/>
        <v>1</v>
      </c>
      <c r="O4076" s="43" t="str">
        <f t="shared" si="508"/>
        <v>B: 1-3%</v>
      </c>
      <c r="P4076" s="45">
        <f t="shared" si="509"/>
        <v>1105645</v>
      </c>
      <c r="Q4076" s="45">
        <f>IF(L4076=1,F4076*INDEX(Asumsi!$B$5:$B$7,MATCH(I4076,Asumsi!$A$5:$A$7,0))-H4076,0)</f>
        <v>307757</v>
      </c>
      <c r="R4076" s="46">
        <f>MIN(G4076,INDEX(Asumsi!$C$5:$C$7,MATCH(I4076,Asumsi!$A$5:$A$7,0)))</f>
        <v>0.03</v>
      </c>
      <c r="S4076" s="43">
        <f t="shared" si="510"/>
        <v>0</v>
      </c>
      <c r="T4076" s="45">
        <f t="shared" si="511"/>
        <v>0</v>
      </c>
      <c r="U4076" s="45">
        <f>IF(L4076=1,F4076*INDEX(Asumsi!$B$5:$B$7,MATCH(I4076,Asumsi!$A$5:$A$7,0))-F4076*R4076,0)</f>
        <v>307756.79999999999</v>
      </c>
      <c r="V4076" s="45">
        <f>IF(S4076=1,U4076*(1-Asumsi!$B$10),U4076)</f>
        <v>307756.79999999999</v>
      </c>
    </row>
    <row r="4077" spans="1:22" x14ac:dyDescent="0.35">
      <c r="A4077" s="43">
        <v>42788</v>
      </c>
      <c r="B4077" s="43" t="s">
        <v>209</v>
      </c>
      <c r="C4077" s="43" t="s">
        <v>887</v>
      </c>
      <c r="D4077" s="44">
        <v>40829</v>
      </c>
      <c r="E4077" s="43">
        <v>26</v>
      </c>
      <c r="F4077" s="43">
        <v>483840</v>
      </c>
      <c r="G4077" s="43">
        <v>0.1</v>
      </c>
      <c r="H4077" s="43">
        <v>48384</v>
      </c>
      <c r="I4077" s="43" t="s">
        <v>76</v>
      </c>
      <c r="J4077" s="43" t="s">
        <v>145</v>
      </c>
      <c r="K4077" s="43">
        <f t="shared" si="504"/>
        <v>2011</v>
      </c>
      <c r="L4077" s="43">
        <f t="shared" si="505"/>
        <v>0</v>
      </c>
      <c r="M4077" s="43">
        <f t="shared" si="506"/>
        <v>1</v>
      </c>
      <c r="N4077" s="43">
        <f t="shared" si="507"/>
        <v>1</v>
      </c>
      <c r="O4077" s="43" t="str">
        <f t="shared" si="508"/>
        <v>D: 7%+</v>
      </c>
      <c r="P4077" s="45">
        <f t="shared" si="509"/>
        <v>0</v>
      </c>
      <c r="Q4077" s="45">
        <f>IF(L4077=1,F4077*INDEX(Asumsi!$B$5:$B$7,MATCH(I4077,Asumsi!$A$5:$A$7,0))-H4077,0)</f>
        <v>0</v>
      </c>
      <c r="R4077" s="46">
        <f>MIN(G4077,INDEX(Asumsi!$C$5:$C$7,MATCH(I4077,Asumsi!$A$5:$A$7,0)))</f>
        <v>0.05</v>
      </c>
      <c r="S4077" s="43">
        <f t="shared" si="510"/>
        <v>1</v>
      </c>
      <c r="T4077" s="45">
        <f t="shared" si="511"/>
        <v>0</v>
      </c>
      <c r="U4077" s="45">
        <f>IF(L4077=1,F4077*INDEX(Asumsi!$B$5:$B$7,MATCH(I4077,Asumsi!$A$5:$A$7,0))-F4077*R4077,0)</f>
        <v>0</v>
      </c>
      <c r="V4077" s="45">
        <f>IF(S4077=1,U4077*(1-Asumsi!$B$10),U4077)</f>
        <v>0</v>
      </c>
    </row>
    <row r="4078" spans="1:22" x14ac:dyDescent="0.35">
      <c r="A4078" s="43">
        <v>42912</v>
      </c>
      <c r="B4078" s="43" t="s">
        <v>209</v>
      </c>
      <c r="C4078" s="43" t="s">
        <v>814</v>
      </c>
      <c r="D4078" s="44">
        <v>40302</v>
      </c>
      <c r="E4078" s="43">
        <v>4</v>
      </c>
      <c r="F4078" s="43">
        <v>105180</v>
      </c>
      <c r="G4078" s="43">
        <v>0.05</v>
      </c>
      <c r="H4078" s="43">
        <v>5259</v>
      </c>
      <c r="I4078" s="43" t="s">
        <v>76</v>
      </c>
      <c r="J4078" s="43" t="s">
        <v>140</v>
      </c>
      <c r="K4078" s="43">
        <f t="shared" si="504"/>
        <v>2010</v>
      </c>
      <c r="L4078" s="43">
        <f t="shared" si="505"/>
        <v>0</v>
      </c>
      <c r="M4078" s="43">
        <f t="shared" si="506"/>
        <v>1</v>
      </c>
      <c r="N4078" s="43">
        <f t="shared" si="507"/>
        <v>1</v>
      </c>
      <c r="O4078" s="43" t="str">
        <f t="shared" si="508"/>
        <v>C: 4-6%</v>
      </c>
      <c r="P4078" s="45">
        <f t="shared" si="509"/>
        <v>0</v>
      </c>
      <c r="Q4078" s="45">
        <f>IF(L4078=1,F4078*INDEX(Asumsi!$B$5:$B$7,MATCH(I4078,Asumsi!$A$5:$A$7,0))-H4078,0)</f>
        <v>0</v>
      </c>
      <c r="R4078" s="46">
        <f>MIN(G4078,INDEX(Asumsi!$C$5:$C$7,MATCH(I4078,Asumsi!$A$5:$A$7,0)))</f>
        <v>0.05</v>
      </c>
      <c r="S4078" s="43">
        <f t="shared" si="510"/>
        <v>0</v>
      </c>
      <c r="T4078" s="45">
        <f t="shared" si="511"/>
        <v>0</v>
      </c>
      <c r="U4078" s="45">
        <f>IF(L4078=1,F4078*INDEX(Asumsi!$B$5:$B$7,MATCH(I4078,Asumsi!$A$5:$A$7,0))-F4078*R4078,0)</f>
        <v>0</v>
      </c>
      <c r="V4078" s="45">
        <f>IF(S4078=1,U4078*(1-Asumsi!$B$10),U4078)</f>
        <v>0</v>
      </c>
    </row>
    <row r="4079" spans="1:22" x14ac:dyDescent="0.35">
      <c r="A4079" s="43">
        <v>43653</v>
      </c>
      <c r="B4079" s="43" t="s">
        <v>202</v>
      </c>
      <c r="C4079" s="43" t="s">
        <v>887</v>
      </c>
      <c r="D4079" s="44">
        <v>41212</v>
      </c>
      <c r="E4079" s="43">
        <v>3</v>
      </c>
      <c r="F4079" s="43">
        <v>21240</v>
      </c>
      <c r="G4079" s="43">
        <v>7.0000000000000007E-2</v>
      </c>
      <c r="H4079" s="43">
        <v>1487</v>
      </c>
      <c r="I4079" s="43" t="s">
        <v>76</v>
      </c>
      <c r="J4079" s="43" t="s">
        <v>150</v>
      </c>
      <c r="K4079" s="43">
        <f t="shared" si="504"/>
        <v>2012</v>
      </c>
      <c r="L4079" s="43">
        <f t="shared" si="505"/>
        <v>1</v>
      </c>
      <c r="M4079" s="43">
        <f t="shared" si="506"/>
        <v>0</v>
      </c>
      <c r="N4079" s="43">
        <f t="shared" si="507"/>
        <v>1</v>
      </c>
      <c r="O4079" s="43" t="str">
        <f t="shared" si="508"/>
        <v>D: 7%+</v>
      </c>
      <c r="P4079" s="45">
        <f t="shared" si="509"/>
        <v>19753</v>
      </c>
      <c r="Q4079" s="45">
        <f>IF(L4079=1,F4079*INDEX(Asumsi!$B$5:$B$7,MATCH(I4079,Asumsi!$A$5:$A$7,0))-H4079,0)</f>
        <v>4885</v>
      </c>
      <c r="R4079" s="46">
        <f>MIN(G4079,INDEX(Asumsi!$C$5:$C$7,MATCH(I4079,Asumsi!$A$5:$A$7,0)))</f>
        <v>0.05</v>
      </c>
      <c r="S4079" s="43">
        <f t="shared" si="510"/>
        <v>1</v>
      </c>
      <c r="T4079" s="45">
        <f t="shared" si="511"/>
        <v>424.80000000000007</v>
      </c>
      <c r="U4079" s="45">
        <f>IF(L4079=1,F4079*INDEX(Asumsi!$B$5:$B$7,MATCH(I4079,Asumsi!$A$5:$A$7,0))-F4079*R4079,0)</f>
        <v>5310</v>
      </c>
      <c r="V4079" s="45">
        <f>IF(S4079=1,U4079*(1-Asumsi!$B$10),U4079)</f>
        <v>5044.5</v>
      </c>
    </row>
    <row r="4080" spans="1:22" x14ac:dyDescent="0.35">
      <c r="A4080" s="43">
        <v>44962</v>
      </c>
      <c r="B4080" s="43" t="s">
        <v>209</v>
      </c>
      <c r="C4080" s="43" t="s">
        <v>881</v>
      </c>
      <c r="D4080" s="44">
        <v>40175</v>
      </c>
      <c r="E4080" s="43">
        <v>27</v>
      </c>
      <c r="F4080" s="43">
        <v>1151480</v>
      </c>
      <c r="G4080" s="43">
        <v>0.06</v>
      </c>
      <c r="H4080" s="43">
        <v>69089</v>
      </c>
      <c r="I4080" s="43" t="s">
        <v>77</v>
      </c>
      <c r="J4080" s="43" t="s">
        <v>142</v>
      </c>
      <c r="K4080" s="43">
        <f t="shared" si="504"/>
        <v>2009</v>
      </c>
      <c r="L4080" s="43">
        <f t="shared" si="505"/>
        <v>0</v>
      </c>
      <c r="M4080" s="43">
        <f t="shared" si="506"/>
        <v>1</v>
      </c>
      <c r="N4080" s="43">
        <f t="shared" si="507"/>
        <v>1</v>
      </c>
      <c r="O4080" s="43" t="str">
        <f t="shared" si="508"/>
        <v>C: 4-6%</v>
      </c>
      <c r="P4080" s="45">
        <f t="shared" si="509"/>
        <v>0</v>
      </c>
      <c r="Q4080" s="45">
        <f>IF(L4080=1,F4080*INDEX(Asumsi!$B$5:$B$7,MATCH(I4080,Asumsi!$A$5:$A$7,0))-H4080,0)</f>
        <v>0</v>
      </c>
      <c r="R4080" s="46">
        <f>MIN(G4080,INDEX(Asumsi!$C$5:$C$7,MATCH(I4080,Asumsi!$A$5:$A$7,0)))</f>
        <v>0.05</v>
      </c>
      <c r="S4080" s="43">
        <f t="shared" si="510"/>
        <v>1</v>
      </c>
      <c r="T4080" s="45">
        <f t="shared" si="511"/>
        <v>0</v>
      </c>
      <c r="U4080" s="45">
        <f>IF(L4080=1,F4080*INDEX(Asumsi!$B$5:$B$7,MATCH(I4080,Asumsi!$A$5:$A$7,0))-F4080*R4080,0)</f>
        <v>0</v>
      </c>
      <c r="V4080" s="45">
        <f>IF(S4080=1,U4080*(1-Asumsi!$B$10),U4080)</f>
        <v>0</v>
      </c>
    </row>
    <row r="4081" spans="1:22" x14ac:dyDescent="0.35">
      <c r="A4081" s="43">
        <v>45412</v>
      </c>
      <c r="B4081" s="43" t="s">
        <v>202</v>
      </c>
      <c r="C4081" s="43" t="s">
        <v>885</v>
      </c>
      <c r="D4081" s="44">
        <v>40290</v>
      </c>
      <c r="E4081" s="43">
        <v>20</v>
      </c>
      <c r="F4081" s="43">
        <v>1173238</v>
      </c>
      <c r="G4081" s="43">
        <v>0.06</v>
      </c>
      <c r="H4081" s="43">
        <v>70394</v>
      </c>
      <c r="I4081" s="43" t="s">
        <v>77</v>
      </c>
      <c r="J4081" s="43" t="s">
        <v>137</v>
      </c>
      <c r="K4081" s="43">
        <f t="shared" si="504"/>
        <v>2010</v>
      </c>
      <c r="L4081" s="43">
        <f t="shared" si="505"/>
        <v>1</v>
      </c>
      <c r="M4081" s="43">
        <f t="shared" si="506"/>
        <v>0</v>
      </c>
      <c r="N4081" s="43">
        <f t="shared" si="507"/>
        <v>1</v>
      </c>
      <c r="O4081" s="43" t="str">
        <f t="shared" si="508"/>
        <v>C: 4-6%</v>
      </c>
      <c r="P4081" s="45">
        <f t="shared" si="509"/>
        <v>1102844</v>
      </c>
      <c r="Q4081" s="45">
        <f>IF(L4081=1,F4081*INDEX(Asumsi!$B$5:$B$7,MATCH(I4081,Asumsi!$A$5:$A$7,0))-H4081,0)</f>
        <v>281577.39999999997</v>
      </c>
      <c r="R4081" s="46">
        <f>MIN(G4081,INDEX(Asumsi!$C$5:$C$7,MATCH(I4081,Asumsi!$A$5:$A$7,0)))</f>
        <v>0.05</v>
      </c>
      <c r="S4081" s="43">
        <f t="shared" si="510"/>
        <v>1</v>
      </c>
      <c r="T4081" s="45">
        <f t="shared" si="511"/>
        <v>11732.379999999994</v>
      </c>
      <c r="U4081" s="45">
        <f>IF(L4081=1,F4081*INDEX(Asumsi!$B$5:$B$7,MATCH(I4081,Asumsi!$A$5:$A$7,0))-F4081*R4081,0)</f>
        <v>293309.49999999994</v>
      </c>
      <c r="V4081" s="45">
        <f>IF(S4081=1,U4081*(1-Asumsi!$B$10),U4081)</f>
        <v>278644.02499999991</v>
      </c>
    </row>
    <row r="4082" spans="1:22" x14ac:dyDescent="0.35">
      <c r="A4082" s="43">
        <v>45734</v>
      </c>
      <c r="B4082" s="43" t="s">
        <v>202</v>
      </c>
      <c r="C4082" s="43" t="s">
        <v>887</v>
      </c>
      <c r="D4082" s="44">
        <v>41107</v>
      </c>
      <c r="E4082" s="43">
        <v>47</v>
      </c>
      <c r="F4082" s="43">
        <v>1115040</v>
      </c>
      <c r="G4082" s="43">
        <v>0.03</v>
      </c>
      <c r="H4082" s="43">
        <v>33451</v>
      </c>
      <c r="I4082" s="43" t="s">
        <v>76</v>
      </c>
      <c r="J4082" s="43" t="s">
        <v>147</v>
      </c>
      <c r="K4082" s="43">
        <f t="shared" si="504"/>
        <v>2012</v>
      </c>
      <c r="L4082" s="43">
        <f t="shared" si="505"/>
        <v>1</v>
      </c>
      <c r="M4082" s="43">
        <f t="shared" si="506"/>
        <v>0</v>
      </c>
      <c r="N4082" s="43">
        <f t="shared" si="507"/>
        <v>1</v>
      </c>
      <c r="O4082" s="43" t="str">
        <f t="shared" si="508"/>
        <v>B: 1-3%</v>
      </c>
      <c r="P4082" s="45">
        <f t="shared" si="509"/>
        <v>1081589</v>
      </c>
      <c r="Q4082" s="45">
        <f>IF(L4082=1,F4082*INDEX(Asumsi!$B$5:$B$7,MATCH(I4082,Asumsi!$A$5:$A$7,0))-H4082,0)</f>
        <v>301061</v>
      </c>
      <c r="R4082" s="46">
        <f>MIN(G4082,INDEX(Asumsi!$C$5:$C$7,MATCH(I4082,Asumsi!$A$5:$A$7,0)))</f>
        <v>0.03</v>
      </c>
      <c r="S4082" s="43">
        <f t="shared" si="510"/>
        <v>0</v>
      </c>
      <c r="T4082" s="45">
        <f t="shared" si="511"/>
        <v>0</v>
      </c>
      <c r="U4082" s="45">
        <f>IF(L4082=1,F4082*INDEX(Asumsi!$B$5:$B$7,MATCH(I4082,Asumsi!$A$5:$A$7,0))-F4082*R4082,0)</f>
        <v>301060.8</v>
      </c>
      <c r="V4082" s="45">
        <f>IF(S4082=1,U4082*(1-Asumsi!$B$10),U4082)</f>
        <v>301060.8</v>
      </c>
    </row>
    <row r="4083" spans="1:22" x14ac:dyDescent="0.35">
      <c r="A4083" s="43">
        <v>45959</v>
      </c>
      <c r="B4083" s="43" t="s">
        <v>202</v>
      </c>
      <c r="C4083" s="43" t="s">
        <v>880</v>
      </c>
      <c r="D4083" s="44">
        <v>40153</v>
      </c>
      <c r="E4083" s="43">
        <v>15</v>
      </c>
      <c r="F4083" s="43">
        <v>403480</v>
      </c>
      <c r="G4083" s="43">
        <v>0.08</v>
      </c>
      <c r="H4083" s="43">
        <v>32278</v>
      </c>
      <c r="I4083" s="43" t="s">
        <v>76</v>
      </c>
      <c r="J4083" s="43" t="s">
        <v>138</v>
      </c>
      <c r="K4083" s="43">
        <f t="shared" si="504"/>
        <v>2009</v>
      </c>
      <c r="L4083" s="43">
        <f t="shared" si="505"/>
        <v>1</v>
      </c>
      <c r="M4083" s="43">
        <f t="shared" si="506"/>
        <v>0</v>
      </c>
      <c r="N4083" s="43">
        <f t="shared" si="507"/>
        <v>1</v>
      </c>
      <c r="O4083" s="43" t="str">
        <f t="shared" si="508"/>
        <v>D: 7%+</v>
      </c>
      <c r="P4083" s="45">
        <f t="shared" si="509"/>
        <v>371202</v>
      </c>
      <c r="Q4083" s="45">
        <f>IF(L4083=1,F4083*INDEX(Asumsi!$B$5:$B$7,MATCH(I4083,Asumsi!$A$5:$A$7,0))-H4083,0)</f>
        <v>88766</v>
      </c>
      <c r="R4083" s="46">
        <f>MIN(G4083,INDEX(Asumsi!$C$5:$C$7,MATCH(I4083,Asumsi!$A$5:$A$7,0)))</f>
        <v>0.05</v>
      </c>
      <c r="S4083" s="43">
        <f t="shared" si="510"/>
        <v>1</v>
      </c>
      <c r="T4083" s="45">
        <f t="shared" si="511"/>
        <v>12104.4</v>
      </c>
      <c r="U4083" s="45">
        <f>IF(L4083=1,F4083*INDEX(Asumsi!$B$5:$B$7,MATCH(I4083,Asumsi!$A$5:$A$7,0))-F4083*R4083,0)</f>
        <v>100870</v>
      </c>
      <c r="V4083" s="45">
        <f>IF(S4083=1,U4083*(1-Asumsi!$B$10),U4083)</f>
        <v>95826.5</v>
      </c>
    </row>
    <row r="4084" spans="1:22" x14ac:dyDescent="0.35">
      <c r="A4084" s="43">
        <v>46981</v>
      </c>
      <c r="B4084" s="43" t="s">
        <v>202</v>
      </c>
      <c r="C4084" s="43" t="s">
        <v>883</v>
      </c>
      <c r="D4084" s="44">
        <v>39851</v>
      </c>
      <c r="E4084" s="43">
        <v>46</v>
      </c>
      <c r="F4084" s="43">
        <v>2797740</v>
      </c>
      <c r="G4084" s="43">
        <v>7.0000000000000007E-2</v>
      </c>
      <c r="H4084" s="43">
        <v>195842</v>
      </c>
      <c r="I4084" s="43" t="s">
        <v>76</v>
      </c>
      <c r="J4084" s="43" t="s">
        <v>138</v>
      </c>
      <c r="K4084" s="43">
        <f t="shared" si="504"/>
        <v>2009</v>
      </c>
      <c r="L4084" s="43">
        <f t="shared" si="505"/>
        <v>1</v>
      </c>
      <c r="M4084" s="43">
        <f t="shared" si="506"/>
        <v>0</v>
      </c>
      <c r="N4084" s="43">
        <f t="shared" si="507"/>
        <v>1</v>
      </c>
      <c r="O4084" s="43" t="str">
        <f t="shared" si="508"/>
        <v>D: 7%+</v>
      </c>
      <c r="P4084" s="45">
        <f t="shared" si="509"/>
        <v>2601898</v>
      </c>
      <c r="Q4084" s="45">
        <f>IF(L4084=1,F4084*INDEX(Asumsi!$B$5:$B$7,MATCH(I4084,Asumsi!$A$5:$A$7,0))-H4084,0)</f>
        <v>643480</v>
      </c>
      <c r="R4084" s="46">
        <f>MIN(G4084,INDEX(Asumsi!$C$5:$C$7,MATCH(I4084,Asumsi!$A$5:$A$7,0)))</f>
        <v>0.05</v>
      </c>
      <c r="S4084" s="43">
        <f t="shared" si="510"/>
        <v>1</v>
      </c>
      <c r="T4084" s="45">
        <f t="shared" si="511"/>
        <v>55954.80000000001</v>
      </c>
      <c r="U4084" s="45">
        <f>IF(L4084=1,F4084*INDEX(Asumsi!$B$5:$B$7,MATCH(I4084,Asumsi!$A$5:$A$7,0))-F4084*R4084,0)</f>
        <v>699435</v>
      </c>
      <c r="V4084" s="45">
        <f>IF(S4084=1,U4084*(1-Asumsi!$B$10),U4084)</f>
        <v>664463.25</v>
      </c>
    </row>
    <row r="4085" spans="1:22" x14ac:dyDescent="0.35">
      <c r="A4085" s="43">
        <v>47010</v>
      </c>
      <c r="B4085" s="43" t="s">
        <v>202</v>
      </c>
      <c r="C4085" s="43" t="s">
        <v>883</v>
      </c>
      <c r="D4085" s="44">
        <v>40819</v>
      </c>
      <c r="E4085" s="43">
        <v>11</v>
      </c>
      <c r="F4085" s="43">
        <v>2958280</v>
      </c>
      <c r="G4085" s="43">
        <v>0.06</v>
      </c>
      <c r="H4085" s="43">
        <v>177497</v>
      </c>
      <c r="I4085" s="43" t="s">
        <v>75</v>
      </c>
      <c r="J4085" s="43" t="s">
        <v>135</v>
      </c>
      <c r="K4085" s="43">
        <f t="shared" si="504"/>
        <v>2011</v>
      </c>
      <c r="L4085" s="43">
        <f t="shared" si="505"/>
        <v>1</v>
      </c>
      <c r="M4085" s="43">
        <f t="shared" si="506"/>
        <v>0</v>
      </c>
      <c r="N4085" s="43">
        <f t="shared" si="507"/>
        <v>1</v>
      </c>
      <c r="O4085" s="43" t="str">
        <f t="shared" si="508"/>
        <v>C: 4-6%</v>
      </c>
      <c r="P4085" s="45">
        <f t="shared" si="509"/>
        <v>2780783</v>
      </c>
      <c r="Q4085" s="45">
        <f>IF(L4085=1,F4085*INDEX(Asumsi!$B$5:$B$7,MATCH(I4085,Asumsi!$A$5:$A$7,0))-H4085,0)</f>
        <v>709987</v>
      </c>
      <c r="R4085" s="46">
        <f>MIN(G4085,INDEX(Asumsi!$C$5:$C$7,MATCH(I4085,Asumsi!$A$5:$A$7,0)))</f>
        <v>0.03</v>
      </c>
      <c r="S4085" s="43">
        <f t="shared" si="510"/>
        <v>1</v>
      </c>
      <c r="T4085" s="45">
        <f t="shared" si="511"/>
        <v>88748.4</v>
      </c>
      <c r="U4085" s="45">
        <f>IF(L4085=1,F4085*INDEX(Asumsi!$B$5:$B$7,MATCH(I4085,Asumsi!$A$5:$A$7,0))-F4085*R4085,0)</f>
        <v>798735.6</v>
      </c>
      <c r="V4085" s="45">
        <f>IF(S4085=1,U4085*(1-Asumsi!$B$10),U4085)</f>
        <v>758798.82</v>
      </c>
    </row>
    <row r="4086" spans="1:22" x14ac:dyDescent="0.35">
      <c r="A4086" s="43">
        <v>47717</v>
      </c>
      <c r="B4086" s="43" t="s">
        <v>202</v>
      </c>
      <c r="C4086" s="43" t="s">
        <v>886</v>
      </c>
      <c r="D4086" s="44">
        <v>40894</v>
      </c>
      <c r="E4086" s="43">
        <v>35</v>
      </c>
      <c r="F4086" s="43">
        <v>346440</v>
      </c>
      <c r="G4086" s="43">
        <v>0.04</v>
      </c>
      <c r="H4086" s="43">
        <v>13858</v>
      </c>
      <c r="I4086" s="43" t="s">
        <v>76</v>
      </c>
      <c r="J4086" s="43" t="s">
        <v>149</v>
      </c>
      <c r="K4086" s="43">
        <f t="shared" si="504"/>
        <v>2011</v>
      </c>
      <c r="L4086" s="43">
        <f t="shared" si="505"/>
        <v>1</v>
      </c>
      <c r="M4086" s="43">
        <f t="shared" si="506"/>
        <v>0</v>
      </c>
      <c r="N4086" s="43">
        <f t="shared" si="507"/>
        <v>1</v>
      </c>
      <c r="O4086" s="43" t="str">
        <f t="shared" si="508"/>
        <v>C: 4-6%</v>
      </c>
      <c r="P4086" s="45">
        <f t="shared" si="509"/>
        <v>332582</v>
      </c>
      <c r="Q4086" s="45">
        <f>IF(L4086=1,F4086*INDEX(Asumsi!$B$5:$B$7,MATCH(I4086,Asumsi!$A$5:$A$7,0))-H4086,0)</f>
        <v>90074</v>
      </c>
      <c r="R4086" s="46">
        <f>MIN(G4086,INDEX(Asumsi!$C$5:$C$7,MATCH(I4086,Asumsi!$A$5:$A$7,0)))</f>
        <v>0.04</v>
      </c>
      <c r="S4086" s="43">
        <f t="shared" si="510"/>
        <v>0</v>
      </c>
      <c r="T4086" s="45">
        <f t="shared" si="511"/>
        <v>0</v>
      </c>
      <c r="U4086" s="45">
        <f>IF(L4086=1,F4086*INDEX(Asumsi!$B$5:$B$7,MATCH(I4086,Asumsi!$A$5:$A$7,0))-F4086*R4086,0)</f>
        <v>90074.4</v>
      </c>
      <c r="V4086" s="45">
        <f>IF(S4086=1,U4086*(1-Asumsi!$B$10),U4086)</f>
        <v>90074.4</v>
      </c>
    </row>
    <row r="4087" spans="1:22" x14ac:dyDescent="0.35">
      <c r="A4087" s="43">
        <v>48257</v>
      </c>
      <c r="B4087" s="43" t="s">
        <v>202</v>
      </c>
      <c r="C4087" s="43" t="s">
        <v>882</v>
      </c>
      <c r="D4087" s="44">
        <v>39925</v>
      </c>
      <c r="E4087" s="43">
        <v>45</v>
      </c>
      <c r="F4087" s="43">
        <v>442120</v>
      </c>
      <c r="G4087" s="43">
        <v>0.02</v>
      </c>
      <c r="H4087" s="43">
        <v>8842</v>
      </c>
      <c r="I4087" s="43" t="s">
        <v>76</v>
      </c>
      <c r="J4087" s="43" t="s">
        <v>138</v>
      </c>
      <c r="K4087" s="43">
        <f t="shared" si="504"/>
        <v>2009</v>
      </c>
      <c r="L4087" s="43">
        <f t="shared" si="505"/>
        <v>1</v>
      </c>
      <c r="M4087" s="43">
        <f t="shared" si="506"/>
        <v>0</v>
      </c>
      <c r="N4087" s="43">
        <f t="shared" si="507"/>
        <v>1</v>
      </c>
      <c r="O4087" s="43" t="str">
        <f t="shared" si="508"/>
        <v>B: 1-3%</v>
      </c>
      <c r="P4087" s="45">
        <f t="shared" si="509"/>
        <v>433278</v>
      </c>
      <c r="Q4087" s="45">
        <f>IF(L4087=1,F4087*INDEX(Asumsi!$B$5:$B$7,MATCH(I4087,Asumsi!$A$5:$A$7,0))-H4087,0)</f>
        <v>123794</v>
      </c>
      <c r="R4087" s="46">
        <f>MIN(G4087,INDEX(Asumsi!$C$5:$C$7,MATCH(I4087,Asumsi!$A$5:$A$7,0)))</f>
        <v>0.02</v>
      </c>
      <c r="S4087" s="43">
        <f t="shared" si="510"/>
        <v>0</v>
      </c>
      <c r="T4087" s="45">
        <f t="shared" si="511"/>
        <v>0</v>
      </c>
      <c r="U4087" s="45">
        <f>IF(L4087=1,F4087*INDEX(Asumsi!$B$5:$B$7,MATCH(I4087,Asumsi!$A$5:$A$7,0))-F4087*R4087,0)</f>
        <v>123793.60000000001</v>
      </c>
      <c r="V4087" s="45">
        <f>IF(S4087=1,U4087*(1-Asumsi!$B$10),U4087)</f>
        <v>123793.60000000001</v>
      </c>
    </row>
    <row r="4088" spans="1:22" x14ac:dyDescent="0.35">
      <c r="A4088" s="43">
        <v>48577</v>
      </c>
      <c r="B4088" s="43" t="s">
        <v>202</v>
      </c>
      <c r="C4088" s="43" t="s">
        <v>880</v>
      </c>
      <c r="D4088" s="44">
        <v>41098</v>
      </c>
      <c r="E4088" s="43">
        <v>6</v>
      </c>
      <c r="F4088" s="43">
        <v>403660</v>
      </c>
      <c r="G4088" s="43">
        <v>0.02</v>
      </c>
      <c r="H4088" s="43">
        <v>8073</v>
      </c>
      <c r="I4088" s="43" t="s">
        <v>76</v>
      </c>
      <c r="J4088" s="43" t="s">
        <v>145</v>
      </c>
      <c r="K4088" s="43">
        <f t="shared" si="504"/>
        <v>2012</v>
      </c>
      <c r="L4088" s="43">
        <f t="shared" si="505"/>
        <v>1</v>
      </c>
      <c r="M4088" s="43">
        <f t="shared" si="506"/>
        <v>0</v>
      </c>
      <c r="N4088" s="43">
        <f t="shared" si="507"/>
        <v>1</v>
      </c>
      <c r="O4088" s="43" t="str">
        <f t="shared" si="508"/>
        <v>B: 1-3%</v>
      </c>
      <c r="P4088" s="45">
        <f t="shared" si="509"/>
        <v>395587</v>
      </c>
      <c r="Q4088" s="45">
        <f>IF(L4088=1,F4088*INDEX(Asumsi!$B$5:$B$7,MATCH(I4088,Asumsi!$A$5:$A$7,0))-H4088,0)</f>
        <v>113025</v>
      </c>
      <c r="R4088" s="46">
        <f>MIN(G4088,INDEX(Asumsi!$C$5:$C$7,MATCH(I4088,Asumsi!$A$5:$A$7,0)))</f>
        <v>0.02</v>
      </c>
      <c r="S4088" s="43">
        <f t="shared" si="510"/>
        <v>0</v>
      </c>
      <c r="T4088" s="45">
        <f t="shared" si="511"/>
        <v>0</v>
      </c>
      <c r="U4088" s="45">
        <f>IF(L4088=1,F4088*INDEX(Asumsi!$B$5:$B$7,MATCH(I4088,Asumsi!$A$5:$A$7,0))-F4088*R4088,0)</f>
        <v>113024.8</v>
      </c>
      <c r="V4088" s="45">
        <f>IF(S4088=1,U4088*(1-Asumsi!$B$10),U4088)</f>
        <v>113024.8</v>
      </c>
    </row>
    <row r="4089" spans="1:22" x14ac:dyDescent="0.35">
      <c r="A4089" s="43">
        <v>49953</v>
      </c>
      <c r="B4089" s="43" t="s">
        <v>202</v>
      </c>
      <c r="C4089" s="43" t="s">
        <v>693</v>
      </c>
      <c r="D4089" s="44">
        <v>40985</v>
      </c>
      <c r="E4089" s="43">
        <v>18</v>
      </c>
      <c r="F4089" s="43">
        <v>567000</v>
      </c>
      <c r="G4089" s="43">
        <v>0.1</v>
      </c>
      <c r="H4089" s="43">
        <v>56700</v>
      </c>
      <c r="I4089" s="43" t="s">
        <v>77</v>
      </c>
      <c r="J4089" s="43" t="s">
        <v>142</v>
      </c>
      <c r="K4089" s="43">
        <f t="shared" si="504"/>
        <v>2012</v>
      </c>
      <c r="L4089" s="43">
        <f t="shared" si="505"/>
        <v>1</v>
      </c>
      <c r="M4089" s="43">
        <f t="shared" si="506"/>
        <v>0</v>
      </c>
      <c r="N4089" s="43">
        <f t="shared" si="507"/>
        <v>1</v>
      </c>
      <c r="O4089" s="43" t="str">
        <f t="shared" si="508"/>
        <v>D: 7%+</v>
      </c>
      <c r="P4089" s="45">
        <f t="shared" si="509"/>
        <v>510300</v>
      </c>
      <c r="Q4089" s="45">
        <f>IF(L4089=1,F4089*INDEX(Asumsi!$B$5:$B$7,MATCH(I4089,Asumsi!$A$5:$A$7,0))-H4089,0)</f>
        <v>113400</v>
      </c>
      <c r="R4089" s="46">
        <f>MIN(G4089,INDEX(Asumsi!$C$5:$C$7,MATCH(I4089,Asumsi!$A$5:$A$7,0)))</f>
        <v>0.05</v>
      </c>
      <c r="S4089" s="43">
        <f t="shared" si="510"/>
        <v>1</v>
      </c>
      <c r="T4089" s="45">
        <f t="shared" si="511"/>
        <v>28350</v>
      </c>
      <c r="U4089" s="45">
        <f>IF(L4089=1,F4089*INDEX(Asumsi!$B$5:$B$7,MATCH(I4089,Asumsi!$A$5:$A$7,0))-F4089*R4089,0)</f>
        <v>141750</v>
      </c>
      <c r="V4089" s="45">
        <f>IF(S4089=1,U4089*(1-Asumsi!$B$10),U4089)</f>
        <v>134662.5</v>
      </c>
    </row>
    <row r="4090" spans="1:22" x14ac:dyDescent="0.35">
      <c r="A4090" s="43">
        <v>51300</v>
      </c>
      <c r="B4090" s="43" t="s">
        <v>202</v>
      </c>
      <c r="C4090" s="43" t="s">
        <v>693</v>
      </c>
      <c r="D4090" s="44">
        <v>40831</v>
      </c>
      <c r="E4090" s="43">
        <v>43</v>
      </c>
      <c r="F4090" s="43">
        <v>688480</v>
      </c>
      <c r="G4090" s="43">
        <v>0.09</v>
      </c>
      <c r="H4090" s="43">
        <v>61963</v>
      </c>
      <c r="I4090" s="43" t="s">
        <v>77</v>
      </c>
      <c r="J4090" s="43" t="s">
        <v>142</v>
      </c>
      <c r="K4090" s="43">
        <f t="shared" si="504"/>
        <v>2011</v>
      </c>
      <c r="L4090" s="43">
        <f t="shared" si="505"/>
        <v>1</v>
      </c>
      <c r="M4090" s="43">
        <f t="shared" si="506"/>
        <v>0</v>
      </c>
      <c r="N4090" s="43">
        <f t="shared" si="507"/>
        <v>1</v>
      </c>
      <c r="O4090" s="43" t="str">
        <f t="shared" si="508"/>
        <v>D: 7%+</v>
      </c>
      <c r="P4090" s="45">
        <f t="shared" si="509"/>
        <v>626517</v>
      </c>
      <c r="Q4090" s="45">
        <f>IF(L4090=1,F4090*INDEX(Asumsi!$B$5:$B$7,MATCH(I4090,Asumsi!$A$5:$A$7,0))-H4090,0)</f>
        <v>144581</v>
      </c>
      <c r="R4090" s="46">
        <f>MIN(G4090,INDEX(Asumsi!$C$5:$C$7,MATCH(I4090,Asumsi!$A$5:$A$7,0)))</f>
        <v>0.05</v>
      </c>
      <c r="S4090" s="43">
        <f t="shared" si="510"/>
        <v>1</v>
      </c>
      <c r="T4090" s="45">
        <f t="shared" si="511"/>
        <v>27539.199999999997</v>
      </c>
      <c r="U4090" s="45">
        <f>IF(L4090=1,F4090*INDEX(Asumsi!$B$5:$B$7,MATCH(I4090,Asumsi!$A$5:$A$7,0))-F4090*R4090,0)</f>
        <v>172120</v>
      </c>
      <c r="V4090" s="45">
        <f>IF(S4090=1,U4090*(1-Asumsi!$B$10),U4090)</f>
        <v>163514</v>
      </c>
    </row>
    <row r="4091" spans="1:22" x14ac:dyDescent="0.35">
      <c r="A4091" s="43">
        <v>51687</v>
      </c>
      <c r="B4091" s="43" t="s">
        <v>202</v>
      </c>
      <c r="C4091" s="43" t="s">
        <v>814</v>
      </c>
      <c r="D4091" s="44">
        <v>40797</v>
      </c>
      <c r="E4091" s="43">
        <v>42</v>
      </c>
      <c r="F4091" s="43">
        <v>497840</v>
      </c>
      <c r="G4091" s="43">
        <v>0.01</v>
      </c>
      <c r="H4091" s="43">
        <v>4978</v>
      </c>
      <c r="I4091" s="43" t="s">
        <v>76</v>
      </c>
      <c r="J4091" s="43" t="s">
        <v>146</v>
      </c>
      <c r="K4091" s="43">
        <f t="shared" si="504"/>
        <v>2011</v>
      </c>
      <c r="L4091" s="43">
        <f t="shared" si="505"/>
        <v>1</v>
      </c>
      <c r="M4091" s="43">
        <f t="shared" si="506"/>
        <v>0</v>
      </c>
      <c r="N4091" s="43">
        <f t="shared" si="507"/>
        <v>1</v>
      </c>
      <c r="O4091" s="43" t="str">
        <f t="shared" si="508"/>
        <v>B: 1-3%</v>
      </c>
      <c r="P4091" s="45">
        <f t="shared" si="509"/>
        <v>492862</v>
      </c>
      <c r="Q4091" s="45">
        <f>IF(L4091=1,F4091*INDEX(Asumsi!$B$5:$B$7,MATCH(I4091,Asumsi!$A$5:$A$7,0))-H4091,0)</f>
        <v>144374</v>
      </c>
      <c r="R4091" s="46">
        <f>MIN(G4091,INDEX(Asumsi!$C$5:$C$7,MATCH(I4091,Asumsi!$A$5:$A$7,0)))</f>
        <v>0.01</v>
      </c>
      <c r="S4091" s="43">
        <f t="shared" si="510"/>
        <v>0</v>
      </c>
      <c r="T4091" s="45">
        <f t="shared" si="511"/>
        <v>0</v>
      </c>
      <c r="U4091" s="45">
        <f>IF(L4091=1,F4091*INDEX(Asumsi!$B$5:$B$7,MATCH(I4091,Asumsi!$A$5:$A$7,0))-F4091*R4091,0)</f>
        <v>144373.6</v>
      </c>
      <c r="V4091" s="45">
        <f>IF(S4091=1,U4091*(1-Asumsi!$B$10),U4091)</f>
        <v>144373.6</v>
      </c>
    </row>
    <row r="4092" spans="1:22" x14ac:dyDescent="0.35">
      <c r="A4092" s="43">
        <v>51974</v>
      </c>
      <c r="B4092" s="43" t="s">
        <v>202</v>
      </c>
      <c r="C4092" s="43" t="s">
        <v>888</v>
      </c>
      <c r="D4092" s="44">
        <v>40569</v>
      </c>
      <c r="E4092" s="43">
        <v>10</v>
      </c>
      <c r="F4092" s="43">
        <v>2580740</v>
      </c>
      <c r="G4092" s="43">
        <v>0.05</v>
      </c>
      <c r="H4092" s="43">
        <v>129037</v>
      </c>
      <c r="I4092" s="43" t="s">
        <v>76</v>
      </c>
      <c r="J4092" s="43" t="s">
        <v>141</v>
      </c>
      <c r="K4092" s="43">
        <f t="shared" si="504"/>
        <v>2011</v>
      </c>
      <c r="L4092" s="43">
        <f t="shared" si="505"/>
        <v>1</v>
      </c>
      <c r="M4092" s="43">
        <f t="shared" si="506"/>
        <v>0</v>
      </c>
      <c r="N4092" s="43">
        <f t="shared" si="507"/>
        <v>1</v>
      </c>
      <c r="O4092" s="43" t="str">
        <f t="shared" si="508"/>
        <v>C: 4-6%</v>
      </c>
      <c r="P4092" s="45">
        <f t="shared" si="509"/>
        <v>2451703</v>
      </c>
      <c r="Q4092" s="45">
        <f>IF(L4092=1,F4092*INDEX(Asumsi!$B$5:$B$7,MATCH(I4092,Asumsi!$A$5:$A$7,0))-H4092,0)</f>
        <v>645185</v>
      </c>
      <c r="R4092" s="46">
        <f>MIN(G4092,INDEX(Asumsi!$C$5:$C$7,MATCH(I4092,Asumsi!$A$5:$A$7,0)))</f>
        <v>0.05</v>
      </c>
      <c r="S4092" s="43">
        <f t="shared" si="510"/>
        <v>0</v>
      </c>
      <c r="T4092" s="45">
        <f t="shared" si="511"/>
        <v>0</v>
      </c>
      <c r="U4092" s="45">
        <f>IF(L4092=1,F4092*INDEX(Asumsi!$B$5:$B$7,MATCH(I4092,Asumsi!$A$5:$A$7,0))-F4092*R4092,0)</f>
        <v>645185</v>
      </c>
      <c r="V4092" s="45">
        <f>IF(S4092=1,U4092*(1-Asumsi!$B$10),U4092)</f>
        <v>645185</v>
      </c>
    </row>
    <row r="4093" spans="1:22" x14ac:dyDescent="0.35">
      <c r="A4093" s="43">
        <v>52676</v>
      </c>
      <c r="B4093" s="43" t="s">
        <v>202</v>
      </c>
      <c r="C4093" s="43" t="s">
        <v>887</v>
      </c>
      <c r="D4093" s="44">
        <v>41149</v>
      </c>
      <c r="E4093" s="43">
        <v>46</v>
      </c>
      <c r="F4093" s="43">
        <v>1958880</v>
      </c>
      <c r="G4093" s="43">
        <v>0.01</v>
      </c>
      <c r="H4093" s="43">
        <v>19589</v>
      </c>
      <c r="I4093" s="43" t="s">
        <v>76</v>
      </c>
      <c r="J4093" s="43" t="s">
        <v>145</v>
      </c>
      <c r="K4093" s="43">
        <f t="shared" si="504"/>
        <v>2012</v>
      </c>
      <c r="L4093" s="43">
        <f t="shared" si="505"/>
        <v>1</v>
      </c>
      <c r="M4093" s="43">
        <f t="shared" si="506"/>
        <v>0</v>
      </c>
      <c r="N4093" s="43">
        <f t="shared" si="507"/>
        <v>1</v>
      </c>
      <c r="O4093" s="43" t="str">
        <f t="shared" si="508"/>
        <v>B: 1-3%</v>
      </c>
      <c r="P4093" s="45">
        <f t="shared" si="509"/>
        <v>1939291</v>
      </c>
      <c r="Q4093" s="45">
        <f>IF(L4093=1,F4093*INDEX(Asumsi!$B$5:$B$7,MATCH(I4093,Asumsi!$A$5:$A$7,0))-H4093,0)</f>
        <v>568075</v>
      </c>
      <c r="R4093" s="46">
        <f>MIN(G4093,INDEX(Asumsi!$C$5:$C$7,MATCH(I4093,Asumsi!$A$5:$A$7,0)))</f>
        <v>0.01</v>
      </c>
      <c r="S4093" s="43">
        <f t="shared" si="510"/>
        <v>0</v>
      </c>
      <c r="T4093" s="45">
        <f t="shared" si="511"/>
        <v>0</v>
      </c>
      <c r="U4093" s="45">
        <f>IF(L4093=1,F4093*INDEX(Asumsi!$B$5:$B$7,MATCH(I4093,Asumsi!$A$5:$A$7,0))-F4093*R4093,0)</f>
        <v>568075.19999999995</v>
      </c>
      <c r="V4093" s="45">
        <f>IF(S4093=1,U4093*(1-Asumsi!$B$10),U4093)</f>
        <v>568075.19999999995</v>
      </c>
    </row>
    <row r="4094" spans="1:22" x14ac:dyDescent="0.35">
      <c r="A4094" s="43">
        <v>53153</v>
      </c>
      <c r="B4094" s="43" t="s">
        <v>202</v>
      </c>
      <c r="C4094" s="43" t="s">
        <v>442</v>
      </c>
      <c r="D4094" s="44">
        <v>40079</v>
      </c>
      <c r="E4094" s="43">
        <v>29</v>
      </c>
      <c r="F4094" s="43">
        <v>1150720</v>
      </c>
      <c r="G4094" s="43">
        <v>0.1</v>
      </c>
      <c r="H4094" s="43">
        <v>115072</v>
      </c>
      <c r="I4094" s="43" t="s">
        <v>76</v>
      </c>
      <c r="J4094" s="43" t="s">
        <v>141</v>
      </c>
      <c r="K4094" s="43">
        <f t="shared" si="504"/>
        <v>2009</v>
      </c>
      <c r="L4094" s="43">
        <f t="shared" si="505"/>
        <v>1</v>
      </c>
      <c r="M4094" s="43">
        <f t="shared" si="506"/>
        <v>0</v>
      </c>
      <c r="N4094" s="43">
        <f t="shared" si="507"/>
        <v>1</v>
      </c>
      <c r="O4094" s="43" t="str">
        <f t="shared" si="508"/>
        <v>D: 7%+</v>
      </c>
      <c r="P4094" s="45">
        <f t="shared" si="509"/>
        <v>1035648</v>
      </c>
      <c r="Q4094" s="45">
        <f>IF(L4094=1,F4094*INDEX(Asumsi!$B$5:$B$7,MATCH(I4094,Asumsi!$A$5:$A$7,0))-H4094,0)</f>
        <v>230144</v>
      </c>
      <c r="R4094" s="46">
        <f>MIN(G4094,INDEX(Asumsi!$C$5:$C$7,MATCH(I4094,Asumsi!$A$5:$A$7,0)))</f>
        <v>0.05</v>
      </c>
      <c r="S4094" s="43">
        <f t="shared" si="510"/>
        <v>1</v>
      </c>
      <c r="T4094" s="45">
        <f t="shared" si="511"/>
        <v>57536</v>
      </c>
      <c r="U4094" s="45">
        <f>IF(L4094=1,F4094*INDEX(Asumsi!$B$5:$B$7,MATCH(I4094,Asumsi!$A$5:$A$7,0))-F4094*R4094,0)</f>
        <v>287680</v>
      </c>
      <c r="V4094" s="45">
        <f>IF(S4094=1,U4094*(1-Asumsi!$B$10),U4094)</f>
        <v>273296</v>
      </c>
    </row>
    <row r="4095" spans="1:22" x14ac:dyDescent="0.35">
      <c r="A4095" s="43">
        <v>53895</v>
      </c>
      <c r="B4095" s="43" t="s">
        <v>202</v>
      </c>
      <c r="C4095" s="43" t="s">
        <v>887</v>
      </c>
      <c r="D4095" s="44">
        <v>40790</v>
      </c>
      <c r="E4095" s="43">
        <v>21</v>
      </c>
      <c r="F4095" s="43">
        <v>15845380</v>
      </c>
      <c r="G4095" s="43">
        <v>0.1</v>
      </c>
      <c r="H4095" s="43">
        <v>1584538</v>
      </c>
      <c r="I4095" s="43" t="s">
        <v>76</v>
      </c>
      <c r="J4095" s="43" t="s">
        <v>140</v>
      </c>
      <c r="K4095" s="43">
        <f t="shared" si="504"/>
        <v>2011</v>
      </c>
      <c r="L4095" s="43">
        <f t="shared" si="505"/>
        <v>1</v>
      </c>
      <c r="M4095" s="43">
        <f t="shared" si="506"/>
        <v>0</v>
      </c>
      <c r="N4095" s="43">
        <f t="shared" si="507"/>
        <v>1</v>
      </c>
      <c r="O4095" s="43" t="str">
        <f t="shared" si="508"/>
        <v>D: 7%+</v>
      </c>
      <c r="P4095" s="45">
        <f t="shared" si="509"/>
        <v>14260842</v>
      </c>
      <c r="Q4095" s="45">
        <f>IF(L4095=1,F4095*INDEX(Asumsi!$B$5:$B$7,MATCH(I4095,Asumsi!$A$5:$A$7,0))-H4095,0)</f>
        <v>3169076</v>
      </c>
      <c r="R4095" s="46">
        <f>MIN(G4095,INDEX(Asumsi!$C$5:$C$7,MATCH(I4095,Asumsi!$A$5:$A$7,0)))</f>
        <v>0.05</v>
      </c>
      <c r="S4095" s="43">
        <f t="shared" si="510"/>
        <v>1</v>
      </c>
      <c r="T4095" s="45">
        <f t="shared" si="511"/>
        <v>792269</v>
      </c>
      <c r="U4095" s="45">
        <f>IF(L4095=1,F4095*INDEX(Asumsi!$B$5:$B$7,MATCH(I4095,Asumsi!$A$5:$A$7,0))-F4095*R4095,0)</f>
        <v>3961345</v>
      </c>
      <c r="V4095" s="45">
        <f>IF(S4095=1,U4095*(1-Asumsi!$B$10),U4095)</f>
        <v>3763277.75</v>
      </c>
    </row>
    <row r="4096" spans="1:22" x14ac:dyDescent="0.35">
      <c r="A4096" s="43">
        <v>54497</v>
      </c>
      <c r="B4096" s="43" t="s">
        <v>202</v>
      </c>
      <c r="C4096" s="43" t="s">
        <v>754</v>
      </c>
      <c r="D4096" s="44">
        <v>40197</v>
      </c>
      <c r="E4096" s="43">
        <v>1</v>
      </c>
      <c r="F4096" s="43">
        <v>311020</v>
      </c>
      <c r="G4096" s="43">
        <v>7.0000000000000007E-2</v>
      </c>
      <c r="H4096" s="43">
        <v>21771</v>
      </c>
      <c r="I4096" s="43" t="s">
        <v>76</v>
      </c>
      <c r="J4096" s="43" t="s">
        <v>140</v>
      </c>
      <c r="K4096" s="43">
        <f t="shared" si="504"/>
        <v>2010</v>
      </c>
      <c r="L4096" s="43">
        <f t="shared" si="505"/>
        <v>1</v>
      </c>
      <c r="M4096" s="43">
        <f t="shared" si="506"/>
        <v>0</v>
      </c>
      <c r="N4096" s="43">
        <f t="shared" si="507"/>
        <v>1</v>
      </c>
      <c r="O4096" s="43" t="str">
        <f t="shared" si="508"/>
        <v>D: 7%+</v>
      </c>
      <c r="P4096" s="45">
        <f t="shared" si="509"/>
        <v>289249</v>
      </c>
      <c r="Q4096" s="45">
        <f>IF(L4096=1,F4096*INDEX(Asumsi!$B$5:$B$7,MATCH(I4096,Asumsi!$A$5:$A$7,0))-H4096,0)</f>
        <v>71535</v>
      </c>
      <c r="R4096" s="46">
        <f>MIN(G4096,INDEX(Asumsi!$C$5:$C$7,MATCH(I4096,Asumsi!$A$5:$A$7,0)))</f>
        <v>0.05</v>
      </c>
      <c r="S4096" s="43">
        <f t="shared" si="510"/>
        <v>1</v>
      </c>
      <c r="T4096" s="45">
        <f t="shared" si="511"/>
        <v>6220.4000000000015</v>
      </c>
      <c r="U4096" s="45">
        <f>IF(L4096=1,F4096*INDEX(Asumsi!$B$5:$B$7,MATCH(I4096,Asumsi!$A$5:$A$7,0))-F4096*R4096,0)</f>
        <v>77755</v>
      </c>
      <c r="V4096" s="45">
        <f>IF(S4096=1,U4096*(1-Asumsi!$B$10),U4096)</f>
        <v>73867.25</v>
      </c>
    </row>
    <row r="4097" spans="1:22" x14ac:dyDescent="0.35">
      <c r="A4097" s="43">
        <v>55296</v>
      </c>
      <c r="B4097" s="43" t="s">
        <v>202</v>
      </c>
      <c r="C4097" s="43" t="s">
        <v>452</v>
      </c>
      <c r="D4097" s="44">
        <v>41200</v>
      </c>
      <c r="E4097" s="43">
        <v>32</v>
      </c>
      <c r="F4097" s="43">
        <v>634120</v>
      </c>
      <c r="G4097" s="43">
        <v>0.05</v>
      </c>
      <c r="H4097" s="43">
        <v>31706</v>
      </c>
      <c r="I4097" s="43" t="s">
        <v>76</v>
      </c>
      <c r="J4097" s="43" t="s">
        <v>145</v>
      </c>
      <c r="K4097" s="43">
        <f t="shared" si="504"/>
        <v>2012</v>
      </c>
      <c r="L4097" s="43">
        <f t="shared" si="505"/>
        <v>1</v>
      </c>
      <c r="M4097" s="43">
        <f t="shared" si="506"/>
        <v>0</v>
      </c>
      <c r="N4097" s="43">
        <f t="shared" si="507"/>
        <v>1</v>
      </c>
      <c r="O4097" s="43" t="str">
        <f t="shared" si="508"/>
        <v>C: 4-6%</v>
      </c>
      <c r="P4097" s="45">
        <f t="shared" si="509"/>
        <v>602414</v>
      </c>
      <c r="Q4097" s="45">
        <f>IF(L4097=1,F4097*INDEX(Asumsi!$B$5:$B$7,MATCH(I4097,Asumsi!$A$5:$A$7,0))-H4097,0)</f>
        <v>158530</v>
      </c>
      <c r="R4097" s="46">
        <f>MIN(G4097,INDEX(Asumsi!$C$5:$C$7,MATCH(I4097,Asumsi!$A$5:$A$7,0)))</f>
        <v>0.05</v>
      </c>
      <c r="S4097" s="43">
        <f t="shared" si="510"/>
        <v>0</v>
      </c>
      <c r="T4097" s="45">
        <f t="shared" si="511"/>
        <v>0</v>
      </c>
      <c r="U4097" s="45">
        <f>IF(L4097=1,F4097*INDEX(Asumsi!$B$5:$B$7,MATCH(I4097,Asumsi!$A$5:$A$7,0))-F4097*R4097,0)</f>
        <v>158530</v>
      </c>
      <c r="V4097" s="45">
        <f>IF(S4097=1,U4097*(1-Asumsi!$B$10),U4097)</f>
        <v>158530</v>
      </c>
    </row>
    <row r="4098" spans="1:22" x14ac:dyDescent="0.35">
      <c r="A4098" s="43">
        <v>55654</v>
      </c>
      <c r="B4098" s="43" t="s">
        <v>202</v>
      </c>
      <c r="C4098" s="43" t="s">
        <v>693</v>
      </c>
      <c r="D4098" s="44">
        <v>40440</v>
      </c>
      <c r="E4098" s="43">
        <v>2</v>
      </c>
      <c r="F4098" s="43">
        <v>34600</v>
      </c>
      <c r="G4098" s="43">
        <v>0.04</v>
      </c>
      <c r="H4098" s="43">
        <v>1384</v>
      </c>
      <c r="I4098" s="43" t="s">
        <v>75</v>
      </c>
      <c r="J4098" s="43" t="s">
        <v>144</v>
      </c>
      <c r="K4098" s="43">
        <f t="shared" ref="K4098:K4161" si="512">YEAR(D4098)</f>
        <v>2010</v>
      </c>
      <c r="L4098" s="43">
        <f t="shared" ref="L4098:L4161" si="513">IF(B4098="Order Finished",1,0)</f>
        <v>1</v>
      </c>
      <c r="M4098" s="43">
        <f t="shared" ref="M4098:M4161" si="514">IF(B4098="Order Returned",1,0)</f>
        <v>0</v>
      </c>
      <c r="N4098" s="43">
        <f t="shared" ref="N4098:N4161" si="515">IF(B4098="Order Cancelled",0,1)</f>
        <v>1</v>
      </c>
      <c r="O4098" s="43" t="str">
        <f t="shared" ref="O4098:O4161" si="516">IF(G4098=0,"A: 0%",IF(G4098&lt;=0.03,"B: 1-3%",IF(G4098&lt;=0.06,"C: 4-6%","D: 7%+")))</f>
        <v>C: 4-6%</v>
      </c>
      <c r="P4098" s="45">
        <f t="shared" ref="P4098:P4161" si="517">IF(L4098=1,F4098-H4098,0)</f>
        <v>33216</v>
      </c>
      <c r="Q4098" s="45">
        <f>IF(L4098=1,F4098*INDEX(Asumsi!$B$5:$B$7,MATCH(I4098,Asumsi!$A$5:$A$7,0))-H4098,0)</f>
        <v>8996</v>
      </c>
      <c r="R4098" s="46">
        <f>MIN(G4098,INDEX(Asumsi!$C$5:$C$7,MATCH(I4098,Asumsi!$A$5:$A$7,0)))</f>
        <v>0.03</v>
      </c>
      <c r="S4098" s="43">
        <f t="shared" ref="S4098:S4161" si="518">IF(G4098&gt;R4098,1,0)</f>
        <v>1</v>
      </c>
      <c r="T4098" s="45">
        <f t="shared" ref="T4098:T4161" si="519">IF(L4098=1,F4098*(G4098-R4098),0)</f>
        <v>346.00000000000006</v>
      </c>
      <c r="U4098" s="45">
        <f>IF(L4098=1,F4098*INDEX(Asumsi!$B$5:$B$7,MATCH(I4098,Asumsi!$A$5:$A$7,0))-F4098*R4098,0)</f>
        <v>9342</v>
      </c>
      <c r="V4098" s="45">
        <f>IF(S4098=1,U4098*(1-Asumsi!$B$10),U4098)</f>
        <v>8874.9</v>
      </c>
    </row>
    <row r="4099" spans="1:22" x14ac:dyDescent="0.35">
      <c r="A4099" s="43">
        <v>56387</v>
      </c>
      <c r="B4099" s="43" t="s">
        <v>209</v>
      </c>
      <c r="C4099" s="43" t="s">
        <v>889</v>
      </c>
      <c r="D4099" s="44">
        <v>40683</v>
      </c>
      <c r="E4099" s="43">
        <v>32</v>
      </c>
      <c r="F4099" s="43">
        <v>256280</v>
      </c>
      <c r="G4099" s="43">
        <v>0.1</v>
      </c>
      <c r="H4099" s="43">
        <v>25628</v>
      </c>
      <c r="I4099" s="43" t="s">
        <v>76</v>
      </c>
      <c r="J4099" s="43" t="s">
        <v>138</v>
      </c>
      <c r="K4099" s="43">
        <f t="shared" si="512"/>
        <v>2011</v>
      </c>
      <c r="L4099" s="43">
        <f t="shared" si="513"/>
        <v>0</v>
      </c>
      <c r="M4099" s="43">
        <f t="shared" si="514"/>
        <v>1</v>
      </c>
      <c r="N4099" s="43">
        <f t="shared" si="515"/>
        <v>1</v>
      </c>
      <c r="O4099" s="43" t="str">
        <f t="shared" si="516"/>
        <v>D: 7%+</v>
      </c>
      <c r="P4099" s="45">
        <f t="shared" si="517"/>
        <v>0</v>
      </c>
      <c r="Q4099" s="45">
        <f>IF(L4099=1,F4099*INDEX(Asumsi!$B$5:$B$7,MATCH(I4099,Asumsi!$A$5:$A$7,0))-H4099,0)</f>
        <v>0</v>
      </c>
      <c r="R4099" s="46">
        <f>MIN(G4099,INDEX(Asumsi!$C$5:$C$7,MATCH(I4099,Asumsi!$A$5:$A$7,0)))</f>
        <v>0.05</v>
      </c>
      <c r="S4099" s="43">
        <f t="shared" si="518"/>
        <v>1</v>
      </c>
      <c r="T4099" s="45">
        <f t="shared" si="519"/>
        <v>0</v>
      </c>
      <c r="U4099" s="45">
        <f>IF(L4099=1,F4099*INDEX(Asumsi!$B$5:$B$7,MATCH(I4099,Asumsi!$A$5:$A$7,0))-F4099*R4099,0)</f>
        <v>0</v>
      </c>
      <c r="V4099" s="45">
        <f>IF(S4099=1,U4099*(1-Asumsi!$B$10),U4099)</f>
        <v>0</v>
      </c>
    </row>
    <row r="4100" spans="1:22" x14ac:dyDescent="0.35">
      <c r="A4100" s="43">
        <v>56743</v>
      </c>
      <c r="B4100" s="43" t="s">
        <v>202</v>
      </c>
      <c r="C4100" s="43" t="s">
        <v>885</v>
      </c>
      <c r="D4100" s="44">
        <v>40716</v>
      </c>
      <c r="E4100" s="43">
        <v>23</v>
      </c>
      <c r="F4100" s="43">
        <v>1048500</v>
      </c>
      <c r="G4100" s="43">
        <v>0.06</v>
      </c>
      <c r="H4100" s="43">
        <v>62910</v>
      </c>
      <c r="I4100" s="43" t="s">
        <v>75</v>
      </c>
      <c r="J4100" s="43" t="s">
        <v>144</v>
      </c>
      <c r="K4100" s="43">
        <f t="shared" si="512"/>
        <v>2011</v>
      </c>
      <c r="L4100" s="43">
        <f t="shared" si="513"/>
        <v>1</v>
      </c>
      <c r="M4100" s="43">
        <f t="shared" si="514"/>
        <v>0</v>
      </c>
      <c r="N4100" s="43">
        <f t="shared" si="515"/>
        <v>1</v>
      </c>
      <c r="O4100" s="43" t="str">
        <f t="shared" si="516"/>
        <v>C: 4-6%</v>
      </c>
      <c r="P4100" s="45">
        <f t="shared" si="517"/>
        <v>985590</v>
      </c>
      <c r="Q4100" s="45">
        <f>IF(L4100=1,F4100*INDEX(Asumsi!$B$5:$B$7,MATCH(I4100,Asumsi!$A$5:$A$7,0))-H4100,0)</f>
        <v>251640</v>
      </c>
      <c r="R4100" s="46">
        <f>MIN(G4100,INDEX(Asumsi!$C$5:$C$7,MATCH(I4100,Asumsi!$A$5:$A$7,0)))</f>
        <v>0.03</v>
      </c>
      <c r="S4100" s="43">
        <f t="shared" si="518"/>
        <v>1</v>
      </c>
      <c r="T4100" s="45">
        <f t="shared" si="519"/>
        <v>31455</v>
      </c>
      <c r="U4100" s="45">
        <f>IF(L4100=1,F4100*INDEX(Asumsi!$B$5:$B$7,MATCH(I4100,Asumsi!$A$5:$A$7,0))-F4100*R4100,0)</f>
        <v>283095</v>
      </c>
      <c r="V4100" s="45">
        <f>IF(S4100=1,U4100*(1-Asumsi!$B$10),U4100)</f>
        <v>268940.25</v>
      </c>
    </row>
    <row r="4101" spans="1:22" x14ac:dyDescent="0.35">
      <c r="A4101" s="43">
        <v>56805</v>
      </c>
      <c r="B4101" s="43" t="s">
        <v>202</v>
      </c>
      <c r="C4101" s="43" t="s">
        <v>814</v>
      </c>
      <c r="D4101" s="44">
        <v>41065</v>
      </c>
      <c r="E4101" s="43">
        <v>38</v>
      </c>
      <c r="F4101" s="43">
        <v>29506160</v>
      </c>
      <c r="G4101" s="43">
        <v>0.01</v>
      </c>
      <c r="H4101" s="43">
        <v>295062</v>
      </c>
      <c r="I4101" s="43" t="s">
        <v>76</v>
      </c>
      <c r="J4101" s="43" t="s">
        <v>140</v>
      </c>
      <c r="K4101" s="43">
        <f t="shared" si="512"/>
        <v>2012</v>
      </c>
      <c r="L4101" s="43">
        <f t="shared" si="513"/>
        <v>1</v>
      </c>
      <c r="M4101" s="43">
        <f t="shared" si="514"/>
        <v>0</v>
      </c>
      <c r="N4101" s="43">
        <f t="shared" si="515"/>
        <v>1</v>
      </c>
      <c r="O4101" s="43" t="str">
        <f t="shared" si="516"/>
        <v>B: 1-3%</v>
      </c>
      <c r="P4101" s="45">
        <f t="shared" si="517"/>
        <v>29211098</v>
      </c>
      <c r="Q4101" s="45">
        <f>IF(L4101=1,F4101*INDEX(Asumsi!$B$5:$B$7,MATCH(I4101,Asumsi!$A$5:$A$7,0))-H4101,0)</f>
        <v>8556786</v>
      </c>
      <c r="R4101" s="46">
        <f>MIN(G4101,INDEX(Asumsi!$C$5:$C$7,MATCH(I4101,Asumsi!$A$5:$A$7,0)))</f>
        <v>0.01</v>
      </c>
      <c r="S4101" s="43">
        <f t="shared" si="518"/>
        <v>0</v>
      </c>
      <c r="T4101" s="45">
        <f t="shared" si="519"/>
        <v>0</v>
      </c>
      <c r="U4101" s="45">
        <f>IF(L4101=1,F4101*INDEX(Asumsi!$B$5:$B$7,MATCH(I4101,Asumsi!$A$5:$A$7,0))-F4101*R4101,0)</f>
        <v>8556786.4000000004</v>
      </c>
      <c r="V4101" s="45">
        <f>IF(S4101=1,U4101*(1-Asumsi!$B$10),U4101)</f>
        <v>8556786.4000000004</v>
      </c>
    </row>
    <row r="4102" spans="1:22" x14ac:dyDescent="0.35">
      <c r="A4102" s="43">
        <v>56838</v>
      </c>
      <c r="B4102" s="43" t="s">
        <v>202</v>
      </c>
      <c r="C4102" s="43" t="s">
        <v>880</v>
      </c>
      <c r="D4102" s="44">
        <v>40753</v>
      </c>
      <c r="E4102" s="43">
        <v>44</v>
      </c>
      <c r="F4102" s="43">
        <v>8652540</v>
      </c>
      <c r="G4102" s="43">
        <v>0.09</v>
      </c>
      <c r="H4102" s="43">
        <v>778729</v>
      </c>
      <c r="I4102" s="43" t="s">
        <v>77</v>
      </c>
      <c r="J4102" s="43" t="s">
        <v>142</v>
      </c>
      <c r="K4102" s="43">
        <f t="shared" si="512"/>
        <v>2011</v>
      </c>
      <c r="L4102" s="43">
        <f t="shared" si="513"/>
        <v>1</v>
      </c>
      <c r="M4102" s="43">
        <f t="shared" si="514"/>
        <v>0</v>
      </c>
      <c r="N4102" s="43">
        <f t="shared" si="515"/>
        <v>1</v>
      </c>
      <c r="O4102" s="43" t="str">
        <f t="shared" si="516"/>
        <v>D: 7%+</v>
      </c>
      <c r="P4102" s="45">
        <f t="shared" si="517"/>
        <v>7873811</v>
      </c>
      <c r="Q4102" s="45">
        <f>IF(L4102=1,F4102*INDEX(Asumsi!$B$5:$B$7,MATCH(I4102,Asumsi!$A$5:$A$7,0))-H4102,0)</f>
        <v>1817033</v>
      </c>
      <c r="R4102" s="46">
        <f>MIN(G4102,INDEX(Asumsi!$C$5:$C$7,MATCH(I4102,Asumsi!$A$5:$A$7,0)))</f>
        <v>0.05</v>
      </c>
      <c r="S4102" s="43">
        <f t="shared" si="518"/>
        <v>1</v>
      </c>
      <c r="T4102" s="45">
        <f t="shared" si="519"/>
        <v>346101.59999999992</v>
      </c>
      <c r="U4102" s="45">
        <f>IF(L4102=1,F4102*INDEX(Asumsi!$B$5:$B$7,MATCH(I4102,Asumsi!$A$5:$A$7,0))-F4102*R4102,0)</f>
        <v>2163135</v>
      </c>
      <c r="V4102" s="45">
        <f>IF(S4102=1,U4102*(1-Asumsi!$B$10),U4102)</f>
        <v>2054978.25</v>
      </c>
    </row>
    <row r="4103" spans="1:22" x14ac:dyDescent="0.35">
      <c r="A4103" s="43">
        <v>57095</v>
      </c>
      <c r="B4103" s="43" t="s">
        <v>202</v>
      </c>
      <c r="C4103" s="43" t="s">
        <v>442</v>
      </c>
      <c r="D4103" s="44">
        <v>40625</v>
      </c>
      <c r="E4103" s="43">
        <v>37</v>
      </c>
      <c r="F4103" s="43">
        <v>509860</v>
      </c>
      <c r="G4103" s="43">
        <v>0.01</v>
      </c>
      <c r="H4103" s="43">
        <v>5099</v>
      </c>
      <c r="I4103" s="43" t="s">
        <v>76</v>
      </c>
      <c r="J4103" s="43" t="s">
        <v>138</v>
      </c>
      <c r="K4103" s="43">
        <f t="shared" si="512"/>
        <v>2011</v>
      </c>
      <c r="L4103" s="43">
        <f t="shared" si="513"/>
        <v>1</v>
      </c>
      <c r="M4103" s="43">
        <f t="shared" si="514"/>
        <v>0</v>
      </c>
      <c r="N4103" s="43">
        <f t="shared" si="515"/>
        <v>1</v>
      </c>
      <c r="O4103" s="43" t="str">
        <f t="shared" si="516"/>
        <v>B: 1-3%</v>
      </c>
      <c r="P4103" s="45">
        <f t="shared" si="517"/>
        <v>504761</v>
      </c>
      <c r="Q4103" s="45">
        <f>IF(L4103=1,F4103*INDEX(Asumsi!$B$5:$B$7,MATCH(I4103,Asumsi!$A$5:$A$7,0))-H4103,0)</f>
        <v>147859</v>
      </c>
      <c r="R4103" s="46">
        <f>MIN(G4103,INDEX(Asumsi!$C$5:$C$7,MATCH(I4103,Asumsi!$A$5:$A$7,0)))</f>
        <v>0.01</v>
      </c>
      <c r="S4103" s="43">
        <f t="shared" si="518"/>
        <v>0</v>
      </c>
      <c r="T4103" s="45">
        <f t="shared" si="519"/>
        <v>0</v>
      </c>
      <c r="U4103" s="45">
        <f>IF(L4103=1,F4103*INDEX(Asumsi!$B$5:$B$7,MATCH(I4103,Asumsi!$A$5:$A$7,0))-F4103*R4103,0)</f>
        <v>147859.4</v>
      </c>
      <c r="V4103" s="45">
        <f>IF(S4103=1,U4103*(1-Asumsi!$B$10),U4103)</f>
        <v>147859.4</v>
      </c>
    </row>
    <row r="4104" spans="1:22" x14ac:dyDescent="0.35">
      <c r="A4104" s="43">
        <v>57287</v>
      </c>
      <c r="B4104" s="43" t="s">
        <v>202</v>
      </c>
      <c r="C4104" s="43" t="s">
        <v>884</v>
      </c>
      <c r="D4104" s="44">
        <v>40844</v>
      </c>
      <c r="E4104" s="43">
        <v>11</v>
      </c>
      <c r="F4104" s="43">
        <v>944240</v>
      </c>
      <c r="G4104" s="43">
        <v>0.03</v>
      </c>
      <c r="H4104" s="43">
        <v>28327</v>
      </c>
      <c r="I4104" s="43" t="s">
        <v>77</v>
      </c>
      <c r="J4104" s="43" t="s">
        <v>142</v>
      </c>
      <c r="K4104" s="43">
        <f t="shared" si="512"/>
        <v>2011</v>
      </c>
      <c r="L4104" s="43">
        <f t="shared" si="513"/>
        <v>1</v>
      </c>
      <c r="M4104" s="43">
        <f t="shared" si="514"/>
        <v>0</v>
      </c>
      <c r="N4104" s="43">
        <f t="shared" si="515"/>
        <v>1</v>
      </c>
      <c r="O4104" s="43" t="str">
        <f t="shared" si="516"/>
        <v>B: 1-3%</v>
      </c>
      <c r="P4104" s="45">
        <f t="shared" si="517"/>
        <v>915913</v>
      </c>
      <c r="Q4104" s="45">
        <f>IF(L4104=1,F4104*INDEX(Asumsi!$B$5:$B$7,MATCH(I4104,Asumsi!$A$5:$A$7,0))-H4104,0)</f>
        <v>254945</v>
      </c>
      <c r="R4104" s="46">
        <f>MIN(G4104,INDEX(Asumsi!$C$5:$C$7,MATCH(I4104,Asumsi!$A$5:$A$7,0)))</f>
        <v>0.03</v>
      </c>
      <c r="S4104" s="43">
        <f t="shared" si="518"/>
        <v>0</v>
      </c>
      <c r="T4104" s="45">
        <f t="shared" si="519"/>
        <v>0</v>
      </c>
      <c r="U4104" s="45">
        <f>IF(L4104=1,F4104*INDEX(Asumsi!$B$5:$B$7,MATCH(I4104,Asumsi!$A$5:$A$7,0))-F4104*R4104,0)</f>
        <v>254944.8</v>
      </c>
      <c r="V4104" s="45">
        <f>IF(S4104=1,U4104*(1-Asumsi!$B$10),U4104)</f>
        <v>254944.8</v>
      </c>
    </row>
    <row r="4105" spans="1:22" x14ac:dyDescent="0.35">
      <c r="A4105" s="43">
        <v>57984</v>
      </c>
      <c r="B4105" s="43" t="s">
        <v>202</v>
      </c>
      <c r="C4105" s="43" t="s">
        <v>693</v>
      </c>
      <c r="D4105" s="44">
        <v>40453</v>
      </c>
      <c r="E4105" s="43">
        <v>6</v>
      </c>
      <c r="F4105" s="43">
        <v>385980</v>
      </c>
      <c r="G4105" s="43">
        <v>7.0000000000000007E-2</v>
      </c>
      <c r="H4105" s="43">
        <v>27019</v>
      </c>
      <c r="I4105" s="43" t="s">
        <v>77</v>
      </c>
      <c r="J4105" s="43" t="s">
        <v>142</v>
      </c>
      <c r="K4105" s="43">
        <f t="shared" si="512"/>
        <v>2010</v>
      </c>
      <c r="L4105" s="43">
        <f t="shared" si="513"/>
        <v>1</v>
      </c>
      <c r="M4105" s="43">
        <f t="shared" si="514"/>
        <v>0</v>
      </c>
      <c r="N4105" s="43">
        <f t="shared" si="515"/>
        <v>1</v>
      </c>
      <c r="O4105" s="43" t="str">
        <f t="shared" si="516"/>
        <v>D: 7%+</v>
      </c>
      <c r="P4105" s="45">
        <f t="shared" si="517"/>
        <v>358961</v>
      </c>
      <c r="Q4105" s="45">
        <f>IF(L4105=1,F4105*INDEX(Asumsi!$B$5:$B$7,MATCH(I4105,Asumsi!$A$5:$A$7,0))-H4105,0)</f>
        <v>88775</v>
      </c>
      <c r="R4105" s="46">
        <f>MIN(G4105,INDEX(Asumsi!$C$5:$C$7,MATCH(I4105,Asumsi!$A$5:$A$7,0)))</f>
        <v>0.05</v>
      </c>
      <c r="S4105" s="43">
        <f t="shared" si="518"/>
        <v>1</v>
      </c>
      <c r="T4105" s="45">
        <f t="shared" si="519"/>
        <v>7719.6000000000013</v>
      </c>
      <c r="U4105" s="45">
        <f>IF(L4105=1,F4105*INDEX(Asumsi!$B$5:$B$7,MATCH(I4105,Asumsi!$A$5:$A$7,0))-F4105*R4105,0)</f>
        <v>96495</v>
      </c>
      <c r="V4105" s="45">
        <f>IF(S4105=1,U4105*(1-Asumsi!$B$10),U4105)</f>
        <v>91670.25</v>
      </c>
    </row>
    <row r="4106" spans="1:22" x14ac:dyDescent="0.35">
      <c r="A4106" s="43">
        <v>59238</v>
      </c>
      <c r="B4106" s="43" t="s">
        <v>202</v>
      </c>
      <c r="C4106" s="43" t="s">
        <v>442</v>
      </c>
      <c r="D4106" s="44">
        <v>40075</v>
      </c>
      <c r="E4106" s="43">
        <v>11</v>
      </c>
      <c r="F4106" s="43">
        <v>911760</v>
      </c>
      <c r="G4106" s="43">
        <v>0.03</v>
      </c>
      <c r="H4106" s="43">
        <v>27353</v>
      </c>
      <c r="I4106" s="43" t="s">
        <v>76</v>
      </c>
      <c r="J4106" s="43" t="s">
        <v>147</v>
      </c>
      <c r="K4106" s="43">
        <f t="shared" si="512"/>
        <v>2009</v>
      </c>
      <c r="L4106" s="43">
        <f t="shared" si="513"/>
        <v>1</v>
      </c>
      <c r="M4106" s="43">
        <f t="shared" si="514"/>
        <v>0</v>
      </c>
      <c r="N4106" s="43">
        <f t="shared" si="515"/>
        <v>1</v>
      </c>
      <c r="O4106" s="43" t="str">
        <f t="shared" si="516"/>
        <v>B: 1-3%</v>
      </c>
      <c r="P4106" s="45">
        <f t="shared" si="517"/>
        <v>884407</v>
      </c>
      <c r="Q4106" s="45">
        <f>IF(L4106=1,F4106*INDEX(Asumsi!$B$5:$B$7,MATCH(I4106,Asumsi!$A$5:$A$7,0))-H4106,0)</f>
        <v>246175</v>
      </c>
      <c r="R4106" s="46">
        <f>MIN(G4106,INDEX(Asumsi!$C$5:$C$7,MATCH(I4106,Asumsi!$A$5:$A$7,0)))</f>
        <v>0.03</v>
      </c>
      <c r="S4106" s="43">
        <f t="shared" si="518"/>
        <v>0</v>
      </c>
      <c r="T4106" s="45">
        <f t="shared" si="519"/>
        <v>0</v>
      </c>
      <c r="U4106" s="45">
        <f>IF(L4106=1,F4106*INDEX(Asumsi!$B$5:$B$7,MATCH(I4106,Asumsi!$A$5:$A$7,0))-F4106*R4106,0)</f>
        <v>246175.2</v>
      </c>
      <c r="V4106" s="45">
        <f>IF(S4106=1,U4106*(1-Asumsi!$B$10),U4106)</f>
        <v>246175.2</v>
      </c>
    </row>
    <row r="4107" spans="1:22" x14ac:dyDescent="0.35">
      <c r="A4107" s="43">
        <v>59396</v>
      </c>
      <c r="B4107" s="43" t="s">
        <v>202</v>
      </c>
      <c r="C4107" s="43" t="s">
        <v>889</v>
      </c>
      <c r="D4107" s="44">
        <v>40131</v>
      </c>
      <c r="E4107" s="43">
        <v>41</v>
      </c>
      <c r="F4107" s="43">
        <v>11860680</v>
      </c>
      <c r="G4107" s="43">
        <v>7.0000000000000007E-2</v>
      </c>
      <c r="H4107" s="43">
        <v>830248</v>
      </c>
      <c r="I4107" s="43" t="s">
        <v>77</v>
      </c>
      <c r="J4107" s="43" t="s">
        <v>142</v>
      </c>
      <c r="K4107" s="43">
        <f t="shared" si="512"/>
        <v>2009</v>
      </c>
      <c r="L4107" s="43">
        <f t="shared" si="513"/>
        <v>1</v>
      </c>
      <c r="M4107" s="43">
        <f t="shared" si="514"/>
        <v>0</v>
      </c>
      <c r="N4107" s="43">
        <f t="shared" si="515"/>
        <v>1</v>
      </c>
      <c r="O4107" s="43" t="str">
        <f t="shared" si="516"/>
        <v>D: 7%+</v>
      </c>
      <c r="P4107" s="45">
        <f t="shared" si="517"/>
        <v>11030432</v>
      </c>
      <c r="Q4107" s="45">
        <f>IF(L4107=1,F4107*INDEX(Asumsi!$B$5:$B$7,MATCH(I4107,Asumsi!$A$5:$A$7,0))-H4107,0)</f>
        <v>2727956</v>
      </c>
      <c r="R4107" s="46">
        <f>MIN(G4107,INDEX(Asumsi!$C$5:$C$7,MATCH(I4107,Asumsi!$A$5:$A$7,0)))</f>
        <v>0.05</v>
      </c>
      <c r="S4107" s="43">
        <f t="shared" si="518"/>
        <v>1</v>
      </c>
      <c r="T4107" s="45">
        <f t="shared" si="519"/>
        <v>237213.60000000003</v>
      </c>
      <c r="U4107" s="45">
        <f>IF(L4107=1,F4107*INDEX(Asumsi!$B$5:$B$7,MATCH(I4107,Asumsi!$A$5:$A$7,0))-F4107*R4107,0)</f>
        <v>2965170</v>
      </c>
      <c r="V4107" s="45">
        <f>IF(S4107=1,U4107*(1-Asumsi!$B$10),U4107)</f>
        <v>2816911.5</v>
      </c>
    </row>
    <row r="4108" spans="1:22" x14ac:dyDescent="0.35">
      <c r="A4108" s="43">
        <v>59911</v>
      </c>
      <c r="B4108" s="43" t="s">
        <v>202</v>
      </c>
      <c r="C4108" s="43" t="s">
        <v>885</v>
      </c>
      <c r="D4108" s="44">
        <v>40895</v>
      </c>
      <c r="E4108" s="43">
        <v>1</v>
      </c>
      <c r="F4108" s="43">
        <v>21180</v>
      </c>
      <c r="G4108" s="43">
        <v>0.1</v>
      </c>
      <c r="H4108" s="43">
        <v>2118</v>
      </c>
      <c r="I4108" s="43" t="s">
        <v>76</v>
      </c>
      <c r="J4108" s="43" t="s">
        <v>145</v>
      </c>
      <c r="K4108" s="43">
        <f t="shared" si="512"/>
        <v>2011</v>
      </c>
      <c r="L4108" s="43">
        <f t="shared" si="513"/>
        <v>1</v>
      </c>
      <c r="M4108" s="43">
        <f t="shared" si="514"/>
        <v>0</v>
      </c>
      <c r="N4108" s="43">
        <f t="shared" si="515"/>
        <v>1</v>
      </c>
      <c r="O4108" s="43" t="str">
        <f t="shared" si="516"/>
        <v>D: 7%+</v>
      </c>
      <c r="P4108" s="45">
        <f t="shared" si="517"/>
        <v>19062</v>
      </c>
      <c r="Q4108" s="45">
        <f>IF(L4108=1,F4108*INDEX(Asumsi!$B$5:$B$7,MATCH(I4108,Asumsi!$A$5:$A$7,0))-H4108,0)</f>
        <v>4236</v>
      </c>
      <c r="R4108" s="46">
        <f>MIN(G4108,INDEX(Asumsi!$C$5:$C$7,MATCH(I4108,Asumsi!$A$5:$A$7,0)))</f>
        <v>0.05</v>
      </c>
      <c r="S4108" s="43">
        <f t="shared" si="518"/>
        <v>1</v>
      </c>
      <c r="T4108" s="45">
        <f t="shared" si="519"/>
        <v>1059</v>
      </c>
      <c r="U4108" s="45">
        <f>IF(L4108=1,F4108*INDEX(Asumsi!$B$5:$B$7,MATCH(I4108,Asumsi!$A$5:$A$7,0))-F4108*R4108,0)</f>
        <v>5295</v>
      </c>
      <c r="V4108" s="45">
        <f>IF(S4108=1,U4108*(1-Asumsi!$B$10),U4108)</f>
        <v>5030.25</v>
      </c>
    </row>
    <row r="4109" spans="1:22" x14ac:dyDescent="0.35">
      <c r="A4109" s="43">
        <v>930</v>
      </c>
      <c r="B4109" s="43" t="s">
        <v>209</v>
      </c>
      <c r="C4109" s="43" t="s">
        <v>892</v>
      </c>
      <c r="D4109" s="44">
        <v>40163</v>
      </c>
      <c r="E4109" s="43">
        <v>22</v>
      </c>
      <c r="F4109" s="43">
        <v>1844780</v>
      </c>
      <c r="G4109" s="43">
        <v>0.03</v>
      </c>
      <c r="H4109" s="43">
        <v>55343</v>
      </c>
      <c r="I4109" s="43" t="s">
        <v>75</v>
      </c>
      <c r="J4109" s="43" t="s">
        <v>144</v>
      </c>
      <c r="K4109" s="43">
        <f t="shared" si="512"/>
        <v>2009</v>
      </c>
      <c r="L4109" s="43">
        <f t="shared" si="513"/>
        <v>0</v>
      </c>
      <c r="M4109" s="43">
        <f t="shared" si="514"/>
        <v>1</v>
      </c>
      <c r="N4109" s="43">
        <f t="shared" si="515"/>
        <v>1</v>
      </c>
      <c r="O4109" s="43" t="str">
        <f t="shared" si="516"/>
        <v>B: 1-3%</v>
      </c>
      <c r="P4109" s="45">
        <f t="shared" si="517"/>
        <v>0</v>
      </c>
      <c r="Q4109" s="45">
        <f>IF(L4109=1,F4109*INDEX(Asumsi!$B$5:$B$7,MATCH(I4109,Asumsi!$A$5:$A$7,0))-H4109,0)</f>
        <v>0</v>
      </c>
      <c r="R4109" s="46">
        <f>MIN(G4109,INDEX(Asumsi!$C$5:$C$7,MATCH(I4109,Asumsi!$A$5:$A$7,0)))</f>
        <v>0.03</v>
      </c>
      <c r="S4109" s="43">
        <f t="shared" si="518"/>
        <v>0</v>
      </c>
      <c r="T4109" s="45">
        <f t="shared" si="519"/>
        <v>0</v>
      </c>
      <c r="U4109" s="45">
        <f>IF(L4109=1,F4109*INDEX(Asumsi!$B$5:$B$7,MATCH(I4109,Asumsi!$A$5:$A$7,0))-F4109*R4109,0)</f>
        <v>0</v>
      </c>
      <c r="V4109" s="45">
        <f>IF(S4109=1,U4109*(1-Asumsi!$B$10),U4109)</f>
        <v>0</v>
      </c>
    </row>
    <row r="4110" spans="1:22" x14ac:dyDescent="0.35">
      <c r="A4110" s="43">
        <v>1058</v>
      </c>
      <c r="B4110" s="43" t="s">
        <v>202</v>
      </c>
      <c r="C4110" s="43" t="s">
        <v>893</v>
      </c>
      <c r="D4110" s="44">
        <v>40293</v>
      </c>
      <c r="E4110" s="43">
        <v>3</v>
      </c>
      <c r="F4110" s="43">
        <v>938876</v>
      </c>
      <c r="G4110" s="43">
        <v>7.0000000000000007E-2</v>
      </c>
      <c r="H4110" s="43">
        <v>65721</v>
      </c>
      <c r="I4110" s="43" t="s">
        <v>77</v>
      </c>
      <c r="J4110" s="43" t="s">
        <v>137</v>
      </c>
      <c r="K4110" s="43">
        <f t="shared" si="512"/>
        <v>2010</v>
      </c>
      <c r="L4110" s="43">
        <f t="shared" si="513"/>
        <v>1</v>
      </c>
      <c r="M4110" s="43">
        <f t="shared" si="514"/>
        <v>0</v>
      </c>
      <c r="N4110" s="43">
        <f t="shared" si="515"/>
        <v>1</v>
      </c>
      <c r="O4110" s="43" t="str">
        <f t="shared" si="516"/>
        <v>D: 7%+</v>
      </c>
      <c r="P4110" s="45">
        <f t="shared" si="517"/>
        <v>873155</v>
      </c>
      <c r="Q4110" s="45">
        <f>IF(L4110=1,F4110*INDEX(Asumsi!$B$5:$B$7,MATCH(I4110,Asumsi!$A$5:$A$7,0))-H4110,0)</f>
        <v>215941.8</v>
      </c>
      <c r="R4110" s="46">
        <f>MIN(G4110,INDEX(Asumsi!$C$5:$C$7,MATCH(I4110,Asumsi!$A$5:$A$7,0)))</f>
        <v>0.05</v>
      </c>
      <c r="S4110" s="43">
        <f t="shared" si="518"/>
        <v>1</v>
      </c>
      <c r="T4110" s="45">
        <f t="shared" si="519"/>
        <v>18777.520000000004</v>
      </c>
      <c r="U4110" s="45">
        <f>IF(L4110=1,F4110*INDEX(Asumsi!$B$5:$B$7,MATCH(I4110,Asumsi!$A$5:$A$7,0))-F4110*R4110,0)</f>
        <v>234719</v>
      </c>
      <c r="V4110" s="45">
        <f>IF(S4110=1,U4110*(1-Asumsi!$B$10),U4110)</f>
        <v>222983.05</v>
      </c>
    </row>
    <row r="4111" spans="1:22" x14ac:dyDescent="0.35">
      <c r="A4111" s="43">
        <v>1088</v>
      </c>
      <c r="B4111" s="43" t="s">
        <v>202</v>
      </c>
      <c r="C4111" s="43" t="s">
        <v>574</v>
      </c>
      <c r="D4111" s="44">
        <v>41049</v>
      </c>
      <c r="E4111" s="43">
        <v>13</v>
      </c>
      <c r="F4111" s="43">
        <v>538040</v>
      </c>
      <c r="G4111" s="43">
        <v>0.1</v>
      </c>
      <c r="H4111" s="43">
        <v>53804</v>
      </c>
      <c r="I4111" s="43" t="s">
        <v>77</v>
      </c>
      <c r="J4111" s="43" t="s">
        <v>142</v>
      </c>
      <c r="K4111" s="43">
        <f t="shared" si="512"/>
        <v>2012</v>
      </c>
      <c r="L4111" s="43">
        <f t="shared" si="513"/>
        <v>1</v>
      </c>
      <c r="M4111" s="43">
        <f t="shared" si="514"/>
        <v>0</v>
      </c>
      <c r="N4111" s="43">
        <f t="shared" si="515"/>
        <v>1</v>
      </c>
      <c r="O4111" s="43" t="str">
        <f t="shared" si="516"/>
        <v>D: 7%+</v>
      </c>
      <c r="P4111" s="45">
        <f t="shared" si="517"/>
        <v>484236</v>
      </c>
      <c r="Q4111" s="45">
        <f>IF(L4111=1,F4111*INDEX(Asumsi!$B$5:$B$7,MATCH(I4111,Asumsi!$A$5:$A$7,0))-H4111,0)</f>
        <v>107608</v>
      </c>
      <c r="R4111" s="46">
        <f>MIN(G4111,INDEX(Asumsi!$C$5:$C$7,MATCH(I4111,Asumsi!$A$5:$A$7,0)))</f>
        <v>0.05</v>
      </c>
      <c r="S4111" s="43">
        <f t="shared" si="518"/>
        <v>1</v>
      </c>
      <c r="T4111" s="45">
        <f t="shared" si="519"/>
        <v>26902</v>
      </c>
      <c r="U4111" s="45">
        <f>IF(L4111=1,F4111*INDEX(Asumsi!$B$5:$B$7,MATCH(I4111,Asumsi!$A$5:$A$7,0))-F4111*R4111,0)</f>
        <v>134510</v>
      </c>
      <c r="V4111" s="45">
        <f>IF(S4111=1,U4111*(1-Asumsi!$B$10),U4111)</f>
        <v>127784.5</v>
      </c>
    </row>
    <row r="4112" spans="1:22" x14ac:dyDescent="0.35">
      <c r="A4112" s="43">
        <v>1504</v>
      </c>
      <c r="B4112" s="43" t="s">
        <v>202</v>
      </c>
      <c r="C4112" s="43" t="s">
        <v>818</v>
      </c>
      <c r="D4112" s="44">
        <v>41148</v>
      </c>
      <c r="E4112" s="43">
        <v>31</v>
      </c>
      <c r="F4112" s="43">
        <v>586360</v>
      </c>
      <c r="G4112" s="43">
        <v>0.08</v>
      </c>
      <c r="H4112" s="43">
        <v>46909</v>
      </c>
      <c r="I4112" s="43" t="s">
        <v>77</v>
      </c>
      <c r="J4112" s="43" t="s">
        <v>142</v>
      </c>
      <c r="K4112" s="43">
        <f t="shared" si="512"/>
        <v>2012</v>
      </c>
      <c r="L4112" s="43">
        <f t="shared" si="513"/>
        <v>1</v>
      </c>
      <c r="M4112" s="43">
        <f t="shared" si="514"/>
        <v>0</v>
      </c>
      <c r="N4112" s="43">
        <f t="shared" si="515"/>
        <v>1</v>
      </c>
      <c r="O4112" s="43" t="str">
        <f t="shared" si="516"/>
        <v>D: 7%+</v>
      </c>
      <c r="P4112" s="45">
        <f t="shared" si="517"/>
        <v>539451</v>
      </c>
      <c r="Q4112" s="45">
        <f>IF(L4112=1,F4112*INDEX(Asumsi!$B$5:$B$7,MATCH(I4112,Asumsi!$A$5:$A$7,0))-H4112,0)</f>
        <v>128999</v>
      </c>
      <c r="R4112" s="46">
        <f>MIN(G4112,INDEX(Asumsi!$C$5:$C$7,MATCH(I4112,Asumsi!$A$5:$A$7,0)))</f>
        <v>0.05</v>
      </c>
      <c r="S4112" s="43">
        <f t="shared" si="518"/>
        <v>1</v>
      </c>
      <c r="T4112" s="45">
        <f t="shared" si="519"/>
        <v>17590.8</v>
      </c>
      <c r="U4112" s="45">
        <f>IF(L4112=1,F4112*INDEX(Asumsi!$B$5:$B$7,MATCH(I4112,Asumsi!$A$5:$A$7,0))-F4112*R4112,0)</f>
        <v>146590</v>
      </c>
      <c r="V4112" s="45">
        <f>IF(S4112=1,U4112*(1-Asumsi!$B$10),U4112)</f>
        <v>139260.5</v>
      </c>
    </row>
    <row r="4113" spans="1:22" x14ac:dyDescent="0.35">
      <c r="A4113" s="43">
        <v>1796</v>
      </c>
      <c r="B4113" s="43" t="s">
        <v>202</v>
      </c>
      <c r="C4113" s="43" t="s">
        <v>597</v>
      </c>
      <c r="D4113" s="44">
        <v>41233</v>
      </c>
      <c r="E4113" s="43">
        <v>43</v>
      </c>
      <c r="F4113" s="43">
        <v>366820</v>
      </c>
      <c r="G4113" s="43">
        <v>7.0000000000000007E-2</v>
      </c>
      <c r="H4113" s="43">
        <v>25677</v>
      </c>
      <c r="I4113" s="43" t="s">
        <v>76</v>
      </c>
      <c r="J4113" s="43" t="s">
        <v>138</v>
      </c>
      <c r="K4113" s="43">
        <f t="shared" si="512"/>
        <v>2012</v>
      </c>
      <c r="L4113" s="43">
        <f t="shared" si="513"/>
        <v>1</v>
      </c>
      <c r="M4113" s="43">
        <f t="shared" si="514"/>
        <v>0</v>
      </c>
      <c r="N4113" s="43">
        <f t="shared" si="515"/>
        <v>1</v>
      </c>
      <c r="O4113" s="43" t="str">
        <f t="shared" si="516"/>
        <v>D: 7%+</v>
      </c>
      <c r="P4113" s="45">
        <f t="shared" si="517"/>
        <v>341143</v>
      </c>
      <c r="Q4113" s="45">
        <f>IF(L4113=1,F4113*INDEX(Asumsi!$B$5:$B$7,MATCH(I4113,Asumsi!$A$5:$A$7,0))-H4113,0)</f>
        <v>84369</v>
      </c>
      <c r="R4113" s="46">
        <f>MIN(G4113,INDEX(Asumsi!$C$5:$C$7,MATCH(I4113,Asumsi!$A$5:$A$7,0)))</f>
        <v>0.05</v>
      </c>
      <c r="S4113" s="43">
        <f t="shared" si="518"/>
        <v>1</v>
      </c>
      <c r="T4113" s="45">
        <f t="shared" si="519"/>
        <v>7336.4000000000015</v>
      </c>
      <c r="U4113" s="45">
        <f>IF(L4113=1,F4113*INDEX(Asumsi!$B$5:$B$7,MATCH(I4113,Asumsi!$A$5:$A$7,0))-F4113*R4113,0)</f>
        <v>91705</v>
      </c>
      <c r="V4113" s="45">
        <f>IF(S4113=1,U4113*(1-Asumsi!$B$10),U4113)</f>
        <v>87119.75</v>
      </c>
    </row>
    <row r="4114" spans="1:22" x14ac:dyDescent="0.35">
      <c r="A4114" s="43">
        <v>2048</v>
      </c>
      <c r="B4114" s="43" t="s">
        <v>202</v>
      </c>
      <c r="C4114" s="43" t="s">
        <v>597</v>
      </c>
      <c r="D4114" s="44">
        <v>40496</v>
      </c>
      <c r="E4114" s="43">
        <v>12</v>
      </c>
      <c r="F4114" s="43">
        <v>7505220</v>
      </c>
      <c r="G4114" s="43">
        <v>0.01</v>
      </c>
      <c r="H4114" s="43">
        <v>75052</v>
      </c>
      <c r="I4114" s="43" t="s">
        <v>76</v>
      </c>
      <c r="J4114" s="43" t="s">
        <v>141</v>
      </c>
      <c r="K4114" s="43">
        <f t="shared" si="512"/>
        <v>2010</v>
      </c>
      <c r="L4114" s="43">
        <f t="shared" si="513"/>
        <v>1</v>
      </c>
      <c r="M4114" s="43">
        <f t="shared" si="514"/>
        <v>0</v>
      </c>
      <c r="N4114" s="43">
        <f t="shared" si="515"/>
        <v>1</v>
      </c>
      <c r="O4114" s="43" t="str">
        <f t="shared" si="516"/>
        <v>B: 1-3%</v>
      </c>
      <c r="P4114" s="45">
        <f t="shared" si="517"/>
        <v>7430168</v>
      </c>
      <c r="Q4114" s="45">
        <f>IF(L4114=1,F4114*INDEX(Asumsi!$B$5:$B$7,MATCH(I4114,Asumsi!$A$5:$A$7,0))-H4114,0)</f>
        <v>2176514</v>
      </c>
      <c r="R4114" s="46">
        <f>MIN(G4114,INDEX(Asumsi!$C$5:$C$7,MATCH(I4114,Asumsi!$A$5:$A$7,0)))</f>
        <v>0.01</v>
      </c>
      <c r="S4114" s="43">
        <f t="shared" si="518"/>
        <v>0</v>
      </c>
      <c r="T4114" s="45">
        <f t="shared" si="519"/>
        <v>0</v>
      </c>
      <c r="U4114" s="45">
        <f>IF(L4114=1,F4114*INDEX(Asumsi!$B$5:$B$7,MATCH(I4114,Asumsi!$A$5:$A$7,0))-F4114*R4114,0)</f>
        <v>2176513.7999999998</v>
      </c>
      <c r="V4114" s="45">
        <f>IF(S4114=1,U4114*(1-Asumsi!$B$10),U4114)</f>
        <v>2176513.7999999998</v>
      </c>
    </row>
    <row r="4115" spans="1:22" x14ac:dyDescent="0.35">
      <c r="A4115" s="43">
        <v>2050</v>
      </c>
      <c r="B4115" s="43" t="s">
        <v>209</v>
      </c>
      <c r="C4115" s="43" t="s">
        <v>894</v>
      </c>
      <c r="D4115" s="44">
        <v>39965</v>
      </c>
      <c r="E4115" s="43">
        <v>16</v>
      </c>
      <c r="F4115" s="43">
        <v>88920</v>
      </c>
      <c r="G4115" s="43">
        <v>0.06</v>
      </c>
      <c r="H4115" s="43">
        <v>5335</v>
      </c>
      <c r="I4115" s="43" t="s">
        <v>76</v>
      </c>
      <c r="J4115" s="43" t="s">
        <v>149</v>
      </c>
      <c r="K4115" s="43">
        <f t="shared" si="512"/>
        <v>2009</v>
      </c>
      <c r="L4115" s="43">
        <f t="shared" si="513"/>
        <v>0</v>
      </c>
      <c r="M4115" s="43">
        <f t="shared" si="514"/>
        <v>1</v>
      </c>
      <c r="N4115" s="43">
        <f t="shared" si="515"/>
        <v>1</v>
      </c>
      <c r="O4115" s="43" t="str">
        <f t="shared" si="516"/>
        <v>C: 4-6%</v>
      </c>
      <c r="P4115" s="45">
        <f t="shared" si="517"/>
        <v>0</v>
      </c>
      <c r="Q4115" s="45">
        <f>IF(L4115=1,F4115*INDEX(Asumsi!$B$5:$B$7,MATCH(I4115,Asumsi!$A$5:$A$7,0))-H4115,0)</f>
        <v>0</v>
      </c>
      <c r="R4115" s="46">
        <f>MIN(G4115,INDEX(Asumsi!$C$5:$C$7,MATCH(I4115,Asumsi!$A$5:$A$7,0)))</f>
        <v>0.05</v>
      </c>
      <c r="S4115" s="43">
        <f t="shared" si="518"/>
        <v>1</v>
      </c>
      <c r="T4115" s="45">
        <f t="shared" si="519"/>
        <v>0</v>
      </c>
      <c r="U4115" s="45">
        <f>IF(L4115=1,F4115*INDEX(Asumsi!$B$5:$B$7,MATCH(I4115,Asumsi!$A$5:$A$7,0))-F4115*R4115,0)</f>
        <v>0</v>
      </c>
      <c r="V4115" s="45">
        <f>IF(S4115=1,U4115*(1-Asumsi!$B$10),U4115)</f>
        <v>0</v>
      </c>
    </row>
    <row r="4116" spans="1:22" x14ac:dyDescent="0.35">
      <c r="A4116" s="43">
        <v>2054</v>
      </c>
      <c r="B4116" s="43" t="s">
        <v>202</v>
      </c>
      <c r="C4116" s="43" t="s">
        <v>600</v>
      </c>
      <c r="D4116" s="44">
        <v>41067</v>
      </c>
      <c r="E4116" s="43">
        <v>1</v>
      </c>
      <c r="F4116" s="43">
        <v>687560</v>
      </c>
      <c r="G4116" s="43">
        <v>0.09</v>
      </c>
      <c r="H4116" s="43">
        <v>61880</v>
      </c>
      <c r="I4116" s="43" t="s">
        <v>76</v>
      </c>
      <c r="J4116" s="43" t="s">
        <v>141</v>
      </c>
      <c r="K4116" s="43">
        <f t="shared" si="512"/>
        <v>2012</v>
      </c>
      <c r="L4116" s="43">
        <f t="shared" si="513"/>
        <v>1</v>
      </c>
      <c r="M4116" s="43">
        <f t="shared" si="514"/>
        <v>0</v>
      </c>
      <c r="N4116" s="43">
        <f t="shared" si="515"/>
        <v>1</v>
      </c>
      <c r="O4116" s="43" t="str">
        <f t="shared" si="516"/>
        <v>D: 7%+</v>
      </c>
      <c r="P4116" s="45">
        <f t="shared" si="517"/>
        <v>625680</v>
      </c>
      <c r="Q4116" s="45">
        <f>IF(L4116=1,F4116*INDEX(Asumsi!$B$5:$B$7,MATCH(I4116,Asumsi!$A$5:$A$7,0))-H4116,0)</f>
        <v>144388</v>
      </c>
      <c r="R4116" s="46">
        <f>MIN(G4116,INDEX(Asumsi!$C$5:$C$7,MATCH(I4116,Asumsi!$A$5:$A$7,0)))</f>
        <v>0.05</v>
      </c>
      <c r="S4116" s="43">
        <f t="shared" si="518"/>
        <v>1</v>
      </c>
      <c r="T4116" s="45">
        <f t="shared" si="519"/>
        <v>27502.399999999994</v>
      </c>
      <c r="U4116" s="45">
        <f>IF(L4116=1,F4116*INDEX(Asumsi!$B$5:$B$7,MATCH(I4116,Asumsi!$A$5:$A$7,0))-F4116*R4116,0)</f>
        <v>171890</v>
      </c>
      <c r="V4116" s="45">
        <f>IF(S4116=1,U4116*(1-Asumsi!$B$10),U4116)</f>
        <v>163295.5</v>
      </c>
    </row>
    <row r="4117" spans="1:22" x14ac:dyDescent="0.35">
      <c r="A4117" s="43">
        <v>2885</v>
      </c>
      <c r="B4117" s="43" t="s">
        <v>202</v>
      </c>
      <c r="C4117" s="43" t="s">
        <v>695</v>
      </c>
      <c r="D4117" s="44">
        <v>41170</v>
      </c>
      <c r="E4117" s="43">
        <v>29</v>
      </c>
      <c r="F4117" s="43">
        <v>394820</v>
      </c>
      <c r="G4117" s="43">
        <v>0.06</v>
      </c>
      <c r="H4117" s="43">
        <v>23689</v>
      </c>
      <c r="I4117" s="43" t="s">
        <v>76</v>
      </c>
      <c r="J4117" s="43" t="s">
        <v>145</v>
      </c>
      <c r="K4117" s="43">
        <f t="shared" si="512"/>
        <v>2012</v>
      </c>
      <c r="L4117" s="43">
        <f t="shared" si="513"/>
        <v>1</v>
      </c>
      <c r="M4117" s="43">
        <f t="shared" si="514"/>
        <v>0</v>
      </c>
      <c r="N4117" s="43">
        <f t="shared" si="515"/>
        <v>1</v>
      </c>
      <c r="O4117" s="43" t="str">
        <f t="shared" si="516"/>
        <v>C: 4-6%</v>
      </c>
      <c r="P4117" s="45">
        <f t="shared" si="517"/>
        <v>371131</v>
      </c>
      <c r="Q4117" s="45">
        <f>IF(L4117=1,F4117*INDEX(Asumsi!$B$5:$B$7,MATCH(I4117,Asumsi!$A$5:$A$7,0))-H4117,0)</f>
        <v>94757</v>
      </c>
      <c r="R4117" s="46">
        <f>MIN(G4117,INDEX(Asumsi!$C$5:$C$7,MATCH(I4117,Asumsi!$A$5:$A$7,0)))</f>
        <v>0.05</v>
      </c>
      <c r="S4117" s="43">
        <f t="shared" si="518"/>
        <v>1</v>
      </c>
      <c r="T4117" s="45">
        <f t="shared" si="519"/>
        <v>3948.199999999998</v>
      </c>
      <c r="U4117" s="45">
        <f>IF(L4117=1,F4117*INDEX(Asumsi!$B$5:$B$7,MATCH(I4117,Asumsi!$A$5:$A$7,0))-F4117*R4117,0)</f>
        <v>98705</v>
      </c>
      <c r="V4117" s="45">
        <f>IF(S4117=1,U4117*(1-Asumsi!$B$10),U4117)</f>
        <v>93769.75</v>
      </c>
    </row>
    <row r="4118" spans="1:22" x14ac:dyDescent="0.35">
      <c r="A4118" s="43">
        <v>3458</v>
      </c>
      <c r="B4118" s="43" t="s">
        <v>202</v>
      </c>
      <c r="C4118" s="43" t="s">
        <v>322</v>
      </c>
      <c r="D4118" s="44">
        <v>40168</v>
      </c>
      <c r="E4118" s="43">
        <v>41</v>
      </c>
      <c r="F4118" s="43">
        <v>1255820</v>
      </c>
      <c r="G4118" s="43">
        <v>0.03</v>
      </c>
      <c r="H4118" s="43">
        <v>37675</v>
      </c>
      <c r="I4118" s="43" t="s">
        <v>77</v>
      </c>
      <c r="J4118" s="43" t="s">
        <v>142</v>
      </c>
      <c r="K4118" s="43">
        <f t="shared" si="512"/>
        <v>2009</v>
      </c>
      <c r="L4118" s="43">
        <f t="shared" si="513"/>
        <v>1</v>
      </c>
      <c r="M4118" s="43">
        <f t="shared" si="514"/>
        <v>0</v>
      </c>
      <c r="N4118" s="43">
        <f t="shared" si="515"/>
        <v>1</v>
      </c>
      <c r="O4118" s="43" t="str">
        <f t="shared" si="516"/>
        <v>B: 1-3%</v>
      </c>
      <c r="P4118" s="45">
        <f t="shared" si="517"/>
        <v>1218145</v>
      </c>
      <c r="Q4118" s="45">
        <f>IF(L4118=1,F4118*INDEX(Asumsi!$B$5:$B$7,MATCH(I4118,Asumsi!$A$5:$A$7,0))-H4118,0)</f>
        <v>339071</v>
      </c>
      <c r="R4118" s="46">
        <f>MIN(G4118,INDEX(Asumsi!$C$5:$C$7,MATCH(I4118,Asumsi!$A$5:$A$7,0)))</f>
        <v>0.03</v>
      </c>
      <c r="S4118" s="43">
        <f t="shared" si="518"/>
        <v>0</v>
      </c>
      <c r="T4118" s="45">
        <f t="shared" si="519"/>
        <v>0</v>
      </c>
      <c r="U4118" s="45">
        <f>IF(L4118=1,F4118*INDEX(Asumsi!$B$5:$B$7,MATCH(I4118,Asumsi!$A$5:$A$7,0))-F4118*R4118,0)</f>
        <v>339071.4</v>
      </c>
      <c r="V4118" s="45">
        <f>IF(S4118=1,U4118*(1-Asumsi!$B$10),U4118)</f>
        <v>339071.4</v>
      </c>
    </row>
    <row r="4119" spans="1:22" x14ac:dyDescent="0.35">
      <c r="A4119" s="43">
        <v>3522</v>
      </c>
      <c r="B4119" s="43" t="s">
        <v>202</v>
      </c>
      <c r="C4119" s="43" t="s">
        <v>894</v>
      </c>
      <c r="D4119" s="44">
        <v>40081</v>
      </c>
      <c r="E4119" s="43">
        <v>33</v>
      </c>
      <c r="F4119" s="43">
        <v>3870340</v>
      </c>
      <c r="G4119" s="43">
        <v>0.09</v>
      </c>
      <c r="H4119" s="43">
        <v>348331</v>
      </c>
      <c r="I4119" s="43" t="s">
        <v>76</v>
      </c>
      <c r="J4119" s="43" t="s">
        <v>141</v>
      </c>
      <c r="K4119" s="43">
        <f t="shared" si="512"/>
        <v>2009</v>
      </c>
      <c r="L4119" s="43">
        <f t="shared" si="513"/>
        <v>1</v>
      </c>
      <c r="M4119" s="43">
        <f t="shared" si="514"/>
        <v>0</v>
      </c>
      <c r="N4119" s="43">
        <f t="shared" si="515"/>
        <v>1</v>
      </c>
      <c r="O4119" s="43" t="str">
        <f t="shared" si="516"/>
        <v>D: 7%+</v>
      </c>
      <c r="P4119" s="45">
        <f t="shared" si="517"/>
        <v>3522009</v>
      </c>
      <c r="Q4119" s="45">
        <f>IF(L4119=1,F4119*INDEX(Asumsi!$B$5:$B$7,MATCH(I4119,Asumsi!$A$5:$A$7,0))-H4119,0)</f>
        <v>812771</v>
      </c>
      <c r="R4119" s="46">
        <f>MIN(G4119,INDEX(Asumsi!$C$5:$C$7,MATCH(I4119,Asumsi!$A$5:$A$7,0)))</f>
        <v>0.05</v>
      </c>
      <c r="S4119" s="43">
        <f t="shared" si="518"/>
        <v>1</v>
      </c>
      <c r="T4119" s="45">
        <f t="shared" si="519"/>
        <v>154813.59999999998</v>
      </c>
      <c r="U4119" s="45">
        <f>IF(L4119=1,F4119*INDEX(Asumsi!$B$5:$B$7,MATCH(I4119,Asumsi!$A$5:$A$7,0))-F4119*R4119,0)</f>
        <v>967585</v>
      </c>
      <c r="V4119" s="45">
        <f>IF(S4119=1,U4119*(1-Asumsi!$B$10),U4119)</f>
        <v>919205.75</v>
      </c>
    </row>
    <row r="4120" spans="1:22" x14ac:dyDescent="0.35">
      <c r="A4120" s="43">
        <v>3653</v>
      </c>
      <c r="B4120" s="43" t="s">
        <v>202</v>
      </c>
      <c r="C4120" s="43" t="s">
        <v>895</v>
      </c>
      <c r="D4120" s="44">
        <v>39898</v>
      </c>
      <c r="E4120" s="43">
        <v>41</v>
      </c>
      <c r="F4120" s="43">
        <v>542220</v>
      </c>
      <c r="G4120" s="43">
        <v>0.08</v>
      </c>
      <c r="H4120" s="43">
        <v>43378</v>
      </c>
      <c r="I4120" s="43" t="s">
        <v>76</v>
      </c>
      <c r="J4120" s="43" t="s">
        <v>147</v>
      </c>
      <c r="K4120" s="43">
        <f t="shared" si="512"/>
        <v>2009</v>
      </c>
      <c r="L4120" s="43">
        <f t="shared" si="513"/>
        <v>1</v>
      </c>
      <c r="M4120" s="43">
        <f t="shared" si="514"/>
        <v>0</v>
      </c>
      <c r="N4120" s="43">
        <f t="shared" si="515"/>
        <v>1</v>
      </c>
      <c r="O4120" s="43" t="str">
        <f t="shared" si="516"/>
        <v>D: 7%+</v>
      </c>
      <c r="P4120" s="45">
        <f t="shared" si="517"/>
        <v>498842</v>
      </c>
      <c r="Q4120" s="45">
        <f>IF(L4120=1,F4120*INDEX(Asumsi!$B$5:$B$7,MATCH(I4120,Asumsi!$A$5:$A$7,0))-H4120,0)</f>
        <v>119288</v>
      </c>
      <c r="R4120" s="46">
        <f>MIN(G4120,INDEX(Asumsi!$C$5:$C$7,MATCH(I4120,Asumsi!$A$5:$A$7,0)))</f>
        <v>0.05</v>
      </c>
      <c r="S4120" s="43">
        <f t="shared" si="518"/>
        <v>1</v>
      </c>
      <c r="T4120" s="45">
        <f t="shared" si="519"/>
        <v>16266.599999999999</v>
      </c>
      <c r="U4120" s="45">
        <f>IF(L4120=1,F4120*INDEX(Asumsi!$B$5:$B$7,MATCH(I4120,Asumsi!$A$5:$A$7,0))-F4120*R4120,0)</f>
        <v>135555</v>
      </c>
      <c r="V4120" s="45">
        <f>IF(S4120=1,U4120*(1-Asumsi!$B$10),U4120)</f>
        <v>128777.25</v>
      </c>
    </row>
    <row r="4121" spans="1:22" x14ac:dyDescent="0.35">
      <c r="A4121" s="43">
        <v>3808</v>
      </c>
      <c r="B4121" s="43" t="s">
        <v>202</v>
      </c>
      <c r="C4121" s="43" t="s">
        <v>895</v>
      </c>
      <c r="D4121" s="44">
        <v>39926</v>
      </c>
      <c r="E4121" s="43">
        <v>2</v>
      </c>
      <c r="F4121" s="43">
        <v>12260</v>
      </c>
      <c r="G4121" s="43">
        <v>0.08</v>
      </c>
      <c r="H4121" s="43">
        <v>981</v>
      </c>
      <c r="I4121" s="43" t="s">
        <v>76</v>
      </c>
      <c r="J4121" s="43" t="s">
        <v>149</v>
      </c>
      <c r="K4121" s="43">
        <f t="shared" si="512"/>
        <v>2009</v>
      </c>
      <c r="L4121" s="43">
        <f t="shared" si="513"/>
        <v>1</v>
      </c>
      <c r="M4121" s="43">
        <f t="shared" si="514"/>
        <v>0</v>
      </c>
      <c r="N4121" s="43">
        <f t="shared" si="515"/>
        <v>1</v>
      </c>
      <c r="O4121" s="43" t="str">
        <f t="shared" si="516"/>
        <v>D: 7%+</v>
      </c>
      <c r="P4121" s="45">
        <f t="shared" si="517"/>
        <v>11279</v>
      </c>
      <c r="Q4121" s="45">
        <f>IF(L4121=1,F4121*INDEX(Asumsi!$B$5:$B$7,MATCH(I4121,Asumsi!$A$5:$A$7,0))-H4121,0)</f>
        <v>2697</v>
      </c>
      <c r="R4121" s="46">
        <f>MIN(G4121,INDEX(Asumsi!$C$5:$C$7,MATCH(I4121,Asumsi!$A$5:$A$7,0)))</f>
        <v>0.05</v>
      </c>
      <c r="S4121" s="43">
        <f t="shared" si="518"/>
        <v>1</v>
      </c>
      <c r="T4121" s="45">
        <f t="shared" si="519"/>
        <v>367.8</v>
      </c>
      <c r="U4121" s="45">
        <f>IF(L4121=1,F4121*INDEX(Asumsi!$B$5:$B$7,MATCH(I4121,Asumsi!$A$5:$A$7,0))-F4121*R4121,0)</f>
        <v>3065</v>
      </c>
      <c r="V4121" s="45">
        <f>IF(S4121=1,U4121*(1-Asumsi!$B$10),U4121)</f>
        <v>2911.75</v>
      </c>
    </row>
    <row r="4122" spans="1:22" x14ac:dyDescent="0.35">
      <c r="A4122" s="43">
        <v>3970</v>
      </c>
      <c r="B4122" s="43" t="s">
        <v>202</v>
      </c>
      <c r="C4122" s="43" t="s">
        <v>307</v>
      </c>
      <c r="D4122" s="44">
        <v>40994</v>
      </c>
      <c r="E4122" s="43">
        <v>39</v>
      </c>
      <c r="F4122" s="43">
        <v>2065940</v>
      </c>
      <c r="G4122" s="43">
        <v>7.0000000000000007E-2</v>
      </c>
      <c r="H4122" s="43">
        <v>144616</v>
      </c>
      <c r="I4122" s="43" t="s">
        <v>77</v>
      </c>
      <c r="J4122" s="43" t="s">
        <v>142</v>
      </c>
      <c r="K4122" s="43">
        <f t="shared" si="512"/>
        <v>2012</v>
      </c>
      <c r="L4122" s="43">
        <f t="shared" si="513"/>
        <v>1</v>
      </c>
      <c r="M4122" s="43">
        <f t="shared" si="514"/>
        <v>0</v>
      </c>
      <c r="N4122" s="43">
        <f t="shared" si="515"/>
        <v>1</v>
      </c>
      <c r="O4122" s="43" t="str">
        <f t="shared" si="516"/>
        <v>D: 7%+</v>
      </c>
      <c r="P4122" s="45">
        <f t="shared" si="517"/>
        <v>1921324</v>
      </c>
      <c r="Q4122" s="45">
        <f>IF(L4122=1,F4122*INDEX(Asumsi!$B$5:$B$7,MATCH(I4122,Asumsi!$A$5:$A$7,0))-H4122,0)</f>
        <v>475166</v>
      </c>
      <c r="R4122" s="46">
        <f>MIN(G4122,INDEX(Asumsi!$C$5:$C$7,MATCH(I4122,Asumsi!$A$5:$A$7,0)))</f>
        <v>0.05</v>
      </c>
      <c r="S4122" s="43">
        <f t="shared" si="518"/>
        <v>1</v>
      </c>
      <c r="T4122" s="45">
        <f t="shared" si="519"/>
        <v>41318.80000000001</v>
      </c>
      <c r="U4122" s="45">
        <f>IF(L4122=1,F4122*INDEX(Asumsi!$B$5:$B$7,MATCH(I4122,Asumsi!$A$5:$A$7,0))-F4122*R4122,0)</f>
        <v>516485</v>
      </c>
      <c r="V4122" s="45">
        <f>IF(S4122=1,U4122*(1-Asumsi!$B$10),U4122)</f>
        <v>490660.75</v>
      </c>
    </row>
    <row r="4123" spans="1:22" x14ac:dyDescent="0.35">
      <c r="A4123" s="43">
        <v>4739</v>
      </c>
      <c r="B4123" s="43" t="s">
        <v>202</v>
      </c>
      <c r="C4123" s="43" t="s">
        <v>895</v>
      </c>
      <c r="D4123" s="44">
        <v>40229</v>
      </c>
      <c r="E4123" s="43">
        <v>16</v>
      </c>
      <c r="F4123" s="43">
        <v>97140</v>
      </c>
      <c r="G4123" s="43">
        <v>0.04</v>
      </c>
      <c r="H4123" s="43">
        <v>3886</v>
      </c>
      <c r="I4123" s="43" t="s">
        <v>76</v>
      </c>
      <c r="J4123" s="43" t="s">
        <v>147</v>
      </c>
      <c r="K4123" s="43">
        <f t="shared" si="512"/>
        <v>2010</v>
      </c>
      <c r="L4123" s="43">
        <f t="shared" si="513"/>
        <v>1</v>
      </c>
      <c r="M4123" s="43">
        <f t="shared" si="514"/>
        <v>0</v>
      </c>
      <c r="N4123" s="43">
        <f t="shared" si="515"/>
        <v>1</v>
      </c>
      <c r="O4123" s="43" t="str">
        <f t="shared" si="516"/>
        <v>C: 4-6%</v>
      </c>
      <c r="P4123" s="45">
        <f t="shared" si="517"/>
        <v>93254</v>
      </c>
      <c r="Q4123" s="45">
        <f>IF(L4123=1,F4123*INDEX(Asumsi!$B$5:$B$7,MATCH(I4123,Asumsi!$A$5:$A$7,0))-H4123,0)</f>
        <v>25256</v>
      </c>
      <c r="R4123" s="46">
        <f>MIN(G4123,INDEX(Asumsi!$C$5:$C$7,MATCH(I4123,Asumsi!$A$5:$A$7,0)))</f>
        <v>0.04</v>
      </c>
      <c r="S4123" s="43">
        <f t="shared" si="518"/>
        <v>0</v>
      </c>
      <c r="T4123" s="45">
        <f t="shared" si="519"/>
        <v>0</v>
      </c>
      <c r="U4123" s="45">
        <f>IF(L4123=1,F4123*INDEX(Asumsi!$B$5:$B$7,MATCH(I4123,Asumsi!$A$5:$A$7,0))-F4123*R4123,0)</f>
        <v>25256.400000000001</v>
      </c>
      <c r="V4123" s="45">
        <f>IF(S4123=1,U4123*(1-Asumsi!$B$10),U4123)</f>
        <v>25256.400000000001</v>
      </c>
    </row>
    <row r="4124" spans="1:22" x14ac:dyDescent="0.35">
      <c r="A4124" s="43">
        <v>5378</v>
      </c>
      <c r="B4124" s="43" t="s">
        <v>202</v>
      </c>
      <c r="C4124" s="43" t="s">
        <v>896</v>
      </c>
      <c r="D4124" s="44">
        <v>41206</v>
      </c>
      <c r="E4124" s="43">
        <v>6</v>
      </c>
      <c r="F4124" s="43">
        <v>108560</v>
      </c>
      <c r="G4124" s="43">
        <v>0.01</v>
      </c>
      <c r="H4124" s="43">
        <v>1086</v>
      </c>
      <c r="I4124" s="43" t="s">
        <v>75</v>
      </c>
      <c r="J4124" s="43" t="s">
        <v>144</v>
      </c>
      <c r="K4124" s="43">
        <f t="shared" si="512"/>
        <v>2012</v>
      </c>
      <c r="L4124" s="43">
        <f t="shared" si="513"/>
        <v>1</v>
      </c>
      <c r="M4124" s="43">
        <f t="shared" si="514"/>
        <v>0</v>
      </c>
      <c r="N4124" s="43">
        <f t="shared" si="515"/>
        <v>1</v>
      </c>
      <c r="O4124" s="43" t="str">
        <f t="shared" si="516"/>
        <v>B: 1-3%</v>
      </c>
      <c r="P4124" s="45">
        <f t="shared" si="517"/>
        <v>107474</v>
      </c>
      <c r="Q4124" s="45">
        <f>IF(L4124=1,F4124*INDEX(Asumsi!$B$5:$B$7,MATCH(I4124,Asumsi!$A$5:$A$7,0))-H4124,0)</f>
        <v>31482</v>
      </c>
      <c r="R4124" s="46">
        <f>MIN(G4124,INDEX(Asumsi!$C$5:$C$7,MATCH(I4124,Asumsi!$A$5:$A$7,0)))</f>
        <v>0.01</v>
      </c>
      <c r="S4124" s="43">
        <f t="shared" si="518"/>
        <v>0</v>
      </c>
      <c r="T4124" s="45">
        <f t="shared" si="519"/>
        <v>0</v>
      </c>
      <c r="U4124" s="45">
        <f>IF(L4124=1,F4124*INDEX(Asumsi!$B$5:$B$7,MATCH(I4124,Asumsi!$A$5:$A$7,0))-F4124*R4124,0)</f>
        <v>31482.400000000001</v>
      </c>
      <c r="V4124" s="45">
        <f>IF(S4124=1,U4124*(1-Asumsi!$B$10),U4124)</f>
        <v>31482.400000000001</v>
      </c>
    </row>
    <row r="4125" spans="1:22" x14ac:dyDescent="0.35">
      <c r="A4125" s="43">
        <v>5828</v>
      </c>
      <c r="B4125" s="43" t="s">
        <v>202</v>
      </c>
      <c r="C4125" s="43" t="s">
        <v>307</v>
      </c>
      <c r="D4125" s="44">
        <v>39877</v>
      </c>
      <c r="E4125" s="43">
        <v>21</v>
      </c>
      <c r="F4125" s="43">
        <v>12010420</v>
      </c>
      <c r="G4125" s="43">
        <v>0.08</v>
      </c>
      <c r="H4125" s="43">
        <v>960834</v>
      </c>
      <c r="I4125" s="43" t="s">
        <v>75</v>
      </c>
      <c r="J4125" s="43" t="s">
        <v>136</v>
      </c>
      <c r="K4125" s="43">
        <f t="shared" si="512"/>
        <v>2009</v>
      </c>
      <c r="L4125" s="43">
        <f t="shared" si="513"/>
        <v>1</v>
      </c>
      <c r="M4125" s="43">
        <f t="shared" si="514"/>
        <v>0</v>
      </c>
      <c r="N4125" s="43">
        <f t="shared" si="515"/>
        <v>1</v>
      </c>
      <c r="O4125" s="43" t="str">
        <f t="shared" si="516"/>
        <v>D: 7%+</v>
      </c>
      <c r="P4125" s="45">
        <f t="shared" si="517"/>
        <v>11049586</v>
      </c>
      <c r="Q4125" s="45">
        <f>IF(L4125=1,F4125*INDEX(Asumsi!$B$5:$B$7,MATCH(I4125,Asumsi!$A$5:$A$7,0))-H4125,0)</f>
        <v>2642292</v>
      </c>
      <c r="R4125" s="46">
        <f>MIN(G4125,INDEX(Asumsi!$C$5:$C$7,MATCH(I4125,Asumsi!$A$5:$A$7,0)))</f>
        <v>0.03</v>
      </c>
      <c r="S4125" s="43">
        <f t="shared" si="518"/>
        <v>1</v>
      </c>
      <c r="T4125" s="45">
        <f t="shared" si="519"/>
        <v>600521</v>
      </c>
      <c r="U4125" s="45">
        <f>IF(L4125=1,F4125*INDEX(Asumsi!$B$5:$B$7,MATCH(I4125,Asumsi!$A$5:$A$7,0))-F4125*R4125,0)</f>
        <v>3242813.4</v>
      </c>
      <c r="V4125" s="45">
        <f>IF(S4125=1,U4125*(1-Asumsi!$B$10),U4125)</f>
        <v>3080672.73</v>
      </c>
    </row>
    <row r="4126" spans="1:22" x14ac:dyDescent="0.35">
      <c r="A4126" s="43">
        <v>6279</v>
      </c>
      <c r="B4126" s="43" t="s">
        <v>202</v>
      </c>
      <c r="C4126" s="43" t="s">
        <v>600</v>
      </c>
      <c r="D4126" s="44">
        <v>40207</v>
      </c>
      <c r="E4126" s="43">
        <v>49</v>
      </c>
      <c r="F4126" s="43">
        <v>6567480</v>
      </c>
      <c r="G4126" s="43">
        <v>0.01</v>
      </c>
      <c r="H4126" s="43">
        <v>65675</v>
      </c>
      <c r="I4126" s="43" t="s">
        <v>76</v>
      </c>
      <c r="J4126" s="43" t="s">
        <v>138</v>
      </c>
      <c r="K4126" s="43">
        <f t="shared" si="512"/>
        <v>2010</v>
      </c>
      <c r="L4126" s="43">
        <f t="shared" si="513"/>
        <v>1</v>
      </c>
      <c r="M4126" s="43">
        <f t="shared" si="514"/>
        <v>0</v>
      </c>
      <c r="N4126" s="43">
        <f t="shared" si="515"/>
        <v>1</v>
      </c>
      <c r="O4126" s="43" t="str">
        <f t="shared" si="516"/>
        <v>B: 1-3%</v>
      </c>
      <c r="P4126" s="45">
        <f t="shared" si="517"/>
        <v>6501805</v>
      </c>
      <c r="Q4126" s="45">
        <f>IF(L4126=1,F4126*INDEX(Asumsi!$B$5:$B$7,MATCH(I4126,Asumsi!$A$5:$A$7,0))-H4126,0)</f>
        <v>1904569</v>
      </c>
      <c r="R4126" s="46">
        <f>MIN(G4126,INDEX(Asumsi!$C$5:$C$7,MATCH(I4126,Asumsi!$A$5:$A$7,0)))</f>
        <v>0.01</v>
      </c>
      <c r="S4126" s="43">
        <f t="shared" si="518"/>
        <v>0</v>
      </c>
      <c r="T4126" s="45">
        <f t="shared" si="519"/>
        <v>0</v>
      </c>
      <c r="U4126" s="45">
        <f>IF(L4126=1,F4126*INDEX(Asumsi!$B$5:$B$7,MATCH(I4126,Asumsi!$A$5:$A$7,0))-F4126*R4126,0)</f>
        <v>1904569.2</v>
      </c>
      <c r="V4126" s="45">
        <f>IF(S4126=1,U4126*(1-Asumsi!$B$10),U4126)</f>
        <v>1904569.2</v>
      </c>
    </row>
    <row r="4127" spans="1:22" x14ac:dyDescent="0.35">
      <c r="A4127" s="43">
        <v>7267</v>
      </c>
      <c r="B4127" s="43" t="s">
        <v>202</v>
      </c>
      <c r="C4127" s="43" t="s">
        <v>574</v>
      </c>
      <c r="D4127" s="44">
        <v>41149</v>
      </c>
      <c r="E4127" s="43">
        <v>19</v>
      </c>
      <c r="F4127" s="43">
        <v>524640</v>
      </c>
      <c r="G4127" s="43">
        <v>7.0000000000000007E-2</v>
      </c>
      <c r="H4127" s="43">
        <v>36725</v>
      </c>
      <c r="I4127" s="43" t="s">
        <v>76</v>
      </c>
      <c r="J4127" s="43" t="s">
        <v>138</v>
      </c>
      <c r="K4127" s="43">
        <f t="shared" si="512"/>
        <v>2012</v>
      </c>
      <c r="L4127" s="43">
        <f t="shared" si="513"/>
        <v>1</v>
      </c>
      <c r="M4127" s="43">
        <f t="shared" si="514"/>
        <v>0</v>
      </c>
      <c r="N4127" s="43">
        <f t="shared" si="515"/>
        <v>1</v>
      </c>
      <c r="O4127" s="43" t="str">
        <f t="shared" si="516"/>
        <v>D: 7%+</v>
      </c>
      <c r="P4127" s="45">
        <f t="shared" si="517"/>
        <v>487915</v>
      </c>
      <c r="Q4127" s="45">
        <f>IF(L4127=1,F4127*INDEX(Asumsi!$B$5:$B$7,MATCH(I4127,Asumsi!$A$5:$A$7,0))-H4127,0)</f>
        <v>120667</v>
      </c>
      <c r="R4127" s="46">
        <f>MIN(G4127,INDEX(Asumsi!$C$5:$C$7,MATCH(I4127,Asumsi!$A$5:$A$7,0)))</f>
        <v>0.05</v>
      </c>
      <c r="S4127" s="43">
        <f t="shared" si="518"/>
        <v>1</v>
      </c>
      <c r="T4127" s="45">
        <f t="shared" si="519"/>
        <v>10492.800000000003</v>
      </c>
      <c r="U4127" s="45">
        <f>IF(L4127=1,F4127*INDEX(Asumsi!$B$5:$B$7,MATCH(I4127,Asumsi!$A$5:$A$7,0))-F4127*R4127,0)</f>
        <v>131160</v>
      </c>
      <c r="V4127" s="45">
        <f>IF(S4127=1,U4127*(1-Asumsi!$B$10),U4127)</f>
        <v>124602</v>
      </c>
    </row>
    <row r="4128" spans="1:22" x14ac:dyDescent="0.35">
      <c r="A4128" s="43">
        <v>7269</v>
      </c>
      <c r="B4128" s="43" t="s">
        <v>209</v>
      </c>
      <c r="C4128" s="43" t="s">
        <v>574</v>
      </c>
      <c r="D4128" s="44">
        <v>40070</v>
      </c>
      <c r="E4128" s="43">
        <v>29</v>
      </c>
      <c r="F4128" s="43">
        <v>3415980</v>
      </c>
      <c r="G4128" s="43">
        <v>0</v>
      </c>
      <c r="H4128" s="43">
        <v>0</v>
      </c>
      <c r="I4128" s="43" t="s">
        <v>77</v>
      </c>
      <c r="J4128" s="43" t="s">
        <v>137</v>
      </c>
      <c r="K4128" s="43">
        <f t="shared" si="512"/>
        <v>2009</v>
      </c>
      <c r="L4128" s="43">
        <f t="shared" si="513"/>
        <v>0</v>
      </c>
      <c r="M4128" s="43">
        <f t="shared" si="514"/>
        <v>1</v>
      </c>
      <c r="N4128" s="43">
        <f t="shared" si="515"/>
        <v>1</v>
      </c>
      <c r="O4128" s="43" t="str">
        <f t="shared" si="516"/>
        <v>A: 0%</v>
      </c>
      <c r="P4128" s="45">
        <f t="shared" si="517"/>
        <v>0</v>
      </c>
      <c r="Q4128" s="45">
        <f>IF(L4128=1,F4128*INDEX(Asumsi!$B$5:$B$7,MATCH(I4128,Asumsi!$A$5:$A$7,0))-H4128,0)</f>
        <v>0</v>
      </c>
      <c r="R4128" s="46">
        <f>MIN(G4128,INDEX(Asumsi!$C$5:$C$7,MATCH(I4128,Asumsi!$A$5:$A$7,0)))</f>
        <v>0</v>
      </c>
      <c r="S4128" s="43">
        <f t="shared" si="518"/>
        <v>0</v>
      </c>
      <c r="T4128" s="45">
        <f t="shared" si="519"/>
        <v>0</v>
      </c>
      <c r="U4128" s="45">
        <f>IF(L4128=1,F4128*INDEX(Asumsi!$B$5:$B$7,MATCH(I4128,Asumsi!$A$5:$A$7,0))-F4128*R4128,0)</f>
        <v>0</v>
      </c>
      <c r="V4128" s="45">
        <f>IF(S4128=1,U4128*(1-Asumsi!$B$10),U4128)</f>
        <v>0</v>
      </c>
    </row>
    <row r="4129" spans="1:22" x14ac:dyDescent="0.35">
      <c r="A4129" s="43">
        <v>7527</v>
      </c>
      <c r="B4129" s="43" t="s">
        <v>202</v>
      </c>
      <c r="C4129" s="43" t="s">
        <v>695</v>
      </c>
      <c r="D4129" s="44">
        <v>40158</v>
      </c>
      <c r="E4129" s="43">
        <v>37</v>
      </c>
      <c r="F4129" s="43">
        <v>1120780</v>
      </c>
      <c r="G4129" s="43">
        <v>0.05</v>
      </c>
      <c r="H4129" s="43">
        <v>56039</v>
      </c>
      <c r="I4129" s="43" t="s">
        <v>75</v>
      </c>
      <c r="J4129" s="43" t="s">
        <v>144</v>
      </c>
      <c r="K4129" s="43">
        <f t="shared" si="512"/>
        <v>2009</v>
      </c>
      <c r="L4129" s="43">
        <f t="shared" si="513"/>
        <v>1</v>
      </c>
      <c r="M4129" s="43">
        <f t="shared" si="514"/>
        <v>0</v>
      </c>
      <c r="N4129" s="43">
        <f t="shared" si="515"/>
        <v>1</v>
      </c>
      <c r="O4129" s="43" t="str">
        <f t="shared" si="516"/>
        <v>C: 4-6%</v>
      </c>
      <c r="P4129" s="45">
        <f t="shared" si="517"/>
        <v>1064741</v>
      </c>
      <c r="Q4129" s="45">
        <f>IF(L4129=1,F4129*INDEX(Asumsi!$B$5:$B$7,MATCH(I4129,Asumsi!$A$5:$A$7,0))-H4129,0)</f>
        <v>280195</v>
      </c>
      <c r="R4129" s="46">
        <f>MIN(G4129,INDEX(Asumsi!$C$5:$C$7,MATCH(I4129,Asumsi!$A$5:$A$7,0)))</f>
        <v>0.03</v>
      </c>
      <c r="S4129" s="43">
        <f t="shared" si="518"/>
        <v>1</v>
      </c>
      <c r="T4129" s="45">
        <f t="shared" si="519"/>
        <v>22415.600000000006</v>
      </c>
      <c r="U4129" s="45">
        <f>IF(L4129=1,F4129*INDEX(Asumsi!$B$5:$B$7,MATCH(I4129,Asumsi!$A$5:$A$7,0))-F4129*R4129,0)</f>
        <v>302610.59999999998</v>
      </c>
      <c r="V4129" s="45">
        <f>IF(S4129=1,U4129*(1-Asumsi!$B$10),U4129)</f>
        <v>287480.06999999995</v>
      </c>
    </row>
    <row r="4130" spans="1:22" x14ac:dyDescent="0.35">
      <c r="A4130" s="43">
        <v>8546</v>
      </c>
      <c r="B4130" s="43" t="s">
        <v>202</v>
      </c>
      <c r="C4130" s="43" t="s">
        <v>695</v>
      </c>
      <c r="D4130" s="44">
        <v>41000</v>
      </c>
      <c r="E4130" s="43">
        <v>4</v>
      </c>
      <c r="F4130" s="43">
        <v>103880</v>
      </c>
      <c r="G4130" s="43">
        <v>0.03</v>
      </c>
      <c r="H4130" s="43">
        <v>3116</v>
      </c>
      <c r="I4130" s="43" t="s">
        <v>77</v>
      </c>
      <c r="J4130" s="43" t="s">
        <v>142</v>
      </c>
      <c r="K4130" s="43">
        <f t="shared" si="512"/>
        <v>2012</v>
      </c>
      <c r="L4130" s="43">
        <f t="shared" si="513"/>
        <v>1</v>
      </c>
      <c r="M4130" s="43">
        <f t="shared" si="514"/>
        <v>0</v>
      </c>
      <c r="N4130" s="43">
        <f t="shared" si="515"/>
        <v>1</v>
      </c>
      <c r="O4130" s="43" t="str">
        <f t="shared" si="516"/>
        <v>B: 1-3%</v>
      </c>
      <c r="P4130" s="45">
        <f t="shared" si="517"/>
        <v>100764</v>
      </c>
      <c r="Q4130" s="45">
        <f>IF(L4130=1,F4130*INDEX(Asumsi!$B$5:$B$7,MATCH(I4130,Asumsi!$A$5:$A$7,0))-H4130,0)</f>
        <v>28048</v>
      </c>
      <c r="R4130" s="46">
        <f>MIN(G4130,INDEX(Asumsi!$C$5:$C$7,MATCH(I4130,Asumsi!$A$5:$A$7,0)))</f>
        <v>0.03</v>
      </c>
      <c r="S4130" s="43">
        <f t="shared" si="518"/>
        <v>0</v>
      </c>
      <c r="T4130" s="45">
        <f t="shared" si="519"/>
        <v>0</v>
      </c>
      <c r="U4130" s="45">
        <f>IF(L4130=1,F4130*INDEX(Asumsi!$B$5:$B$7,MATCH(I4130,Asumsi!$A$5:$A$7,0))-F4130*R4130,0)</f>
        <v>28047.599999999999</v>
      </c>
      <c r="V4130" s="45">
        <f>IF(S4130=1,U4130*(1-Asumsi!$B$10),U4130)</f>
        <v>28047.599999999999</v>
      </c>
    </row>
    <row r="4131" spans="1:22" x14ac:dyDescent="0.35">
      <c r="A4131" s="43">
        <v>8578</v>
      </c>
      <c r="B4131" s="43" t="s">
        <v>202</v>
      </c>
      <c r="C4131" s="43" t="s">
        <v>322</v>
      </c>
      <c r="D4131" s="44">
        <v>40788</v>
      </c>
      <c r="E4131" s="43">
        <v>40</v>
      </c>
      <c r="F4131" s="43">
        <v>733740</v>
      </c>
      <c r="G4131" s="43">
        <v>0.1</v>
      </c>
      <c r="H4131" s="43">
        <v>73374</v>
      </c>
      <c r="I4131" s="43" t="s">
        <v>75</v>
      </c>
      <c r="J4131" s="43" t="s">
        <v>144</v>
      </c>
      <c r="K4131" s="43">
        <f t="shared" si="512"/>
        <v>2011</v>
      </c>
      <c r="L4131" s="43">
        <f t="shared" si="513"/>
        <v>1</v>
      </c>
      <c r="M4131" s="43">
        <f t="shared" si="514"/>
        <v>0</v>
      </c>
      <c r="N4131" s="43">
        <f t="shared" si="515"/>
        <v>1</v>
      </c>
      <c r="O4131" s="43" t="str">
        <f t="shared" si="516"/>
        <v>D: 7%+</v>
      </c>
      <c r="P4131" s="45">
        <f t="shared" si="517"/>
        <v>660366</v>
      </c>
      <c r="Q4131" s="45">
        <f>IF(L4131=1,F4131*INDEX(Asumsi!$B$5:$B$7,MATCH(I4131,Asumsi!$A$5:$A$7,0))-H4131,0)</f>
        <v>146748</v>
      </c>
      <c r="R4131" s="46">
        <f>MIN(G4131,INDEX(Asumsi!$C$5:$C$7,MATCH(I4131,Asumsi!$A$5:$A$7,0)))</f>
        <v>0.03</v>
      </c>
      <c r="S4131" s="43">
        <f t="shared" si="518"/>
        <v>1</v>
      </c>
      <c r="T4131" s="45">
        <f t="shared" si="519"/>
        <v>51361.8</v>
      </c>
      <c r="U4131" s="45">
        <f>IF(L4131=1,F4131*INDEX(Asumsi!$B$5:$B$7,MATCH(I4131,Asumsi!$A$5:$A$7,0))-F4131*R4131,0)</f>
        <v>198109.8</v>
      </c>
      <c r="V4131" s="45">
        <f>IF(S4131=1,U4131*(1-Asumsi!$B$10),U4131)</f>
        <v>188204.30999999997</v>
      </c>
    </row>
    <row r="4132" spans="1:22" x14ac:dyDescent="0.35">
      <c r="A4132" s="43">
        <v>9669</v>
      </c>
      <c r="B4132" s="43" t="s">
        <v>202</v>
      </c>
      <c r="C4132" s="43" t="s">
        <v>896</v>
      </c>
      <c r="D4132" s="44">
        <v>39925</v>
      </c>
      <c r="E4132" s="43">
        <v>18</v>
      </c>
      <c r="F4132" s="43">
        <v>584220</v>
      </c>
      <c r="G4132" s="43">
        <v>0.04</v>
      </c>
      <c r="H4132" s="43">
        <v>23369</v>
      </c>
      <c r="I4132" s="43" t="s">
        <v>76</v>
      </c>
      <c r="J4132" s="43" t="s">
        <v>140</v>
      </c>
      <c r="K4132" s="43">
        <f t="shared" si="512"/>
        <v>2009</v>
      </c>
      <c r="L4132" s="43">
        <f t="shared" si="513"/>
        <v>1</v>
      </c>
      <c r="M4132" s="43">
        <f t="shared" si="514"/>
        <v>0</v>
      </c>
      <c r="N4132" s="43">
        <f t="shared" si="515"/>
        <v>1</v>
      </c>
      <c r="O4132" s="43" t="str">
        <f t="shared" si="516"/>
        <v>C: 4-6%</v>
      </c>
      <c r="P4132" s="45">
        <f t="shared" si="517"/>
        <v>560851</v>
      </c>
      <c r="Q4132" s="45">
        <f>IF(L4132=1,F4132*INDEX(Asumsi!$B$5:$B$7,MATCH(I4132,Asumsi!$A$5:$A$7,0))-H4132,0)</f>
        <v>151897</v>
      </c>
      <c r="R4132" s="46">
        <f>MIN(G4132,INDEX(Asumsi!$C$5:$C$7,MATCH(I4132,Asumsi!$A$5:$A$7,0)))</f>
        <v>0.04</v>
      </c>
      <c r="S4132" s="43">
        <f t="shared" si="518"/>
        <v>0</v>
      </c>
      <c r="T4132" s="45">
        <f t="shared" si="519"/>
        <v>0</v>
      </c>
      <c r="U4132" s="45">
        <f>IF(L4132=1,F4132*INDEX(Asumsi!$B$5:$B$7,MATCH(I4132,Asumsi!$A$5:$A$7,0))-F4132*R4132,0)</f>
        <v>151897.20000000001</v>
      </c>
      <c r="V4132" s="45">
        <f>IF(S4132=1,U4132*(1-Asumsi!$B$10),U4132)</f>
        <v>151897.20000000001</v>
      </c>
    </row>
    <row r="4133" spans="1:22" x14ac:dyDescent="0.35">
      <c r="A4133" s="43">
        <v>9952</v>
      </c>
      <c r="B4133" s="43" t="s">
        <v>202</v>
      </c>
      <c r="C4133" s="43" t="s">
        <v>658</v>
      </c>
      <c r="D4133" s="44">
        <v>41030</v>
      </c>
      <c r="E4133" s="43">
        <v>47</v>
      </c>
      <c r="F4133" s="43">
        <v>15781780</v>
      </c>
      <c r="G4133" s="43">
        <v>0.01</v>
      </c>
      <c r="H4133" s="43">
        <v>157818</v>
      </c>
      <c r="I4133" s="43" t="s">
        <v>76</v>
      </c>
      <c r="J4133" s="43" t="s">
        <v>140</v>
      </c>
      <c r="K4133" s="43">
        <f t="shared" si="512"/>
        <v>2012</v>
      </c>
      <c r="L4133" s="43">
        <f t="shared" si="513"/>
        <v>1</v>
      </c>
      <c r="M4133" s="43">
        <f t="shared" si="514"/>
        <v>0</v>
      </c>
      <c r="N4133" s="43">
        <f t="shared" si="515"/>
        <v>1</v>
      </c>
      <c r="O4133" s="43" t="str">
        <f t="shared" si="516"/>
        <v>B: 1-3%</v>
      </c>
      <c r="P4133" s="45">
        <f t="shared" si="517"/>
        <v>15623962</v>
      </c>
      <c r="Q4133" s="45">
        <f>IF(L4133=1,F4133*INDEX(Asumsi!$B$5:$B$7,MATCH(I4133,Asumsi!$A$5:$A$7,0))-H4133,0)</f>
        <v>4576716</v>
      </c>
      <c r="R4133" s="46">
        <f>MIN(G4133,INDEX(Asumsi!$C$5:$C$7,MATCH(I4133,Asumsi!$A$5:$A$7,0)))</f>
        <v>0.01</v>
      </c>
      <c r="S4133" s="43">
        <f t="shared" si="518"/>
        <v>0</v>
      </c>
      <c r="T4133" s="45">
        <f t="shared" si="519"/>
        <v>0</v>
      </c>
      <c r="U4133" s="45">
        <f>IF(L4133=1,F4133*INDEX(Asumsi!$B$5:$B$7,MATCH(I4133,Asumsi!$A$5:$A$7,0))-F4133*R4133,0)</f>
        <v>4576716.2</v>
      </c>
      <c r="V4133" s="45">
        <f>IF(S4133=1,U4133*(1-Asumsi!$B$10),U4133)</f>
        <v>4576716.2</v>
      </c>
    </row>
    <row r="4134" spans="1:22" x14ac:dyDescent="0.35">
      <c r="A4134" s="43">
        <v>10630</v>
      </c>
      <c r="B4134" s="43" t="s">
        <v>202</v>
      </c>
      <c r="C4134" s="43" t="s">
        <v>897</v>
      </c>
      <c r="D4134" s="44">
        <v>40213</v>
      </c>
      <c r="E4134" s="43">
        <v>44</v>
      </c>
      <c r="F4134" s="43">
        <v>5547680</v>
      </c>
      <c r="G4134" s="43">
        <v>0</v>
      </c>
      <c r="H4134" s="43">
        <v>0</v>
      </c>
      <c r="I4134" s="43" t="s">
        <v>75</v>
      </c>
      <c r="J4134" s="43" t="s">
        <v>143</v>
      </c>
      <c r="K4134" s="43">
        <f t="shared" si="512"/>
        <v>2010</v>
      </c>
      <c r="L4134" s="43">
        <f t="shared" si="513"/>
        <v>1</v>
      </c>
      <c r="M4134" s="43">
        <f t="shared" si="514"/>
        <v>0</v>
      </c>
      <c r="N4134" s="43">
        <f t="shared" si="515"/>
        <v>1</v>
      </c>
      <c r="O4134" s="43" t="str">
        <f t="shared" si="516"/>
        <v>A: 0%</v>
      </c>
      <c r="P4134" s="45">
        <f t="shared" si="517"/>
        <v>5547680</v>
      </c>
      <c r="Q4134" s="45">
        <f>IF(L4134=1,F4134*INDEX(Asumsi!$B$5:$B$7,MATCH(I4134,Asumsi!$A$5:$A$7,0))-H4134,0)</f>
        <v>1664304</v>
      </c>
      <c r="R4134" s="46">
        <f>MIN(G4134,INDEX(Asumsi!$C$5:$C$7,MATCH(I4134,Asumsi!$A$5:$A$7,0)))</f>
        <v>0</v>
      </c>
      <c r="S4134" s="43">
        <f t="shared" si="518"/>
        <v>0</v>
      </c>
      <c r="T4134" s="45">
        <f t="shared" si="519"/>
        <v>0</v>
      </c>
      <c r="U4134" s="45">
        <f>IF(L4134=1,F4134*INDEX(Asumsi!$B$5:$B$7,MATCH(I4134,Asumsi!$A$5:$A$7,0))-F4134*R4134,0)</f>
        <v>1664304</v>
      </c>
      <c r="V4134" s="45">
        <f>IF(S4134=1,U4134*(1-Asumsi!$B$10),U4134)</f>
        <v>1664304</v>
      </c>
    </row>
    <row r="4135" spans="1:22" x14ac:dyDescent="0.35">
      <c r="A4135" s="43">
        <v>10657</v>
      </c>
      <c r="B4135" s="43" t="s">
        <v>202</v>
      </c>
      <c r="C4135" s="43" t="s">
        <v>894</v>
      </c>
      <c r="D4135" s="44">
        <v>40446</v>
      </c>
      <c r="E4135" s="43">
        <v>44</v>
      </c>
      <c r="F4135" s="43">
        <v>579880</v>
      </c>
      <c r="G4135" s="43">
        <v>7.0000000000000007E-2</v>
      </c>
      <c r="H4135" s="43">
        <v>40592</v>
      </c>
      <c r="I4135" s="43" t="s">
        <v>76</v>
      </c>
      <c r="J4135" s="43" t="s">
        <v>145</v>
      </c>
      <c r="K4135" s="43">
        <f t="shared" si="512"/>
        <v>2010</v>
      </c>
      <c r="L4135" s="43">
        <f t="shared" si="513"/>
        <v>1</v>
      </c>
      <c r="M4135" s="43">
        <f t="shared" si="514"/>
        <v>0</v>
      </c>
      <c r="N4135" s="43">
        <f t="shared" si="515"/>
        <v>1</v>
      </c>
      <c r="O4135" s="43" t="str">
        <f t="shared" si="516"/>
        <v>D: 7%+</v>
      </c>
      <c r="P4135" s="45">
        <f t="shared" si="517"/>
        <v>539288</v>
      </c>
      <c r="Q4135" s="45">
        <f>IF(L4135=1,F4135*INDEX(Asumsi!$B$5:$B$7,MATCH(I4135,Asumsi!$A$5:$A$7,0))-H4135,0)</f>
        <v>133372</v>
      </c>
      <c r="R4135" s="46">
        <f>MIN(G4135,INDEX(Asumsi!$C$5:$C$7,MATCH(I4135,Asumsi!$A$5:$A$7,0)))</f>
        <v>0.05</v>
      </c>
      <c r="S4135" s="43">
        <f t="shared" si="518"/>
        <v>1</v>
      </c>
      <c r="T4135" s="45">
        <f t="shared" si="519"/>
        <v>11597.600000000002</v>
      </c>
      <c r="U4135" s="45">
        <f>IF(L4135=1,F4135*INDEX(Asumsi!$B$5:$B$7,MATCH(I4135,Asumsi!$A$5:$A$7,0))-F4135*R4135,0)</f>
        <v>144970</v>
      </c>
      <c r="V4135" s="45">
        <f>IF(S4135=1,U4135*(1-Asumsi!$B$10),U4135)</f>
        <v>137721.5</v>
      </c>
    </row>
    <row r="4136" spans="1:22" x14ac:dyDescent="0.35">
      <c r="A4136" s="43">
        <v>11427</v>
      </c>
      <c r="B4136" s="43" t="s">
        <v>202</v>
      </c>
      <c r="C4136" s="43" t="s">
        <v>695</v>
      </c>
      <c r="D4136" s="44">
        <v>40506</v>
      </c>
      <c r="E4136" s="43">
        <v>27</v>
      </c>
      <c r="F4136" s="43">
        <v>117280</v>
      </c>
      <c r="G4136" s="43">
        <v>0.08</v>
      </c>
      <c r="H4136" s="43">
        <v>9382</v>
      </c>
      <c r="I4136" s="43" t="s">
        <v>76</v>
      </c>
      <c r="J4136" s="43" t="s">
        <v>147</v>
      </c>
      <c r="K4136" s="43">
        <f t="shared" si="512"/>
        <v>2010</v>
      </c>
      <c r="L4136" s="43">
        <f t="shared" si="513"/>
        <v>1</v>
      </c>
      <c r="M4136" s="43">
        <f t="shared" si="514"/>
        <v>0</v>
      </c>
      <c r="N4136" s="43">
        <f t="shared" si="515"/>
        <v>1</v>
      </c>
      <c r="O4136" s="43" t="str">
        <f t="shared" si="516"/>
        <v>D: 7%+</v>
      </c>
      <c r="P4136" s="45">
        <f t="shared" si="517"/>
        <v>107898</v>
      </c>
      <c r="Q4136" s="45">
        <f>IF(L4136=1,F4136*INDEX(Asumsi!$B$5:$B$7,MATCH(I4136,Asumsi!$A$5:$A$7,0))-H4136,0)</f>
        <v>25802</v>
      </c>
      <c r="R4136" s="46">
        <f>MIN(G4136,INDEX(Asumsi!$C$5:$C$7,MATCH(I4136,Asumsi!$A$5:$A$7,0)))</f>
        <v>0.05</v>
      </c>
      <c r="S4136" s="43">
        <f t="shared" si="518"/>
        <v>1</v>
      </c>
      <c r="T4136" s="45">
        <f t="shared" si="519"/>
        <v>3518.4</v>
      </c>
      <c r="U4136" s="45">
        <f>IF(L4136=1,F4136*INDEX(Asumsi!$B$5:$B$7,MATCH(I4136,Asumsi!$A$5:$A$7,0))-F4136*R4136,0)</f>
        <v>29320</v>
      </c>
      <c r="V4136" s="45">
        <f>IF(S4136=1,U4136*(1-Asumsi!$B$10),U4136)</f>
        <v>27854</v>
      </c>
    </row>
    <row r="4137" spans="1:22" x14ac:dyDescent="0.35">
      <c r="A4137" s="43">
        <v>12037</v>
      </c>
      <c r="B4137" s="43" t="s">
        <v>202</v>
      </c>
      <c r="C4137" s="43" t="s">
        <v>574</v>
      </c>
      <c r="D4137" s="44">
        <v>40724</v>
      </c>
      <c r="E4137" s="43">
        <v>14</v>
      </c>
      <c r="F4137" s="43">
        <v>270420</v>
      </c>
      <c r="G4137" s="43">
        <v>0.04</v>
      </c>
      <c r="H4137" s="43">
        <v>10817</v>
      </c>
      <c r="I4137" s="43" t="s">
        <v>76</v>
      </c>
      <c r="J4137" s="43" t="s">
        <v>145</v>
      </c>
      <c r="K4137" s="43">
        <f t="shared" si="512"/>
        <v>2011</v>
      </c>
      <c r="L4137" s="43">
        <f t="shared" si="513"/>
        <v>1</v>
      </c>
      <c r="M4137" s="43">
        <f t="shared" si="514"/>
        <v>0</v>
      </c>
      <c r="N4137" s="43">
        <f t="shared" si="515"/>
        <v>1</v>
      </c>
      <c r="O4137" s="43" t="str">
        <f t="shared" si="516"/>
        <v>C: 4-6%</v>
      </c>
      <c r="P4137" s="45">
        <f t="shared" si="517"/>
        <v>259603</v>
      </c>
      <c r="Q4137" s="45">
        <f>IF(L4137=1,F4137*INDEX(Asumsi!$B$5:$B$7,MATCH(I4137,Asumsi!$A$5:$A$7,0))-H4137,0)</f>
        <v>70309</v>
      </c>
      <c r="R4137" s="46">
        <f>MIN(G4137,INDEX(Asumsi!$C$5:$C$7,MATCH(I4137,Asumsi!$A$5:$A$7,0)))</f>
        <v>0.04</v>
      </c>
      <c r="S4137" s="43">
        <f t="shared" si="518"/>
        <v>0</v>
      </c>
      <c r="T4137" s="45">
        <f t="shared" si="519"/>
        <v>0</v>
      </c>
      <c r="U4137" s="45">
        <f>IF(L4137=1,F4137*INDEX(Asumsi!$B$5:$B$7,MATCH(I4137,Asumsi!$A$5:$A$7,0))-F4137*R4137,0)</f>
        <v>70309.2</v>
      </c>
      <c r="V4137" s="45">
        <f>IF(S4137=1,U4137*(1-Asumsi!$B$10),U4137)</f>
        <v>70309.2</v>
      </c>
    </row>
    <row r="4138" spans="1:22" x14ac:dyDescent="0.35">
      <c r="A4138" s="43">
        <v>12259</v>
      </c>
      <c r="B4138" s="43" t="s">
        <v>202</v>
      </c>
      <c r="C4138" s="43" t="s">
        <v>574</v>
      </c>
      <c r="D4138" s="44">
        <v>40223</v>
      </c>
      <c r="E4138" s="43">
        <v>45</v>
      </c>
      <c r="F4138" s="43">
        <v>10015380</v>
      </c>
      <c r="G4138" s="43">
        <v>7.0000000000000007E-2</v>
      </c>
      <c r="H4138" s="43">
        <v>701077</v>
      </c>
      <c r="I4138" s="43" t="s">
        <v>75</v>
      </c>
      <c r="J4138" s="43" t="s">
        <v>143</v>
      </c>
      <c r="K4138" s="43">
        <f t="shared" si="512"/>
        <v>2010</v>
      </c>
      <c r="L4138" s="43">
        <f t="shared" si="513"/>
        <v>1</v>
      </c>
      <c r="M4138" s="43">
        <f t="shared" si="514"/>
        <v>0</v>
      </c>
      <c r="N4138" s="43">
        <f t="shared" si="515"/>
        <v>1</v>
      </c>
      <c r="O4138" s="43" t="str">
        <f t="shared" si="516"/>
        <v>D: 7%+</v>
      </c>
      <c r="P4138" s="45">
        <f t="shared" si="517"/>
        <v>9314303</v>
      </c>
      <c r="Q4138" s="45">
        <f>IF(L4138=1,F4138*INDEX(Asumsi!$B$5:$B$7,MATCH(I4138,Asumsi!$A$5:$A$7,0))-H4138,0)</f>
        <v>2303537</v>
      </c>
      <c r="R4138" s="46">
        <f>MIN(G4138,INDEX(Asumsi!$C$5:$C$7,MATCH(I4138,Asumsi!$A$5:$A$7,0)))</f>
        <v>0.03</v>
      </c>
      <c r="S4138" s="43">
        <f t="shared" si="518"/>
        <v>1</v>
      </c>
      <c r="T4138" s="45">
        <f t="shared" si="519"/>
        <v>400615.20000000007</v>
      </c>
      <c r="U4138" s="45">
        <f>IF(L4138=1,F4138*INDEX(Asumsi!$B$5:$B$7,MATCH(I4138,Asumsi!$A$5:$A$7,0))-F4138*R4138,0)</f>
        <v>2704152.6</v>
      </c>
      <c r="V4138" s="45">
        <f>IF(S4138=1,U4138*(1-Asumsi!$B$10),U4138)</f>
        <v>2568944.9699999997</v>
      </c>
    </row>
    <row r="4139" spans="1:22" x14ac:dyDescent="0.35">
      <c r="A4139" s="43">
        <v>12900</v>
      </c>
      <c r="B4139" s="43" t="s">
        <v>209</v>
      </c>
      <c r="C4139" s="43" t="s">
        <v>684</v>
      </c>
      <c r="D4139" s="44">
        <v>40301</v>
      </c>
      <c r="E4139" s="43">
        <v>50</v>
      </c>
      <c r="F4139" s="43">
        <v>1254240</v>
      </c>
      <c r="G4139" s="43">
        <v>0.08</v>
      </c>
      <c r="H4139" s="43">
        <v>100339</v>
      </c>
      <c r="I4139" s="43" t="s">
        <v>75</v>
      </c>
      <c r="J4139" s="43" t="s">
        <v>144</v>
      </c>
      <c r="K4139" s="43">
        <f t="shared" si="512"/>
        <v>2010</v>
      </c>
      <c r="L4139" s="43">
        <f t="shared" si="513"/>
        <v>0</v>
      </c>
      <c r="M4139" s="43">
        <f t="shared" si="514"/>
        <v>1</v>
      </c>
      <c r="N4139" s="43">
        <f t="shared" si="515"/>
        <v>1</v>
      </c>
      <c r="O4139" s="43" t="str">
        <f t="shared" si="516"/>
        <v>D: 7%+</v>
      </c>
      <c r="P4139" s="45">
        <f t="shared" si="517"/>
        <v>0</v>
      </c>
      <c r="Q4139" s="45">
        <f>IF(L4139=1,F4139*INDEX(Asumsi!$B$5:$B$7,MATCH(I4139,Asumsi!$A$5:$A$7,0))-H4139,0)</f>
        <v>0</v>
      </c>
      <c r="R4139" s="46">
        <f>MIN(G4139,INDEX(Asumsi!$C$5:$C$7,MATCH(I4139,Asumsi!$A$5:$A$7,0)))</f>
        <v>0.03</v>
      </c>
      <c r="S4139" s="43">
        <f t="shared" si="518"/>
        <v>1</v>
      </c>
      <c r="T4139" s="45">
        <f t="shared" si="519"/>
        <v>0</v>
      </c>
      <c r="U4139" s="45">
        <f>IF(L4139=1,F4139*INDEX(Asumsi!$B$5:$B$7,MATCH(I4139,Asumsi!$A$5:$A$7,0))-F4139*R4139,0)</f>
        <v>0</v>
      </c>
      <c r="V4139" s="45">
        <f>IF(S4139=1,U4139*(1-Asumsi!$B$10),U4139)</f>
        <v>0</v>
      </c>
    </row>
    <row r="4140" spans="1:22" x14ac:dyDescent="0.35">
      <c r="A4140" s="43">
        <v>12999</v>
      </c>
      <c r="B4140" s="43" t="s">
        <v>202</v>
      </c>
      <c r="C4140" s="43" t="s">
        <v>898</v>
      </c>
      <c r="D4140" s="44">
        <v>40271</v>
      </c>
      <c r="E4140" s="43">
        <v>31</v>
      </c>
      <c r="F4140" s="43">
        <v>5424140</v>
      </c>
      <c r="G4140" s="43">
        <v>0.09</v>
      </c>
      <c r="H4140" s="43">
        <v>488173</v>
      </c>
      <c r="I4140" s="43" t="s">
        <v>76</v>
      </c>
      <c r="J4140" s="43" t="s">
        <v>140</v>
      </c>
      <c r="K4140" s="43">
        <f t="shared" si="512"/>
        <v>2010</v>
      </c>
      <c r="L4140" s="43">
        <f t="shared" si="513"/>
        <v>1</v>
      </c>
      <c r="M4140" s="43">
        <f t="shared" si="514"/>
        <v>0</v>
      </c>
      <c r="N4140" s="43">
        <f t="shared" si="515"/>
        <v>1</v>
      </c>
      <c r="O4140" s="43" t="str">
        <f t="shared" si="516"/>
        <v>D: 7%+</v>
      </c>
      <c r="P4140" s="45">
        <f t="shared" si="517"/>
        <v>4935967</v>
      </c>
      <c r="Q4140" s="45">
        <f>IF(L4140=1,F4140*INDEX(Asumsi!$B$5:$B$7,MATCH(I4140,Asumsi!$A$5:$A$7,0))-H4140,0)</f>
        <v>1139069</v>
      </c>
      <c r="R4140" s="46">
        <f>MIN(G4140,INDEX(Asumsi!$C$5:$C$7,MATCH(I4140,Asumsi!$A$5:$A$7,0)))</f>
        <v>0.05</v>
      </c>
      <c r="S4140" s="43">
        <f t="shared" si="518"/>
        <v>1</v>
      </c>
      <c r="T4140" s="45">
        <f t="shared" si="519"/>
        <v>216965.59999999998</v>
      </c>
      <c r="U4140" s="45">
        <f>IF(L4140=1,F4140*INDEX(Asumsi!$B$5:$B$7,MATCH(I4140,Asumsi!$A$5:$A$7,0))-F4140*R4140,0)</f>
        <v>1356035</v>
      </c>
      <c r="V4140" s="45">
        <f>IF(S4140=1,U4140*(1-Asumsi!$B$10),U4140)</f>
        <v>1288233.25</v>
      </c>
    </row>
    <row r="4141" spans="1:22" x14ac:dyDescent="0.35">
      <c r="A4141" s="43">
        <v>13632</v>
      </c>
      <c r="B4141" s="43" t="s">
        <v>202</v>
      </c>
      <c r="C4141" s="43" t="s">
        <v>695</v>
      </c>
      <c r="D4141" s="44">
        <v>39882</v>
      </c>
      <c r="E4141" s="43">
        <v>6</v>
      </c>
      <c r="F4141" s="43">
        <v>1217860</v>
      </c>
      <c r="G4141" s="43">
        <v>0.01</v>
      </c>
      <c r="H4141" s="43">
        <v>12179</v>
      </c>
      <c r="I4141" s="43" t="s">
        <v>77</v>
      </c>
      <c r="J4141" s="43" t="s">
        <v>134</v>
      </c>
      <c r="K4141" s="43">
        <f t="shared" si="512"/>
        <v>2009</v>
      </c>
      <c r="L4141" s="43">
        <f t="shared" si="513"/>
        <v>1</v>
      </c>
      <c r="M4141" s="43">
        <f t="shared" si="514"/>
        <v>0</v>
      </c>
      <c r="N4141" s="43">
        <f t="shared" si="515"/>
        <v>1</v>
      </c>
      <c r="O4141" s="43" t="str">
        <f t="shared" si="516"/>
        <v>B: 1-3%</v>
      </c>
      <c r="P4141" s="45">
        <f t="shared" si="517"/>
        <v>1205681</v>
      </c>
      <c r="Q4141" s="45">
        <f>IF(L4141=1,F4141*INDEX(Asumsi!$B$5:$B$7,MATCH(I4141,Asumsi!$A$5:$A$7,0))-H4141,0)</f>
        <v>353179</v>
      </c>
      <c r="R4141" s="46">
        <f>MIN(G4141,INDEX(Asumsi!$C$5:$C$7,MATCH(I4141,Asumsi!$A$5:$A$7,0)))</f>
        <v>0.01</v>
      </c>
      <c r="S4141" s="43">
        <f t="shared" si="518"/>
        <v>0</v>
      </c>
      <c r="T4141" s="45">
        <f t="shared" si="519"/>
        <v>0</v>
      </c>
      <c r="U4141" s="45">
        <f>IF(L4141=1,F4141*INDEX(Asumsi!$B$5:$B$7,MATCH(I4141,Asumsi!$A$5:$A$7,0))-F4141*R4141,0)</f>
        <v>353179.4</v>
      </c>
      <c r="V4141" s="45">
        <f>IF(S4141=1,U4141*(1-Asumsi!$B$10),U4141)</f>
        <v>353179.4</v>
      </c>
    </row>
    <row r="4142" spans="1:22" x14ac:dyDescent="0.35">
      <c r="A4142" s="43">
        <v>13920</v>
      </c>
      <c r="B4142" s="43" t="s">
        <v>202</v>
      </c>
      <c r="C4142" s="43" t="s">
        <v>899</v>
      </c>
      <c r="D4142" s="44">
        <v>40095</v>
      </c>
      <c r="E4142" s="43">
        <v>25</v>
      </c>
      <c r="F4142" s="43">
        <v>1802640</v>
      </c>
      <c r="G4142" s="43">
        <v>0.1</v>
      </c>
      <c r="H4142" s="43">
        <v>180264</v>
      </c>
      <c r="I4142" s="43" t="s">
        <v>76</v>
      </c>
      <c r="J4142" s="43" t="s">
        <v>145</v>
      </c>
      <c r="K4142" s="43">
        <f t="shared" si="512"/>
        <v>2009</v>
      </c>
      <c r="L4142" s="43">
        <f t="shared" si="513"/>
        <v>1</v>
      </c>
      <c r="M4142" s="43">
        <f t="shared" si="514"/>
        <v>0</v>
      </c>
      <c r="N4142" s="43">
        <f t="shared" si="515"/>
        <v>1</v>
      </c>
      <c r="O4142" s="43" t="str">
        <f t="shared" si="516"/>
        <v>D: 7%+</v>
      </c>
      <c r="P4142" s="45">
        <f t="shared" si="517"/>
        <v>1622376</v>
      </c>
      <c r="Q4142" s="45">
        <f>IF(L4142=1,F4142*INDEX(Asumsi!$B$5:$B$7,MATCH(I4142,Asumsi!$A$5:$A$7,0))-H4142,0)</f>
        <v>360528</v>
      </c>
      <c r="R4142" s="46">
        <f>MIN(G4142,INDEX(Asumsi!$C$5:$C$7,MATCH(I4142,Asumsi!$A$5:$A$7,0)))</f>
        <v>0.05</v>
      </c>
      <c r="S4142" s="43">
        <f t="shared" si="518"/>
        <v>1</v>
      </c>
      <c r="T4142" s="45">
        <f t="shared" si="519"/>
        <v>90132</v>
      </c>
      <c r="U4142" s="45">
        <f>IF(L4142=1,F4142*INDEX(Asumsi!$B$5:$B$7,MATCH(I4142,Asumsi!$A$5:$A$7,0))-F4142*R4142,0)</f>
        <v>450660</v>
      </c>
      <c r="V4142" s="45">
        <f>IF(S4142=1,U4142*(1-Asumsi!$B$10),U4142)</f>
        <v>428127</v>
      </c>
    </row>
    <row r="4143" spans="1:22" x14ac:dyDescent="0.35">
      <c r="A4143" s="43">
        <v>15651</v>
      </c>
      <c r="B4143" s="43" t="s">
        <v>202</v>
      </c>
      <c r="C4143" s="43" t="s">
        <v>508</v>
      </c>
      <c r="D4143" s="44">
        <v>41186</v>
      </c>
      <c r="E4143" s="43">
        <v>40</v>
      </c>
      <c r="F4143" s="43">
        <v>4365820</v>
      </c>
      <c r="G4143" s="43">
        <v>0.1</v>
      </c>
      <c r="H4143" s="43">
        <v>436582</v>
      </c>
      <c r="I4143" s="43" t="s">
        <v>76</v>
      </c>
      <c r="J4143" s="43" t="s">
        <v>141</v>
      </c>
      <c r="K4143" s="43">
        <f t="shared" si="512"/>
        <v>2012</v>
      </c>
      <c r="L4143" s="43">
        <f t="shared" si="513"/>
        <v>1</v>
      </c>
      <c r="M4143" s="43">
        <f t="shared" si="514"/>
        <v>0</v>
      </c>
      <c r="N4143" s="43">
        <f t="shared" si="515"/>
        <v>1</v>
      </c>
      <c r="O4143" s="43" t="str">
        <f t="shared" si="516"/>
        <v>D: 7%+</v>
      </c>
      <c r="P4143" s="45">
        <f t="shared" si="517"/>
        <v>3929238</v>
      </c>
      <c r="Q4143" s="45">
        <f>IF(L4143=1,F4143*INDEX(Asumsi!$B$5:$B$7,MATCH(I4143,Asumsi!$A$5:$A$7,0))-H4143,0)</f>
        <v>873164</v>
      </c>
      <c r="R4143" s="46">
        <f>MIN(G4143,INDEX(Asumsi!$C$5:$C$7,MATCH(I4143,Asumsi!$A$5:$A$7,0)))</f>
        <v>0.05</v>
      </c>
      <c r="S4143" s="43">
        <f t="shared" si="518"/>
        <v>1</v>
      </c>
      <c r="T4143" s="45">
        <f t="shared" si="519"/>
        <v>218291</v>
      </c>
      <c r="U4143" s="45">
        <f>IF(L4143=1,F4143*INDEX(Asumsi!$B$5:$B$7,MATCH(I4143,Asumsi!$A$5:$A$7,0))-F4143*R4143,0)</f>
        <v>1091455</v>
      </c>
      <c r="V4143" s="45">
        <f>IF(S4143=1,U4143*(1-Asumsi!$B$10),U4143)</f>
        <v>1036882.25</v>
      </c>
    </row>
    <row r="4144" spans="1:22" x14ac:dyDescent="0.35">
      <c r="A4144" s="43">
        <v>16197</v>
      </c>
      <c r="B4144" s="43" t="s">
        <v>202</v>
      </c>
      <c r="C4144" s="43" t="s">
        <v>900</v>
      </c>
      <c r="D4144" s="44">
        <v>41208</v>
      </c>
      <c r="E4144" s="43">
        <v>23</v>
      </c>
      <c r="F4144" s="43">
        <v>437420</v>
      </c>
      <c r="G4144" s="43">
        <v>0</v>
      </c>
      <c r="H4144" s="43">
        <v>0</v>
      </c>
      <c r="I4144" s="43" t="s">
        <v>76</v>
      </c>
      <c r="J4144" s="43" t="s">
        <v>145</v>
      </c>
      <c r="K4144" s="43">
        <f t="shared" si="512"/>
        <v>2012</v>
      </c>
      <c r="L4144" s="43">
        <f t="shared" si="513"/>
        <v>1</v>
      </c>
      <c r="M4144" s="43">
        <f t="shared" si="514"/>
        <v>0</v>
      </c>
      <c r="N4144" s="43">
        <f t="shared" si="515"/>
        <v>1</v>
      </c>
      <c r="O4144" s="43" t="str">
        <f t="shared" si="516"/>
        <v>A: 0%</v>
      </c>
      <c r="P4144" s="45">
        <f t="shared" si="517"/>
        <v>437420</v>
      </c>
      <c r="Q4144" s="45">
        <f>IF(L4144=1,F4144*INDEX(Asumsi!$B$5:$B$7,MATCH(I4144,Asumsi!$A$5:$A$7,0))-H4144,0)</f>
        <v>131226</v>
      </c>
      <c r="R4144" s="46">
        <f>MIN(G4144,INDEX(Asumsi!$C$5:$C$7,MATCH(I4144,Asumsi!$A$5:$A$7,0)))</f>
        <v>0</v>
      </c>
      <c r="S4144" s="43">
        <f t="shared" si="518"/>
        <v>0</v>
      </c>
      <c r="T4144" s="45">
        <f t="shared" si="519"/>
        <v>0</v>
      </c>
      <c r="U4144" s="45">
        <f>IF(L4144=1,F4144*INDEX(Asumsi!$B$5:$B$7,MATCH(I4144,Asumsi!$A$5:$A$7,0))-F4144*R4144,0)</f>
        <v>131226</v>
      </c>
      <c r="V4144" s="45">
        <f>IF(S4144=1,U4144*(1-Asumsi!$B$10),U4144)</f>
        <v>131226</v>
      </c>
    </row>
    <row r="4145" spans="1:22" x14ac:dyDescent="0.35">
      <c r="A4145" s="43">
        <v>16770</v>
      </c>
      <c r="B4145" s="43" t="s">
        <v>202</v>
      </c>
      <c r="C4145" s="43" t="s">
        <v>574</v>
      </c>
      <c r="D4145" s="44">
        <v>39819</v>
      </c>
      <c r="E4145" s="43">
        <v>17</v>
      </c>
      <c r="F4145" s="43">
        <v>74120</v>
      </c>
      <c r="G4145" s="43">
        <v>0.03</v>
      </c>
      <c r="H4145" s="43">
        <v>2224</v>
      </c>
      <c r="I4145" s="43" t="s">
        <v>76</v>
      </c>
      <c r="J4145" s="43" t="s">
        <v>147</v>
      </c>
      <c r="K4145" s="43">
        <f t="shared" si="512"/>
        <v>2009</v>
      </c>
      <c r="L4145" s="43">
        <f t="shared" si="513"/>
        <v>1</v>
      </c>
      <c r="M4145" s="43">
        <f t="shared" si="514"/>
        <v>0</v>
      </c>
      <c r="N4145" s="43">
        <f t="shared" si="515"/>
        <v>1</v>
      </c>
      <c r="O4145" s="43" t="str">
        <f t="shared" si="516"/>
        <v>B: 1-3%</v>
      </c>
      <c r="P4145" s="45">
        <f t="shared" si="517"/>
        <v>71896</v>
      </c>
      <c r="Q4145" s="45">
        <f>IF(L4145=1,F4145*INDEX(Asumsi!$B$5:$B$7,MATCH(I4145,Asumsi!$A$5:$A$7,0))-H4145,0)</f>
        <v>20012</v>
      </c>
      <c r="R4145" s="46">
        <f>MIN(G4145,INDEX(Asumsi!$C$5:$C$7,MATCH(I4145,Asumsi!$A$5:$A$7,0)))</f>
        <v>0.03</v>
      </c>
      <c r="S4145" s="43">
        <f t="shared" si="518"/>
        <v>0</v>
      </c>
      <c r="T4145" s="45">
        <f t="shared" si="519"/>
        <v>0</v>
      </c>
      <c r="U4145" s="45">
        <f>IF(L4145=1,F4145*INDEX(Asumsi!$B$5:$B$7,MATCH(I4145,Asumsi!$A$5:$A$7,0))-F4145*R4145,0)</f>
        <v>20012.400000000001</v>
      </c>
      <c r="V4145" s="45">
        <f>IF(S4145=1,U4145*(1-Asumsi!$B$10),U4145)</f>
        <v>20012.400000000001</v>
      </c>
    </row>
    <row r="4146" spans="1:22" x14ac:dyDescent="0.35">
      <c r="A4146" s="43">
        <v>16802</v>
      </c>
      <c r="B4146" s="43" t="s">
        <v>202</v>
      </c>
      <c r="C4146" s="43" t="s">
        <v>695</v>
      </c>
      <c r="D4146" s="44">
        <v>40653</v>
      </c>
      <c r="E4146" s="43">
        <v>44</v>
      </c>
      <c r="F4146" s="43">
        <v>605180</v>
      </c>
      <c r="G4146" s="43">
        <v>0.05</v>
      </c>
      <c r="H4146" s="43">
        <v>30259</v>
      </c>
      <c r="I4146" s="43" t="s">
        <v>76</v>
      </c>
      <c r="J4146" s="43" t="s">
        <v>145</v>
      </c>
      <c r="K4146" s="43">
        <f t="shared" si="512"/>
        <v>2011</v>
      </c>
      <c r="L4146" s="43">
        <f t="shared" si="513"/>
        <v>1</v>
      </c>
      <c r="M4146" s="43">
        <f t="shared" si="514"/>
        <v>0</v>
      </c>
      <c r="N4146" s="43">
        <f t="shared" si="515"/>
        <v>1</v>
      </c>
      <c r="O4146" s="43" t="str">
        <f t="shared" si="516"/>
        <v>C: 4-6%</v>
      </c>
      <c r="P4146" s="45">
        <f t="shared" si="517"/>
        <v>574921</v>
      </c>
      <c r="Q4146" s="45">
        <f>IF(L4146=1,F4146*INDEX(Asumsi!$B$5:$B$7,MATCH(I4146,Asumsi!$A$5:$A$7,0))-H4146,0)</f>
        <v>151295</v>
      </c>
      <c r="R4146" s="46">
        <f>MIN(G4146,INDEX(Asumsi!$C$5:$C$7,MATCH(I4146,Asumsi!$A$5:$A$7,0)))</f>
        <v>0.05</v>
      </c>
      <c r="S4146" s="43">
        <f t="shared" si="518"/>
        <v>0</v>
      </c>
      <c r="T4146" s="45">
        <f t="shared" si="519"/>
        <v>0</v>
      </c>
      <c r="U4146" s="45">
        <f>IF(L4146=1,F4146*INDEX(Asumsi!$B$5:$B$7,MATCH(I4146,Asumsi!$A$5:$A$7,0))-F4146*R4146,0)</f>
        <v>151295</v>
      </c>
      <c r="V4146" s="45">
        <f>IF(S4146=1,U4146*(1-Asumsi!$B$10),U4146)</f>
        <v>151295</v>
      </c>
    </row>
    <row r="4147" spans="1:22" x14ac:dyDescent="0.35">
      <c r="A4147" s="43">
        <v>16961</v>
      </c>
      <c r="B4147" s="43" t="s">
        <v>209</v>
      </c>
      <c r="C4147" s="43" t="s">
        <v>808</v>
      </c>
      <c r="D4147" s="44">
        <v>39819</v>
      </c>
      <c r="E4147" s="43">
        <v>27</v>
      </c>
      <c r="F4147" s="43">
        <v>93720</v>
      </c>
      <c r="G4147" s="43">
        <v>0.06</v>
      </c>
      <c r="H4147" s="43">
        <v>5623</v>
      </c>
      <c r="I4147" s="43" t="s">
        <v>77</v>
      </c>
      <c r="J4147" s="43" t="s">
        <v>142</v>
      </c>
      <c r="K4147" s="43">
        <f t="shared" si="512"/>
        <v>2009</v>
      </c>
      <c r="L4147" s="43">
        <f t="shared" si="513"/>
        <v>0</v>
      </c>
      <c r="M4147" s="43">
        <f t="shared" si="514"/>
        <v>1</v>
      </c>
      <c r="N4147" s="43">
        <f t="shared" si="515"/>
        <v>1</v>
      </c>
      <c r="O4147" s="43" t="str">
        <f t="shared" si="516"/>
        <v>C: 4-6%</v>
      </c>
      <c r="P4147" s="45">
        <f t="shared" si="517"/>
        <v>0</v>
      </c>
      <c r="Q4147" s="45">
        <f>IF(L4147=1,F4147*INDEX(Asumsi!$B$5:$B$7,MATCH(I4147,Asumsi!$A$5:$A$7,0))-H4147,0)</f>
        <v>0</v>
      </c>
      <c r="R4147" s="46">
        <f>MIN(G4147,INDEX(Asumsi!$C$5:$C$7,MATCH(I4147,Asumsi!$A$5:$A$7,0)))</f>
        <v>0.05</v>
      </c>
      <c r="S4147" s="43">
        <f t="shared" si="518"/>
        <v>1</v>
      </c>
      <c r="T4147" s="45">
        <f t="shared" si="519"/>
        <v>0</v>
      </c>
      <c r="U4147" s="45">
        <f>IF(L4147=1,F4147*INDEX(Asumsi!$B$5:$B$7,MATCH(I4147,Asumsi!$A$5:$A$7,0))-F4147*R4147,0)</f>
        <v>0</v>
      </c>
      <c r="V4147" s="45">
        <f>IF(S4147=1,U4147*(1-Asumsi!$B$10),U4147)</f>
        <v>0</v>
      </c>
    </row>
    <row r="4148" spans="1:22" x14ac:dyDescent="0.35">
      <c r="A4148" s="43">
        <v>17543</v>
      </c>
      <c r="B4148" s="43" t="s">
        <v>202</v>
      </c>
      <c r="C4148" s="43" t="s">
        <v>808</v>
      </c>
      <c r="D4148" s="44">
        <v>41054</v>
      </c>
      <c r="E4148" s="43">
        <v>1</v>
      </c>
      <c r="F4148" s="43">
        <v>31460</v>
      </c>
      <c r="G4148" s="43">
        <v>0.09</v>
      </c>
      <c r="H4148" s="43">
        <v>2831</v>
      </c>
      <c r="I4148" s="43" t="s">
        <v>76</v>
      </c>
      <c r="J4148" s="43" t="s">
        <v>145</v>
      </c>
      <c r="K4148" s="43">
        <f t="shared" si="512"/>
        <v>2012</v>
      </c>
      <c r="L4148" s="43">
        <f t="shared" si="513"/>
        <v>1</v>
      </c>
      <c r="M4148" s="43">
        <f t="shared" si="514"/>
        <v>0</v>
      </c>
      <c r="N4148" s="43">
        <f t="shared" si="515"/>
        <v>1</v>
      </c>
      <c r="O4148" s="43" t="str">
        <f t="shared" si="516"/>
        <v>D: 7%+</v>
      </c>
      <c r="P4148" s="45">
        <f t="shared" si="517"/>
        <v>28629</v>
      </c>
      <c r="Q4148" s="45">
        <f>IF(L4148=1,F4148*INDEX(Asumsi!$B$5:$B$7,MATCH(I4148,Asumsi!$A$5:$A$7,0))-H4148,0)</f>
        <v>6607</v>
      </c>
      <c r="R4148" s="46">
        <f>MIN(G4148,INDEX(Asumsi!$C$5:$C$7,MATCH(I4148,Asumsi!$A$5:$A$7,0)))</f>
        <v>0.05</v>
      </c>
      <c r="S4148" s="43">
        <f t="shared" si="518"/>
        <v>1</v>
      </c>
      <c r="T4148" s="45">
        <f t="shared" si="519"/>
        <v>1258.3999999999999</v>
      </c>
      <c r="U4148" s="45">
        <f>IF(L4148=1,F4148*INDEX(Asumsi!$B$5:$B$7,MATCH(I4148,Asumsi!$A$5:$A$7,0))-F4148*R4148,0)</f>
        <v>7865</v>
      </c>
      <c r="V4148" s="45">
        <f>IF(S4148=1,U4148*(1-Asumsi!$B$10),U4148)</f>
        <v>7471.75</v>
      </c>
    </row>
    <row r="4149" spans="1:22" x14ac:dyDescent="0.35">
      <c r="A4149" s="43">
        <v>18055</v>
      </c>
      <c r="B4149" s="43" t="s">
        <v>202</v>
      </c>
      <c r="C4149" s="43" t="s">
        <v>818</v>
      </c>
      <c r="D4149" s="44">
        <v>40213</v>
      </c>
      <c r="E4149" s="43">
        <v>3</v>
      </c>
      <c r="F4149" s="43">
        <v>39960</v>
      </c>
      <c r="G4149" s="43">
        <v>0.02</v>
      </c>
      <c r="H4149" s="43">
        <v>799</v>
      </c>
      <c r="I4149" s="43" t="s">
        <v>76</v>
      </c>
      <c r="J4149" s="43" t="s">
        <v>145</v>
      </c>
      <c r="K4149" s="43">
        <f t="shared" si="512"/>
        <v>2010</v>
      </c>
      <c r="L4149" s="43">
        <f t="shared" si="513"/>
        <v>1</v>
      </c>
      <c r="M4149" s="43">
        <f t="shared" si="514"/>
        <v>0</v>
      </c>
      <c r="N4149" s="43">
        <f t="shared" si="515"/>
        <v>1</v>
      </c>
      <c r="O4149" s="43" t="str">
        <f t="shared" si="516"/>
        <v>B: 1-3%</v>
      </c>
      <c r="P4149" s="45">
        <f t="shared" si="517"/>
        <v>39161</v>
      </c>
      <c r="Q4149" s="45">
        <f>IF(L4149=1,F4149*INDEX(Asumsi!$B$5:$B$7,MATCH(I4149,Asumsi!$A$5:$A$7,0))-H4149,0)</f>
        <v>11189</v>
      </c>
      <c r="R4149" s="46">
        <f>MIN(G4149,INDEX(Asumsi!$C$5:$C$7,MATCH(I4149,Asumsi!$A$5:$A$7,0)))</f>
        <v>0.02</v>
      </c>
      <c r="S4149" s="43">
        <f t="shared" si="518"/>
        <v>0</v>
      </c>
      <c r="T4149" s="45">
        <f t="shared" si="519"/>
        <v>0</v>
      </c>
      <c r="U4149" s="45">
        <f>IF(L4149=1,F4149*INDEX(Asumsi!$B$5:$B$7,MATCH(I4149,Asumsi!$A$5:$A$7,0))-F4149*R4149,0)</f>
        <v>11188.8</v>
      </c>
      <c r="V4149" s="45">
        <f>IF(S4149=1,U4149*(1-Asumsi!$B$10),U4149)</f>
        <v>11188.8</v>
      </c>
    </row>
    <row r="4150" spans="1:22" x14ac:dyDescent="0.35">
      <c r="A4150" s="43">
        <v>20484</v>
      </c>
      <c r="B4150" s="43" t="s">
        <v>202</v>
      </c>
      <c r="C4150" s="43" t="s">
        <v>900</v>
      </c>
      <c r="D4150" s="44">
        <v>39842</v>
      </c>
      <c r="E4150" s="43">
        <v>14</v>
      </c>
      <c r="F4150" s="43">
        <v>2245275</v>
      </c>
      <c r="G4150" s="43">
        <v>0.09</v>
      </c>
      <c r="H4150" s="43">
        <v>202075</v>
      </c>
      <c r="I4150" s="43" t="s">
        <v>77</v>
      </c>
      <c r="J4150" s="43" t="s">
        <v>137</v>
      </c>
      <c r="K4150" s="43">
        <f t="shared" si="512"/>
        <v>2009</v>
      </c>
      <c r="L4150" s="43">
        <f t="shared" si="513"/>
        <v>1</v>
      </c>
      <c r="M4150" s="43">
        <f t="shared" si="514"/>
        <v>0</v>
      </c>
      <c r="N4150" s="43">
        <f t="shared" si="515"/>
        <v>1</v>
      </c>
      <c r="O4150" s="43" t="str">
        <f t="shared" si="516"/>
        <v>D: 7%+</v>
      </c>
      <c r="P4150" s="45">
        <f t="shared" si="517"/>
        <v>2043200</v>
      </c>
      <c r="Q4150" s="45">
        <f>IF(L4150=1,F4150*INDEX(Asumsi!$B$5:$B$7,MATCH(I4150,Asumsi!$A$5:$A$7,0))-H4150,0)</f>
        <v>471507.5</v>
      </c>
      <c r="R4150" s="46">
        <f>MIN(G4150,INDEX(Asumsi!$C$5:$C$7,MATCH(I4150,Asumsi!$A$5:$A$7,0)))</f>
        <v>0.05</v>
      </c>
      <c r="S4150" s="43">
        <f t="shared" si="518"/>
        <v>1</v>
      </c>
      <c r="T4150" s="45">
        <f t="shared" si="519"/>
        <v>89810.999999999985</v>
      </c>
      <c r="U4150" s="45">
        <f>IF(L4150=1,F4150*INDEX(Asumsi!$B$5:$B$7,MATCH(I4150,Asumsi!$A$5:$A$7,0))-F4150*R4150,0)</f>
        <v>561318.75</v>
      </c>
      <c r="V4150" s="45">
        <f>IF(S4150=1,U4150*(1-Asumsi!$B$10),U4150)</f>
        <v>533252.8125</v>
      </c>
    </row>
    <row r="4151" spans="1:22" x14ac:dyDescent="0.35">
      <c r="A4151" s="43">
        <v>20579</v>
      </c>
      <c r="B4151" s="43" t="s">
        <v>202</v>
      </c>
      <c r="C4151" s="43" t="s">
        <v>893</v>
      </c>
      <c r="D4151" s="44">
        <v>41183</v>
      </c>
      <c r="E4151" s="43">
        <v>16</v>
      </c>
      <c r="F4151" s="43">
        <v>2868172</v>
      </c>
      <c r="G4151" s="43">
        <v>0.1</v>
      </c>
      <c r="H4151" s="43">
        <v>286817</v>
      </c>
      <c r="I4151" s="43" t="s">
        <v>77</v>
      </c>
      <c r="J4151" s="43" t="s">
        <v>137</v>
      </c>
      <c r="K4151" s="43">
        <f t="shared" si="512"/>
        <v>2012</v>
      </c>
      <c r="L4151" s="43">
        <f t="shared" si="513"/>
        <v>1</v>
      </c>
      <c r="M4151" s="43">
        <f t="shared" si="514"/>
        <v>0</v>
      </c>
      <c r="N4151" s="43">
        <f t="shared" si="515"/>
        <v>1</v>
      </c>
      <c r="O4151" s="43" t="str">
        <f t="shared" si="516"/>
        <v>D: 7%+</v>
      </c>
      <c r="P4151" s="45">
        <f t="shared" si="517"/>
        <v>2581355</v>
      </c>
      <c r="Q4151" s="45">
        <f>IF(L4151=1,F4151*INDEX(Asumsi!$B$5:$B$7,MATCH(I4151,Asumsi!$A$5:$A$7,0))-H4151,0)</f>
        <v>573634.6</v>
      </c>
      <c r="R4151" s="46">
        <f>MIN(G4151,INDEX(Asumsi!$C$5:$C$7,MATCH(I4151,Asumsi!$A$5:$A$7,0)))</f>
        <v>0.05</v>
      </c>
      <c r="S4151" s="43">
        <f t="shared" si="518"/>
        <v>1</v>
      </c>
      <c r="T4151" s="45">
        <f t="shared" si="519"/>
        <v>143408.6</v>
      </c>
      <c r="U4151" s="45">
        <f>IF(L4151=1,F4151*INDEX(Asumsi!$B$5:$B$7,MATCH(I4151,Asumsi!$A$5:$A$7,0))-F4151*R4151,0)</f>
        <v>717043</v>
      </c>
      <c r="V4151" s="45">
        <f>IF(S4151=1,U4151*(1-Asumsi!$B$10),U4151)</f>
        <v>681190.85</v>
      </c>
    </row>
    <row r="4152" spans="1:22" x14ac:dyDescent="0.35">
      <c r="A4152" s="43">
        <v>20933</v>
      </c>
      <c r="B4152" s="43" t="s">
        <v>202</v>
      </c>
      <c r="C4152" s="43" t="s">
        <v>456</v>
      </c>
      <c r="D4152" s="44">
        <v>41147</v>
      </c>
      <c r="E4152" s="43">
        <v>45</v>
      </c>
      <c r="F4152" s="43">
        <v>4158948</v>
      </c>
      <c r="G4152" s="43">
        <v>0.05</v>
      </c>
      <c r="H4152" s="43">
        <v>207947</v>
      </c>
      <c r="I4152" s="43" t="s">
        <v>77</v>
      </c>
      <c r="J4152" s="43" t="s">
        <v>137</v>
      </c>
      <c r="K4152" s="43">
        <f t="shared" si="512"/>
        <v>2012</v>
      </c>
      <c r="L4152" s="43">
        <f t="shared" si="513"/>
        <v>1</v>
      </c>
      <c r="M4152" s="43">
        <f t="shared" si="514"/>
        <v>0</v>
      </c>
      <c r="N4152" s="43">
        <f t="shared" si="515"/>
        <v>1</v>
      </c>
      <c r="O4152" s="43" t="str">
        <f t="shared" si="516"/>
        <v>C: 4-6%</v>
      </c>
      <c r="P4152" s="45">
        <f t="shared" si="517"/>
        <v>3951001</v>
      </c>
      <c r="Q4152" s="45">
        <f>IF(L4152=1,F4152*INDEX(Asumsi!$B$5:$B$7,MATCH(I4152,Asumsi!$A$5:$A$7,0))-H4152,0)</f>
        <v>1039737.3999999999</v>
      </c>
      <c r="R4152" s="46">
        <f>MIN(G4152,INDEX(Asumsi!$C$5:$C$7,MATCH(I4152,Asumsi!$A$5:$A$7,0)))</f>
        <v>0.05</v>
      </c>
      <c r="S4152" s="43">
        <f t="shared" si="518"/>
        <v>0</v>
      </c>
      <c r="T4152" s="45">
        <f t="shared" si="519"/>
        <v>0</v>
      </c>
      <c r="U4152" s="45">
        <f>IF(L4152=1,F4152*INDEX(Asumsi!$B$5:$B$7,MATCH(I4152,Asumsi!$A$5:$A$7,0))-F4152*R4152,0)</f>
        <v>1039736.9999999999</v>
      </c>
      <c r="V4152" s="45">
        <f>IF(S4152=1,U4152*(1-Asumsi!$B$10),U4152)</f>
        <v>1039736.9999999999</v>
      </c>
    </row>
    <row r="4153" spans="1:22" x14ac:dyDescent="0.35">
      <c r="A4153" s="43">
        <v>21155</v>
      </c>
      <c r="B4153" s="43" t="s">
        <v>202</v>
      </c>
      <c r="C4153" s="43" t="s">
        <v>574</v>
      </c>
      <c r="D4153" s="44">
        <v>40579</v>
      </c>
      <c r="E4153" s="43">
        <v>4</v>
      </c>
      <c r="F4153" s="43">
        <v>163560</v>
      </c>
      <c r="G4153" s="43">
        <v>7.0000000000000007E-2</v>
      </c>
      <c r="H4153" s="43">
        <v>11449</v>
      </c>
      <c r="I4153" s="43" t="s">
        <v>76</v>
      </c>
      <c r="J4153" s="43" t="s">
        <v>145</v>
      </c>
      <c r="K4153" s="43">
        <f t="shared" si="512"/>
        <v>2011</v>
      </c>
      <c r="L4153" s="43">
        <f t="shared" si="513"/>
        <v>1</v>
      </c>
      <c r="M4153" s="43">
        <f t="shared" si="514"/>
        <v>0</v>
      </c>
      <c r="N4153" s="43">
        <f t="shared" si="515"/>
        <v>1</v>
      </c>
      <c r="O4153" s="43" t="str">
        <f t="shared" si="516"/>
        <v>D: 7%+</v>
      </c>
      <c r="P4153" s="45">
        <f t="shared" si="517"/>
        <v>152111</v>
      </c>
      <c r="Q4153" s="45">
        <f>IF(L4153=1,F4153*INDEX(Asumsi!$B$5:$B$7,MATCH(I4153,Asumsi!$A$5:$A$7,0))-H4153,0)</f>
        <v>37619</v>
      </c>
      <c r="R4153" s="46">
        <f>MIN(G4153,INDEX(Asumsi!$C$5:$C$7,MATCH(I4153,Asumsi!$A$5:$A$7,0)))</f>
        <v>0.05</v>
      </c>
      <c r="S4153" s="43">
        <f t="shared" si="518"/>
        <v>1</v>
      </c>
      <c r="T4153" s="45">
        <f t="shared" si="519"/>
        <v>3271.2000000000007</v>
      </c>
      <c r="U4153" s="45">
        <f>IF(L4153=1,F4153*INDEX(Asumsi!$B$5:$B$7,MATCH(I4153,Asumsi!$A$5:$A$7,0))-F4153*R4153,0)</f>
        <v>40890</v>
      </c>
      <c r="V4153" s="45">
        <f>IF(S4153=1,U4153*(1-Asumsi!$B$10),U4153)</f>
        <v>38845.5</v>
      </c>
    </row>
    <row r="4154" spans="1:22" x14ac:dyDescent="0.35">
      <c r="A4154" s="43">
        <v>21703</v>
      </c>
      <c r="B4154" s="43" t="s">
        <v>202</v>
      </c>
      <c r="C4154" s="43" t="s">
        <v>456</v>
      </c>
      <c r="D4154" s="44">
        <v>39874</v>
      </c>
      <c r="E4154" s="43">
        <v>3</v>
      </c>
      <c r="F4154" s="43">
        <v>24020</v>
      </c>
      <c r="G4154" s="43">
        <v>0</v>
      </c>
      <c r="H4154" s="43">
        <v>0</v>
      </c>
      <c r="I4154" s="43" t="s">
        <v>76</v>
      </c>
      <c r="J4154" s="43" t="s">
        <v>149</v>
      </c>
      <c r="K4154" s="43">
        <f t="shared" si="512"/>
        <v>2009</v>
      </c>
      <c r="L4154" s="43">
        <f t="shared" si="513"/>
        <v>1</v>
      </c>
      <c r="M4154" s="43">
        <f t="shared" si="514"/>
        <v>0</v>
      </c>
      <c r="N4154" s="43">
        <f t="shared" si="515"/>
        <v>1</v>
      </c>
      <c r="O4154" s="43" t="str">
        <f t="shared" si="516"/>
        <v>A: 0%</v>
      </c>
      <c r="P4154" s="45">
        <f t="shared" si="517"/>
        <v>24020</v>
      </c>
      <c r="Q4154" s="45">
        <f>IF(L4154=1,F4154*INDEX(Asumsi!$B$5:$B$7,MATCH(I4154,Asumsi!$A$5:$A$7,0))-H4154,0)</f>
        <v>7206</v>
      </c>
      <c r="R4154" s="46">
        <f>MIN(G4154,INDEX(Asumsi!$C$5:$C$7,MATCH(I4154,Asumsi!$A$5:$A$7,0)))</f>
        <v>0</v>
      </c>
      <c r="S4154" s="43">
        <f t="shared" si="518"/>
        <v>0</v>
      </c>
      <c r="T4154" s="45">
        <f t="shared" si="519"/>
        <v>0</v>
      </c>
      <c r="U4154" s="45">
        <f>IF(L4154=1,F4154*INDEX(Asumsi!$B$5:$B$7,MATCH(I4154,Asumsi!$A$5:$A$7,0))-F4154*R4154,0)</f>
        <v>7206</v>
      </c>
      <c r="V4154" s="45">
        <f>IF(S4154=1,U4154*(1-Asumsi!$B$10),U4154)</f>
        <v>7206</v>
      </c>
    </row>
    <row r="4155" spans="1:22" x14ac:dyDescent="0.35">
      <c r="A4155" s="43">
        <v>21731</v>
      </c>
      <c r="B4155" s="43" t="s">
        <v>202</v>
      </c>
      <c r="C4155" s="43" t="s">
        <v>417</v>
      </c>
      <c r="D4155" s="44">
        <v>40873</v>
      </c>
      <c r="E4155" s="43">
        <v>26</v>
      </c>
      <c r="F4155" s="43">
        <v>3161140</v>
      </c>
      <c r="G4155" s="43">
        <v>0.08</v>
      </c>
      <c r="H4155" s="43">
        <v>252891</v>
      </c>
      <c r="I4155" s="43" t="s">
        <v>76</v>
      </c>
      <c r="J4155" s="43" t="s">
        <v>141</v>
      </c>
      <c r="K4155" s="43">
        <f t="shared" si="512"/>
        <v>2011</v>
      </c>
      <c r="L4155" s="43">
        <f t="shared" si="513"/>
        <v>1</v>
      </c>
      <c r="M4155" s="43">
        <f t="shared" si="514"/>
        <v>0</v>
      </c>
      <c r="N4155" s="43">
        <f t="shared" si="515"/>
        <v>1</v>
      </c>
      <c r="O4155" s="43" t="str">
        <f t="shared" si="516"/>
        <v>D: 7%+</v>
      </c>
      <c r="P4155" s="45">
        <f t="shared" si="517"/>
        <v>2908249</v>
      </c>
      <c r="Q4155" s="45">
        <f>IF(L4155=1,F4155*INDEX(Asumsi!$B$5:$B$7,MATCH(I4155,Asumsi!$A$5:$A$7,0))-H4155,0)</f>
        <v>695451</v>
      </c>
      <c r="R4155" s="46">
        <f>MIN(G4155,INDEX(Asumsi!$C$5:$C$7,MATCH(I4155,Asumsi!$A$5:$A$7,0)))</f>
        <v>0.05</v>
      </c>
      <c r="S4155" s="43">
        <f t="shared" si="518"/>
        <v>1</v>
      </c>
      <c r="T4155" s="45">
        <f t="shared" si="519"/>
        <v>94834.2</v>
      </c>
      <c r="U4155" s="45">
        <f>IF(L4155=1,F4155*INDEX(Asumsi!$B$5:$B$7,MATCH(I4155,Asumsi!$A$5:$A$7,0))-F4155*R4155,0)</f>
        <v>790285</v>
      </c>
      <c r="V4155" s="45">
        <f>IF(S4155=1,U4155*(1-Asumsi!$B$10),U4155)</f>
        <v>750770.75</v>
      </c>
    </row>
    <row r="4156" spans="1:22" x14ac:dyDescent="0.35">
      <c r="A4156" s="43">
        <v>21799</v>
      </c>
      <c r="B4156" s="43" t="s">
        <v>202</v>
      </c>
      <c r="C4156" s="43" t="s">
        <v>895</v>
      </c>
      <c r="D4156" s="44">
        <v>40652</v>
      </c>
      <c r="E4156" s="43">
        <v>42</v>
      </c>
      <c r="F4156" s="43">
        <v>231980</v>
      </c>
      <c r="G4156" s="43">
        <v>0.05</v>
      </c>
      <c r="H4156" s="43">
        <v>11599</v>
      </c>
      <c r="I4156" s="43" t="s">
        <v>76</v>
      </c>
      <c r="J4156" s="43" t="s">
        <v>147</v>
      </c>
      <c r="K4156" s="43">
        <f t="shared" si="512"/>
        <v>2011</v>
      </c>
      <c r="L4156" s="43">
        <f t="shared" si="513"/>
        <v>1</v>
      </c>
      <c r="M4156" s="43">
        <f t="shared" si="514"/>
        <v>0</v>
      </c>
      <c r="N4156" s="43">
        <f t="shared" si="515"/>
        <v>1</v>
      </c>
      <c r="O4156" s="43" t="str">
        <f t="shared" si="516"/>
        <v>C: 4-6%</v>
      </c>
      <c r="P4156" s="45">
        <f t="shared" si="517"/>
        <v>220381</v>
      </c>
      <c r="Q4156" s="45">
        <f>IF(L4156=1,F4156*INDEX(Asumsi!$B$5:$B$7,MATCH(I4156,Asumsi!$A$5:$A$7,0))-H4156,0)</f>
        <v>57995</v>
      </c>
      <c r="R4156" s="46">
        <f>MIN(G4156,INDEX(Asumsi!$C$5:$C$7,MATCH(I4156,Asumsi!$A$5:$A$7,0)))</f>
        <v>0.05</v>
      </c>
      <c r="S4156" s="43">
        <f t="shared" si="518"/>
        <v>0</v>
      </c>
      <c r="T4156" s="45">
        <f t="shared" si="519"/>
        <v>0</v>
      </c>
      <c r="U4156" s="45">
        <f>IF(L4156=1,F4156*INDEX(Asumsi!$B$5:$B$7,MATCH(I4156,Asumsi!$A$5:$A$7,0))-F4156*R4156,0)</f>
        <v>57995</v>
      </c>
      <c r="V4156" s="45">
        <f>IF(S4156=1,U4156*(1-Asumsi!$B$10),U4156)</f>
        <v>57995</v>
      </c>
    </row>
    <row r="4157" spans="1:22" x14ac:dyDescent="0.35">
      <c r="A4157" s="43">
        <v>21985</v>
      </c>
      <c r="B4157" s="43" t="s">
        <v>202</v>
      </c>
      <c r="C4157" s="43" t="s">
        <v>895</v>
      </c>
      <c r="D4157" s="44">
        <v>40051</v>
      </c>
      <c r="E4157" s="43">
        <v>1</v>
      </c>
      <c r="F4157" s="43">
        <v>511660</v>
      </c>
      <c r="G4157" s="43">
        <v>7.0000000000000007E-2</v>
      </c>
      <c r="H4157" s="43">
        <v>35816</v>
      </c>
      <c r="I4157" s="43" t="s">
        <v>75</v>
      </c>
      <c r="J4157" s="43" t="s">
        <v>135</v>
      </c>
      <c r="K4157" s="43">
        <f t="shared" si="512"/>
        <v>2009</v>
      </c>
      <c r="L4157" s="43">
        <f t="shared" si="513"/>
        <v>1</v>
      </c>
      <c r="M4157" s="43">
        <f t="shared" si="514"/>
        <v>0</v>
      </c>
      <c r="N4157" s="43">
        <f t="shared" si="515"/>
        <v>1</v>
      </c>
      <c r="O4157" s="43" t="str">
        <f t="shared" si="516"/>
        <v>D: 7%+</v>
      </c>
      <c r="P4157" s="45">
        <f t="shared" si="517"/>
        <v>475844</v>
      </c>
      <c r="Q4157" s="45">
        <f>IF(L4157=1,F4157*INDEX(Asumsi!$B$5:$B$7,MATCH(I4157,Asumsi!$A$5:$A$7,0))-H4157,0)</f>
        <v>117682</v>
      </c>
      <c r="R4157" s="46">
        <f>MIN(G4157,INDEX(Asumsi!$C$5:$C$7,MATCH(I4157,Asumsi!$A$5:$A$7,0)))</f>
        <v>0.03</v>
      </c>
      <c r="S4157" s="43">
        <f t="shared" si="518"/>
        <v>1</v>
      </c>
      <c r="T4157" s="45">
        <f t="shared" si="519"/>
        <v>20466.400000000005</v>
      </c>
      <c r="U4157" s="45">
        <f>IF(L4157=1,F4157*INDEX(Asumsi!$B$5:$B$7,MATCH(I4157,Asumsi!$A$5:$A$7,0))-F4157*R4157,0)</f>
        <v>138148.20000000001</v>
      </c>
      <c r="V4157" s="45">
        <f>IF(S4157=1,U4157*(1-Asumsi!$B$10),U4157)</f>
        <v>131240.79</v>
      </c>
    </row>
    <row r="4158" spans="1:22" x14ac:dyDescent="0.35">
      <c r="A4158" s="43">
        <v>22210</v>
      </c>
      <c r="B4158" s="43" t="s">
        <v>202</v>
      </c>
      <c r="C4158" s="43" t="s">
        <v>808</v>
      </c>
      <c r="D4158" s="44">
        <v>40805</v>
      </c>
      <c r="E4158" s="43">
        <v>37</v>
      </c>
      <c r="F4158" s="43">
        <v>2066880</v>
      </c>
      <c r="G4158" s="43">
        <v>0.1</v>
      </c>
      <c r="H4158" s="43">
        <v>206688</v>
      </c>
      <c r="I4158" s="43" t="s">
        <v>76</v>
      </c>
      <c r="J4158" s="43" t="s">
        <v>145</v>
      </c>
      <c r="K4158" s="43">
        <f t="shared" si="512"/>
        <v>2011</v>
      </c>
      <c r="L4158" s="43">
        <f t="shared" si="513"/>
        <v>1</v>
      </c>
      <c r="M4158" s="43">
        <f t="shared" si="514"/>
        <v>0</v>
      </c>
      <c r="N4158" s="43">
        <f t="shared" si="515"/>
        <v>1</v>
      </c>
      <c r="O4158" s="43" t="str">
        <f t="shared" si="516"/>
        <v>D: 7%+</v>
      </c>
      <c r="P4158" s="45">
        <f t="shared" si="517"/>
        <v>1860192</v>
      </c>
      <c r="Q4158" s="45">
        <f>IF(L4158=1,F4158*INDEX(Asumsi!$B$5:$B$7,MATCH(I4158,Asumsi!$A$5:$A$7,0))-H4158,0)</f>
        <v>413376</v>
      </c>
      <c r="R4158" s="46">
        <f>MIN(G4158,INDEX(Asumsi!$C$5:$C$7,MATCH(I4158,Asumsi!$A$5:$A$7,0)))</f>
        <v>0.05</v>
      </c>
      <c r="S4158" s="43">
        <f t="shared" si="518"/>
        <v>1</v>
      </c>
      <c r="T4158" s="45">
        <f t="shared" si="519"/>
        <v>103344</v>
      </c>
      <c r="U4158" s="45">
        <f>IF(L4158=1,F4158*INDEX(Asumsi!$B$5:$B$7,MATCH(I4158,Asumsi!$A$5:$A$7,0))-F4158*R4158,0)</f>
        <v>516720</v>
      </c>
      <c r="V4158" s="45">
        <f>IF(S4158=1,U4158*(1-Asumsi!$B$10),U4158)</f>
        <v>490884</v>
      </c>
    </row>
    <row r="4159" spans="1:22" x14ac:dyDescent="0.35">
      <c r="A4159" s="43">
        <v>22628</v>
      </c>
      <c r="B4159" s="43" t="s">
        <v>202</v>
      </c>
      <c r="C4159" s="43" t="s">
        <v>895</v>
      </c>
      <c r="D4159" s="44">
        <v>40115</v>
      </c>
      <c r="E4159" s="43">
        <v>30</v>
      </c>
      <c r="F4159" s="43">
        <v>5903400</v>
      </c>
      <c r="G4159" s="43">
        <v>0.02</v>
      </c>
      <c r="H4159" s="43">
        <v>118068</v>
      </c>
      <c r="I4159" s="43" t="s">
        <v>75</v>
      </c>
      <c r="J4159" s="43" t="s">
        <v>135</v>
      </c>
      <c r="K4159" s="43">
        <f t="shared" si="512"/>
        <v>2009</v>
      </c>
      <c r="L4159" s="43">
        <f t="shared" si="513"/>
        <v>1</v>
      </c>
      <c r="M4159" s="43">
        <f t="shared" si="514"/>
        <v>0</v>
      </c>
      <c r="N4159" s="43">
        <f t="shared" si="515"/>
        <v>1</v>
      </c>
      <c r="O4159" s="43" t="str">
        <f t="shared" si="516"/>
        <v>B: 1-3%</v>
      </c>
      <c r="P4159" s="45">
        <f t="shared" si="517"/>
        <v>5785332</v>
      </c>
      <c r="Q4159" s="45">
        <f>IF(L4159=1,F4159*INDEX(Asumsi!$B$5:$B$7,MATCH(I4159,Asumsi!$A$5:$A$7,0))-H4159,0)</f>
        <v>1652952</v>
      </c>
      <c r="R4159" s="46">
        <f>MIN(G4159,INDEX(Asumsi!$C$5:$C$7,MATCH(I4159,Asumsi!$A$5:$A$7,0)))</f>
        <v>0.02</v>
      </c>
      <c r="S4159" s="43">
        <f t="shared" si="518"/>
        <v>0</v>
      </c>
      <c r="T4159" s="45">
        <f t="shared" si="519"/>
        <v>0</v>
      </c>
      <c r="U4159" s="45">
        <f>IF(L4159=1,F4159*INDEX(Asumsi!$B$5:$B$7,MATCH(I4159,Asumsi!$A$5:$A$7,0))-F4159*R4159,0)</f>
        <v>1652952</v>
      </c>
      <c r="V4159" s="45">
        <f>IF(S4159=1,U4159*(1-Asumsi!$B$10),U4159)</f>
        <v>1652952</v>
      </c>
    </row>
    <row r="4160" spans="1:22" x14ac:dyDescent="0.35">
      <c r="A4160" s="43">
        <v>23106</v>
      </c>
      <c r="B4160" s="43" t="s">
        <v>202</v>
      </c>
      <c r="C4160" s="43" t="s">
        <v>417</v>
      </c>
      <c r="D4160" s="44">
        <v>40471</v>
      </c>
      <c r="E4160" s="43">
        <v>35</v>
      </c>
      <c r="F4160" s="43">
        <v>50626680</v>
      </c>
      <c r="G4160" s="43">
        <v>0.05</v>
      </c>
      <c r="H4160" s="43">
        <v>2531334</v>
      </c>
      <c r="I4160" s="43" t="s">
        <v>77</v>
      </c>
      <c r="J4160" s="43" t="s">
        <v>134</v>
      </c>
      <c r="K4160" s="43">
        <f t="shared" si="512"/>
        <v>2010</v>
      </c>
      <c r="L4160" s="43">
        <f t="shared" si="513"/>
        <v>1</v>
      </c>
      <c r="M4160" s="43">
        <f t="shared" si="514"/>
        <v>0</v>
      </c>
      <c r="N4160" s="43">
        <f t="shared" si="515"/>
        <v>1</v>
      </c>
      <c r="O4160" s="43" t="str">
        <f t="shared" si="516"/>
        <v>C: 4-6%</v>
      </c>
      <c r="P4160" s="45">
        <f t="shared" si="517"/>
        <v>48095346</v>
      </c>
      <c r="Q4160" s="45">
        <f>IF(L4160=1,F4160*INDEX(Asumsi!$B$5:$B$7,MATCH(I4160,Asumsi!$A$5:$A$7,0))-H4160,0)</f>
        <v>12656670</v>
      </c>
      <c r="R4160" s="46">
        <f>MIN(G4160,INDEX(Asumsi!$C$5:$C$7,MATCH(I4160,Asumsi!$A$5:$A$7,0)))</f>
        <v>0.05</v>
      </c>
      <c r="S4160" s="43">
        <f t="shared" si="518"/>
        <v>0</v>
      </c>
      <c r="T4160" s="45">
        <f t="shared" si="519"/>
        <v>0</v>
      </c>
      <c r="U4160" s="45">
        <f>IF(L4160=1,F4160*INDEX(Asumsi!$B$5:$B$7,MATCH(I4160,Asumsi!$A$5:$A$7,0))-F4160*R4160,0)</f>
        <v>12656670</v>
      </c>
      <c r="V4160" s="45">
        <f>IF(S4160=1,U4160*(1-Asumsi!$B$10),U4160)</f>
        <v>12656670</v>
      </c>
    </row>
    <row r="4161" spans="1:22" x14ac:dyDescent="0.35">
      <c r="A4161" s="43">
        <v>23360</v>
      </c>
      <c r="B4161" s="43" t="s">
        <v>202</v>
      </c>
      <c r="C4161" s="43" t="s">
        <v>315</v>
      </c>
      <c r="D4161" s="44">
        <v>39944</v>
      </c>
      <c r="E4161" s="43">
        <v>30</v>
      </c>
      <c r="F4161" s="43">
        <v>1025940</v>
      </c>
      <c r="G4161" s="43">
        <v>0.01</v>
      </c>
      <c r="H4161" s="43">
        <v>10259</v>
      </c>
      <c r="I4161" s="43" t="s">
        <v>76</v>
      </c>
      <c r="J4161" s="43" t="s">
        <v>146</v>
      </c>
      <c r="K4161" s="43">
        <f t="shared" si="512"/>
        <v>2009</v>
      </c>
      <c r="L4161" s="43">
        <f t="shared" si="513"/>
        <v>1</v>
      </c>
      <c r="M4161" s="43">
        <f t="shared" si="514"/>
        <v>0</v>
      </c>
      <c r="N4161" s="43">
        <f t="shared" si="515"/>
        <v>1</v>
      </c>
      <c r="O4161" s="43" t="str">
        <f t="shared" si="516"/>
        <v>B: 1-3%</v>
      </c>
      <c r="P4161" s="45">
        <f t="shared" si="517"/>
        <v>1015681</v>
      </c>
      <c r="Q4161" s="45">
        <f>IF(L4161=1,F4161*INDEX(Asumsi!$B$5:$B$7,MATCH(I4161,Asumsi!$A$5:$A$7,0))-H4161,0)</f>
        <v>297523</v>
      </c>
      <c r="R4161" s="46">
        <f>MIN(G4161,INDEX(Asumsi!$C$5:$C$7,MATCH(I4161,Asumsi!$A$5:$A$7,0)))</f>
        <v>0.01</v>
      </c>
      <c r="S4161" s="43">
        <f t="shared" si="518"/>
        <v>0</v>
      </c>
      <c r="T4161" s="45">
        <f t="shared" si="519"/>
        <v>0</v>
      </c>
      <c r="U4161" s="45">
        <f>IF(L4161=1,F4161*INDEX(Asumsi!$B$5:$B$7,MATCH(I4161,Asumsi!$A$5:$A$7,0))-F4161*R4161,0)</f>
        <v>297522.59999999998</v>
      </c>
      <c r="V4161" s="45">
        <f>IF(S4161=1,U4161*(1-Asumsi!$B$10),U4161)</f>
        <v>297522.59999999998</v>
      </c>
    </row>
    <row r="4162" spans="1:22" x14ac:dyDescent="0.35">
      <c r="A4162" s="43">
        <v>23809</v>
      </c>
      <c r="B4162" s="43" t="s">
        <v>202</v>
      </c>
      <c r="C4162" s="43" t="s">
        <v>695</v>
      </c>
      <c r="D4162" s="44">
        <v>41064</v>
      </c>
      <c r="E4162" s="43">
        <v>7</v>
      </c>
      <c r="F4162" s="43">
        <v>173220</v>
      </c>
      <c r="G4162" s="43">
        <v>0.1</v>
      </c>
      <c r="H4162" s="43">
        <v>17322</v>
      </c>
      <c r="I4162" s="43" t="s">
        <v>76</v>
      </c>
      <c r="J4162" s="43" t="s">
        <v>138</v>
      </c>
      <c r="K4162" s="43">
        <f t="shared" ref="K4162:K4225" si="520">YEAR(D4162)</f>
        <v>2012</v>
      </c>
      <c r="L4162" s="43">
        <f t="shared" ref="L4162:L4225" si="521">IF(B4162="Order Finished",1,0)</f>
        <v>1</v>
      </c>
      <c r="M4162" s="43">
        <f t="shared" ref="M4162:M4225" si="522">IF(B4162="Order Returned",1,0)</f>
        <v>0</v>
      </c>
      <c r="N4162" s="43">
        <f t="shared" ref="N4162:N4225" si="523">IF(B4162="Order Cancelled",0,1)</f>
        <v>1</v>
      </c>
      <c r="O4162" s="43" t="str">
        <f t="shared" ref="O4162:O4225" si="524">IF(G4162=0,"A: 0%",IF(G4162&lt;=0.03,"B: 1-3%",IF(G4162&lt;=0.06,"C: 4-6%","D: 7%+")))</f>
        <v>D: 7%+</v>
      </c>
      <c r="P4162" s="45">
        <f t="shared" ref="P4162:P4225" si="525">IF(L4162=1,F4162-H4162,0)</f>
        <v>155898</v>
      </c>
      <c r="Q4162" s="45">
        <f>IF(L4162=1,F4162*INDEX(Asumsi!$B$5:$B$7,MATCH(I4162,Asumsi!$A$5:$A$7,0))-H4162,0)</f>
        <v>34644</v>
      </c>
      <c r="R4162" s="46">
        <f>MIN(G4162,INDEX(Asumsi!$C$5:$C$7,MATCH(I4162,Asumsi!$A$5:$A$7,0)))</f>
        <v>0.05</v>
      </c>
      <c r="S4162" s="43">
        <f t="shared" ref="S4162:S4225" si="526">IF(G4162&gt;R4162,1,0)</f>
        <v>1</v>
      </c>
      <c r="T4162" s="45">
        <f t="shared" ref="T4162:T4225" si="527">IF(L4162=1,F4162*(G4162-R4162),0)</f>
        <v>8661</v>
      </c>
      <c r="U4162" s="45">
        <f>IF(L4162=1,F4162*INDEX(Asumsi!$B$5:$B$7,MATCH(I4162,Asumsi!$A$5:$A$7,0))-F4162*R4162,0)</f>
        <v>43305</v>
      </c>
      <c r="V4162" s="45">
        <f>IF(S4162=1,U4162*(1-Asumsi!$B$10),U4162)</f>
        <v>41139.75</v>
      </c>
    </row>
    <row r="4163" spans="1:22" x14ac:dyDescent="0.35">
      <c r="A4163" s="43">
        <v>24870</v>
      </c>
      <c r="B4163" s="43" t="s">
        <v>202</v>
      </c>
      <c r="C4163" s="43" t="s">
        <v>893</v>
      </c>
      <c r="D4163" s="44">
        <v>39927</v>
      </c>
      <c r="E4163" s="43">
        <v>38</v>
      </c>
      <c r="F4163" s="43">
        <v>2793160</v>
      </c>
      <c r="G4163" s="43">
        <v>0.03</v>
      </c>
      <c r="H4163" s="43">
        <v>83795</v>
      </c>
      <c r="I4163" s="43" t="s">
        <v>77</v>
      </c>
      <c r="J4163" s="43" t="s">
        <v>142</v>
      </c>
      <c r="K4163" s="43">
        <f t="shared" si="520"/>
        <v>2009</v>
      </c>
      <c r="L4163" s="43">
        <f t="shared" si="521"/>
        <v>1</v>
      </c>
      <c r="M4163" s="43">
        <f t="shared" si="522"/>
        <v>0</v>
      </c>
      <c r="N4163" s="43">
        <f t="shared" si="523"/>
        <v>1</v>
      </c>
      <c r="O4163" s="43" t="str">
        <f t="shared" si="524"/>
        <v>B: 1-3%</v>
      </c>
      <c r="P4163" s="45">
        <f t="shared" si="525"/>
        <v>2709365</v>
      </c>
      <c r="Q4163" s="45">
        <f>IF(L4163=1,F4163*INDEX(Asumsi!$B$5:$B$7,MATCH(I4163,Asumsi!$A$5:$A$7,0))-H4163,0)</f>
        <v>754153</v>
      </c>
      <c r="R4163" s="46">
        <f>MIN(G4163,INDEX(Asumsi!$C$5:$C$7,MATCH(I4163,Asumsi!$A$5:$A$7,0)))</f>
        <v>0.03</v>
      </c>
      <c r="S4163" s="43">
        <f t="shared" si="526"/>
        <v>0</v>
      </c>
      <c r="T4163" s="45">
        <f t="shared" si="527"/>
        <v>0</v>
      </c>
      <c r="U4163" s="45">
        <f>IF(L4163=1,F4163*INDEX(Asumsi!$B$5:$B$7,MATCH(I4163,Asumsi!$A$5:$A$7,0))-F4163*R4163,0)</f>
        <v>754153.2</v>
      </c>
      <c r="V4163" s="45">
        <f>IF(S4163=1,U4163*(1-Asumsi!$B$10),U4163)</f>
        <v>754153.2</v>
      </c>
    </row>
    <row r="4164" spans="1:22" x14ac:dyDescent="0.35">
      <c r="A4164" s="43">
        <v>25793</v>
      </c>
      <c r="B4164" s="43" t="s">
        <v>202</v>
      </c>
      <c r="C4164" s="43" t="s">
        <v>894</v>
      </c>
      <c r="D4164" s="44">
        <v>41006</v>
      </c>
      <c r="E4164" s="43">
        <v>27</v>
      </c>
      <c r="F4164" s="43">
        <v>6873542</v>
      </c>
      <c r="G4164" s="43">
        <v>0.04</v>
      </c>
      <c r="H4164" s="43">
        <v>274942</v>
      </c>
      <c r="I4164" s="43" t="s">
        <v>77</v>
      </c>
      <c r="J4164" s="43" t="s">
        <v>137</v>
      </c>
      <c r="K4164" s="43">
        <f t="shared" si="520"/>
        <v>2012</v>
      </c>
      <c r="L4164" s="43">
        <f t="shared" si="521"/>
        <v>1</v>
      </c>
      <c r="M4164" s="43">
        <f t="shared" si="522"/>
        <v>0</v>
      </c>
      <c r="N4164" s="43">
        <f t="shared" si="523"/>
        <v>1</v>
      </c>
      <c r="O4164" s="43" t="str">
        <f t="shared" si="524"/>
        <v>C: 4-6%</v>
      </c>
      <c r="P4164" s="45">
        <f t="shared" si="525"/>
        <v>6598600</v>
      </c>
      <c r="Q4164" s="45">
        <f>IF(L4164=1,F4164*INDEX(Asumsi!$B$5:$B$7,MATCH(I4164,Asumsi!$A$5:$A$7,0))-H4164,0)</f>
        <v>1787120.5999999999</v>
      </c>
      <c r="R4164" s="46">
        <f>MIN(G4164,INDEX(Asumsi!$C$5:$C$7,MATCH(I4164,Asumsi!$A$5:$A$7,0)))</f>
        <v>0.04</v>
      </c>
      <c r="S4164" s="43">
        <f t="shared" si="526"/>
        <v>0</v>
      </c>
      <c r="T4164" s="45">
        <f t="shared" si="527"/>
        <v>0</v>
      </c>
      <c r="U4164" s="45">
        <f>IF(L4164=1,F4164*INDEX(Asumsi!$B$5:$B$7,MATCH(I4164,Asumsi!$A$5:$A$7,0))-F4164*R4164,0)</f>
        <v>1787120.92</v>
      </c>
      <c r="V4164" s="45">
        <f>IF(S4164=1,U4164*(1-Asumsi!$B$10),U4164)</f>
        <v>1787120.92</v>
      </c>
    </row>
    <row r="4165" spans="1:22" x14ac:dyDescent="0.35">
      <c r="A4165" s="43">
        <v>26629</v>
      </c>
      <c r="B4165" s="43" t="s">
        <v>202</v>
      </c>
      <c r="C4165" s="43" t="s">
        <v>574</v>
      </c>
      <c r="D4165" s="44">
        <v>40004</v>
      </c>
      <c r="E4165" s="43">
        <v>38</v>
      </c>
      <c r="F4165" s="43">
        <v>43912060</v>
      </c>
      <c r="G4165" s="43">
        <v>0.1</v>
      </c>
      <c r="H4165" s="43">
        <v>4391206</v>
      </c>
      <c r="I4165" s="43" t="s">
        <v>77</v>
      </c>
      <c r="J4165" s="43" t="s">
        <v>139</v>
      </c>
      <c r="K4165" s="43">
        <f t="shared" si="520"/>
        <v>2009</v>
      </c>
      <c r="L4165" s="43">
        <f t="shared" si="521"/>
        <v>1</v>
      </c>
      <c r="M4165" s="43">
        <f t="shared" si="522"/>
        <v>0</v>
      </c>
      <c r="N4165" s="43">
        <f t="shared" si="523"/>
        <v>1</v>
      </c>
      <c r="O4165" s="43" t="str">
        <f t="shared" si="524"/>
        <v>D: 7%+</v>
      </c>
      <c r="P4165" s="45">
        <f t="shared" si="525"/>
        <v>39520854</v>
      </c>
      <c r="Q4165" s="45">
        <f>IF(L4165=1,F4165*INDEX(Asumsi!$B$5:$B$7,MATCH(I4165,Asumsi!$A$5:$A$7,0))-H4165,0)</f>
        <v>8782412</v>
      </c>
      <c r="R4165" s="46">
        <f>MIN(G4165,INDEX(Asumsi!$C$5:$C$7,MATCH(I4165,Asumsi!$A$5:$A$7,0)))</f>
        <v>0.05</v>
      </c>
      <c r="S4165" s="43">
        <f t="shared" si="526"/>
        <v>1</v>
      </c>
      <c r="T4165" s="45">
        <f t="shared" si="527"/>
        <v>2195603</v>
      </c>
      <c r="U4165" s="45">
        <f>IF(L4165=1,F4165*INDEX(Asumsi!$B$5:$B$7,MATCH(I4165,Asumsi!$A$5:$A$7,0))-F4165*R4165,0)</f>
        <v>10978015</v>
      </c>
      <c r="V4165" s="45">
        <f>IF(S4165=1,U4165*(1-Asumsi!$B$10),U4165)</f>
        <v>10429114.25</v>
      </c>
    </row>
    <row r="4166" spans="1:22" x14ac:dyDescent="0.35">
      <c r="A4166" s="43">
        <v>27875</v>
      </c>
      <c r="B4166" s="43" t="s">
        <v>202</v>
      </c>
      <c r="C4166" s="43" t="s">
        <v>574</v>
      </c>
      <c r="D4166" s="44">
        <v>40263</v>
      </c>
      <c r="E4166" s="43">
        <v>5</v>
      </c>
      <c r="F4166" s="43">
        <v>129940</v>
      </c>
      <c r="G4166" s="43">
        <v>0.1</v>
      </c>
      <c r="H4166" s="43">
        <v>12994</v>
      </c>
      <c r="I4166" s="43" t="s">
        <v>76</v>
      </c>
      <c r="J4166" s="43" t="s">
        <v>141</v>
      </c>
      <c r="K4166" s="43">
        <f t="shared" si="520"/>
        <v>2010</v>
      </c>
      <c r="L4166" s="43">
        <f t="shared" si="521"/>
        <v>1</v>
      </c>
      <c r="M4166" s="43">
        <f t="shared" si="522"/>
        <v>0</v>
      </c>
      <c r="N4166" s="43">
        <f t="shared" si="523"/>
        <v>1</v>
      </c>
      <c r="O4166" s="43" t="str">
        <f t="shared" si="524"/>
        <v>D: 7%+</v>
      </c>
      <c r="P4166" s="45">
        <f t="shared" si="525"/>
        <v>116946</v>
      </c>
      <c r="Q4166" s="45">
        <f>IF(L4166=1,F4166*INDEX(Asumsi!$B$5:$B$7,MATCH(I4166,Asumsi!$A$5:$A$7,0))-H4166,0)</f>
        <v>25988</v>
      </c>
      <c r="R4166" s="46">
        <f>MIN(G4166,INDEX(Asumsi!$C$5:$C$7,MATCH(I4166,Asumsi!$A$5:$A$7,0)))</f>
        <v>0.05</v>
      </c>
      <c r="S4166" s="43">
        <f t="shared" si="526"/>
        <v>1</v>
      </c>
      <c r="T4166" s="45">
        <f t="shared" si="527"/>
        <v>6497</v>
      </c>
      <c r="U4166" s="45">
        <f>IF(L4166=1,F4166*INDEX(Asumsi!$B$5:$B$7,MATCH(I4166,Asumsi!$A$5:$A$7,0))-F4166*R4166,0)</f>
        <v>32485</v>
      </c>
      <c r="V4166" s="45">
        <f>IF(S4166=1,U4166*(1-Asumsi!$B$10),U4166)</f>
        <v>30860.75</v>
      </c>
    </row>
    <row r="4167" spans="1:22" x14ac:dyDescent="0.35">
      <c r="A4167" s="43">
        <v>27879</v>
      </c>
      <c r="B4167" s="43" t="s">
        <v>202</v>
      </c>
      <c r="C4167" s="43" t="s">
        <v>508</v>
      </c>
      <c r="D4167" s="44">
        <v>40235</v>
      </c>
      <c r="E4167" s="43">
        <v>44</v>
      </c>
      <c r="F4167" s="43">
        <v>1338020</v>
      </c>
      <c r="G4167" s="43">
        <v>0.08</v>
      </c>
      <c r="H4167" s="43">
        <v>107042</v>
      </c>
      <c r="I4167" s="43" t="s">
        <v>76</v>
      </c>
      <c r="J4167" s="43" t="s">
        <v>146</v>
      </c>
      <c r="K4167" s="43">
        <f t="shared" si="520"/>
        <v>2010</v>
      </c>
      <c r="L4167" s="43">
        <f t="shared" si="521"/>
        <v>1</v>
      </c>
      <c r="M4167" s="43">
        <f t="shared" si="522"/>
        <v>0</v>
      </c>
      <c r="N4167" s="43">
        <f t="shared" si="523"/>
        <v>1</v>
      </c>
      <c r="O4167" s="43" t="str">
        <f t="shared" si="524"/>
        <v>D: 7%+</v>
      </c>
      <c r="P4167" s="45">
        <f t="shared" si="525"/>
        <v>1230978</v>
      </c>
      <c r="Q4167" s="45">
        <f>IF(L4167=1,F4167*INDEX(Asumsi!$B$5:$B$7,MATCH(I4167,Asumsi!$A$5:$A$7,0))-H4167,0)</f>
        <v>294364</v>
      </c>
      <c r="R4167" s="46">
        <f>MIN(G4167,INDEX(Asumsi!$C$5:$C$7,MATCH(I4167,Asumsi!$A$5:$A$7,0)))</f>
        <v>0.05</v>
      </c>
      <c r="S4167" s="43">
        <f t="shared" si="526"/>
        <v>1</v>
      </c>
      <c r="T4167" s="45">
        <f t="shared" si="527"/>
        <v>40140.6</v>
      </c>
      <c r="U4167" s="45">
        <f>IF(L4167=1,F4167*INDEX(Asumsi!$B$5:$B$7,MATCH(I4167,Asumsi!$A$5:$A$7,0))-F4167*R4167,0)</f>
        <v>334505</v>
      </c>
      <c r="V4167" s="45">
        <f>IF(S4167=1,U4167*(1-Asumsi!$B$10),U4167)</f>
        <v>317779.75</v>
      </c>
    </row>
    <row r="4168" spans="1:22" x14ac:dyDescent="0.35">
      <c r="A4168" s="43">
        <v>28198</v>
      </c>
      <c r="B4168" s="43" t="s">
        <v>202</v>
      </c>
      <c r="C4168" s="43" t="s">
        <v>898</v>
      </c>
      <c r="D4168" s="44">
        <v>40947</v>
      </c>
      <c r="E4168" s="43">
        <v>50</v>
      </c>
      <c r="F4168" s="43">
        <v>15407933</v>
      </c>
      <c r="G4168" s="43">
        <v>0</v>
      </c>
      <c r="H4168" s="43">
        <v>0</v>
      </c>
      <c r="I4168" s="43" t="s">
        <v>77</v>
      </c>
      <c r="J4168" s="43" t="s">
        <v>137</v>
      </c>
      <c r="K4168" s="43">
        <f t="shared" si="520"/>
        <v>2012</v>
      </c>
      <c r="L4168" s="43">
        <f t="shared" si="521"/>
        <v>1</v>
      </c>
      <c r="M4168" s="43">
        <f t="shared" si="522"/>
        <v>0</v>
      </c>
      <c r="N4168" s="43">
        <f t="shared" si="523"/>
        <v>1</v>
      </c>
      <c r="O4168" s="43" t="str">
        <f t="shared" si="524"/>
        <v>A: 0%</v>
      </c>
      <c r="P4168" s="45">
        <f t="shared" si="525"/>
        <v>15407933</v>
      </c>
      <c r="Q4168" s="45">
        <f>IF(L4168=1,F4168*INDEX(Asumsi!$B$5:$B$7,MATCH(I4168,Asumsi!$A$5:$A$7,0))-H4168,0)</f>
        <v>4622379.8999999994</v>
      </c>
      <c r="R4168" s="46">
        <f>MIN(G4168,INDEX(Asumsi!$C$5:$C$7,MATCH(I4168,Asumsi!$A$5:$A$7,0)))</f>
        <v>0</v>
      </c>
      <c r="S4168" s="43">
        <f t="shared" si="526"/>
        <v>0</v>
      </c>
      <c r="T4168" s="45">
        <f t="shared" si="527"/>
        <v>0</v>
      </c>
      <c r="U4168" s="45">
        <f>IF(L4168=1,F4168*INDEX(Asumsi!$B$5:$B$7,MATCH(I4168,Asumsi!$A$5:$A$7,0))-F4168*R4168,0)</f>
        <v>4622379.8999999994</v>
      </c>
      <c r="V4168" s="45">
        <f>IF(S4168=1,U4168*(1-Asumsi!$B$10),U4168)</f>
        <v>4622379.8999999994</v>
      </c>
    </row>
    <row r="4169" spans="1:22" x14ac:dyDescent="0.35">
      <c r="A4169" s="43">
        <v>28583</v>
      </c>
      <c r="B4169" s="43" t="s">
        <v>202</v>
      </c>
      <c r="C4169" s="43" t="s">
        <v>893</v>
      </c>
      <c r="D4169" s="44">
        <v>40129</v>
      </c>
      <c r="E4169" s="43">
        <v>25</v>
      </c>
      <c r="F4169" s="43">
        <v>11623440</v>
      </c>
      <c r="G4169" s="43">
        <v>0.03</v>
      </c>
      <c r="H4169" s="43">
        <v>348703</v>
      </c>
      <c r="I4169" s="43" t="s">
        <v>76</v>
      </c>
      <c r="J4169" s="43" t="s">
        <v>138</v>
      </c>
      <c r="K4169" s="43">
        <f t="shared" si="520"/>
        <v>2009</v>
      </c>
      <c r="L4169" s="43">
        <f t="shared" si="521"/>
        <v>1</v>
      </c>
      <c r="M4169" s="43">
        <f t="shared" si="522"/>
        <v>0</v>
      </c>
      <c r="N4169" s="43">
        <f t="shared" si="523"/>
        <v>1</v>
      </c>
      <c r="O4169" s="43" t="str">
        <f t="shared" si="524"/>
        <v>B: 1-3%</v>
      </c>
      <c r="P4169" s="45">
        <f t="shared" si="525"/>
        <v>11274737</v>
      </c>
      <c r="Q4169" s="45">
        <f>IF(L4169=1,F4169*INDEX(Asumsi!$B$5:$B$7,MATCH(I4169,Asumsi!$A$5:$A$7,0))-H4169,0)</f>
        <v>3138329</v>
      </c>
      <c r="R4169" s="46">
        <f>MIN(G4169,INDEX(Asumsi!$C$5:$C$7,MATCH(I4169,Asumsi!$A$5:$A$7,0)))</f>
        <v>0.03</v>
      </c>
      <c r="S4169" s="43">
        <f t="shared" si="526"/>
        <v>0</v>
      </c>
      <c r="T4169" s="45">
        <f t="shared" si="527"/>
        <v>0</v>
      </c>
      <c r="U4169" s="45">
        <f>IF(L4169=1,F4169*INDEX(Asumsi!$B$5:$B$7,MATCH(I4169,Asumsi!$A$5:$A$7,0))-F4169*R4169,0)</f>
        <v>3138328.8</v>
      </c>
      <c r="V4169" s="45">
        <f>IF(S4169=1,U4169*(1-Asumsi!$B$10),U4169)</f>
        <v>3138328.8</v>
      </c>
    </row>
    <row r="4170" spans="1:22" x14ac:dyDescent="0.35">
      <c r="A4170" s="43">
        <v>28738</v>
      </c>
      <c r="B4170" s="43" t="s">
        <v>202</v>
      </c>
      <c r="C4170" s="43" t="s">
        <v>695</v>
      </c>
      <c r="D4170" s="44">
        <v>41131</v>
      </c>
      <c r="E4170" s="43">
        <v>2</v>
      </c>
      <c r="F4170" s="43">
        <v>47080</v>
      </c>
      <c r="G4170" s="43">
        <v>0.03</v>
      </c>
      <c r="H4170" s="43">
        <v>1412</v>
      </c>
      <c r="I4170" s="43" t="s">
        <v>76</v>
      </c>
      <c r="J4170" s="43" t="s">
        <v>138</v>
      </c>
      <c r="K4170" s="43">
        <f t="shared" si="520"/>
        <v>2012</v>
      </c>
      <c r="L4170" s="43">
        <f t="shared" si="521"/>
        <v>1</v>
      </c>
      <c r="M4170" s="43">
        <f t="shared" si="522"/>
        <v>0</v>
      </c>
      <c r="N4170" s="43">
        <f t="shared" si="523"/>
        <v>1</v>
      </c>
      <c r="O4170" s="43" t="str">
        <f t="shared" si="524"/>
        <v>B: 1-3%</v>
      </c>
      <c r="P4170" s="45">
        <f t="shared" si="525"/>
        <v>45668</v>
      </c>
      <c r="Q4170" s="45">
        <f>IF(L4170=1,F4170*INDEX(Asumsi!$B$5:$B$7,MATCH(I4170,Asumsi!$A$5:$A$7,0))-H4170,0)</f>
        <v>12712</v>
      </c>
      <c r="R4170" s="46">
        <f>MIN(G4170,INDEX(Asumsi!$C$5:$C$7,MATCH(I4170,Asumsi!$A$5:$A$7,0)))</f>
        <v>0.03</v>
      </c>
      <c r="S4170" s="43">
        <f t="shared" si="526"/>
        <v>0</v>
      </c>
      <c r="T4170" s="45">
        <f t="shared" si="527"/>
        <v>0</v>
      </c>
      <c r="U4170" s="45">
        <f>IF(L4170=1,F4170*INDEX(Asumsi!$B$5:$B$7,MATCH(I4170,Asumsi!$A$5:$A$7,0))-F4170*R4170,0)</f>
        <v>12711.6</v>
      </c>
      <c r="V4170" s="45">
        <f>IF(S4170=1,U4170*(1-Asumsi!$B$10),U4170)</f>
        <v>12711.6</v>
      </c>
    </row>
    <row r="4171" spans="1:22" x14ac:dyDescent="0.35">
      <c r="A4171" s="43">
        <v>29120</v>
      </c>
      <c r="B4171" s="43" t="s">
        <v>202</v>
      </c>
      <c r="C4171" s="43" t="s">
        <v>894</v>
      </c>
      <c r="D4171" s="44">
        <v>40310</v>
      </c>
      <c r="E4171" s="43">
        <v>43</v>
      </c>
      <c r="F4171" s="43">
        <v>3354540</v>
      </c>
      <c r="G4171" s="43">
        <v>0.08</v>
      </c>
      <c r="H4171" s="43">
        <v>268363</v>
      </c>
      <c r="I4171" s="43" t="s">
        <v>76</v>
      </c>
      <c r="J4171" s="43" t="s">
        <v>138</v>
      </c>
      <c r="K4171" s="43">
        <f t="shared" si="520"/>
        <v>2010</v>
      </c>
      <c r="L4171" s="43">
        <f t="shared" si="521"/>
        <v>1</v>
      </c>
      <c r="M4171" s="43">
        <f t="shared" si="522"/>
        <v>0</v>
      </c>
      <c r="N4171" s="43">
        <f t="shared" si="523"/>
        <v>1</v>
      </c>
      <c r="O4171" s="43" t="str">
        <f t="shared" si="524"/>
        <v>D: 7%+</v>
      </c>
      <c r="P4171" s="45">
        <f t="shared" si="525"/>
        <v>3086177</v>
      </c>
      <c r="Q4171" s="45">
        <f>IF(L4171=1,F4171*INDEX(Asumsi!$B$5:$B$7,MATCH(I4171,Asumsi!$A$5:$A$7,0))-H4171,0)</f>
        <v>737999</v>
      </c>
      <c r="R4171" s="46">
        <f>MIN(G4171,INDEX(Asumsi!$C$5:$C$7,MATCH(I4171,Asumsi!$A$5:$A$7,0)))</f>
        <v>0.05</v>
      </c>
      <c r="S4171" s="43">
        <f t="shared" si="526"/>
        <v>1</v>
      </c>
      <c r="T4171" s="45">
        <f t="shared" si="527"/>
        <v>100636.2</v>
      </c>
      <c r="U4171" s="45">
        <f>IF(L4171=1,F4171*INDEX(Asumsi!$B$5:$B$7,MATCH(I4171,Asumsi!$A$5:$A$7,0))-F4171*R4171,0)</f>
        <v>838635</v>
      </c>
      <c r="V4171" s="45">
        <f>IF(S4171=1,U4171*(1-Asumsi!$B$10),U4171)</f>
        <v>796703.25</v>
      </c>
    </row>
    <row r="4172" spans="1:22" x14ac:dyDescent="0.35">
      <c r="A4172" s="43">
        <v>29504</v>
      </c>
      <c r="B4172" s="43" t="s">
        <v>202</v>
      </c>
      <c r="C4172" s="43" t="s">
        <v>878</v>
      </c>
      <c r="D4172" s="44">
        <v>40444</v>
      </c>
      <c r="E4172" s="43">
        <v>20</v>
      </c>
      <c r="F4172" s="43">
        <v>2970120</v>
      </c>
      <c r="G4172" s="43">
        <v>0.04</v>
      </c>
      <c r="H4172" s="43">
        <v>118805</v>
      </c>
      <c r="I4172" s="43" t="s">
        <v>75</v>
      </c>
      <c r="J4172" s="43" t="s">
        <v>143</v>
      </c>
      <c r="K4172" s="43">
        <f t="shared" si="520"/>
        <v>2010</v>
      </c>
      <c r="L4172" s="43">
        <f t="shared" si="521"/>
        <v>1</v>
      </c>
      <c r="M4172" s="43">
        <f t="shared" si="522"/>
        <v>0</v>
      </c>
      <c r="N4172" s="43">
        <f t="shared" si="523"/>
        <v>1</v>
      </c>
      <c r="O4172" s="43" t="str">
        <f t="shared" si="524"/>
        <v>C: 4-6%</v>
      </c>
      <c r="P4172" s="45">
        <f t="shared" si="525"/>
        <v>2851315</v>
      </c>
      <c r="Q4172" s="45">
        <f>IF(L4172=1,F4172*INDEX(Asumsi!$B$5:$B$7,MATCH(I4172,Asumsi!$A$5:$A$7,0))-H4172,0)</f>
        <v>772231</v>
      </c>
      <c r="R4172" s="46">
        <f>MIN(G4172,INDEX(Asumsi!$C$5:$C$7,MATCH(I4172,Asumsi!$A$5:$A$7,0)))</f>
        <v>0.03</v>
      </c>
      <c r="S4172" s="43">
        <f t="shared" si="526"/>
        <v>1</v>
      </c>
      <c r="T4172" s="45">
        <f t="shared" si="527"/>
        <v>29701.200000000004</v>
      </c>
      <c r="U4172" s="45">
        <f>IF(L4172=1,F4172*INDEX(Asumsi!$B$5:$B$7,MATCH(I4172,Asumsi!$A$5:$A$7,0))-F4172*R4172,0)</f>
        <v>801932.4</v>
      </c>
      <c r="V4172" s="45">
        <f>IF(S4172=1,U4172*(1-Asumsi!$B$10),U4172)</f>
        <v>761835.78</v>
      </c>
    </row>
    <row r="4173" spans="1:22" x14ac:dyDescent="0.35">
      <c r="A4173" s="43">
        <v>30625</v>
      </c>
      <c r="B4173" s="43" t="s">
        <v>202</v>
      </c>
      <c r="C4173" s="43" t="s">
        <v>897</v>
      </c>
      <c r="D4173" s="44">
        <v>40217</v>
      </c>
      <c r="E4173" s="43">
        <v>37</v>
      </c>
      <c r="F4173" s="43">
        <v>957880</v>
      </c>
      <c r="G4173" s="43">
        <v>0.04</v>
      </c>
      <c r="H4173" s="43">
        <v>38315</v>
      </c>
      <c r="I4173" s="43" t="s">
        <v>76</v>
      </c>
      <c r="J4173" s="43" t="s">
        <v>138</v>
      </c>
      <c r="K4173" s="43">
        <f t="shared" si="520"/>
        <v>2010</v>
      </c>
      <c r="L4173" s="43">
        <f t="shared" si="521"/>
        <v>1</v>
      </c>
      <c r="M4173" s="43">
        <f t="shared" si="522"/>
        <v>0</v>
      </c>
      <c r="N4173" s="43">
        <f t="shared" si="523"/>
        <v>1</v>
      </c>
      <c r="O4173" s="43" t="str">
        <f t="shared" si="524"/>
        <v>C: 4-6%</v>
      </c>
      <c r="P4173" s="45">
        <f t="shared" si="525"/>
        <v>919565</v>
      </c>
      <c r="Q4173" s="45">
        <f>IF(L4173=1,F4173*INDEX(Asumsi!$B$5:$B$7,MATCH(I4173,Asumsi!$A$5:$A$7,0))-H4173,0)</f>
        <v>249049</v>
      </c>
      <c r="R4173" s="46">
        <f>MIN(G4173,INDEX(Asumsi!$C$5:$C$7,MATCH(I4173,Asumsi!$A$5:$A$7,0)))</f>
        <v>0.04</v>
      </c>
      <c r="S4173" s="43">
        <f t="shared" si="526"/>
        <v>0</v>
      </c>
      <c r="T4173" s="45">
        <f t="shared" si="527"/>
        <v>0</v>
      </c>
      <c r="U4173" s="45">
        <f>IF(L4173=1,F4173*INDEX(Asumsi!$B$5:$B$7,MATCH(I4173,Asumsi!$A$5:$A$7,0))-F4173*R4173,0)</f>
        <v>249048.8</v>
      </c>
      <c r="V4173" s="45">
        <f>IF(S4173=1,U4173*(1-Asumsi!$B$10),U4173)</f>
        <v>249048.8</v>
      </c>
    </row>
    <row r="4174" spans="1:22" x14ac:dyDescent="0.35">
      <c r="A4174" s="43">
        <v>31174</v>
      </c>
      <c r="B4174" s="43" t="s">
        <v>202</v>
      </c>
      <c r="C4174" s="43" t="s">
        <v>574</v>
      </c>
      <c r="D4174" s="44">
        <v>39898</v>
      </c>
      <c r="E4174" s="43">
        <v>20</v>
      </c>
      <c r="F4174" s="43">
        <v>9041200</v>
      </c>
      <c r="G4174" s="43">
        <v>7.0000000000000007E-2</v>
      </c>
      <c r="H4174" s="43">
        <v>632884</v>
      </c>
      <c r="I4174" s="43" t="s">
        <v>76</v>
      </c>
      <c r="J4174" s="43" t="s">
        <v>141</v>
      </c>
      <c r="K4174" s="43">
        <f t="shared" si="520"/>
        <v>2009</v>
      </c>
      <c r="L4174" s="43">
        <f t="shared" si="521"/>
        <v>1</v>
      </c>
      <c r="M4174" s="43">
        <f t="shared" si="522"/>
        <v>0</v>
      </c>
      <c r="N4174" s="43">
        <f t="shared" si="523"/>
        <v>1</v>
      </c>
      <c r="O4174" s="43" t="str">
        <f t="shared" si="524"/>
        <v>D: 7%+</v>
      </c>
      <c r="P4174" s="45">
        <f t="shared" si="525"/>
        <v>8408316</v>
      </c>
      <c r="Q4174" s="45">
        <f>IF(L4174=1,F4174*INDEX(Asumsi!$B$5:$B$7,MATCH(I4174,Asumsi!$A$5:$A$7,0))-H4174,0)</f>
        <v>2079476</v>
      </c>
      <c r="R4174" s="46">
        <f>MIN(G4174,INDEX(Asumsi!$C$5:$C$7,MATCH(I4174,Asumsi!$A$5:$A$7,0)))</f>
        <v>0.05</v>
      </c>
      <c r="S4174" s="43">
        <f t="shared" si="526"/>
        <v>1</v>
      </c>
      <c r="T4174" s="45">
        <f t="shared" si="527"/>
        <v>180824.00000000003</v>
      </c>
      <c r="U4174" s="45">
        <f>IF(L4174=1,F4174*INDEX(Asumsi!$B$5:$B$7,MATCH(I4174,Asumsi!$A$5:$A$7,0))-F4174*R4174,0)</f>
        <v>2260300</v>
      </c>
      <c r="V4174" s="45">
        <f>IF(S4174=1,U4174*(1-Asumsi!$B$10),U4174)</f>
        <v>2147285</v>
      </c>
    </row>
    <row r="4175" spans="1:22" x14ac:dyDescent="0.35">
      <c r="A4175" s="43">
        <v>31302</v>
      </c>
      <c r="B4175" s="43" t="s">
        <v>202</v>
      </c>
      <c r="C4175" s="43" t="s">
        <v>893</v>
      </c>
      <c r="D4175" s="44">
        <v>41122</v>
      </c>
      <c r="E4175" s="43">
        <v>41</v>
      </c>
      <c r="F4175" s="43">
        <v>9297280</v>
      </c>
      <c r="G4175" s="43">
        <v>0.04</v>
      </c>
      <c r="H4175" s="43">
        <v>371891</v>
      </c>
      <c r="I4175" s="43" t="s">
        <v>77</v>
      </c>
      <c r="J4175" s="43" t="s">
        <v>142</v>
      </c>
      <c r="K4175" s="43">
        <f t="shared" si="520"/>
        <v>2012</v>
      </c>
      <c r="L4175" s="43">
        <f t="shared" si="521"/>
        <v>1</v>
      </c>
      <c r="M4175" s="43">
        <f t="shared" si="522"/>
        <v>0</v>
      </c>
      <c r="N4175" s="43">
        <f t="shared" si="523"/>
        <v>1</v>
      </c>
      <c r="O4175" s="43" t="str">
        <f t="shared" si="524"/>
        <v>C: 4-6%</v>
      </c>
      <c r="P4175" s="45">
        <f t="shared" si="525"/>
        <v>8925389</v>
      </c>
      <c r="Q4175" s="45">
        <f>IF(L4175=1,F4175*INDEX(Asumsi!$B$5:$B$7,MATCH(I4175,Asumsi!$A$5:$A$7,0))-H4175,0)</f>
        <v>2417293</v>
      </c>
      <c r="R4175" s="46">
        <f>MIN(G4175,INDEX(Asumsi!$C$5:$C$7,MATCH(I4175,Asumsi!$A$5:$A$7,0)))</f>
        <v>0.04</v>
      </c>
      <c r="S4175" s="43">
        <f t="shared" si="526"/>
        <v>0</v>
      </c>
      <c r="T4175" s="45">
        <f t="shared" si="527"/>
        <v>0</v>
      </c>
      <c r="U4175" s="45">
        <f>IF(L4175=1,F4175*INDEX(Asumsi!$B$5:$B$7,MATCH(I4175,Asumsi!$A$5:$A$7,0))-F4175*R4175,0)</f>
        <v>2417292.7999999998</v>
      </c>
      <c r="V4175" s="45">
        <f>IF(S4175=1,U4175*(1-Asumsi!$B$10),U4175)</f>
        <v>2417292.7999999998</v>
      </c>
    </row>
    <row r="4176" spans="1:22" x14ac:dyDescent="0.35">
      <c r="A4176" s="43">
        <v>31973</v>
      </c>
      <c r="B4176" s="43" t="s">
        <v>202</v>
      </c>
      <c r="C4176" s="43" t="s">
        <v>878</v>
      </c>
      <c r="D4176" s="44">
        <v>40675</v>
      </c>
      <c r="E4176" s="43">
        <v>15</v>
      </c>
      <c r="F4176" s="43">
        <v>809080</v>
      </c>
      <c r="G4176" s="43">
        <v>0.03</v>
      </c>
      <c r="H4176" s="43">
        <v>24272</v>
      </c>
      <c r="I4176" s="43" t="s">
        <v>75</v>
      </c>
      <c r="J4176" s="43" t="s">
        <v>135</v>
      </c>
      <c r="K4176" s="43">
        <f t="shared" si="520"/>
        <v>2011</v>
      </c>
      <c r="L4176" s="43">
        <f t="shared" si="521"/>
        <v>1</v>
      </c>
      <c r="M4176" s="43">
        <f t="shared" si="522"/>
        <v>0</v>
      </c>
      <c r="N4176" s="43">
        <f t="shared" si="523"/>
        <v>1</v>
      </c>
      <c r="O4176" s="43" t="str">
        <f t="shared" si="524"/>
        <v>B: 1-3%</v>
      </c>
      <c r="P4176" s="45">
        <f t="shared" si="525"/>
        <v>784808</v>
      </c>
      <c r="Q4176" s="45">
        <f>IF(L4176=1,F4176*INDEX(Asumsi!$B$5:$B$7,MATCH(I4176,Asumsi!$A$5:$A$7,0))-H4176,0)</f>
        <v>218452</v>
      </c>
      <c r="R4176" s="46">
        <f>MIN(G4176,INDEX(Asumsi!$C$5:$C$7,MATCH(I4176,Asumsi!$A$5:$A$7,0)))</f>
        <v>0.03</v>
      </c>
      <c r="S4176" s="43">
        <f t="shared" si="526"/>
        <v>0</v>
      </c>
      <c r="T4176" s="45">
        <f t="shared" si="527"/>
        <v>0</v>
      </c>
      <c r="U4176" s="45">
        <f>IF(L4176=1,F4176*INDEX(Asumsi!$B$5:$B$7,MATCH(I4176,Asumsi!$A$5:$A$7,0))-F4176*R4176,0)</f>
        <v>218451.6</v>
      </c>
      <c r="V4176" s="45">
        <f>IF(S4176=1,U4176*(1-Asumsi!$B$10),U4176)</f>
        <v>218451.6</v>
      </c>
    </row>
    <row r="4177" spans="1:22" x14ac:dyDescent="0.35">
      <c r="A4177" s="43">
        <v>32101</v>
      </c>
      <c r="B4177" s="43" t="s">
        <v>202</v>
      </c>
      <c r="C4177" s="43" t="s">
        <v>417</v>
      </c>
      <c r="D4177" s="44">
        <v>40173</v>
      </c>
      <c r="E4177" s="43">
        <v>48</v>
      </c>
      <c r="F4177" s="43">
        <v>29134300</v>
      </c>
      <c r="G4177" s="43">
        <v>0.04</v>
      </c>
      <c r="H4177" s="43">
        <v>1165372</v>
      </c>
      <c r="I4177" s="43" t="s">
        <v>75</v>
      </c>
      <c r="J4177" s="43" t="s">
        <v>135</v>
      </c>
      <c r="K4177" s="43">
        <f t="shared" si="520"/>
        <v>2009</v>
      </c>
      <c r="L4177" s="43">
        <f t="shared" si="521"/>
        <v>1</v>
      </c>
      <c r="M4177" s="43">
        <f t="shared" si="522"/>
        <v>0</v>
      </c>
      <c r="N4177" s="43">
        <f t="shared" si="523"/>
        <v>1</v>
      </c>
      <c r="O4177" s="43" t="str">
        <f t="shared" si="524"/>
        <v>C: 4-6%</v>
      </c>
      <c r="P4177" s="45">
        <f t="shared" si="525"/>
        <v>27968928</v>
      </c>
      <c r="Q4177" s="45">
        <f>IF(L4177=1,F4177*INDEX(Asumsi!$B$5:$B$7,MATCH(I4177,Asumsi!$A$5:$A$7,0))-H4177,0)</f>
        <v>7574918</v>
      </c>
      <c r="R4177" s="46">
        <f>MIN(G4177,INDEX(Asumsi!$C$5:$C$7,MATCH(I4177,Asumsi!$A$5:$A$7,0)))</f>
        <v>0.03</v>
      </c>
      <c r="S4177" s="43">
        <f t="shared" si="526"/>
        <v>1</v>
      </c>
      <c r="T4177" s="45">
        <f t="shared" si="527"/>
        <v>291343.00000000006</v>
      </c>
      <c r="U4177" s="45">
        <f>IF(L4177=1,F4177*INDEX(Asumsi!$B$5:$B$7,MATCH(I4177,Asumsi!$A$5:$A$7,0))-F4177*R4177,0)</f>
        <v>7866261</v>
      </c>
      <c r="V4177" s="45">
        <f>IF(S4177=1,U4177*(1-Asumsi!$B$10),U4177)</f>
        <v>7472947.9499999993</v>
      </c>
    </row>
    <row r="4178" spans="1:22" x14ac:dyDescent="0.35">
      <c r="A4178" s="43">
        <v>32929</v>
      </c>
      <c r="B4178" s="43" t="s">
        <v>202</v>
      </c>
      <c r="C4178" s="43" t="s">
        <v>417</v>
      </c>
      <c r="D4178" s="44">
        <v>40665</v>
      </c>
      <c r="E4178" s="43">
        <v>8</v>
      </c>
      <c r="F4178" s="43">
        <v>89120</v>
      </c>
      <c r="G4178" s="43">
        <v>0.05</v>
      </c>
      <c r="H4178" s="43">
        <v>4456</v>
      </c>
      <c r="I4178" s="43" t="s">
        <v>76</v>
      </c>
      <c r="J4178" s="43" t="s">
        <v>146</v>
      </c>
      <c r="K4178" s="43">
        <f t="shared" si="520"/>
        <v>2011</v>
      </c>
      <c r="L4178" s="43">
        <f t="shared" si="521"/>
        <v>1</v>
      </c>
      <c r="M4178" s="43">
        <f t="shared" si="522"/>
        <v>0</v>
      </c>
      <c r="N4178" s="43">
        <f t="shared" si="523"/>
        <v>1</v>
      </c>
      <c r="O4178" s="43" t="str">
        <f t="shared" si="524"/>
        <v>C: 4-6%</v>
      </c>
      <c r="P4178" s="45">
        <f t="shared" si="525"/>
        <v>84664</v>
      </c>
      <c r="Q4178" s="45">
        <f>IF(L4178=1,F4178*INDEX(Asumsi!$B$5:$B$7,MATCH(I4178,Asumsi!$A$5:$A$7,0))-H4178,0)</f>
        <v>22280</v>
      </c>
      <c r="R4178" s="46">
        <f>MIN(G4178,INDEX(Asumsi!$C$5:$C$7,MATCH(I4178,Asumsi!$A$5:$A$7,0)))</f>
        <v>0.05</v>
      </c>
      <c r="S4178" s="43">
        <f t="shared" si="526"/>
        <v>0</v>
      </c>
      <c r="T4178" s="45">
        <f t="shared" si="527"/>
        <v>0</v>
      </c>
      <c r="U4178" s="45">
        <f>IF(L4178=1,F4178*INDEX(Asumsi!$B$5:$B$7,MATCH(I4178,Asumsi!$A$5:$A$7,0))-F4178*R4178,0)</f>
        <v>22280</v>
      </c>
      <c r="V4178" s="45">
        <f>IF(S4178=1,U4178*(1-Asumsi!$B$10),U4178)</f>
        <v>22280</v>
      </c>
    </row>
    <row r="4179" spans="1:22" x14ac:dyDescent="0.35">
      <c r="A4179" s="43">
        <v>33414</v>
      </c>
      <c r="B4179" s="43" t="s">
        <v>202</v>
      </c>
      <c r="C4179" s="43" t="s">
        <v>892</v>
      </c>
      <c r="D4179" s="44">
        <v>40949</v>
      </c>
      <c r="E4179" s="43">
        <v>9</v>
      </c>
      <c r="F4179" s="43">
        <v>74440</v>
      </c>
      <c r="G4179" s="43">
        <v>0.03</v>
      </c>
      <c r="H4179" s="43">
        <v>2233</v>
      </c>
      <c r="I4179" s="43" t="s">
        <v>76</v>
      </c>
      <c r="J4179" s="43" t="s">
        <v>147</v>
      </c>
      <c r="K4179" s="43">
        <f t="shared" si="520"/>
        <v>2012</v>
      </c>
      <c r="L4179" s="43">
        <f t="shared" si="521"/>
        <v>1</v>
      </c>
      <c r="M4179" s="43">
        <f t="shared" si="522"/>
        <v>0</v>
      </c>
      <c r="N4179" s="43">
        <f t="shared" si="523"/>
        <v>1</v>
      </c>
      <c r="O4179" s="43" t="str">
        <f t="shared" si="524"/>
        <v>B: 1-3%</v>
      </c>
      <c r="P4179" s="45">
        <f t="shared" si="525"/>
        <v>72207</v>
      </c>
      <c r="Q4179" s="45">
        <f>IF(L4179=1,F4179*INDEX(Asumsi!$B$5:$B$7,MATCH(I4179,Asumsi!$A$5:$A$7,0))-H4179,0)</f>
        <v>20099</v>
      </c>
      <c r="R4179" s="46">
        <f>MIN(G4179,INDEX(Asumsi!$C$5:$C$7,MATCH(I4179,Asumsi!$A$5:$A$7,0)))</f>
        <v>0.03</v>
      </c>
      <c r="S4179" s="43">
        <f t="shared" si="526"/>
        <v>0</v>
      </c>
      <c r="T4179" s="45">
        <f t="shared" si="527"/>
        <v>0</v>
      </c>
      <c r="U4179" s="45">
        <f>IF(L4179=1,F4179*INDEX(Asumsi!$B$5:$B$7,MATCH(I4179,Asumsi!$A$5:$A$7,0))-F4179*R4179,0)</f>
        <v>20098.8</v>
      </c>
      <c r="V4179" s="45">
        <f>IF(S4179=1,U4179*(1-Asumsi!$B$10),U4179)</f>
        <v>20098.8</v>
      </c>
    </row>
    <row r="4180" spans="1:22" x14ac:dyDescent="0.35">
      <c r="A4180" s="43">
        <v>34596</v>
      </c>
      <c r="B4180" s="43" t="s">
        <v>202</v>
      </c>
      <c r="C4180" s="43" t="s">
        <v>894</v>
      </c>
      <c r="D4180" s="44">
        <v>40786</v>
      </c>
      <c r="E4180" s="43">
        <v>39</v>
      </c>
      <c r="F4180" s="43">
        <v>604180</v>
      </c>
      <c r="G4180" s="43">
        <v>0.05</v>
      </c>
      <c r="H4180" s="43">
        <v>30209</v>
      </c>
      <c r="I4180" s="43" t="s">
        <v>76</v>
      </c>
      <c r="J4180" s="43" t="s">
        <v>138</v>
      </c>
      <c r="K4180" s="43">
        <f t="shared" si="520"/>
        <v>2011</v>
      </c>
      <c r="L4180" s="43">
        <f t="shared" si="521"/>
        <v>1</v>
      </c>
      <c r="M4180" s="43">
        <f t="shared" si="522"/>
        <v>0</v>
      </c>
      <c r="N4180" s="43">
        <f t="shared" si="523"/>
        <v>1</v>
      </c>
      <c r="O4180" s="43" t="str">
        <f t="shared" si="524"/>
        <v>C: 4-6%</v>
      </c>
      <c r="P4180" s="45">
        <f t="shared" si="525"/>
        <v>573971</v>
      </c>
      <c r="Q4180" s="45">
        <f>IF(L4180=1,F4180*INDEX(Asumsi!$B$5:$B$7,MATCH(I4180,Asumsi!$A$5:$A$7,0))-H4180,0)</f>
        <v>151045</v>
      </c>
      <c r="R4180" s="46">
        <f>MIN(G4180,INDEX(Asumsi!$C$5:$C$7,MATCH(I4180,Asumsi!$A$5:$A$7,0)))</f>
        <v>0.05</v>
      </c>
      <c r="S4180" s="43">
        <f t="shared" si="526"/>
        <v>0</v>
      </c>
      <c r="T4180" s="45">
        <f t="shared" si="527"/>
        <v>0</v>
      </c>
      <c r="U4180" s="45">
        <f>IF(L4180=1,F4180*INDEX(Asumsi!$B$5:$B$7,MATCH(I4180,Asumsi!$A$5:$A$7,0))-F4180*R4180,0)</f>
        <v>151045</v>
      </c>
      <c r="V4180" s="45">
        <f>IF(S4180=1,U4180*(1-Asumsi!$B$10),U4180)</f>
        <v>151045</v>
      </c>
    </row>
    <row r="4181" spans="1:22" x14ac:dyDescent="0.35">
      <c r="A4181" s="43">
        <v>35457</v>
      </c>
      <c r="B4181" s="43" t="s">
        <v>202</v>
      </c>
      <c r="C4181" s="43" t="s">
        <v>898</v>
      </c>
      <c r="D4181" s="44">
        <v>40154</v>
      </c>
      <c r="E4181" s="43">
        <v>45</v>
      </c>
      <c r="F4181" s="43">
        <v>6572540</v>
      </c>
      <c r="G4181" s="43">
        <v>0.02</v>
      </c>
      <c r="H4181" s="43">
        <v>131451</v>
      </c>
      <c r="I4181" s="43" t="s">
        <v>76</v>
      </c>
      <c r="J4181" s="43" t="s">
        <v>141</v>
      </c>
      <c r="K4181" s="43">
        <f t="shared" si="520"/>
        <v>2009</v>
      </c>
      <c r="L4181" s="43">
        <f t="shared" si="521"/>
        <v>1</v>
      </c>
      <c r="M4181" s="43">
        <f t="shared" si="522"/>
        <v>0</v>
      </c>
      <c r="N4181" s="43">
        <f t="shared" si="523"/>
        <v>1</v>
      </c>
      <c r="O4181" s="43" t="str">
        <f t="shared" si="524"/>
        <v>B: 1-3%</v>
      </c>
      <c r="P4181" s="45">
        <f t="shared" si="525"/>
        <v>6441089</v>
      </c>
      <c r="Q4181" s="45">
        <f>IF(L4181=1,F4181*INDEX(Asumsi!$B$5:$B$7,MATCH(I4181,Asumsi!$A$5:$A$7,0))-H4181,0)</f>
        <v>1840311</v>
      </c>
      <c r="R4181" s="46">
        <f>MIN(G4181,INDEX(Asumsi!$C$5:$C$7,MATCH(I4181,Asumsi!$A$5:$A$7,0)))</f>
        <v>0.02</v>
      </c>
      <c r="S4181" s="43">
        <f t="shared" si="526"/>
        <v>0</v>
      </c>
      <c r="T4181" s="45">
        <f t="shared" si="527"/>
        <v>0</v>
      </c>
      <c r="U4181" s="45">
        <f>IF(L4181=1,F4181*INDEX(Asumsi!$B$5:$B$7,MATCH(I4181,Asumsi!$A$5:$A$7,0))-F4181*R4181,0)</f>
        <v>1840311.2</v>
      </c>
      <c r="V4181" s="45">
        <f>IF(S4181=1,U4181*(1-Asumsi!$B$10),U4181)</f>
        <v>1840311.2</v>
      </c>
    </row>
    <row r="4182" spans="1:22" x14ac:dyDescent="0.35">
      <c r="A4182" s="43">
        <v>35940</v>
      </c>
      <c r="B4182" s="43" t="s">
        <v>202</v>
      </c>
      <c r="C4182" s="43" t="s">
        <v>894</v>
      </c>
      <c r="D4182" s="44">
        <v>40325</v>
      </c>
      <c r="E4182" s="43">
        <v>47</v>
      </c>
      <c r="F4182" s="43">
        <v>273260</v>
      </c>
      <c r="G4182" s="43">
        <v>0.03</v>
      </c>
      <c r="H4182" s="43">
        <v>8198</v>
      </c>
      <c r="I4182" s="43" t="s">
        <v>76</v>
      </c>
      <c r="J4182" s="43" t="s">
        <v>149</v>
      </c>
      <c r="K4182" s="43">
        <f t="shared" si="520"/>
        <v>2010</v>
      </c>
      <c r="L4182" s="43">
        <f t="shared" si="521"/>
        <v>1</v>
      </c>
      <c r="M4182" s="43">
        <f t="shared" si="522"/>
        <v>0</v>
      </c>
      <c r="N4182" s="43">
        <f t="shared" si="523"/>
        <v>1</v>
      </c>
      <c r="O4182" s="43" t="str">
        <f t="shared" si="524"/>
        <v>B: 1-3%</v>
      </c>
      <c r="P4182" s="45">
        <f t="shared" si="525"/>
        <v>265062</v>
      </c>
      <c r="Q4182" s="45">
        <f>IF(L4182=1,F4182*INDEX(Asumsi!$B$5:$B$7,MATCH(I4182,Asumsi!$A$5:$A$7,0))-H4182,0)</f>
        <v>73780</v>
      </c>
      <c r="R4182" s="46">
        <f>MIN(G4182,INDEX(Asumsi!$C$5:$C$7,MATCH(I4182,Asumsi!$A$5:$A$7,0)))</f>
        <v>0.03</v>
      </c>
      <c r="S4182" s="43">
        <f t="shared" si="526"/>
        <v>0</v>
      </c>
      <c r="T4182" s="45">
        <f t="shared" si="527"/>
        <v>0</v>
      </c>
      <c r="U4182" s="45">
        <f>IF(L4182=1,F4182*INDEX(Asumsi!$B$5:$B$7,MATCH(I4182,Asumsi!$A$5:$A$7,0))-F4182*R4182,0)</f>
        <v>73780.2</v>
      </c>
      <c r="V4182" s="45">
        <f>IF(S4182=1,U4182*(1-Asumsi!$B$10),U4182)</f>
        <v>73780.2</v>
      </c>
    </row>
    <row r="4183" spans="1:22" x14ac:dyDescent="0.35">
      <c r="A4183" s="43">
        <v>37313</v>
      </c>
      <c r="B4183" s="43" t="s">
        <v>202</v>
      </c>
      <c r="C4183" s="43" t="s">
        <v>417</v>
      </c>
      <c r="D4183" s="44">
        <v>41092</v>
      </c>
      <c r="E4183" s="43">
        <v>44</v>
      </c>
      <c r="F4183" s="43">
        <v>6608760</v>
      </c>
      <c r="G4183" s="43">
        <v>0</v>
      </c>
      <c r="H4183" s="43">
        <v>0</v>
      </c>
      <c r="I4183" s="43" t="s">
        <v>75</v>
      </c>
      <c r="J4183" s="43" t="s">
        <v>144</v>
      </c>
      <c r="K4183" s="43">
        <f t="shared" si="520"/>
        <v>2012</v>
      </c>
      <c r="L4183" s="43">
        <f t="shared" si="521"/>
        <v>1</v>
      </c>
      <c r="M4183" s="43">
        <f t="shared" si="522"/>
        <v>0</v>
      </c>
      <c r="N4183" s="43">
        <f t="shared" si="523"/>
        <v>1</v>
      </c>
      <c r="O4183" s="43" t="str">
        <f t="shared" si="524"/>
        <v>A: 0%</v>
      </c>
      <c r="P4183" s="45">
        <f t="shared" si="525"/>
        <v>6608760</v>
      </c>
      <c r="Q4183" s="45">
        <f>IF(L4183=1,F4183*INDEX(Asumsi!$B$5:$B$7,MATCH(I4183,Asumsi!$A$5:$A$7,0))-H4183,0)</f>
        <v>1982628</v>
      </c>
      <c r="R4183" s="46">
        <f>MIN(G4183,INDEX(Asumsi!$C$5:$C$7,MATCH(I4183,Asumsi!$A$5:$A$7,0)))</f>
        <v>0</v>
      </c>
      <c r="S4183" s="43">
        <f t="shared" si="526"/>
        <v>0</v>
      </c>
      <c r="T4183" s="45">
        <f t="shared" si="527"/>
        <v>0</v>
      </c>
      <c r="U4183" s="45">
        <f>IF(L4183=1,F4183*INDEX(Asumsi!$B$5:$B$7,MATCH(I4183,Asumsi!$A$5:$A$7,0))-F4183*R4183,0)</f>
        <v>1982628</v>
      </c>
      <c r="V4183" s="45">
        <f>IF(S4183=1,U4183*(1-Asumsi!$B$10),U4183)</f>
        <v>1982628</v>
      </c>
    </row>
    <row r="4184" spans="1:22" x14ac:dyDescent="0.35">
      <c r="A4184" s="43">
        <v>37348</v>
      </c>
      <c r="B4184" s="43" t="s">
        <v>202</v>
      </c>
      <c r="C4184" s="43" t="s">
        <v>658</v>
      </c>
      <c r="D4184" s="44">
        <v>39977</v>
      </c>
      <c r="E4184" s="43">
        <v>33</v>
      </c>
      <c r="F4184" s="43">
        <v>1103340</v>
      </c>
      <c r="G4184" s="43">
        <v>0.08</v>
      </c>
      <c r="H4184" s="43">
        <v>88267</v>
      </c>
      <c r="I4184" s="43" t="s">
        <v>76</v>
      </c>
      <c r="J4184" s="43" t="s">
        <v>140</v>
      </c>
      <c r="K4184" s="43">
        <f t="shared" si="520"/>
        <v>2009</v>
      </c>
      <c r="L4184" s="43">
        <f t="shared" si="521"/>
        <v>1</v>
      </c>
      <c r="M4184" s="43">
        <f t="shared" si="522"/>
        <v>0</v>
      </c>
      <c r="N4184" s="43">
        <f t="shared" si="523"/>
        <v>1</v>
      </c>
      <c r="O4184" s="43" t="str">
        <f t="shared" si="524"/>
        <v>D: 7%+</v>
      </c>
      <c r="P4184" s="45">
        <f t="shared" si="525"/>
        <v>1015073</v>
      </c>
      <c r="Q4184" s="45">
        <f>IF(L4184=1,F4184*INDEX(Asumsi!$B$5:$B$7,MATCH(I4184,Asumsi!$A$5:$A$7,0))-H4184,0)</f>
        <v>242735</v>
      </c>
      <c r="R4184" s="46">
        <f>MIN(G4184,INDEX(Asumsi!$C$5:$C$7,MATCH(I4184,Asumsi!$A$5:$A$7,0)))</f>
        <v>0.05</v>
      </c>
      <c r="S4184" s="43">
        <f t="shared" si="526"/>
        <v>1</v>
      </c>
      <c r="T4184" s="45">
        <f t="shared" si="527"/>
        <v>33100.199999999997</v>
      </c>
      <c r="U4184" s="45">
        <f>IF(L4184=1,F4184*INDEX(Asumsi!$B$5:$B$7,MATCH(I4184,Asumsi!$A$5:$A$7,0))-F4184*R4184,0)</f>
        <v>275835</v>
      </c>
      <c r="V4184" s="45">
        <f>IF(S4184=1,U4184*(1-Asumsi!$B$10),U4184)</f>
        <v>262043.25</v>
      </c>
    </row>
    <row r="4185" spans="1:22" x14ac:dyDescent="0.35">
      <c r="A4185" s="43">
        <v>37510</v>
      </c>
      <c r="B4185" s="43" t="s">
        <v>202</v>
      </c>
      <c r="C4185" s="43" t="s">
        <v>878</v>
      </c>
      <c r="D4185" s="44">
        <v>39880</v>
      </c>
      <c r="E4185" s="43">
        <v>15</v>
      </c>
      <c r="F4185" s="43">
        <v>4932040</v>
      </c>
      <c r="G4185" s="43">
        <v>0.02</v>
      </c>
      <c r="H4185" s="43">
        <v>98641</v>
      </c>
      <c r="I4185" s="43" t="s">
        <v>76</v>
      </c>
      <c r="J4185" s="43" t="s">
        <v>140</v>
      </c>
      <c r="K4185" s="43">
        <f t="shared" si="520"/>
        <v>2009</v>
      </c>
      <c r="L4185" s="43">
        <f t="shared" si="521"/>
        <v>1</v>
      </c>
      <c r="M4185" s="43">
        <f t="shared" si="522"/>
        <v>0</v>
      </c>
      <c r="N4185" s="43">
        <f t="shared" si="523"/>
        <v>1</v>
      </c>
      <c r="O4185" s="43" t="str">
        <f t="shared" si="524"/>
        <v>B: 1-3%</v>
      </c>
      <c r="P4185" s="45">
        <f t="shared" si="525"/>
        <v>4833399</v>
      </c>
      <c r="Q4185" s="45">
        <f>IF(L4185=1,F4185*INDEX(Asumsi!$B$5:$B$7,MATCH(I4185,Asumsi!$A$5:$A$7,0))-H4185,0)</f>
        <v>1380971</v>
      </c>
      <c r="R4185" s="46">
        <f>MIN(G4185,INDEX(Asumsi!$C$5:$C$7,MATCH(I4185,Asumsi!$A$5:$A$7,0)))</f>
        <v>0.02</v>
      </c>
      <c r="S4185" s="43">
        <f t="shared" si="526"/>
        <v>0</v>
      </c>
      <c r="T4185" s="45">
        <f t="shared" si="527"/>
        <v>0</v>
      </c>
      <c r="U4185" s="45">
        <f>IF(L4185=1,F4185*INDEX(Asumsi!$B$5:$B$7,MATCH(I4185,Asumsi!$A$5:$A$7,0))-F4185*R4185,0)</f>
        <v>1380971.2</v>
      </c>
      <c r="V4185" s="45">
        <f>IF(S4185=1,U4185*(1-Asumsi!$B$10),U4185)</f>
        <v>1380971.2</v>
      </c>
    </row>
    <row r="4186" spans="1:22" x14ac:dyDescent="0.35">
      <c r="A4186" s="43">
        <v>37762</v>
      </c>
      <c r="B4186" s="43" t="s">
        <v>202</v>
      </c>
      <c r="C4186" s="43" t="s">
        <v>508</v>
      </c>
      <c r="D4186" s="44">
        <v>41066</v>
      </c>
      <c r="E4186" s="43">
        <v>20</v>
      </c>
      <c r="F4186" s="43">
        <v>270040</v>
      </c>
      <c r="G4186" s="43">
        <v>0.02</v>
      </c>
      <c r="H4186" s="43">
        <v>5401</v>
      </c>
      <c r="I4186" s="43" t="s">
        <v>76</v>
      </c>
      <c r="J4186" s="43" t="s">
        <v>145</v>
      </c>
      <c r="K4186" s="43">
        <f t="shared" si="520"/>
        <v>2012</v>
      </c>
      <c r="L4186" s="43">
        <f t="shared" si="521"/>
        <v>1</v>
      </c>
      <c r="M4186" s="43">
        <f t="shared" si="522"/>
        <v>0</v>
      </c>
      <c r="N4186" s="43">
        <f t="shared" si="523"/>
        <v>1</v>
      </c>
      <c r="O4186" s="43" t="str">
        <f t="shared" si="524"/>
        <v>B: 1-3%</v>
      </c>
      <c r="P4186" s="45">
        <f t="shared" si="525"/>
        <v>264639</v>
      </c>
      <c r="Q4186" s="45">
        <f>IF(L4186=1,F4186*INDEX(Asumsi!$B$5:$B$7,MATCH(I4186,Asumsi!$A$5:$A$7,0))-H4186,0)</f>
        <v>75611</v>
      </c>
      <c r="R4186" s="46">
        <f>MIN(G4186,INDEX(Asumsi!$C$5:$C$7,MATCH(I4186,Asumsi!$A$5:$A$7,0)))</f>
        <v>0.02</v>
      </c>
      <c r="S4186" s="43">
        <f t="shared" si="526"/>
        <v>0</v>
      </c>
      <c r="T4186" s="45">
        <f t="shared" si="527"/>
        <v>0</v>
      </c>
      <c r="U4186" s="45">
        <f>IF(L4186=1,F4186*INDEX(Asumsi!$B$5:$B$7,MATCH(I4186,Asumsi!$A$5:$A$7,0))-F4186*R4186,0)</f>
        <v>75611.199999999997</v>
      </c>
      <c r="V4186" s="45">
        <f>IF(S4186=1,U4186*(1-Asumsi!$B$10),U4186)</f>
        <v>75611.199999999997</v>
      </c>
    </row>
    <row r="4187" spans="1:22" x14ac:dyDescent="0.35">
      <c r="A4187" s="43">
        <v>38628</v>
      </c>
      <c r="B4187" s="43" t="s">
        <v>202</v>
      </c>
      <c r="C4187" s="43" t="s">
        <v>695</v>
      </c>
      <c r="D4187" s="44">
        <v>40845</v>
      </c>
      <c r="E4187" s="43">
        <v>23</v>
      </c>
      <c r="F4187" s="43">
        <v>1335996</v>
      </c>
      <c r="G4187" s="43">
        <v>0.06</v>
      </c>
      <c r="H4187" s="43">
        <v>80160</v>
      </c>
      <c r="I4187" s="43" t="s">
        <v>77</v>
      </c>
      <c r="J4187" s="43" t="s">
        <v>137</v>
      </c>
      <c r="K4187" s="43">
        <f t="shared" si="520"/>
        <v>2011</v>
      </c>
      <c r="L4187" s="43">
        <f t="shared" si="521"/>
        <v>1</v>
      </c>
      <c r="M4187" s="43">
        <f t="shared" si="522"/>
        <v>0</v>
      </c>
      <c r="N4187" s="43">
        <f t="shared" si="523"/>
        <v>1</v>
      </c>
      <c r="O4187" s="43" t="str">
        <f t="shared" si="524"/>
        <v>C: 4-6%</v>
      </c>
      <c r="P4187" s="45">
        <f t="shared" si="525"/>
        <v>1255836</v>
      </c>
      <c r="Q4187" s="45">
        <f>IF(L4187=1,F4187*INDEX(Asumsi!$B$5:$B$7,MATCH(I4187,Asumsi!$A$5:$A$7,0))-H4187,0)</f>
        <v>320638.8</v>
      </c>
      <c r="R4187" s="46">
        <f>MIN(G4187,INDEX(Asumsi!$C$5:$C$7,MATCH(I4187,Asumsi!$A$5:$A$7,0)))</f>
        <v>0.05</v>
      </c>
      <c r="S4187" s="43">
        <f t="shared" si="526"/>
        <v>1</v>
      </c>
      <c r="T4187" s="45">
        <f t="shared" si="527"/>
        <v>13359.959999999994</v>
      </c>
      <c r="U4187" s="45">
        <f>IF(L4187=1,F4187*INDEX(Asumsi!$B$5:$B$7,MATCH(I4187,Asumsi!$A$5:$A$7,0))-F4187*R4187,0)</f>
        <v>333999</v>
      </c>
      <c r="V4187" s="45">
        <f>IF(S4187=1,U4187*(1-Asumsi!$B$10),U4187)</f>
        <v>317299.05</v>
      </c>
    </row>
    <row r="4188" spans="1:22" x14ac:dyDescent="0.35">
      <c r="A4188" s="43">
        <v>38848</v>
      </c>
      <c r="B4188" s="43" t="s">
        <v>202</v>
      </c>
      <c r="C4188" s="43" t="s">
        <v>695</v>
      </c>
      <c r="D4188" s="44">
        <v>41259</v>
      </c>
      <c r="E4188" s="43">
        <v>6</v>
      </c>
      <c r="F4188" s="43">
        <v>519040</v>
      </c>
      <c r="G4188" s="43">
        <v>0.06</v>
      </c>
      <c r="H4188" s="43">
        <v>31142</v>
      </c>
      <c r="I4188" s="43" t="s">
        <v>76</v>
      </c>
      <c r="J4188" s="43" t="s">
        <v>138</v>
      </c>
      <c r="K4188" s="43">
        <f t="shared" si="520"/>
        <v>2012</v>
      </c>
      <c r="L4188" s="43">
        <f t="shared" si="521"/>
        <v>1</v>
      </c>
      <c r="M4188" s="43">
        <f t="shared" si="522"/>
        <v>0</v>
      </c>
      <c r="N4188" s="43">
        <f t="shared" si="523"/>
        <v>1</v>
      </c>
      <c r="O4188" s="43" t="str">
        <f t="shared" si="524"/>
        <v>C: 4-6%</v>
      </c>
      <c r="P4188" s="45">
        <f t="shared" si="525"/>
        <v>487898</v>
      </c>
      <c r="Q4188" s="45">
        <f>IF(L4188=1,F4188*INDEX(Asumsi!$B$5:$B$7,MATCH(I4188,Asumsi!$A$5:$A$7,0))-H4188,0)</f>
        <v>124570</v>
      </c>
      <c r="R4188" s="46">
        <f>MIN(G4188,INDEX(Asumsi!$C$5:$C$7,MATCH(I4188,Asumsi!$A$5:$A$7,0)))</f>
        <v>0.05</v>
      </c>
      <c r="S4188" s="43">
        <f t="shared" si="526"/>
        <v>1</v>
      </c>
      <c r="T4188" s="45">
        <f t="shared" si="527"/>
        <v>5190.3999999999978</v>
      </c>
      <c r="U4188" s="45">
        <f>IF(L4188=1,F4188*INDEX(Asumsi!$B$5:$B$7,MATCH(I4188,Asumsi!$A$5:$A$7,0))-F4188*R4188,0)</f>
        <v>129760</v>
      </c>
      <c r="V4188" s="45">
        <f>IF(S4188=1,U4188*(1-Asumsi!$B$10),U4188)</f>
        <v>123272</v>
      </c>
    </row>
    <row r="4189" spans="1:22" x14ac:dyDescent="0.35">
      <c r="A4189" s="43">
        <v>38950</v>
      </c>
      <c r="B4189" s="43" t="s">
        <v>202</v>
      </c>
      <c r="C4189" s="43" t="s">
        <v>695</v>
      </c>
      <c r="D4189" s="44">
        <v>40726</v>
      </c>
      <c r="E4189" s="43">
        <v>24</v>
      </c>
      <c r="F4189" s="43">
        <v>218460</v>
      </c>
      <c r="G4189" s="43">
        <v>0.02</v>
      </c>
      <c r="H4189" s="43">
        <v>4369</v>
      </c>
      <c r="I4189" s="43" t="s">
        <v>76</v>
      </c>
      <c r="J4189" s="43" t="s">
        <v>138</v>
      </c>
      <c r="K4189" s="43">
        <f t="shared" si="520"/>
        <v>2011</v>
      </c>
      <c r="L4189" s="43">
        <f t="shared" si="521"/>
        <v>1</v>
      </c>
      <c r="M4189" s="43">
        <f t="shared" si="522"/>
        <v>0</v>
      </c>
      <c r="N4189" s="43">
        <f t="shared" si="523"/>
        <v>1</v>
      </c>
      <c r="O4189" s="43" t="str">
        <f t="shared" si="524"/>
        <v>B: 1-3%</v>
      </c>
      <c r="P4189" s="45">
        <f t="shared" si="525"/>
        <v>214091</v>
      </c>
      <c r="Q4189" s="45">
        <f>IF(L4189=1,F4189*INDEX(Asumsi!$B$5:$B$7,MATCH(I4189,Asumsi!$A$5:$A$7,0))-H4189,0)</f>
        <v>61169</v>
      </c>
      <c r="R4189" s="46">
        <f>MIN(G4189,INDEX(Asumsi!$C$5:$C$7,MATCH(I4189,Asumsi!$A$5:$A$7,0)))</f>
        <v>0.02</v>
      </c>
      <c r="S4189" s="43">
        <f t="shared" si="526"/>
        <v>0</v>
      </c>
      <c r="T4189" s="45">
        <f t="shared" si="527"/>
        <v>0</v>
      </c>
      <c r="U4189" s="45">
        <f>IF(L4189=1,F4189*INDEX(Asumsi!$B$5:$B$7,MATCH(I4189,Asumsi!$A$5:$A$7,0))-F4189*R4189,0)</f>
        <v>61168.800000000003</v>
      </c>
      <c r="V4189" s="45">
        <f>IF(S4189=1,U4189*(1-Asumsi!$B$10),U4189)</f>
        <v>61168.800000000003</v>
      </c>
    </row>
    <row r="4190" spans="1:22" x14ac:dyDescent="0.35">
      <c r="A4190" s="43">
        <v>39521</v>
      </c>
      <c r="B4190" s="43" t="s">
        <v>202</v>
      </c>
      <c r="C4190" s="43" t="s">
        <v>893</v>
      </c>
      <c r="D4190" s="44">
        <v>40034</v>
      </c>
      <c r="E4190" s="43">
        <v>28</v>
      </c>
      <c r="F4190" s="43">
        <v>224700</v>
      </c>
      <c r="G4190" s="43">
        <v>0.1</v>
      </c>
      <c r="H4190" s="43">
        <v>22470</v>
      </c>
      <c r="I4190" s="43" t="s">
        <v>76</v>
      </c>
      <c r="J4190" s="43" t="s">
        <v>149</v>
      </c>
      <c r="K4190" s="43">
        <f t="shared" si="520"/>
        <v>2009</v>
      </c>
      <c r="L4190" s="43">
        <f t="shared" si="521"/>
        <v>1</v>
      </c>
      <c r="M4190" s="43">
        <f t="shared" si="522"/>
        <v>0</v>
      </c>
      <c r="N4190" s="43">
        <f t="shared" si="523"/>
        <v>1</v>
      </c>
      <c r="O4190" s="43" t="str">
        <f t="shared" si="524"/>
        <v>D: 7%+</v>
      </c>
      <c r="P4190" s="45">
        <f t="shared" si="525"/>
        <v>202230</v>
      </c>
      <c r="Q4190" s="45">
        <f>IF(L4190=1,F4190*INDEX(Asumsi!$B$5:$B$7,MATCH(I4190,Asumsi!$A$5:$A$7,0))-H4190,0)</f>
        <v>44940</v>
      </c>
      <c r="R4190" s="46">
        <f>MIN(G4190,INDEX(Asumsi!$C$5:$C$7,MATCH(I4190,Asumsi!$A$5:$A$7,0)))</f>
        <v>0.05</v>
      </c>
      <c r="S4190" s="43">
        <f t="shared" si="526"/>
        <v>1</v>
      </c>
      <c r="T4190" s="45">
        <f t="shared" si="527"/>
        <v>11235</v>
      </c>
      <c r="U4190" s="45">
        <f>IF(L4190=1,F4190*INDEX(Asumsi!$B$5:$B$7,MATCH(I4190,Asumsi!$A$5:$A$7,0))-F4190*R4190,0)</f>
        <v>56175</v>
      </c>
      <c r="V4190" s="45">
        <f>IF(S4190=1,U4190*(1-Asumsi!$B$10),U4190)</f>
        <v>53366.25</v>
      </c>
    </row>
    <row r="4191" spans="1:22" x14ac:dyDescent="0.35">
      <c r="A4191" s="43">
        <v>40289</v>
      </c>
      <c r="B4191" s="43" t="s">
        <v>202</v>
      </c>
      <c r="C4191" s="43" t="s">
        <v>574</v>
      </c>
      <c r="D4191" s="44">
        <v>41239</v>
      </c>
      <c r="E4191" s="43">
        <v>26</v>
      </c>
      <c r="F4191" s="43">
        <v>156180</v>
      </c>
      <c r="G4191" s="43">
        <v>0.01</v>
      </c>
      <c r="H4191" s="43">
        <v>1562</v>
      </c>
      <c r="I4191" s="43" t="s">
        <v>76</v>
      </c>
      <c r="J4191" s="43" t="s">
        <v>149</v>
      </c>
      <c r="K4191" s="43">
        <f t="shared" si="520"/>
        <v>2012</v>
      </c>
      <c r="L4191" s="43">
        <f t="shared" si="521"/>
        <v>1</v>
      </c>
      <c r="M4191" s="43">
        <f t="shared" si="522"/>
        <v>0</v>
      </c>
      <c r="N4191" s="43">
        <f t="shared" si="523"/>
        <v>1</v>
      </c>
      <c r="O4191" s="43" t="str">
        <f t="shared" si="524"/>
        <v>B: 1-3%</v>
      </c>
      <c r="P4191" s="45">
        <f t="shared" si="525"/>
        <v>154618</v>
      </c>
      <c r="Q4191" s="45">
        <f>IF(L4191=1,F4191*INDEX(Asumsi!$B$5:$B$7,MATCH(I4191,Asumsi!$A$5:$A$7,0))-H4191,0)</f>
        <v>45292</v>
      </c>
      <c r="R4191" s="46">
        <f>MIN(G4191,INDEX(Asumsi!$C$5:$C$7,MATCH(I4191,Asumsi!$A$5:$A$7,0)))</f>
        <v>0.01</v>
      </c>
      <c r="S4191" s="43">
        <f t="shared" si="526"/>
        <v>0</v>
      </c>
      <c r="T4191" s="45">
        <f t="shared" si="527"/>
        <v>0</v>
      </c>
      <c r="U4191" s="45">
        <f>IF(L4191=1,F4191*INDEX(Asumsi!$B$5:$B$7,MATCH(I4191,Asumsi!$A$5:$A$7,0))-F4191*R4191,0)</f>
        <v>45292.2</v>
      </c>
      <c r="V4191" s="45">
        <f>IF(S4191=1,U4191*(1-Asumsi!$B$10),U4191)</f>
        <v>45292.2</v>
      </c>
    </row>
    <row r="4192" spans="1:22" x14ac:dyDescent="0.35">
      <c r="A4192" s="43">
        <v>40775</v>
      </c>
      <c r="B4192" s="43" t="s">
        <v>202</v>
      </c>
      <c r="C4192" s="43" t="s">
        <v>417</v>
      </c>
      <c r="D4192" s="44">
        <v>40499</v>
      </c>
      <c r="E4192" s="43">
        <v>23</v>
      </c>
      <c r="F4192" s="43">
        <v>559260</v>
      </c>
      <c r="G4192" s="43">
        <v>7.0000000000000007E-2</v>
      </c>
      <c r="H4192" s="43">
        <v>39148</v>
      </c>
      <c r="I4192" s="43" t="s">
        <v>75</v>
      </c>
      <c r="J4192" s="43" t="s">
        <v>144</v>
      </c>
      <c r="K4192" s="43">
        <f t="shared" si="520"/>
        <v>2010</v>
      </c>
      <c r="L4192" s="43">
        <f t="shared" si="521"/>
        <v>1</v>
      </c>
      <c r="M4192" s="43">
        <f t="shared" si="522"/>
        <v>0</v>
      </c>
      <c r="N4192" s="43">
        <f t="shared" si="523"/>
        <v>1</v>
      </c>
      <c r="O4192" s="43" t="str">
        <f t="shared" si="524"/>
        <v>D: 7%+</v>
      </c>
      <c r="P4192" s="45">
        <f t="shared" si="525"/>
        <v>520112</v>
      </c>
      <c r="Q4192" s="45">
        <f>IF(L4192=1,F4192*INDEX(Asumsi!$B$5:$B$7,MATCH(I4192,Asumsi!$A$5:$A$7,0))-H4192,0)</f>
        <v>128630</v>
      </c>
      <c r="R4192" s="46">
        <f>MIN(G4192,INDEX(Asumsi!$C$5:$C$7,MATCH(I4192,Asumsi!$A$5:$A$7,0)))</f>
        <v>0.03</v>
      </c>
      <c r="S4192" s="43">
        <f t="shared" si="526"/>
        <v>1</v>
      </c>
      <c r="T4192" s="45">
        <f t="shared" si="527"/>
        <v>22370.400000000005</v>
      </c>
      <c r="U4192" s="45">
        <f>IF(L4192=1,F4192*INDEX(Asumsi!$B$5:$B$7,MATCH(I4192,Asumsi!$A$5:$A$7,0))-F4192*R4192,0)</f>
        <v>151000.20000000001</v>
      </c>
      <c r="V4192" s="45">
        <f>IF(S4192=1,U4192*(1-Asumsi!$B$10),U4192)</f>
        <v>143450.19</v>
      </c>
    </row>
    <row r="4193" spans="1:22" x14ac:dyDescent="0.35">
      <c r="A4193" s="43">
        <v>41094</v>
      </c>
      <c r="B4193" s="43" t="s">
        <v>202</v>
      </c>
      <c r="C4193" s="43" t="s">
        <v>818</v>
      </c>
      <c r="D4193" s="44">
        <v>39819</v>
      </c>
      <c r="E4193" s="43">
        <v>46</v>
      </c>
      <c r="F4193" s="43">
        <v>597940</v>
      </c>
      <c r="G4193" s="43">
        <v>0.09</v>
      </c>
      <c r="H4193" s="43">
        <v>53815</v>
      </c>
      <c r="I4193" s="43" t="s">
        <v>76</v>
      </c>
      <c r="J4193" s="43" t="s">
        <v>145</v>
      </c>
      <c r="K4193" s="43">
        <f t="shared" si="520"/>
        <v>2009</v>
      </c>
      <c r="L4193" s="43">
        <f t="shared" si="521"/>
        <v>1</v>
      </c>
      <c r="M4193" s="43">
        <f t="shared" si="522"/>
        <v>0</v>
      </c>
      <c r="N4193" s="43">
        <f t="shared" si="523"/>
        <v>1</v>
      </c>
      <c r="O4193" s="43" t="str">
        <f t="shared" si="524"/>
        <v>D: 7%+</v>
      </c>
      <c r="P4193" s="45">
        <f t="shared" si="525"/>
        <v>544125</v>
      </c>
      <c r="Q4193" s="45">
        <f>IF(L4193=1,F4193*INDEX(Asumsi!$B$5:$B$7,MATCH(I4193,Asumsi!$A$5:$A$7,0))-H4193,0)</f>
        <v>125567</v>
      </c>
      <c r="R4193" s="46">
        <f>MIN(G4193,INDEX(Asumsi!$C$5:$C$7,MATCH(I4193,Asumsi!$A$5:$A$7,0)))</f>
        <v>0.05</v>
      </c>
      <c r="S4193" s="43">
        <f t="shared" si="526"/>
        <v>1</v>
      </c>
      <c r="T4193" s="45">
        <f t="shared" si="527"/>
        <v>23917.599999999995</v>
      </c>
      <c r="U4193" s="45">
        <f>IF(L4193=1,F4193*INDEX(Asumsi!$B$5:$B$7,MATCH(I4193,Asumsi!$A$5:$A$7,0))-F4193*R4193,0)</f>
        <v>149485</v>
      </c>
      <c r="V4193" s="45">
        <f>IF(S4193=1,U4193*(1-Asumsi!$B$10),U4193)</f>
        <v>142010.75</v>
      </c>
    </row>
    <row r="4194" spans="1:22" x14ac:dyDescent="0.35">
      <c r="A4194" s="43">
        <v>41351</v>
      </c>
      <c r="B4194" s="43" t="s">
        <v>202</v>
      </c>
      <c r="C4194" s="43" t="s">
        <v>900</v>
      </c>
      <c r="D4194" s="44">
        <v>40444</v>
      </c>
      <c r="E4194" s="43">
        <v>48</v>
      </c>
      <c r="F4194" s="43">
        <v>16546559</v>
      </c>
      <c r="G4194" s="43">
        <v>0.08</v>
      </c>
      <c r="H4194" s="43">
        <v>1323725</v>
      </c>
      <c r="I4194" s="43" t="s">
        <v>77</v>
      </c>
      <c r="J4194" s="43" t="s">
        <v>137</v>
      </c>
      <c r="K4194" s="43">
        <f t="shared" si="520"/>
        <v>2010</v>
      </c>
      <c r="L4194" s="43">
        <f t="shared" si="521"/>
        <v>1</v>
      </c>
      <c r="M4194" s="43">
        <f t="shared" si="522"/>
        <v>0</v>
      </c>
      <c r="N4194" s="43">
        <f t="shared" si="523"/>
        <v>1</v>
      </c>
      <c r="O4194" s="43" t="str">
        <f t="shared" si="524"/>
        <v>D: 7%+</v>
      </c>
      <c r="P4194" s="45">
        <f t="shared" si="525"/>
        <v>15222834</v>
      </c>
      <c r="Q4194" s="45">
        <f>IF(L4194=1,F4194*INDEX(Asumsi!$B$5:$B$7,MATCH(I4194,Asumsi!$A$5:$A$7,0))-H4194,0)</f>
        <v>3640242.7</v>
      </c>
      <c r="R4194" s="46">
        <f>MIN(G4194,INDEX(Asumsi!$C$5:$C$7,MATCH(I4194,Asumsi!$A$5:$A$7,0)))</f>
        <v>0.05</v>
      </c>
      <c r="S4194" s="43">
        <f t="shared" si="526"/>
        <v>1</v>
      </c>
      <c r="T4194" s="45">
        <f t="shared" si="527"/>
        <v>496396.76999999996</v>
      </c>
      <c r="U4194" s="45">
        <f>IF(L4194=1,F4194*INDEX(Asumsi!$B$5:$B$7,MATCH(I4194,Asumsi!$A$5:$A$7,0))-F4194*R4194,0)</f>
        <v>4136639.75</v>
      </c>
      <c r="V4194" s="45">
        <f>IF(S4194=1,U4194*(1-Asumsi!$B$10),U4194)</f>
        <v>3929807.7624999997</v>
      </c>
    </row>
    <row r="4195" spans="1:22" x14ac:dyDescent="0.35">
      <c r="A4195" s="43">
        <v>41605</v>
      </c>
      <c r="B4195" s="43" t="s">
        <v>202</v>
      </c>
      <c r="C4195" s="43" t="s">
        <v>695</v>
      </c>
      <c r="D4195" s="44">
        <v>40537</v>
      </c>
      <c r="E4195" s="43">
        <v>4</v>
      </c>
      <c r="F4195" s="43">
        <v>229140</v>
      </c>
      <c r="G4195" s="43">
        <v>0.02</v>
      </c>
      <c r="H4195" s="43">
        <v>4583</v>
      </c>
      <c r="I4195" s="43" t="s">
        <v>76</v>
      </c>
      <c r="J4195" s="43" t="s">
        <v>138</v>
      </c>
      <c r="K4195" s="43">
        <f t="shared" si="520"/>
        <v>2010</v>
      </c>
      <c r="L4195" s="43">
        <f t="shared" si="521"/>
        <v>1</v>
      </c>
      <c r="M4195" s="43">
        <f t="shared" si="522"/>
        <v>0</v>
      </c>
      <c r="N4195" s="43">
        <f t="shared" si="523"/>
        <v>1</v>
      </c>
      <c r="O4195" s="43" t="str">
        <f t="shared" si="524"/>
        <v>B: 1-3%</v>
      </c>
      <c r="P4195" s="45">
        <f t="shared" si="525"/>
        <v>224557</v>
      </c>
      <c r="Q4195" s="45">
        <f>IF(L4195=1,F4195*INDEX(Asumsi!$B$5:$B$7,MATCH(I4195,Asumsi!$A$5:$A$7,0))-H4195,0)</f>
        <v>64159</v>
      </c>
      <c r="R4195" s="46">
        <f>MIN(G4195,INDEX(Asumsi!$C$5:$C$7,MATCH(I4195,Asumsi!$A$5:$A$7,0)))</f>
        <v>0.02</v>
      </c>
      <c r="S4195" s="43">
        <f t="shared" si="526"/>
        <v>0</v>
      </c>
      <c r="T4195" s="45">
        <f t="shared" si="527"/>
        <v>0</v>
      </c>
      <c r="U4195" s="45">
        <f>IF(L4195=1,F4195*INDEX(Asumsi!$B$5:$B$7,MATCH(I4195,Asumsi!$A$5:$A$7,0))-F4195*R4195,0)</f>
        <v>64159.199999999997</v>
      </c>
      <c r="V4195" s="45">
        <f>IF(S4195=1,U4195*(1-Asumsi!$B$10),U4195)</f>
        <v>64159.199999999997</v>
      </c>
    </row>
    <row r="4196" spans="1:22" x14ac:dyDescent="0.35">
      <c r="A4196" s="43">
        <v>41667</v>
      </c>
      <c r="B4196" s="43" t="s">
        <v>202</v>
      </c>
      <c r="C4196" s="43" t="s">
        <v>878</v>
      </c>
      <c r="D4196" s="44">
        <v>41080</v>
      </c>
      <c r="E4196" s="43">
        <v>18</v>
      </c>
      <c r="F4196" s="43">
        <v>2124439</v>
      </c>
      <c r="G4196" s="43">
        <v>0.03</v>
      </c>
      <c r="H4196" s="43">
        <v>63733</v>
      </c>
      <c r="I4196" s="43" t="s">
        <v>77</v>
      </c>
      <c r="J4196" s="43" t="s">
        <v>137</v>
      </c>
      <c r="K4196" s="43">
        <f t="shared" si="520"/>
        <v>2012</v>
      </c>
      <c r="L4196" s="43">
        <f t="shared" si="521"/>
        <v>1</v>
      </c>
      <c r="M4196" s="43">
        <f t="shared" si="522"/>
        <v>0</v>
      </c>
      <c r="N4196" s="43">
        <f t="shared" si="523"/>
        <v>1</v>
      </c>
      <c r="O4196" s="43" t="str">
        <f t="shared" si="524"/>
        <v>B: 1-3%</v>
      </c>
      <c r="P4196" s="45">
        <f t="shared" si="525"/>
        <v>2060706</v>
      </c>
      <c r="Q4196" s="45">
        <f>IF(L4196=1,F4196*INDEX(Asumsi!$B$5:$B$7,MATCH(I4196,Asumsi!$A$5:$A$7,0))-H4196,0)</f>
        <v>573598.69999999995</v>
      </c>
      <c r="R4196" s="46">
        <f>MIN(G4196,INDEX(Asumsi!$C$5:$C$7,MATCH(I4196,Asumsi!$A$5:$A$7,0)))</f>
        <v>0.03</v>
      </c>
      <c r="S4196" s="43">
        <f t="shared" si="526"/>
        <v>0</v>
      </c>
      <c r="T4196" s="45">
        <f t="shared" si="527"/>
        <v>0</v>
      </c>
      <c r="U4196" s="45">
        <f>IF(L4196=1,F4196*INDEX(Asumsi!$B$5:$B$7,MATCH(I4196,Asumsi!$A$5:$A$7,0))-F4196*R4196,0)</f>
        <v>573598.52999999991</v>
      </c>
      <c r="V4196" s="45">
        <f>IF(S4196=1,U4196*(1-Asumsi!$B$10),U4196)</f>
        <v>573598.52999999991</v>
      </c>
    </row>
    <row r="4197" spans="1:22" x14ac:dyDescent="0.35">
      <c r="A4197" s="43">
        <v>42982</v>
      </c>
      <c r="B4197" s="43" t="s">
        <v>202</v>
      </c>
      <c r="C4197" s="43" t="s">
        <v>901</v>
      </c>
      <c r="D4197" s="44">
        <v>41117</v>
      </c>
      <c r="E4197" s="43">
        <v>12</v>
      </c>
      <c r="F4197" s="43">
        <v>2636680</v>
      </c>
      <c r="G4197" s="43">
        <v>0.02</v>
      </c>
      <c r="H4197" s="43">
        <v>52734</v>
      </c>
      <c r="I4197" s="43" t="s">
        <v>75</v>
      </c>
      <c r="J4197" s="43" t="s">
        <v>144</v>
      </c>
      <c r="K4197" s="43">
        <f t="shared" si="520"/>
        <v>2012</v>
      </c>
      <c r="L4197" s="43">
        <f t="shared" si="521"/>
        <v>1</v>
      </c>
      <c r="M4197" s="43">
        <f t="shared" si="522"/>
        <v>0</v>
      </c>
      <c r="N4197" s="43">
        <f t="shared" si="523"/>
        <v>1</v>
      </c>
      <c r="O4197" s="43" t="str">
        <f t="shared" si="524"/>
        <v>B: 1-3%</v>
      </c>
      <c r="P4197" s="45">
        <f t="shared" si="525"/>
        <v>2583946</v>
      </c>
      <c r="Q4197" s="45">
        <f>IF(L4197=1,F4197*INDEX(Asumsi!$B$5:$B$7,MATCH(I4197,Asumsi!$A$5:$A$7,0))-H4197,0)</f>
        <v>738270</v>
      </c>
      <c r="R4197" s="46">
        <f>MIN(G4197,INDEX(Asumsi!$C$5:$C$7,MATCH(I4197,Asumsi!$A$5:$A$7,0)))</f>
        <v>0.02</v>
      </c>
      <c r="S4197" s="43">
        <f t="shared" si="526"/>
        <v>0</v>
      </c>
      <c r="T4197" s="45">
        <f t="shared" si="527"/>
        <v>0</v>
      </c>
      <c r="U4197" s="45">
        <f>IF(L4197=1,F4197*INDEX(Asumsi!$B$5:$B$7,MATCH(I4197,Asumsi!$A$5:$A$7,0))-F4197*R4197,0)</f>
        <v>738270.4</v>
      </c>
      <c r="V4197" s="45">
        <f>IF(S4197=1,U4197*(1-Asumsi!$B$10),U4197)</f>
        <v>738270.4</v>
      </c>
    </row>
    <row r="4198" spans="1:22" x14ac:dyDescent="0.35">
      <c r="A4198" s="43">
        <v>44167</v>
      </c>
      <c r="B4198" s="43" t="s">
        <v>202</v>
      </c>
      <c r="C4198" s="43" t="s">
        <v>893</v>
      </c>
      <c r="D4198" s="44">
        <v>40938</v>
      </c>
      <c r="E4198" s="43">
        <v>23</v>
      </c>
      <c r="F4198" s="43">
        <v>6388100</v>
      </c>
      <c r="G4198" s="43">
        <v>0.08</v>
      </c>
      <c r="H4198" s="43">
        <v>511048</v>
      </c>
      <c r="I4198" s="43" t="s">
        <v>76</v>
      </c>
      <c r="J4198" s="43" t="s">
        <v>140</v>
      </c>
      <c r="K4198" s="43">
        <f t="shared" si="520"/>
        <v>2012</v>
      </c>
      <c r="L4198" s="43">
        <f t="shared" si="521"/>
        <v>1</v>
      </c>
      <c r="M4198" s="43">
        <f t="shared" si="522"/>
        <v>0</v>
      </c>
      <c r="N4198" s="43">
        <f t="shared" si="523"/>
        <v>1</v>
      </c>
      <c r="O4198" s="43" t="str">
        <f t="shared" si="524"/>
        <v>D: 7%+</v>
      </c>
      <c r="P4198" s="45">
        <f t="shared" si="525"/>
        <v>5877052</v>
      </c>
      <c r="Q4198" s="45">
        <f>IF(L4198=1,F4198*INDEX(Asumsi!$B$5:$B$7,MATCH(I4198,Asumsi!$A$5:$A$7,0))-H4198,0)</f>
        <v>1405382</v>
      </c>
      <c r="R4198" s="46">
        <f>MIN(G4198,INDEX(Asumsi!$C$5:$C$7,MATCH(I4198,Asumsi!$A$5:$A$7,0)))</f>
        <v>0.05</v>
      </c>
      <c r="S4198" s="43">
        <f t="shared" si="526"/>
        <v>1</v>
      </c>
      <c r="T4198" s="45">
        <f t="shared" si="527"/>
        <v>191643</v>
      </c>
      <c r="U4198" s="45">
        <f>IF(L4198=1,F4198*INDEX(Asumsi!$B$5:$B$7,MATCH(I4198,Asumsi!$A$5:$A$7,0))-F4198*R4198,0)</f>
        <v>1597025</v>
      </c>
      <c r="V4198" s="45">
        <f>IF(S4198=1,U4198*(1-Asumsi!$B$10),U4198)</f>
        <v>1517173.75</v>
      </c>
    </row>
    <row r="4199" spans="1:22" x14ac:dyDescent="0.35">
      <c r="A4199" s="43">
        <v>44997</v>
      </c>
      <c r="B4199" s="43" t="s">
        <v>202</v>
      </c>
      <c r="C4199" s="43" t="s">
        <v>900</v>
      </c>
      <c r="D4199" s="44">
        <v>40814</v>
      </c>
      <c r="E4199" s="43">
        <v>46</v>
      </c>
      <c r="F4199" s="43">
        <v>176200</v>
      </c>
      <c r="G4199" s="43">
        <v>0.03</v>
      </c>
      <c r="H4199" s="43">
        <v>5286</v>
      </c>
      <c r="I4199" s="43" t="s">
        <v>75</v>
      </c>
      <c r="J4199" s="43" t="s">
        <v>144</v>
      </c>
      <c r="K4199" s="43">
        <f t="shared" si="520"/>
        <v>2011</v>
      </c>
      <c r="L4199" s="43">
        <f t="shared" si="521"/>
        <v>1</v>
      </c>
      <c r="M4199" s="43">
        <f t="shared" si="522"/>
        <v>0</v>
      </c>
      <c r="N4199" s="43">
        <f t="shared" si="523"/>
        <v>1</v>
      </c>
      <c r="O4199" s="43" t="str">
        <f t="shared" si="524"/>
        <v>B: 1-3%</v>
      </c>
      <c r="P4199" s="45">
        <f t="shared" si="525"/>
        <v>170914</v>
      </c>
      <c r="Q4199" s="45">
        <f>IF(L4199=1,F4199*INDEX(Asumsi!$B$5:$B$7,MATCH(I4199,Asumsi!$A$5:$A$7,0))-H4199,0)</f>
        <v>47574</v>
      </c>
      <c r="R4199" s="46">
        <f>MIN(G4199,INDEX(Asumsi!$C$5:$C$7,MATCH(I4199,Asumsi!$A$5:$A$7,0)))</f>
        <v>0.03</v>
      </c>
      <c r="S4199" s="43">
        <f t="shared" si="526"/>
        <v>0</v>
      </c>
      <c r="T4199" s="45">
        <f t="shared" si="527"/>
        <v>0</v>
      </c>
      <c r="U4199" s="45">
        <f>IF(L4199=1,F4199*INDEX(Asumsi!$B$5:$B$7,MATCH(I4199,Asumsi!$A$5:$A$7,0))-F4199*R4199,0)</f>
        <v>47574</v>
      </c>
      <c r="V4199" s="45">
        <f>IF(S4199=1,U4199*(1-Asumsi!$B$10),U4199)</f>
        <v>47574</v>
      </c>
    </row>
    <row r="4200" spans="1:22" x14ac:dyDescent="0.35">
      <c r="A4200" s="43">
        <v>45408</v>
      </c>
      <c r="B4200" s="43" t="s">
        <v>202</v>
      </c>
      <c r="C4200" s="43" t="s">
        <v>658</v>
      </c>
      <c r="D4200" s="44">
        <v>40538</v>
      </c>
      <c r="E4200" s="43">
        <v>25</v>
      </c>
      <c r="F4200" s="43">
        <v>1433980</v>
      </c>
      <c r="G4200" s="43">
        <v>0.05</v>
      </c>
      <c r="H4200" s="43">
        <v>71699</v>
      </c>
      <c r="I4200" s="43" t="s">
        <v>77</v>
      </c>
      <c r="J4200" s="43" t="s">
        <v>142</v>
      </c>
      <c r="K4200" s="43">
        <f t="shared" si="520"/>
        <v>2010</v>
      </c>
      <c r="L4200" s="43">
        <f t="shared" si="521"/>
        <v>1</v>
      </c>
      <c r="M4200" s="43">
        <f t="shared" si="522"/>
        <v>0</v>
      </c>
      <c r="N4200" s="43">
        <f t="shared" si="523"/>
        <v>1</v>
      </c>
      <c r="O4200" s="43" t="str">
        <f t="shared" si="524"/>
        <v>C: 4-6%</v>
      </c>
      <c r="P4200" s="45">
        <f t="shared" si="525"/>
        <v>1362281</v>
      </c>
      <c r="Q4200" s="45">
        <f>IF(L4200=1,F4200*INDEX(Asumsi!$B$5:$B$7,MATCH(I4200,Asumsi!$A$5:$A$7,0))-H4200,0)</f>
        <v>358495</v>
      </c>
      <c r="R4200" s="46">
        <f>MIN(G4200,INDEX(Asumsi!$C$5:$C$7,MATCH(I4200,Asumsi!$A$5:$A$7,0)))</f>
        <v>0.05</v>
      </c>
      <c r="S4200" s="43">
        <f t="shared" si="526"/>
        <v>0</v>
      </c>
      <c r="T4200" s="45">
        <f t="shared" si="527"/>
        <v>0</v>
      </c>
      <c r="U4200" s="45">
        <f>IF(L4200=1,F4200*INDEX(Asumsi!$B$5:$B$7,MATCH(I4200,Asumsi!$A$5:$A$7,0))-F4200*R4200,0)</f>
        <v>358495</v>
      </c>
      <c r="V4200" s="45">
        <f>IF(S4200=1,U4200*(1-Asumsi!$B$10),U4200)</f>
        <v>358495</v>
      </c>
    </row>
    <row r="4201" spans="1:22" x14ac:dyDescent="0.35">
      <c r="A4201" s="43">
        <v>45924</v>
      </c>
      <c r="B4201" s="43" t="s">
        <v>202</v>
      </c>
      <c r="C4201" s="43" t="s">
        <v>684</v>
      </c>
      <c r="D4201" s="44">
        <v>40533</v>
      </c>
      <c r="E4201" s="43">
        <v>1</v>
      </c>
      <c r="F4201" s="43">
        <v>54880</v>
      </c>
      <c r="G4201" s="43">
        <v>0.02</v>
      </c>
      <c r="H4201" s="43">
        <v>1098</v>
      </c>
      <c r="I4201" s="43" t="s">
        <v>76</v>
      </c>
      <c r="J4201" s="43" t="s">
        <v>138</v>
      </c>
      <c r="K4201" s="43">
        <f t="shared" si="520"/>
        <v>2010</v>
      </c>
      <c r="L4201" s="43">
        <f t="shared" si="521"/>
        <v>1</v>
      </c>
      <c r="M4201" s="43">
        <f t="shared" si="522"/>
        <v>0</v>
      </c>
      <c r="N4201" s="43">
        <f t="shared" si="523"/>
        <v>1</v>
      </c>
      <c r="O4201" s="43" t="str">
        <f t="shared" si="524"/>
        <v>B: 1-3%</v>
      </c>
      <c r="P4201" s="45">
        <f t="shared" si="525"/>
        <v>53782</v>
      </c>
      <c r="Q4201" s="45">
        <f>IF(L4201=1,F4201*INDEX(Asumsi!$B$5:$B$7,MATCH(I4201,Asumsi!$A$5:$A$7,0))-H4201,0)</f>
        <v>15366</v>
      </c>
      <c r="R4201" s="46">
        <f>MIN(G4201,INDEX(Asumsi!$C$5:$C$7,MATCH(I4201,Asumsi!$A$5:$A$7,0)))</f>
        <v>0.02</v>
      </c>
      <c r="S4201" s="43">
        <f t="shared" si="526"/>
        <v>0</v>
      </c>
      <c r="T4201" s="45">
        <f t="shared" si="527"/>
        <v>0</v>
      </c>
      <c r="U4201" s="45">
        <f>IF(L4201=1,F4201*INDEX(Asumsi!$B$5:$B$7,MATCH(I4201,Asumsi!$A$5:$A$7,0))-F4201*R4201,0)</f>
        <v>15366.4</v>
      </c>
      <c r="V4201" s="45">
        <f>IF(S4201=1,U4201*(1-Asumsi!$B$10),U4201)</f>
        <v>15366.4</v>
      </c>
    </row>
    <row r="4202" spans="1:22" x14ac:dyDescent="0.35">
      <c r="A4202" s="43">
        <v>46565</v>
      </c>
      <c r="B4202" s="43" t="s">
        <v>202</v>
      </c>
      <c r="C4202" s="43" t="s">
        <v>684</v>
      </c>
      <c r="D4202" s="44">
        <v>40716</v>
      </c>
      <c r="E4202" s="43">
        <v>16</v>
      </c>
      <c r="F4202" s="43">
        <v>9382540</v>
      </c>
      <c r="G4202" s="43">
        <v>0.05</v>
      </c>
      <c r="H4202" s="43">
        <v>469127</v>
      </c>
      <c r="I4202" s="43" t="s">
        <v>76</v>
      </c>
      <c r="J4202" s="43" t="s">
        <v>141</v>
      </c>
      <c r="K4202" s="43">
        <f t="shared" si="520"/>
        <v>2011</v>
      </c>
      <c r="L4202" s="43">
        <f t="shared" si="521"/>
        <v>1</v>
      </c>
      <c r="M4202" s="43">
        <f t="shared" si="522"/>
        <v>0</v>
      </c>
      <c r="N4202" s="43">
        <f t="shared" si="523"/>
        <v>1</v>
      </c>
      <c r="O4202" s="43" t="str">
        <f t="shared" si="524"/>
        <v>C: 4-6%</v>
      </c>
      <c r="P4202" s="45">
        <f t="shared" si="525"/>
        <v>8913413</v>
      </c>
      <c r="Q4202" s="45">
        <f>IF(L4202=1,F4202*INDEX(Asumsi!$B$5:$B$7,MATCH(I4202,Asumsi!$A$5:$A$7,0))-H4202,0)</f>
        <v>2345635</v>
      </c>
      <c r="R4202" s="46">
        <f>MIN(G4202,INDEX(Asumsi!$C$5:$C$7,MATCH(I4202,Asumsi!$A$5:$A$7,0)))</f>
        <v>0.05</v>
      </c>
      <c r="S4202" s="43">
        <f t="shared" si="526"/>
        <v>0</v>
      </c>
      <c r="T4202" s="45">
        <f t="shared" si="527"/>
        <v>0</v>
      </c>
      <c r="U4202" s="45">
        <f>IF(L4202=1,F4202*INDEX(Asumsi!$B$5:$B$7,MATCH(I4202,Asumsi!$A$5:$A$7,0))-F4202*R4202,0)</f>
        <v>2345635</v>
      </c>
      <c r="V4202" s="45">
        <f>IF(S4202=1,U4202*(1-Asumsi!$B$10),U4202)</f>
        <v>2345635</v>
      </c>
    </row>
    <row r="4203" spans="1:22" x14ac:dyDescent="0.35">
      <c r="A4203" s="43">
        <v>47173</v>
      </c>
      <c r="B4203" s="43" t="s">
        <v>202</v>
      </c>
      <c r="C4203" s="43" t="s">
        <v>851</v>
      </c>
      <c r="D4203" s="44">
        <v>40057</v>
      </c>
      <c r="E4203" s="43">
        <v>41</v>
      </c>
      <c r="F4203" s="43">
        <v>554149</v>
      </c>
      <c r="G4203" s="43">
        <v>0.03</v>
      </c>
      <c r="H4203" s="43">
        <v>16624</v>
      </c>
      <c r="I4203" s="43" t="s">
        <v>77</v>
      </c>
      <c r="J4203" s="43" t="s">
        <v>137</v>
      </c>
      <c r="K4203" s="43">
        <f t="shared" si="520"/>
        <v>2009</v>
      </c>
      <c r="L4203" s="43">
        <f t="shared" si="521"/>
        <v>1</v>
      </c>
      <c r="M4203" s="43">
        <f t="shared" si="522"/>
        <v>0</v>
      </c>
      <c r="N4203" s="43">
        <f t="shared" si="523"/>
        <v>1</v>
      </c>
      <c r="O4203" s="43" t="str">
        <f t="shared" si="524"/>
        <v>B: 1-3%</v>
      </c>
      <c r="P4203" s="45">
        <f t="shared" si="525"/>
        <v>537525</v>
      </c>
      <c r="Q4203" s="45">
        <f>IF(L4203=1,F4203*INDEX(Asumsi!$B$5:$B$7,MATCH(I4203,Asumsi!$A$5:$A$7,0))-H4203,0)</f>
        <v>149620.69999999998</v>
      </c>
      <c r="R4203" s="46">
        <f>MIN(G4203,INDEX(Asumsi!$C$5:$C$7,MATCH(I4203,Asumsi!$A$5:$A$7,0)))</f>
        <v>0.03</v>
      </c>
      <c r="S4203" s="43">
        <f t="shared" si="526"/>
        <v>0</v>
      </c>
      <c r="T4203" s="45">
        <f t="shared" si="527"/>
        <v>0</v>
      </c>
      <c r="U4203" s="45">
        <f>IF(L4203=1,F4203*INDEX(Asumsi!$B$5:$B$7,MATCH(I4203,Asumsi!$A$5:$A$7,0))-F4203*R4203,0)</f>
        <v>149620.22999999998</v>
      </c>
      <c r="V4203" s="45">
        <f>IF(S4203=1,U4203*(1-Asumsi!$B$10),U4203)</f>
        <v>149620.22999999998</v>
      </c>
    </row>
    <row r="4204" spans="1:22" x14ac:dyDescent="0.35">
      <c r="A4204" s="43">
        <v>47271</v>
      </c>
      <c r="B4204" s="43" t="s">
        <v>209</v>
      </c>
      <c r="C4204" s="43" t="s">
        <v>417</v>
      </c>
      <c r="D4204" s="44">
        <v>40752</v>
      </c>
      <c r="E4204" s="43">
        <v>44</v>
      </c>
      <c r="F4204" s="43">
        <v>442840</v>
      </c>
      <c r="G4204" s="43">
        <v>0.03</v>
      </c>
      <c r="H4204" s="43">
        <v>13285</v>
      </c>
      <c r="I4204" s="43" t="s">
        <v>77</v>
      </c>
      <c r="J4204" s="43" t="s">
        <v>142</v>
      </c>
      <c r="K4204" s="43">
        <f t="shared" si="520"/>
        <v>2011</v>
      </c>
      <c r="L4204" s="43">
        <f t="shared" si="521"/>
        <v>0</v>
      </c>
      <c r="M4204" s="43">
        <f t="shared" si="522"/>
        <v>1</v>
      </c>
      <c r="N4204" s="43">
        <f t="shared" si="523"/>
        <v>1</v>
      </c>
      <c r="O4204" s="43" t="str">
        <f t="shared" si="524"/>
        <v>B: 1-3%</v>
      </c>
      <c r="P4204" s="45">
        <f t="shared" si="525"/>
        <v>0</v>
      </c>
      <c r="Q4204" s="45">
        <f>IF(L4204=1,F4204*INDEX(Asumsi!$B$5:$B$7,MATCH(I4204,Asumsi!$A$5:$A$7,0))-H4204,0)</f>
        <v>0</v>
      </c>
      <c r="R4204" s="46">
        <f>MIN(G4204,INDEX(Asumsi!$C$5:$C$7,MATCH(I4204,Asumsi!$A$5:$A$7,0)))</f>
        <v>0.03</v>
      </c>
      <c r="S4204" s="43">
        <f t="shared" si="526"/>
        <v>0</v>
      </c>
      <c r="T4204" s="45">
        <f t="shared" si="527"/>
        <v>0</v>
      </c>
      <c r="U4204" s="45">
        <f>IF(L4204=1,F4204*INDEX(Asumsi!$B$5:$B$7,MATCH(I4204,Asumsi!$A$5:$A$7,0))-F4204*R4204,0)</f>
        <v>0</v>
      </c>
      <c r="V4204" s="45">
        <f>IF(S4204=1,U4204*(1-Asumsi!$B$10),U4204)</f>
        <v>0</v>
      </c>
    </row>
    <row r="4205" spans="1:22" x14ac:dyDescent="0.35">
      <c r="A4205" s="43">
        <v>47815</v>
      </c>
      <c r="B4205" s="43" t="s">
        <v>202</v>
      </c>
      <c r="C4205" s="43" t="s">
        <v>893</v>
      </c>
      <c r="D4205" s="44">
        <v>41273</v>
      </c>
      <c r="E4205" s="43">
        <v>45</v>
      </c>
      <c r="F4205" s="43">
        <v>1161920</v>
      </c>
      <c r="G4205" s="43">
        <v>0.08</v>
      </c>
      <c r="H4205" s="43">
        <v>92954</v>
      </c>
      <c r="I4205" s="43" t="s">
        <v>75</v>
      </c>
      <c r="J4205" s="43" t="s">
        <v>144</v>
      </c>
      <c r="K4205" s="43">
        <f t="shared" si="520"/>
        <v>2012</v>
      </c>
      <c r="L4205" s="43">
        <f t="shared" si="521"/>
        <v>1</v>
      </c>
      <c r="M4205" s="43">
        <f t="shared" si="522"/>
        <v>0</v>
      </c>
      <c r="N4205" s="43">
        <f t="shared" si="523"/>
        <v>1</v>
      </c>
      <c r="O4205" s="43" t="str">
        <f t="shared" si="524"/>
        <v>D: 7%+</v>
      </c>
      <c r="P4205" s="45">
        <f t="shared" si="525"/>
        <v>1068966</v>
      </c>
      <c r="Q4205" s="45">
        <f>IF(L4205=1,F4205*INDEX(Asumsi!$B$5:$B$7,MATCH(I4205,Asumsi!$A$5:$A$7,0))-H4205,0)</f>
        <v>255622</v>
      </c>
      <c r="R4205" s="46">
        <f>MIN(G4205,INDEX(Asumsi!$C$5:$C$7,MATCH(I4205,Asumsi!$A$5:$A$7,0)))</f>
        <v>0.03</v>
      </c>
      <c r="S4205" s="43">
        <f t="shared" si="526"/>
        <v>1</v>
      </c>
      <c r="T4205" s="45">
        <f t="shared" si="527"/>
        <v>58096</v>
      </c>
      <c r="U4205" s="45">
        <f>IF(L4205=1,F4205*INDEX(Asumsi!$B$5:$B$7,MATCH(I4205,Asumsi!$A$5:$A$7,0))-F4205*R4205,0)</f>
        <v>313718.40000000002</v>
      </c>
      <c r="V4205" s="45">
        <f>IF(S4205=1,U4205*(1-Asumsi!$B$10),U4205)</f>
        <v>298032.48</v>
      </c>
    </row>
    <row r="4206" spans="1:22" x14ac:dyDescent="0.35">
      <c r="A4206" s="43">
        <v>47909</v>
      </c>
      <c r="B4206" s="43" t="s">
        <v>202</v>
      </c>
      <c r="C4206" s="43" t="s">
        <v>568</v>
      </c>
      <c r="D4206" s="44">
        <v>40246</v>
      </c>
      <c r="E4206" s="43">
        <v>38</v>
      </c>
      <c r="F4206" s="43">
        <v>370380</v>
      </c>
      <c r="G4206" s="43">
        <v>7.0000000000000007E-2</v>
      </c>
      <c r="H4206" s="43">
        <v>25927</v>
      </c>
      <c r="I4206" s="43" t="s">
        <v>76</v>
      </c>
      <c r="J4206" s="43" t="s">
        <v>145</v>
      </c>
      <c r="K4206" s="43">
        <f t="shared" si="520"/>
        <v>2010</v>
      </c>
      <c r="L4206" s="43">
        <f t="shared" si="521"/>
        <v>1</v>
      </c>
      <c r="M4206" s="43">
        <f t="shared" si="522"/>
        <v>0</v>
      </c>
      <c r="N4206" s="43">
        <f t="shared" si="523"/>
        <v>1</v>
      </c>
      <c r="O4206" s="43" t="str">
        <f t="shared" si="524"/>
        <v>D: 7%+</v>
      </c>
      <c r="P4206" s="45">
        <f t="shared" si="525"/>
        <v>344453</v>
      </c>
      <c r="Q4206" s="45">
        <f>IF(L4206=1,F4206*INDEX(Asumsi!$B$5:$B$7,MATCH(I4206,Asumsi!$A$5:$A$7,0))-H4206,0)</f>
        <v>85187</v>
      </c>
      <c r="R4206" s="46">
        <f>MIN(G4206,INDEX(Asumsi!$C$5:$C$7,MATCH(I4206,Asumsi!$A$5:$A$7,0)))</f>
        <v>0.05</v>
      </c>
      <c r="S4206" s="43">
        <f t="shared" si="526"/>
        <v>1</v>
      </c>
      <c r="T4206" s="45">
        <f t="shared" si="527"/>
        <v>7407.6000000000013</v>
      </c>
      <c r="U4206" s="45">
        <f>IF(L4206=1,F4206*INDEX(Asumsi!$B$5:$B$7,MATCH(I4206,Asumsi!$A$5:$A$7,0))-F4206*R4206,0)</f>
        <v>92595</v>
      </c>
      <c r="V4206" s="45">
        <f>IF(S4206=1,U4206*(1-Asumsi!$B$10),U4206)</f>
        <v>87965.25</v>
      </c>
    </row>
    <row r="4207" spans="1:22" x14ac:dyDescent="0.35">
      <c r="A4207" s="43">
        <v>48609</v>
      </c>
      <c r="B4207" s="43" t="s">
        <v>202</v>
      </c>
      <c r="C4207" s="43" t="s">
        <v>897</v>
      </c>
      <c r="D4207" s="44">
        <v>40233</v>
      </c>
      <c r="E4207" s="43">
        <v>26</v>
      </c>
      <c r="F4207" s="43">
        <v>352680</v>
      </c>
      <c r="G4207" s="43">
        <v>0</v>
      </c>
      <c r="H4207" s="43">
        <v>0</v>
      </c>
      <c r="I4207" s="43" t="s">
        <v>76</v>
      </c>
      <c r="J4207" s="43" t="s">
        <v>145</v>
      </c>
      <c r="K4207" s="43">
        <f t="shared" si="520"/>
        <v>2010</v>
      </c>
      <c r="L4207" s="43">
        <f t="shared" si="521"/>
        <v>1</v>
      </c>
      <c r="M4207" s="43">
        <f t="shared" si="522"/>
        <v>0</v>
      </c>
      <c r="N4207" s="43">
        <f t="shared" si="523"/>
        <v>1</v>
      </c>
      <c r="O4207" s="43" t="str">
        <f t="shared" si="524"/>
        <v>A: 0%</v>
      </c>
      <c r="P4207" s="45">
        <f t="shared" si="525"/>
        <v>352680</v>
      </c>
      <c r="Q4207" s="45">
        <f>IF(L4207=1,F4207*INDEX(Asumsi!$B$5:$B$7,MATCH(I4207,Asumsi!$A$5:$A$7,0))-H4207,0)</f>
        <v>105804</v>
      </c>
      <c r="R4207" s="46">
        <f>MIN(G4207,INDEX(Asumsi!$C$5:$C$7,MATCH(I4207,Asumsi!$A$5:$A$7,0)))</f>
        <v>0</v>
      </c>
      <c r="S4207" s="43">
        <f t="shared" si="526"/>
        <v>0</v>
      </c>
      <c r="T4207" s="45">
        <f t="shared" si="527"/>
        <v>0</v>
      </c>
      <c r="U4207" s="45">
        <f>IF(L4207=1,F4207*INDEX(Asumsi!$B$5:$B$7,MATCH(I4207,Asumsi!$A$5:$A$7,0))-F4207*R4207,0)</f>
        <v>105804</v>
      </c>
      <c r="V4207" s="45">
        <f>IF(S4207=1,U4207*(1-Asumsi!$B$10),U4207)</f>
        <v>105804</v>
      </c>
    </row>
    <row r="4208" spans="1:22" x14ac:dyDescent="0.35">
      <c r="A4208" s="43">
        <v>48643</v>
      </c>
      <c r="B4208" s="43" t="s">
        <v>202</v>
      </c>
      <c r="C4208" s="43" t="s">
        <v>684</v>
      </c>
      <c r="D4208" s="44">
        <v>41200</v>
      </c>
      <c r="E4208" s="43">
        <v>14</v>
      </c>
      <c r="F4208" s="43">
        <v>18343420</v>
      </c>
      <c r="G4208" s="43">
        <v>0.06</v>
      </c>
      <c r="H4208" s="43">
        <v>1100605</v>
      </c>
      <c r="I4208" s="43" t="s">
        <v>77</v>
      </c>
      <c r="J4208" s="43" t="s">
        <v>134</v>
      </c>
      <c r="K4208" s="43">
        <f t="shared" si="520"/>
        <v>2012</v>
      </c>
      <c r="L4208" s="43">
        <f t="shared" si="521"/>
        <v>1</v>
      </c>
      <c r="M4208" s="43">
        <f t="shared" si="522"/>
        <v>0</v>
      </c>
      <c r="N4208" s="43">
        <f t="shared" si="523"/>
        <v>1</v>
      </c>
      <c r="O4208" s="43" t="str">
        <f t="shared" si="524"/>
        <v>C: 4-6%</v>
      </c>
      <c r="P4208" s="45">
        <f t="shared" si="525"/>
        <v>17242815</v>
      </c>
      <c r="Q4208" s="45">
        <f>IF(L4208=1,F4208*INDEX(Asumsi!$B$5:$B$7,MATCH(I4208,Asumsi!$A$5:$A$7,0))-H4208,0)</f>
        <v>4402421</v>
      </c>
      <c r="R4208" s="46">
        <f>MIN(G4208,INDEX(Asumsi!$C$5:$C$7,MATCH(I4208,Asumsi!$A$5:$A$7,0)))</f>
        <v>0.05</v>
      </c>
      <c r="S4208" s="43">
        <f t="shared" si="526"/>
        <v>1</v>
      </c>
      <c r="T4208" s="45">
        <f t="shared" si="527"/>
        <v>183434.1999999999</v>
      </c>
      <c r="U4208" s="45">
        <f>IF(L4208=1,F4208*INDEX(Asumsi!$B$5:$B$7,MATCH(I4208,Asumsi!$A$5:$A$7,0))-F4208*R4208,0)</f>
        <v>4585855</v>
      </c>
      <c r="V4208" s="45">
        <f>IF(S4208=1,U4208*(1-Asumsi!$B$10),U4208)</f>
        <v>4356562.25</v>
      </c>
    </row>
    <row r="4209" spans="1:22" x14ac:dyDescent="0.35">
      <c r="A4209" s="43">
        <v>49380</v>
      </c>
      <c r="B4209" s="43" t="s">
        <v>202</v>
      </c>
      <c r="C4209" s="43" t="s">
        <v>315</v>
      </c>
      <c r="D4209" s="44">
        <v>41033</v>
      </c>
      <c r="E4209" s="43">
        <v>11</v>
      </c>
      <c r="F4209" s="43">
        <v>44290740</v>
      </c>
      <c r="G4209" s="43">
        <v>0.02</v>
      </c>
      <c r="H4209" s="43">
        <v>885815</v>
      </c>
      <c r="I4209" s="43" t="s">
        <v>77</v>
      </c>
      <c r="J4209" s="43" t="s">
        <v>134</v>
      </c>
      <c r="K4209" s="43">
        <f t="shared" si="520"/>
        <v>2012</v>
      </c>
      <c r="L4209" s="43">
        <f t="shared" si="521"/>
        <v>1</v>
      </c>
      <c r="M4209" s="43">
        <f t="shared" si="522"/>
        <v>0</v>
      </c>
      <c r="N4209" s="43">
        <f t="shared" si="523"/>
        <v>1</v>
      </c>
      <c r="O4209" s="43" t="str">
        <f t="shared" si="524"/>
        <v>B: 1-3%</v>
      </c>
      <c r="P4209" s="45">
        <f t="shared" si="525"/>
        <v>43404925</v>
      </c>
      <c r="Q4209" s="45">
        <f>IF(L4209=1,F4209*INDEX(Asumsi!$B$5:$B$7,MATCH(I4209,Asumsi!$A$5:$A$7,0))-H4209,0)</f>
        <v>12401407</v>
      </c>
      <c r="R4209" s="46">
        <f>MIN(G4209,INDEX(Asumsi!$C$5:$C$7,MATCH(I4209,Asumsi!$A$5:$A$7,0)))</f>
        <v>0.02</v>
      </c>
      <c r="S4209" s="43">
        <f t="shared" si="526"/>
        <v>0</v>
      </c>
      <c r="T4209" s="45">
        <f t="shared" si="527"/>
        <v>0</v>
      </c>
      <c r="U4209" s="45">
        <f>IF(L4209=1,F4209*INDEX(Asumsi!$B$5:$B$7,MATCH(I4209,Asumsi!$A$5:$A$7,0))-F4209*R4209,0)</f>
        <v>12401407.199999999</v>
      </c>
      <c r="V4209" s="45">
        <f>IF(S4209=1,U4209*(1-Asumsi!$B$10),U4209)</f>
        <v>12401407.199999999</v>
      </c>
    </row>
    <row r="4210" spans="1:22" x14ac:dyDescent="0.35">
      <c r="A4210" s="43">
        <v>49607</v>
      </c>
      <c r="B4210" s="43" t="s">
        <v>202</v>
      </c>
      <c r="C4210" s="43" t="s">
        <v>898</v>
      </c>
      <c r="D4210" s="44">
        <v>39937</v>
      </c>
      <c r="E4210" s="43">
        <v>6</v>
      </c>
      <c r="F4210" s="43">
        <v>2113287</v>
      </c>
      <c r="G4210" s="43">
        <v>0.06</v>
      </c>
      <c r="H4210" s="43">
        <v>126797</v>
      </c>
      <c r="I4210" s="43" t="s">
        <v>77</v>
      </c>
      <c r="J4210" s="43" t="s">
        <v>137</v>
      </c>
      <c r="K4210" s="43">
        <f t="shared" si="520"/>
        <v>2009</v>
      </c>
      <c r="L4210" s="43">
        <f t="shared" si="521"/>
        <v>1</v>
      </c>
      <c r="M4210" s="43">
        <f t="shared" si="522"/>
        <v>0</v>
      </c>
      <c r="N4210" s="43">
        <f t="shared" si="523"/>
        <v>1</v>
      </c>
      <c r="O4210" s="43" t="str">
        <f t="shared" si="524"/>
        <v>C: 4-6%</v>
      </c>
      <c r="P4210" s="45">
        <f t="shared" si="525"/>
        <v>1986490</v>
      </c>
      <c r="Q4210" s="45">
        <f>IF(L4210=1,F4210*INDEX(Asumsi!$B$5:$B$7,MATCH(I4210,Asumsi!$A$5:$A$7,0))-H4210,0)</f>
        <v>507189.1</v>
      </c>
      <c r="R4210" s="46">
        <f>MIN(G4210,INDEX(Asumsi!$C$5:$C$7,MATCH(I4210,Asumsi!$A$5:$A$7,0)))</f>
        <v>0.05</v>
      </c>
      <c r="S4210" s="43">
        <f t="shared" si="526"/>
        <v>1</v>
      </c>
      <c r="T4210" s="45">
        <f t="shared" si="527"/>
        <v>21132.869999999988</v>
      </c>
      <c r="U4210" s="45">
        <f>IF(L4210=1,F4210*INDEX(Asumsi!$B$5:$B$7,MATCH(I4210,Asumsi!$A$5:$A$7,0))-F4210*R4210,0)</f>
        <v>528321.75</v>
      </c>
      <c r="V4210" s="45">
        <f>IF(S4210=1,U4210*(1-Asumsi!$B$10),U4210)</f>
        <v>501905.66249999998</v>
      </c>
    </row>
    <row r="4211" spans="1:22" x14ac:dyDescent="0.35">
      <c r="A4211" s="43">
        <v>49862</v>
      </c>
      <c r="B4211" s="43" t="s">
        <v>202</v>
      </c>
      <c r="C4211" s="43" t="s">
        <v>695</v>
      </c>
      <c r="D4211" s="44">
        <v>41164</v>
      </c>
      <c r="E4211" s="43">
        <v>24</v>
      </c>
      <c r="F4211" s="43">
        <v>151460</v>
      </c>
      <c r="G4211" s="43">
        <v>7.0000000000000007E-2</v>
      </c>
      <c r="H4211" s="43">
        <v>10602</v>
      </c>
      <c r="I4211" s="43" t="s">
        <v>76</v>
      </c>
      <c r="J4211" s="43" t="s">
        <v>149</v>
      </c>
      <c r="K4211" s="43">
        <f t="shared" si="520"/>
        <v>2012</v>
      </c>
      <c r="L4211" s="43">
        <f t="shared" si="521"/>
        <v>1</v>
      </c>
      <c r="M4211" s="43">
        <f t="shared" si="522"/>
        <v>0</v>
      </c>
      <c r="N4211" s="43">
        <f t="shared" si="523"/>
        <v>1</v>
      </c>
      <c r="O4211" s="43" t="str">
        <f t="shared" si="524"/>
        <v>D: 7%+</v>
      </c>
      <c r="P4211" s="45">
        <f t="shared" si="525"/>
        <v>140858</v>
      </c>
      <c r="Q4211" s="45">
        <f>IF(L4211=1,F4211*INDEX(Asumsi!$B$5:$B$7,MATCH(I4211,Asumsi!$A$5:$A$7,0))-H4211,0)</f>
        <v>34836</v>
      </c>
      <c r="R4211" s="46">
        <f>MIN(G4211,INDEX(Asumsi!$C$5:$C$7,MATCH(I4211,Asumsi!$A$5:$A$7,0)))</f>
        <v>0.05</v>
      </c>
      <c r="S4211" s="43">
        <f t="shared" si="526"/>
        <v>1</v>
      </c>
      <c r="T4211" s="45">
        <f t="shared" si="527"/>
        <v>3029.2000000000007</v>
      </c>
      <c r="U4211" s="45">
        <f>IF(L4211=1,F4211*INDEX(Asumsi!$B$5:$B$7,MATCH(I4211,Asumsi!$A$5:$A$7,0))-F4211*R4211,0)</f>
        <v>37865</v>
      </c>
      <c r="V4211" s="45">
        <f>IF(S4211=1,U4211*(1-Asumsi!$B$10),U4211)</f>
        <v>35971.75</v>
      </c>
    </row>
    <row r="4212" spans="1:22" x14ac:dyDescent="0.35">
      <c r="A4212" s="43">
        <v>50209</v>
      </c>
      <c r="B4212" s="43" t="s">
        <v>202</v>
      </c>
      <c r="C4212" s="43" t="s">
        <v>901</v>
      </c>
      <c r="D4212" s="44">
        <v>40431</v>
      </c>
      <c r="E4212" s="43">
        <v>34</v>
      </c>
      <c r="F4212" s="43">
        <v>3726040</v>
      </c>
      <c r="G4212" s="43">
        <v>0.03</v>
      </c>
      <c r="H4212" s="43">
        <v>111781</v>
      </c>
      <c r="I4212" s="43" t="s">
        <v>76</v>
      </c>
      <c r="J4212" s="43" t="s">
        <v>145</v>
      </c>
      <c r="K4212" s="43">
        <f t="shared" si="520"/>
        <v>2010</v>
      </c>
      <c r="L4212" s="43">
        <f t="shared" si="521"/>
        <v>1</v>
      </c>
      <c r="M4212" s="43">
        <f t="shared" si="522"/>
        <v>0</v>
      </c>
      <c r="N4212" s="43">
        <f t="shared" si="523"/>
        <v>1</v>
      </c>
      <c r="O4212" s="43" t="str">
        <f t="shared" si="524"/>
        <v>B: 1-3%</v>
      </c>
      <c r="P4212" s="45">
        <f t="shared" si="525"/>
        <v>3614259</v>
      </c>
      <c r="Q4212" s="45">
        <f>IF(L4212=1,F4212*INDEX(Asumsi!$B$5:$B$7,MATCH(I4212,Asumsi!$A$5:$A$7,0))-H4212,0)</f>
        <v>1006031</v>
      </c>
      <c r="R4212" s="46">
        <f>MIN(G4212,INDEX(Asumsi!$C$5:$C$7,MATCH(I4212,Asumsi!$A$5:$A$7,0)))</f>
        <v>0.03</v>
      </c>
      <c r="S4212" s="43">
        <f t="shared" si="526"/>
        <v>0</v>
      </c>
      <c r="T4212" s="45">
        <f t="shared" si="527"/>
        <v>0</v>
      </c>
      <c r="U4212" s="45">
        <f>IF(L4212=1,F4212*INDEX(Asumsi!$B$5:$B$7,MATCH(I4212,Asumsi!$A$5:$A$7,0))-F4212*R4212,0)</f>
        <v>1006030.8</v>
      </c>
      <c r="V4212" s="45">
        <f>IF(S4212=1,U4212*(1-Asumsi!$B$10),U4212)</f>
        <v>1006030.8</v>
      </c>
    </row>
    <row r="4213" spans="1:22" x14ac:dyDescent="0.35">
      <c r="A4213" s="43">
        <v>50432</v>
      </c>
      <c r="B4213" s="43" t="s">
        <v>209</v>
      </c>
      <c r="C4213" s="43" t="s">
        <v>893</v>
      </c>
      <c r="D4213" s="44">
        <v>39971</v>
      </c>
      <c r="E4213" s="43">
        <v>7</v>
      </c>
      <c r="F4213" s="43">
        <v>4322720</v>
      </c>
      <c r="G4213" s="43">
        <v>0.02</v>
      </c>
      <c r="H4213" s="43">
        <v>86454</v>
      </c>
      <c r="I4213" s="43" t="s">
        <v>75</v>
      </c>
      <c r="J4213" s="43" t="s">
        <v>135</v>
      </c>
      <c r="K4213" s="43">
        <f t="shared" si="520"/>
        <v>2009</v>
      </c>
      <c r="L4213" s="43">
        <f t="shared" si="521"/>
        <v>0</v>
      </c>
      <c r="M4213" s="43">
        <f t="shared" si="522"/>
        <v>1</v>
      </c>
      <c r="N4213" s="43">
        <f t="shared" si="523"/>
        <v>1</v>
      </c>
      <c r="O4213" s="43" t="str">
        <f t="shared" si="524"/>
        <v>B: 1-3%</v>
      </c>
      <c r="P4213" s="45">
        <f t="shared" si="525"/>
        <v>0</v>
      </c>
      <c r="Q4213" s="45">
        <f>IF(L4213=1,F4213*INDEX(Asumsi!$B$5:$B$7,MATCH(I4213,Asumsi!$A$5:$A$7,0))-H4213,0)</f>
        <v>0</v>
      </c>
      <c r="R4213" s="46">
        <f>MIN(G4213,INDEX(Asumsi!$C$5:$C$7,MATCH(I4213,Asumsi!$A$5:$A$7,0)))</f>
        <v>0.02</v>
      </c>
      <c r="S4213" s="43">
        <f t="shared" si="526"/>
        <v>0</v>
      </c>
      <c r="T4213" s="45">
        <f t="shared" si="527"/>
        <v>0</v>
      </c>
      <c r="U4213" s="45">
        <f>IF(L4213=1,F4213*INDEX(Asumsi!$B$5:$B$7,MATCH(I4213,Asumsi!$A$5:$A$7,0))-F4213*R4213,0)</f>
        <v>0</v>
      </c>
      <c r="V4213" s="45">
        <f>IF(S4213=1,U4213*(1-Asumsi!$B$10),U4213)</f>
        <v>0</v>
      </c>
    </row>
    <row r="4214" spans="1:22" x14ac:dyDescent="0.35">
      <c r="A4214" s="43">
        <v>50500</v>
      </c>
      <c r="B4214" s="43" t="s">
        <v>202</v>
      </c>
      <c r="C4214" s="43" t="s">
        <v>322</v>
      </c>
      <c r="D4214" s="44">
        <v>40792</v>
      </c>
      <c r="E4214" s="43">
        <v>11</v>
      </c>
      <c r="F4214" s="43">
        <v>129720</v>
      </c>
      <c r="G4214" s="43">
        <v>0</v>
      </c>
      <c r="H4214" s="43">
        <v>0</v>
      </c>
      <c r="I4214" s="43" t="s">
        <v>76</v>
      </c>
      <c r="J4214" s="43" t="s">
        <v>145</v>
      </c>
      <c r="K4214" s="43">
        <f t="shared" si="520"/>
        <v>2011</v>
      </c>
      <c r="L4214" s="43">
        <f t="shared" si="521"/>
        <v>1</v>
      </c>
      <c r="M4214" s="43">
        <f t="shared" si="522"/>
        <v>0</v>
      </c>
      <c r="N4214" s="43">
        <f t="shared" si="523"/>
        <v>1</v>
      </c>
      <c r="O4214" s="43" t="str">
        <f t="shared" si="524"/>
        <v>A: 0%</v>
      </c>
      <c r="P4214" s="45">
        <f t="shared" si="525"/>
        <v>129720</v>
      </c>
      <c r="Q4214" s="45">
        <f>IF(L4214=1,F4214*INDEX(Asumsi!$B$5:$B$7,MATCH(I4214,Asumsi!$A$5:$A$7,0))-H4214,0)</f>
        <v>38916</v>
      </c>
      <c r="R4214" s="46">
        <f>MIN(G4214,INDEX(Asumsi!$C$5:$C$7,MATCH(I4214,Asumsi!$A$5:$A$7,0)))</f>
        <v>0</v>
      </c>
      <c r="S4214" s="43">
        <f t="shared" si="526"/>
        <v>0</v>
      </c>
      <c r="T4214" s="45">
        <f t="shared" si="527"/>
        <v>0</v>
      </c>
      <c r="U4214" s="45">
        <f>IF(L4214=1,F4214*INDEX(Asumsi!$B$5:$B$7,MATCH(I4214,Asumsi!$A$5:$A$7,0))-F4214*R4214,0)</f>
        <v>38916</v>
      </c>
      <c r="V4214" s="45">
        <f>IF(S4214=1,U4214*(1-Asumsi!$B$10),U4214)</f>
        <v>38916</v>
      </c>
    </row>
    <row r="4215" spans="1:22" x14ac:dyDescent="0.35">
      <c r="A4215" s="43">
        <v>50626</v>
      </c>
      <c r="B4215" s="43" t="s">
        <v>202</v>
      </c>
      <c r="C4215" s="43" t="s">
        <v>568</v>
      </c>
      <c r="D4215" s="44">
        <v>40106</v>
      </c>
      <c r="E4215" s="43">
        <v>18</v>
      </c>
      <c r="F4215" s="43">
        <v>6534820</v>
      </c>
      <c r="G4215" s="43">
        <v>0</v>
      </c>
      <c r="H4215" s="43">
        <v>0</v>
      </c>
      <c r="I4215" s="43" t="s">
        <v>75</v>
      </c>
      <c r="J4215" s="43" t="s">
        <v>143</v>
      </c>
      <c r="K4215" s="43">
        <f t="shared" si="520"/>
        <v>2009</v>
      </c>
      <c r="L4215" s="43">
        <f t="shared" si="521"/>
        <v>1</v>
      </c>
      <c r="M4215" s="43">
        <f t="shared" si="522"/>
        <v>0</v>
      </c>
      <c r="N4215" s="43">
        <f t="shared" si="523"/>
        <v>1</v>
      </c>
      <c r="O4215" s="43" t="str">
        <f t="shared" si="524"/>
        <v>A: 0%</v>
      </c>
      <c r="P4215" s="45">
        <f t="shared" si="525"/>
        <v>6534820</v>
      </c>
      <c r="Q4215" s="45">
        <f>IF(L4215=1,F4215*INDEX(Asumsi!$B$5:$B$7,MATCH(I4215,Asumsi!$A$5:$A$7,0))-H4215,0)</f>
        <v>1960446</v>
      </c>
      <c r="R4215" s="46">
        <f>MIN(G4215,INDEX(Asumsi!$C$5:$C$7,MATCH(I4215,Asumsi!$A$5:$A$7,0)))</f>
        <v>0</v>
      </c>
      <c r="S4215" s="43">
        <f t="shared" si="526"/>
        <v>0</v>
      </c>
      <c r="T4215" s="45">
        <f t="shared" si="527"/>
        <v>0</v>
      </c>
      <c r="U4215" s="45">
        <f>IF(L4215=1,F4215*INDEX(Asumsi!$B$5:$B$7,MATCH(I4215,Asumsi!$A$5:$A$7,0))-F4215*R4215,0)</f>
        <v>1960446</v>
      </c>
      <c r="V4215" s="45">
        <f>IF(S4215=1,U4215*(1-Asumsi!$B$10),U4215)</f>
        <v>1960446</v>
      </c>
    </row>
    <row r="4216" spans="1:22" x14ac:dyDescent="0.35">
      <c r="A4216" s="43">
        <v>50657</v>
      </c>
      <c r="B4216" s="43" t="s">
        <v>202</v>
      </c>
      <c r="C4216" s="43" t="s">
        <v>851</v>
      </c>
      <c r="D4216" s="44">
        <v>40895</v>
      </c>
      <c r="E4216" s="43">
        <v>40</v>
      </c>
      <c r="F4216" s="43">
        <v>630900</v>
      </c>
      <c r="G4216" s="43">
        <v>0.01</v>
      </c>
      <c r="H4216" s="43">
        <v>6309</v>
      </c>
      <c r="I4216" s="43" t="s">
        <v>76</v>
      </c>
      <c r="J4216" s="43" t="s">
        <v>138</v>
      </c>
      <c r="K4216" s="43">
        <f t="shared" si="520"/>
        <v>2011</v>
      </c>
      <c r="L4216" s="43">
        <f t="shared" si="521"/>
        <v>1</v>
      </c>
      <c r="M4216" s="43">
        <f t="shared" si="522"/>
        <v>0</v>
      </c>
      <c r="N4216" s="43">
        <f t="shared" si="523"/>
        <v>1</v>
      </c>
      <c r="O4216" s="43" t="str">
        <f t="shared" si="524"/>
        <v>B: 1-3%</v>
      </c>
      <c r="P4216" s="45">
        <f t="shared" si="525"/>
        <v>624591</v>
      </c>
      <c r="Q4216" s="45">
        <f>IF(L4216=1,F4216*INDEX(Asumsi!$B$5:$B$7,MATCH(I4216,Asumsi!$A$5:$A$7,0))-H4216,0)</f>
        <v>182961</v>
      </c>
      <c r="R4216" s="46">
        <f>MIN(G4216,INDEX(Asumsi!$C$5:$C$7,MATCH(I4216,Asumsi!$A$5:$A$7,0)))</f>
        <v>0.01</v>
      </c>
      <c r="S4216" s="43">
        <f t="shared" si="526"/>
        <v>0</v>
      </c>
      <c r="T4216" s="45">
        <f t="shared" si="527"/>
        <v>0</v>
      </c>
      <c r="U4216" s="45">
        <f>IF(L4216=1,F4216*INDEX(Asumsi!$B$5:$B$7,MATCH(I4216,Asumsi!$A$5:$A$7,0))-F4216*R4216,0)</f>
        <v>182961</v>
      </c>
      <c r="V4216" s="45">
        <f>IF(S4216=1,U4216*(1-Asumsi!$B$10),U4216)</f>
        <v>182961</v>
      </c>
    </row>
    <row r="4217" spans="1:22" x14ac:dyDescent="0.35">
      <c r="A4217" s="43">
        <v>51175</v>
      </c>
      <c r="B4217" s="43" t="s">
        <v>202</v>
      </c>
      <c r="C4217" s="43" t="s">
        <v>900</v>
      </c>
      <c r="D4217" s="44">
        <v>41135</v>
      </c>
      <c r="E4217" s="43">
        <v>28</v>
      </c>
      <c r="F4217" s="43">
        <v>2270480</v>
      </c>
      <c r="G4217" s="43">
        <v>0.06</v>
      </c>
      <c r="H4217" s="43">
        <v>136229</v>
      </c>
      <c r="I4217" s="43" t="s">
        <v>76</v>
      </c>
      <c r="J4217" s="43" t="s">
        <v>141</v>
      </c>
      <c r="K4217" s="43">
        <f t="shared" si="520"/>
        <v>2012</v>
      </c>
      <c r="L4217" s="43">
        <f t="shared" si="521"/>
        <v>1</v>
      </c>
      <c r="M4217" s="43">
        <f t="shared" si="522"/>
        <v>0</v>
      </c>
      <c r="N4217" s="43">
        <f t="shared" si="523"/>
        <v>1</v>
      </c>
      <c r="O4217" s="43" t="str">
        <f t="shared" si="524"/>
        <v>C: 4-6%</v>
      </c>
      <c r="P4217" s="45">
        <f t="shared" si="525"/>
        <v>2134251</v>
      </c>
      <c r="Q4217" s="45">
        <f>IF(L4217=1,F4217*INDEX(Asumsi!$B$5:$B$7,MATCH(I4217,Asumsi!$A$5:$A$7,0))-H4217,0)</f>
        <v>544915</v>
      </c>
      <c r="R4217" s="46">
        <f>MIN(G4217,INDEX(Asumsi!$C$5:$C$7,MATCH(I4217,Asumsi!$A$5:$A$7,0)))</f>
        <v>0.05</v>
      </c>
      <c r="S4217" s="43">
        <f t="shared" si="526"/>
        <v>1</v>
      </c>
      <c r="T4217" s="45">
        <f t="shared" si="527"/>
        <v>22704.799999999988</v>
      </c>
      <c r="U4217" s="45">
        <f>IF(L4217=1,F4217*INDEX(Asumsi!$B$5:$B$7,MATCH(I4217,Asumsi!$A$5:$A$7,0))-F4217*R4217,0)</f>
        <v>567620</v>
      </c>
      <c r="V4217" s="45">
        <f>IF(S4217=1,U4217*(1-Asumsi!$B$10),U4217)</f>
        <v>539239</v>
      </c>
    </row>
    <row r="4218" spans="1:22" x14ac:dyDescent="0.35">
      <c r="A4218" s="43">
        <v>51202</v>
      </c>
      <c r="B4218" s="43" t="s">
        <v>202</v>
      </c>
      <c r="C4218" s="43" t="s">
        <v>893</v>
      </c>
      <c r="D4218" s="44">
        <v>41012</v>
      </c>
      <c r="E4218" s="43">
        <v>4</v>
      </c>
      <c r="F4218" s="43">
        <v>61780</v>
      </c>
      <c r="G4218" s="43">
        <v>0.06</v>
      </c>
      <c r="H4218" s="43">
        <v>3707</v>
      </c>
      <c r="I4218" s="43" t="s">
        <v>76</v>
      </c>
      <c r="J4218" s="43" t="s">
        <v>145</v>
      </c>
      <c r="K4218" s="43">
        <f t="shared" si="520"/>
        <v>2012</v>
      </c>
      <c r="L4218" s="43">
        <f t="shared" si="521"/>
        <v>1</v>
      </c>
      <c r="M4218" s="43">
        <f t="shared" si="522"/>
        <v>0</v>
      </c>
      <c r="N4218" s="43">
        <f t="shared" si="523"/>
        <v>1</v>
      </c>
      <c r="O4218" s="43" t="str">
        <f t="shared" si="524"/>
        <v>C: 4-6%</v>
      </c>
      <c r="P4218" s="45">
        <f t="shared" si="525"/>
        <v>58073</v>
      </c>
      <c r="Q4218" s="45">
        <f>IF(L4218=1,F4218*INDEX(Asumsi!$B$5:$B$7,MATCH(I4218,Asumsi!$A$5:$A$7,0))-H4218,0)</f>
        <v>14827</v>
      </c>
      <c r="R4218" s="46">
        <f>MIN(G4218,INDEX(Asumsi!$C$5:$C$7,MATCH(I4218,Asumsi!$A$5:$A$7,0)))</f>
        <v>0.05</v>
      </c>
      <c r="S4218" s="43">
        <f t="shared" si="526"/>
        <v>1</v>
      </c>
      <c r="T4218" s="45">
        <f t="shared" si="527"/>
        <v>617.79999999999973</v>
      </c>
      <c r="U4218" s="45">
        <f>IF(L4218=1,F4218*INDEX(Asumsi!$B$5:$B$7,MATCH(I4218,Asumsi!$A$5:$A$7,0))-F4218*R4218,0)</f>
        <v>15445</v>
      </c>
      <c r="V4218" s="45">
        <f>IF(S4218=1,U4218*(1-Asumsi!$B$10),U4218)</f>
        <v>14672.75</v>
      </c>
    </row>
    <row r="4219" spans="1:22" x14ac:dyDescent="0.35">
      <c r="A4219" s="43">
        <v>51488</v>
      </c>
      <c r="B4219" s="43" t="s">
        <v>202</v>
      </c>
      <c r="C4219" s="43" t="s">
        <v>417</v>
      </c>
      <c r="D4219" s="44">
        <v>40300</v>
      </c>
      <c r="E4219" s="43">
        <v>31</v>
      </c>
      <c r="F4219" s="43">
        <v>3123920</v>
      </c>
      <c r="G4219" s="43">
        <v>0.03</v>
      </c>
      <c r="H4219" s="43">
        <v>93718</v>
      </c>
      <c r="I4219" s="43" t="s">
        <v>76</v>
      </c>
      <c r="J4219" s="43" t="s">
        <v>141</v>
      </c>
      <c r="K4219" s="43">
        <f t="shared" si="520"/>
        <v>2010</v>
      </c>
      <c r="L4219" s="43">
        <f t="shared" si="521"/>
        <v>1</v>
      </c>
      <c r="M4219" s="43">
        <f t="shared" si="522"/>
        <v>0</v>
      </c>
      <c r="N4219" s="43">
        <f t="shared" si="523"/>
        <v>1</v>
      </c>
      <c r="O4219" s="43" t="str">
        <f t="shared" si="524"/>
        <v>B: 1-3%</v>
      </c>
      <c r="P4219" s="45">
        <f t="shared" si="525"/>
        <v>3030202</v>
      </c>
      <c r="Q4219" s="45">
        <f>IF(L4219=1,F4219*INDEX(Asumsi!$B$5:$B$7,MATCH(I4219,Asumsi!$A$5:$A$7,0))-H4219,0)</f>
        <v>843458</v>
      </c>
      <c r="R4219" s="46">
        <f>MIN(G4219,INDEX(Asumsi!$C$5:$C$7,MATCH(I4219,Asumsi!$A$5:$A$7,0)))</f>
        <v>0.03</v>
      </c>
      <c r="S4219" s="43">
        <f t="shared" si="526"/>
        <v>0</v>
      </c>
      <c r="T4219" s="45">
        <f t="shared" si="527"/>
        <v>0</v>
      </c>
      <c r="U4219" s="45">
        <f>IF(L4219=1,F4219*INDEX(Asumsi!$B$5:$B$7,MATCH(I4219,Asumsi!$A$5:$A$7,0))-F4219*R4219,0)</f>
        <v>843458.4</v>
      </c>
      <c r="V4219" s="45">
        <f>IF(S4219=1,U4219*(1-Asumsi!$B$10),U4219)</f>
        <v>843458.4</v>
      </c>
    </row>
    <row r="4220" spans="1:22" x14ac:dyDescent="0.35">
      <c r="A4220" s="43">
        <v>51873</v>
      </c>
      <c r="B4220" s="43" t="s">
        <v>202</v>
      </c>
      <c r="C4220" s="43" t="s">
        <v>574</v>
      </c>
      <c r="D4220" s="44">
        <v>39939</v>
      </c>
      <c r="E4220" s="43">
        <v>29</v>
      </c>
      <c r="F4220" s="43">
        <v>531840</v>
      </c>
      <c r="G4220" s="43">
        <v>0.04</v>
      </c>
      <c r="H4220" s="43">
        <v>21274</v>
      </c>
      <c r="I4220" s="43" t="s">
        <v>76</v>
      </c>
      <c r="J4220" s="43" t="s">
        <v>145</v>
      </c>
      <c r="K4220" s="43">
        <f t="shared" si="520"/>
        <v>2009</v>
      </c>
      <c r="L4220" s="43">
        <f t="shared" si="521"/>
        <v>1</v>
      </c>
      <c r="M4220" s="43">
        <f t="shared" si="522"/>
        <v>0</v>
      </c>
      <c r="N4220" s="43">
        <f t="shared" si="523"/>
        <v>1</v>
      </c>
      <c r="O4220" s="43" t="str">
        <f t="shared" si="524"/>
        <v>C: 4-6%</v>
      </c>
      <c r="P4220" s="45">
        <f t="shared" si="525"/>
        <v>510566</v>
      </c>
      <c r="Q4220" s="45">
        <f>IF(L4220=1,F4220*INDEX(Asumsi!$B$5:$B$7,MATCH(I4220,Asumsi!$A$5:$A$7,0))-H4220,0)</f>
        <v>138278</v>
      </c>
      <c r="R4220" s="46">
        <f>MIN(G4220,INDEX(Asumsi!$C$5:$C$7,MATCH(I4220,Asumsi!$A$5:$A$7,0)))</f>
        <v>0.04</v>
      </c>
      <c r="S4220" s="43">
        <f t="shared" si="526"/>
        <v>0</v>
      </c>
      <c r="T4220" s="45">
        <f t="shared" si="527"/>
        <v>0</v>
      </c>
      <c r="U4220" s="45">
        <f>IF(L4220=1,F4220*INDEX(Asumsi!$B$5:$B$7,MATCH(I4220,Asumsi!$A$5:$A$7,0))-F4220*R4220,0)</f>
        <v>138278.39999999999</v>
      </c>
      <c r="V4220" s="45">
        <f>IF(S4220=1,U4220*(1-Asumsi!$B$10),U4220)</f>
        <v>138278.39999999999</v>
      </c>
    </row>
    <row r="4221" spans="1:22" x14ac:dyDescent="0.35">
      <c r="A4221" s="43">
        <v>53222</v>
      </c>
      <c r="B4221" s="43" t="s">
        <v>202</v>
      </c>
      <c r="C4221" s="43" t="s">
        <v>695</v>
      </c>
      <c r="D4221" s="44">
        <v>40105</v>
      </c>
      <c r="E4221" s="43">
        <v>2</v>
      </c>
      <c r="F4221" s="43">
        <v>43420</v>
      </c>
      <c r="G4221" s="43">
        <v>7.0000000000000007E-2</v>
      </c>
      <c r="H4221" s="43">
        <v>3039</v>
      </c>
      <c r="I4221" s="43" t="s">
        <v>76</v>
      </c>
      <c r="J4221" s="43" t="s">
        <v>145</v>
      </c>
      <c r="K4221" s="43">
        <f t="shared" si="520"/>
        <v>2009</v>
      </c>
      <c r="L4221" s="43">
        <f t="shared" si="521"/>
        <v>1</v>
      </c>
      <c r="M4221" s="43">
        <f t="shared" si="522"/>
        <v>0</v>
      </c>
      <c r="N4221" s="43">
        <f t="shared" si="523"/>
        <v>1</v>
      </c>
      <c r="O4221" s="43" t="str">
        <f t="shared" si="524"/>
        <v>D: 7%+</v>
      </c>
      <c r="P4221" s="45">
        <f t="shared" si="525"/>
        <v>40381</v>
      </c>
      <c r="Q4221" s="45">
        <f>IF(L4221=1,F4221*INDEX(Asumsi!$B$5:$B$7,MATCH(I4221,Asumsi!$A$5:$A$7,0))-H4221,0)</f>
        <v>9987</v>
      </c>
      <c r="R4221" s="46">
        <f>MIN(G4221,INDEX(Asumsi!$C$5:$C$7,MATCH(I4221,Asumsi!$A$5:$A$7,0)))</f>
        <v>0.05</v>
      </c>
      <c r="S4221" s="43">
        <f t="shared" si="526"/>
        <v>1</v>
      </c>
      <c r="T4221" s="45">
        <f t="shared" si="527"/>
        <v>868.4000000000002</v>
      </c>
      <c r="U4221" s="45">
        <f>IF(L4221=1,F4221*INDEX(Asumsi!$B$5:$B$7,MATCH(I4221,Asumsi!$A$5:$A$7,0))-F4221*R4221,0)</f>
        <v>10855</v>
      </c>
      <c r="V4221" s="45">
        <f>IF(S4221=1,U4221*(1-Asumsi!$B$10),U4221)</f>
        <v>10312.25</v>
      </c>
    </row>
    <row r="4222" spans="1:22" x14ac:dyDescent="0.35">
      <c r="A4222" s="43">
        <v>54146</v>
      </c>
      <c r="B4222" s="43" t="s">
        <v>202</v>
      </c>
      <c r="C4222" s="43" t="s">
        <v>684</v>
      </c>
      <c r="D4222" s="44">
        <v>40469</v>
      </c>
      <c r="E4222" s="43">
        <v>3</v>
      </c>
      <c r="F4222" s="43">
        <v>249500</v>
      </c>
      <c r="G4222" s="43">
        <v>0.06</v>
      </c>
      <c r="H4222" s="43">
        <v>14970</v>
      </c>
      <c r="I4222" s="43" t="s">
        <v>77</v>
      </c>
      <c r="J4222" s="43" t="s">
        <v>142</v>
      </c>
      <c r="K4222" s="43">
        <f t="shared" si="520"/>
        <v>2010</v>
      </c>
      <c r="L4222" s="43">
        <f t="shared" si="521"/>
        <v>1</v>
      </c>
      <c r="M4222" s="43">
        <f t="shared" si="522"/>
        <v>0</v>
      </c>
      <c r="N4222" s="43">
        <f t="shared" si="523"/>
        <v>1</v>
      </c>
      <c r="O4222" s="43" t="str">
        <f t="shared" si="524"/>
        <v>C: 4-6%</v>
      </c>
      <c r="P4222" s="45">
        <f t="shared" si="525"/>
        <v>234530</v>
      </c>
      <c r="Q4222" s="45">
        <f>IF(L4222=1,F4222*INDEX(Asumsi!$B$5:$B$7,MATCH(I4222,Asumsi!$A$5:$A$7,0))-H4222,0)</f>
        <v>59880</v>
      </c>
      <c r="R4222" s="46">
        <f>MIN(G4222,INDEX(Asumsi!$C$5:$C$7,MATCH(I4222,Asumsi!$A$5:$A$7,0)))</f>
        <v>0.05</v>
      </c>
      <c r="S4222" s="43">
        <f t="shared" si="526"/>
        <v>1</v>
      </c>
      <c r="T4222" s="45">
        <f t="shared" si="527"/>
        <v>2494.9999999999986</v>
      </c>
      <c r="U4222" s="45">
        <f>IF(L4222=1,F4222*INDEX(Asumsi!$B$5:$B$7,MATCH(I4222,Asumsi!$A$5:$A$7,0))-F4222*R4222,0)</f>
        <v>62375</v>
      </c>
      <c r="V4222" s="45">
        <f>IF(S4222=1,U4222*(1-Asumsi!$B$10),U4222)</f>
        <v>59256.25</v>
      </c>
    </row>
    <row r="4223" spans="1:22" x14ac:dyDescent="0.35">
      <c r="A4223" s="43">
        <v>55335</v>
      </c>
      <c r="B4223" s="43" t="s">
        <v>202</v>
      </c>
      <c r="C4223" s="43" t="s">
        <v>574</v>
      </c>
      <c r="D4223" s="44">
        <v>41167</v>
      </c>
      <c r="E4223" s="43">
        <v>30</v>
      </c>
      <c r="F4223" s="43">
        <v>17368460</v>
      </c>
      <c r="G4223" s="43">
        <v>0.05</v>
      </c>
      <c r="H4223" s="43">
        <v>868423</v>
      </c>
      <c r="I4223" s="43" t="s">
        <v>75</v>
      </c>
      <c r="J4223" s="43" t="s">
        <v>136</v>
      </c>
      <c r="K4223" s="43">
        <f t="shared" si="520"/>
        <v>2012</v>
      </c>
      <c r="L4223" s="43">
        <f t="shared" si="521"/>
        <v>1</v>
      </c>
      <c r="M4223" s="43">
        <f t="shared" si="522"/>
        <v>0</v>
      </c>
      <c r="N4223" s="43">
        <f t="shared" si="523"/>
        <v>1</v>
      </c>
      <c r="O4223" s="43" t="str">
        <f t="shared" si="524"/>
        <v>C: 4-6%</v>
      </c>
      <c r="P4223" s="45">
        <f t="shared" si="525"/>
        <v>16500037</v>
      </c>
      <c r="Q4223" s="45">
        <f>IF(L4223=1,F4223*INDEX(Asumsi!$B$5:$B$7,MATCH(I4223,Asumsi!$A$5:$A$7,0))-H4223,0)</f>
        <v>4342115</v>
      </c>
      <c r="R4223" s="46">
        <f>MIN(G4223,INDEX(Asumsi!$C$5:$C$7,MATCH(I4223,Asumsi!$A$5:$A$7,0)))</f>
        <v>0.03</v>
      </c>
      <c r="S4223" s="43">
        <f t="shared" si="526"/>
        <v>1</v>
      </c>
      <c r="T4223" s="45">
        <f t="shared" si="527"/>
        <v>347369.20000000007</v>
      </c>
      <c r="U4223" s="45">
        <f>IF(L4223=1,F4223*INDEX(Asumsi!$B$5:$B$7,MATCH(I4223,Asumsi!$A$5:$A$7,0))-F4223*R4223,0)</f>
        <v>4689484.2</v>
      </c>
      <c r="V4223" s="45">
        <f>IF(S4223=1,U4223*(1-Asumsi!$B$10),U4223)</f>
        <v>4455009.99</v>
      </c>
    </row>
    <row r="4224" spans="1:22" x14ac:dyDescent="0.35">
      <c r="A4224" s="43">
        <v>55525</v>
      </c>
      <c r="B4224" s="43" t="s">
        <v>202</v>
      </c>
      <c r="C4224" s="43" t="s">
        <v>417</v>
      </c>
      <c r="D4224" s="44">
        <v>39941</v>
      </c>
      <c r="E4224" s="43">
        <v>1</v>
      </c>
      <c r="F4224" s="43">
        <v>582800</v>
      </c>
      <c r="G4224" s="43">
        <v>0.06</v>
      </c>
      <c r="H4224" s="43">
        <v>34968</v>
      </c>
      <c r="I4224" s="43" t="s">
        <v>77</v>
      </c>
      <c r="J4224" s="43" t="s">
        <v>142</v>
      </c>
      <c r="K4224" s="43">
        <f t="shared" si="520"/>
        <v>2009</v>
      </c>
      <c r="L4224" s="43">
        <f t="shared" si="521"/>
        <v>1</v>
      </c>
      <c r="M4224" s="43">
        <f t="shared" si="522"/>
        <v>0</v>
      </c>
      <c r="N4224" s="43">
        <f t="shared" si="523"/>
        <v>1</v>
      </c>
      <c r="O4224" s="43" t="str">
        <f t="shared" si="524"/>
        <v>C: 4-6%</v>
      </c>
      <c r="P4224" s="45">
        <f t="shared" si="525"/>
        <v>547832</v>
      </c>
      <c r="Q4224" s="45">
        <f>IF(L4224=1,F4224*INDEX(Asumsi!$B$5:$B$7,MATCH(I4224,Asumsi!$A$5:$A$7,0))-H4224,0)</f>
        <v>139872</v>
      </c>
      <c r="R4224" s="46">
        <f>MIN(G4224,INDEX(Asumsi!$C$5:$C$7,MATCH(I4224,Asumsi!$A$5:$A$7,0)))</f>
        <v>0.05</v>
      </c>
      <c r="S4224" s="43">
        <f t="shared" si="526"/>
        <v>1</v>
      </c>
      <c r="T4224" s="45">
        <f t="shared" si="527"/>
        <v>5827.9999999999973</v>
      </c>
      <c r="U4224" s="45">
        <f>IF(L4224=1,F4224*INDEX(Asumsi!$B$5:$B$7,MATCH(I4224,Asumsi!$A$5:$A$7,0))-F4224*R4224,0)</f>
        <v>145700</v>
      </c>
      <c r="V4224" s="45">
        <f>IF(S4224=1,U4224*(1-Asumsi!$B$10),U4224)</f>
        <v>138415</v>
      </c>
    </row>
    <row r="4225" spans="1:22" x14ac:dyDescent="0.35">
      <c r="A4225" s="43">
        <v>55746</v>
      </c>
      <c r="B4225" s="43" t="s">
        <v>202</v>
      </c>
      <c r="C4225" s="43" t="s">
        <v>898</v>
      </c>
      <c r="D4225" s="44">
        <v>39994</v>
      </c>
      <c r="E4225" s="43">
        <v>29</v>
      </c>
      <c r="F4225" s="43">
        <v>649500</v>
      </c>
      <c r="G4225" s="43">
        <v>7.0000000000000007E-2</v>
      </c>
      <c r="H4225" s="43">
        <v>45465</v>
      </c>
      <c r="I4225" s="43" t="s">
        <v>76</v>
      </c>
      <c r="J4225" s="43" t="s">
        <v>140</v>
      </c>
      <c r="K4225" s="43">
        <f t="shared" si="520"/>
        <v>2009</v>
      </c>
      <c r="L4225" s="43">
        <f t="shared" si="521"/>
        <v>1</v>
      </c>
      <c r="M4225" s="43">
        <f t="shared" si="522"/>
        <v>0</v>
      </c>
      <c r="N4225" s="43">
        <f t="shared" si="523"/>
        <v>1</v>
      </c>
      <c r="O4225" s="43" t="str">
        <f t="shared" si="524"/>
        <v>D: 7%+</v>
      </c>
      <c r="P4225" s="45">
        <f t="shared" si="525"/>
        <v>604035</v>
      </c>
      <c r="Q4225" s="45">
        <f>IF(L4225=1,F4225*INDEX(Asumsi!$B$5:$B$7,MATCH(I4225,Asumsi!$A$5:$A$7,0))-H4225,0)</f>
        <v>149385</v>
      </c>
      <c r="R4225" s="46">
        <f>MIN(G4225,INDEX(Asumsi!$C$5:$C$7,MATCH(I4225,Asumsi!$A$5:$A$7,0)))</f>
        <v>0.05</v>
      </c>
      <c r="S4225" s="43">
        <f t="shared" si="526"/>
        <v>1</v>
      </c>
      <c r="T4225" s="45">
        <f t="shared" si="527"/>
        <v>12990.000000000002</v>
      </c>
      <c r="U4225" s="45">
        <f>IF(L4225=1,F4225*INDEX(Asumsi!$B$5:$B$7,MATCH(I4225,Asumsi!$A$5:$A$7,0))-F4225*R4225,0)</f>
        <v>162375</v>
      </c>
      <c r="V4225" s="45">
        <f>IF(S4225=1,U4225*(1-Asumsi!$B$10),U4225)</f>
        <v>154256.25</v>
      </c>
    </row>
    <row r="4226" spans="1:22" x14ac:dyDescent="0.35">
      <c r="A4226" s="43">
        <v>56960</v>
      </c>
      <c r="B4226" s="43" t="s">
        <v>202</v>
      </c>
      <c r="C4226" s="43" t="s">
        <v>893</v>
      </c>
      <c r="D4226" s="44">
        <v>40031</v>
      </c>
      <c r="E4226" s="43">
        <v>48</v>
      </c>
      <c r="F4226" s="43">
        <v>5569659</v>
      </c>
      <c r="G4226" s="43">
        <v>0.01</v>
      </c>
      <c r="H4226" s="43">
        <v>55697</v>
      </c>
      <c r="I4226" s="43" t="s">
        <v>77</v>
      </c>
      <c r="J4226" s="43" t="s">
        <v>137</v>
      </c>
      <c r="K4226" s="43">
        <f t="shared" ref="K4226:K4289" si="528">YEAR(D4226)</f>
        <v>2009</v>
      </c>
      <c r="L4226" s="43">
        <f t="shared" ref="L4226:L4289" si="529">IF(B4226="Order Finished",1,0)</f>
        <v>1</v>
      </c>
      <c r="M4226" s="43">
        <f t="shared" ref="M4226:M4289" si="530">IF(B4226="Order Returned",1,0)</f>
        <v>0</v>
      </c>
      <c r="N4226" s="43">
        <f t="shared" ref="N4226:N4289" si="531">IF(B4226="Order Cancelled",0,1)</f>
        <v>1</v>
      </c>
      <c r="O4226" s="43" t="str">
        <f t="shared" ref="O4226:O4289" si="532">IF(G4226=0,"A: 0%",IF(G4226&lt;=0.03,"B: 1-3%",IF(G4226&lt;=0.06,"C: 4-6%","D: 7%+")))</f>
        <v>B: 1-3%</v>
      </c>
      <c r="P4226" s="45">
        <f t="shared" ref="P4226:P4289" si="533">IF(L4226=1,F4226-H4226,0)</f>
        <v>5513962</v>
      </c>
      <c r="Q4226" s="45">
        <f>IF(L4226=1,F4226*INDEX(Asumsi!$B$5:$B$7,MATCH(I4226,Asumsi!$A$5:$A$7,0))-H4226,0)</f>
        <v>1615200.7</v>
      </c>
      <c r="R4226" s="46">
        <f>MIN(G4226,INDEX(Asumsi!$C$5:$C$7,MATCH(I4226,Asumsi!$A$5:$A$7,0)))</f>
        <v>0.01</v>
      </c>
      <c r="S4226" s="43">
        <f t="shared" ref="S4226:S4289" si="534">IF(G4226&gt;R4226,1,0)</f>
        <v>0</v>
      </c>
      <c r="T4226" s="45">
        <f t="shared" ref="T4226:T4289" si="535">IF(L4226=1,F4226*(G4226-R4226),0)</f>
        <v>0</v>
      </c>
      <c r="U4226" s="45">
        <f>IF(L4226=1,F4226*INDEX(Asumsi!$B$5:$B$7,MATCH(I4226,Asumsi!$A$5:$A$7,0))-F4226*R4226,0)</f>
        <v>1615201.1099999999</v>
      </c>
      <c r="V4226" s="45">
        <f>IF(S4226=1,U4226*(1-Asumsi!$B$10),U4226)</f>
        <v>1615201.1099999999</v>
      </c>
    </row>
    <row r="4227" spans="1:22" x14ac:dyDescent="0.35">
      <c r="A4227" s="43">
        <v>57059</v>
      </c>
      <c r="B4227" s="43" t="s">
        <v>202</v>
      </c>
      <c r="C4227" s="43" t="s">
        <v>417</v>
      </c>
      <c r="D4227" s="44">
        <v>40695</v>
      </c>
      <c r="E4227" s="43">
        <v>50</v>
      </c>
      <c r="F4227" s="43">
        <v>424240</v>
      </c>
      <c r="G4227" s="43">
        <v>0.01</v>
      </c>
      <c r="H4227" s="43">
        <v>4242</v>
      </c>
      <c r="I4227" s="43" t="s">
        <v>76</v>
      </c>
      <c r="J4227" s="43" t="s">
        <v>138</v>
      </c>
      <c r="K4227" s="43">
        <f t="shared" si="528"/>
        <v>2011</v>
      </c>
      <c r="L4227" s="43">
        <f t="shared" si="529"/>
        <v>1</v>
      </c>
      <c r="M4227" s="43">
        <f t="shared" si="530"/>
        <v>0</v>
      </c>
      <c r="N4227" s="43">
        <f t="shared" si="531"/>
        <v>1</v>
      </c>
      <c r="O4227" s="43" t="str">
        <f t="shared" si="532"/>
        <v>B: 1-3%</v>
      </c>
      <c r="P4227" s="45">
        <f t="shared" si="533"/>
        <v>419998</v>
      </c>
      <c r="Q4227" s="45">
        <f>IF(L4227=1,F4227*INDEX(Asumsi!$B$5:$B$7,MATCH(I4227,Asumsi!$A$5:$A$7,0))-H4227,0)</f>
        <v>123030</v>
      </c>
      <c r="R4227" s="46">
        <f>MIN(G4227,INDEX(Asumsi!$C$5:$C$7,MATCH(I4227,Asumsi!$A$5:$A$7,0)))</f>
        <v>0.01</v>
      </c>
      <c r="S4227" s="43">
        <f t="shared" si="534"/>
        <v>0</v>
      </c>
      <c r="T4227" s="45">
        <f t="shared" si="535"/>
        <v>0</v>
      </c>
      <c r="U4227" s="45">
        <f>IF(L4227=1,F4227*INDEX(Asumsi!$B$5:$B$7,MATCH(I4227,Asumsi!$A$5:$A$7,0))-F4227*R4227,0)</f>
        <v>123029.6</v>
      </c>
      <c r="V4227" s="45">
        <f>IF(S4227=1,U4227*(1-Asumsi!$B$10),U4227)</f>
        <v>123029.6</v>
      </c>
    </row>
    <row r="4228" spans="1:22" x14ac:dyDescent="0.35">
      <c r="A4228" s="43">
        <v>57568</v>
      </c>
      <c r="B4228" s="43" t="s">
        <v>202</v>
      </c>
      <c r="C4228" s="43" t="s">
        <v>893</v>
      </c>
      <c r="D4228" s="44">
        <v>40346</v>
      </c>
      <c r="E4228" s="43">
        <v>38</v>
      </c>
      <c r="F4228" s="43">
        <v>1185080</v>
      </c>
      <c r="G4228" s="43">
        <v>7.0000000000000007E-2</v>
      </c>
      <c r="H4228" s="43">
        <v>82956</v>
      </c>
      <c r="I4228" s="43" t="s">
        <v>76</v>
      </c>
      <c r="J4228" s="43" t="s">
        <v>146</v>
      </c>
      <c r="K4228" s="43">
        <f t="shared" si="528"/>
        <v>2010</v>
      </c>
      <c r="L4228" s="43">
        <f t="shared" si="529"/>
        <v>1</v>
      </c>
      <c r="M4228" s="43">
        <f t="shared" si="530"/>
        <v>0</v>
      </c>
      <c r="N4228" s="43">
        <f t="shared" si="531"/>
        <v>1</v>
      </c>
      <c r="O4228" s="43" t="str">
        <f t="shared" si="532"/>
        <v>D: 7%+</v>
      </c>
      <c r="P4228" s="45">
        <f t="shared" si="533"/>
        <v>1102124</v>
      </c>
      <c r="Q4228" s="45">
        <f>IF(L4228=1,F4228*INDEX(Asumsi!$B$5:$B$7,MATCH(I4228,Asumsi!$A$5:$A$7,0))-H4228,0)</f>
        <v>272568</v>
      </c>
      <c r="R4228" s="46">
        <f>MIN(G4228,INDEX(Asumsi!$C$5:$C$7,MATCH(I4228,Asumsi!$A$5:$A$7,0)))</f>
        <v>0.05</v>
      </c>
      <c r="S4228" s="43">
        <f t="shared" si="534"/>
        <v>1</v>
      </c>
      <c r="T4228" s="45">
        <f t="shared" si="535"/>
        <v>23701.600000000006</v>
      </c>
      <c r="U4228" s="45">
        <f>IF(L4228=1,F4228*INDEX(Asumsi!$B$5:$B$7,MATCH(I4228,Asumsi!$A$5:$A$7,0))-F4228*R4228,0)</f>
        <v>296270</v>
      </c>
      <c r="V4228" s="45">
        <f>IF(S4228=1,U4228*(1-Asumsi!$B$10),U4228)</f>
        <v>281456.5</v>
      </c>
    </row>
    <row r="4229" spans="1:22" x14ac:dyDescent="0.35">
      <c r="A4229" s="43">
        <v>57798</v>
      </c>
      <c r="B4229" s="43" t="s">
        <v>202</v>
      </c>
      <c r="C4229" s="43" t="s">
        <v>695</v>
      </c>
      <c r="D4229" s="44">
        <v>41167</v>
      </c>
      <c r="E4229" s="43">
        <v>20</v>
      </c>
      <c r="F4229" s="43">
        <v>6101620</v>
      </c>
      <c r="G4229" s="43">
        <v>0.01</v>
      </c>
      <c r="H4229" s="43">
        <v>61016</v>
      </c>
      <c r="I4229" s="43" t="s">
        <v>75</v>
      </c>
      <c r="J4229" s="43" t="s">
        <v>143</v>
      </c>
      <c r="K4229" s="43">
        <f t="shared" si="528"/>
        <v>2012</v>
      </c>
      <c r="L4229" s="43">
        <f t="shared" si="529"/>
        <v>1</v>
      </c>
      <c r="M4229" s="43">
        <f t="shared" si="530"/>
        <v>0</v>
      </c>
      <c r="N4229" s="43">
        <f t="shared" si="531"/>
        <v>1</v>
      </c>
      <c r="O4229" s="43" t="str">
        <f t="shared" si="532"/>
        <v>B: 1-3%</v>
      </c>
      <c r="P4229" s="45">
        <f t="shared" si="533"/>
        <v>6040604</v>
      </c>
      <c r="Q4229" s="45">
        <f>IF(L4229=1,F4229*INDEX(Asumsi!$B$5:$B$7,MATCH(I4229,Asumsi!$A$5:$A$7,0))-H4229,0)</f>
        <v>1769470</v>
      </c>
      <c r="R4229" s="46">
        <f>MIN(G4229,INDEX(Asumsi!$C$5:$C$7,MATCH(I4229,Asumsi!$A$5:$A$7,0)))</f>
        <v>0.01</v>
      </c>
      <c r="S4229" s="43">
        <f t="shared" si="534"/>
        <v>0</v>
      </c>
      <c r="T4229" s="45">
        <f t="shared" si="535"/>
        <v>0</v>
      </c>
      <c r="U4229" s="45">
        <f>IF(L4229=1,F4229*INDEX(Asumsi!$B$5:$B$7,MATCH(I4229,Asumsi!$A$5:$A$7,0))-F4229*R4229,0)</f>
        <v>1769469.8</v>
      </c>
      <c r="V4229" s="45">
        <f>IF(S4229=1,U4229*(1-Asumsi!$B$10),U4229)</f>
        <v>1769469.8</v>
      </c>
    </row>
    <row r="4230" spans="1:22" x14ac:dyDescent="0.35">
      <c r="A4230" s="43">
        <v>58273</v>
      </c>
      <c r="B4230" s="43" t="s">
        <v>202</v>
      </c>
      <c r="C4230" s="43" t="s">
        <v>417</v>
      </c>
      <c r="D4230" s="44">
        <v>40349</v>
      </c>
      <c r="E4230" s="43">
        <v>31</v>
      </c>
      <c r="F4230" s="43">
        <v>489800</v>
      </c>
      <c r="G4230" s="43">
        <v>0.08</v>
      </c>
      <c r="H4230" s="43">
        <v>39184</v>
      </c>
      <c r="I4230" s="43" t="s">
        <v>77</v>
      </c>
      <c r="J4230" s="43" t="s">
        <v>142</v>
      </c>
      <c r="K4230" s="43">
        <f t="shared" si="528"/>
        <v>2010</v>
      </c>
      <c r="L4230" s="43">
        <f t="shared" si="529"/>
        <v>1</v>
      </c>
      <c r="M4230" s="43">
        <f t="shared" si="530"/>
        <v>0</v>
      </c>
      <c r="N4230" s="43">
        <f t="shared" si="531"/>
        <v>1</v>
      </c>
      <c r="O4230" s="43" t="str">
        <f t="shared" si="532"/>
        <v>D: 7%+</v>
      </c>
      <c r="P4230" s="45">
        <f t="shared" si="533"/>
        <v>450616</v>
      </c>
      <c r="Q4230" s="45">
        <f>IF(L4230=1,F4230*INDEX(Asumsi!$B$5:$B$7,MATCH(I4230,Asumsi!$A$5:$A$7,0))-H4230,0)</f>
        <v>107756</v>
      </c>
      <c r="R4230" s="46">
        <f>MIN(G4230,INDEX(Asumsi!$C$5:$C$7,MATCH(I4230,Asumsi!$A$5:$A$7,0)))</f>
        <v>0.05</v>
      </c>
      <c r="S4230" s="43">
        <f t="shared" si="534"/>
        <v>1</v>
      </c>
      <c r="T4230" s="45">
        <f t="shared" si="535"/>
        <v>14694</v>
      </c>
      <c r="U4230" s="45">
        <f>IF(L4230=1,F4230*INDEX(Asumsi!$B$5:$B$7,MATCH(I4230,Asumsi!$A$5:$A$7,0))-F4230*R4230,0)</f>
        <v>122450</v>
      </c>
      <c r="V4230" s="45">
        <f>IF(S4230=1,U4230*(1-Asumsi!$B$10),U4230)</f>
        <v>116327.5</v>
      </c>
    </row>
    <row r="4231" spans="1:22" x14ac:dyDescent="0.35">
      <c r="A4231" s="43">
        <v>58693</v>
      </c>
      <c r="B4231" s="43" t="s">
        <v>202</v>
      </c>
      <c r="C4231" s="43" t="s">
        <v>399</v>
      </c>
      <c r="D4231" s="44">
        <v>40107</v>
      </c>
      <c r="E4231" s="43">
        <v>50</v>
      </c>
      <c r="F4231" s="43">
        <v>1753280</v>
      </c>
      <c r="G4231" s="43">
        <v>0</v>
      </c>
      <c r="H4231" s="43">
        <v>0</v>
      </c>
      <c r="I4231" s="43" t="s">
        <v>76</v>
      </c>
      <c r="J4231" s="43" t="s">
        <v>138</v>
      </c>
      <c r="K4231" s="43">
        <f t="shared" si="528"/>
        <v>2009</v>
      </c>
      <c r="L4231" s="43">
        <f t="shared" si="529"/>
        <v>1</v>
      </c>
      <c r="M4231" s="43">
        <f t="shared" si="530"/>
        <v>0</v>
      </c>
      <c r="N4231" s="43">
        <f t="shared" si="531"/>
        <v>1</v>
      </c>
      <c r="O4231" s="43" t="str">
        <f t="shared" si="532"/>
        <v>A: 0%</v>
      </c>
      <c r="P4231" s="45">
        <f t="shared" si="533"/>
        <v>1753280</v>
      </c>
      <c r="Q4231" s="45">
        <f>IF(L4231=1,F4231*INDEX(Asumsi!$B$5:$B$7,MATCH(I4231,Asumsi!$A$5:$A$7,0))-H4231,0)</f>
        <v>525984</v>
      </c>
      <c r="R4231" s="46">
        <f>MIN(G4231,INDEX(Asumsi!$C$5:$C$7,MATCH(I4231,Asumsi!$A$5:$A$7,0)))</f>
        <v>0</v>
      </c>
      <c r="S4231" s="43">
        <f t="shared" si="534"/>
        <v>0</v>
      </c>
      <c r="T4231" s="45">
        <f t="shared" si="535"/>
        <v>0</v>
      </c>
      <c r="U4231" s="45">
        <f>IF(L4231=1,F4231*INDEX(Asumsi!$B$5:$B$7,MATCH(I4231,Asumsi!$A$5:$A$7,0))-F4231*R4231,0)</f>
        <v>525984</v>
      </c>
      <c r="V4231" s="45">
        <f>IF(S4231=1,U4231*(1-Asumsi!$B$10),U4231)</f>
        <v>525984</v>
      </c>
    </row>
    <row r="4232" spans="1:22" x14ac:dyDescent="0.35">
      <c r="A4232" s="43">
        <v>58818</v>
      </c>
      <c r="B4232" s="43" t="s">
        <v>209</v>
      </c>
      <c r="C4232" s="43" t="s">
        <v>894</v>
      </c>
      <c r="D4232" s="44">
        <v>39918</v>
      </c>
      <c r="E4232" s="43">
        <v>41</v>
      </c>
      <c r="F4232" s="43">
        <v>1996100</v>
      </c>
      <c r="G4232" s="43">
        <v>0.01</v>
      </c>
      <c r="H4232" s="43">
        <v>19961</v>
      </c>
      <c r="I4232" s="43" t="s">
        <v>77</v>
      </c>
      <c r="J4232" s="43" t="s">
        <v>142</v>
      </c>
      <c r="K4232" s="43">
        <f t="shared" si="528"/>
        <v>2009</v>
      </c>
      <c r="L4232" s="43">
        <f t="shared" si="529"/>
        <v>0</v>
      </c>
      <c r="M4232" s="43">
        <f t="shared" si="530"/>
        <v>1</v>
      </c>
      <c r="N4232" s="43">
        <f t="shared" si="531"/>
        <v>1</v>
      </c>
      <c r="O4232" s="43" t="str">
        <f t="shared" si="532"/>
        <v>B: 1-3%</v>
      </c>
      <c r="P4232" s="45">
        <f t="shared" si="533"/>
        <v>0</v>
      </c>
      <c r="Q4232" s="45">
        <f>IF(L4232=1,F4232*INDEX(Asumsi!$B$5:$B$7,MATCH(I4232,Asumsi!$A$5:$A$7,0))-H4232,0)</f>
        <v>0</v>
      </c>
      <c r="R4232" s="46">
        <f>MIN(G4232,INDEX(Asumsi!$C$5:$C$7,MATCH(I4232,Asumsi!$A$5:$A$7,0)))</f>
        <v>0.01</v>
      </c>
      <c r="S4232" s="43">
        <f t="shared" si="534"/>
        <v>0</v>
      </c>
      <c r="T4232" s="45">
        <f t="shared" si="535"/>
        <v>0</v>
      </c>
      <c r="U4232" s="45">
        <f>IF(L4232=1,F4232*INDEX(Asumsi!$B$5:$B$7,MATCH(I4232,Asumsi!$A$5:$A$7,0))-F4232*R4232,0)</f>
        <v>0</v>
      </c>
      <c r="V4232" s="45">
        <f>IF(S4232=1,U4232*(1-Asumsi!$B$10),U4232)</f>
        <v>0</v>
      </c>
    </row>
    <row r="4233" spans="1:22" x14ac:dyDescent="0.35">
      <c r="A4233" s="43">
        <v>59171</v>
      </c>
      <c r="B4233" s="43" t="s">
        <v>209</v>
      </c>
      <c r="C4233" s="43" t="s">
        <v>524</v>
      </c>
      <c r="D4233" s="44">
        <v>40798</v>
      </c>
      <c r="E4233" s="43">
        <v>39</v>
      </c>
      <c r="F4233" s="43">
        <v>210140</v>
      </c>
      <c r="G4233" s="43">
        <v>0.08</v>
      </c>
      <c r="H4233" s="43">
        <v>16811</v>
      </c>
      <c r="I4233" s="43" t="s">
        <v>76</v>
      </c>
      <c r="J4233" s="43" t="s">
        <v>147</v>
      </c>
      <c r="K4233" s="43">
        <f t="shared" si="528"/>
        <v>2011</v>
      </c>
      <c r="L4233" s="43">
        <f t="shared" si="529"/>
        <v>0</v>
      </c>
      <c r="M4233" s="43">
        <f t="shared" si="530"/>
        <v>1</v>
      </c>
      <c r="N4233" s="43">
        <f t="shared" si="531"/>
        <v>1</v>
      </c>
      <c r="O4233" s="43" t="str">
        <f t="shared" si="532"/>
        <v>D: 7%+</v>
      </c>
      <c r="P4233" s="45">
        <f t="shared" si="533"/>
        <v>0</v>
      </c>
      <c r="Q4233" s="45">
        <f>IF(L4233=1,F4233*INDEX(Asumsi!$B$5:$B$7,MATCH(I4233,Asumsi!$A$5:$A$7,0))-H4233,0)</f>
        <v>0</v>
      </c>
      <c r="R4233" s="46">
        <f>MIN(G4233,INDEX(Asumsi!$C$5:$C$7,MATCH(I4233,Asumsi!$A$5:$A$7,0)))</f>
        <v>0.05</v>
      </c>
      <c r="S4233" s="43">
        <f t="shared" si="534"/>
        <v>1</v>
      </c>
      <c r="T4233" s="45">
        <f t="shared" si="535"/>
        <v>0</v>
      </c>
      <c r="U4233" s="45">
        <f>IF(L4233=1,F4233*INDEX(Asumsi!$B$5:$B$7,MATCH(I4233,Asumsi!$A$5:$A$7,0))-F4233*R4233,0)</f>
        <v>0</v>
      </c>
      <c r="V4233" s="45">
        <f>IF(S4233=1,U4233*(1-Asumsi!$B$10),U4233)</f>
        <v>0</v>
      </c>
    </row>
    <row r="4234" spans="1:22" x14ac:dyDescent="0.35">
      <c r="A4234" s="43">
        <v>59271</v>
      </c>
      <c r="B4234" s="43" t="s">
        <v>202</v>
      </c>
      <c r="C4234" s="43" t="s">
        <v>895</v>
      </c>
      <c r="D4234" s="44">
        <v>40658</v>
      </c>
      <c r="E4234" s="43">
        <v>40</v>
      </c>
      <c r="F4234" s="43">
        <v>1260760</v>
      </c>
      <c r="G4234" s="43">
        <v>0.02</v>
      </c>
      <c r="H4234" s="43">
        <v>25215</v>
      </c>
      <c r="I4234" s="43" t="s">
        <v>76</v>
      </c>
      <c r="J4234" s="43" t="s">
        <v>141</v>
      </c>
      <c r="K4234" s="43">
        <f t="shared" si="528"/>
        <v>2011</v>
      </c>
      <c r="L4234" s="43">
        <f t="shared" si="529"/>
        <v>1</v>
      </c>
      <c r="M4234" s="43">
        <f t="shared" si="530"/>
        <v>0</v>
      </c>
      <c r="N4234" s="43">
        <f t="shared" si="531"/>
        <v>1</v>
      </c>
      <c r="O4234" s="43" t="str">
        <f t="shared" si="532"/>
        <v>B: 1-3%</v>
      </c>
      <c r="P4234" s="45">
        <f t="shared" si="533"/>
        <v>1235545</v>
      </c>
      <c r="Q4234" s="45">
        <f>IF(L4234=1,F4234*INDEX(Asumsi!$B$5:$B$7,MATCH(I4234,Asumsi!$A$5:$A$7,0))-H4234,0)</f>
        <v>353013</v>
      </c>
      <c r="R4234" s="46">
        <f>MIN(G4234,INDEX(Asumsi!$C$5:$C$7,MATCH(I4234,Asumsi!$A$5:$A$7,0)))</f>
        <v>0.02</v>
      </c>
      <c r="S4234" s="43">
        <f t="shared" si="534"/>
        <v>0</v>
      </c>
      <c r="T4234" s="45">
        <f t="shared" si="535"/>
        <v>0</v>
      </c>
      <c r="U4234" s="45">
        <f>IF(L4234=1,F4234*INDEX(Asumsi!$B$5:$B$7,MATCH(I4234,Asumsi!$A$5:$A$7,0))-F4234*R4234,0)</f>
        <v>353012.8</v>
      </c>
      <c r="V4234" s="45">
        <f>IF(S4234=1,U4234*(1-Asumsi!$B$10),U4234)</f>
        <v>353012.8</v>
      </c>
    </row>
    <row r="4235" spans="1:22" x14ac:dyDescent="0.35">
      <c r="A4235" s="43">
        <v>59680</v>
      </c>
      <c r="B4235" s="43" t="s">
        <v>209</v>
      </c>
      <c r="C4235" s="43" t="s">
        <v>900</v>
      </c>
      <c r="D4235" s="44">
        <v>41078</v>
      </c>
      <c r="E4235" s="43">
        <v>15</v>
      </c>
      <c r="F4235" s="43">
        <v>35540</v>
      </c>
      <c r="G4235" s="43">
        <v>0.05</v>
      </c>
      <c r="H4235" s="43">
        <v>1777</v>
      </c>
      <c r="I4235" s="43" t="s">
        <v>77</v>
      </c>
      <c r="J4235" s="43" t="s">
        <v>142</v>
      </c>
      <c r="K4235" s="43">
        <f t="shared" si="528"/>
        <v>2012</v>
      </c>
      <c r="L4235" s="43">
        <f t="shared" si="529"/>
        <v>0</v>
      </c>
      <c r="M4235" s="43">
        <f t="shared" si="530"/>
        <v>1</v>
      </c>
      <c r="N4235" s="43">
        <f t="shared" si="531"/>
        <v>1</v>
      </c>
      <c r="O4235" s="43" t="str">
        <f t="shared" si="532"/>
        <v>C: 4-6%</v>
      </c>
      <c r="P4235" s="45">
        <f t="shared" si="533"/>
        <v>0</v>
      </c>
      <c r="Q4235" s="45">
        <f>IF(L4235=1,F4235*INDEX(Asumsi!$B$5:$B$7,MATCH(I4235,Asumsi!$A$5:$A$7,0))-H4235,0)</f>
        <v>0</v>
      </c>
      <c r="R4235" s="46">
        <f>MIN(G4235,INDEX(Asumsi!$C$5:$C$7,MATCH(I4235,Asumsi!$A$5:$A$7,0)))</f>
        <v>0.05</v>
      </c>
      <c r="S4235" s="43">
        <f t="shared" si="534"/>
        <v>0</v>
      </c>
      <c r="T4235" s="45">
        <f t="shared" si="535"/>
        <v>0</v>
      </c>
      <c r="U4235" s="45">
        <f>IF(L4235=1,F4235*INDEX(Asumsi!$B$5:$B$7,MATCH(I4235,Asumsi!$A$5:$A$7,0))-F4235*R4235,0)</f>
        <v>0</v>
      </c>
      <c r="V4235" s="45">
        <f>IF(S4235=1,U4235*(1-Asumsi!$B$10),U4235)</f>
        <v>0</v>
      </c>
    </row>
    <row r="4236" spans="1:22" x14ac:dyDescent="0.35">
      <c r="A4236" s="43">
        <v>97</v>
      </c>
      <c r="B4236" s="43" t="s">
        <v>202</v>
      </c>
      <c r="C4236" s="43" t="s">
        <v>545</v>
      </c>
      <c r="D4236" s="44">
        <v>40206</v>
      </c>
      <c r="E4236" s="43">
        <v>26</v>
      </c>
      <c r="F4236" s="43">
        <v>151140</v>
      </c>
      <c r="G4236" s="43">
        <v>0.03</v>
      </c>
      <c r="H4236" s="43">
        <v>4534</v>
      </c>
      <c r="I4236" s="43" t="s">
        <v>76</v>
      </c>
      <c r="J4236" s="43" t="s">
        <v>149</v>
      </c>
      <c r="K4236" s="43">
        <f t="shared" si="528"/>
        <v>2010</v>
      </c>
      <c r="L4236" s="43">
        <f t="shared" si="529"/>
        <v>1</v>
      </c>
      <c r="M4236" s="43">
        <f t="shared" si="530"/>
        <v>0</v>
      </c>
      <c r="N4236" s="43">
        <f t="shared" si="531"/>
        <v>1</v>
      </c>
      <c r="O4236" s="43" t="str">
        <f t="shared" si="532"/>
        <v>B: 1-3%</v>
      </c>
      <c r="P4236" s="45">
        <f t="shared" si="533"/>
        <v>146606</v>
      </c>
      <c r="Q4236" s="45">
        <f>IF(L4236=1,F4236*INDEX(Asumsi!$B$5:$B$7,MATCH(I4236,Asumsi!$A$5:$A$7,0))-H4236,0)</f>
        <v>40808</v>
      </c>
      <c r="R4236" s="46">
        <f>MIN(G4236,INDEX(Asumsi!$C$5:$C$7,MATCH(I4236,Asumsi!$A$5:$A$7,0)))</f>
        <v>0.03</v>
      </c>
      <c r="S4236" s="43">
        <f t="shared" si="534"/>
        <v>0</v>
      </c>
      <c r="T4236" s="45">
        <f t="shared" si="535"/>
        <v>0</v>
      </c>
      <c r="U4236" s="45">
        <f>IF(L4236=1,F4236*INDEX(Asumsi!$B$5:$B$7,MATCH(I4236,Asumsi!$A$5:$A$7,0))-F4236*R4236,0)</f>
        <v>40807.800000000003</v>
      </c>
      <c r="V4236" s="45">
        <f>IF(S4236=1,U4236*(1-Asumsi!$B$10),U4236)</f>
        <v>40807.800000000003</v>
      </c>
    </row>
    <row r="4237" spans="1:22" x14ac:dyDescent="0.35">
      <c r="A4237" s="43">
        <v>323</v>
      </c>
      <c r="B4237" s="43" t="s">
        <v>202</v>
      </c>
      <c r="C4237" s="43" t="s">
        <v>902</v>
      </c>
      <c r="D4237" s="44">
        <v>39897</v>
      </c>
      <c r="E4237" s="43">
        <v>20</v>
      </c>
      <c r="F4237" s="43">
        <v>216180</v>
      </c>
      <c r="G4237" s="43">
        <v>7.0000000000000007E-2</v>
      </c>
      <c r="H4237" s="43">
        <v>15133</v>
      </c>
      <c r="I4237" s="43" t="s">
        <v>76</v>
      </c>
      <c r="J4237" s="43" t="s">
        <v>146</v>
      </c>
      <c r="K4237" s="43">
        <f t="shared" si="528"/>
        <v>2009</v>
      </c>
      <c r="L4237" s="43">
        <f t="shared" si="529"/>
        <v>1</v>
      </c>
      <c r="M4237" s="43">
        <f t="shared" si="530"/>
        <v>0</v>
      </c>
      <c r="N4237" s="43">
        <f t="shared" si="531"/>
        <v>1</v>
      </c>
      <c r="O4237" s="43" t="str">
        <f t="shared" si="532"/>
        <v>D: 7%+</v>
      </c>
      <c r="P4237" s="45">
        <f t="shared" si="533"/>
        <v>201047</v>
      </c>
      <c r="Q4237" s="45">
        <f>IF(L4237=1,F4237*INDEX(Asumsi!$B$5:$B$7,MATCH(I4237,Asumsi!$A$5:$A$7,0))-H4237,0)</f>
        <v>49721</v>
      </c>
      <c r="R4237" s="46">
        <f>MIN(G4237,INDEX(Asumsi!$C$5:$C$7,MATCH(I4237,Asumsi!$A$5:$A$7,0)))</f>
        <v>0.05</v>
      </c>
      <c r="S4237" s="43">
        <f t="shared" si="534"/>
        <v>1</v>
      </c>
      <c r="T4237" s="45">
        <f t="shared" si="535"/>
        <v>4323.6000000000013</v>
      </c>
      <c r="U4237" s="45">
        <f>IF(L4237=1,F4237*INDEX(Asumsi!$B$5:$B$7,MATCH(I4237,Asumsi!$A$5:$A$7,0))-F4237*R4237,0)</f>
        <v>54045</v>
      </c>
      <c r="V4237" s="45">
        <f>IF(S4237=1,U4237*(1-Asumsi!$B$10),U4237)</f>
        <v>51342.75</v>
      </c>
    </row>
    <row r="4238" spans="1:22" x14ac:dyDescent="0.35">
      <c r="A4238" s="43">
        <v>1095</v>
      </c>
      <c r="B4238" s="43" t="s">
        <v>202</v>
      </c>
      <c r="C4238" s="43" t="s">
        <v>774</v>
      </c>
      <c r="D4238" s="44">
        <v>40776</v>
      </c>
      <c r="E4238" s="43">
        <v>28</v>
      </c>
      <c r="F4238" s="43">
        <v>284360</v>
      </c>
      <c r="G4238" s="43">
        <v>7.0000000000000007E-2</v>
      </c>
      <c r="H4238" s="43">
        <v>19905</v>
      </c>
      <c r="I4238" s="43" t="s">
        <v>76</v>
      </c>
      <c r="J4238" s="43" t="s">
        <v>145</v>
      </c>
      <c r="K4238" s="43">
        <f t="shared" si="528"/>
        <v>2011</v>
      </c>
      <c r="L4238" s="43">
        <f t="shared" si="529"/>
        <v>1</v>
      </c>
      <c r="M4238" s="43">
        <f t="shared" si="530"/>
        <v>0</v>
      </c>
      <c r="N4238" s="43">
        <f t="shared" si="531"/>
        <v>1</v>
      </c>
      <c r="O4238" s="43" t="str">
        <f t="shared" si="532"/>
        <v>D: 7%+</v>
      </c>
      <c r="P4238" s="45">
        <f t="shared" si="533"/>
        <v>264455</v>
      </c>
      <c r="Q4238" s="45">
        <f>IF(L4238=1,F4238*INDEX(Asumsi!$B$5:$B$7,MATCH(I4238,Asumsi!$A$5:$A$7,0))-H4238,0)</f>
        <v>65403</v>
      </c>
      <c r="R4238" s="46">
        <f>MIN(G4238,INDEX(Asumsi!$C$5:$C$7,MATCH(I4238,Asumsi!$A$5:$A$7,0)))</f>
        <v>0.05</v>
      </c>
      <c r="S4238" s="43">
        <f t="shared" si="534"/>
        <v>1</v>
      </c>
      <c r="T4238" s="45">
        <f t="shared" si="535"/>
        <v>5687.2000000000007</v>
      </c>
      <c r="U4238" s="45">
        <f>IF(L4238=1,F4238*INDEX(Asumsi!$B$5:$B$7,MATCH(I4238,Asumsi!$A$5:$A$7,0))-F4238*R4238,0)</f>
        <v>71090</v>
      </c>
      <c r="V4238" s="45">
        <f>IF(S4238=1,U4238*(1-Asumsi!$B$10),U4238)</f>
        <v>67535.5</v>
      </c>
    </row>
    <row r="4239" spans="1:22" x14ac:dyDescent="0.35">
      <c r="A4239" s="43">
        <v>2562</v>
      </c>
      <c r="B4239" s="43" t="s">
        <v>209</v>
      </c>
      <c r="C4239" s="43" t="s">
        <v>903</v>
      </c>
      <c r="D4239" s="44">
        <v>41121</v>
      </c>
      <c r="E4239" s="43">
        <v>28</v>
      </c>
      <c r="F4239" s="43">
        <v>129640</v>
      </c>
      <c r="G4239" s="43">
        <v>0.02</v>
      </c>
      <c r="H4239" s="43">
        <v>2593</v>
      </c>
      <c r="I4239" s="43" t="s">
        <v>77</v>
      </c>
      <c r="J4239" s="43" t="s">
        <v>142</v>
      </c>
      <c r="K4239" s="43">
        <f t="shared" si="528"/>
        <v>2012</v>
      </c>
      <c r="L4239" s="43">
        <f t="shared" si="529"/>
        <v>0</v>
      </c>
      <c r="M4239" s="43">
        <f t="shared" si="530"/>
        <v>1</v>
      </c>
      <c r="N4239" s="43">
        <f t="shared" si="531"/>
        <v>1</v>
      </c>
      <c r="O4239" s="43" t="str">
        <f t="shared" si="532"/>
        <v>B: 1-3%</v>
      </c>
      <c r="P4239" s="45">
        <f t="shared" si="533"/>
        <v>0</v>
      </c>
      <c r="Q4239" s="45">
        <f>IF(L4239=1,F4239*INDEX(Asumsi!$B$5:$B$7,MATCH(I4239,Asumsi!$A$5:$A$7,0))-H4239,0)</f>
        <v>0</v>
      </c>
      <c r="R4239" s="46">
        <f>MIN(G4239,INDEX(Asumsi!$C$5:$C$7,MATCH(I4239,Asumsi!$A$5:$A$7,0)))</f>
        <v>0.02</v>
      </c>
      <c r="S4239" s="43">
        <f t="shared" si="534"/>
        <v>0</v>
      </c>
      <c r="T4239" s="45">
        <f t="shared" si="535"/>
        <v>0</v>
      </c>
      <c r="U4239" s="45">
        <f>IF(L4239=1,F4239*INDEX(Asumsi!$B$5:$B$7,MATCH(I4239,Asumsi!$A$5:$A$7,0))-F4239*R4239,0)</f>
        <v>0</v>
      </c>
      <c r="V4239" s="45">
        <f>IF(S4239=1,U4239*(1-Asumsi!$B$10),U4239)</f>
        <v>0</v>
      </c>
    </row>
    <row r="4240" spans="1:22" x14ac:dyDescent="0.35">
      <c r="A4240" s="43">
        <v>4099</v>
      </c>
      <c r="B4240" s="43" t="s">
        <v>202</v>
      </c>
      <c r="C4240" s="43" t="s">
        <v>774</v>
      </c>
      <c r="D4240" s="44">
        <v>41141</v>
      </c>
      <c r="E4240" s="43">
        <v>42</v>
      </c>
      <c r="F4240" s="43">
        <v>3383020</v>
      </c>
      <c r="G4240" s="43">
        <v>0.08</v>
      </c>
      <c r="H4240" s="43">
        <v>270642</v>
      </c>
      <c r="I4240" s="43" t="s">
        <v>76</v>
      </c>
      <c r="J4240" s="43" t="s">
        <v>140</v>
      </c>
      <c r="K4240" s="43">
        <f t="shared" si="528"/>
        <v>2012</v>
      </c>
      <c r="L4240" s="43">
        <f t="shared" si="529"/>
        <v>1</v>
      </c>
      <c r="M4240" s="43">
        <f t="shared" si="530"/>
        <v>0</v>
      </c>
      <c r="N4240" s="43">
        <f t="shared" si="531"/>
        <v>1</v>
      </c>
      <c r="O4240" s="43" t="str">
        <f t="shared" si="532"/>
        <v>D: 7%+</v>
      </c>
      <c r="P4240" s="45">
        <f t="shared" si="533"/>
        <v>3112378</v>
      </c>
      <c r="Q4240" s="45">
        <f>IF(L4240=1,F4240*INDEX(Asumsi!$B$5:$B$7,MATCH(I4240,Asumsi!$A$5:$A$7,0))-H4240,0)</f>
        <v>744264</v>
      </c>
      <c r="R4240" s="46">
        <f>MIN(G4240,INDEX(Asumsi!$C$5:$C$7,MATCH(I4240,Asumsi!$A$5:$A$7,0)))</f>
        <v>0.05</v>
      </c>
      <c r="S4240" s="43">
        <f t="shared" si="534"/>
        <v>1</v>
      </c>
      <c r="T4240" s="45">
        <f t="shared" si="535"/>
        <v>101490.59999999999</v>
      </c>
      <c r="U4240" s="45">
        <f>IF(L4240=1,F4240*INDEX(Asumsi!$B$5:$B$7,MATCH(I4240,Asumsi!$A$5:$A$7,0))-F4240*R4240,0)</f>
        <v>845755</v>
      </c>
      <c r="V4240" s="45">
        <f>IF(S4240=1,U4240*(1-Asumsi!$B$10),U4240)</f>
        <v>803467.25</v>
      </c>
    </row>
    <row r="4241" spans="1:22" x14ac:dyDescent="0.35">
      <c r="A4241" s="43">
        <v>5509</v>
      </c>
      <c r="B4241" s="43" t="s">
        <v>202</v>
      </c>
      <c r="C4241" s="43" t="s">
        <v>830</v>
      </c>
      <c r="D4241" s="44">
        <v>39910</v>
      </c>
      <c r="E4241" s="43">
        <v>11</v>
      </c>
      <c r="F4241" s="43">
        <v>136920</v>
      </c>
      <c r="G4241" s="43">
        <v>0.02</v>
      </c>
      <c r="H4241" s="43">
        <v>2738</v>
      </c>
      <c r="I4241" s="43" t="s">
        <v>76</v>
      </c>
      <c r="J4241" s="43" t="s">
        <v>146</v>
      </c>
      <c r="K4241" s="43">
        <f t="shared" si="528"/>
        <v>2009</v>
      </c>
      <c r="L4241" s="43">
        <f t="shared" si="529"/>
        <v>1</v>
      </c>
      <c r="M4241" s="43">
        <f t="shared" si="530"/>
        <v>0</v>
      </c>
      <c r="N4241" s="43">
        <f t="shared" si="531"/>
        <v>1</v>
      </c>
      <c r="O4241" s="43" t="str">
        <f t="shared" si="532"/>
        <v>B: 1-3%</v>
      </c>
      <c r="P4241" s="45">
        <f t="shared" si="533"/>
        <v>134182</v>
      </c>
      <c r="Q4241" s="45">
        <f>IF(L4241=1,F4241*INDEX(Asumsi!$B$5:$B$7,MATCH(I4241,Asumsi!$A$5:$A$7,0))-H4241,0)</f>
        <v>38338</v>
      </c>
      <c r="R4241" s="46">
        <f>MIN(G4241,INDEX(Asumsi!$C$5:$C$7,MATCH(I4241,Asumsi!$A$5:$A$7,0)))</f>
        <v>0.02</v>
      </c>
      <c r="S4241" s="43">
        <f t="shared" si="534"/>
        <v>0</v>
      </c>
      <c r="T4241" s="45">
        <f t="shared" si="535"/>
        <v>0</v>
      </c>
      <c r="U4241" s="45">
        <f>IF(L4241=1,F4241*INDEX(Asumsi!$B$5:$B$7,MATCH(I4241,Asumsi!$A$5:$A$7,0))-F4241*R4241,0)</f>
        <v>38337.599999999999</v>
      </c>
      <c r="V4241" s="45">
        <f>IF(S4241=1,U4241*(1-Asumsi!$B$10),U4241)</f>
        <v>38337.599999999999</v>
      </c>
    </row>
    <row r="4242" spans="1:22" x14ac:dyDescent="0.35">
      <c r="A4242" s="43">
        <v>8132</v>
      </c>
      <c r="B4242" s="43" t="s">
        <v>202</v>
      </c>
      <c r="C4242" s="43" t="s">
        <v>904</v>
      </c>
      <c r="D4242" s="44">
        <v>39947</v>
      </c>
      <c r="E4242" s="43">
        <v>46</v>
      </c>
      <c r="F4242" s="43">
        <v>458700</v>
      </c>
      <c r="G4242" s="43">
        <v>0.08</v>
      </c>
      <c r="H4242" s="43">
        <v>36696</v>
      </c>
      <c r="I4242" s="43" t="s">
        <v>77</v>
      </c>
      <c r="J4242" s="43" t="s">
        <v>142</v>
      </c>
      <c r="K4242" s="43">
        <f t="shared" si="528"/>
        <v>2009</v>
      </c>
      <c r="L4242" s="43">
        <f t="shared" si="529"/>
        <v>1</v>
      </c>
      <c r="M4242" s="43">
        <f t="shared" si="530"/>
        <v>0</v>
      </c>
      <c r="N4242" s="43">
        <f t="shared" si="531"/>
        <v>1</v>
      </c>
      <c r="O4242" s="43" t="str">
        <f t="shared" si="532"/>
        <v>D: 7%+</v>
      </c>
      <c r="P4242" s="45">
        <f t="shared" si="533"/>
        <v>422004</v>
      </c>
      <c r="Q4242" s="45">
        <f>IF(L4242=1,F4242*INDEX(Asumsi!$B$5:$B$7,MATCH(I4242,Asumsi!$A$5:$A$7,0))-H4242,0)</f>
        <v>100914</v>
      </c>
      <c r="R4242" s="46">
        <f>MIN(G4242,INDEX(Asumsi!$C$5:$C$7,MATCH(I4242,Asumsi!$A$5:$A$7,0)))</f>
        <v>0.05</v>
      </c>
      <c r="S4242" s="43">
        <f t="shared" si="534"/>
        <v>1</v>
      </c>
      <c r="T4242" s="45">
        <f t="shared" si="535"/>
        <v>13761</v>
      </c>
      <c r="U4242" s="45">
        <f>IF(L4242=1,F4242*INDEX(Asumsi!$B$5:$B$7,MATCH(I4242,Asumsi!$A$5:$A$7,0))-F4242*R4242,0)</f>
        <v>114675</v>
      </c>
      <c r="V4242" s="45">
        <f>IF(S4242=1,U4242*(1-Asumsi!$B$10),U4242)</f>
        <v>108941.25</v>
      </c>
    </row>
    <row r="4243" spans="1:22" x14ac:dyDescent="0.35">
      <c r="A4243" s="43">
        <v>8868</v>
      </c>
      <c r="B4243" s="43" t="s">
        <v>202</v>
      </c>
      <c r="C4243" s="43" t="s">
        <v>903</v>
      </c>
      <c r="D4243" s="44">
        <v>39841</v>
      </c>
      <c r="E4243" s="43">
        <v>3</v>
      </c>
      <c r="F4243" s="43">
        <v>380900</v>
      </c>
      <c r="G4243" s="43">
        <v>0.02</v>
      </c>
      <c r="H4243" s="43">
        <v>7618</v>
      </c>
      <c r="I4243" s="43" t="s">
        <v>76</v>
      </c>
      <c r="J4243" s="43" t="s">
        <v>141</v>
      </c>
      <c r="K4243" s="43">
        <f t="shared" si="528"/>
        <v>2009</v>
      </c>
      <c r="L4243" s="43">
        <f t="shared" si="529"/>
        <v>1</v>
      </c>
      <c r="M4243" s="43">
        <f t="shared" si="530"/>
        <v>0</v>
      </c>
      <c r="N4243" s="43">
        <f t="shared" si="531"/>
        <v>1</v>
      </c>
      <c r="O4243" s="43" t="str">
        <f t="shared" si="532"/>
        <v>B: 1-3%</v>
      </c>
      <c r="P4243" s="45">
        <f t="shared" si="533"/>
        <v>373282</v>
      </c>
      <c r="Q4243" s="45">
        <f>IF(L4243=1,F4243*INDEX(Asumsi!$B$5:$B$7,MATCH(I4243,Asumsi!$A$5:$A$7,0))-H4243,0)</f>
        <v>106652</v>
      </c>
      <c r="R4243" s="46">
        <f>MIN(G4243,INDEX(Asumsi!$C$5:$C$7,MATCH(I4243,Asumsi!$A$5:$A$7,0)))</f>
        <v>0.02</v>
      </c>
      <c r="S4243" s="43">
        <f t="shared" si="534"/>
        <v>0</v>
      </c>
      <c r="T4243" s="45">
        <f t="shared" si="535"/>
        <v>0</v>
      </c>
      <c r="U4243" s="45">
        <f>IF(L4243=1,F4243*INDEX(Asumsi!$B$5:$B$7,MATCH(I4243,Asumsi!$A$5:$A$7,0))-F4243*R4243,0)</f>
        <v>106652</v>
      </c>
      <c r="V4243" s="45">
        <f>IF(S4243=1,U4243*(1-Asumsi!$B$10),U4243)</f>
        <v>106652</v>
      </c>
    </row>
    <row r="4244" spans="1:22" x14ac:dyDescent="0.35">
      <c r="A4244" s="43">
        <v>10213</v>
      </c>
      <c r="B4244" s="43" t="s">
        <v>202</v>
      </c>
      <c r="C4244" s="43" t="s">
        <v>905</v>
      </c>
      <c r="D4244" s="44">
        <v>40591</v>
      </c>
      <c r="E4244" s="43">
        <v>12</v>
      </c>
      <c r="F4244" s="43">
        <v>929140</v>
      </c>
      <c r="G4244" s="43">
        <v>0.04</v>
      </c>
      <c r="H4244" s="43">
        <v>37166</v>
      </c>
      <c r="I4244" s="43" t="s">
        <v>77</v>
      </c>
      <c r="J4244" s="43" t="s">
        <v>142</v>
      </c>
      <c r="K4244" s="43">
        <f t="shared" si="528"/>
        <v>2011</v>
      </c>
      <c r="L4244" s="43">
        <f t="shared" si="529"/>
        <v>1</v>
      </c>
      <c r="M4244" s="43">
        <f t="shared" si="530"/>
        <v>0</v>
      </c>
      <c r="N4244" s="43">
        <f t="shared" si="531"/>
        <v>1</v>
      </c>
      <c r="O4244" s="43" t="str">
        <f t="shared" si="532"/>
        <v>C: 4-6%</v>
      </c>
      <c r="P4244" s="45">
        <f t="shared" si="533"/>
        <v>891974</v>
      </c>
      <c r="Q4244" s="45">
        <f>IF(L4244=1,F4244*INDEX(Asumsi!$B$5:$B$7,MATCH(I4244,Asumsi!$A$5:$A$7,0))-H4244,0)</f>
        <v>241576</v>
      </c>
      <c r="R4244" s="46">
        <f>MIN(G4244,INDEX(Asumsi!$C$5:$C$7,MATCH(I4244,Asumsi!$A$5:$A$7,0)))</f>
        <v>0.04</v>
      </c>
      <c r="S4244" s="43">
        <f t="shared" si="534"/>
        <v>0</v>
      </c>
      <c r="T4244" s="45">
        <f t="shared" si="535"/>
        <v>0</v>
      </c>
      <c r="U4244" s="45">
        <f>IF(L4244=1,F4244*INDEX(Asumsi!$B$5:$B$7,MATCH(I4244,Asumsi!$A$5:$A$7,0))-F4244*R4244,0)</f>
        <v>241576.4</v>
      </c>
      <c r="V4244" s="45">
        <f>IF(S4244=1,U4244*(1-Asumsi!$B$10),U4244)</f>
        <v>241576.4</v>
      </c>
    </row>
    <row r="4245" spans="1:22" x14ac:dyDescent="0.35">
      <c r="A4245" s="43">
        <v>10884</v>
      </c>
      <c r="B4245" s="43" t="s">
        <v>202</v>
      </c>
      <c r="C4245" s="43" t="s">
        <v>903</v>
      </c>
      <c r="D4245" s="44">
        <v>40142</v>
      </c>
      <c r="E4245" s="43">
        <v>24</v>
      </c>
      <c r="F4245" s="43">
        <v>5051975</v>
      </c>
      <c r="G4245" s="43">
        <v>0.09</v>
      </c>
      <c r="H4245" s="43">
        <v>454678</v>
      </c>
      <c r="I4245" s="43" t="s">
        <v>77</v>
      </c>
      <c r="J4245" s="43" t="s">
        <v>137</v>
      </c>
      <c r="K4245" s="43">
        <f t="shared" si="528"/>
        <v>2009</v>
      </c>
      <c r="L4245" s="43">
        <f t="shared" si="529"/>
        <v>1</v>
      </c>
      <c r="M4245" s="43">
        <f t="shared" si="530"/>
        <v>0</v>
      </c>
      <c r="N4245" s="43">
        <f t="shared" si="531"/>
        <v>1</v>
      </c>
      <c r="O4245" s="43" t="str">
        <f t="shared" si="532"/>
        <v>D: 7%+</v>
      </c>
      <c r="P4245" s="45">
        <f t="shared" si="533"/>
        <v>4597297</v>
      </c>
      <c r="Q4245" s="45">
        <f>IF(L4245=1,F4245*INDEX(Asumsi!$B$5:$B$7,MATCH(I4245,Asumsi!$A$5:$A$7,0))-H4245,0)</f>
        <v>1060914.5</v>
      </c>
      <c r="R4245" s="46">
        <f>MIN(G4245,INDEX(Asumsi!$C$5:$C$7,MATCH(I4245,Asumsi!$A$5:$A$7,0)))</f>
        <v>0.05</v>
      </c>
      <c r="S4245" s="43">
        <f t="shared" si="534"/>
        <v>1</v>
      </c>
      <c r="T4245" s="45">
        <f t="shared" si="535"/>
        <v>202078.99999999997</v>
      </c>
      <c r="U4245" s="45">
        <f>IF(L4245=1,F4245*INDEX(Asumsi!$B$5:$B$7,MATCH(I4245,Asumsi!$A$5:$A$7,0))-F4245*R4245,0)</f>
        <v>1262993.75</v>
      </c>
      <c r="V4245" s="45">
        <f>IF(S4245=1,U4245*(1-Asumsi!$B$10),U4245)</f>
        <v>1199844.0625</v>
      </c>
    </row>
    <row r="4246" spans="1:22" x14ac:dyDescent="0.35">
      <c r="A4246" s="43">
        <v>11843</v>
      </c>
      <c r="B4246" s="43" t="s">
        <v>202</v>
      </c>
      <c r="C4246" s="43" t="s">
        <v>903</v>
      </c>
      <c r="D4246" s="44">
        <v>40011</v>
      </c>
      <c r="E4246" s="43">
        <v>42</v>
      </c>
      <c r="F4246" s="43">
        <v>9986840</v>
      </c>
      <c r="G4246" s="43">
        <v>0.03</v>
      </c>
      <c r="H4246" s="43">
        <v>299605</v>
      </c>
      <c r="I4246" s="43" t="s">
        <v>77</v>
      </c>
      <c r="J4246" s="43" t="s">
        <v>134</v>
      </c>
      <c r="K4246" s="43">
        <f t="shared" si="528"/>
        <v>2009</v>
      </c>
      <c r="L4246" s="43">
        <f t="shared" si="529"/>
        <v>1</v>
      </c>
      <c r="M4246" s="43">
        <f t="shared" si="530"/>
        <v>0</v>
      </c>
      <c r="N4246" s="43">
        <f t="shared" si="531"/>
        <v>1</v>
      </c>
      <c r="O4246" s="43" t="str">
        <f t="shared" si="532"/>
        <v>B: 1-3%</v>
      </c>
      <c r="P4246" s="45">
        <f t="shared" si="533"/>
        <v>9687235</v>
      </c>
      <c r="Q4246" s="45">
        <f>IF(L4246=1,F4246*INDEX(Asumsi!$B$5:$B$7,MATCH(I4246,Asumsi!$A$5:$A$7,0))-H4246,0)</f>
        <v>2696447</v>
      </c>
      <c r="R4246" s="46">
        <f>MIN(G4246,INDEX(Asumsi!$C$5:$C$7,MATCH(I4246,Asumsi!$A$5:$A$7,0)))</f>
        <v>0.03</v>
      </c>
      <c r="S4246" s="43">
        <f t="shared" si="534"/>
        <v>0</v>
      </c>
      <c r="T4246" s="45">
        <f t="shared" si="535"/>
        <v>0</v>
      </c>
      <c r="U4246" s="45">
        <f>IF(L4246=1,F4246*INDEX(Asumsi!$B$5:$B$7,MATCH(I4246,Asumsi!$A$5:$A$7,0))-F4246*R4246,0)</f>
        <v>2696446.8</v>
      </c>
      <c r="V4246" s="45">
        <f>IF(S4246=1,U4246*(1-Asumsi!$B$10),U4246)</f>
        <v>2696446.8</v>
      </c>
    </row>
    <row r="4247" spans="1:22" x14ac:dyDescent="0.35">
      <c r="A4247" s="43">
        <v>12099</v>
      </c>
      <c r="B4247" s="43" t="s">
        <v>202</v>
      </c>
      <c r="C4247" s="43" t="s">
        <v>906</v>
      </c>
      <c r="D4247" s="44">
        <v>40067</v>
      </c>
      <c r="E4247" s="43">
        <v>1</v>
      </c>
      <c r="F4247" s="43">
        <v>35180</v>
      </c>
      <c r="G4247" s="43">
        <v>0.06</v>
      </c>
      <c r="H4247" s="43">
        <v>2111</v>
      </c>
      <c r="I4247" s="43" t="s">
        <v>76</v>
      </c>
      <c r="J4247" s="43" t="s">
        <v>149</v>
      </c>
      <c r="K4247" s="43">
        <f t="shared" si="528"/>
        <v>2009</v>
      </c>
      <c r="L4247" s="43">
        <f t="shared" si="529"/>
        <v>1</v>
      </c>
      <c r="M4247" s="43">
        <f t="shared" si="530"/>
        <v>0</v>
      </c>
      <c r="N4247" s="43">
        <f t="shared" si="531"/>
        <v>1</v>
      </c>
      <c r="O4247" s="43" t="str">
        <f t="shared" si="532"/>
        <v>C: 4-6%</v>
      </c>
      <c r="P4247" s="45">
        <f t="shared" si="533"/>
        <v>33069</v>
      </c>
      <c r="Q4247" s="45">
        <f>IF(L4247=1,F4247*INDEX(Asumsi!$B$5:$B$7,MATCH(I4247,Asumsi!$A$5:$A$7,0))-H4247,0)</f>
        <v>8443</v>
      </c>
      <c r="R4247" s="46">
        <f>MIN(G4247,INDEX(Asumsi!$C$5:$C$7,MATCH(I4247,Asumsi!$A$5:$A$7,0)))</f>
        <v>0.05</v>
      </c>
      <c r="S4247" s="43">
        <f t="shared" si="534"/>
        <v>1</v>
      </c>
      <c r="T4247" s="45">
        <f t="shared" si="535"/>
        <v>351.79999999999984</v>
      </c>
      <c r="U4247" s="45">
        <f>IF(L4247=1,F4247*INDEX(Asumsi!$B$5:$B$7,MATCH(I4247,Asumsi!$A$5:$A$7,0))-F4247*R4247,0)</f>
        <v>8795</v>
      </c>
      <c r="V4247" s="45">
        <f>IF(S4247=1,U4247*(1-Asumsi!$B$10),U4247)</f>
        <v>8355.25</v>
      </c>
    </row>
    <row r="4248" spans="1:22" x14ac:dyDescent="0.35">
      <c r="A4248" s="43">
        <v>12418</v>
      </c>
      <c r="B4248" s="43" t="s">
        <v>202</v>
      </c>
      <c r="C4248" s="43" t="s">
        <v>774</v>
      </c>
      <c r="D4248" s="44">
        <v>40957</v>
      </c>
      <c r="E4248" s="43">
        <v>38</v>
      </c>
      <c r="F4248" s="43">
        <v>598020</v>
      </c>
      <c r="G4248" s="43">
        <v>0.09</v>
      </c>
      <c r="H4248" s="43">
        <v>53822</v>
      </c>
      <c r="I4248" s="43" t="s">
        <v>76</v>
      </c>
      <c r="J4248" s="43" t="s">
        <v>140</v>
      </c>
      <c r="K4248" s="43">
        <f t="shared" si="528"/>
        <v>2012</v>
      </c>
      <c r="L4248" s="43">
        <f t="shared" si="529"/>
        <v>1</v>
      </c>
      <c r="M4248" s="43">
        <f t="shared" si="530"/>
        <v>0</v>
      </c>
      <c r="N4248" s="43">
        <f t="shared" si="531"/>
        <v>1</v>
      </c>
      <c r="O4248" s="43" t="str">
        <f t="shared" si="532"/>
        <v>D: 7%+</v>
      </c>
      <c r="P4248" s="45">
        <f t="shared" si="533"/>
        <v>544198</v>
      </c>
      <c r="Q4248" s="45">
        <f>IF(L4248=1,F4248*INDEX(Asumsi!$B$5:$B$7,MATCH(I4248,Asumsi!$A$5:$A$7,0))-H4248,0)</f>
        <v>125584</v>
      </c>
      <c r="R4248" s="46">
        <f>MIN(G4248,INDEX(Asumsi!$C$5:$C$7,MATCH(I4248,Asumsi!$A$5:$A$7,0)))</f>
        <v>0.05</v>
      </c>
      <c r="S4248" s="43">
        <f t="shared" si="534"/>
        <v>1</v>
      </c>
      <c r="T4248" s="45">
        <f t="shared" si="535"/>
        <v>23920.799999999996</v>
      </c>
      <c r="U4248" s="45">
        <f>IF(L4248=1,F4248*INDEX(Asumsi!$B$5:$B$7,MATCH(I4248,Asumsi!$A$5:$A$7,0))-F4248*R4248,0)</f>
        <v>149505</v>
      </c>
      <c r="V4248" s="45">
        <f>IF(S4248=1,U4248*(1-Asumsi!$B$10),U4248)</f>
        <v>142029.75</v>
      </c>
    </row>
    <row r="4249" spans="1:22" x14ac:dyDescent="0.35">
      <c r="A4249" s="43">
        <v>13923</v>
      </c>
      <c r="B4249" s="43" t="s">
        <v>202</v>
      </c>
      <c r="C4249" s="43" t="s">
        <v>774</v>
      </c>
      <c r="D4249" s="44">
        <v>41098</v>
      </c>
      <c r="E4249" s="43">
        <v>39</v>
      </c>
      <c r="F4249" s="43">
        <v>440180</v>
      </c>
      <c r="G4249" s="43">
        <v>0.04</v>
      </c>
      <c r="H4249" s="43">
        <v>17607</v>
      </c>
      <c r="I4249" s="43" t="s">
        <v>76</v>
      </c>
      <c r="J4249" s="43" t="s">
        <v>141</v>
      </c>
      <c r="K4249" s="43">
        <f t="shared" si="528"/>
        <v>2012</v>
      </c>
      <c r="L4249" s="43">
        <f t="shared" si="529"/>
        <v>1</v>
      </c>
      <c r="M4249" s="43">
        <f t="shared" si="530"/>
        <v>0</v>
      </c>
      <c r="N4249" s="43">
        <f t="shared" si="531"/>
        <v>1</v>
      </c>
      <c r="O4249" s="43" t="str">
        <f t="shared" si="532"/>
        <v>C: 4-6%</v>
      </c>
      <c r="P4249" s="45">
        <f t="shared" si="533"/>
        <v>422573</v>
      </c>
      <c r="Q4249" s="45">
        <f>IF(L4249=1,F4249*INDEX(Asumsi!$B$5:$B$7,MATCH(I4249,Asumsi!$A$5:$A$7,0))-H4249,0)</f>
        <v>114447</v>
      </c>
      <c r="R4249" s="46">
        <f>MIN(G4249,INDEX(Asumsi!$C$5:$C$7,MATCH(I4249,Asumsi!$A$5:$A$7,0)))</f>
        <v>0.04</v>
      </c>
      <c r="S4249" s="43">
        <f t="shared" si="534"/>
        <v>0</v>
      </c>
      <c r="T4249" s="45">
        <f t="shared" si="535"/>
        <v>0</v>
      </c>
      <c r="U4249" s="45">
        <f>IF(L4249=1,F4249*INDEX(Asumsi!$B$5:$B$7,MATCH(I4249,Asumsi!$A$5:$A$7,0))-F4249*R4249,0)</f>
        <v>114446.8</v>
      </c>
      <c r="V4249" s="45">
        <f>IF(S4249=1,U4249*(1-Asumsi!$B$10),U4249)</f>
        <v>114446.8</v>
      </c>
    </row>
    <row r="4250" spans="1:22" x14ac:dyDescent="0.35">
      <c r="A4250" s="43">
        <v>14439</v>
      </c>
      <c r="B4250" s="43" t="s">
        <v>202</v>
      </c>
      <c r="C4250" s="43" t="s">
        <v>906</v>
      </c>
      <c r="D4250" s="44">
        <v>41151</v>
      </c>
      <c r="E4250" s="43">
        <v>27</v>
      </c>
      <c r="F4250" s="43">
        <v>2857280</v>
      </c>
      <c r="G4250" s="43">
        <v>0.09</v>
      </c>
      <c r="H4250" s="43">
        <v>257155</v>
      </c>
      <c r="I4250" s="43" t="s">
        <v>76</v>
      </c>
      <c r="J4250" s="43" t="s">
        <v>145</v>
      </c>
      <c r="K4250" s="43">
        <f t="shared" si="528"/>
        <v>2012</v>
      </c>
      <c r="L4250" s="43">
        <f t="shared" si="529"/>
        <v>1</v>
      </c>
      <c r="M4250" s="43">
        <f t="shared" si="530"/>
        <v>0</v>
      </c>
      <c r="N4250" s="43">
        <f t="shared" si="531"/>
        <v>1</v>
      </c>
      <c r="O4250" s="43" t="str">
        <f t="shared" si="532"/>
        <v>D: 7%+</v>
      </c>
      <c r="P4250" s="45">
        <f t="shared" si="533"/>
        <v>2600125</v>
      </c>
      <c r="Q4250" s="45">
        <f>IF(L4250=1,F4250*INDEX(Asumsi!$B$5:$B$7,MATCH(I4250,Asumsi!$A$5:$A$7,0))-H4250,0)</f>
        <v>600029</v>
      </c>
      <c r="R4250" s="46">
        <f>MIN(G4250,INDEX(Asumsi!$C$5:$C$7,MATCH(I4250,Asumsi!$A$5:$A$7,0)))</f>
        <v>0.05</v>
      </c>
      <c r="S4250" s="43">
        <f t="shared" si="534"/>
        <v>1</v>
      </c>
      <c r="T4250" s="45">
        <f t="shared" si="535"/>
        <v>114291.19999999998</v>
      </c>
      <c r="U4250" s="45">
        <f>IF(L4250=1,F4250*INDEX(Asumsi!$B$5:$B$7,MATCH(I4250,Asumsi!$A$5:$A$7,0))-F4250*R4250,0)</f>
        <v>714320</v>
      </c>
      <c r="V4250" s="45">
        <f>IF(S4250=1,U4250*(1-Asumsi!$B$10),U4250)</f>
        <v>678604</v>
      </c>
    </row>
    <row r="4251" spans="1:22" x14ac:dyDescent="0.35">
      <c r="A4251" s="43">
        <v>16643</v>
      </c>
      <c r="B4251" s="43" t="s">
        <v>202</v>
      </c>
      <c r="C4251" s="43" t="s">
        <v>757</v>
      </c>
      <c r="D4251" s="44">
        <v>40279</v>
      </c>
      <c r="E4251" s="43">
        <v>40</v>
      </c>
      <c r="F4251" s="43">
        <v>625260</v>
      </c>
      <c r="G4251" s="43">
        <v>0.01</v>
      </c>
      <c r="H4251" s="43">
        <v>6253</v>
      </c>
      <c r="I4251" s="43" t="s">
        <v>76</v>
      </c>
      <c r="J4251" s="43" t="s">
        <v>149</v>
      </c>
      <c r="K4251" s="43">
        <f t="shared" si="528"/>
        <v>2010</v>
      </c>
      <c r="L4251" s="43">
        <f t="shared" si="529"/>
        <v>1</v>
      </c>
      <c r="M4251" s="43">
        <f t="shared" si="530"/>
        <v>0</v>
      </c>
      <c r="N4251" s="43">
        <f t="shared" si="531"/>
        <v>1</v>
      </c>
      <c r="O4251" s="43" t="str">
        <f t="shared" si="532"/>
        <v>B: 1-3%</v>
      </c>
      <c r="P4251" s="45">
        <f t="shared" si="533"/>
        <v>619007</v>
      </c>
      <c r="Q4251" s="45">
        <f>IF(L4251=1,F4251*INDEX(Asumsi!$B$5:$B$7,MATCH(I4251,Asumsi!$A$5:$A$7,0))-H4251,0)</f>
        <v>181325</v>
      </c>
      <c r="R4251" s="46">
        <f>MIN(G4251,INDEX(Asumsi!$C$5:$C$7,MATCH(I4251,Asumsi!$A$5:$A$7,0)))</f>
        <v>0.01</v>
      </c>
      <c r="S4251" s="43">
        <f t="shared" si="534"/>
        <v>0</v>
      </c>
      <c r="T4251" s="45">
        <f t="shared" si="535"/>
        <v>0</v>
      </c>
      <c r="U4251" s="45">
        <f>IF(L4251=1,F4251*INDEX(Asumsi!$B$5:$B$7,MATCH(I4251,Asumsi!$A$5:$A$7,0))-F4251*R4251,0)</f>
        <v>181325.4</v>
      </c>
      <c r="V4251" s="45">
        <f>IF(S4251=1,U4251*(1-Asumsi!$B$10),U4251)</f>
        <v>181325.4</v>
      </c>
    </row>
    <row r="4252" spans="1:22" x14ac:dyDescent="0.35">
      <c r="A4252" s="43">
        <v>16807</v>
      </c>
      <c r="B4252" s="43" t="s">
        <v>202</v>
      </c>
      <c r="C4252" s="43" t="s">
        <v>757</v>
      </c>
      <c r="D4252" s="44">
        <v>40923</v>
      </c>
      <c r="E4252" s="43">
        <v>48</v>
      </c>
      <c r="F4252" s="43">
        <v>3171200</v>
      </c>
      <c r="G4252" s="43">
        <v>0.08</v>
      </c>
      <c r="H4252" s="43">
        <v>253696</v>
      </c>
      <c r="I4252" s="43" t="s">
        <v>76</v>
      </c>
      <c r="J4252" s="43" t="s">
        <v>145</v>
      </c>
      <c r="K4252" s="43">
        <f t="shared" si="528"/>
        <v>2012</v>
      </c>
      <c r="L4252" s="43">
        <f t="shared" si="529"/>
        <v>1</v>
      </c>
      <c r="M4252" s="43">
        <f t="shared" si="530"/>
        <v>0</v>
      </c>
      <c r="N4252" s="43">
        <f t="shared" si="531"/>
        <v>1</v>
      </c>
      <c r="O4252" s="43" t="str">
        <f t="shared" si="532"/>
        <v>D: 7%+</v>
      </c>
      <c r="P4252" s="45">
        <f t="shared" si="533"/>
        <v>2917504</v>
      </c>
      <c r="Q4252" s="45">
        <f>IF(L4252=1,F4252*INDEX(Asumsi!$B$5:$B$7,MATCH(I4252,Asumsi!$A$5:$A$7,0))-H4252,0)</f>
        <v>697664</v>
      </c>
      <c r="R4252" s="46">
        <f>MIN(G4252,INDEX(Asumsi!$C$5:$C$7,MATCH(I4252,Asumsi!$A$5:$A$7,0)))</f>
        <v>0.05</v>
      </c>
      <c r="S4252" s="43">
        <f t="shared" si="534"/>
        <v>1</v>
      </c>
      <c r="T4252" s="45">
        <f t="shared" si="535"/>
        <v>95136</v>
      </c>
      <c r="U4252" s="45">
        <f>IF(L4252=1,F4252*INDEX(Asumsi!$B$5:$B$7,MATCH(I4252,Asumsi!$A$5:$A$7,0))-F4252*R4252,0)</f>
        <v>792800</v>
      </c>
      <c r="V4252" s="45">
        <f>IF(S4252=1,U4252*(1-Asumsi!$B$10),U4252)</f>
        <v>753160</v>
      </c>
    </row>
    <row r="4253" spans="1:22" x14ac:dyDescent="0.35">
      <c r="A4253" s="43">
        <v>16864</v>
      </c>
      <c r="B4253" s="43" t="s">
        <v>209</v>
      </c>
      <c r="C4253" s="43" t="s">
        <v>903</v>
      </c>
      <c r="D4253" s="44">
        <v>41211</v>
      </c>
      <c r="E4253" s="43">
        <v>42</v>
      </c>
      <c r="F4253" s="43">
        <v>25674220</v>
      </c>
      <c r="G4253" s="43">
        <v>0.05</v>
      </c>
      <c r="H4253" s="43">
        <v>1283711</v>
      </c>
      <c r="I4253" s="43" t="s">
        <v>75</v>
      </c>
      <c r="J4253" s="43" t="s">
        <v>136</v>
      </c>
      <c r="K4253" s="43">
        <f t="shared" si="528"/>
        <v>2012</v>
      </c>
      <c r="L4253" s="43">
        <f t="shared" si="529"/>
        <v>0</v>
      </c>
      <c r="M4253" s="43">
        <f t="shared" si="530"/>
        <v>1</v>
      </c>
      <c r="N4253" s="43">
        <f t="shared" si="531"/>
        <v>1</v>
      </c>
      <c r="O4253" s="43" t="str">
        <f t="shared" si="532"/>
        <v>C: 4-6%</v>
      </c>
      <c r="P4253" s="45">
        <f t="shared" si="533"/>
        <v>0</v>
      </c>
      <c r="Q4253" s="45">
        <f>IF(L4253=1,F4253*INDEX(Asumsi!$B$5:$B$7,MATCH(I4253,Asumsi!$A$5:$A$7,0))-H4253,0)</f>
        <v>0</v>
      </c>
      <c r="R4253" s="46">
        <f>MIN(G4253,INDEX(Asumsi!$C$5:$C$7,MATCH(I4253,Asumsi!$A$5:$A$7,0)))</f>
        <v>0.03</v>
      </c>
      <c r="S4253" s="43">
        <f t="shared" si="534"/>
        <v>1</v>
      </c>
      <c r="T4253" s="45">
        <f t="shared" si="535"/>
        <v>0</v>
      </c>
      <c r="U4253" s="45">
        <f>IF(L4253=1,F4253*INDEX(Asumsi!$B$5:$B$7,MATCH(I4253,Asumsi!$A$5:$A$7,0))-F4253*R4253,0)</f>
        <v>0</v>
      </c>
      <c r="V4253" s="45">
        <f>IF(S4253=1,U4253*(1-Asumsi!$B$10),U4253)</f>
        <v>0</v>
      </c>
    </row>
    <row r="4254" spans="1:22" x14ac:dyDescent="0.35">
      <c r="A4254" s="43">
        <v>18147</v>
      </c>
      <c r="B4254" s="43" t="s">
        <v>202</v>
      </c>
      <c r="C4254" s="43" t="s">
        <v>740</v>
      </c>
      <c r="D4254" s="44">
        <v>40011</v>
      </c>
      <c r="E4254" s="43">
        <v>42</v>
      </c>
      <c r="F4254" s="43">
        <v>164060</v>
      </c>
      <c r="G4254" s="43">
        <v>0</v>
      </c>
      <c r="H4254" s="43">
        <v>0</v>
      </c>
      <c r="I4254" s="43" t="s">
        <v>76</v>
      </c>
      <c r="J4254" s="43" t="s">
        <v>138</v>
      </c>
      <c r="K4254" s="43">
        <f t="shared" si="528"/>
        <v>2009</v>
      </c>
      <c r="L4254" s="43">
        <f t="shared" si="529"/>
        <v>1</v>
      </c>
      <c r="M4254" s="43">
        <f t="shared" si="530"/>
        <v>0</v>
      </c>
      <c r="N4254" s="43">
        <f t="shared" si="531"/>
        <v>1</v>
      </c>
      <c r="O4254" s="43" t="str">
        <f t="shared" si="532"/>
        <v>A: 0%</v>
      </c>
      <c r="P4254" s="45">
        <f t="shared" si="533"/>
        <v>164060</v>
      </c>
      <c r="Q4254" s="45">
        <f>IF(L4254=1,F4254*INDEX(Asumsi!$B$5:$B$7,MATCH(I4254,Asumsi!$A$5:$A$7,0))-H4254,0)</f>
        <v>49218</v>
      </c>
      <c r="R4254" s="46">
        <f>MIN(G4254,INDEX(Asumsi!$C$5:$C$7,MATCH(I4254,Asumsi!$A$5:$A$7,0)))</f>
        <v>0</v>
      </c>
      <c r="S4254" s="43">
        <f t="shared" si="534"/>
        <v>0</v>
      </c>
      <c r="T4254" s="45">
        <f t="shared" si="535"/>
        <v>0</v>
      </c>
      <c r="U4254" s="45">
        <f>IF(L4254=1,F4254*INDEX(Asumsi!$B$5:$B$7,MATCH(I4254,Asumsi!$A$5:$A$7,0))-F4254*R4254,0)</f>
        <v>49218</v>
      </c>
      <c r="V4254" s="45">
        <f>IF(S4254=1,U4254*(1-Asumsi!$B$10),U4254)</f>
        <v>49218</v>
      </c>
    </row>
    <row r="4255" spans="1:22" x14ac:dyDescent="0.35">
      <c r="A4255" s="43">
        <v>18918</v>
      </c>
      <c r="B4255" s="43" t="s">
        <v>202</v>
      </c>
      <c r="C4255" s="43" t="s">
        <v>757</v>
      </c>
      <c r="D4255" s="44">
        <v>41209</v>
      </c>
      <c r="E4255" s="43">
        <v>7</v>
      </c>
      <c r="F4255" s="43">
        <v>12725880</v>
      </c>
      <c r="G4255" s="43">
        <v>0.1</v>
      </c>
      <c r="H4255" s="43">
        <v>1272588</v>
      </c>
      <c r="I4255" s="43" t="s">
        <v>77</v>
      </c>
      <c r="J4255" s="43" t="s">
        <v>134</v>
      </c>
      <c r="K4255" s="43">
        <f t="shared" si="528"/>
        <v>2012</v>
      </c>
      <c r="L4255" s="43">
        <f t="shared" si="529"/>
        <v>1</v>
      </c>
      <c r="M4255" s="43">
        <f t="shared" si="530"/>
        <v>0</v>
      </c>
      <c r="N4255" s="43">
        <f t="shared" si="531"/>
        <v>1</v>
      </c>
      <c r="O4255" s="43" t="str">
        <f t="shared" si="532"/>
        <v>D: 7%+</v>
      </c>
      <c r="P4255" s="45">
        <f t="shared" si="533"/>
        <v>11453292</v>
      </c>
      <c r="Q4255" s="45">
        <f>IF(L4255=1,F4255*INDEX(Asumsi!$B$5:$B$7,MATCH(I4255,Asumsi!$A$5:$A$7,0))-H4255,0)</f>
        <v>2545176</v>
      </c>
      <c r="R4255" s="46">
        <f>MIN(G4255,INDEX(Asumsi!$C$5:$C$7,MATCH(I4255,Asumsi!$A$5:$A$7,0)))</f>
        <v>0.05</v>
      </c>
      <c r="S4255" s="43">
        <f t="shared" si="534"/>
        <v>1</v>
      </c>
      <c r="T4255" s="45">
        <f t="shared" si="535"/>
        <v>636294</v>
      </c>
      <c r="U4255" s="45">
        <f>IF(L4255=1,F4255*INDEX(Asumsi!$B$5:$B$7,MATCH(I4255,Asumsi!$A$5:$A$7,0))-F4255*R4255,0)</f>
        <v>3181470</v>
      </c>
      <c r="V4255" s="45">
        <f>IF(S4255=1,U4255*(1-Asumsi!$B$10),U4255)</f>
        <v>3022396.5</v>
      </c>
    </row>
    <row r="4256" spans="1:22" x14ac:dyDescent="0.35">
      <c r="A4256" s="43">
        <v>18919</v>
      </c>
      <c r="B4256" s="43" t="s">
        <v>209</v>
      </c>
      <c r="C4256" s="43" t="s">
        <v>907</v>
      </c>
      <c r="D4256" s="44">
        <v>39992</v>
      </c>
      <c r="E4256" s="43">
        <v>39</v>
      </c>
      <c r="F4256" s="43">
        <v>1478560</v>
      </c>
      <c r="G4256" s="43">
        <v>0</v>
      </c>
      <c r="H4256" s="43">
        <v>0</v>
      </c>
      <c r="I4256" s="43" t="s">
        <v>76</v>
      </c>
      <c r="J4256" s="43" t="s">
        <v>141</v>
      </c>
      <c r="K4256" s="43">
        <f t="shared" si="528"/>
        <v>2009</v>
      </c>
      <c r="L4256" s="43">
        <f t="shared" si="529"/>
        <v>0</v>
      </c>
      <c r="M4256" s="43">
        <f t="shared" si="530"/>
        <v>1</v>
      </c>
      <c r="N4256" s="43">
        <f t="shared" si="531"/>
        <v>1</v>
      </c>
      <c r="O4256" s="43" t="str">
        <f t="shared" si="532"/>
        <v>A: 0%</v>
      </c>
      <c r="P4256" s="45">
        <f t="shared" si="533"/>
        <v>0</v>
      </c>
      <c r="Q4256" s="45">
        <f>IF(L4256=1,F4256*INDEX(Asumsi!$B$5:$B$7,MATCH(I4256,Asumsi!$A$5:$A$7,0))-H4256,0)</f>
        <v>0</v>
      </c>
      <c r="R4256" s="46">
        <f>MIN(G4256,INDEX(Asumsi!$C$5:$C$7,MATCH(I4256,Asumsi!$A$5:$A$7,0)))</f>
        <v>0</v>
      </c>
      <c r="S4256" s="43">
        <f t="shared" si="534"/>
        <v>0</v>
      </c>
      <c r="T4256" s="45">
        <f t="shared" si="535"/>
        <v>0</v>
      </c>
      <c r="U4256" s="45">
        <f>IF(L4256=1,F4256*INDEX(Asumsi!$B$5:$B$7,MATCH(I4256,Asumsi!$A$5:$A$7,0))-F4256*R4256,0)</f>
        <v>0</v>
      </c>
      <c r="V4256" s="45">
        <f>IF(S4256=1,U4256*(1-Asumsi!$B$10),U4256)</f>
        <v>0</v>
      </c>
    </row>
    <row r="4257" spans="1:22" x14ac:dyDescent="0.35">
      <c r="A4257" s="43">
        <v>19104</v>
      </c>
      <c r="B4257" s="43" t="s">
        <v>202</v>
      </c>
      <c r="C4257" s="43" t="s">
        <v>757</v>
      </c>
      <c r="D4257" s="44">
        <v>40400</v>
      </c>
      <c r="E4257" s="43">
        <v>48</v>
      </c>
      <c r="F4257" s="43">
        <v>10171814</v>
      </c>
      <c r="G4257" s="43">
        <v>0.03</v>
      </c>
      <c r="H4257" s="43">
        <v>305154</v>
      </c>
      <c r="I4257" s="43" t="s">
        <v>77</v>
      </c>
      <c r="J4257" s="43" t="s">
        <v>137</v>
      </c>
      <c r="K4257" s="43">
        <f t="shared" si="528"/>
        <v>2010</v>
      </c>
      <c r="L4257" s="43">
        <f t="shared" si="529"/>
        <v>1</v>
      </c>
      <c r="M4257" s="43">
        <f t="shared" si="530"/>
        <v>0</v>
      </c>
      <c r="N4257" s="43">
        <f t="shared" si="531"/>
        <v>1</v>
      </c>
      <c r="O4257" s="43" t="str">
        <f t="shared" si="532"/>
        <v>B: 1-3%</v>
      </c>
      <c r="P4257" s="45">
        <f t="shared" si="533"/>
        <v>9866660</v>
      </c>
      <c r="Q4257" s="45">
        <f>IF(L4257=1,F4257*INDEX(Asumsi!$B$5:$B$7,MATCH(I4257,Asumsi!$A$5:$A$7,0))-H4257,0)</f>
        <v>2746390.1999999997</v>
      </c>
      <c r="R4257" s="46">
        <f>MIN(G4257,INDEX(Asumsi!$C$5:$C$7,MATCH(I4257,Asumsi!$A$5:$A$7,0)))</f>
        <v>0.03</v>
      </c>
      <c r="S4257" s="43">
        <f t="shared" si="534"/>
        <v>0</v>
      </c>
      <c r="T4257" s="45">
        <f t="shared" si="535"/>
        <v>0</v>
      </c>
      <c r="U4257" s="45">
        <f>IF(L4257=1,F4257*INDEX(Asumsi!$B$5:$B$7,MATCH(I4257,Asumsi!$A$5:$A$7,0))-F4257*R4257,0)</f>
        <v>2746389.78</v>
      </c>
      <c r="V4257" s="45">
        <f>IF(S4257=1,U4257*(1-Asumsi!$B$10),U4257)</f>
        <v>2746389.78</v>
      </c>
    </row>
    <row r="4258" spans="1:22" x14ac:dyDescent="0.35">
      <c r="A4258" s="43">
        <v>19207</v>
      </c>
      <c r="B4258" s="43" t="s">
        <v>202</v>
      </c>
      <c r="C4258" s="43" t="s">
        <v>903</v>
      </c>
      <c r="D4258" s="44">
        <v>40983</v>
      </c>
      <c r="E4258" s="43">
        <v>23</v>
      </c>
      <c r="F4258" s="43">
        <v>132040</v>
      </c>
      <c r="G4258" s="43">
        <v>0.1</v>
      </c>
      <c r="H4258" s="43">
        <v>13204</v>
      </c>
      <c r="I4258" s="43" t="s">
        <v>76</v>
      </c>
      <c r="J4258" s="43" t="s">
        <v>149</v>
      </c>
      <c r="K4258" s="43">
        <f t="shared" si="528"/>
        <v>2012</v>
      </c>
      <c r="L4258" s="43">
        <f t="shared" si="529"/>
        <v>1</v>
      </c>
      <c r="M4258" s="43">
        <f t="shared" si="530"/>
        <v>0</v>
      </c>
      <c r="N4258" s="43">
        <f t="shared" si="531"/>
        <v>1</v>
      </c>
      <c r="O4258" s="43" t="str">
        <f t="shared" si="532"/>
        <v>D: 7%+</v>
      </c>
      <c r="P4258" s="45">
        <f t="shared" si="533"/>
        <v>118836</v>
      </c>
      <c r="Q4258" s="45">
        <f>IF(L4258=1,F4258*INDEX(Asumsi!$B$5:$B$7,MATCH(I4258,Asumsi!$A$5:$A$7,0))-H4258,0)</f>
        <v>26408</v>
      </c>
      <c r="R4258" s="46">
        <f>MIN(G4258,INDEX(Asumsi!$C$5:$C$7,MATCH(I4258,Asumsi!$A$5:$A$7,0)))</f>
        <v>0.05</v>
      </c>
      <c r="S4258" s="43">
        <f t="shared" si="534"/>
        <v>1</v>
      </c>
      <c r="T4258" s="45">
        <f t="shared" si="535"/>
        <v>6602</v>
      </c>
      <c r="U4258" s="45">
        <f>IF(L4258=1,F4258*INDEX(Asumsi!$B$5:$B$7,MATCH(I4258,Asumsi!$A$5:$A$7,0))-F4258*R4258,0)</f>
        <v>33010</v>
      </c>
      <c r="V4258" s="45">
        <f>IF(S4258=1,U4258*(1-Asumsi!$B$10),U4258)</f>
        <v>31359.5</v>
      </c>
    </row>
    <row r="4259" spans="1:22" x14ac:dyDescent="0.35">
      <c r="A4259" s="43">
        <v>19840</v>
      </c>
      <c r="B4259" s="43" t="s">
        <v>202</v>
      </c>
      <c r="C4259" s="43" t="s">
        <v>905</v>
      </c>
      <c r="D4259" s="44">
        <v>40322</v>
      </c>
      <c r="E4259" s="43">
        <v>25</v>
      </c>
      <c r="F4259" s="43">
        <v>16541140</v>
      </c>
      <c r="G4259" s="43">
        <v>0.08</v>
      </c>
      <c r="H4259" s="43">
        <v>1323291</v>
      </c>
      <c r="I4259" s="43" t="s">
        <v>77</v>
      </c>
      <c r="J4259" s="43" t="s">
        <v>134</v>
      </c>
      <c r="K4259" s="43">
        <f t="shared" si="528"/>
        <v>2010</v>
      </c>
      <c r="L4259" s="43">
        <f t="shared" si="529"/>
        <v>1</v>
      </c>
      <c r="M4259" s="43">
        <f t="shared" si="530"/>
        <v>0</v>
      </c>
      <c r="N4259" s="43">
        <f t="shared" si="531"/>
        <v>1</v>
      </c>
      <c r="O4259" s="43" t="str">
        <f t="shared" si="532"/>
        <v>D: 7%+</v>
      </c>
      <c r="P4259" s="45">
        <f t="shared" si="533"/>
        <v>15217849</v>
      </c>
      <c r="Q4259" s="45">
        <f>IF(L4259=1,F4259*INDEX(Asumsi!$B$5:$B$7,MATCH(I4259,Asumsi!$A$5:$A$7,0))-H4259,0)</f>
        <v>3639051</v>
      </c>
      <c r="R4259" s="46">
        <f>MIN(G4259,INDEX(Asumsi!$C$5:$C$7,MATCH(I4259,Asumsi!$A$5:$A$7,0)))</f>
        <v>0.05</v>
      </c>
      <c r="S4259" s="43">
        <f t="shared" si="534"/>
        <v>1</v>
      </c>
      <c r="T4259" s="45">
        <f t="shared" si="535"/>
        <v>496234.19999999995</v>
      </c>
      <c r="U4259" s="45">
        <f>IF(L4259=1,F4259*INDEX(Asumsi!$B$5:$B$7,MATCH(I4259,Asumsi!$A$5:$A$7,0))-F4259*R4259,0)</f>
        <v>4135285</v>
      </c>
      <c r="V4259" s="45">
        <f>IF(S4259=1,U4259*(1-Asumsi!$B$10),U4259)</f>
        <v>3928520.75</v>
      </c>
    </row>
    <row r="4260" spans="1:22" x14ac:dyDescent="0.35">
      <c r="A4260" s="43">
        <v>19943</v>
      </c>
      <c r="B4260" s="43" t="s">
        <v>202</v>
      </c>
      <c r="C4260" s="43" t="s">
        <v>745</v>
      </c>
      <c r="D4260" s="44">
        <v>40141</v>
      </c>
      <c r="E4260" s="43">
        <v>16</v>
      </c>
      <c r="F4260" s="43">
        <v>3919840</v>
      </c>
      <c r="G4260" s="43">
        <v>7.0000000000000007E-2</v>
      </c>
      <c r="H4260" s="43">
        <v>274389</v>
      </c>
      <c r="I4260" s="43" t="s">
        <v>75</v>
      </c>
      <c r="J4260" s="43" t="s">
        <v>136</v>
      </c>
      <c r="K4260" s="43">
        <f t="shared" si="528"/>
        <v>2009</v>
      </c>
      <c r="L4260" s="43">
        <f t="shared" si="529"/>
        <v>1</v>
      </c>
      <c r="M4260" s="43">
        <f t="shared" si="530"/>
        <v>0</v>
      </c>
      <c r="N4260" s="43">
        <f t="shared" si="531"/>
        <v>1</v>
      </c>
      <c r="O4260" s="43" t="str">
        <f t="shared" si="532"/>
        <v>D: 7%+</v>
      </c>
      <c r="P4260" s="45">
        <f t="shared" si="533"/>
        <v>3645451</v>
      </c>
      <c r="Q4260" s="45">
        <f>IF(L4260=1,F4260*INDEX(Asumsi!$B$5:$B$7,MATCH(I4260,Asumsi!$A$5:$A$7,0))-H4260,0)</f>
        <v>901563</v>
      </c>
      <c r="R4260" s="46">
        <f>MIN(G4260,INDEX(Asumsi!$C$5:$C$7,MATCH(I4260,Asumsi!$A$5:$A$7,0)))</f>
        <v>0.03</v>
      </c>
      <c r="S4260" s="43">
        <f t="shared" si="534"/>
        <v>1</v>
      </c>
      <c r="T4260" s="45">
        <f t="shared" si="535"/>
        <v>156793.60000000003</v>
      </c>
      <c r="U4260" s="45">
        <f>IF(L4260=1,F4260*INDEX(Asumsi!$B$5:$B$7,MATCH(I4260,Asumsi!$A$5:$A$7,0))-F4260*R4260,0)</f>
        <v>1058356.8</v>
      </c>
      <c r="V4260" s="45">
        <f>IF(S4260=1,U4260*(1-Asumsi!$B$10),U4260)</f>
        <v>1005438.96</v>
      </c>
    </row>
    <row r="4261" spans="1:22" x14ac:dyDescent="0.35">
      <c r="A4261" s="43">
        <v>20002</v>
      </c>
      <c r="B4261" s="43" t="s">
        <v>202</v>
      </c>
      <c r="C4261" s="43" t="s">
        <v>905</v>
      </c>
      <c r="D4261" s="44">
        <v>41133</v>
      </c>
      <c r="E4261" s="43">
        <v>9</v>
      </c>
      <c r="F4261" s="43">
        <v>82060</v>
      </c>
      <c r="G4261" s="43">
        <v>0.1</v>
      </c>
      <c r="H4261" s="43">
        <v>8206</v>
      </c>
      <c r="I4261" s="43" t="s">
        <v>77</v>
      </c>
      <c r="J4261" s="43" t="s">
        <v>142</v>
      </c>
      <c r="K4261" s="43">
        <f t="shared" si="528"/>
        <v>2012</v>
      </c>
      <c r="L4261" s="43">
        <f t="shared" si="529"/>
        <v>1</v>
      </c>
      <c r="M4261" s="43">
        <f t="shared" si="530"/>
        <v>0</v>
      </c>
      <c r="N4261" s="43">
        <f t="shared" si="531"/>
        <v>1</v>
      </c>
      <c r="O4261" s="43" t="str">
        <f t="shared" si="532"/>
        <v>D: 7%+</v>
      </c>
      <c r="P4261" s="45">
        <f t="shared" si="533"/>
        <v>73854</v>
      </c>
      <c r="Q4261" s="45">
        <f>IF(L4261=1,F4261*INDEX(Asumsi!$B$5:$B$7,MATCH(I4261,Asumsi!$A$5:$A$7,0))-H4261,0)</f>
        <v>16412</v>
      </c>
      <c r="R4261" s="46">
        <f>MIN(G4261,INDEX(Asumsi!$C$5:$C$7,MATCH(I4261,Asumsi!$A$5:$A$7,0)))</f>
        <v>0.05</v>
      </c>
      <c r="S4261" s="43">
        <f t="shared" si="534"/>
        <v>1</v>
      </c>
      <c r="T4261" s="45">
        <f t="shared" si="535"/>
        <v>4103</v>
      </c>
      <c r="U4261" s="45">
        <f>IF(L4261=1,F4261*INDEX(Asumsi!$B$5:$B$7,MATCH(I4261,Asumsi!$A$5:$A$7,0))-F4261*R4261,0)</f>
        <v>20515</v>
      </c>
      <c r="V4261" s="45">
        <f>IF(S4261=1,U4261*(1-Asumsi!$B$10),U4261)</f>
        <v>19489.25</v>
      </c>
    </row>
    <row r="4262" spans="1:22" x14ac:dyDescent="0.35">
      <c r="A4262" s="43">
        <v>20066</v>
      </c>
      <c r="B4262" s="43" t="s">
        <v>202</v>
      </c>
      <c r="C4262" s="43" t="s">
        <v>908</v>
      </c>
      <c r="D4262" s="44">
        <v>41154</v>
      </c>
      <c r="E4262" s="43">
        <v>3</v>
      </c>
      <c r="F4262" s="43">
        <v>81580</v>
      </c>
      <c r="G4262" s="43">
        <v>0.02</v>
      </c>
      <c r="H4262" s="43">
        <v>1632</v>
      </c>
      <c r="I4262" s="43" t="s">
        <v>76</v>
      </c>
      <c r="J4262" s="43" t="s">
        <v>146</v>
      </c>
      <c r="K4262" s="43">
        <f t="shared" si="528"/>
        <v>2012</v>
      </c>
      <c r="L4262" s="43">
        <f t="shared" si="529"/>
        <v>1</v>
      </c>
      <c r="M4262" s="43">
        <f t="shared" si="530"/>
        <v>0</v>
      </c>
      <c r="N4262" s="43">
        <f t="shared" si="531"/>
        <v>1</v>
      </c>
      <c r="O4262" s="43" t="str">
        <f t="shared" si="532"/>
        <v>B: 1-3%</v>
      </c>
      <c r="P4262" s="45">
        <f t="shared" si="533"/>
        <v>79948</v>
      </c>
      <c r="Q4262" s="45">
        <f>IF(L4262=1,F4262*INDEX(Asumsi!$B$5:$B$7,MATCH(I4262,Asumsi!$A$5:$A$7,0))-H4262,0)</f>
        <v>22842</v>
      </c>
      <c r="R4262" s="46">
        <f>MIN(G4262,INDEX(Asumsi!$C$5:$C$7,MATCH(I4262,Asumsi!$A$5:$A$7,0)))</f>
        <v>0.02</v>
      </c>
      <c r="S4262" s="43">
        <f t="shared" si="534"/>
        <v>0</v>
      </c>
      <c r="T4262" s="45">
        <f t="shared" si="535"/>
        <v>0</v>
      </c>
      <c r="U4262" s="45">
        <f>IF(L4262=1,F4262*INDEX(Asumsi!$B$5:$B$7,MATCH(I4262,Asumsi!$A$5:$A$7,0))-F4262*R4262,0)</f>
        <v>22842.400000000001</v>
      </c>
      <c r="V4262" s="45">
        <f>IF(S4262=1,U4262*(1-Asumsi!$B$10),U4262)</f>
        <v>22842.400000000001</v>
      </c>
    </row>
    <row r="4263" spans="1:22" x14ac:dyDescent="0.35">
      <c r="A4263" s="43">
        <v>20615</v>
      </c>
      <c r="B4263" s="43" t="s">
        <v>202</v>
      </c>
      <c r="C4263" s="43" t="s">
        <v>904</v>
      </c>
      <c r="D4263" s="44">
        <v>41014</v>
      </c>
      <c r="E4263" s="43">
        <v>29</v>
      </c>
      <c r="F4263" s="43">
        <v>302180</v>
      </c>
      <c r="G4263" s="43">
        <v>0.02</v>
      </c>
      <c r="H4263" s="43">
        <v>6044</v>
      </c>
      <c r="I4263" s="43" t="s">
        <v>76</v>
      </c>
      <c r="J4263" s="43" t="s">
        <v>145</v>
      </c>
      <c r="K4263" s="43">
        <f t="shared" si="528"/>
        <v>2012</v>
      </c>
      <c r="L4263" s="43">
        <f t="shared" si="529"/>
        <v>1</v>
      </c>
      <c r="M4263" s="43">
        <f t="shared" si="530"/>
        <v>0</v>
      </c>
      <c r="N4263" s="43">
        <f t="shared" si="531"/>
        <v>1</v>
      </c>
      <c r="O4263" s="43" t="str">
        <f t="shared" si="532"/>
        <v>B: 1-3%</v>
      </c>
      <c r="P4263" s="45">
        <f t="shared" si="533"/>
        <v>296136</v>
      </c>
      <c r="Q4263" s="45">
        <f>IF(L4263=1,F4263*INDEX(Asumsi!$B$5:$B$7,MATCH(I4263,Asumsi!$A$5:$A$7,0))-H4263,0)</f>
        <v>84610</v>
      </c>
      <c r="R4263" s="46">
        <f>MIN(G4263,INDEX(Asumsi!$C$5:$C$7,MATCH(I4263,Asumsi!$A$5:$A$7,0)))</f>
        <v>0.02</v>
      </c>
      <c r="S4263" s="43">
        <f t="shared" si="534"/>
        <v>0</v>
      </c>
      <c r="T4263" s="45">
        <f t="shared" si="535"/>
        <v>0</v>
      </c>
      <c r="U4263" s="45">
        <f>IF(L4263=1,F4263*INDEX(Asumsi!$B$5:$B$7,MATCH(I4263,Asumsi!$A$5:$A$7,0))-F4263*R4263,0)</f>
        <v>84610.4</v>
      </c>
      <c r="V4263" s="45">
        <f>IF(S4263=1,U4263*(1-Asumsi!$B$10),U4263)</f>
        <v>84610.4</v>
      </c>
    </row>
    <row r="4264" spans="1:22" x14ac:dyDescent="0.35">
      <c r="A4264" s="43">
        <v>20864</v>
      </c>
      <c r="B4264" s="43" t="s">
        <v>209</v>
      </c>
      <c r="C4264" s="43" t="s">
        <v>905</v>
      </c>
      <c r="D4264" s="44">
        <v>40883</v>
      </c>
      <c r="E4264" s="43">
        <v>19</v>
      </c>
      <c r="F4264" s="43">
        <v>502900</v>
      </c>
      <c r="G4264" s="43">
        <v>0.06</v>
      </c>
      <c r="H4264" s="43">
        <v>30174</v>
      </c>
      <c r="I4264" s="43" t="s">
        <v>75</v>
      </c>
      <c r="J4264" s="43" t="s">
        <v>144</v>
      </c>
      <c r="K4264" s="43">
        <f t="shared" si="528"/>
        <v>2011</v>
      </c>
      <c r="L4264" s="43">
        <f t="shared" si="529"/>
        <v>0</v>
      </c>
      <c r="M4264" s="43">
        <f t="shared" si="530"/>
        <v>1</v>
      </c>
      <c r="N4264" s="43">
        <f t="shared" si="531"/>
        <v>1</v>
      </c>
      <c r="O4264" s="43" t="str">
        <f t="shared" si="532"/>
        <v>C: 4-6%</v>
      </c>
      <c r="P4264" s="45">
        <f t="shared" si="533"/>
        <v>0</v>
      </c>
      <c r="Q4264" s="45">
        <f>IF(L4264=1,F4264*INDEX(Asumsi!$B$5:$B$7,MATCH(I4264,Asumsi!$A$5:$A$7,0))-H4264,0)</f>
        <v>0</v>
      </c>
      <c r="R4264" s="46">
        <f>MIN(G4264,INDEX(Asumsi!$C$5:$C$7,MATCH(I4264,Asumsi!$A$5:$A$7,0)))</f>
        <v>0.03</v>
      </c>
      <c r="S4264" s="43">
        <f t="shared" si="534"/>
        <v>1</v>
      </c>
      <c r="T4264" s="45">
        <f t="shared" si="535"/>
        <v>0</v>
      </c>
      <c r="U4264" s="45">
        <f>IF(L4264=1,F4264*INDEX(Asumsi!$B$5:$B$7,MATCH(I4264,Asumsi!$A$5:$A$7,0))-F4264*R4264,0)</f>
        <v>0</v>
      </c>
      <c r="V4264" s="45">
        <f>IF(S4264=1,U4264*(1-Asumsi!$B$10),U4264)</f>
        <v>0</v>
      </c>
    </row>
    <row r="4265" spans="1:22" x14ac:dyDescent="0.35">
      <c r="A4265" s="43">
        <v>20868</v>
      </c>
      <c r="B4265" s="43" t="s">
        <v>202</v>
      </c>
      <c r="C4265" s="43" t="s">
        <v>907</v>
      </c>
      <c r="D4265" s="44">
        <v>40460</v>
      </c>
      <c r="E4265" s="43">
        <v>9</v>
      </c>
      <c r="F4265" s="43">
        <v>3218380</v>
      </c>
      <c r="G4265" s="43">
        <v>0.03</v>
      </c>
      <c r="H4265" s="43">
        <v>96551</v>
      </c>
      <c r="I4265" s="43" t="s">
        <v>76</v>
      </c>
      <c r="J4265" s="43" t="s">
        <v>140</v>
      </c>
      <c r="K4265" s="43">
        <f t="shared" si="528"/>
        <v>2010</v>
      </c>
      <c r="L4265" s="43">
        <f t="shared" si="529"/>
        <v>1</v>
      </c>
      <c r="M4265" s="43">
        <f t="shared" si="530"/>
        <v>0</v>
      </c>
      <c r="N4265" s="43">
        <f t="shared" si="531"/>
        <v>1</v>
      </c>
      <c r="O4265" s="43" t="str">
        <f t="shared" si="532"/>
        <v>B: 1-3%</v>
      </c>
      <c r="P4265" s="45">
        <f t="shared" si="533"/>
        <v>3121829</v>
      </c>
      <c r="Q4265" s="45">
        <f>IF(L4265=1,F4265*INDEX(Asumsi!$B$5:$B$7,MATCH(I4265,Asumsi!$A$5:$A$7,0))-H4265,0)</f>
        <v>868963</v>
      </c>
      <c r="R4265" s="46">
        <f>MIN(G4265,INDEX(Asumsi!$C$5:$C$7,MATCH(I4265,Asumsi!$A$5:$A$7,0)))</f>
        <v>0.03</v>
      </c>
      <c r="S4265" s="43">
        <f t="shared" si="534"/>
        <v>0</v>
      </c>
      <c r="T4265" s="45">
        <f t="shared" si="535"/>
        <v>0</v>
      </c>
      <c r="U4265" s="45">
        <f>IF(L4265=1,F4265*INDEX(Asumsi!$B$5:$B$7,MATCH(I4265,Asumsi!$A$5:$A$7,0))-F4265*R4265,0)</f>
        <v>868962.6</v>
      </c>
      <c r="V4265" s="45">
        <f>IF(S4265=1,U4265*(1-Asumsi!$B$10),U4265)</f>
        <v>868962.6</v>
      </c>
    </row>
    <row r="4266" spans="1:22" x14ac:dyDescent="0.35">
      <c r="A4266" s="43">
        <v>21541</v>
      </c>
      <c r="B4266" s="43" t="s">
        <v>202</v>
      </c>
      <c r="C4266" s="43" t="s">
        <v>757</v>
      </c>
      <c r="D4266" s="44">
        <v>40094</v>
      </c>
      <c r="E4266" s="43">
        <v>43</v>
      </c>
      <c r="F4266" s="43">
        <v>6089400</v>
      </c>
      <c r="G4266" s="43">
        <v>0.04</v>
      </c>
      <c r="H4266" s="43">
        <v>243576</v>
      </c>
      <c r="I4266" s="43" t="s">
        <v>75</v>
      </c>
      <c r="J4266" s="43" t="s">
        <v>143</v>
      </c>
      <c r="K4266" s="43">
        <f t="shared" si="528"/>
        <v>2009</v>
      </c>
      <c r="L4266" s="43">
        <f t="shared" si="529"/>
        <v>1</v>
      </c>
      <c r="M4266" s="43">
        <f t="shared" si="530"/>
        <v>0</v>
      </c>
      <c r="N4266" s="43">
        <f t="shared" si="531"/>
        <v>1</v>
      </c>
      <c r="O4266" s="43" t="str">
        <f t="shared" si="532"/>
        <v>C: 4-6%</v>
      </c>
      <c r="P4266" s="45">
        <f t="shared" si="533"/>
        <v>5845824</v>
      </c>
      <c r="Q4266" s="45">
        <f>IF(L4266=1,F4266*INDEX(Asumsi!$B$5:$B$7,MATCH(I4266,Asumsi!$A$5:$A$7,0))-H4266,0)</f>
        <v>1583244</v>
      </c>
      <c r="R4266" s="46">
        <f>MIN(G4266,INDEX(Asumsi!$C$5:$C$7,MATCH(I4266,Asumsi!$A$5:$A$7,0)))</f>
        <v>0.03</v>
      </c>
      <c r="S4266" s="43">
        <f t="shared" si="534"/>
        <v>1</v>
      </c>
      <c r="T4266" s="45">
        <f t="shared" si="535"/>
        <v>60894.000000000015</v>
      </c>
      <c r="U4266" s="45">
        <f>IF(L4266=1,F4266*INDEX(Asumsi!$B$5:$B$7,MATCH(I4266,Asumsi!$A$5:$A$7,0))-F4266*R4266,0)</f>
        <v>1644138</v>
      </c>
      <c r="V4266" s="45">
        <f>IF(S4266=1,U4266*(1-Asumsi!$B$10),U4266)</f>
        <v>1561931.0999999999</v>
      </c>
    </row>
    <row r="4267" spans="1:22" x14ac:dyDescent="0.35">
      <c r="A4267" s="43">
        <v>22661</v>
      </c>
      <c r="B4267" s="43" t="s">
        <v>209</v>
      </c>
      <c r="C4267" s="43" t="s">
        <v>905</v>
      </c>
      <c r="D4267" s="44">
        <v>40447</v>
      </c>
      <c r="E4267" s="43">
        <v>11</v>
      </c>
      <c r="F4267" s="43">
        <v>36520</v>
      </c>
      <c r="G4267" s="43">
        <v>0.05</v>
      </c>
      <c r="H4267" s="43">
        <v>1826</v>
      </c>
      <c r="I4267" s="43" t="s">
        <v>76</v>
      </c>
      <c r="J4267" s="43" t="s">
        <v>147</v>
      </c>
      <c r="K4267" s="43">
        <f t="shared" si="528"/>
        <v>2010</v>
      </c>
      <c r="L4267" s="43">
        <f t="shared" si="529"/>
        <v>0</v>
      </c>
      <c r="M4267" s="43">
        <f t="shared" si="530"/>
        <v>1</v>
      </c>
      <c r="N4267" s="43">
        <f t="shared" si="531"/>
        <v>1</v>
      </c>
      <c r="O4267" s="43" t="str">
        <f t="shared" si="532"/>
        <v>C: 4-6%</v>
      </c>
      <c r="P4267" s="45">
        <f t="shared" si="533"/>
        <v>0</v>
      </c>
      <c r="Q4267" s="45">
        <f>IF(L4267=1,F4267*INDEX(Asumsi!$B$5:$B$7,MATCH(I4267,Asumsi!$A$5:$A$7,0))-H4267,0)</f>
        <v>0</v>
      </c>
      <c r="R4267" s="46">
        <f>MIN(G4267,INDEX(Asumsi!$C$5:$C$7,MATCH(I4267,Asumsi!$A$5:$A$7,0)))</f>
        <v>0.05</v>
      </c>
      <c r="S4267" s="43">
        <f t="shared" si="534"/>
        <v>0</v>
      </c>
      <c r="T4267" s="45">
        <f t="shared" si="535"/>
        <v>0</v>
      </c>
      <c r="U4267" s="45">
        <f>IF(L4267=1,F4267*INDEX(Asumsi!$B$5:$B$7,MATCH(I4267,Asumsi!$A$5:$A$7,0))-F4267*R4267,0)</f>
        <v>0</v>
      </c>
      <c r="V4267" s="45">
        <f>IF(S4267=1,U4267*(1-Asumsi!$B$10),U4267)</f>
        <v>0</v>
      </c>
    </row>
    <row r="4268" spans="1:22" x14ac:dyDescent="0.35">
      <c r="A4268" s="43">
        <v>22689</v>
      </c>
      <c r="B4268" s="43" t="s">
        <v>202</v>
      </c>
      <c r="C4268" s="43" t="s">
        <v>904</v>
      </c>
      <c r="D4268" s="44">
        <v>40825</v>
      </c>
      <c r="E4268" s="43">
        <v>39</v>
      </c>
      <c r="F4268" s="43">
        <v>4810000</v>
      </c>
      <c r="G4268" s="43">
        <v>0.1</v>
      </c>
      <c r="H4268" s="43">
        <v>481000</v>
      </c>
      <c r="I4268" s="43" t="s">
        <v>76</v>
      </c>
      <c r="J4268" s="43" t="s">
        <v>141</v>
      </c>
      <c r="K4268" s="43">
        <f t="shared" si="528"/>
        <v>2011</v>
      </c>
      <c r="L4268" s="43">
        <f t="shared" si="529"/>
        <v>1</v>
      </c>
      <c r="M4268" s="43">
        <f t="shared" si="530"/>
        <v>0</v>
      </c>
      <c r="N4268" s="43">
        <f t="shared" si="531"/>
        <v>1</v>
      </c>
      <c r="O4268" s="43" t="str">
        <f t="shared" si="532"/>
        <v>D: 7%+</v>
      </c>
      <c r="P4268" s="45">
        <f t="shared" si="533"/>
        <v>4329000</v>
      </c>
      <c r="Q4268" s="45">
        <f>IF(L4268=1,F4268*INDEX(Asumsi!$B$5:$B$7,MATCH(I4268,Asumsi!$A$5:$A$7,0))-H4268,0)</f>
        <v>962000</v>
      </c>
      <c r="R4268" s="46">
        <f>MIN(G4268,INDEX(Asumsi!$C$5:$C$7,MATCH(I4268,Asumsi!$A$5:$A$7,0)))</f>
        <v>0.05</v>
      </c>
      <c r="S4268" s="43">
        <f t="shared" si="534"/>
        <v>1</v>
      </c>
      <c r="T4268" s="45">
        <f t="shared" si="535"/>
        <v>240500</v>
      </c>
      <c r="U4268" s="45">
        <f>IF(L4268=1,F4268*INDEX(Asumsi!$B$5:$B$7,MATCH(I4268,Asumsi!$A$5:$A$7,0))-F4268*R4268,0)</f>
        <v>1202500</v>
      </c>
      <c r="V4268" s="45">
        <f>IF(S4268=1,U4268*(1-Asumsi!$B$10),U4268)</f>
        <v>1142375</v>
      </c>
    </row>
    <row r="4269" spans="1:22" x14ac:dyDescent="0.35">
      <c r="A4269" s="43">
        <v>23361</v>
      </c>
      <c r="B4269" s="43" t="s">
        <v>202</v>
      </c>
      <c r="C4269" s="43" t="s">
        <v>745</v>
      </c>
      <c r="D4269" s="44">
        <v>40362</v>
      </c>
      <c r="E4269" s="43">
        <v>2</v>
      </c>
      <c r="F4269" s="43">
        <v>6460</v>
      </c>
      <c r="G4269" s="43">
        <v>0.06</v>
      </c>
      <c r="H4269" s="43">
        <v>388</v>
      </c>
      <c r="I4269" s="43" t="s">
        <v>76</v>
      </c>
      <c r="J4269" s="43" t="s">
        <v>150</v>
      </c>
      <c r="K4269" s="43">
        <f t="shared" si="528"/>
        <v>2010</v>
      </c>
      <c r="L4269" s="43">
        <f t="shared" si="529"/>
        <v>1</v>
      </c>
      <c r="M4269" s="43">
        <f t="shared" si="530"/>
        <v>0</v>
      </c>
      <c r="N4269" s="43">
        <f t="shared" si="531"/>
        <v>1</v>
      </c>
      <c r="O4269" s="43" t="str">
        <f t="shared" si="532"/>
        <v>C: 4-6%</v>
      </c>
      <c r="P4269" s="45">
        <f t="shared" si="533"/>
        <v>6072</v>
      </c>
      <c r="Q4269" s="45">
        <f>IF(L4269=1,F4269*INDEX(Asumsi!$B$5:$B$7,MATCH(I4269,Asumsi!$A$5:$A$7,0))-H4269,0)</f>
        <v>1550</v>
      </c>
      <c r="R4269" s="46">
        <f>MIN(G4269,INDEX(Asumsi!$C$5:$C$7,MATCH(I4269,Asumsi!$A$5:$A$7,0)))</f>
        <v>0.05</v>
      </c>
      <c r="S4269" s="43">
        <f t="shared" si="534"/>
        <v>1</v>
      </c>
      <c r="T4269" s="45">
        <f t="shared" si="535"/>
        <v>64.599999999999966</v>
      </c>
      <c r="U4269" s="45">
        <f>IF(L4269=1,F4269*INDEX(Asumsi!$B$5:$B$7,MATCH(I4269,Asumsi!$A$5:$A$7,0))-F4269*R4269,0)</f>
        <v>1615</v>
      </c>
      <c r="V4269" s="45">
        <f>IF(S4269=1,U4269*(1-Asumsi!$B$10),U4269)</f>
        <v>1534.25</v>
      </c>
    </row>
    <row r="4270" spans="1:22" x14ac:dyDescent="0.35">
      <c r="A4270" s="43">
        <v>23396</v>
      </c>
      <c r="B4270" s="43" t="s">
        <v>202</v>
      </c>
      <c r="C4270" s="43" t="s">
        <v>757</v>
      </c>
      <c r="D4270" s="44">
        <v>40347</v>
      </c>
      <c r="E4270" s="43">
        <v>30</v>
      </c>
      <c r="F4270" s="43">
        <v>22962060</v>
      </c>
      <c r="G4270" s="43">
        <v>0.08</v>
      </c>
      <c r="H4270" s="43">
        <v>1836965</v>
      </c>
      <c r="I4270" s="43" t="s">
        <v>77</v>
      </c>
      <c r="J4270" s="43" t="s">
        <v>134</v>
      </c>
      <c r="K4270" s="43">
        <f t="shared" si="528"/>
        <v>2010</v>
      </c>
      <c r="L4270" s="43">
        <f t="shared" si="529"/>
        <v>1</v>
      </c>
      <c r="M4270" s="43">
        <f t="shared" si="530"/>
        <v>0</v>
      </c>
      <c r="N4270" s="43">
        <f t="shared" si="531"/>
        <v>1</v>
      </c>
      <c r="O4270" s="43" t="str">
        <f t="shared" si="532"/>
        <v>D: 7%+</v>
      </c>
      <c r="P4270" s="45">
        <f t="shared" si="533"/>
        <v>21125095</v>
      </c>
      <c r="Q4270" s="45">
        <f>IF(L4270=1,F4270*INDEX(Asumsi!$B$5:$B$7,MATCH(I4270,Asumsi!$A$5:$A$7,0))-H4270,0)</f>
        <v>5051653</v>
      </c>
      <c r="R4270" s="46">
        <f>MIN(G4270,INDEX(Asumsi!$C$5:$C$7,MATCH(I4270,Asumsi!$A$5:$A$7,0)))</f>
        <v>0.05</v>
      </c>
      <c r="S4270" s="43">
        <f t="shared" si="534"/>
        <v>1</v>
      </c>
      <c r="T4270" s="45">
        <f t="shared" si="535"/>
        <v>688861.79999999993</v>
      </c>
      <c r="U4270" s="45">
        <f>IF(L4270=1,F4270*INDEX(Asumsi!$B$5:$B$7,MATCH(I4270,Asumsi!$A$5:$A$7,0))-F4270*R4270,0)</f>
        <v>5740515</v>
      </c>
      <c r="V4270" s="45">
        <f>IF(S4270=1,U4270*(1-Asumsi!$B$10),U4270)</f>
        <v>5453489.25</v>
      </c>
    </row>
    <row r="4271" spans="1:22" x14ac:dyDescent="0.35">
      <c r="A4271" s="43">
        <v>23427</v>
      </c>
      <c r="B4271" s="43" t="s">
        <v>202</v>
      </c>
      <c r="C4271" s="43" t="s">
        <v>903</v>
      </c>
      <c r="D4271" s="44">
        <v>40763</v>
      </c>
      <c r="E4271" s="43">
        <v>30</v>
      </c>
      <c r="F4271" s="43">
        <v>885520</v>
      </c>
      <c r="G4271" s="43">
        <v>0.09</v>
      </c>
      <c r="H4271" s="43">
        <v>79697</v>
      </c>
      <c r="I4271" s="43" t="s">
        <v>76</v>
      </c>
      <c r="J4271" s="43" t="s">
        <v>138</v>
      </c>
      <c r="K4271" s="43">
        <f t="shared" si="528"/>
        <v>2011</v>
      </c>
      <c r="L4271" s="43">
        <f t="shared" si="529"/>
        <v>1</v>
      </c>
      <c r="M4271" s="43">
        <f t="shared" si="530"/>
        <v>0</v>
      </c>
      <c r="N4271" s="43">
        <f t="shared" si="531"/>
        <v>1</v>
      </c>
      <c r="O4271" s="43" t="str">
        <f t="shared" si="532"/>
        <v>D: 7%+</v>
      </c>
      <c r="P4271" s="45">
        <f t="shared" si="533"/>
        <v>805823</v>
      </c>
      <c r="Q4271" s="45">
        <f>IF(L4271=1,F4271*INDEX(Asumsi!$B$5:$B$7,MATCH(I4271,Asumsi!$A$5:$A$7,0))-H4271,0)</f>
        <v>185959</v>
      </c>
      <c r="R4271" s="46">
        <f>MIN(G4271,INDEX(Asumsi!$C$5:$C$7,MATCH(I4271,Asumsi!$A$5:$A$7,0)))</f>
        <v>0.05</v>
      </c>
      <c r="S4271" s="43">
        <f t="shared" si="534"/>
        <v>1</v>
      </c>
      <c r="T4271" s="45">
        <f t="shared" si="535"/>
        <v>35420.799999999996</v>
      </c>
      <c r="U4271" s="45">
        <f>IF(L4271=1,F4271*INDEX(Asumsi!$B$5:$B$7,MATCH(I4271,Asumsi!$A$5:$A$7,0))-F4271*R4271,0)</f>
        <v>221380</v>
      </c>
      <c r="V4271" s="45">
        <f>IF(S4271=1,U4271*(1-Asumsi!$B$10),U4271)</f>
        <v>210311</v>
      </c>
    </row>
    <row r="4272" spans="1:22" x14ac:dyDescent="0.35">
      <c r="A4272" s="43">
        <v>23751</v>
      </c>
      <c r="B4272" s="43" t="s">
        <v>202</v>
      </c>
      <c r="C4272" s="43" t="s">
        <v>909</v>
      </c>
      <c r="D4272" s="44">
        <v>39890</v>
      </c>
      <c r="E4272" s="43">
        <v>44</v>
      </c>
      <c r="F4272" s="43">
        <v>20728720</v>
      </c>
      <c r="G4272" s="43">
        <v>0.01</v>
      </c>
      <c r="H4272" s="43">
        <v>207287</v>
      </c>
      <c r="I4272" s="43" t="s">
        <v>75</v>
      </c>
      <c r="J4272" s="43" t="s">
        <v>143</v>
      </c>
      <c r="K4272" s="43">
        <f t="shared" si="528"/>
        <v>2009</v>
      </c>
      <c r="L4272" s="43">
        <f t="shared" si="529"/>
        <v>1</v>
      </c>
      <c r="M4272" s="43">
        <f t="shared" si="530"/>
        <v>0</v>
      </c>
      <c r="N4272" s="43">
        <f t="shared" si="531"/>
        <v>1</v>
      </c>
      <c r="O4272" s="43" t="str">
        <f t="shared" si="532"/>
        <v>B: 1-3%</v>
      </c>
      <c r="P4272" s="45">
        <f t="shared" si="533"/>
        <v>20521433</v>
      </c>
      <c r="Q4272" s="45">
        <f>IF(L4272=1,F4272*INDEX(Asumsi!$B$5:$B$7,MATCH(I4272,Asumsi!$A$5:$A$7,0))-H4272,0)</f>
        <v>6011329</v>
      </c>
      <c r="R4272" s="46">
        <f>MIN(G4272,INDEX(Asumsi!$C$5:$C$7,MATCH(I4272,Asumsi!$A$5:$A$7,0)))</f>
        <v>0.01</v>
      </c>
      <c r="S4272" s="43">
        <f t="shared" si="534"/>
        <v>0</v>
      </c>
      <c r="T4272" s="45">
        <f t="shared" si="535"/>
        <v>0</v>
      </c>
      <c r="U4272" s="45">
        <f>IF(L4272=1,F4272*INDEX(Asumsi!$B$5:$B$7,MATCH(I4272,Asumsi!$A$5:$A$7,0))-F4272*R4272,0)</f>
        <v>6011328.7999999998</v>
      </c>
      <c r="V4272" s="45">
        <f>IF(S4272=1,U4272*(1-Asumsi!$B$10),U4272)</f>
        <v>6011328.7999999998</v>
      </c>
    </row>
    <row r="4273" spans="1:22" x14ac:dyDescent="0.35">
      <c r="A4273" s="43">
        <v>23943</v>
      </c>
      <c r="B4273" s="43" t="s">
        <v>202</v>
      </c>
      <c r="C4273" s="43" t="s">
        <v>906</v>
      </c>
      <c r="D4273" s="44">
        <v>40717</v>
      </c>
      <c r="E4273" s="43">
        <v>24</v>
      </c>
      <c r="F4273" s="43">
        <v>753060</v>
      </c>
      <c r="G4273" s="43">
        <v>0.03</v>
      </c>
      <c r="H4273" s="43">
        <v>22592</v>
      </c>
      <c r="I4273" s="43" t="s">
        <v>76</v>
      </c>
      <c r="J4273" s="43" t="s">
        <v>147</v>
      </c>
      <c r="K4273" s="43">
        <f t="shared" si="528"/>
        <v>2011</v>
      </c>
      <c r="L4273" s="43">
        <f t="shared" si="529"/>
        <v>1</v>
      </c>
      <c r="M4273" s="43">
        <f t="shared" si="530"/>
        <v>0</v>
      </c>
      <c r="N4273" s="43">
        <f t="shared" si="531"/>
        <v>1</v>
      </c>
      <c r="O4273" s="43" t="str">
        <f t="shared" si="532"/>
        <v>B: 1-3%</v>
      </c>
      <c r="P4273" s="45">
        <f t="shared" si="533"/>
        <v>730468</v>
      </c>
      <c r="Q4273" s="45">
        <f>IF(L4273=1,F4273*INDEX(Asumsi!$B$5:$B$7,MATCH(I4273,Asumsi!$A$5:$A$7,0))-H4273,0)</f>
        <v>203326</v>
      </c>
      <c r="R4273" s="46">
        <f>MIN(G4273,INDEX(Asumsi!$C$5:$C$7,MATCH(I4273,Asumsi!$A$5:$A$7,0)))</f>
        <v>0.03</v>
      </c>
      <c r="S4273" s="43">
        <f t="shared" si="534"/>
        <v>0</v>
      </c>
      <c r="T4273" s="45">
        <f t="shared" si="535"/>
        <v>0</v>
      </c>
      <c r="U4273" s="45">
        <f>IF(L4273=1,F4273*INDEX(Asumsi!$B$5:$B$7,MATCH(I4273,Asumsi!$A$5:$A$7,0))-F4273*R4273,0)</f>
        <v>203326.2</v>
      </c>
      <c r="V4273" s="45">
        <f>IF(S4273=1,U4273*(1-Asumsi!$B$10),U4273)</f>
        <v>203326.2</v>
      </c>
    </row>
    <row r="4274" spans="1:22" x14ac:dyDescent="0.35">
      <c r="A4274" s="43">
        <v>24608</v>
      </c>
      <c r="B4274" s="43" t="s">
        <v>202</v>
      </c>
      <c r="C4274" s="43" t="s">
        <v>757</v>
      </c>
      <c r="D4274" s="44">
        <v>41135</v>
      </c>
      <c r="E4274" s="43">
        <v>50</v>
      </c>
      <c r="F4274" s="43">
        <v>394720</v>
      </c>
      <c r="G4274" s="43">
        <v>7.0000000000000007E-2</v>
      </c>
      <c r="H4274" s="43">
        <v>27630</v>
      </c>
      <c r="I4274" s="43" t="s">
        <v>76</v>
      </c>
      <c r="J4274" s="43" t="s">
        <v>138</v>
      </c>
      <c r="K4274" s="43">
        <f t="shared" si="528"/>
        <v>2012</v>
      </c>
      <c r="L4274" s="43">
        <f t="shared" si="529"/>
        <v>1</v>
      </c>
      <c r="M4274" s="43">
        <f t="shared" si="530"/>
        <v>0</v>
      </c>
      <c r="N4274" s="43">
        <f t="shared" si="531"/>
        <v>1</v>
      </c>
      <c r="O4274" s="43" t="str">
        <f t="shared" si="532"/>
        <v>D: 7%+</v>
      </c>
      <c r="P4274" s="45">
        <f t="shared" si="533"/>
        <v>367090</v>
      </c>
      <c r="Q4274" s="45">
        <f>IF(L4274=1,F4274*INDEX(Asumsi!$B$5:$B$7,MATCH(I4274,Asumsi!$A$5:$A$7,0))-H4274,0)</f>
        <v>90786</v>
      </c>
      <c r="R4274" s="46">
        <f>MIN(G4274,INDEX(Asumsi!$C$5:$C$7,MATCH(I4274,Asumsi!$A$5:$A$7,0)))</f>
        <v>0.05</v>
      </c>
      <c r="S4274" s="43">
        <f t="shared" si="534"/>
        <v>1</v>
      </c>
      <c r="T4274" s="45">
        <f t="shared" si="535"/>
        <v>7894.4000000000015</v>
      </c>
      <c r="U4274" s="45">
        <f>IF(L4274=1,F4274*INDEX(Asumsi!$B$5:$B$7,MATCH(I4274,Asumsi!$A$5:$A$7,0))-F4274*R4274,0)</f>
        <v>98680</v>
      </c>
      <c r="V4274" s="45">
        <f>IF(S4274=1,U4274*(1-Asumsi!$B$10),U4274)</f>
        <v>93746</v>
      </c>
    </row>
    <row r="4275" spans="1:22" x14ac:dyDescent="0.35">
      <c r="A4275" s="43">
        <v>25507</v>
      </c>
      <c r="B4275" s="43" t="s">
        <v>202</v>
      </c>
      <c r="C4275" s="43" t="s">
        <v>774</v>
      </c>
      <c r="D4275" s="44">
        <v>40030</v>
      </c>
      <c r="E4275" s="43">
        <v>8</v>
      </c>
      <c r="F4275" s="43">
        <v>1110400</v>
      </c>
      <c r="G4275" s="43">
        <v>0.06</v>
      </c>
      <c r="H4275" s="43">
        <v>66624</v>
      </c>
      <c r="I4275" s="43" t="s">
        <v>76</v>
      </c>
      <c r="J4275" s="43" t="s">
        <v>140</v>
      </c>
      <c r="K4275" s="43">
        <f t="shared" si="528"/>
        <v>2009</v>
      </c>
      <c r="L4275" s="43">
        <f t="shared" si="529"/>
        <v>1</v>
      </c>
      <c r="M4275" s="43">
        <f t="shared" si="530"/>
        <v>0</v>
      </c>
      <c r="N4275" s="43">
        <f t="shared" si="531"/>
        <v>1</v>
      </c>
      <c r="O4275" s="43" t="str">
        <f t="shared" si="532"/>
        <v>C: 4-6%</v>
      </c>
      <c r="P4275" s="45">
        <f t="shared" si="533"/>
        <v>1043776</v>
      </c>
      <c r="Q4275" s="45">
        <f>IF(L4275=1,F4275*INDEX(Asumsi!$B$5:$B$7,MATCH(I4275,Asumsi!$A$5:$A$7,0))-H4275,0)</f>
        <v>266496</v>
      </c>
      <c r="R4275" s="46">
        <f>MIN(G4275,INDEX(Asumsi!$C$5:$C$7,MATCH(I4275,Asumsi!$A$5:$A$7,0)))</f>
        <v>0.05</v>
      </c>
      <c r="S4275" s="43">
        <f t="shared" si="534"/>
        <v>1</v>
      </c>
      <c r="T4275" s="45">
        <f t="shared" si="535"/>
        <v>11103.999999999995</v>
      </c>
      <c r="U4275" s="45">
        <f>IF(L4275=1,F4275*INDEX(Asumsi!$B$5:$B$7,MATCH(I4275,Asumsi!$A$5:$A$7,0))-F4275*R4275,0)</f>
        <v>277600</v>
      </c>
      <c r="V4275" s="45">
        <f>IF(S4275=1,U4275*(1-Asumsi!$B$10),U4275)</f>
        <v>263720</v>
      </c>
    </row>
    <row r="4276" spans="1:22" x14ac:dyDescent="0.35">
      <c r="A4276" s="43">
        <v>25509</v>
      </c>
      <c r="B4276" s="43" t="s">
        <v>202</v>
      </c>
      <c r="C4276" s="43" t="s">
        <v>757</v>
      </c>
      <c r="D4276" s="44">
        <v>39955</v>
      </c>
      <c r="E4276" s="43">
        <v>43</v>
      </c>
      <c r="F4276" s="43">
        <v>424560</v>
      </c>
      <c r="G4276" s="43">
        <v>0.06</v>
      </c>
      <c r="H4276" s="43">
        <v>25474</v>
      </c>
      <c r="I4276" s="43" t="s">
        <v>76</v>
      </c>
      <c r="J4276" s="43" t="s">
        <v>138</v>
      </c>
      <c r="K4276" s="43">
        <f t="shared" si="528"/>
        <v>2009</v>
      </c>
      <c r="L4276" s="43">
        <f t="shared" si="529"/>
        <v>1</v>
      </c>
      <c r="M4276" s="43">
        <f t="shared" si="530"/>
        <v>0</v>
      </c>
      <c r="N4276" s="43">
        <f t="shared" si="531"/>
        <v>1</v>
      </c>
      <c r="O4276" s="43" t="str">
        <f t="shared" si="532"/>
        <v>C: 4-6%</v>
      </c>
      <c r="P4276" s="45">
        <f t="shared" si="533"/>
        <v>399086</v>
      </c>
      <c r="Q4276" s="45">
        <f>IF(L4276=1,F4276*INDEX(Asumsi!$B$5:$B$7,MATCH(I4276,Asumsi!$A$5:$A$7,0))-H4276,0)</f>
        <v>101894</v>
      </c>
      <c r="R4276" s="46">
        <f>MIN(G4276,INDEX(Asumsi!$C$5:$C$7,MATCH(I4276,Asumsi!$A$5:$A$7,0)))</f>
        <v>0.05</v>
      </c>
      <c r="S4276" s="43">
        <f t="shared" si="534"/>
        <v>1</v>
      </c>
      <c r="T4276" s="45">
        <f t="shared" si="535"/>
        <v>4245.5999999999976</v>
      </c>
      <c r="U4276" s="45">
        <f>IF(L4276=1,F4276*INDEX(Asumsi!$B$5:$B$7,MATCH(I4276,Asumsi!$A$5:$A$7,0))-F4276*R4276,0)</f>
        <v>106140</v>
      </c>
      <c r="V4276" s="45">
        <f>IF(S4276=1,U4276*(1-Asumsi!$B$10),U4276)</f>
        <v>100833</v>
      </c>
    </row>
    <row r="4277" spans="1:22" x14ac:dyDescent="0.35">
      <c r="A4277" s="43">
        <v>25952</v>
      </c>
      <c r="B4277" s="43" t="s">
        <v>209</v>
      </c>
      <c r="C4277" s="43" t="s">
        <v>774</v>
      </c>
      <c r="D4277" s="44">
        <v>40425</v>
      </c>
      <c r="E4277" s="43">
        <v>50</v>
      </c>
      <c r="F4277" s="43">
        <v>5728201</v>
      </c>
      <c r="G4277" s="43">
        <v>0.03</v>
      </c>
      <c r="H4277" s="43">
        <v>171846</v>
      </c>
      <c r="I4277" s="43" t="s">
        <v>77</v>
      </c>
      <c r="J4277" s="43" t="s">
        <v>137</v>
      </c>
      <c r="K4277" s="43">
        <f t="shared" si="528"/>
        <v>2010</v>
      </c>
      <c r="L4277" s="43">
        <f t="shared" si="529"/>
        <v>0</v>
      </c>
      <c r="M4277" s="43">
        <f t="shared" si="530"/>
        <v>1</v>
      </c>
      <c r="N4277" s="43">
        <f t="shared" si="531"/>
        <v>1</v>
      </c>
      <c r="O4277" s="43" t="str">
        <f t="shared" si="532"/>
        <v>B: 1-3%</v>
      </c>
      <c r="P4277" s="45">
        <f t="shared" si="533"/>
        <v>0</v>
      </c>
      <c r="Q4277" s="45">
        <f>IF(L4277=1,F4277*INDEX(Asumsi!$B$5:$B$7,MATCH(I4277,Asumsi!$A$5:$A$7,0))-H4277,0)</f>
        <v>0</v>
      </c>
      <c r="R4277" s="46">
        <f>MIN(G4277,INDEX(Asumsi!$C$5:$C$7,MATCH(I4277,Asumsi!$A$5:$A$7,0)))</f>
        <v>0.03</v>
      </c>
      <c r="S4277" s="43">
        <f t="shared" si="534"/>
        <v>0</v>
      </c>
      <c r="T4277" s="45">
        <f t="shared" si="535"/>
        <v>0</v>
      </c>
      <c r="U4277" s="45">
        <f>IF(L4277=1,F4277*INDEX(Asumsi!$B$5:$B$7,MATCH(I4277,Asumsi!$A$5:$A$7,0))-F4277*R4277,0)</f>
        <v>0</v>
      </c>
      <c r="V4277" s="45">
        <f>IF(S4277=1,U4277*(1-Asumsi!$B$10),U4277)</f>
        <v>0</v>
      </c>
    </row>
    <row r="4278" spans="1:22" x14ac:dyDescent="0.35">
      <c r="A4278" s="43">
        <v>26336</v>
      </c>
      <c r="B4278" s="43" t="s">
        <v>202</v>
      </c>
      <c r="C4278" s="43" t="s">
        <v>904</v>
      </c>
      <c r="D4278" s="44">
        <v>41055</v>
      </c>
      <c r="E4278" s="43">
        <v>39</v>
      </c>
      <c r="F4278" s="43">
        <v>3033640</v>
      </c>
      <c r="G4278" s="43">
        <v>0.1</v>
      </c>
      <c r="H4278" s="43">
        <v>303364</v>
      </c>
      <c r="I4278" s="43" t="s">
        <v>77</v>
      </c>
      <c r="J4278" s="43" t="s">
        <v>142</v>
      </c>
      <c r="K4278" s="43">
        <f t="shared" si="528"/>
        <v>2012</v>
      </c>
      <c r="L4278" s="43">
        <f t="shared" si="529"/>
        <v>1</v>
      </c>
      <c r="M4278" s="43">
        <f t="shared" si="530"/>
        <v>0</v>
      </c>
      <c r="N4278" s="43">
        <f t="shared" si="531"/>
        <v>1</v>
      </c>
      <c r="O4278" s="43" t="str">
        <f t="shared" si="532"/>
        <v>D: 7%+</v>
      </c>
      <c r="P4278" s="45">
        <f t="shared" si="533"/>
        <v>2730276</v>
      </c>
      <c r="Q4278" s="45">
        <f>IF(L4278=1,F4278*INDEX(Asumsi!$B$5:$B$7,MATCH(I4278,Asumsi!$A$5:$A$7,0))-H4278,0)</f>
        <v>606728</v>
      </c>
      <c r="R4278" s="46">
        <f>MIN(G4278,INDEX(Asumsi!$C$5:$C$7,MATCH(I4278,Asumsi!$A$5:$A$7,0)))</f>
        <v>0.05</v>
      </c>
      <c r="S4278" s="43">
        <f t="shared" si="534"/>
        <v>1</v>
      </c>
      <c r="T4278" s="45">
        <f t="shared" si="535"/>
        <v>151682</v>
      </c>
      <c r="U4278" s="45">
        <f>IF(L4278=1,F4278*INDEX(Asumsi!$B$5:$B$7,MATCH(I4278,Asumsi!$A$5:$A$7,0))-F4278*R4278,0)</f>
        <v>758410</v>
      </c>
      <c r="V4278" s="45">
        <f>IF(S4278=1,U4278*(1-Asumsi!$B$10),U4278)</f>
        <v>720489.5</v>
      </c>
    </row>
    <row r="4279" spans="1:22" x14ac:dyDescent="0.35">
      <c r="A4279" s="43">
        <v>27558</v>
      </c>
      <c r="B4279" s="43" t="s">
        <v>202</v>
      </c>
      <c r="C4279" s="43" t="s">
        <v>903</v>
      </c>
      <c r="D4279" s="44">
        <v>40731</v>
      </c>
      <c r="E4279" s="43">
        <v>21</v>
      </c>
      <c r="F4279" s="43">
        <v>846480</v>
      </c>
      <c r="G4279" s="43">
        <v>0.1</v>
      </c>
      <c r="H4279" s="43">
        <v>84648</v>
      </c>
      <c r="I4279" s="43" t="s">
        <v>76</v>
      </c>
      <c r="J4279" s="43" t="s">
        <v>138</v>
      </c>
      <c r="K4279" s="43">
        <f t="shared" si="528"/>
        <v>2011</v>
      </c>
      <c r="L4279" s="43">
        <f t="shared" si="529"/>
        <v>1</v>
      </c>
      <c r="M4279" s="43">
        <f t="shared" si="530"/>
        <v>0</v>
      </c>
      <c r="N4279" s="43">
        <f t="shared" si="531"/>
        <v>1</v>
      </c>
      <c r="O4279" s="43" t="str">
        <f t="shared" si="532"/>
        <v>D: 7%+</v>
      </c>
      <c r="P4279" s="45">
        <f t="shared" si="533"/>
        <v>761832</v>
      </c>
      <c r="Q4279" s="45">
        <f>IF(L4279=1,F4279*INDEX(Asumsi!$B$5:$B$7,MATCH(I4279,Asumsi!$A$5:$A$7,0))-H4279,0)</f>
        <v>169296</v>
      </c>
      <c r="R4279" s="46">
        <f>MIN(G4279,INDEX(Asumsi!$C$5:$C$7,MATCH(I4279,Asumsi!$A$5:$A$7,0)))</f>
        <v>0.05</v>
      </c>
      <c r="S4279" s="43">
        <f t="shared" si="534"/>
        <v>1</v>
      </c>
      <c r="T4279" s="45">
        <f t="shared" si="535"/>
        <v>42324</v>
      </c>
      <c r="U4279" s="45">
        <f>IF(L4279=1,F4279*INDEX(Asumsi!$B$5:$B$7,MATCH(I4279,Asumsi!$A$5:$A$7,0))-F4279*R4279,0)</f>
        <v>211620</v>
      </c>
      <c r="V4279" s="45">
        <f>IF(S4279=1,U4279*(1-Asumsi!$B$10),U4279)</f>
        <v>201039</v>
      </c>
    </row>
    <row r="4280" spans="1:22" x14ac:dyDescent="0.35">
      <c r="A4280" s="43">
        <v>27969</v>
      </c>
      <c r="B4280" s="43" t="s">
        <v>202</v>
      </c>
      <c r="C4280" s="43" t="s">
        <v>774</v>
      </c>
      <c r="D4280" s="44">
        <v>40337</v>
      </c>
      <c r="E4280" s="43">
        <v>43</v>
      </c>
      <c r="F4280" s="43">
        <v>11355740</v>
      </c>
      <c r="G4280" s="43">
        <v>0.04</v>
      </c>
      <c r="H4280" s="43">
        <v>454230</v>
      </c>
      <c r="I4280" s="43" t="s">
        <v>75</v>
      </c>
      <c r="J4280" s="43" t="s">
        <v>143</v>
      </c>
      <c r="K4280" s="43">
        <f t="shared" si="528"/>
        <v>2010</v>
      </c>
      <c r="L4280" s="43">
        <f t="shared" si="529"/>
        <v>1</v>
      </c>
      <c r="M4280" s="43">
        <f t="shared" si="530"/>
        <v>0</v>
      </c>
      <c r="N4280" s="43">
        <f t="shared" si="531"/>
        <v>1</v>
      </c>
      <c r="O4280" s="43" t="str">
        <f t="shared" si="532"/>
        <v>C: 4-6%</v>
      </c>
      <c r="P4280" s="45">
        <f t="shared" si="533"/>
        <v>10901510</v>
      </c>
      <c r="Q4280" s="45">
        <f>IF(L4280=1,F4280*INDEX(Asumsi!$B$5:$B$7,MATCH(I4280,Asumsi!$A$5:$A$7,0))-H4280,0)</f>
        <v>2952492</v>
      </c>
      <c r="R4280" s="46">
        <f>MIN(G4280,INDEX(Asumsi!$C$5:$C$7,MATCH(I4280,Asumsi!$A$5:$A$7,0)))</f>
        <v>0.03</v>
      </c>
      <c r="S4280" s="43">
        <f t="shared" si="534"/>
        <v>1</v>
      </c>
      <c r="T4280" s="45">
        <f t="shared" si="535"/>
        <v>113557.40000000002</v>
      </c>
      <c r="U4280" s="45">
        <f>IF(L4280=1,F4280*INDEX(Asumsi!$B$5:$B$7,MATCH(I4280,Asumsi!$A$5:$A$7,0))-F4280*R4280,0)</f>
        <v>3066049.8</v>
      </c>
      <c r="V4280" s="45">
        <f>IF(S4280=1,U4280*(1-Asumsi!$B$10),U4280)</f>
        <v>2912747.3099999996</v>
      </c>
    </row>
    <row r="4281" spans="1:22" x14ac:dyDescent="0.35">
      <c r="A4281" s="43">
        <v>29637</v>
      </c>
      <c r="B4281" s="43" t="s">
        <v>202</v>
      </c>
      <c r="C4281" s="43" t="s">
        <v>740</v>
      </c>
      <c r="D4281" s="44">
        <v>39958</v>
      </c>
      <c r="E4281" s="43">
        <v>34</v>
      </c>
      <c r="F4281" s="43">
        <v>1196380</v>
      </c>
      <c r="G4281" s="43">
        <v>0.09</v>
      </c>
      <c r="H4281" s="43">
        <v>107674</v>
      </c>
      <c r="I4281" s="43" t="s">
        <v>77</v>
      </c>
      <c r="J4281" s="43" t="s">
        <v>134</v>
      </c>
      <c r="K4281" s="43">
        <f t="shared" si="528"/>
        <v>2009</v>
      </c>
      <c r="L4281" s="43">
        <f t="shared" si="529"/>
        <v>1</v>
      </c>
      <c r="M4281" s="43">
        <f t="shared" si="530"/>
        <v>0</v>
      </c>
      <c r="N4281" s="43">
        <f t="shared" si="531"/>
        <v>1</v>
      </c>
      <c r="O4281" s="43" t="str">
        <f t="shared" si="532"/>
        <v>D: 7%+</v>
      </c>
      <c r="P4281" s="45">
        <f t="shared" si="533"/>
        <v>1088706</v>
      </c>
      <c r="Q4281" s="45">
        <f>IF(L4281=1,F4281*INDEX(Asumsi!$B$5:$B$7,MATCH(I4281,Asumsi!$A$5:$A$7,0))-H4281,0)</f>
        <v>251240</v>
      </c>
      <c r="R4281" s="46">
        <f>MIN(G4281,INDEX(Asumsi!$C$5:$C$7,MATCH(I4281,Asumsi!$A$5:$A$7,0)))</f>
        <v>0.05</v>
      </c>
      <c r="S4281" s="43">
        <f t="shared" si="534"/>
        <v>1</v>
      </c>
      <c r="T4281" s="45">
        <f t="shared" si="535"/>
        <v>47855.19999999999</v>
      </c>
      <c r="U4281" s="45">
        <f>IF(L4281=1,F4281*INDEX(Asumsi!$B$5:$B$7,MATCH(I4281,Asumsi!$A$5:$A$7,0))-F4281*R4281,0)</f>
        <v>299095</v>
      </c>
      <c r="V4281" s="45">
        <f>IF(S4281=1,U4281*(1-Asumsi!$B$10),U4281)</f>
        <v>284140.25</v>
      </c>
    </row>
    <row r="4282" spans="1:22" x14ac:dyDescent="0.35">
      <c r="A4282" s="43">
        <v>30469</v>
      </c>
      <c r="B4282" s="43" t="s">
        <v>209</v>
      </c>
      <c r="C4282" s="43" t="s">
        <v>903</v>
      </c>
      <c r="D4282" s="44">
        <v>41268</v>
      </c>
      <c r="E4282" s="43">
        <v>46</v>
      </c>
      <c r="F4282" s="43">
        <v>608520</v>
      </c>
      <c r="G4282" s="43">
        <v>0.1</v>
      </c>
      <c r="H4282" s="43">
        <v>60852</v>
      </c>
      <c r="I4282" s="43" t="s">
        <v>76</v>
      </c>
      <c r="J4282" s="43" t="s">
        <v>147</v>
      </c>
      <c r="K4282" s="43">
        <f t="shared" si="528"/>
        <v>2012</v>
      </c>
      <c r="L4282" s="43">
        <f t="shared" si="529"/>
        <v>0</v>
      </c>
      <c r="M4282" s="43">
        <f t="shared" si="530"/>
        <v>1</v>
      </c>
      <c r="N4282" s="43">
        <f t="shared" si="531"/>
        <v>1</v>
      </c>
      <c r="O4282" s="43" t="str">
        <f t="shared" si="532"/>
        <v>D: 7%+</v>
      </c>
      <c r="P4282" s="45">
        <f t="shared" si="533"/>
        <v>0</v>
      </c>
      <c r="Q4282" s="45">
        <f>IF(L4282=1,F4282*INDEX(Asumsi!$B$5:$B$7,MATCH(I4282,Asumsi!$A$5:$A$7,0))-H4282,0)</f>
        <v>0</v>
      </c>
      <c r="R4282" s="46">
        <f>MIN(G4282,INDEX(Asumsi!$C$5:$C$7,MATCH(I4282,Asumsi!$A$5:$A$7,0)))</f>
        <v>0.05</v>
      </c>
      <c r="S4282" s="43">
        <f t="shared" si="534"/>
        <v>1</v>
      </c>
      <c r="T4282" s="45">
        <f t="shared" si="535"/>
        <v>0</v>
      </c>
      <c r="U4282" s="45">
        <f>IF(L4282=1,F4282*INDEX(Asumsi!$B$5:$B$7,MATCH(I4282,Asumsi!$A$5:$A$7,0))-F4282*R4282,0)</f>
        <v>0</v>
      </c>
      <c r="V4282" s="45">
        <f>IF(S4282=1,U4282*(1-Asumsi!$B$10),U4282)</f>
        <v>0</v>
      </c>
    </row>
    <row r="4283" spans="1:22" x14ac:dyDescent="0.35">
      <c r="A4283" s="43">
        <v>31460</v>
      </c>
      <c r="B4283" s="43" t="s">
        <v>202</v>
      </c>
      <c r="C4283" s="43" t="s">
        <v>745</v>
      </c>
      <c r="D4283" s="44">
        <v>41147</v>
      </c>
      <c r="E4283" s="43">
        <v>9</v>
      </c>
      <c r="F4283" s="43">
        <v>1981340</v>
      </c>
      <c r="G4283" s="43">
        <v>0.08</v>
      </c>
      <c r="H4283" s="43">
        <v>158507</v>
      </c>
      <c r="I4283" s="43" t="s">
        <v>76</v>
      </c>
      <c r="J4283" s="43" t="s">
        <v>140</v>
      </c>
      <c r="K4283" s="43">
        <f t="shared" si="528"/>
        <v>2012</v>
      </c>
      <c r="L4283" s="43">
        <f t="shared" si="529"/>
        <v>1</v>
      </c>
      <c r="M4283" s="43">
        <f t="shared" si="530"/>
        <v>0</v>
      </c>
      <c r="N4283" s="43">
        <f t="shared" si="531"/>
        <v>1</v>
      </c>
      <c r="O4283" s="43" t="str">
        <f t="shared" si="532"/>
        <v>D: 7%+</v>
      </c>
      <c r="P4283" s="45">
        <f t="shared" si="533"/>
        <v>1822833</v>
      </c>
      <c r="Q4283" s="45">
        <f>IF(L4283=1,F4283*INDEX(Asumsi!$B$5:$B$7,MATCH(I4283,Asumsi!$A$5:$A$7,0))-H4283,0)</f>
        <v>435895</v>
      </c>
      <c r="R4283" s="46">
        <f>MIN(G4283,INDEX(Asumsi!$C$5:$C$7,MATCH(I4283,Asumsi!$A$5:$A$7,0)))</f>
        <v>0.05</v>
      </c>
      <c r="S4283" s="43">
        <f t="shared" si="534"/>
        <v>1</v>
      </c>
      <c r="T4283" s="45">
        <f t="shared" si="535"/>
        <v>59440.2</v>
      </c>
      <c r="U4283" s="45">
        <f>IF(L4283=1,F4283*INDEX(Asumsi!$B$5:$B$7,MATCH(I4283,Asumsi!$A$5:$A$7,0))-F4283*R4283,0)</f>
        <v>495335</v>
      </c>
      <c r="V4283" s="45">
        <f>IF(S4283=1,U4283*(1-Asumsi!$B$10),U4283)</f>
        <v>470568.25</v>
      </c>
    </row>
    <row r="4284" spans="1:22" x14ac:dyDescent="0.35">
      <c r="A4284" s="43">
        <v>31939</v>
      </c>
      <c r="B4284" s="43" t="s">
        <v>202</v>
      </c>
      <c r="C4284" s="43" t="s">
        <v>830</v>
      </c>
      <c r="D4284" s="44">
        <v>40719</v>
      </c>
      <c r="E4284" s="43">
        <v>13</v>
      </c>
      <c r="F4284" s="43">
        <v>3013675</v>
      </c>
      <c r="G4284" s="43">
        <v>7.0000000000000007E-2</v>
      </c>
      <c r="H4284" s="43">
        <v>210957</v>
      </c>
      <c r="I4284" s="43" t="s">
        <v>77</v>
      </c>
      <c r="J4284" s="43" t="s">
        <v>137</v>
      </c>
      <c r="K4284" s="43">
        <f t="shared" si="528"/>
        <v>2011</v>
      </c>
      <c r="L4284" s="43">
        <f t="shared" si="529"/>
        <v>1</v>
      </c>
      <c r="M4284" s="43">
        <f t="shared" si="530"/>
        <v>0</v>
      </c>
      <c r="N4284" s="43">
        <f t="shared" si="531"/>
        <v>1</v>
      </c>
      <c r="O4284" s="43" t="str">
        <f t="shared" si="532"/>
        <v>D: 7%+</v>
      </c>
      <c r="P4284" s="45">
        <f t="shared" si="533"/>
        <v>2802718</v>
      </c>
      <c r="Q4284" s="45">
        <f>IF(L4284=1,F4284*INDEX(Asumsi!$B$5:$B$7,MATCH(I4284,Asumsi!$A$5:$A$7,0))-H4284,0)</f>
        <v>693145.5</v>
      </c>
      <c r="R4284" s="46">
        <f>MIN(G4284,INDEX(Asumsi!$C$5:$C$7,MATCH(I4284,Asumsi!$A$5:$A$7,0)))</f>
        <v>0.05</v>
      </c>
      <c r="S4284" s="43">
        <f t="shared" si="534"/>
        <v>1</v>
      </c>
      <c r="T4284" s="45">
        <f t="shared" si="535"/>
        <v>60273.500000000015</v>
      </c>
      <c r="U4284" s="45">
        <f>IF(L4284=1,F4284*INDEX(Asumsi!$B$5:$B$7,MATCH(I4284,Asumsi!$A$5:$A$7,0))-F4284*R4284,0)</f>
        <v>753418.75</v>
      </c>
      <c r="V4284" s="45">
        <f>IF(S4284=1,U4284*(1-Asumsi!$B$10),U4284)</f>
        <v>715747.8125</v>
      </c>
    </row>
    <row r="4285" spans="1:22" x14ac:dyDescent="0.35">
      <c r="A4285" s="43">
        <v>33826</v>
      </c>
      <c r="B4285" s="43" t="s">
        <v>202</v>
      </c>
      <c r="C4285" s="43" t="s">
        <v>830</v>
      </c>
      <c r="D4285" s="44">
        <v>40531</v>
      </c>
      <c r="E4285" s="43">
        <v>13</v>
      </c>
      <c r="F4285" s="43">
        <v>371660</v>
      </c>
      <c r="G4285" s="43">
        <v>0.03</v>
      </c>
      <c r="H4285" s="43">
        <v>11150</v>
      </c>
      <c r="I4285" s="43" t="s">
        <v>75</v>
      </c>
      <c r="J4285" s="43" t="s">
        <v>144</v>
      </c>
      <c r="K4285" s="43">
        <f t="shared" si="528"/>
        <v>2010</v>
      </c>
      <c r="L4285" s="43">
        <f t="shared" si="529"/>
        <v>1</v>
      </c>
      <c r="M4285" s="43">
        <f t="shared" si="530"/>
        <v>0</v>
      </c>
      <c r="N4285" s="43">
        <f t="shared" si="531"/>
        <v>1</v>
      </c>
      <c r="O4285" s="43" t="str">
        <f t="shared" si="532"/>
        <v>B: 1-3%</v>
      </c>
      <c r="P4285" s="45">
        <f t="shared" si="533"/>
        <v>360510</v>
      </c>
      <c r="Q4285" s="45">
        <f>IF(L4285=1,F4285*INDEX(Asumsi!$B$5:$B$7,MATCH(I4285,Asumsi!$A$5:$A$7,0))-H4285,0)</f>
        <v>100348</v>
      </c>
      <c r="R4285" s="46">
        <f>MIN(G4285,INDEX(Asumsi!$C$5:$C$7,MATCH(I4285,Asumsi!$A$5:$A$7,0)))</f>
        <v>0.03</v>
      </c>
      <c r="S4285" s="43">
        <f t="shared" si="534"/>
        <v>0</v>
      </c>
      <c r="T4285" s="45">
        <f t="shared" si="535"/>
        <v>0</v>
      </c>
      <c r="U4285" s="45">
        <f>IF(L4285=1,F4285*INDEX(Asumsi!$B$5:$B$7,MATCH(I4285,Asumsi!$A$5:$A$7,0))-F4285*R4285,0)</f>
        <v>100348.2</v>
      </c>
      <c r="V4285" s="45">
        <f>IF(S4285=1,U4285*(1-Asumsi!$B$10),U4285)</f>
        <v>100348.2</v>
      </c>
    </row>
    <row r="4286" spans="1:22" x14ac:dyDescent="0.35">
      <c r="A4286" s="43">
        <v>34151</v>
      </c>
      <c r="B4286" s="43" t="s">
        <v>202</v>
      </c>
      <c r="C4286" s="43" t="s">
        <v>545</v>
      </c>
      <c r="D4286" s="44">
        <v>40795</v>
      </c>
      <c r="E4286" s="43">
        <v>26</v>
      </c>
      <c r="F4286" s="43">
        <v>8194289</v>
      </c>
      <c r="G4286" s="43">
        <v>0.1</v>
      </c>
      <c r="H4286" s="43">
        <v>819429</v>
      </c>
      <c r="I4286" s="43" t="s">
        <v>77</v>
      </c>
      <c r="J4286" s="43" t="s">
        <v>137</v>
      </c>
      <c r="K4286" s="43">
        <f t="shared" si="528"/>
        <v>2011</v>
      </c>
      <c r="L4286" s="43">
        <f t="shared" si="529"/>
        <v>1</v>
      </c>
      <c r="M4286" s="43">
        <f t="shared" si="530"/>
        <v>0</v>
      </c>
      <c r="N4286" s="43">
        <f t="shared" si="531"/>
        <v>1</v>
      </c>
      <c r="O4286" s="43" t="str">
        <f t="shared" si="532"/>
        <v>D: 7%+</v>
      </c>
      <c r="P4286" s="45">
        <f t="shared" si="533"/>
        <v>7374860</v>
      </c>
      <c r="Q4286" s="45">
        <f>IF(L4286=1,F4286*INDEX(Asumsi!$B$5:$B$7,MATCH(I4286,Asumsi!$A$5:$A$7,0))-H4286,0)</f>
        <v>1638857.6999999997</v>
      </c>
      <c r="R4286" s="46">
        <f>MIN(G4286,INDEX(Asumsi!$C$5:$C$7,MATCH(I4286,Asumsi!$A$5:$A$7,0)))</f>
        <v>0.05</v>
      </c>
      <c r="S4286" s="43">
        <f t="shared" si="534"/>
        <v>1</v>
      </c>
      <c r="T4286" s="45">
        <f t="shared" si="535"/>
        <v>409714.45</v>
      </c>
      <c r="U4286" s="45">
        <f>IF(L4286=1,F4286*INDEX(Asumsi!$B$5:$B$7,MATCH(I4286,Asumsi!$A$5:$A$7,0))-F4286*R4286,0)</f>
        <v>2048572.2499999998</v>
      </c>
      <c r="V4286" s="45">
        <f>IF(S4286=1,U4286*(1-Asumsi!$B$10),U4286)</f>
        <v>1946143.6374999997</v>
      </c>
    </row>
    <row r="4287" spans="1:22" x14ac:dyDescent="0.35">
      <c r="A4287" s="43">
        <v>34659</v>
      </c>
      <c r="B4287" s="43" t="s">
        <v>202</v>
      </c>
      <c r="C4287" s="43" t="s">
        <v>903</v>
      </c>
      <c r="D4287" s="44">
        <v>41232</v>
      </c>
      <c r="E4287" s="43">
        <v>42</v>
      </c>
      <c r="F4287" s="43">
        <v>518860</v>
      </c>
      <c r="G4287" s="43">
        <v>0</v>
      </c>
      <c r="H4287" s="43">
        <v>0</v>
      </c>
      <c r="I4287" s="43" t="s">
        <v>76</v>
      </c>
      <c r="J4287" s="43" t="s">
        <v>138</v>
      </c>
      <c r="K4287" s="43">
        <f t="shared" si="528"/>
        <v>2012</v>
      </c>
      <c r="L4287" s="43">
        <f t="shared" si="529"/>
        <v>1</v>
      </c>
      <c r="M4287" s="43">
        <f t="shared" si="530"/>
        <v>0</v>
      </c>
      <c r="N4287" s="43">
        <f t="shared" si="531"/>
        <v>1</v>
      </c>
      <c r="O4287" s="43" t="str">
        <f t="shared" si="532"/>
        <v>A: 0%</v>
      </c>
      <c r="P4287" s="45">
        <f t="shared" si="533"/>
        <v>518860</v>
      </c>
      <c r="Q4287" s="45">
        <f>IF(L4287=1,F4287*INDEX(Asumsi!$B$5:$B$7,MATCH(I4287,Asumsi!$A$5:$A$7,0))-H4287,0)</f>
        <v>155658</v>
      </c>
      <c r="R4287" s="46">
        <f>MIN(G4287,INDEX(Asumsi!$C$5:$C$7,MATCH(I4287,Asumsi!$A$5:$A$7,0)))</f>
        <v>0</v>
      </c>
      <c r="S4287" s="43">
        <f t="shared" si="534"/>
        <v>0</v>
      </c>
      <c r="T4287" s="45">
        <f t="shared" si="535"/>
        <v>0</v>
      </c>
      <c r="U4287" s="45">
        <f>IF(L4287=1,F4287*INDEX(Asumsi!$B$5:$B$7,MATCH(I4287,Asumsi!$A$5:$A$7,0))-F4287*R4287,0)</f>
        <v>155658</v>
      </c>
      <c r="V4287" s="45">
        <f>IF(S4287=1,U4287*(1-Asumsi!$B$10),U4287)</f>
        <v>155658</v>
      </c>
    </row>
    <row r="4288" spans="1:22" x14ac:dyDescent="0.35">
      <c r="A4288" s="43">
        <v>35200</v>
      </c>
      <c r="B4288" s="43" t="s">
        <v>202</v>
      </c>
      <c r="C4288" s="43" t="s">
        <v>909</v>
      </c>
      <c r="D4288" s="44">
        <v>39849</v>
      </c>
      <c r="E4288" s="43">
        <v>15</v>
      </c>
      <c r="F4288" s="43">
        <v>300480</v>
      </c>
      <c r="G4288" s="43">
        <v>0.08</v>
      </c>
      <c r="H4288" s="43">
        <v>24038</v>
      </c>
      <c r="I4288" s="43" t="s">
        <v>75</v>
      </c>
      <c r="J4288" s="43" t="s">
        <v>144</v>
      </c>
      <c r="K4288" s="43">
        <f t="shared" si="528"/>
        <v>2009</v>
      </c>
      <c r="L4288" s="43">
        <f t="shared" si="529"/>
        <v>1</v>
      </c>
      <c r="M4288" s="43">
        <f t="shared" si="530"/>
        <v>0</v>
      </c>
      <c r="N4288" s="43">
        <f t="shared" si="531"/>
        <v>1</v>
      </c>
      <c r="O4288" s="43" t="str">
        <f t="shared" si="532"/>
        <v>D: 7%+</v>
      </c>
      <c r="P4288" s="45">
        <f t="shared" si="533"/>
        <v>276442</v>
      </c>
      <c r="Q4288" s="45">
        <f>IF(L4288=1,F4288*INDEX(Asumsi!$B$5:$B$7,MATCH(I4288,Asumsi!$A$5:$A$7,0))-H4288,0)</f>
        <v>66106</v>
      </c>
      <c r="R4288" s="46">
        <f>MIN(G4288,INDEX(Asumsi!$C$5:$C$7,MATCH(I4288,Asumsi!$A$5:$A$7,0)))</f>
        <v>0.03</v>
      </c>
      <c r="S4288" s="43">
        <f t="shared" si="534"/>
        <v>1</v>
      </c>
      <c r="T4288" s="45">
        <f t="shared" si="535"/>
        <v>15024</v>
      </c>
      <c r="U4288" s="45">
        <f>IF(L4288=1,F4288*INDEX(Asumsi!$B$5:$B$7,MATCH(I4288,Asumsi!$A$5:$A$7,0))-F4288*R4288,0)</f>
        <v>81129.600000000006</v>
      </c>
      <c r="V4288" s="45">
        <f>IF(S4288=1,U4288*(1-Asumsi!$B$10),U4288)</f>
        <v>77073.119999999995</v>
      </c>
    </row>
    <row r="4289" spans="1:22" x14ac:dyDescent="0.35">
      <c r="A4289" s="43">
        <v>35456</v>
      </c>
      <c r="B4289" s="43" t="s">
        <v>202</v>
      </c>
      <c r="C4289" s="43" t="s">
        <v>903</v>
      </c>
      <c r="D4289" s="44">
        <v>41214</v>
      </c>
      <c r="E4289" s="43">
        <v>37</v>
      </c>
      <c r="F4289" s="43">
        <v>92740</v>
      </c>
      <c r="G4289" s="43">
        <v>0.03</v>
      </c>
      <c r="H4289" s="43">
        <v>2782</v>
      </c>
      <c r="I4289" s="43" t="s">
        <v>76</v>
      </c>
      <c r="J4289" s="43" t="s">
        <v>150</v>
      </c>
      <c r="K4289" s="43">
        <f t="shared" si="528"/>
        <v>2012</v>
      </c>
      <c r="L4289" s="43">
        <f t="shared" si="529"/>
        <v>1</v>
      </c>
      <c r="M4289" s="43">
        <f t="shared" si="530"/>
        <v>0</v>
      </c>
      <c r="N4289" s="43">
        <f t="shared" si="531"/>
        <v>1</v>
      </c>
      <c r="O4289" s="43" t="str">
        <f t="shared" si="532"/>
        <v>B: 1-3%</v>
      </c>
      <c r="P4289" s="45">
        <f t="shared" si="533"/>
        <v>89958</v>
      </c>
      <c r="Q4289" s="45">
        <f>IF(L4289=1,F4289*INDEX(Asumsi!$B$5:$B$7,MATCH(I4289,Asumsi!$A$5:$A$7,0))-H4289,0)</f>
        <v>25040</v>
      </c>
      <c r="R4289" s="46">
        <f>MIN(G4289,INDEX(Asumsi!$C$5:$C$7,MATCH(I4289,Asumsi!$A$5:$A$7,0)))</f>
        <v>0.03</v>
      </c>
      <c r="S4289" s="43">
        <f t="shared" si="534"/>
        <v>0</v>
      </c>
      <c r="T4289" s="45">
        <f t="shared" si="535"/>
        <v>0</v>
      </c>
      <c r="U4289" s="45">
        <f>IF(L4289=1,F4289*INDEX(Asumsi!$B$5:$B$7,MATCH(I4289,Asumsi!$A$5:$A$7,0))-F4289*R4289,0)</f>
        <v>25039.8</v>
      </c>
      <c r="V4289" s="45">
        <f>IF(S4289=1,U4289*(1-Asumsi!$B$10),U4289)</f>
        <v>25039.8</v>
      </c>
    </row>
    <row r="4290" spans="1:22" x14ac:dyDescent="0.35">
      <c r="A4290" s="43">
        <v>35840</v>
      </c>
      <c r="B4290" s="43" t="s">
        <v>202</v>
      </c>
      <c r="C4290" s="43" t="s">
        <v>830</v>
      </c>
      <c r="D4290" s="44">
        <v>40327</v>
      </c>
      <c r="E4290" s="43">
        <v>36</v>
      </c>
      <c r="F4290" s="43">
        <v>346160</v>
      </c>
      <c r="G4290" s="43">
        <v>0.04</v>
      </c>
      <c r="H4290" s="43">
        <v>13846</v>
      </c>
      <c r="I4290" s="43" t="s">
        <v>76</v>
      </c>
      <c r="J4290" s="43" t="s">
        <v>149</v>
      </c>
      <c r="K4290" s="43">
        <f t="shared" ref="K4290:K4353" si="536">YEAR(D4290)</f>
        <v>2010</v>
      </c>
      <c r="L4290" s="43">
        <f t="shared" ref="L4290:L4353" si="537">IF(B4290="Order Finished",1,0)</f>
        <v>1</v>
      </c>
      <c r="M4290" s="43">
        <f t="shared" ref="M4290:M4353" si="538">IF(B4290="Order Returned",1,0)</f>
        <v>0</v>
      </c>
      <c r="N4290" s="43">
        <f t="shared" ref="N4290:N4353" si="539">IF(B4290="Order Cancelled",0,1)</f>
        <v>1</v>
      </c>
      <c r="O4290" s="43" t="str">
        <f t="shared" ref="O4290:O4353" si="540">IF(G4290=0,"A: 0%",IF(G4290&lt;=0.03,"B: 1-3%",IF(G4290&lt;=0.06,"C: 4-6%","D: 7%+")))</f>
        <v>C: 4-6%</v>
      </c>
      <c r="P4290" s="45">
        <f t="shared" ref="P4290:P4353" si="541">IF(L4290=1,F4290-H4290,0)</f>
        <v>332314</v>
      </c>
      <c r="Q4290" s="45">
        <f>IF(L4290=1,F4290*INDEX(Asumsi!$B$5:$B$7,MATCH(I4290,Asumsi!$A$5:$A$7,0))-H4290,0)</f>
        <v>90002</v>
      </c>
      <c r="R4290" s="46">
        <f>MIN(G4290,INDEX(Asumsi!$C$5:$C$7,MATCH(I4290,Asumsi!$A$5:$A$7,0)))</f>
        <v>0.04</v>
      </c>
      <c r="S4290" s="43">
        <f t="shared" ref="S4290:S4353" si="542">IF(G4290&gt;R4290,1,0)</f>
        <v>0</v>
      </c>
      <c r="T4290" s="45">
        <f t="shared" ref="T4290:T4353" si="543">IF(L4290=1,F4290*(G4290-R4290),0)</f>
        <v>0</v>
      </c>
      <c r="U4290" s="45">
        <f>IF(L4290=1,F4290*INDEX(Asumsi!$B$5:$B$7,MATCH(I4290,Asumsi!$A$5:$A$7,0))-F4290*R4290,0)</f>
        <v>90001.600000000006</v>
      </c>
      <c r="V4290" s="45">
        <f>IF(S4290=1,U4290*(1-Asumsi!$B$10),U4290)</f>
        <v>90001.600000000006</v>
      </c>
    </row>
    <row r="4291" spans="1:22" x14ac:dyDescent="0.35">
      <c r="A4291" s="43">
        <v>36069</v>
      </c>
      <c r="B4291" s="43" t="s">
        <v>202</v>
      </c>
      <c r="C4291" s="43" t="s">
        <v>830</v>
      </c>
      <c r="D4291" s="44">
        <v>40152</v>
      </c>
      <c r="E4291" s="43">
        <v>13</v>
      </c>
      <c r="F4291" s="43">
        <v>906180</v>
      </c>
      <c r="G4291" s="43">
        <v>0.09</v>
      </c>
      <c r="H4291" s="43">
        <v>81556</v>
      </c>
      <c r="I4291" s="43" t="s">
        <v>76</v>
      </c>
      <c r="J4291" s="43" t="s">
        <v>146</v>
      </c>
      <c r="K4291" s="43">
        <f t="shared" si="536"/>
        <v>2009</v>
      </c>
      <c r="L4291" s="43">
        <f t="shared" si="537"/>
        <v>1</v>
      </c>
      <c r="M4291" s="43">
        <f t="shared" si="538"/>
        <v>0</v>
      </c>
      <c r="N4291" s="43">
        <f t="shared" si="539"/>
        <v>1</v>
      </c>
      <c r="O4291" s="43" t="str">
        <f t="shared" si="540"/>
        <v>D: 7%+</v>
      </c>
      <c r="P4291" s="45">
        <f t="shared" si="541"/>
        <v>824624</v>
      </c>
      <c r="Q4291" s="45">
        <f>IF(L4291=1,F4291*INDEX(Asumsi!$B$5:$B$7,MATCH(I4291,Asumsi!$A$5:$A$7,0))-H4291,0)</f>
        <v>190298</v>
      </c>
      <c r="R4291" s="46">
        <f>MIN(G4291,INDEX(Asumsi!$C$5:$C$7,MATCH(I4291,Asumsi!$A$5:$A$7,0)))</f>
        <v>0.05</v>
      </c>
      <c r="S4291" s="43">
        <f t="shared" si="542"/>
        <v>1</v>
      </c>
      <c r="T4291" s="45">
        <f t="shared" si="543"/>
        <v>36247.199999999997</v>
      </c>
      <c r="U4291" s="45">
        <f>IF(L4291=1,F4291*INDEX(Asumsi!$B$5:$B$7,MATCH(I4291,Asumsi!$A$5:$A$7,0))-F4291*R4291,0)</f>
        <v>226545</v>
      </c>
      <c r="V4291" s="45">
        <f>IF(S4291=1,U4291*(1-Asumsi!$B$10),U4291)</f>
        <v>215217.75</v>
      </c>
    </row>
    <row r="4292" spans="1:22" x14ac:dyDescent="0.35">
      <c r="A4292" s="43">
        <v>36640</v>
      </c>
      <c r="B4292" s="43" t="s">
        <v>202</v>
      </c>
      <c r="C4292" s="43" t="s">
        <v>745</v>
      </c>
      <c r="D4292" s="44">
        <v>40865</v>
      </c>
      <c r="E4292" s="43">
        <v>18</v>
      </c>
      <c r="F4292" s="43">
        <v>832780</v>
      </c>
      <c r="G4292" s="43">
        <v>0.06</v>
      </c>
      <c r="H4292" s="43">
        <v>49967</v>
      </c>
      <c r="I4292" s="43" t="s">
        <v>77</v>
      </c>
      <c r="J4292" s="43" t="s">
        <v>142</v>
      </c>
      <c r="K4292" s="43">
        <f t="shared" si="536"/>
        <v>2011</v>
      </c>
      <c r="L4292" s="43">
        <f t="shared" si="537"/>
        <v>1</v>
      </c>
      <c r="M4292" s="43">
        <f t="shared" si="538"/>
        <v>0</v>
      </c>
      <c r="N4292" s="43">
        <f t="shared" si="539"/>
        <v>1</v>
      </c>
      <c r="O4292" s="43" t="str">
        <f t="shared" si="540"/>
        <v>C: 4-6%</v>
      </c>
      <c r="P4292" s="45">
        <f t="shared" si="541"/>
        <v>782813</v>
      </c>
      <c r="Q4292" s="45">
        <f>IF(L4292=1,F4292*INDEX(Asumsi!$B$5:$B$7,MATCH(I4292,Asumsi!$A$5:$A$7,0))-H4292,0)</f>
        <v>199867</v>
      </c>
      <c r="R4292" s="46">
        <f>MIN(G4292,INDEX(Asumsi!$C$5:$C$7,MATCH(I4292,Asumsi!$A$5:$A$7,0)))</f>
        <v>0.05</v>
      </c>
      <c r="S4292" s="43">
        <f t="shared" si="542"/>
        <v>1</v>
      </c>
      <c r="T4292" s="45">
        <f t="shared" si="543"/>
        <v>8327.7999999999956</v>
      </c>
      <c r="U4292" s="45">
        <f>IF(L4292=1,F4292*INDEX(Asumsi!$B$5:$B$7,MATCH(I4292,Asumsi!$A$5:$A$7,0))-F4292*R4292,0)</f>
        <v>208195</v>
      </c>
      <c r="V4292" s="45">
        <f>IF(S4292=1,U4292*(1-Asumsi!$B$10),U4292)</f>
        <v>197785.25</v>
      </c>
    </row>
    <row r="4293" spans="1:22" x14ac:dyDescent="0.35">
      <c r="A4293" s="43">
        <v>36931</v>
      </c>
      <c r="B4293" s="43" t="s">
        <v>202</v>
      </c>
      <c r="C4293" s="43" t="s">
        <v>830</v>
      </c>
      <c r="D4293" s="44">
        <v>40562</v>
      </c>
      <c r="E4293" s="43">
        <v>46</v>
      </c>
      <c r="F4293" s="43">
        <v>361120</v>
      </c>
      <c r="G4293" s="43">
        <v>0.1</v>
      </c>
      <c r="H4293" s="43">
        <v>36112</v>
      </c>
      <c r="I4293" s="43" t="s">
        <v>76</v>
      </c>
      <c r="J4293" s="43" t="s">
        <v>147</v>
      </c>
      <c r="K4293" s="43">
        <f t="shared" si="536"/>
        <v>2011</v>
      </c>
      <c r="L4293" s="43">
        <f t="shared" si="537"/>
        <v>1</v>
      </c>
      <c r="M4293" s="43">
        <f t="shared" si="538"/>
        <v>0</v>
      </c>
      <c r="N4293" s="43">
        <f t="shared" si="539"/>
        <v>1</v>
      </c>
      <c r="O4293" s="43" t="str">
        <f t="shared" si="540"/>
        <v>D: 7%+</v>
      </c>
      <c r="P4293" s="45">
        <f t="shared" si="541"/>
        <v>325008</v>
      </c>
      <c r="Q4293" s="45">
        <f>IF(L4293=1,F4293*INDEX(Asumsi!$B$5:$B$7,MATCH(I4293,Asumsi!$A$5:$A$7,0))-H4293,0)</f>
        <v>72224</v>
      </c>
      <c r="R4293" s="46">
        <f>MIN(G4293,INDEX(Asumsi!$C$5:$C$7,MATCH(I4293,Asumsi!$A$5:$A$7,0)))</f>
        <v>0.05</v>
      </c>
      <c r="S4293" s="43">
        <f t="shared" si="542"/>
        <v>1</v>
      </c>
      <c r="T4293" s="45">
        <f t="shared" si="543"/>
        <v>18056</v>
      </c>
      <c r="U4293" s="45">
        <f>IF(L4293=1,F4293*INDEX(Asumsi!$B$5:$B$7,MATCH(I4293,Asumsi!$A$5:$A$7,0))-F4293*R4293,0)</f>
        <v>90280</v>
      </c>
      <c r="V4293" s="45">
        <f>IF(S4293=1,U4293*(1-Asumsi!$B$10),U4293)</f>
        <v>85766</v>
      </c>
    </row>
    <row r="4294" spans="1:22" x14ac:dyDescent="0.35">
      <c r="A4294" s="43">
        <v>37543</v>
      </c>
      <c r="B4294" s="43" t="s">
        <v>202</v>
      </c>
      <c r="C4294" s="43" t="s">
        <v>774</v>
      </c>
      <c r="D4294" s="44">
        <v>40908</v>
      </c>
      <c r="E4294" s="43">
        <v>6</v>
      </c>
      <c r="F4294" s="43">
        <v>483700</v>
      </c>
      <c r="G4294" s="43">
        <v>0.01</v>
      </c>
      <c r="H4294" s="43">
        <v>4837</v>
      </c>
      <c r="I4294" s="43" t="s">
        <v>76</v>
      </c>
      <c r="J4294" s="43" t="s">
        <v>147</v>
      </c>
      <c r="K4294" s="43">
        <f t="shared" si="536"/>
        <v>2011</v>
      </c>
      <c r="L4294" s="43">
        <f t="shared" si="537"/>
        <v>1</v>
      </c>
      <c r="M4294" s="43">
        <f t="shared" si="538"/>
        <v>0</v>
      </c>
      <c r="N4294" s="43">
        <f t="shared" si="539"/>
        <v>1</v>
      </c>
      <c r="O4294" s="43" t="str">
        <f t="shared" si="540"/>
        <v>B: 1-3%</v>
      </c>
      <c r="P4294" s="45">
        <f t="shared" si="541"/>
        <v>478863</v>
      </c>
      <c r="Q4294" s="45">
        <f>IF(L4294=1,F4294*INDEX(Asumsi!$B$5:$B$7,MATCH(I4294,Asumsi!$A$5:$A$7,0))-H4294,0)</f>
        <v>140273</v>
      </c>
      <c r="R4294" s="46">
        <f>MIN(G4294,INDEX(Asumsi!$C$5:$C$7,MATCH(I4294,Asumsi!$A$5:$A$7,0)))</f>
        <v>0.01</v>
      </c>
      <c r="S4294" s="43">
        <f t="shared" si="542"/>
        <v>0</v>
      </c>
      <c r="T4294" s="45">
        <f t="shared" si="543"/>
        <v>0</v>
      </c>
      <c r="U4294" s="45">
        <f>IF(L4294=1,F4294*INDEX(Asumsi!$B$5:$B$7,MATCH(I4294,Asumsi!$A$5:$A$7,0))-F4294*R4294,0)</f>
        <v>140273</v>
      </c>
      <c r="V4294" s="45">
        <f>IF(S4294=1,U4294*(1-Asumsi!$B$10),U4294)</f>
        <v>140273</v>
      </c>
    </row>
    <row r="4295" spans="1:22" x14ac:dyDescent="0.35">
      <c r="A4295" s="43">
        <v>39111</v>
      </c>
      <c r="B4295" s="43" t="s">
        <v>202</v>
      </c>
      <c r="C4295" s="43" t="s">
        <v>906</v>
      </c>
      <c r="D4295" s="44">
        <v>40749</v>
      </c>
      <c r="E4295" s="43">
        <v>1</v>
      </c>
      <c r="F4295" s="43">
        <v>364800</v>
      </c>
      <c r="G4295" s="43">
        <v>0.09</v>
      </c>
      <c r="H4295" s="43">
        <v>32832</v>
      </c>
      <c r="I4295" s="43" t="s">
        <v>76</v>
      </c>
      <c r="J4295" s="43" t="s">
        <v>140</v>
      </c>
      <c r="K4295" s="43">
        <f t="shared" si="536"/>
        <v>2011</v>
      </c>
      <c r="L4295" s="43">
        <f t="shared" si="537"/>
        <v>1</v>
      </c>
      <c r="M4295" s="43">
        <f t="shared" si="538"/>
        <v>0</v>
      </c>
      <c r="N4295" s="43">
        <f t="shared" si="539"/>
        <v>1</v>
      </c>
      <c r="O4295" s="43" t="str">
        <f t="shared" si="540"/>
        <v>D: 7%+</v>
      </c>
      <c r="P4295" s="45">
        <f t="shared" si="541"/>
        <v>331968</v>
      </c>
      <c r="Q4295" s="45">
        <f>IF(L4295=1,F4295*INDEX(Asumsi!$B$5:$B$7,MATCH(I4295,Asumsi!$A$5:$A$7,0))-H4295,0)</f>
        <v>76608</v>
      </c>
      <c r="R4295" s="46">
        <f>MIN(G4295,INDEX(Asumsi!$C$5:$C$7,MATCH(I4295,Asumsi!$A$5:$A$7,0)))</f>
        <v>0.05</v>
      </c>
      <c r="S4295" s="43">
        <f t="shared" si="542"/>
        <v>1</v>
      </c>
      <c r="T4295" s="45">
        <f t="shared" si="543"/>
        <v>14591.999999999998</v>
      </c>
      <c r="U4295" s="45">
        <f>IF(L4295=1,F4295*INDEX(Asumsi!$B$5:$B$7,MATCH(I4295,Asumsi!$A$5:$A$7,0))-F4295*R4295,0)</f>
        <v>91200</v>
      </c>
      <c r="V4295" s="45">
        <f>IF(S4295=1,U4295*(1-Asumsi!$B$10),U4295)</f>
        <v>86640</v>
      </c>
    </row>
    <row r="4296" spans="1:22" x14ac:dyDescent="0.35">
      <c r="A4296" s="43">
        <v>39139</v>
      </c>
      <c r="B4296" s="43" t="s">
        <v>202</v>
      </c>
      <c r="C4296" s="43" t="s">
        <v>774</v>
      </c>
      <c r="D4296" s="44">
        <v>40495</v>
      </c>
      <c r="E4296" s="43">
        <v>6</v>
      </c>
      <c r="F4296" s="43">
        <v>1254906</v>
      </c>
      <c r="G4296" s="43">
        <v>7.0000000000000007E-2</v>
      </c>
      <c r="H4296" s="43">
        <v>87843</v>
      </c>
      <c r="I4296" s="43" t="s">
        <v>77</v>
      </c>
      <c r="J4296" s="43" t="s">
        <v>137</v>
      </c>
      <c r="K4296" s="43">
        <f t="shared" si="536"/>
        <v>2010</v>
      </c>
      <c r="L4296" s="43">
        <f t="shared" si="537"/>
        <v>1</v>
      </c>
      <c r="M4296" s="43">
        <f t="shared" si="538"/>
        <v>0</v>
      </c>
      <c r="N4296" s="43">
        <f t="shared" si="539"/>
        <v>1</v>
      </c>
      <c r="O4296" s="43" t="str">
        <f t="shared" si="540"/>
        <v>D: 7%+</v>
      </c>
      <c r="P4296" s="45">
        <f t="shared" si="541"/>
        <v>1167063</v>
      </c>
      <c r="Q4296" s="45">
        <f>IF(L4296=1,F4296*INDEX(Asumsi!$B$5:$B$7,MATCH(I4296,Asumsi!$A$5:$A$7,0))-H4296,0)</f>
        <v>288628.8</v>
      </c>
      <c r="R4296" s="46">
        <f>MIN(G4296,INDEX(Asumsi!$C$5:$C$7,MATCH(I4296,Asumsi!$A$5:$A$7,0)))</f>
        <v>0.05</v>
      </c>
      <c r="S4296" s="43">
        <f t="shared" si="542"/>
        <v>1</v>
      </c>
      <c r="T4296" s="45">
        <f t="shared" si="543"/>
        <v>25098.120000000006</v>
      </c>
      <c r="U4296" s="45">
        <f>IF(L4296=1,F4296*INDEX(Asumsi!$B$5:$B$7,MATCH(I4296,Asumsi!$A$5:$A$7,0))-F4296*R4296,0)</f>
        <v>313726.5</v>
      </c>
      <c r="V4296" s="45">
        <f>IF(S4296=1,U4296*(1-Asumsi!$B$10),U4296)</f>
        <v>298040.17499999999</v>
      </c>
    </row>
    <row r="4297" spans="1:22" x14ac:dyDescent="0.35">
      <c r="A4297" s="43">
        <v>39490</v>
      </c>
      <c r="B4297" s="43" t="s">
        <v>209</v>
      </c>
      <c r="C4297" s="43" t="s">
        <v>830</v>
      </c>
      <c r="D4297" s="44">
        <v>41133</v>
      </c>
      <c r="E4297" s="43">
        <v>38</v>
      </c>
      <c r="F4297" s="43">
        <v>912060</v>
      </c>
      <c r="G4297" s="43">
        <v>0.02</v>
      </c>
      <c r="H4297" s="43">
        <v>18241</v>
      </c>
      <c r="I4297" s="43" t="s">
        <v>76</v>
      </c>
      <c r="J4297" s="43" t="s">
        <v>147</v>
      </c>
      <c r="K4297" s="43">
        <f t="shared" si="536"/>
        <v>2012</v>
      </c>
      <c r="L4297" s="43">
        <f t="shared" si="537"/>
        <v>0</v>
      </c>
      <c r="M4297" s="43">
        <f t="shared" si="538"/>
        <v>1</v>
      </c>
      <c r="N4297" s="43">
        <f t="shared" si="539"/>
        <v>1</v>
      </c>
      <c r="O4297" s="43" t="str">
        <f t="shared" si="540"/>
        <v>B: 1-3%</v>
      </c>
      <c r="P4297" s="45">
        <f t="shared" si="541"/>
        <v>0</v>
      </c>
      <c r="Q4297" s="45">
        <f>IF(L4297=1,F4297*INDEX(Asumsi!$B$5:$B$7,MATCH(I4297,Asumsi!$A$5:$A$7,0))-H4297,0)</f>
        <v>0</v>
      </c>
      <c r="R4297" s="46">
        <f>MIN(G4297,INDEX(Asumsi!$C$5:$C$7,MATCH(I4297,Asumsi!$A$5:$A$7,0)))</f>
        <v>0.02</v>
      </c>
      <c r="S4297" s="43">
        <f t="shared" si="542"/>
        <v>0</v>
      </c>
      <c r="T4297" s="45">
        <f t="shared" si="543"/>
        <v>0</v>
      </c>
      <c r="U4297" s="45">
        <f>IF(L4297=1,F4297*INDEX(Asumsi!$B$5:$B$7,MATCH(I4297,Asumsi!$A$5:$A$7,0))-F4297*R4297,0)</f>
        <v>0</v>
      </c>
      <c r="V4297" s="45">
        <f>IF(S4297=1,U4297*(1-Asumsi!$B$10),U4297)</f>
        <v>0</v>
      </c>
    </row>
    <row r="4298" spans="1:22" x14ac:dyDescent="0.35">
      <c r="A4298" s="43">
        <v>39938</v>
      </c>
      <c r="B4298" s="43" t="s">
        <v>202</v>
      </c>
      <c r="C4298" s="43" t="s">
        <v>903</v>
      </c>
      <c r="D4298" s="44">
        <v>41070</v>
      </c>
      <c r="E4298" s="43">
        <v>5</v>
      </c>
      <c r="F4298" s="43">
        <v>338540</v>
      </c>
      <c r="G4298" s="43">
        <v>0.1</v>
      </c>
      <c r="H4298" s="43">
        <v>33854</v>
      </c>
      <c r="I4298" s="43" t="s">
        <v>76</v>
      </c>
      <c r="J4298" s="43" t="s">
        <v>147</v>
      </c>
      <c r="K4298" s="43">
        <f t="shared" si="536"/>
        <v>2012</v>
      </c>
      <c r="L4298" s="43">
        <f t="shared" si="537"/>
        <v>1</v>
      </c>
      <c r="M4298" s="43">
        <f t="shared" si="538"/>
        <v>0</v>
      </c>
      <c r="N4298" s="43">
        <f t="shared" si="539"/>
        <v>1</v>
      </c>
      <c r="O4298" s="43" t="str">
        <f t="shared" si="540"/>
        <v>D: 7%+</v>
      </c>
      <c r="P4298" s="45">
        <f t="shared" si="541"/>
        <v>304686</v>
      </c>
      <c r="Q4298" s="45">
        <f>IF(L4298=1,F4298*INDEX(Asumsi!$B$5:$B$7,MATCH(I4298,Asumsi!$A$5:$A$7,0))-H4298,0)</f>
        <v>67708</v>
      </c>
      <c r="R4298" s="46">
        <f>MIN(G4298,INDEX(Asumsi!$C$5:$C$7,MATCH(I4298,Asumsi!$A$5:$A$7,0)))</f>
        <v>0.05</v>
      </c>
      <c r="S4298" s="43">
        <f t="shared" si="542"/>
        <v>1</v>
      </c>
      <c r="T4298" s="45">
        <f t="shared" si="543"/>
        <v>16927</v>
      </c>
      <c r="U4298" s="45">
        <f>IF(L4298=1,F4298*INDEX(Asumsi!$B$5:$B$7,MATCH(I4298,Asumsi!$A$5:$A$7,0))-F4298*R4298,0)</f>
        <v>84635</v>
      </c>
      <c r="V4298" s="45">
        <f>IF(S4298=1,U4298*(1-Asumsi!$B$10),U4298)</f>
        <v>80403.25</v>
      </c>
    </row>
    <row r="4299" spans="1:22" x14ac:dyDescent="0.35">
      <c r="A4299" s="43">
        <v>40098</v>
      </c>
      <c r="B4299" s="43" t="s">
        <v>202</v>
      </c>
      <c r="C4299" s="43" t="s">
        <v>905</v>
      </c>
      <c r="D4299" s="44">
        <v>40944</v>
      </c>
      <c r="E4299" s="43">
        <v>46</v>
      </c>
      <c r="F4299" s="43">
        <v>1114700</v>
      </c>
      <c r="G4299" s="43">
        <v>0</v>
      </c>
      <c r="H4299" s="43">
        <v>0</v>
      </c>
      <c r="I4299" s="43" t="s">
        <v>76</v>
      </c>
      <c r="J4299" s="43" t="s">
        <v>138</v>
      </c>
      <c r="K4299" s="43">
        <f t="shared" si="536"/>
        <v>2012</v>
      </c>
      <c r="L4299" s="43">
        <f t="shared" si="537"/>
        <v>1</v>
      </c>
      <c r="M4299" s="43">
        <f t="shared" si="538"/>
        <v>0</v>
      </c>
      <c r="N4299" s="43">
        <f t="shared" si="539"/>
        <v>1</v>
      </c>
      <c r="O4299" s="43" t="str">
        <f t="shared" si="540"/>
        <v>A: 0%</v>
      </c>
      <c r="P4299" s="45">
        <f t="shared" si="541"/>
        <v>1114700</v>
      </c>
      <c r="Q4299" s="45">
        <f>IF(L4299=1,F4299*INDEX(Asumsi!$B$5:$B$7,MATCH(I4299,Asumsi!$A$5:$A$7,0))-H4299,0)</f>
        <v>334410</v>
      </c>
      <c r="R4299" s="46">
        <f>MIN(G4299,INDEX(Asumsi!$C$5:$C$7,MATCH(I4299,Asumsi!$A$5:$A$7,0)))</f>
        <v>0</v>
      </c>
      <c r="S4299" s="43">
        <f t="shared" si="542"/>
        <v>0</v>
      </c>
      <c r="T4299" s="45">
        <f t="shared" si="543"/>
        <v>0</v>
      </c>
      <c r="U4299" s="45">
        <f>IF(L4299=1,F4299*INDEX(Asumsi!$B$5:$B$7,MATCH(I4299,Asumsi!$A$5:$A$7,0))-F4299*R4299,0)</f>
        <v>334410</v>
      </c>
      <c r="V4299" s="45">
        <f>IF(S4299=1,U4299*(1-Asumsi!$B$10),U4299)</f>
        <v>334410</v>
      </c>
    </row>
    <row r="4300" spans="1:22" x14ac:dyDescent="0.35">
      <c r="A4300" s="43">
        <v>41056</v>
      </c>
      <c r="B4300" s="43" t="s">
        <v>202</v>
      </c>
      <c r="C4300" s="43" t="s">
        <v>902</v>
      </c>
      <c r="D4300" s="44">
        <v>40994</v>
      </c>
      <c r="E4300" s="43">
        <v>4</v>
      </c>
      <c r="F4300" s="43">
        <v>275080</v>
      </c>
      <c r="G4300" s="43">
        <v>0.08</v>
      </c>
      <c r="H4300" s="43">
        <v>22006</v>
      </c>
      <c r="I4300" s="43" t="s">
        <v>77</v>
      </c>
      <c r="J4300" s="43" t="s">
        <v>142</v>
      </c>
      <c r="K4300" s="43">
        <f t="shared" si="536"/>
        <v>2012</v>
      </c>
      <c r="L4300" s="43">
        <f t="shared" si="537"/>
        <v>1</v>
      </c>
      <c r="M4300" s="43">
        <f t="shared" si="538"/>
        <v>0</v>
      </c>
      <c r="N4300" s="43">
        <f t="shared" si="539"/>
        <v>1</v>
      </c>
      <c r="O4300" s="43" t="str">
        <f t="shared" si="540"/>
        <v>D: 7%+</v>
      </c>
      <c r="P4300" s="45">
        <f t="shared" si="541"/>
        <v>253074</v>
      </c>
      <c r="Q4300" s="45">
        <f>IF(L4300=1,F4300*INDEX(Asumsi!$B$5:$B$7,MATCH(I4300,Asumsi!$A$5:$A$7,0))-H4300,0)</f>
        <v>60518</v>
      </c>
      <c r="R4300" s="46">
        <f>MIN(G4300,INDEX(Asumsi!$C$5:$C$7,MATCH(I4300,Asumsi!$A$5:$A$7,0)))</f>
        <v>0.05</v>
      </c>
      <c r="S4300" s="43">
        <f t="shared" si="542"/>
        <v>1</v>
      </c>
      <c r="T4300" s="45">
        <f t="shared" si="543"/>
        <v>8252.4</v>
      </c>
      <c r="U4300" s="45">
        <f>IF(L4300=1,F4300*INDEX(Asumsi!$B$5:$B$7,MATCH(I4300,Asumsi!$A$5:$A$7,0))-F4300*R4300,0)</f>
        <v>68770</v>
      </c>
      <c r="V4300" s="45">
        <f>IF(S4300=1,U4300*(1-Asumsi!$B$10),U4300)</f>
        <v>65331.5</v>
      </c>
    </row>
    <row r="4301" spans="1:22" x14ac:dyDescent="0.35">
      <c r="A4301" s="43">
        <v>42115</v>
      </c>
      <c r="B4301" s="43" t="s">
        <v>202</v>
      </c>
      <c r="C4301" s="43" t="s">
        <v>774</v>
      </c>
      <c r="D4301" s="44">
        <v>40957</v>
      </c>
      <c r="E4301" s="43">
        <v>21</v>
      </c>
      <c r="F4301" s="43">
        <v>1347840</v>
      </c>
      <c r="G4301" s="43">
        <v>0.01</v>
      </c>
      <c r="H4301" s="43">
        <v>13478</v>
      </c>
      <c r="I4301" s="43" t="s">
        <v>77</v>
      </c>
      <c r="J4301" s="43" t="s">
        <v>142</v>
      </c>
      <c r="K4301" s="43">
        <f t="shared" si="536"/>
        <v>2012</v>
      </c>
      <c r="L4301" s="43">
        <f t="shared" si="537"/>
        <v>1</v>
      </c>
      <c r="M4301" s="43">
        <f t="shared" si="538"/>
        <v>0</v>
      </c>
      <c r="N4301" s="43">
        <f t="shared" si="539"/>
        <v>1</v>
      </c>
      <c r="O4301" s="43" t="str">
        <f t="shared" si="540"/>
        <v>B: 1-3%</v>
      </c>
      <c r="P4301" s="45">
        <f t="shared" si="541"/>
        <v>1334362</v>
      </c>
      <c r="Q4301" s="45">
        <f>IF(L4301=1,F4301*INDEX(Asumsi!$B$5:$B$7,MATCH(I4301,Asumsi!$A$5:$A$7,0))-H4301,0)</f>
        <v>390874</v>
      </c>
      <c r="R4301" s="46">
        <f>MIN(G4301,INDEX(Asumsi!$C$5:$C$7,MATCH(I4301,Asumsi!$A$5:$A$7,0)))</f>
        <v>0.01</v>
      </c>
      <c r="S4301" s="43">
        <f t="shared" si="542"/>
        <v>0</v>
      </c>
      <c r="T4301" s="45">
        <f t="shared" si="543"/>
        <v>0</v>
      </c>
      <c r="U4301" s="45">
        <f>IF(L4301=1,F4301*INDEX(Asumsi!$B$5:$B$7,MATCH(I4301,Asumsi!$A$5:$A$7,0))-F4301*R4301,0)</f>
        <v>390873.59999999998</v>
      </c>
      <c r="V4301" s="45">
        <f>IF(S4301=1,U4301*(1-Asumsi!$B$10),U4301)</f>
        <v>390873.59999999998</v>
      </c>
    </row>
    <row r="4302" spans="1:22" x14ac:dyDescent="0.35">
      <c r="A4302" s="43">
        <v>43459</v>
      </c>
      <c r="B4302" s="43" t="s">
        <v>202</v>
      </c>
      <c r="C4302" s="43" t="s">
        <v>774</v>
      </c>
      <c r="D4302" s="44">
        <v>40854</v>
      </c>
      <c r="E4302" s="43">
        <v>26</v>
      </c>
      <c r="F4302" s="43">
        <v>27811760</v>
      </c>
      <c r="G4302" s="43">
        <v>0.05</v>
      </c>
      <c r="H4302" s="43">
        <v>1390588</v>
      </c>
      <c r="I4302" s="43" t="s">
        <v>77</v>
      </c>
      <c r="J4302" s="43" t="s">
        <v>134</v>
      </c>
      <c r="K4302" s="43">
        <f t="shared" si="536"/>
        <v>2011</v>
      </c>
      <c r="L4302" s="43">
        <f t="shared" si="537"/>
        <v>1</v>
      </c>
      <c r="M4302" s="43">
        <f t="shared" si="538"/>
        <v>0</v>
      </c>
      <c r="N4302" s="43">
        <f t="shared" si="539"/>
        <v>1</v>
      </c>
      <c r="O4302" s="43" t="str">
        <f t="shared" si="540"/>
        <v>C: 4-6%</v>
      </c>
      <c r="P4302" s="45">
        <f t="shared" si="541"/>
        <v>26421172</v>
      </c>
      <c r="Q4302" s="45">
        <f>IF(L4302=1,F4302*INDEX(Asumsi!$B$5:$B$7,MATCH(I4302,Asumsi!$A$5:$A$7,0))-H4302,0)</f>
        <v>6952940</v>
      </c>
      <c r="R4302" s="46">
        <f>MIN(G4302,INDEX(Asumsi!$C$5:$C$7,MATCH(I4302,Asumsi!$A$5:$A$7,0)))</f>
        <v>0.05</v>
      </c>
      <c r="S4302" s="43">
        <f t="shared" si="542"/>
        <v>0</v>
      </c>
      <c r="T4302" s="45">
        <f t="shared" si="543"/>
        <v>0</v>
      </c>
      <c r="U4302" s="45">
        <f>IF(L4302=1,F4302*INDEX(Asumsi!$B$5:$B$7,MATCH(I4302,Asumsi!$A$5:$A$7,0))-F4302*R4302,0)</f>
        <v>6952940</v>
      </c>
      <c r="V4302" s="45">
        <f>IF(S4302=1,U4302*(1-Asumsi!$B$10),U4302)</f>
        <v>6952940</v>
      </c>
    </row>
    <row r="4303" spans="1:22" x14ac:dyDescent="0.35">
      <c r="A4303" s="43">
        <v>45476</v>
      </c>
      <c r="B4303" s="43" t="s">
        <v>202</v>
      </c>
      <c r="C4303" s="43" t="s">
        <v>830</v>
      </c>
      <c r="D4303" s="44">
        <v>41017</v>
      </c>
      <c r="E4303" s="43">
        <v>48</v>
      </c>
      <c r="F4303" s="43">
        <v>2111960</v>
      </c>
      <c r="G4303" s="43">
        <v>7.0000000000000007E-2</v>
      </c>
      <c r="H4303" s="43">
        <v>147837</v>
      </c>
      <c r="I4303" s="43" t="s">
        <v>76</v>
      </c>
      <c r="J4303" s="43" t="s">
        <v>141</v>
      </c>
      <c r="K4303" s="43">
        <f t="shared" si="536"/>
        <v>2012</v>
      </c>
      <c r="L4303" s="43">
        <f t="shared" si="537"/>
        <v>1</v>
      </c>
      <c r="M4303" s="43">
        <f t="shared" si="538"/>
        <v>0</v>
      </c>
      <c r="N4303" s="43">
        <f t="shared" si="539"/>
        <v>1</v>
      </c>
      <c r="O4303" s="43" t="str">
        <f t="shared" si="540"/>
        <v>D: 7%+</v>
      </c>
      <c r="P4303" s="45">
        <f t="shared" si="541"/>
        <v>1964123</v>
      </c>
      <c r="Q4303" s="45">
        <f>IF(L4303=1,F4303*INDEX(Asumsi!$B$5:$B$7,MATCH(I4303,Asumsi!$A$5:$A$7,0))-H4303,0)</f>
        <v>485751</v>
      </c>
      <c r="R4303" s="46">
        <f>MIN(G4303,INDEX(Asumsi!$C$5:$C$7,MATCH(I4303,Asumsi!$A$5:$A$7,0)))</f>
        <v>0.05</v>
      </c>
      <c r="S4303" s="43">
        <f t="shared" si="542"/>
        <v>1</v>
      </c>
      <c r="T4303" s="45">
        <f t="shared" si="543"/>
        <v>42239.200000000012</v>
      </c>
      <c r="U4303" s="45">
        <f>IF(L4303=1,F4303*INDEX(Asumsi!$B$5:$B$7,MATCH(I4303,Asumsi!$A$5:$A$7,0))-F4303*R4303,0)</f>
        <v>527990</v>
      </c>
      <c r="V4303" s="45">
        <f>IF(S4303=1,U4303*(1-Asumsi!$B$10),U4303)</f>
        <v>501590.5</v>
      </c>
    </row>
    <row r="4304" spans="1:22" x14ac:dyDescent="0.35">
      <c r="A4304" s="43">
        <v>45958</v>
      </c>
      <c r="B4304" s="43" t="s">
        <v>202</v>
      </c>
      <c r="C4304" s="43" t="s">
        <v>902</v>
      </c>
      <c r="D4304" s="44">
        <v>40688</v>
      </c>
      <c r="E4304" s="43">
        <v>28</v>
      </c>
      <c r="F4304" s="43">
        <v>35198780</v>
      </c>
      <c r="G4304" s="43">
        <v>0.03</v>
      </c>
      <c r="H4304" s="43">
        <v>1055963</v>
      </c>
      <c r="I4304" s="43" t="s">
        <v>77</v>
      </c>
      <c r="J4304" s="43" t="s">
        <v>139</v>
      </c>
      <c r="K4304" s="43">
        <f t="shared" si="536"/>
        <v>2011</v>
      </c>
      <c r="L4304" s="43">
        <f t="shared" si="537"/>
        <v>1</v>
      </c>
      <c r="M4304" s="43">
        <f t="shared" si="538"/>
        <v>0</v>
      </c>
      <c r="N4304" s="43">
        <f t="shared" si="539"/>
        <v>1</v>
      </c>
      <c r="O4304" s="43" t="str">
        <f t="shared" si="540"/>
        <v>B: 1-3%</v>
      </c>
      <c r="P4304" s="45">
        <f t="shared" si="541"/>
        <v>34142817</v>
      </c>
      <c r="Q4304" s="45">
        <f>IF(L4304=1,F4304*INDEX(Asumsi!$B$5:$B$7,MATCH(I4304,Asumsi!$A$5:$A$7,0))-H4304,0)</f>
        <v>9503671</v>
      </c>
      <c r="R4304" s="46">
        <f>MIN(G4304,INDEX(Asumsi!$C$5:$C$7,MATCH(I4304,Asumsi!$A$5:$A$7,0)))</f>
        <v>0.03</v>
      </c>
      <c r="S4304" s="43">
        <f t="shared" si="542"/>
        <v>0</v>
      </c>
      <c r="T4304" s="45">
        <f t="shared" si="543"/>
        <v>0</v>
      </c>
      <c r="U4304" s="45">
        <f>IF(L4304=1,F4304*INDEX(Asumsi!$B$5:$B$7,MATCH(I4304,Asumsi!$A$5:$A$7,0))-F4304*R4304,0)</f>
        <v>9503670.5999999996</v>
      </c>
      <c r="V4304" s="45">
        <f>IF(S4304=1,U4304*(1-Asumsi!$B$10),U4304)</f>
        <v>9503670.5999999996</v>
      </c>
    </row>
    <row r="4305" spans="1:22" x14ac:dyDescent="0.35">
      <c r="A4305" s="43">
        <v>47591</v>
      </c>
      <c r="B4305" s="43" t="s">
        <v>202</v>
      </c>
      <c r="C4305" s="43" t="s">
        <v>902</v>
      </c>
      <c r="D4305" s="44">
        <v>40910</v>
      </c>
      <c r="E4305" s="43">
        <v>27</v>
      </c>
      <c r="F4305" s="43">
        <v>558800</v>
      </c>
      <c r="G4305" s="43">
        <v>0.1</v>
      </c>
      <c r="H4305" s="43">
        <v>55880</v>
      </c>
      <c r="I4305" s="43" t="s">
        <v>76</v>
      </c>
      <c r="J4305" s="43" t="s">
        <v>140</v>
      </c>
      <c r="K4305" s="43">
        <f t="shared" si="536"/>
        <v>2012</v>
      </c>
      <c r="L4305" s="43">
        <f t="shared" si="537"/>
        <v>1</v>
      </c>
      <c r="M4305" s="43">
        <f t="shared" si="538"/>
        <v>0</v>
      </c>
      <c r="N4305" s="43">
        <f t="shared" si="539"/>
        <v>1</v>
      </c>
      <c r="O4305" s="43" t="str">
        <f t="shared" si="540"/>
        <v>D: 7%+</v>
      </c>
      <c r="P4305" s="45">
        <f t="shared" si="541"/>
        <v>502920</v>
      </c>
      <c r="Q4305" s="45">
        <f>IF(L4305=1,F4305*INDEX(Asumsi!$B$5:$B$7,MATCH(I4305,Asumsi!$A$5:$A$7,0))-H4305,0)</f>
        <v>111760</v>
      </c>
      <c r="R4305" s="46">
        <f>MIN(G4305,INDEX(Asumsi!$C$5:$C$7,MATCH(I4305,Asumsi!$A$5:$A$7,0)))</f>
        <v>0.05</v>
      </c>
      <c r="S4305" s="43">
        <f t="shared" si="542"/>
        <v>1</v>
      </c>
      <c r="T4305" s="45">
        <f t="shared" si="543"/>
        <v>27940</v>
      </c>
      <c r="U4305" s="45">
        <f>IF(L4305=1,F4305*INDEX(Asumsi!$B$5:$B$7,MATCH(I4305,Asumsi!$A$5:$A$7,0))-F4305*R4305,0)</f>
        <v>139700</v>
      </c>
      <c r="V4305" s="45">
        <f>IF(S4305=1,U4305*(1-Asumsi!$B$10),U4305)</f>
        <v>132715</v>
      </c>
    </row>
    <row r="4306" spans="1:22" x14ac:dyDescent="0.35">
      <c r="A4306" s="43">
        <v>49764</v>
      </c>
      <c r="B4306" s="43" t="s">
        <v>202</v>
      </c>
      <c r="C4306" s="43" t="s">
        <v>904</v>
      </c>
      <c r="D4306" s="44">
        <v>40454</v>
      </c>
      <c r="E4306" s="43">
        <v>37</v>
      </c>
      <c r="F4306" s="43">
        <v>790740</v>
      </c>
      <c r="G4306" s="43">
        <v>7.0000000000000007E-2</v>
      </c>
      <c r="H4306" s="43">
        <v>55352</v>
      </c>
      <c r="I4306" s="43" t="s">
        <v>76</v>
      </c>
      <c r="J4306" s="43" t="s">
        <v>148</v>
      </c>
      <c r="K4306" s="43">
        <f t="shared" si="536"/>
        <v>2010</v>
      </c>
      <c r="L4306" s="43">
        <f t="shared" si="537"/>
        <v>1</v>
      </c>
      <c r="M4306" s="43">
        <f t="shared" si="538"/>
        <v>0</v>
      </c>
      <c r="N4306" s="43">
        <f t="shared" si="539"/>
        <v>1</v>
      </c>
      <c r="O4306" s="43" t="str">
        <f t="shared" si="540"/>
        <v>D: 7%+</v>
      </c>
      <c r="P4306" s="45">
        <f t="shared" si="541"/>
        <v>735388</v>
      </c>
      <c r="Q4306" s="45">
        <f>IF(L4306=1,F4306*INDEX(Asumsi!$B$5:$B$7,MATCH(I4306,Asumsi!$A$5:$A$7,0))-H4306,0)</f>
        <v>181870</v>
      </c>
      <c r="R4306" s="46">
        <f>MIN(G4306,INDEX(Asumsi!$C$5:$C$7,MATCH(I4306,Asumsi!$A$5:$A$7,0)))</f>
        <v>0.05</v>
      </c>
      <c r="S4306" s="43">
        <f t="shared" si="542"/>
        <v>1</v>
      </c>
      <c r="T4306" s="45">
        <f t="shared" si="543"/>
        <v>15814.800000000003</v>
      </c>
      <c r="U4306" s="45">
        <f>IF(L4306=1,F4306*INDEX(Asumsi!$B$5:$B$7,MATCH(I4306,Asumsi!$A$5:$A$7,0))-F4306*R4306,0)</f>
        <v>197685</v>
      </c>
      <c r="V4306" s="45">
        <f>IF(S4306=1,U4306*(1-Asumsi!$B$10),U4306)</f>
        <v>187800.75</v>
      </c>
    </row>
    <row r="4307" spans="1:22" x14ac:dyDescent="0.35">
      <c r="A4307" s="43">
        <v>50118</v>
      </c>
      <c r="B4307" s="43" t="s">
        <v>202</v>
      </c>
      <c r="C4307" s="43" t="s">
        <v>905</v>
      </c>
      <c r="D4307" s="44">
        <v>40255</v>
      </c>
      <c r="E4307" s="43">
        <v>19</v>
      </c>
      <c r="F4307" s="43">
        <v>674760</v>
      </c>
      <c r="G4307" s="43">
        <v>0</v>
      </c>
      <c r="H4307" s="43">
        <v>0</v>
      </c>
      <c r="I4307" s="43" t="s">
        <v>75</v>
      </c>
      <c r="J4307" s="43" t="s">
        <v>136</v>
      </c>
      <c r="K4307" s="43">
        <f t="shared" si="536"/>
        <v>2010</v>
      </c>
      <c r="L4307" s="43">
        <f t="shared" si="537"/>
        <v>1</v>
      </c>
      <c r="M4307" s="43">
        <f t="shared" si="538"/>
        <v>0</v>
      </c>
      <c r="N4307" s="43">
        <f t="shared" si="539"/>
        <v>1</v>
      </c>
      <c r="O4307" s="43" t="str">
        <f t="shared" si="540"/>
        <v>A: 0%</v>
      </c>
      <c r="P4307" s="45">
        <f t="shared" si="541"/>
        <v>674760</v>
      </c>
      <c r="Q4307" s="45">
        <f>IF(L4307=1,F4307*INDEX(Asumsi!$B$5:$B$7,MATCH(I4307,Asumsi!$A$5:$A$7,0))-H4307,0)</f>
        <v>202428</v>
      </c>
      <c r="R4307" s="46">
        <f>MIN(G4307,INDEX(Asumsi!$C$5:$C$7,MATCH(I4307,Asumsi!$A$5:$A$7,0)))</f>
        <v>0</v>
      </c>
      <c r="S4307" s="43">
        <f t="shared" si="542"/>
        <v>0</v>
      </c>
      <c r="T4307" s="45">
        <f t="shared" si="543"/>
        <v>0</v>
      </c>
      <c r="U4307" s="45">
        <f>IF(L4307=1,F4307*INDEX(Asumsi!$B$5:$B$7,MATCH(I4307,Asumsi!$A$5:$A$7,0))-F4307*R4307,0)</f>
        <v>202428</v>
      </c>
      <c r="V4307" s="45">
        <f>IF(S4307=1,U4307*(1-Asumsi!$B$10),U4307)</f>
        <v>202428</v>
      </c>
    </row>
    <row r="4308" spans="1:22" x14ac:dyDescent="0.35">
      <c r="A4308" s="43">
        <v>50183</v>
      </c>
      <c r="B4308" s="43" t="s">
        <v>202</v>
      </c>
      <c r="C4308" s="43" t="s">
        <v>902</v>
      </c>
      <c r="D4308" s="44">
        <v>40322</v>
      </c>
      <c r="E4308" s="43">
        <v>20</v>
      </c>
      <c r="F4308" s="43">
        <v>233100</v>
      </c>
      <c r="G4308" s="43">
        <v>0.09</v>
      </c>
      <c r="H4308" s="43">
        <v>20979</v>
      </c>
      <c r="I4308" s="43" t="s">
        <v>76</v>
      </c>
      <c r="J4308" s="43" t="s">
        <v>146</v>
      </c>
      <c r="K4308" s="43">
        <f t="shared" si="536"/>
        <v>2010</v>
      </c>
      <c r="L4308" s="43">
        <f t="shared" si="537"/>
        <v>1</v>
      </c>
      <c r="M4308" s="43">
        <f t="shared" si="538"/>
        <v>0</v>
      </c>
      <c r="N4308" s="43">
        <f t="shared" si="539"/>
        <v>1</v>
      </c>
      <c r="O4308" s="43" t="str">
        <f t="shared" si="540"/>
        <v>D: 7%+</v>
      </c>
      <c r="P4308" s="45">
        <f t="shared" si="541"/>
        <v>212121</v>
      </c>
      <c r="Q4308" s="45">
        <f>IF(L4308=1,F4308*INDEX(Asumsi!$B$5:$B$7,MATCH(I4308,Asumsi!$A$5:$A$7,0))-H4308,0)</f>
        <v>48951</v>
      </c>
      <c r="R4308" s="46">
        <f>MIN(G4308,INDEX(Asumsi!$C$5:$C$7,MATCH(I4308,Asumsi!$A$5:$A$7,0)))</f>
        <v>0.05</v>
      </c>
      <c r="S4308" s="43">
        <f t="shared" si="542"/>
        <v>1</v>
      </c>
      <c r="T4308" s="45">
        <f t="shared" si="543"/>
        <v>9323.9999999999982</v>
      </c>
      <c r="U4308" s="45">
        <f>IF(L4308=1,F4308*INDEX(Asumsi!$B$5:$B$7,MATCH(I4308,Asumsi!$A$5:$A$7,0))-F4308*R4308,0)</f>
        <v>58275</v>
      </c>
      <c r="V4308" s="45">
        <f>IF(S4308=1,U4308*(1-Asumsi!$B$10),U4308)</f>
        <v>55361.25</v>
      </c>
    </row>
    <row r="4309" spans="1:22" x14ac:dyDescent="0.35">
      <c r="A4309" s="43">
        <v>50786</v>
      </c>
      <c r="B4309" s="43" t="s">
        <v>202</v>
      </c>
      <c r="C4309" s="43" t="s">
        <v>906</v>
      </c>
      <c r="D4309" s="44">
        <v>40098</v>
      </c>
      <c r="E4309" s="43">
        <v>4</v>
      </c>
      <c r="F4309" s="43">
        <v>975440</v>
      </c>
      <c r="G4309" s="43">
        <v>0.06</v>
      </c>
      <c r="H4309" s="43">
        <v>58526</v>
      </c>
      <c r="I4309" s="43" t="s">
        <v>77</v>
      </c>
      <c r="J4309" s="43" t="s">
        <v>134</v>
      </c>
      <c r="K4309" s="43">
        <f t="shared" si="536"/>
        <v>2009</v>
      </c>
      <c r="L4309" s="43">
        <f t="shared" si="537"/>
        <v>1</v>
      </c>
      <c r="M4309" s="43">
        <f t="shared" si="538"/>
        <v>0</v>
      </c>
      <c r="N4309" s="43">
        <f t="shared" si="539"/>
        <v>1</v>
      </c>
      <c r="O4309" s="43" t="str">
        <f t="shared" si="540"/>
        <v>C: 4-6%</v>
      </c>
      <c r="P4309" s="45">
        <f t="shared" si="541"/>
        <v>916914</v>
      </c>
      <c r="Q4309" s="45">
        <f>IF(L4309=1,F4309*INDEX(Asumsi!$B$5:$B$7,MATCH(I4309,Asumsi!$A$5:$A$7,0))-H4309,0)</f>
        <v>234106</v>
      </c>
      <c r="R4309" s="46">
        <f>MIN(G4309,INDEX(Asumsi!$C$5:$C$7,MATCH(I4309,Asumsi!$A$5:$A$7,0)))</f>
        <v>0.05</v>
      </c>
      <c r="S4309" s="43">
        <f t="shared" si="542"/>
        <v>1</v>
      </c>
      <c r="T4309" s="45">
        <f t="shared" si="543"/>
        <v>9754.399999999996</v>
      </c>
      <c r="U4309" s="45">
        <f>IF(L4309=1,F4309*INDEX(Asumsi!$B$5:$B$7,MATCH(I4309,Asumsi!$A$5:$A$7,0))-F4309*R4309,0)</f>
        <v>243860</v>
      </c>
      <c r="V4309" s="45">
        <f>IF(S4309=1,U4309*(1-Asumsi!$B$10),U4309)</f>
        <v>231667</v>
      </c>
    </row>
    <row r="4310" spans="1:22" x14ac:dyDescent="0.35">
      <c r="A4310" s="43">
        <v>50978</v>
      </c>
      <c r="B4310" s="43" t="s">
        <v>202</v>
      </c>
      <c r="C4310" s="43" t="s">
        <v>906</v>
      </c>
      <c r="D4310" s="44">
        <v>40999</v>
      </c>
      <c r="E4310" s="43">
        <v>4</v>
      </c>
      <c r="F4310" s="43">
        <v>1632180</v>
      </c>
      <c r="G4310" s="43">
        <v>0.05</v>
      </c>
      <c r="H4310" s="43">
        <v>81609</v>
      </c>
      <c r="I4310" s="43" t="s">
        <v>76</v>
      </c>
      <c r="J4310" s="43" t="s">
        <v>140</v>
      </c>
      <c r="K4310" s="43">
        <f t="shared" si="536"/>
        <v>2012</v>
      </c>
      <c r="L4310" s="43">
        <f t="shared" si="537"/>
        <v>1</v>
      </c>
      <c r="M4310" s="43">
        <f t="shared" si="538"/>
        <v>0</v>
      </c>
      <c r="N4310" s="43">
        <f t="shared" si="539"/>
        <v>1</v>
      </c>
      <c r="O4310" s="43" t="str">
        <f t="shared" si="540"/>
        <v>C: 4-6%</v>
      </c>
      <c r="P4310" s="45">
        <f t="shared" si="541"/>
        <v>1550571</v>
      </c>
      <c r="Q4310" s="45">
        <f>IF(L4310=1,F4310*INDEX(Asumsi!$B$5:$B$7,MATCH(I4310,Asumsi!$A$5:$A$7,0))-H4310,0)</f>
        <v>408045</v>
      </c>
      <c r="R4310" s="46">
        <f>MIN(G4310,INDEX(Asumsi!$C$5:$C$7,MATCH(I4310,Asumsi!$A$5:$A$7,0)))</f>
        <v>0.05</v>
      </c>
      <c r="S4310" s="43">
        <f t="shared" si="542"/>
        <v>0</v>
      </c>
      <c r="T4310" s="45">
        <f t="shared" si="543"/>
        <v>0</v>
      </c>
      <c r="U4310" s="45">
        <f>IF(L4310=1,F4310*INDEX(Asumsi!$B$5:$B$7,MATCH(I4310,Asumsi!$A$5:$A$7,0))-F4310*R4310,0)</f>
        <v>408045</v>
      </c>
      <c r="V4310" s="45">
        <f>IF(S4310=1,U4310*(1-Asumsi!$B$10),U4310)</f>
        <v>408045</v>
      </c>
    </row>
    <row r="4311" spans="1:22" x14ac:dyDescent="0.35">
      <c r="A4311" s="43">
        <v>50983</v>
      </c>
      <c r="B4311" s="43" t="s">
        <v>202</v>
      </c>
      <c r="C4311" s="43" t="s">
        <v>740</v>
      </c>
      <c r="D4311" s="44">
        <v>40722</v>
      </c>
      <c r="E4311" s="43">
        <v>39</v>
      </c>
      <c r="F4311" s="43">
        <v>6126200</v>
      </c>
      <c r="G4311" s="43">
        <v>0.06</v>
      </c>
      <c r="H4311" s="43">
        <v>367572</v>
      </c>
      <c r="I4311" s="43" t="s">
        <v>76</v>
      </c>
      <c r="J4311" s="43" t="s">
        <v>140</v>
      </c>
      <c r="K4311" s="43">
        <f t="shared" si="536"/>
        <v>2011</v>
      </c>
      <c r="L4311" s="43">
        <f t="shared" si="537"/>
        <v>1</v>
      </c>
      <c r="M4311" s="43">
        <f t="shared" si="538"/>
        <v>0</v>
      </c>
      <c r="N4311" s="43">
        <f t="shared" si="539"/>
        <v>1</v>
      </c>
      <c r="O4311" s="43" t="str">
        <f t="shared" si="540"/>
        <v>C: 4-6%</v>
      </c>
      <c r="P4311" s="45">
        <f t="shared" si="541"/>
        <v>5758628</v>
      </c>
      <c r="Q4311" s="45">
        <f>IF(L4311=1,F4311*INDEX(Asumsi!$B$5:$B$7,MATCH(I4311,Asumsi!$A$5:$A$7,0))-H4311,0)</f>
        <v>1470288</v>
      </c>
      <c r="R4311" s="46">
        <f>MIN(G4311,INDEX(Asumsi!$C$5:$C$7,MATCH(I4311,Asumsi!$A$5:$A$7,0)))</f>
        <v>0.05</v>
      </c>
      <c r="S4311" s="43">
        <f t="shared" si="542"/>
        <v>1</v>
      </c>
      <c r="T4311" s="45">
        <f t="shared" si="543"/>
        <v>61261.999999999971</v>
      </c>
      <c r="U4311" s="45">
        <f>IF(L4311=1,F4311*INDEX(Asumsi!$B$5:$B$7,MATCH(I4311,Asumsi!$A$5:$A$7,0))-F4311*R4311,0)</f>
        <v>1531550</v>
      </c>
      <c r="V4311" s="45">
        <f>IF(S4311=1,U4311*(1-Asumsi!$B$10),U4311)</f>
        <v>1454972.5</v>
      </c>
    </row>
    <row r="4312" spans="1:22" x14ac:dyDescent="0.35">
      <c r="A4312" s="43">
        <v>52002</v>
      </c>
      <c r="B4312" s="43" t="s">
        <v>202</v>
      </c>
      <c r="C4312" s="43" t="s">
        <v>906</v>
      </c>
      <c r="D4312" s="44">
        <v>39968</v>
      </c>
      <c r="E4312" s="43">
        <v>11</v>
      </c>
      <c r="F4312" s="43">
        <v>4979700</v>
      </c>
      <c r="G4312" s="43">
        <v>0.06</v>
      </c>
      <c r="H4312" s="43">
        <v>298782</v>
      </c>
      <c r="I4312" s="43" t="s">
        <v>75</v>
      </c>
      <c r="J4312" s="43" t="s">
        <v>136</v>
      </c>
      <c r="K4312" s="43">
        <f t="shared" si="536"/>
        <v>2009</v>
      </c>
      <c r="L4312" s="43">
        <f t="shared" si="537"/>
        <v>1</v>
      </c>
      <c r="M4312" s="43">
        <f t="shared" si="538"/>
        <v>0</v>
      </c>
      <c r="N4312" s="43">
        <f t="shared" si="539"/>
        <v>1</v>
      </c>
      <c r="O4312" s="43" t="str">
        <f t="shared" si="540"/>
        <v>C: 4-6%</v>
      </c>
      <c r="P4312" s="45">
        <f t="shared" si="541"/>
        <v>4680918</v>
      </c>
      <c r="Q4312" s="45">
        <f>IF(L4312=1,F4312*INDEX(Asumsi!$B$5:$B$7,MATCH(I4312,Asumsi!$A$5:$A$7,0))-H4312,0)</f>
        <v>1195128</v>
      </c>
      <c r="R4312" s="46">
        <f>MIN(G4312,INDEX(Asumsi!$C$5:$C$7,MATCH(I4312,Asumsi!$A$5:$A$7,0)))</f>
        <v>0.03</v>
      </c>
      <c r="S4312" s="43">
        <f t="shared" si="542"/>
        <v>1</v>
      </c>
      <c r="T4312" s="45">
        <f t="shared" si="543"/>
        <v>149391</v>
      </c>
      <c r="U4312" s="45">
        <f>IF(L4312=1,F4312*INDEX(Asumsi!$B$5:$B$7,MATCH(I4312,Asumsi!$A$5:$A$7,0))-F4312*R4312,0)</f>
        <v>1344519</v>
      </c>
      <c r="V4312" s="45">
        <f>IF(S4312=1,U4312*(1-Asumsi!$B$10),U4312)</f>
        <v>1277293.05</v>
      </c>
    </row>
    <row r="4313" spans="1:22" x14ac:dyDescent="0.35">
      <c r="A4313" s="43">
        <v>52227</v>
      </c>
      <c r="B4313" s="43" t="s">
        <v>202</v>
      </c>
      <c r="C4313" s="43" t="s">
        <v>910</v>
      </c>
      <c r="D4313" s="44">
        <v>39856</v>
      </c>
      <c r="E4313" s="43">
        <v>37</v>
      </c>
      <c r="F4313" s="43">
        <v>481040</v>
      </c>
      <c r="G4313" s="43">
        <v>0.05</v>
      </c>
      <c r="H4313" s="43">
        <v>24052</v>
      </c>
      <c r="I4313" s="43" t="s">
        <v>76</v>
      </c>
      <c r="J4313" s="43" t="s">
        <v>145</v>
      </c>
      <c r="K4313" s="43">
        <f t="shared" si="536"/>
        <v>2009</v>
      </c>
      <c r="L4313" s="43">
        <f t="shared" si="537"/>
        <v>1</v>
      </c>
      <c r="M4313" s="43">
        <f t="shared" si="538"/>
        <v>0</v>
      </c>
      <c r="N4313" s="43">
        <f t="shared" si="539"/>
        <v>1</v>
      </c>
      <c r="O4313" s="43" t="str">
        <f t="shared" si="540"/>
        <v>C: 4-6%</v>
      </c>
      <c r="P4313" s="45">
        <f t="shared" si="541"/>
        <v>456988</v>
      </c>
      <c r="Q4313" s="45">
        <f>IF(L4313=1,F4313*INDEX(Asumsi!$B$5:$B$7,MATCH(I4313,Asumsi!$A$5:$A$7,0))-H4313,0)</f>
        <v>120260</v>
      </c>
      <c r="R4313" s="46">
        <f>MIN(G4313,INDEX(Asumsi!$C$5:$C$7,MATCH(I4313,Asumsi!$A$5:$A$7,0)))</f>
        <v>0.05</v>
      </c>
      <c r="S4313" s="43">
        <f t="shared" si="542"/>
        <v>0</v>
      </c>
      <c r="T4313" s="45">
        <f t="shared" si="543"/>
        <v>0</v>
      </c>
      <c r="U4313" s="45">
        <f>IF(L4313=1,F4313*INDEX(Asumsi!$B$5:$B$7,MATCH(I4313,Asumsi!$A$5:$A$7,0))-F4313*R4313,0)</f>
        <v>120260</v>
      </c>
      <c r="V4313" s="45">
        <f>IF(S4313=1,U4313*(1-Asumsi!$B$10),U4313)</f>
        <v>120260</v>
      </c>
    </row>
    <row r="4314" spans="1:22" x14ac:dyDescent="0.35">
      <c r="A4314" s="43">
        <v>52261</v>
      </c>
      <c r="B4314" s="43" t="s">
        <v>202</v>
      </c>
      <c r="C4314" s="43" t="s">
        <v>740</v>
      </c>
      <c r="D4314" s="44">
        <v>40654</v>
      </c>
      <c r="E4314" s="43">
        <v>49</v>
      </c>
      <c r="F4314" s="43">
        <v>20522500</v>
      </c>
      <c r="G4314" s="43">
        <v>0.02</v>
      </c>
      <c r="H4314" s="43">
        <v>410450</v>
      </c>
      <c r="I4314" s="43" t="s">
        <v>75</v>
      </c>
      <c r="J4314" s="43" t="s">
        <v>136</v>
      </c>
      <c r="K4314" s="43">
        <f t="shared" si="536"/>
        <v>2011</v>
      </c>
      <c r="L4314" s="43">
        <f t="shared" si="537"/>
        <v>1</v>
      </c>
      <c r="M4314" s="43">
        <f t="shared" si="538"/>
        <v>0</v>
      </c>
      <c r="N4314" s="43">
        <f t="shared" si="539"/>
        <v>1</v>
      </c>
      <c r="O4314" s="43" t="str">
        <f t="shared" si="540"/>
        <v>B: 1-3%</v>
      </c>
      <c r="P4314" s="45">
        <f t="shared" si="541"/>
        <v>20112050</v>
      </c>
      <c r="Q4314" s="45">
        <f>IF(L4314=1,F4314*INDEX(Asumsi!$B$5:$B$7,MATCH(I4314,Asumsi!$A$5:$A$7,0))-H4314,0)</f>
        <v>5746300</v>
      </c>
      <c r="R4314" s="46">
        <f>MIN(G4314,INDEX(Asumsi!$C$5:$C$7,MATCH(I4314,Asumsi!$A$5:$A$7,0)))</f>
        <v>0.02</v>
      </c>
      <c r="S4314" s="43">
        <f t="shared" si="542"/>
        <v>0</v>
      </c>
      <c r="T4314" s="45">
        <f t="shared" si="543"/>
        <v>0</v>
      </c>
      <c r="U4314" s="45">
        <f>IF(L4314=1,F4314*INDEX(Asumsi!$B$5:$B$7,MATCH(I4314,Asumsi!$A$5:$A$7,0))-F4314*R4314,0)</f>
        <v>5746300</v>
      </c>
      <c r="V4314" s="45">
        <f>IF(S4314=1,U4314*(1-Asumsi!$B$10),U4314)</f>
        <v>5746300</v>
      </c>
    </row>
    <row r="4315" spans="1:22" x14ac:dyDescent="0.35">
      <c r="A4315" s="43">
        <v>52743</v>
      </c>
      <c r="B4315" s="43" t="s">
        <v>202</v>
      </c>
      <c r="C4315" s="43" t="s">
        <v>830</v>
      </c>
      <c r="D4315" s="44">
        <v>40363</v>
      </c>
      <c r="E4315" s="43">
        <v>46</v>
      </c>
      <c r="F4315" s="43">
        <v>11398440</v>
      </c>
      <c r="G4315" s="43">
        <v>0.09</v>
      </c>
      <c r="H4315" s="43">
        <v>1025860</v>
      </c>
      <c r="I4315" s="43" t="s">
        <v>77</v>
      </c>
      <c r="J4315" s="43" t="s">
        <v>134</v>
      </c>
      <c r="K4315" s="43">
        <f t="shared" si="536"/>
        <v>2010</v>
      </c>
      <c r="L4315" s="43">
        <f t="shared" si="537"/>
        <v>1</v>
      </c>
      <c r="M4315" s="43">
        <f t="shared" si="538"/>
        <v>0</v>
      </c>
      <c r="N4315" s="43">
        <f t="shared" si="539"/>
        <v>1</v>
      </c>
      <c r="O4315" s="43" t="str">
        <f t="shared" si="540"/>
        <v>D: 7%+</v>
      </c>
      <c r="P4315" s="45">
        <f t="shared" si="541"/>
        <v>10372580</v>
      </c>
      <c r="Q4315" s="45">
        <f>IF(L4315=1,F4315*INDEX(Asumsi!$B$5:$B$7,MATCH(I4315,Asumsi!$A$5:$A$7,0))-H4315,0)</f>
        <v>2393672</v>
      </c>
      <c r="R4315" s="46">
        <f>MIN(G4315,INDEX(Asumsi!$C$5:$C$7,MATCH(I4315,Asumsi!$A$5:$A$7,0)))</f>
        <v>0.05</v>
      </c>
      <c r="S4315" s="43">
        <f t="shared" si="542"/>
        <v>1</v>
      </c>
      <c r="T4315" s="45">
        <f t="shared" si="543"/>
        <v>455937.59999999992</v>
      </c>
      <c r="U4315" s="45">
        <f>IF(L4315=1,F4315*INDEX(Asumsi!$B$5:$B$7,MATCH(I4315,Asumsi!$A$5:$A$7,0))-F4315*R4315,0)</f>
        <v>2849610</v>
      </c>
      <c r="V4315" s="45">
        <f>IF(S4315=1,U4315*(1-Asumsi!$B$10),U4315)</f>
        <v>2707129.5</v>
      </c>
    </row>
    <row r="4316" spans="1:22" x14ac:dyDescent="0.35">
      <c r="A4316" s="43">
        <v>53120</v>
      </c>
      <c r="B4316" s="43" t="s">
        <v>202</v>
      </c>
      <c r="C4316" s="43" t="s">
        <v>903</v>
      </c>
      <c r="D4316" s="44">
        <v>41046</v>
      </c>
      <c r="E4316" s="43">
        <v>5</v>
      </c>
      <c r="F4316" s="43">
        <v>45500</v>
      </c>
      <c r="G4316" s="43">
        <v>0.09</v>
      </c>
      <c r="H4316" s="43">
        <v>4095</v>
      </c>
      <c r="I4316" s="43" t="s">
        <v>76</v>
      </c>
      <c r="J4316" s="43" t="s">
        <v>145</v>
      </c>
      <c r="K4316" s="43">
        <f t="shared" si="536"/>
        <v>2012</v>
      </c>
      <c r="L4316" s="43">
        <f t="shared" si="537"/>
        <v>1</v>
      </c>
      <c r="M4316" s="43">
        <f t="shared" si="538"/>
        <v>0</v>
      </c>
      <c r="N4316" s="43">
        <f t="shared" si="539"/>
        <v>1</v>
      </c>
      <c r="O4316" s="43" t="str">
        <f t="shared" si="540"/>
        <v>D: 7%+</v>
      </c>
      <c r="P4316" s="45">
        <f t="shared" si="541"/>
        <v>41405</v>
      </c>
      <c r="Q4316" s="45">
        <f>IF(L4316=1,F4316*INDEX(Asumsi!$B$5:$B$7,MATCH(I4316,Asumsi!$A$5:$A$7,0))-H4316,0)</f>
        <v>9555</v>
      </c>
      <c r="R4316" s="46">
        <f>MIN(G4316,INDEX(Asumsi!$C$5:$C$7,MATCH(I4316,Asumsi!$A$5:$A$7,0)))</f>
        <v>0.05</v>
      </c>
      <c r="S4316" s="43">
        <f t="shared" si="542"/>
        <v>1</v>
      </c>
      <c r="T4316" s="45">
        <f t="shared" si="543"/>
        <v>1819.9999999999998</v>
      </c>
      <c r="U4316" s="45">
        <f>IF(L4316=1,F4316*INDEX(Asumsi!$B$5:$B$7,MATCH(I4316,Asumsi!$A$5:$A$7,0))-F4316*R4316,0)</f>
        <v>11375</v>
      </c>
      <c r="V4316" s="45">
        <f>IF(S4316=1,U4316*(1-Asumsi!$B$10),U4316)</f>
        <v>10806.25</v>
      </c>
    </row>
    <row r="4317" spans="1:22" x14ac:dyDescent="0.35">
      <c r="A4317" s="43">
        <v>53920</v>
      </c>
      <c r="B4317" s="43" t="s">
        <v>202</v>
      </c>
      <c r="C4317" s="43" t="s">
        <v>908</v>
      </c>
      <c r="D4317" s="44">
        <v>39890</v>
      </c>
      <c r="E4317" s="43">
        <v>18</v>
      </c>
      <c r="F4317" s="43">
        <v>866620</v>
      </c>
      <c r="G4317" s="43">
        <v>0.05</v>
      </c>
      <c r="H4317" s="43">
        <v>43331</v>
      </c>
      <c r="I4317" s="43" t="s">
        <v>76</v>
      </c>
      <c r="J4317" s="43" t="s">
        <v>140</v>
      </c>
      <c r="K4317" s="43">
        <f t="shared" si="536"/>
        <v>2009</v>
      </c>
      <c r="L4317" s="43">
        <f t="shared" si="537"/>
        <v>1</v>
      </c>
      <c r="M4317" s="43">
        <f t="shared" si="538"/>
        <v>0</v>
      </c>
      <c r="N4317" s="43">
        <f t="shared" si="539"/>
        <v>1</v>
      </c>
      <c r="O4317" s="43" t="str">
        <f t="shared" si="540"/>
        <v>C: 4-6%</v>
      </c>
      <c r="P4317" s="45">
        <f t="shared" si="541"/>
        <v>823289</v>
      </c>
      <c r="Q4317" s="45">
        <f>IF(L4317=1,F4317*INDEX(Asumsi!$B$5:$B$7,MATCH(I4317,Asumsi!$A$5:$A$7,0))-H4317,0)</f>
        <v>216655</v>
      </c>
      <c r="R4317" s="46">
        <f>MIN(G4317,INDEX(Asumsi!$C$5:$C$7,MATCH(I4317,Asumsi!$A$5:$A$7,0)))</f>
        <v>0.05</v>
      </c>
      <c r="S4317" s="43">
        <f t="shared" si="542"/>
        <v>0</v>
      </c>
      <c r="T4317" s="45">
        <f t="shared" si="543"/>
        <v>0</v>
      </c>
      <c r="U4317" s="45">
        <f>IF(L4317=1,F4317*INDEX(Asumsi!$B$5:$B$7,MATCH(I4317,Asumsi!$A$5:$A$7,0))-F4317*R4317,0)</f>
        <v>216655</v>
      </c>
      <c r="V4317" s="45">
        <f>IF(S4317=1,U4317*(1-Asumsi!$B$10),U4317)</f>
        <v>216655</v>
      </c>
    </row>
    <row r="4318" spans="1:22" x14ac:dyDescent="0.35">
      <c r="A4318" s="43">
        <v>54630</v>
      </c>
      <c r="B4318" s="43" t="s">
        <v>202</v>
      </c>
      <c r="C4318" s="43" t="s">
        <v>907</v>
      </c>
      <c r="D4318" s="44">
        <v>41131</v>
      </c>
      <c r="E4318" s="43">
        <v>11</v>
      </c>
      <c r="F4318" s="43">
        <v>146440</v>
      </c>
      <c r="G4318" s="43">
        <v>0.06</v>
      </c>
      <c r="H4318" s="43">
        <v>8786</v>
      </c>
      <c r="I4318" s="43" t="s">
        <v>76</v>
      </c>
      <c r="J4318" s="43" t="s">
        <v>145</v>
      </c>
      <c r="K4318" s="43">
        <f t="shared" si="536"/>
        <v>2012</v>
      </c>
      <c r="L4318" s="43">
        <f t="shared" si="537"/>
        <v>1</v>
      </c>
      <c r="M4318" s="43">
        <f t="shared" si="538"/>
        <v>0</v>
      </c>
      <c r="N4318" s="43">
        <f t="shared" si="539"/>
        <v>1</v>
      </c>
      <c r="O4318" s="43" t="str">
        <f t="shared" si="540"/>
        <v>C: 4-6%</v>
      </c>
      <c r="P4318" s="45">
        <f t="shared" si="541"/>
        <v>137654</v>
      </c>
      <c r="Q4318" s="45">
        <f>IF(L4318=1,F4318*INDEX(Asumsi!$B$5:$B$7,MATCH(I4318,Asumsi!$A$5:$A$7,0))-H4318,0)</f>
        <v>35146</v>
      </c>
      <c r="R4318" s="46">
        <f>MIN(G4318,INDEX(Asumsi!$C$5:$C$7,MATCH(I4318,Asumsi!$A$5:$A$7,0)))</f>
        <v>0.05</v>
      </c>
      <c r="S4318" s="43">
        <f t="shared" si="542"/>
        <v>1</v>
      </c>
      <c r="T4318" s="45">
        <f t="shared" si="543"/>
        <v>1464.3999999999992</v>
      </c>
      <c r="U4318" s="45">
        <f>IF(L4318=1,F4318*INDEX(Asumsi!$B$5:$B$7,MATCH(I4318,Asumsi!$A$5:$A$7,0))-F4318*R4318,0)</f>
        <v>36610</v>
      </c>
      <c r="V4318" s="45">
        <f>IF(S4318=1,U4318*(1-Asumsi!$B$10),U4318)</f>
        <v>34779.5</v>
      </c>
    </row>
    <row r="4319" spans="1:22" x14ac:dyDescent="0.35">
      <c r="A4319" s="43">
        <v>55299</v>
      </c>
      <c r="B4319" s="43" t="s">
        <v>202</v>
      </c>
      <c r="C4319" s="43" t="s">
        <v>757</v>
      </c>
      <c r="D4319" s="44">
        <v>40998</v>
      </c>
      <c r="E4319" s="43">
        <v>20</v>
      </c>
      <c r="F4319" s="43">
        <v>44560</v>
      </c>
      <c r="G4319" s="43">
        <v>0.09</v>
      </c>
      <c r="H4319" s="43">
        <v>4010</v>
      </c>
      <c r="I4319" s="43" t="s">
        <v>76</v>
      </c>
      <c r="J4319" s="43" t="s">
        <v>150</v>
      </c>
      <c r="K4319" s="43">
        <f t="shared" si="536"/>
        <v>2012</v>
      </c>
      <c r="L4319" s="43">
        <f t="shared" si="537"/>
        <v>1</v>
      </c>
      <c r="M4319" s="43">
        <f t="shared" si="538"/>
        <v>0</v>
      </c>
      <c r="N4319" s="43">
        <f t="shared" si="539"/>
        <v>1</v>
      </c>
      <c r="O4319" s="43" t="str">
        <f t="shared" si="540"/>
        <v>D: 7%+</v>
      </c>
      <c r="P4319" s="45">
        <f t="shared" si="541"/>
        <v>40550</v>
      </c>
      <c r="Q4319" s="45">
        <f>IF(L4319=1,F4319*INDEX(Asumsi!$B$5:$B$7,MATCH(I4319,Asumsi!$A$5:$A$7,0))-H4319,0)</f>
        <v>9358</v>
      </c>
      <c r="R4319" s="46">
        <f>MIN(G4319,INDEX(Asumsi!$C$5:$C$7,MATCH(I4319,Asumsi!$A$5:$A$7,0)))</f>
        <v>0.05</v>
      </c>
      <c r="S4319" s="43">
        <f t="shared" si="542"/>
        <v>1</v>
      </c>
      <c r="T4319" s="45">
        <f t="shared" si="543"/>
        <v>1782.3999999999996</v>
      </c>
      <c r="U4319" s="45">
        <f>IF(L4319=1,F4319*INDEX(Asumsi!$B$5:$B$7,MATCH(I4319,Asumsi!$A$5:$A$7,0))-F4319*R4319,0)</f>
        <v>11140</v>
      </c>
      <c r="V4319" s="45">
        <f>IF(S4319=1,U4319*(1-Asumsi!$B$10),U4319)</f>
        <v>10583</v>
      </c>
    </row>
    <row r="4320" spans="1:22" x14ac:dyDescent="0.35">
      <c r="A4320" s="43">
        <v>55520</v>
      </c>
      <c r="B4320" s="43" t="s">
        <v>202</v>
      </c>
      <c r="C4320" s="43" t="s">
        <v>902</v>
      </c>
      <c r="D4320" s="44">
        <v>40670</v>
      </c>
      <c r="E4320" s="43">
        <v>43</v>
      </c>
      <c r="F4320" s="43">
        <v>1051540</v>
      </c>
      <c r="G4320" s="43">
        <v>0.08</v>
      </c>
      <c r="H4320" s="43">
        <v>84123</v>
      </c>
      <c r="I4320" s="43" t="s">
        <v>77</v>
      </c>
      <c r="J4320" s="43" t="s">
        <v>134</v>
      </c>
      <c r="K4320" s="43">
        <f t="shared" si="536"/>
        <v>2011</v>
      </c>
      <c r="L4320" s="43">
        <f t="shared" si="537"/>
        <v>1</v>
      </c>
      <c r="M4320" s="43">
        <f t="shared" si="538"/>
        <v>0</v>
      </c>
      <c r="N4320" s="43">
        <f t="shared" si="539"/>
        <v>1</v>
      </c>
      <c r="O4320" s="43" t="str">
        <f t="shared" si="540"/>
        <v>D: 7%+</v>
      </c>
      <c r="P4320" s="45">
        <f t="shared" si="541"/>
        <v>967417</v>
      </c>
      <c r="Q4320" s="45">
        <f>IF(L4320=1,F4320*INDEX(Asumsi!$B$5:$B$7,MATCH(I4320,Asumsi!$A$5:$A$7,0))-H4320,0)</f>
        <v>231339</v>
      </c>
      <c r="R4320" s="46">
        <f>MIN(G4320,INDEX(Asumsi!$C$5:$C$7,MATCH(I4320,Asumsi!$A$5:$A$7,0)))</f>
        <v>0.05</v>
      </c>
      <c r="S4320" s="43">
        <f t="shared" si="542"/>
        <v>1</v>
      </c>
      <c r="T4320" s="45">
        <f t="shared" si="543"/>
        <v>31546.199999999997</v>
      </c>
      <c r="U4320" s="45">
        <f>IF(L4320=1,F4320*INDEX(Asumsi!$B$5:$B$7,MATCH(I4320,Asumsi!$A$5:$A$7,0))-F4320*R4320,0)</f>
        <v>262885</v>
      </c>
      <c r="V4320" s="45">
        <f>IF(S4320=1,U4320*(1-Asumsi!$B$10),U4320)</f>
        <v>249740.75</v>
      </c>
    </row>
    <row r="4321" spans="1:22" x14ac:dyDescent="0.35">
      <c r="A4321" s="43">
        <v>55653</v>
      </c>
      <c r="B4321" s="43" t="s">
        <v>202</v>
      </c>
      <c r="C4321" s="43" t="s">
        <v>904</v>
      </c>
      <c r="D4321" s="44">
        <v>40508</v>
      </c>
      <c r="E4321" s="43">
        <v>34</v>
      </c>
      <c r="F4321" s="43">
        <v>30305100</v>
      </c>
      <c r="G4321" s="43">
        <v>0.05</v>
      </c>
      <c r="H4321" s="43">
        <v>1515255</v>
      </c>
      <c r="I4321" s="43" t="s">
        <v>77</v>
      </c>
      <c r="J4321" s="43" t="s">
        <v>134</v>
      </c>
      <c r="K4321" s="43">
        <f t="shared" si="536"/>
        <v>2010</v>
      </c>
      <c r="L4321" s="43">
        <f t="shared" si="537"/>
        <v>1</v>
      </c>
      <c r="M4321" s="43">
        <f t="shared" si="538"/>
        <v>0</v>
      </c>
      <c r="N4321" s="43">
        <f t="shared" si="539"/>
        <v>1</v>
      </c>
      <c r="O4321" s="43" t="str">
        <f t="shared" si="540"/>
        <v>C: 4-6%</v>
      </c>
      <c r="P4321" s="45">
        <f t="shared" si="541"/>
        <v>28789845</v>
      </c>
      <c r="Q4321" s="45">
        <f>IF(L4321=1,F4321*INDEX(Asumsi!$B$5:$B$7,MATCH(I4321,Asumsi!$A$5:$A$7,0))-H4321,0)</f>
        <v>7576275</v>
      </c>
      <c r="R4321" s="46">
        <f>MIN(G4321,INDEX(Asumsi!$C$5:$C$7,MATCH(I4321,Asumsi!$A$5:$A$7,0)))</f>
        <v>0.05</v>
      </c>
      <c r="S4321" s="43">
        <f t="shared" si="542"/>
        <v>0</v>
      </c>
      <c r="T4321" s="45">
        <f t="shared" si="543"/>
        <v>0</v>
      </c>
      <c r="U4321" s="45">
        <f>IF(L4321=1,F4321*INDEX(Asumsi!$B$5:$B$7,MATCH(I4321,Asumsi!$A$5:$A$7,0))-F4321*R4321,0)</f>
        <v>7576275</v>
      </c>
      <c r="V4321" s="45">
        <f>IF(S4321=1,U4321*(1-Asumsi!$B$10),U4321)</f>
        <v>7576275</v>
      </c>
    </row>
    <row r="4322" spans="1:22" x14ac:dyDescent="0.35">
      <c r="A4322" s="43">
        <v>56577</v>
      </c>
      <c r="B4322" s="43" t="s">
        <v>202</v>
      </c>
      <c r="C4322" s="43" t="s">
        <v>757</v>
      </c>
      <c r="D4322" s="44">
        <v>40849</v>
      </c>
      <c r="E4322" s="43">
        <v>30</v>
      </c>
      <c r="F4322" s="43">
        <v>14994160</v>
      </c>
      <c r="G4322" s="43">
        <v>0.02</v>
      </c>
      <c r="H4322" s="43">
        <v>299883</v>
      </c>
      <c r="I4322" s="43" t="s">
        <v>75</v>
      </c>
      <c r="J4322" s="43" t="s">
        <v>136</v>
      </c>
      <c r="K4322" s="43">
        <f t="shared" si="536"/>
        <v>2011</v>
      </c>
      <c r="L4322" s="43">
        <f t="shared" si="537"/>
        <v>1</v>
      </c>
      <c r="M4322" s="43">
        <f t="shared" si="538"/>
        <v>0</v>
      </c>
      <c r="N4322" s="43">
        <f t="shared" si="539"/>
        <v>1</v>
      </c>
      <c r="O4322" s="43" t="str">
        <f t="shared" si="540"/>
        <v>B: 1-3%</v>
      </c>
      <c r="P4322" s="45">
        <f t="shared" si="541"/>
        <v>14694277</v>
      </c>
      <c r="Q4322" s="45">
        <f>IF(L4322=1,F4322*INDEX(Asumsi!$B$5:$B$7,MATCH(I4322,Asumsi!$A$5:$A$7,0))-H4322,0)</f>
        <v>4198365</v>
      </c>
      <c r="R4322" s="46">
        <f>MIN(G4322,INDEX(Asumsi!$C$5:$C$7,MATCH(I4322,Asumsi!$A$5:$A$7,0)))</f>
        <v>0.02</v>
      </c>
      <c r="S4322" s="43">
        <f t="shared" si="542"/>
        <v>0</v>
      </c>
      <c r="T4322" s="45">
        <f t="shared" si="543"/>
        <v>0</v>
      </c>
      <c r="U4322" s="45">
        <f>IF(L4322=1,F4322*INDEX(Asumsi!$B$5:$B$7,MATCH(I4322,Asumsi!$A$5:$A$7,0))-F4322*R4322,0)</f>
        <v>4198364.8</v>
      </c>
      <c r="V4322" s="45">
        <f>IF(S4322=1,U4322*(1-Asumsi!$B$10),U4322)</f>
        <v>4198364.8</v>
      </c>
    </row>
    <row r="4323" spans="1:22" x14ac:dyDescent="0.35">
      <c r="A4323" s="43">
        <v>56711</v>
      </c>
      <c r="B4323" s="43" t="s">
        <v>202</v>
      </c>
      <c r="C4323" s="43" t="s">
        <v>910</v>
      </c>
      <c r="D4323" s="44">
        <v>40580</v>
      </c>
      <c r="E4323" s="43">
        <v>25</v>
      </c>
      <c r="F4323" s="43">
        <v>2558900</v>
      </c>
      <c r="G4323" s="43">
        <v>0.01</v>
      </c>
      <c r="H4323" s="43">
        <v>25589</v>
      </c>
      <c r="I4323" s="43" t="s">
        <v>76</v>
      </c>
      <c r="J4323" s="43" t="s">
        <v>145</v>
      </c>
      <c r="K4323" s="43">
        <f t="shared" si="536"/>
        <v>2011</v>
      </c>
      <c r="L4323" s="43">
        <f t="shared" si="537"/>
        <v>1</v>
      </c>
      <c r="M4323" s="43">
        <f t="shared" si="538"/>
        <v>0</v>
      </c>
      <c r="N4323" s="43">
        <f t="shared" si="539"/>
        <v>1</v>
      </c>
      <c r="O4323" s="43" t="str">
        <f t="shared" si="540"/>
        <v>B: 1-3%</v>
      </c>
      <c r="P4323" s="45">
        <f t="shared" si="541"/>
        <v>2533311</v>
      </c>
      <c r="Q4323" s="45">
        <f>IF(L4323=1,F4323*INDEX(Asumsi!$B$5:$B$7,MATCH(I4323,Asumsi!$A$5:$A$7,0))-H4323,0)</f>
        <v>742081</v>
      </c>
      <c r="R4323" s="46">
        <f>MIN(G4323,INDEX(Asumsi!$C$5:$C$7,MATCH(I4323,Asumsi!$A$5:$A$7,0)))</f>
        <v>0.01</v>
      </c>
      <c r="S4323" s="43">
        <f t="shared" si="542"/>
        <v>0</v>
      </c>
      <c r="T4323" s="45">
        <f t="shared" si="543"/>
        <v>0</v>
      </c>
      <c r="U4323" s="45">
        <f>IF(L4323=1,F4323*INDEX(Asumsi!$B$5:$B$7,MATCH(I4323,Asumsi!$A$5:$A$7,0))-F4323*R4323,0)</f>
        <v>742081</v>
      </c>
      <c r="V4323" s="45">
        <f>IF(S4323=1,U4323*(1-Asumsi!$B$10),U4323)</f>
        <v>742081</v>
      </c>
    </row>
    <row r="4324" spans="1:22" x14ac:dyDescent="0.35">
      <c r="A4324" s="43">
        <v>56769</v>
      </c>
      <c r="B4324" s="43" t="s">
        <v>209</v>
      </c>
      <c r="C4324" s="43" t="s">
        <v>906</v>
      </c>
      <c r="D4324" s="44">
        <v>40511</v>
      </c>
      <c r="E4324" s="43">
        <v>11</v>
      </c>
      <c r="F4324" s="43">
        <v>911180</v>
      </c>
      <c r="G4324" s="43">
        <v>0.02</v>
      </c>
      <c r="H4324" s="43">
        <v>18224</v>
      </c>
      <c r="I4324" s="43" t="s">
        <v>75</v>
      </c>
      <c r="J4324" s="43" t="s">
        <v>144</v>
      </c>
      <c r="K4324" s="43">
        <f t="shared" si="536"/>
        <v>2010</v>
      </c>
      <c r="L4324" s="43">
        <f t="shared" si="537"/>
        <v>0</v>
      </c>
      <c r="M4324" s="43">
        <f t="shared" si="538"/>
        <v>1</v>
      </c>
      <c r="N4324" s="43">
        <f t="shared" si="539"/>
        <v>1</v>
      </c>
      <c r="O4324" s="43" t="str">
        <f t="shared" si="540"/>
        <v>B: 1-3%</v>
      </c>
      <c r="P4324" s="45">
        <f t="shared" si="541"/>
        <v>0</v>
      </c>
      <c r="Q4324" s="45">
        <f>IF(L4324=1,F4324*INDEX(Asumsi!$B$5:$B$7,MATCH(I4324,Asumsi!$A$5:$A$7,0))-H4324,0)</f>
        <v>0</v>
      </c>
      <c r="R4324" s="46">
        <f>MIN(G4324,INDEX(Asumsi!$C$5:$C$7,MATCH(I4324,Asumsi!$A$5:$A$7,0)))</f>
        <v>0.02</v>
      </c>
      <c r="S4324" s="43">
        <f t="shared" si="542"/>
        <v>0</v>
      </c>
      <c r="T4324" s="45">
        <f t="shared" si="543"/>
        <v>0</v>
      </c>
      <c r="U4324" s="45">
        <f>IF(L4324=1,F4324*INDEX(Asumsi!$B$5:$B$7,MATCH(I4324,Asumsi!$A$5:$A$7,0))-F4324*R4324,0)</f>
        <v>0</v>
      </c>
      <c r="V4324" s="45">
        <f>IF(S4324=1,U4324*(1-Asumsi!$B$10),U4324)</f>
        <v>0</v>
      </c>
    </row>
    <row r="4325" spans="1:22" x14ac:dyDescent="0.35">
      <c r="A4325" s="43">
        <v>57440</v>
      </c>
      <c r="B4325" s="43" t="s">
        <v>209</v>
      </c>
      <c r="C4325" s="43" t="s">
        <v>907</v>
      </c>
      <c r="D4325" s="44">
        <v>40382</v>
      </c>
      <c r="E4325" s="43">
        <v>12</v>
      </c>
      <c r="F4325" s="43">
        <v>2342464</v>
      </c>
      <c r="G4325" s="43">
        <v>0.04</v>
      </c>
      <c r="H4325" s="43">
        <v>93699</v>
      </c>
      <c r="I4325" s="43" t="s">
        <v>77</v>
      </c>
      <c r="J4325" s="43" t="s">
        <v>137</v>
      </c>
      <c r="K4325" s="43">
        <f t="shared" si="536"/>
        <v>2010</v>
      </c>
      <c r="L4325" s="43">
        <f t="shared" si="537"/>
        <v>0</v>
      </c>
      <c r="M4325" s="43">
        <f t="shared" si="538"/>
        <v>1</v>
      </c>
      <c r="N4325" s="43">
        <f t="shared" si="539"/>
        <v>1</v>
      </c>
      <c r="O4325" s="43" t="str">
        <f t="shared" si="540"/>
        <v>C: 4-6%</v>
      </c>
      <c r="P4325" s="45">
        <f t="shared" si="541"/>
        <v>0</v>
      </c>
      <c r="Q4325" s="45">
        <f>IF(L4325=1,F4325*INDEX(Asumsi!$B$5:$B$7,MATCH(I4325,Asumsi!$A$5:$A$7,0))-H4325,0)</f>
        <v>0</v>
      </c>
      <c r="R4325" s="46">
        <f>MIN(G4325,INDEX(Asumsi!$C$5:$C$7,MATCH(I4325,Asumsi!$A$5:$A$7,0)))</f>
        <v>0.04</v>
      </c>
      <c r="S4325" s="43">
        <f t="shared" si="542"/>
        <v>0</v>
      </c>
      <c r="T4325" s="45">
        <f t="shared" si="543"/>
        <v>0</v>
      </c>
      <c r="U4325" s="45">
        <f>IF(L4325=1,F4325*INDEX(Asumsi!$B$5:$B$7,MATCH(I4325,Asumsi!$A$5:$A$7,0))-F4325*R4325,0)</f>
        <v>0</v>
      </c>
      <c r="V4325" s="45">
        <f>IF(S4325=1,U4325*(1-Asumsi!$B$10),U4325)</f>
        <v>0</v>
      </c>
    </row>
    <row r="4326" spans="1:22" x14ac:dyDescent="0.35">
      <c r="A4326" s="43">
        <v>57889</v>
      </c>
      <c r="B4326" s="43" t="s">
        <v>202</v>
      </c>
      <c r="C4326" s="43" t="s">
        <v>910</v>
      </c>
      <c r="D4326" s="44">
        <v>40275</v>
      </c>
      <c r="E4326" s="43">
        <v>39</v>
      </c>
      <c r="F4326" s="43">
        <v>1446615</v>
      </c>
      <c r="G4326" s="43">
        <v>0.01</v>
      </c>
      <c r="H4326" s="43">
        <v>14466</v>
      </c>
      <c r="I4326" s="43" t="s">
        <v>77</v>
      </c>
      <c r="J4326" s="43" t="s">
        <v>137</v>
      </c>
      <c r="K4326" s="43">
        <f t="shared" si="536"/>
        <v>2010</v>
      </c>
      <c r="L4326" s="43">
        <f t="shared" si="537"/>
        <v>1</v>
      </c>
      <c r="M4326" s="43">
        <f t="shared" si="538"/>
        <v>0</v>
      </c>
      <c r="N4326" s="43">
        <f t="shared" si="539"/>
        <v>1</v>
      </c>
      <c r="O4326" s="43" t="str">
        <f t="shared" si="540"/>
        <v>B: 1-3%</v>
      </c>
      <c r="P4326" s="45">
        <f t="shared" si="541"/>
        <v>1432149</v>
      </c>
      <c r="Q4326" s="45">
        <f>IF(L4326=1,F4326*INDEX(Asumsi!$B$5:$B$7,MATCH(I4326,Asumsi!$A$5:$A$7,0))-H4326,0)</f>
        <v>419518.5</v>
      </c>
      <c r="R4326" s="46">
        <f>MIN(G4326,INDEX(Asumsi!$C$5:$C$7,MATCH(I4326,Asumsi!$A$5:$A$7,0)))</f>
        <v>0.01</v>
      </c>
      <c r="S4326" s="43">
        <f t="shared" si="542"/>
        <v>0</v>
      </c>
      <c r="T4326" s="45">
        <f t="shared" si="543"/>
        <v>0</v>
      </c>
      <c r="U4326" s="45">
        <f>IF(L4326=1,F4326*INDEX(Asumsi!$B$5:$B$7,MATCH(I4326,Asumsi!$A$5:$A$7,0))-F4326*R4326,0)</f>
        <v>419518.35</v>
      </c>
      <c r="V4326" s="45">
        <f>IF(S4326=1,U4326*(1-Asumsi!$B$10),U4326)</f>
        <v>419518.35</v>
      </c>
    </row>
    <row r="4327" spans="1:22" x14ac:dyDescent="0.35">
      <c r="A4327" s="43">
        <v>58564</v>
      </c>
      <c r="B4327" s="43" t="s">
        <v>202</v>
      </c>
      <c r="C4327" s="43" t="s">
        <v>904</v>
      </c>
      <c r="D4327" s="44">
        <v>41225</v>
      </c>
      <c r="E4327" s="43">
        <v>49</v>
      </c>
      <c r="F4327" s="43">
        <v>206060</v>
      </c>
      <c r="G4327" s="43">
        <v>7.0000000000000007E-2</v>
      </c>
      <c r="H4327" s="43">
        <v>14424</v>
      </c>
      <c r="I4327" s="43" t="s">
        <v>76</v>
      </c>
      <c r="J4327" s="43" t="s">
        <v>148</v>
      </c>
      <c r="K4327" s="43">
        <f t="shared" si="536"/>
        <v>2012</v>
      </c>
      <c r="L4327" s="43">
        <f t="shared" si="537"/>
        <v>1</v>
      </c>
      <c r="M4327" s="43">
        <f t="shared" si="538"/>
        <v>0</v>
      </c>
      <c r="N4327" s="43">
        <f t="shared" si="539"/>
        <v>1</v>
      </c>
      <c r="O4327" s="43" t="str">
        <f t="shared" si="540"/>
        <v>D: 7%+</v>
      </c>
      <c r="P4327" s="45">
        <f t="shared" si="541"/>
        <v>191636</v>
      </c>
      <c r="Q4327" s="45">
        <f>IF(L4327=1,F4327*INDEX(Asumsi!$B$5:$B$7,MATCH(I4327,Asumsi!$A$5:$A$7,0))-H4327,0)</f>
        <v>47394</v>
      </c>
      <c r="R4327" s="46">
        <f>MIN(G4327,INDEX(Asumsi!$C$5:$C$7,MATCH(I4327,Asumsi!$A$5:$A$7,0)))</f>
        <v>0.05</v>
      </c>
      <c r="S4327" s="43">
        <f t="shared" si="542"/>
        <v>1</v>
      </c>
      <c r="T4327" s="45">
        <f t="shared" si="543"/>
        <v>4121.2000000000007</v>
      </c>
      <c r="U4327" s="45">
        <f>IF(L4327=1,F4327*INDEX(Asumsi!$B$5:$B$7,MATCH(I4327,Asumsi!$A$5:$A$7,0))-F4327*R4327,0)</f>
        <v>51515</v>
      </c>
      <c r="V4327" s="45">
        <f>IF(S4327=1,U4327*(1-Asumsi!$B$10),U4327)</f>
        <v>48939.25</v>
      </c>
    </row>
    <row r="4328" spans="1:22" x14ac:dyDescent="0.35">
      <c r="A4328" s="43">
        <v>59072</v>
      </c>
      <c r="B4328" s="43" t="s">
        <v>209</v>
      </c>
      <c r="C4328" s="43" t="s">
        <v>905</v>
      </c>
      <c r="D4328" s="44">
        <v>39958</v>
      </c>
      <c r="E4328" s="43">
        <v>12</v>
      </c>
      <c r="F4328" s="43">
        <v>157880</v>
      </c>
      <c r="G4328" s="43">
        <v>0.03</v>
      </c>
      <c r="H4328" s="43">
        <v>4736</v>
      </c>
      <c r="I4328" s="43" t="s">
        <v>76</v>
      </c>
      <c r="J4328" s="43" t="s">
        <v>138</v>
      </c>
      <c r="K4328" s="43">
        <f t="shared" si="536"/>
        <v>2009</v>
      </c>
      <c r="L4328" s="43">
        <f t="shared" si="537"/>
        <v>0</v>
      </c>
      <c r="M4328" s="43">
        <f t="shared" si="538"/>
        <v>1</v>
      </c>
      <c r="N4328" s="43">
        <f t="shared" si="539"/>
        <v>1</v>
      </c>
      <c r="O4328" s="43" t="str">
        <f t="shared" si="540"/>
        <v>B: 1-3%</v>
      </c>
      <c r="P4328" s="45">
        <f t="shared" si="541"/>
        <v>0</v>
      </c>
      <c r="Q4328" s="45">
        <f>IF(L4328=1,F4328*INDEX(Asumsi!$B$5:$B$7,MATCH(I4328,Asumsi!$A$5:$A$7,0))-H4328,0)</f>
        <v>0</v>
      </c>
      <c r="R4328" s="46">
        <f>MIN(G4328,INDEX(Asumsi!$C$5:$C$7,MATCH(I4328,Asumsi!$A$5:$A$7,0)))</f>
        <v>0.03</v>
      </c>
      <c r="S4328" s="43">
        <f t="shared" si="542"/>
        <v>0</v>
      </c>
      <c r="T4328" s="45">
        <f t="shared" si="543"/>
        <v>0</v>
      </c>
      <c r="U4328" s="45">
        <f>IF(L4328=1,F4328*INDEX(Asumsi!$B$5:$B$7,MATCH(I4328,Asumsi!$A$5:$A$7,0))-F4328*R4328,0)</f>
        <v>0</v>
      </c>
      <c r="V4328" s="45">
        <f>IF(S4328=1,U4328*(1-Asumsi!$B$10),U4328)</f>
        <v>0</v>
      </c>
    </row>
    <row r="4329" spans="1:22" x14ac:dyDescent="0.35">
      <c r="A4329" s="43">
        <v>59652</v>
      </c>
      <c r="B4329" s="43" t="s">
        <v>209</v>
      </c>
      <c r="C4329" s="43" t="s">
        <v>908</v>
      </c>
      <c r="D4329" s="44">
        <v>40570</v>
      </c>
      <c r="E4329" s="43">
        <v>17</v>
      </c>
      <c r="F4329" s="43">
        <v>624070</v>
      </c>
      <c r="G4329" s="43">
        <v>0.05</v>
      </c>
      <c r="H4329" s="43">
        <v>31204</v>
      </c>
      <c r="I4329" s="43" t="s">
        <v>77</v>
      </c>
      <c r="J4329" s="43" t="s">
        <v>137</v>
      </c>
      <c r="K4329" s="43">
        <f t="shared" si="536"/>
        <v>2011</v>
      </c>
      <c r="L4329" s="43">
        <f t="shared" si="537"/>
        <v>0</v>
      </c>
      <c r="M4329" s="43">
        <f t="shared" si="538"/>
        <v>1</v>
      </c>
      <c r="N4329" s="43">
        <f t="shared" si="539"/>
        <v>1</v>
      </c>
      <c r="O4329" s="43" t="str">
        <f t="shared" si="540"/>
        <v>C: 4-6%</v>
      </c>
      <c r="P4329" s="45">
        <f t="shared" si="541"/>
        <v>0</v>
      </c>
      <c r="Q4329" s="45">
        <f>IF(L4329=1,F4329*INDEX(Asumsi!$B$5:$B$7,MATCH(I4329,Asumsi!$A$5:$A$7,0))-H4329,0)</f>
        <v>0</v>
      </c>
      <c r="R4329" s="46">
        <f>MIN(G4329,INDEX(Asumsi!$C$5:$C$7,MATCH(I4329,Asumsi!$A$5:$A$7,0)))</f>
        <v>0.05</v>
      </c>
      <c r="S4329" s="43">
        <f t="shared" si="542"/>
        <v>0</v>
      </c>
      <c r="T4329" s="45">
        <f t="shared" si="543"/>
        <v>0</v>
      </c>
      <c r="U4329" s="45">
        <f>IF(L4329=1,F4329*INDEX(Asumsi!$B$5:$B$7,MATCH(I4329,Asumsi!$A$5:$A$7,0))-F4329*R4329,0)</f>
        <v>0</v>
      </c>
      <c r="V4329" s="45">
        <f>IF(S4329=1,U4329*(1-Asumsi!$B$10),U4329)</f>
        <v>0</v>
      </c>
    </row>
    <row r="4330" spans="1:22" x14ac:dyDescent="0.35">
      <c r="A4330" s="43">
        <v>59783</v>
      </c>
      <c r="B4330" s="43" t="s">
        <v>202</v>
      </c>
      <c r="C4330" s="43" t="s">
        <v>903</v>
      </c>
      <c r="D4330" s="44">
        <v>40409</v>
      </c>
      <c r="E4330" s="43">
        <v>36</v>
      </c>
      <c r="F4330" s="43">
        <v>154860</v>
      </c>
      <c r="G4330" s="43">
        <v>0.01</v>
      </c>
      <c r="H4330" s="43">
        <v>1549</v>
      </c>
      <c r="I4330" s="43" t="s">
        <v>76</v>
      </c>
      <c r="J4330" s="43" t="s">
        <v>148</v>
      </c>
      <c r="K4330" s="43">
        <f t="shared" si="536"/>
        <v>2010</v>
      </c>
      <c r="L4330" s="43">
        <f t="shared" si="537"/>
        <v>1</v>
      </c>
      <c r="M4330" s="43">
        <f t="shared" si="538"/>
        <v>0</v>
      </c>
      <c r="N4330" s="43">
        <f t="shared" si="539"/>
        <v>1</v>
      </c>
      <c r="O4330" s="43" t="str">
        <f t="shared" si="540"/>
        <v>B: 1-3%</v>
      </c>
      <c r="P4330" s="45">
        <f t="shared" si="541"/>
        <v>153311</v>
      </c>
      <c r="Q4330" s="45">
        <f>IF(L4330=1,F4330*INDEX(Asumsi!$B$5:$B$7,MATCH(I4330,Asumsi!$A$5:$A$7,0))-H4330,0)</f>
        <v>44909</v>
      </c>
      <c r="R4330" s="46">
        <f>MIN(G4330,INDEX(Asumsi!$C$5:$C$7,MATCH(I4330,Asumsi!$A$5:$A$7,0)))</f>
        <v>0.01</v>
      </c>
      <c r="S4330" s="43">
        <f t="shared" si="542"/>
        <v>0</v>
      </c>
      <c r="T4330" s="45">
        <f t="shared" si="543"/>
        <v>0</v>
      </c>
      <c r="U4330" s="45">
        <f>IF(L4330=1,F4330*INDEX(Asumsi!$B$5:$B$7,MATCH(I4330,Asumsi!$A$5:$A$7,0))-F4330*R4330,0)</f>
        <v>44909.4</v>
      </c>
      <c r="V4330" s="45">
        <f>IF(S4330=1,U4330*(1-Asumsi!$B$10),U4330)</f>
        <v>44909.4</v>
      </c>
    </row>
    <row r="4331" spans="1:22" x14ac:dyDescent="0.35">
      <c r="A4331" s="43">
        <v>195</v>
      </c>
      <c r="B4331" s="43" t="s">
        <v>202</v>
      </c>
      <c r="C4331" s="43" t="s">
        <v>566</v>
      </c>
      <c r="D4331" s="44">
        <v>40539</v>
      </c>
      <c r="E4331" s="43">
        <v>34</v>
      </c>
      <c r="F4331" s="43">
        <v>2631480</v>
      </c>
      <c r="G4331" s="43">
        <v>0.03</v>
      </c>
      <c r="H4331" s="43">
        <v>78944</v>
      </c>
      <c r="I4331" s="43" t="s">
        <v>76</v>
      </c>
      <c r="J4331" s="43" t="s">
        <v>147</v>
      </c>
      <c r="K4331" s="43">
        <f t="shared" si="536"/>
        <v>2010</v>
      </c>
      <c r="L4331" s="43">
        <f t="shared" si="537"/>
        <v>1</v>
      </c>
      <c r="M4331" s="43">
        <f t="shared" si="538"/>
        <v>0</v>
      </c>
      <c r="N4331" s="43">
        <f t="shared" si="539"/>
        <v>1</v>
      </c>
      <c r="O4331" s="43" t="str">
        <f t="shared" si="540"/>
        <v>B: 1-3%</v>
      </c>
      <c r="P4331" s="45">
        <f t="shared" si="541"/>
        <v>2552536</v>
      </c>
      <c r="Q4331" s="45">
        <f>IF(L4331=1,F4331*INDEX(Asumsi!$B$5:$B$7,MATCH(I4331,Asumsi!$A$5:$A$7,0))-H4331,0)</f>
        <v>710500</v>
      </c>
      <c r="R4331" s="46">
        <f>MIN(G4331,INDEX(Asumsi!$C$5:$C$7,MATCH(I4331,Asumsi!$A$5:$A$7,0)))</f>
        <v>0.03</v>
      </c>
      <c r="S4331" s="43">
        <f t="shared" si="542"/>
        <v>0</v>
      </c>
      <c r="T4331" s="45">
        <f t="shared" si="543"/>
        <v>0</v>
      </c>
      <c r="U4331" s="45">
        <f>IF(L4331=1,F4331*INDEX(Asumsi!$B$5:$B$7,MATCH(I4331,Asumsi!$A$5:$A$7,0))-F4331*R4331,0)</f>
        <v>710499.6</v>
      </c>
      <c r="V4331" s="45">
        <f>IF(S4331=1,U4331*(1-Asumsi!$B$10),U4331)</f>
        <v>710499.6</v>
      </c>
    </row>
    <row r="4332" spans="1:22" x14ac:dyDescent="0.35">
      <c r="A4332" s="43">
        <v>224</v>
      </c>
      <c r="B4332" s="43" t="s">
        <v>202</v>
      </c>
      <c r="C4332" s="43" t="s">
        <v>660</v>
      </c>
      <c r="D4332" s="44">
        <v>39981</v>
      </c>
      <c r="E4332" s="43">
        <v>25</v>
      </c>
      <c r="F4332" s="43">
        <v>369720</v>
      </c>
      <c r="G4332" s="43">
        <v>0.09</v>
      </c>
      <c r="H4332" s="43">
        <v>33275</v>
      </c>
      <c r="I4332" s="43" t="s">
        <v>75</v>
      </c>
      <c r="J4332" s="43" t="s">
        <v>144</v>
      </c>
      <c r="K4332" s="43">
        <f t="shared" si="536"/>
        <v>2009</v>
      </c>
      <c r="L4332" s="43">
        <f t="shared" si="537"/>
        <v>1</v>
      </c>
      <c r="M4332" s="43">
        <f t="shared" si="538"/>
        <v>0</v>
      </c>
      <c r="N4332" s="43">
        <f t="shared" si="539"/>
        <v>1</v>
      </c>
      <c r="O4332" s="43" t="str">
        <f t="shared" si="540"/>
        <v>D: 7%+</v>
      </c>
      <c r="P4332" s="45">
        <f t="shared" si="541"/>
        <v>336445</v>
      </c>
      <c r="Q4332" s="45">
        <f>IF(L4332=1,F4332*INDEX(Asumsi!$B$5:$B$7,MATCH(I4332,Asumsi!$A$5:$A$7,0))-H4332,0)</f>
        <v>77641</v>
      </c>
      <c r="R4332" s="46">
        <f>MIN(G4332,INDEX(Asumsi!$C$5:$C$7,MATCH(I4332,Asumsi!$A$5:$A$7,0)))</f>
        <v>0.03</v>
      </c>
      <c r="S4332" s="43">
        <f t="shared" si="542"/>
        <v>1</v>
      </c>
      <c r="T4332" s="45">
        <f t="shared" si="543"/>
        <v>22183.200000000001</v>
      </c>
      <c r="U4332" s="45">
        <f>IF(L4332=1,F4332*INDEX(Asumsi!$B$5:$B$7,MATCH(I4332,Asumsi!$A$5:$A$7,0))-F4332*R4332,0)</f>
        <v>99824.4</v>
      </c>
      <c r="V4332" s="45">
        <f>IF(S4332=1,U4332*(1-Asumsi!$B$10),U4332)</f>
        <v>94833.18</v>
      </c>
    </row>
    <row r="4333" spans="1:22" x14ac:dyDescent="0.35">
      <c r="A4333" s="43">
        <v>263</v>
      </c>
      <c r="B4333" s="43" t="s">
        <v>202</v>
      </c>
      <c r="C4333" s="43" t="s">
        <v>587</v>
      </c>
      <c r="D4333" s="44">
        <v>39949</v>
      </c>
      <c r="E4333" s="43">
        <v>25</v>
      </c>
      <c r="F4333" s="43">
        <v>273540</v>
      </c>
      <c r="G4333" s="43">
        <v>0.09</v>
      </c>
      <c r="H4333" s="43">
        <v>24619</v>
      </c>
      <c r="I4333" s="43" t="s">
        <v>76</v>
      </c>
      <c r="J4333" s="43" t="s">
        <v>138</v>
      </c>
      <c r="K4333" s="43">
        <f t="shared" si="536"/>
        <v>2009</v>
      </c>
      <c r="L4333" s="43">
        <f t="shared" si="537"/>
        <v>1</v>
      </c>
      <c r="M4333" s="43">
        <f t="shared" si="538"/>
        <v>0</v>
      </c>
      <c r="N4333" s="43">
        <f t="shared" si="539"/>
        <v>1</v>
      </c>
      <c r="O4333" s="43" t="str">
        <f t="shared" si="540"/>
        <v>D: 7%+</v>
      </c>
      <c r="P4333" s="45">
        <f t="shared" si="541"/>
        <v>248921</v>
      </c>
      <c r="Q4333" s="45">
        <f>IF(L4333=1,F4333*INDEX(Asumsi!$B$5:$B$7,MATCH(I4333,Asumsi!$A$5:$A$7,0))-H4333,0)</f>
        <v>57443</v>
      </c>
      <c r="R4333" s="46">
        <f>MIN(G4333,INDEX(Asumsi!$C$5:$C$7,MATCH(I4333,Asumsi!$A$5:$A$7,0)))</f>
        <v>0.05</v>
      </c>
      <c r="S4333" s="43">
        <f t="shared" si="542"/>
        <v>1</v>
      </c>
      <c r="T4333" s="45">
        <f t="shared" si="543"/>
        <v>10941.599999999999</v>
      </c>
      <c r="U4333" s="45">
        <f>IF(L4333=1,F4333*INDEX(Asumsi!$B$5:$B$7,MATCH(I4333,Asumsi!$A$5:$A$7,0))-F4333*R4333,0)</f>
        <v>68385</v>
      </c>
      <c r="V4333" s="45">
        <f>IF(S4333=1,U4333*(1-Asumsi!$B$10),U4333)</f>
        <v>64965.75</v>
      </c>
    </row>
    <row r="4334" spans="1:22" x14ac:dyDescent="0.35">
      <c r="A4334" s="43">
        <v>353</v>
      </c>
      <c r="B4334" s="43" t="s">
        <v>202</v>
      </c>
      <c r="C4334" s="43" t="s">
        <v>568</v>
      </c>
      <c r="D4334" s="44">
        <v>40542</v>
      </c>
      <c r="E4334" s="43">
        <v>21</v>
      </c>
      <c r="F4334" s="43">
        <v>93880</v>
      </c>
      <c r="G4334" s="43">
        <v>0.02</v>
      </c>
      <c r="H4334" s="43">
        <v>1878</v>
      </c>
      <c r="I4334" s="43" t="s">
        <v>76</v>
      </c>
      <c r="J4334" s="43" t="s">
        <v>147</v>
      </c>
      <c r="K4334" s="43">
        <f t="shared" si="536"/>
        <v>2010</v>
      </c>
      <c r="L4334" s="43">
        <f t="shared" si="537"/>
        <v>1</v>
      </c>
      <c r="M4334" s="43">
        <f t="shared" si="538"/>
        <v>0</v>
      </c>
      <c r="N4334" s="43">
        <f t="shared" si="539"/>
        <v>1</v>
      </c>
      <c r="O4334" s="43" t="str">
        <f t="shared" si="540"/>
        <v>B: 1-3%</v>
      </c>
      <c r="P4334" s="45">
        <f t="shared" si="541"/>
        <v>92002</v>
      </c>
      <c r="Q4334" s="45">
        <f>IF(L4334=1,F4334*INDEX(Asumsi!$B$5:$B$7,MATCH(I4334,Asumsi!$A$5:$A$7,0))-H4334,0)</f>
        <v>26286</v>
      </c>
      <c r="R4334" s="46">
        <f>MIN(G4334,INDEX(Asumsi!$C$5:$C$7,MATCH(I4334,Asumsi!$A$5:$A$7,0)))</f>
        <v>0.02</v>
      </c>
      <c r="S4334" s="43">
        <f t="shared" si="542"/>
        <v>0</v>
      </c>
      <c r="T4334" s="45">
        <f t="shared" si="543"/>
        <v>0</v>
      </c>
      <c r="U4334" s="45">
        <f>IF(L4334=1,F4334*INDEX(Asumsi!$B$5:$B$7,MATCH(I4334,Asumsi!$A$5:$A$7,0))-F4334*R4334,0)</f>
        <v>26286.400000000001</v>
      </c>
      <c r="V4334" s="45">
        <f>IF(S4334=1,U4334*(1-Asumsi!$B$10),U4334)</f>
        <v>26286.400000000001</v>
      </c>
    </row>
    <row r="4335" spans="1:22" x14ac:dyDescent="0.35">
      <c r="A4335" s="43">
        <v>417</v>
      </c>
      <c r="B4335" s="43" t="s">
        <v>202</v>
      </c>
      <c r="C4335" s="43" t="s">
        <v>610</v>
      </c>
      <c r="D4335" s="44">
        <v>39849</v>
      </c>
      <c r="E4335" s="43">
        <v>39</v>
      </c>
      <c r="F4335" s="43">
        <v>30521560</v>
      </c>
      <c r="G4335" s="43">
        <v>7.0000000000000007E-2</v>
      </c>
      <c r="H4335" s="43">
        <v>2136509</v>
      </c>
      <c r="I4335" s="43" t="s">
        <v>77</v>
      </c>
      <c r="J4335" s="43" t="s">
        <v>134</v>
      </c>
      <c r="K4335" s="43">
        <f t="shared" si="536"/>
        <v>2009</v>
      </c>
      <c r="L4335" s="43">
        <f t="shared" si="537"/>
        <v>1</v>
      </c>
      <c r="M4335" s="43">
        <f t="shared" si="538"/>
        <v>0</v>
      </c>
      <c r="N4335" s="43">
        <f t="shared" si="539"/>
        <v>1</v>
      </c>
      <c r="O4335" s="43" t="str">
        <f t="shared" si="540"/>
        <v>D: 7%+</v>
      </c>
      <c r="P4335" s="45">
        <f t="shared" si="541"/>
        <v>28385051</v>
      </c>
      <c r="Q4335" s="45">
        <f>IF(L4335=1,F4335*INDEX(Asumsi!$B$5:$B$7,MATCH(I4335,Asumsi!$A$5:$A$7,0))-H4335,0)</f>
        <v>7019959</v>
      </c>
      <c r="R4335" s="46">
        <f>MIN(G4335,INDEX(Asumsi!$C$5:$C$7,MATCH(I4335,Asumsi!$A$5:$A$7,0)))</f>
        <v>0.05</v>
      </c>
      <c r="S4335" s="43">
        <f t="shared" si="542"/>
        <v>1</v>
      </c>
      <c r="T4335" s="45">
        <f t="shared" si="543"/>
        <v>610431.20000000007</v>
      </c>
      <c r="U4335" s="45">
        <f>IF(L4335=1,F4335*INDEX(Asumsi!$B$5:$B$7,MATCH(I4335,Asumsi!$A$5:$A$7,0))-F4335*R4335,0)</f>
        <v>7630390</v>
      </c>
      <c r="V4335" s="45">
        <f>IF(S4335=1,U4335*(1-Asumsi!$B$10),U4335)</f>
        <v>7248870.5</v>
      </c>
    </row>
    <row r="4336" spans="1:22" x14ac:dyDescent="0.35">
      <c r="A4336" s="43">
        <v>448</v>
      </c>
      <c r="B4336" s="43" t="s">
        <v>202</v>
      </c>
      <c r="C4336" s="43" t="s">
        <v>566</v>
      </c>
      <c r="D4336" s="44">
        <v>40775</v>
      </c>
      <c r="E4336" s="43">
        <v>22</v>
      </c>
      <c r="F4336" s="43">
        <v>2324801</v>
      </c>
      <c r="G4336" s="43">
        <v>0.09</v>
      </c>
      <c r="H4336" s="43">
        <v>209232</v>
      </c>
      <c r="I4336" s="43" t="s">
        <v>77</v>
      </c>
      <c r="J4336" s="43" t="s">
        <v>137</v>
      </c>
      <c r="K4336" s="43">
        <f t="shared" si="536"/>
        <v>2011</v>
      </c>
      <c r="L4336" s="43">
        <f t="shared" si="537"/>
        <v>1</v>
      </c>
      <c r="M4336" s="43">
        <f t="shared" si="538"/>
        <v>0</v>
      </c>
      <c r="N4336" s="43">
        <f t="shared" si="539"/>
        <v>1</v>
      </c>
      <c r="O4336" s="43" t="str">
        <f t="shared" si="540"/>
        <v>D: 7%+</v>
      </c>
      <c r="P4336" s="45">
        <f t="shared" si="541"/>
        <v>2115569</v>
      </c>
      <c r="Q4336" s="45">
        <f>IF(L4336=1,F4336*INDEX(Asumsi!$B$5:$B$7,MATCH(I4336,Asumsi!$A$5:$A$7,0))-H4336,0)</f>
        <v>488208.29999999993</v>
      </c>
      <c r="R4336" s="46">
        <f>MIN(G4336,INDEX(Asumsi!$C$5:$C$7,MATCH(I4336,Asumsi!$A$5:$A$7,0)))</f>
        <v>0.05</v>
      </c>
      <c r="S4336" s="43">
        <f t="shared" si="542"/>
        <v>1</v>
      </c>
      <c r="T4336" s="45">
        <f t="shared" si="543"/>
        <v>92992.039999999979</v>
      </c>
      <c r="U4336" s="45">
        <f>IF(L4336=1,F4336*INDEX(Asumsi!$B$5:$B$7,MATCH(I4336,Asumsi!$A$5:$A$7,0))-F4336*R4336,0)</f>
        <v>581200.24999999988</v>
      </c>
      <c r="V4336" s="45">
        <f>IF(S4336=1,U4336*(1-Asumsi!$B$10),U4336)</f>
        <v>552140.23749999981</v>
      </c>
    </row>
    <row r="4337" spans="1:22" x14ac:dyDescent="0.35">
      <c r="A4337" s="43">
        <v>871</v>
      </c>
      <c r="B4337" s="43" t="s">
        <v>202</v>
      </c>
      <c r="C4337" s="43" t="s">
        <v>629</v>
      </c>
      <c r="D4337" s="44">
        <v>40861</v>
      </c>
      <c r="E4337" s="43">
        <v>17</v>
      </c>
      <c r="F4337" s="43">
        <v>209880</v>
      </c>
      <c r="G4337" s="43">
        <v>0.06</v>
      </c>
      <c r="H4337" s="43">
        <v>12593</v>
      </c>
      <c r="I4337" s="43" t="s">
        <v>75</v>
      </c>
      <c r="J4337" s="43" t="s">
        <v>144</v>
      </c>
      <c r="K4337" s="43">
        <f t="shared" si="536"/>
        <v>2011</v>
      </c>
      <c r="L4337" s="43">
        <f t="shared" si="537"/>
        <v>1</v>
      </c>
      <c r="M4337" s="43">
        <f t="shared" si="538"/>
        <v>0</v>
      </c>
      <c r="N4337" s="43">
        <f t="shared" si="539"/>
        <v>1</v>
      </c>
      <c r="O4337" s="43" t="str">
        <f t="shared" si="540"/>
        <v>C: 4-6%</v>
      </c>
      <c r="P4337" s="45">
        <f t="shared" si="541"/>
        <v>197287</v>
      </c>
      <c r="Q4337" s="45">
        <f>IF(L4337=1,F4337*INDEX(Asumsi!$B$5:$B$7,MATCH(I4337,Asumsi!$A$5:$A$7,0))-H4337,0)</f>
        <v>50371</v>
      </c>
      <c r="R4337" s="46">
        <f>MIN(G4337,INDEX(Asumsi!$C$5:$C$7,MATCH(I4337,Asumsi!$A$5:$A$7,0)))</f>
        <v>0.03</v>
      </c>
      <c r="S4337" s="43">
        <f t="shared" si="542"/>
        <v>1</v>
      </c>
      <c r="T4337" s="45">
        <f t="shared" si="543"/>
        <v>6296.4</v>
      </c>
      <c r="U4337" s="45">
        <f>IF(L4337=1,F4337*INDEX(Asumsi!$B$5:$B$7,MATCH(I4337,Asumsi!$A$5:$A$7,0))-F4337*R4337,0)</f>
        <v>56667.6</v>
      </c>
      <c r="V4337" s="45">
        <f>IF(S4337=1,U4337*(1-Asumsi!$B$10),U4337)</f>
        <v>53834.219999999994</v>
      </c>
    </row>
    <row r="4338" spans="1:22" x14ac:dyDescent="0.35">
      <c r="A4338" s="43">
        <v>929</v>
      </c>
      <c r="B4338" s="43" t="s">
        <v>202</v>
      </c>
      <c r="C4338" s="43" t="s">
        <v>631</v>
      </c>
      <c r="D4338" s="44">
        <v>41183</v>
      </c>
      <c r="E4338" s="43">
        <v>21</v>
      </c>
      <c r="F4338" s="43">
        <v>455320</v>
      </c>
      <c r="G4338" s="43">
        <v>0.04</v>
      </c>
      <c r="H4338" s="43">
        <v>18213</v>
      </c>
      <c r="I4338" s="43" t="s">
        <v>77</v>
      </c>
      <c r="J4338" s="43" t="s">
        <v>142</v>
      </c>
      <c r="K4338" s="43">
        <f t="shared" si="536"/>
        <v>2012</v>
      </c>
      <c r="L4338" s="43">
        <f t="shared" si="537"/>
        <v>1</v>
      </c>
      <c r="M4338" s="43">
        <f t="shared" si="538"/>
        <v>0</v>
      </c>
      <c r="N4338" s="43">
        <f t="shared" si="539"/>
        <v>1</v>
      </c>
      <c r="O4338" s="43" t="str">
        <f t="shared" si="540"/>
        <v>C: 4-6%</v>
      </c>
      <c r="P4338" s="45">
        <f t="shared" si="541"/>
        <v>437107</v>
      </c>
      <c r="Q4338" s="45">
        <f>IF(L4338=1,F4338*INDEX(Asumsi!$B$5:$B$7,MATCH(I4338,Asumsi!$A$5:$A$7,0))-H4338,0)</f>
        <v>118383</v>
      </c>
      <c r="R4338" s="46">
        <f>MIN(G4338,INDEX(Asumsi!$C$5:$C$7,MATCH(I4338,Asumsi!$A$5:$A$7,0)))</f>
        <v>0.04</v>
      </c>
      <c r="S4338" s="43">
        <f t="shared" si="542"/>
        <v>0</v>
      </c>
      <c r="T4338" s="45">
        <f t="shared" si="543"/>
        <v>0</v>
      </c>
      <c r="U4338" s="45">
        <f>IF(L4338=1,F4338*INDEX(Asumsi!$B$5:$B$7,MATCH(I4338,Asumsi!$A$5:$A$7,0))-F4338*R4338,0)</f>
        <v>118383.2</v>
      </c>
      <c r="V4338" s="45">
        <f>IF(S4338=1,U4338*(1-Asumsi!$B$10),U4338)</f>
        <v>118383.2</v>
      </c>
    </row>
    <row r="4339" spans="1:22" x14ac:dyDescent="0.35">
      <c r="A4339" s="43">
        <v>967</v>
      </c>
      <c r="B4339" s="43" t="s">
        <v>202</v>
      </c>
      <c r="C4339" s="43" t="s">
        <v>573</v>
      </c>
      <c r="D4339" s="44">
        <v>41080</v>
      </c>
      <c r="E4339" s="43">
        <v>6</v>
      </c>
      <c r="F4339" s="43">
        <v>181120</v>
      </c>
      <c r="G4339" s="43">
        <v>0.03</v>
      </c>
      <c r="H4339" s="43">
        <v>5434</v>
      </c>
      <c r="I4339" s="43" t="s">
        <v>77</v>
      </c>
      <c r="J4339" s="43" t="s">
        <v>134</v>
      </c>
      <c r="K4339" s="43">
        <f t="shared" si="536"/>
        <v>2012</v>
      </c>
      <c r="L4339" s="43">
        <f t="shared" si="537"/>
        <v>1</v>
      </c>
      <c r="M4339" s="43">
        <f t="shared" si="538"/>
        <v>0</v>
      </c>
      <c r="N4339" s="43">
        <f t="shared" si="539"/>
        <v>1</v>
      </c>
      <c r="O4339" s="43" t="str">
        <f t="shared" si="540"/>
        <v>B: 1-3%</v>
      </c>
      <c r="P4339" s="45">
        <f t="shared" si="541"/>
        <v>175686</v>
      </c>
      <c r="Q4339" s="45">
        <f>IF(L4339=1,F4339*INDEX(Asumsi!$B$5:$B$7,MATCH(I4339,Asumsi!$A$5:$A$7,0))-H4339,0)</f>
        <v>48902</v>
      </c>
      <c r="R4339" s="46">
        <f>MIN(G4339,INDEX(Asumsi!$C$5:$C$7,MATCH(I4339,Asumsi!$A$5:$A$7,0)))</f>
        <v>0.03</v>
      </c>
      <c r="S4339" s="43">
        <f t="shared" si="542"/>
        <v>0</v>
      </c>
      <c r="T4339" s="45">
        <f t="shared" si="543"/>
        <v>0</v>
      </c>
      <c r="U4339" s="45">
        <f>IF(L4339=1,F4339*INDEX(Asumsi!$B$5:$B$7,MATCH(I4339,Asumsi!$A$5:$A$7,0))-F4339*R4339,0)</f>
        <v>48902.400000000001</v>
      </c>
      <c r="V4339" s="45">
        <f>IF(S4339=1,U4339*(1-Asumsi!$B$10),U4339)</f>
        <v>48902.400000000001</v>
      </c>
    </row>
    <row r="4340" spans="1:22" x14ac:dyDescent="0.35">
      <c r="A4340" s="43">
        <v>1575</v>
      </c>
      <c r="B4340" s="43" t="s">
        <v>202</v>
      </c>
      <c r="C4340" s="43" t="s">
        <v>603</v>
      </c>
      <c r="D4340" s="44">
        <v>40798</v>
      </c>
      <c r="E4340" s="43">
        <v>26</v>
      </c>
      <c r="F4340" s="43">
        <v>267300</v>
      </c>
      <c r="G4340" s="43">
        <v>0.05</v>
      </c>
      <c r="H4340" s="43">
        <v>13365</v>
      </c>
      <c r="I4340" s="43" t="s">
        <v>76</v>
      </c>
      <c r="J4340" s="43" t="s">
        <v>145</v>
      </c>
      <c r="K4340" s="43">
        <f t="shared" si="536"/>
        <v>2011</v>
      </c>
      <c r="L4340" s="43">
        <f t="shared" si="537"/>
        <v>1</v>
      </c>
      <c r="M4340" s="43">
        <f t="shared" si="538"/>
        <v>0</v>
      </c>
      <c r="N4340" s="43">
        <f t="shared" si="539"/>
        <v>1</v>
      </c>
      <c r="O4340" s="43" t="str">
        <f t="shared" si="540"/>
        <v>C: 4-6%</v>
      </c>
      <c r="P4340" s="45">
        <f t="shared" si="541"/>
        <v>253935</v>
      </c>
      <c r="Q4340" s="45">
        <f>IF(L4340=1,F4340*INDEX(Asumsi!$B$5:$B$7,MATCH(I4340,Asumsi!$A$5:$A$7,0))-H4340,0)</f>
        <v>66825</v>
      </c>
      <c r="R4340" s="46">
        <f>MIN(G4340,INDEX(Asumsi!$C$5:$C$7,MATCH(I4340,Asumsi!$A$5:$A$7,0)))</f>
        <v>0.05</v>
      </c>
      <c r="S4340" s="43">
        <f t="shared" si="542"/>
        <v>0</v>
      </c>
      <c r="T4340" s="45">
        <f t="shared" si="543"/>
        <v>0</v>
      </c>
      <c r="U4340" s="45">
        <f>IF(L4340=1,F4340*INDEX(Asumsi!$B$5:$B$7,MATCH(I4340,Asumsi!$A$5:$A$7,0))-F4340*R4340,0)</f>
        <v>66825</v>
      </c>
      <c r="V4340" s="45">
        <f>IF(S4340=1,U4340*(1-Asumsi!$B$10),U4340)</f>
        <v>66825</v>
      </c>
    </row>
    <row r="4341" spans="1:22" x14ac:dyDescent="0.35">
      <c r="A4341" s="43">
        <v>1637</v>
      </c>
      <c r="B4341" s="43" t="s">
        <v>202</v>
      </c>
      <c r="C4341" s="43" t="s">
        <v>851</v>
      </c>
      <c r="D4341" s="44">
        <v>40581</v>
      </c>
      <c r="E4341" s="43">
        <v>36</v>
      </c>
      <c r="F4341" s="43">
        <v>2451040</v>
      </c>
      <c r="G4341" s="43">
        <v>0.1</v>
      </c>
      <c r="H4341" s="43">
        <v>245104</v>
      </c>
      <c r="I4341" s="43" t="s">
        <v>76</v>
      </c>
      <c r="J4341" s="43" t="s">
        <v>140</v>
      </c>
      <c r="K4341" s="43">
        <f t="shared" si="536"/>
        <v>2011</v>
      </c>
      <c r="L4341" s="43">
        <f t="shared" si="537"/>
        <v>1</v>
      </c>
      <c r="M4341" s="43">
        <f t="shared" si="538"/>
        <v>0</v>
      </c>
      <c r="N4341" s="43">
        <f t="shared" si="539"/>
        <v>1</v>
      </c>
      <c r="O4341" s="43" t="str">
        <f t="shared" si="540"/>
        <v>D: 7%+</v>
      </c>
      <c r="P4341" s="45">
        <f t="shared" si="541"/>
        <v>2205936</v>
      </c>
      <c r="Q4341" s="45">
        <f>IF(L4341=1,F4341*INDEX(Asumsi!$B$5:$B$7,MATCH(I4341,Asumsi!$A$5:$A$7,0))-H4341,0)</f>
        <v>490208</v>
      </c>
      <c r="R4341" s="46">
        <f>MIN(G4341,INDEX(Asumsi!$C$5:$C$7,MATCH(I4341,Asumsi!$A$5:$A$7,0)))</f>
        <v>0.05</v>
      </c>
      <c r="S4341" s="43">
        <f t="shared" si="542"/>
        <v>1</v>
      </c>
      <c r="T4341" s="45">
        <f t="shared" si="543"/>
        <v>122552</v>
      </c>
      <c r="U4341" s="45">
        <f>IF(L4341=1,F4341*INDEX(Asumsi!$B$5:$B$7,MATCH(I4341,Asumsi!$A$5:$A$7,0))-F4341*R4341,0)</f>
        <v>612760</v>
      </c>
      <c r="V4341" s="45">
        <f>IF(S4341=1,U4341*(1-Asumsi!$B$10),U4341)</f>
        <v>582122</v>
      </c>
    </row>
    <row r="4342" spans="1:22" x14ac:dyDescent="0.35">
      <c r="A4342" s="43">
        <v>1888</v>
      </c>
      <c r="B4342" s="43" t="s">
        <v>202</v>
      </c>
      <c r="C4342" s="43" t="s">
        <v>750</v>
      </c>
      <c r="D4342" s="44">
        <v>40481</v>
      </c>
      <c r="E4342" s="43">
        <v>38</v>
      </c>
      <c r="F4342" s="43">
        <v>2528920</v>
      </c>
      <c r="G4342" s="43">
        <v>0</v>
      </c>
      <c r="H4342" s="43">
        <v>0</v>
      </c>
      <c r="I4342" s="43" t="s">
        <v>75</v>
      </c>
      <c r="J4342" s="43" t="s">
        <v>136</v>
      </c>
      <c r="K4342" s="43">
        <f t="shared" si="536"/>
        <v>2010</v>
      </c>
      <c r="L4342" s="43">
        <f t="shared" si="537"/>
        <v>1</v>
      </c>
      <c r="M4342" s="43">
        <f t="shared" si="538"/>
        <v>0</v>
      </c>
      <c r="N4342" s="43">
        <f t="shared" si="539"/>
        <v>1</v>
      </c>
      <c r="O4342" s="43" t="str">
        <f t="shared" si="540"/>
        <v>A: 0%</v>
      </c>
      <c r="P4342" s="45">
        <f t="shared" si="541"/>
        <v>2528920</v>
      </c>
      <c r="Q4342" s="45">
        <f>IF(L4342=1,F4342*INDEX(Asumsi!$B$5:$B$7,MATCH(I4342,Asumsi!$A$5:$A$7,0))-H4342,0)</f>
        <v>758676</v>
      </c>
      <c r="R4342" s="46">
        <f>MIN(G4342,INDEX(Asumsi!$C$5:$C$7,MATCH(I4342,Asumsi!$A$5:$A$7,0)))</f>
        <v>0</v>
      </c>
      <c r="S4342" s="43">
        <f t="shared" si="542"/>
        <v>0</v>
      </c>
      <c r="T4342" s="45">
        <f t="shared" si="543"/>
        <v>0</v>
      </c>
      <c r="U4342" s="45">
        <f>IF(L4342=1,F4342*INDEX(Asumsi!$B$5:$B$7,MATCH(I4342,Asumsi!$A$5:$A$7,0))-F4342*R4342,0)</f>
        <v>758676</v>
      </c>
      <c r="V4342" s="45">
        <f>IF(S4342=1,U4342*(1-Asumsi!$B$10),U4342)</f>
        <v>758676</v>
      </c>
    </row>
    <row r="4343" spans="1:22" x14ac:dyDescent="0.35">
      <c r="A4343" s="43">
        <v>2052</v>
      </c>
      <c r="B4343" s="43" t="s">
        <v>209</v>
      </c>
      <c r="C4343" s="43" t="s">
        <v>911</v>
      </c>
      <c r="D4343" s="44">
        <v>41011</v>
      </c>
      <c r="E4343" s="43">
        <v>23</v>
      </c>
      <c r="F4343" s="43">
        <v>215860</v>
      </c>
      <c r="G4343" s="43">
        <v>0</v>
      </c>
      <c r="H4343" s="43">
        <v>0</v>
      </c>
      <c r="I4343" s="43" t="s">
        <v>76</v>
      </c>
      <c r="J4343" s="43" t="s">
        <v>138</v>
      </c>
      <c r="K4343" s="43">
        <f t="shared" si="536"/>
        <v>2012</v>
      </c>
      <c r="L4343" s="43">
        <f t="shared" si="537"/>
        <v>0</v>
      </c>
      <c r="M4343" s="43">
        <f t="shared" si="538"/>
        <v>1</v>
      </c>
      <c r="N4343" s="43">
        <f t="shared" si="539"/>
        <v>1</v>
      </c>
      <c r="O4343" s="43" t="str">
        <f t="shared" si="540"/>
        <v>A: 0%</v>
      </c>
      <c r="P4343" s="45">
        <f t="shared" si="541"/>
        <v>0</v>
      </c>
      <c r="Q4343" s="45">
        <f>IF(L4343=1,F4343*INDEX(Asumsi!$B$5:$B$7,MATCH(I4343,Asumsi!$A$5:$A$7,0))-H4343,0)</f>
        <v>0</v>
      </c>
      <c r="R4343" s="46">
        <f>MIN(G4343,INDEX(Asumsi!$C$5:$C$7,MATCH(I4343,Asumsi!$A$5:$A$7,0)))</f>
        <v>0</v>
      </c>
      <c r="S4343" s="43">
        <f t="shared" si="542"/>
        <v>0</v>
      </c>
      <c r="T4343" s="45">
        <f t="shared" si="543"/>
        <v>0</v>
      </c>
      <c r="U4343" s="45">
        <f>IF(L4343=1,F4343*INDEX(Asumsi!$B$5:$B$7,MATCH(I4343,Asumsi!$A$5:$A$7,0))-F4343*R4343,0)</f>
        <v>0</v>
      </c>
      <c r="V4343" s="45">
        <f>IF(S4343=1,U4343*(1-Asumsi!$B$10),U4343)</f>
        <v>0</v>
      </c>
    </row>
    <row r="4344" spans="1:22" x14ac:dyDescent="0.35">
      <c r="A4344" s="43">
        <v>2055</v>
      </c>
      <c r="B4344" s="43" t="s">
        <v>209</v>
      </c>
      <c r="C4344" s="43" t="s">
        <v>551</v>
      </c>
      <c r="D4344" s="44">
        <v>40424</v>
      </c>
      <c r="E4344" s="43">
        <v>7</v>
      </c>
      <c r="F4344" s="43">
        <v>132820</v>
      </c>
      <c r="G4344" s="43">
        <v>0.05</v>
      </c>
      <c r="H4344" s="43">
        <v>6641</v>
      </c>
      <c r="I4344" s="43" t="s">
        <v>76</v>
      </c>
      <c r="J4344" s="43" t="s">
        <v>146</v>
      </c>
      <c r="K4344" s="43">
        <f t="shared" si="536"/>
        <v>2010</v>
      </c>
      <c r="L4344" s="43">
        <f t="shared" si="537"/>
        <v>0</v>
      </c>
      <c r="M4344" s="43">
        <f t="shared" si="538"/>
        <v>1</v>
      </c>
      <c r="N4344" s="43">
        <f t="shared" si="539"/>
        <v>1</v>
      </c>
      <c r="O4344" s="43" t="str">
        <f t="shared" si="540"/>
        <v>C: 4-6%</v>
      </c>
      <c r="P4344" s="45">
        <f t="shared" si="541"/>
        <v>0</v>
      </c>
      <c r="Q4344" s="45">
        <f>IF(L4344=1,F4344*INDEX(Asumsi!$B$5:$B$7,MATCH(I4344,Asumsi!$A$5:$A$7,0))-H4344,0)</f>
        <v>0</v>
      </c>
      <c r="R4344" s="46">
        <f>MIN(G4344,INDEX(Asumsi!$C$5:$C$7,MATCH(I4344,Asumsi!$A$5:$A$7,0)))</f>
        <v>0.05</v>
      </c>
      <c r="S4344" s="43">
        <f t="shared" si="542"/>
        <v>0</v>
      </c>
      <c r="T4344" s="45">
        <f t="shared" si="543"/>
        <v>0</v>
      </c>
      <c r="U4344" s="45">
        <f>IF(L4344=1,F4344*INDEX(Asumsi!$B$5:$B$7,MATCH(I4344,Asumsi!$A$5:$A$7,0))-F4344*R4344,0)</f>
        <v>0</v>
      </c>
      <c r="V4344" s="45">
        <f>IF(S4344=1,U4344*(1-Asumsi!$B$10),U4344)</f>
        <v>0</v>
      </c>
    </row>
    <row r="4345" spans="1:22" x14ac:dyDescent="0.35">
      <c r="A4345" s="43">
        <v>2309</v>
      </c>
      <c r="B4345" s="43" t="s">
        <v>202</v>
      </c>
      <c r="C4345" s="43" t="s">
        <v>543</v>
      </c>
      <c r="D4345" s="44">
        <v>40789</v>
      </c>
      <c r="E4345" s="43">
        <v>7</v>
      </c>
      <c r="F4345" s="43">
        <v>54020</v>
      </c>
      <c r="G4345" s="43">
        <v>0.05</v>
      </c>
      <c r="H4345" s="43">
        <v>2701</v>
      </c>
      <c r="I4345" s="43" t="s">
        <v>76</v>
      </c>
      <c r="J4345" s="43" t="s">
        <v>138</v>
      </c>
      <c r="K4345" s="43">
        <f t="shared" si="536"/>
        <v>2011</v>
      </c>
      <c r="L4345" s="43">
        <f t="shared" si="537"/>
        <v>1</v>
      </c>
      <c r="M4345" s="43">
        <f t="shared" si="538"/>
        <v>0</v>
      </c>
      <c r="N4345" s="43">
        <f t="shared" si="539"/>
        <v>1</v>
      </c>
      <c r="O4345" s="43" t="str">
        <f t="shared" si="540"/>
        <v>C: 4-6%</v>
      </c>
      <c r="P4345" s="45">
        <f t="shared" si="541"/>
        <v>51319</v>
      </c>
      <c r="Q4345" s="45">
        <f>IF(L4345=1,F4345*INDEX(Asumsi!$B$5:$B$7,MATCH(I4345,Asumsi!$A$5:$A$7,0))-H4345,0)</f>
        <v>13505</v>
      </c>
      <c r="R4345" s="46">
        <f>MIN(G4345,INDEX(Asumsi!$C$5:$C$7,MATCH(I4345,Asumsi!$A$5:$A$7,0)))</f>
        <v>0.05</v>
      </c>
      <c r="S4345" s="43">
        <f t="shared" si="542"/>
        <v>0</v>
      </c>
      <c r="T4345" s="45">
        <f t="shared" si="543"/>
        <v>0</v>
      </c>
      <c r="U4345" s="45">
        <f>IF(L4345=1,F4345*INDEX(Asumsi!$B$5:$B$7,MATCH(I4345,Asumsi!$A$5:$A$7,0))-F4345*R4345,0)</f>
        <v>13505</v>
      </c>
      <c r="V4345" s="45">
        <f>IF(S4345=1,U4345*(1-Asumsi!$B$10),U4345)</f>
        <v>13505</v>
      </c>
    </row>
    <row r="4346" spans="1:22" x14ac:dyDescent="0.35">
      <c r="A4346" s="43">
        <v>2341</v>
      </c>
      <c r="B4346" s="43" t="s">
        <v>202</v>
      </c>
      <c r="C4346" s="43" t="s">
        <v>577</v>
      </c>
      <c r="D4346" s="44">
        <v>40327</v>
      </c>
      <c r="E4346" s="43">
        <v>29</v>
      </c>
      <c r="F4346" s="43">
        <v>314980</v>
      </c>
      <c r="G4346" s="43">
        <v>0.09</v>
      </c>
      <c r="H4346" s="43">
        <v>28348</v>
      </c>
      <c r="I4346" s="43" t="s">
        <v>76</v>
      </c>
      <c r="J4346" s="43" t="s">
        <v>145</v>
      </c>
      <c r="K4346" s="43">
        <f t="shared" si="536"/>
        <v>2010</v>
      </c>
      <c r="L4346" s="43">
        <f t="shared" si="537"/>
        <v>1</v>
      </c>
      <c r="M4346" s="43">
        <f t="shared" si="538"/>
        <v>0</v>
      </c>
      <c r="N4346" s="43">
        <f t="shared" si="539"/>
        <v>1</v>
      </c>
      <c r="O4346" s="43" t="str">
        <f t="shared" si="540"/>
        <v>D: 7%+</v>
      </c>
      <c r="P4346" s="45">
        <f t="shared" si="541"/>
        <v>286632</v>
      </c>
      <c r="Q4346" s="45">
        <f>IF(L4346=1,F4346*INDEX(Asumsi!$B$5:$B$7,MATCH(I4346,Asumsi!$A$5:$A$7,0))-H4346,0)</f>
        <v>66146</v>
      </c>
      <c r="R4346" s="46">
        <f>MIN(G4346,INDEX(Asumsi!$C$5:$C$7,MATCH(I4346,Asumsi!$A$5:$A$7,0)))</f>
        <v>0.05</v>
      </c>
      <c r="S4346" s="43">
        <f t="shared" si="542"/>
        <v>1</v>
      </c>
      <c r="T4346" s="45">
        <f t="shared" si="543"/>
        <v>12599.199999999999</v>
      </c>
      <c r="U4346" s="45">
        <f>IF(L4346=1,F4346*INDEX(Asumsi!$B$5:$B$7,MATCH(I4346,Asumsi!$A$5:$A$7,0))-F4346*R4346,0)</f>
        <v>78745</v>
      </c>
      <c r="V4346" s="45">
        <f>IF(S4346=1,U4346*(1-Asumsi!$B$10),U4346)</f>
        <v>74807.75</v>
      </c>
    </row>
    <row r="4347" spans="1:22" x14ac:dyDescent="0.35">
      <c r="A4347" s="43">
        <v>2436</v>
      </c>
      <c r="B4347" s="43" t="s">
        <v>202</v>
      </c>
      <c r="C4347" s="43" t="s">
        <v>912</v>
      </c>
      <c r="D4347" s="44">
        <v>40796</v>
      </c>
      <c r="E4347" s="43">
        <v>14</v>
      </c>
      <c r="F4347" s="43">
        <v>660420</v>
      </c>
      <c r="G4347" s="43">
        <v>7.0000000000000007E-2</v>
      </c>
      <c r="H4347" s="43">
        <v>46229</v>
      </c>
      <c r="I4347" s="43" t="s">
        <v>76</v>
      </c>
      <c r="J4347" s="43" t="s">
        <v>145</v>
      </c>
      <c r="K4347" s="43">
        <f t="shared" si="536"/>
        <v>2011</v>
      </c>
      <c r="L4347" s="43">
        <f t="shared" si="537"/>
        <v>1</v>
      </c>
      <c r="M4347" s="43">
        <f t="shared" si="538"/>
        <v>0</v>
      </c>
      <c r="N4347" s="43">
        <f t="shared" si="539"/>
        <v>1</v>
      </c>
      <c r="O4347" s="43" t="str">
        <f t="shared" si="540"/>
        <v>D: 7%+</v>
      </c>
      <c r="P4347" s="45">
        <f t="shared" si="541"/>
        <v>614191</v>
      </c>
      <c r="Q4347" s="45">
        <f>IF(L4347=1,F4347*INDEX(Asumsi!$B$5:$B$7,MATCH(I4347,Asumsi!$A$5:$A$7,0))-H4347,0)</f>
        <v>151897</v>
      </c>
      <c r="R4347" s="46">
        <f>MIN(G4347,INDEX(Asumsi!$C$5:$C$7,MATCH(I4347,Asumsi!$A$5:$A$7,0)))</f>
        <v>0.05</v>
      </c>
      <c r="S4347" s="43">
        <f t="shared" si="542"/>
        <v>1</v>
      </c>
      <c r="T4347" s="45">
        <f t="shared" si="543"/>
        <v>13208.400000000003</v>
      </c>
      <c r="U4347" s="45">
        <f>IF(L4347=1,F4347*INDEX(Asumsi!$B$5:$B$7,MATCH(I4347,Asumsi!$A$5:$A$7,0))-F4347*R4347,0)</f>
        <v>165105</v>
      </c>
      <c r="V4347" s="45">
        <f>IF(S4347=1,U4347*(1-Asumsi!$B$10),U4347)</f>
        <v>156849.75</v>
      </c>
    </row>
    <row r="4348" spans="1:22" x14ac:dyDescent="0.35">
      <c r="A4348" s="43">
        <v>2500</v>
      </c>
      <c r="B4348" s="43" t="s">
        <v>209</v>
      </c>
      <c r="C4348" s="43" t="s">
        <v>614</v>
      </c>
      <c r="D4348" s="44">
        <v>41135</v>
      </c>
      <c r="E4348" s="43">
        <v>5</v>
      </c>
      <c r="F4348" s="43">
        <v>45120</v>
      </c>
      <c r="G4348" s="43">
        <v>0.04</v>
      </c>
      <c r="H4348" s="43">
        <v>1805</v>
      </c>
      <c r="I4348" s="43" t="s">
        <v>76</v>
      </c>
      <c r="J4348" s="43" t="s">
        <v>138</v>
      </c>
      <c r="K4348" s="43">
        <f t="shared" si="536"/>
        <v>2012</v>
      </c>
      <c r="L4348" s="43">
        <f t="shared" si="537"/>
        <v>0</v>
      </c>
      <c r="M4348" s="43">
        <f t="shared" si="538"/>
        <v>1</v>
      </c>
      <c r="N4348" s="43">
        <f t="shared" si="539"/>
        <v>1</v>
      </c>
      <c r="O4348" s="43" t="str">
        <f t="shared" si="540"/>
        <v>C: 4-6%</v>
      </c>
      <c r="P4348" s="45">
        <f t="shared" si="541"/>
        <v>0</v>
      </c>
      <c r="Q4348" s="45">
        <f>IF(L4348=1,F4348*INDEX(Asumsi!$B$5:$B$7,MATCH(I4348,Asumsi!$A$5:$A$7,0))-H4348,0)</f>
        <v>0</v>
      </c>
      <c r="R4348" s="46">
        <f>MIN(G4348,INDEX(Asumsi!$C$5:$C$7,MATCH(I4348,Asumsi!$A$5:$A$7,0)))</f>
        <v>0.04</v>
      </c>
      <c r="S4348" s="43">
        <f t="shared" si="542"/>
        <v>0</v>
      </c>
      <c r="T4348" s="45">
        <f t="shared" si="543"/>
        <v>0</v>
      </c>
      <c r="U4348" s="45">
        <f>IF(L4348=1,F4348*INDEX(Asumsi!$B$5:$B$7,MATCH(I4348,Asumsi!$A$5:$A$7,0))-F4348*R4348,0)</f>
        <v>0</v>
      </c>
      <c r="V4348" s="45">
        <f>IF(S4348=1,U4348*(1-Asumsi!$B$10),U4348)</f>
        <v>0</v>
      </c>
    </row>
    <row r="4349" spans="1:22" x14ac:dyDescent="0.35">
      <c r="A4349" s="43">
        <v>2535</v>
      </c>
      <c r="B4349" s="43" t="s">
        <v>202</v>
      </c>
      <c r="C4349" s="43" t="s">
        <v>913</v>
      </c>
      <c r="D4349" s="44">
        <v>40322</v>
      </c>
      <c r="E4349" s="43">
        <v>6</v>
      </c>
      <c r="F4349" s="43">
        <v>165440</v>
      </c>
      <c r="G4349" s="43">
        <v>0.08</v>
      </c>
      <c r="H4349" s="43">
        <v>13235</v>
      </c>
      <c r="I4349" s="43" t="s">
        <v>77</v>
      </c>
      <c r="J4349" s="43" t="s">
        <v>142</v>
      </c>
      <c r="K4349" s="43">
        <f t="shared" si="536"/>
        <v>2010</v>
      </c>
      <c r="L4349" s="43">
        <f t="shared" si="537"/>
        <v>1</v>
      </c>
      <c r="M4349" s="43">
        <f t="shared" si="538"/>
        <v>0</v>
      </c>
      <c r="N4349" s="43">
        <f t="shared" si="539"/>
        <v>1</v>
      </c>
      <c r="O4349" s="43" t="str">
        <f t="shared" si="540"/>
        <v>D: 7%+</v>
      </c>
      <c r="P4349" s="45">
        <f t="shared" si="541"/>
        <v>152205</v>
      </c>
      <c r="Q4349" s="45">
        <f>IF(L4349=1,F4349*INDEX(Asumsi!$B$5:$B$7,MATCH(I4349,Asumsi!$A$5:$A$7,0))-H4349,0)</f>
        <v>36397</v>
      </c>
      <c r="R4349" s="46">
        <f>MIN(G4349,INDEX(Asumsi!$C$5:$C$7,MATCH(I4349,Asumsi!$A$5:$A$7,0)))</f>
        <v>0.05</v>
      </c>
      <c r="S4349" s="43">
        <f t="shared" si="542"/>
        <v>1</v>
      </c>
      <c r="T4349" s="45">
        <f t="shared" si="543"/>
        <v>4963.2</v>
      </c>
      <c r="U4349" s="45">
        <f>IF(L4349=1,F4349*INDEX(Asumsi!$B$5:$B$7,MATCH(I4349,Asumsi!$A$5:$A$7,0))-F4349*R4349,0)</f>
        <v>41360</v>
      </c>
      <c r="V4349" s="45">
        <f>IF(S4349=1,U4349*(1-Asumsi!$B$10),U4349)</f>
        <v>39292</v>
      </c>
    </row>
    <row r="4350" spans="1:22" x14ac:dyDescent="0.35">
      <c r="A4350" s="43">
        <v>2658</v>
      </c>
      <c r="B4350" s="43" t="s">
        <v>202</v>
      </c>
      <c r="C4350" s="43" t="s">
        <v>626</v>
      </c>
      <c r="D4350" s="44">
        <v>40808</v>
      </c>
      <c r="E4350" s="43">
        <v>34</v>
      </c>
      <c r="F4350" s="43">
        <v>459020</v>
      </c>
      <c r="G4350" s="43">
        <v>0.04</v>
      </c>
      <c r="H4350" s="43">
        <v>18361</v>
      </c>
      <c r="I4350" s="43" t="s">
        <v>76</v>
      </c>
      <c r="J4350" s="43" t="s">
        <v>145</v>
      </c>
      <c r="K4350" s="43">
        <f t="shared" si="536"/>
        <v>2011</v>
      </c>
      <c r="L4350" s="43">
        <f t="shared" si="537"/>
        <v>1</v>
      </c>
      <c r="M4350" s="43">
        <f t="shared" si="538"/>
        <v>0</v>
      </c>
      <c r="N4350" s="43">
        <f t="shared" si="539"/>
        <v>1</v>
      </c>
      <c r="O4350" s="43" t="str">
        <f t="shared" si="540"/>
        <v>C: 4-6%</v>
      </c>
      <c r="P4350" s="45">
        <f t="shared" si="541"/>
        <v>440659</v>
      </c>
      <c r="Q4350" s="45">
        <f>IF(L4350=1,F4350*INDEX(Asumsi!$B$5:$B$7,MATCH(I4350,Asumsi!$A$5:$A$7,0))-H4350,0)</f>
        <v>119345</v>
      </c>
      <c r="R4350" s="46">
        <f>MIN(G4350,INDEX(Asumsi!$C$5:$C$7,MATCH(I4350,Asumsi!$A$5:$A$7,0)))</f>
        <v>0.04</v>
      </c>
      <c r="S4350" s="43">
        <f t="shared" si="542"/>
        <v>0</v>
      </c>
      <c r="T4350" s="45">
        <f t="shared" si="543"/>
        <v>0</v>
      </c>
      <c r="U4350" s="45">
        <f>IF(L4350=1,F4350*INDEX(Asumsi!$B$5:$B$7,MATCH(I4350,Asumsi!$A$5:$A$7,0))-F4350*R4350,0)</f>
        <v>119345.2</v>
      </c>
      <c r="V4350" s="45">
        <f>IF(S4350=1,U4350*(1-Asumsi!$B$10),U4350)</f>
        <v>119345.2</v>
      </c>
    </row>
    <row r="4351" spans="1:22" x14ac:dyDescent="0.35">
      <c r="A4351" s="43">
        <v>2725</v>
      </c>
      <c r="B4351" s="43" t="s">
        <v>202</v>
      </c>
      <c r="C4351" s="43" t="s">
        <v>603</v>
      </c>
      <c r="D4351" s="44">
        <v>39953</v>
      </c>
      <c r="E4351" s="43">
        <v>39</v>
      </c>
      <c r="F4351" s="43">
        <v>4356862</v>
      </c>
      <c r="G4351" s="43">
        <v>0.01</v>
      </c>
      <c r="H4351" s="43">
        <v>43569</v>
      </c>
      <c r="I4351" s="43" t="s">
        <v>77</v>
      </c>
      <c r="J4351" s="43" t="s">
        <v>137</v>
      </c>
      <c r="K4351" s="43">
        <f t="shared" si="536"/>
        <v>2009</v>
      </c>
      <c r="L4351" s="43">
        <f t="shared" si="537"/>
        <v>1</v>
      </c>
      <c r="M4351" s="43">
        <f t="shared" si="538"/>
        <v>0</v>
      </c>
      <c r="N4351" s="43">
        <f t="shared" si="539"/>
        <v>1</v>
      </c>
      <c r="O4351" s="43" t="str">
        <f t="shared" si="540"/>
        <v>B: 1-3%</v>
      </c>
      <c r="P4351" s="45">
        <f t="shared" si="541"/>
        <v>4313293</v>
      </c>
      <c r="Q4351" s="45">
        <f>IF(L4351=1,F4351*INDEX(Asumsi!$B$5:$B$7,MATCH(I4351,Asumsi!$A$5:$A$7,0))-H4351,0)</f>
        <v>1263489.5999999999</v>
      </c>
      <c r="R4351" s="46">
        <f>MIN(G4351,INDEX(Asumsi!$C$5:$C$7,MATCH(I4351,Asumsi!$A$5:$A$7,0)))</f>
        <v>0.01</v>
      </c>
      <c r="S4351" s="43">
        <f t="shared" si="542"/>
        <v>0</v>
      </c>
      <c r="T4351" s="45">
        <f t="shared" si="543"/>
        <v>0</v>
      </c>
      <c r="U4351" s="45">
        <f>IF(L4351=1,F4351*INDEX(Asumsi!$B$5:$B$7,MATCH(I4351,Asumsi!$A$5:$A$7,0))-F4351*R4351,0)</f>
        <v>1263489.9799999997</v>
      </c>
      <c r="V4351" s="45">
        <f>IF(S4351=1,U4351*(1-Asumsi!$B$10),U4351)</f>
        <v>1263489.9799999997</v>
      </c>
    </row>
    <row r="4352" spans="1:22" x14ac:dyDescent="0.35">
      <c r="A4352" s="43">
        <v>2756</v>
      </c>
      <c r="B4352" s="43" t="s">
        <v>202</v>
      </c>
      <c r="C4352" s="43" t="s">
        <v>914</v>
      </c>
      <c r="D4352" s="44">
        <v>39920</v>
      </c>
      <c r="E4352" s="43">
        <v>25</v>
      </c>
      <c r="F4352" s="43">
        <v>2689760</v>
      </c>
      <c r="G4352" s="43">
        <v>0.06</v>
      </c>
      <c r="H4352" s="43">
        <v>161386</v>
      </c>
      <c r="I4352" s="43" t="s">
        <v>77</v>
      </c>
      <c r="J4352" s="43" t="s">
        <v>142</v>
      </c>
      <c r="K4352" s="43">
        <f t="shared" si="536"/>
        <v>2009</v>
      </c>
      <c r="L4352" s="43">
        <f t="shared" si="537"/>
        <v>1</v>
      </c>
      <c r="M4352" s="43">
        <f t="shared" si="538"/>
        <v>0</v>
      </c>
      <c r="N4352" s="43">
        <f t="shared" si="539"/>
        <v>1</v>
      </c>
      <c r="O4352" s="43" t="str">
        <f t="shared" si="540"/>
        <v>C: 4-6%</v>
      </c>
      <c r="P4352" s="45">
        <f t="shared" si="541"/>
        <v>2528374</v>
      </c>
      <c r="Q4352" s="45">
        <f>IF(L4352=1,F4352*INDEX(Asumsi!$B$5:$B$7,MATCH(I4352,Asumsi!$A$5:$A$7,0))-H4352,0)</f>
        <v>645542</v>
      </c>
      <c r="R4352" s="46">
        <f>MIN(G4352,INDEX(Asumsi!$C$5:$C$7,MATCH(I4352,Asumsi!$A$5:$A$7,0)))</f>
        <v>0.05</v>
      </c>
      <c r="S4352" s="43">
        <f t="shared" si="542"/>
        <v>1</v>
      </c>
      <c r="T4352" s="45">
        <f t="shared" si="543"/>
        <v>26897.599999999988</v>
      </c>
      <c r="U4352" s="45">
        <f>IF(L4352=1,F4352*INDEX(Asumsi!$B$5:$B$7,MATCH(I4352,Asumsi!$A$5:$A$7,0))-F4352*R4352,0)</f>
        <v>672440</v>
      </c>
      <c r="V4352" s="45">
        <f>IF(S4352=1,U4352*(1-Asumsi!$B$10),U4352)</f>
        <v>638818</v>
      </c>
    </row>
    <row r="4353" spans="1:22" x14ac:dyDescent="0.35">
      <c r="A4353" s="43">
        <v>2853</v>
      </c>
      <c r="B4353" s="43" t="s">
        <v>202</v>
      </c>
      <c r="C4353" s="43" t="s">
        <v>622</v>
      </c>
      <c r="D4353" s="44">
        <v>39937</v>
      </c>
      <c r="E4353" s="43">
        <v>25</v>
      </c>
      <c r="F4353" s="43">
        <v>8507300</v>
      </c>
      <c r="G4353" s="43">
        <v>0.05</v>
      </c>
      <c r="H4353" s="43">
        <v>425365</v>
      </c>
      <c r="I4353" s="43" t="s">
        <v>76</v>
      </c>
      <c r="J4353" s="43" t="s">
        <v>140</v>
      </c>
      <c r="K4353" s="43">
        <f t="shared" si="536"/>
        <v>2009</v>
      </c>
      <c r="L4353" s="43">
        <f t="shared" si="537"/>
        <v>1</v>
      </c>
      <c r="M4353" s="43">
        <f t="shared" si="538"/>
        <v>0</v>
      </c>
      <c r="N4353" s="43">
        <f t="shared" si="539"/>
        <v>1</v>
      </c>
      <c r="O4353" s="43" t="str">
        <f t="shared" si="540"/>
        <v>C: 4-6%</v>
      </c>
      <c r="P4353" s="45">
        <f t="shared" si="541"/>
        <v>8081935</v>
      </c>
      <c r="Q4353" s="45">
        <f>IF(L4353=1,F4353*INDEX(Asumsi!$B$5:$B$7,MATCH(I4353,Asumsi!$A$5:$A$7,0))-H4353,0)</f>
        <v>2126825</v>
      </c>
      <c r="R4353" s="46">
        <f>MIN(G4353,INDEX(Asumsi!$C$5:$C$7,MATCH(I4353,Asumsi!$A$5:$A$7,0)))</f>
        <v>0.05</v>
      </c>
      <c r="S4353" s="43">
        <f t="shared" si="542"/>
        <v>0</v>
      </c>
      <c r="T4353" s="45">
        <f t="shared" si="543"/>
        <v>0</v>
      </c>
      <c r="U4353" s="45">
        <f>IF(L4353=1,F4353*INDEX(Asumsi!$B$5:$B$7,MATCH(I4353,Asumsi!$A$5:$A$7,0))-F4353*R4353,0)</f>
        <v>2126825</v>
      </c>
      <c r="V4353" s="45">
        <f>IF(S4353=1,U4353*(1-Asumsi!$B$10),U4353)</f>
        <v>2126825</v>
      </c>
    </row>
    <row r="4354" spans="1:22" x14ac:dyDescent="0.35">
      <c r="A4354" s="43">
        <v>2914</v>
      </c>
      <c r="B4354" s="43" t="s">
        <v>202</v>
      </c>
      <c r="C4354" s="43" t="s">
        <v>573</v>
      </c>
      <c r="D4354" s="44">
        <v>40239</v>
      </c>
      <c r="E4354" s="43">
        <v>3</v>
      </c>
      <c r="F4354" s="43">
        <v>125760</v>
      </c>
      <c r="G4354" s="43">
        <v>0.09</v>
      </c>
      <c r="H4354" s="43">
        <v>11318</v>
      </c>
      <c r="I4354" s="43" t="s">
        <v>76</v>
      </c>
      <c r="J4354" s="43" t="s">
        <v>145</v>
      </c>
      <c r="K4354" s="43">
        <f t="shared" ref="K4354:K4417" si="544">YEAR(D4354)</f>
        <v>2010</v>
      </c>
      <c r="L4354" s="43">
        <f t="shared" ref="L4354:L4417" si="545">IF(B4354="Order Finished",1,0)</f>
        <v>1</v>
      </c>
      <c r="M4354" s="43">
        <f t="shared" ref="M4354:M4417" si="546">IF(B4354="Order Returned",1,0)</f>
        <v>0</v>
      </c>
      <c r="N4354" s="43">
        <f t="shared" ref="N4354:N4417" si="547">IF(B4354="Order Cancelled",0,1)</f>
        <v>1</v>
      </c>
      <c r="O4354" s="43" t="str">
        <f t="shared" ref="O4354:O4417" si="548">IF(G4354=0,"A: 0%",IF(G4354&lt;=0.03,"B: 1-3%",IF(G4354&lt;=0.06,"C: 4-6%","D: 7%+")))</f>
        <v>D: 7%+</v>
      </c>
      <c r="P4354" s="45">
        <f t="shared" ref="P4354:P4417" si="549">IF(L4354=1,F4354-H4354,0)</f>
        <v>114442</v>
      </c>
      <c r="Q4354" s="45">
        <f>IF(L4354=1,F4354*INDEX(Asumsi!$B$5:$B$7,MATCH(I4354,Asumsi!$A$5:$A$7,0))-H4354,0)</f>
        <v>26410</v>
      </c>
      <c r="R4354" s="46">
        <f>MIN(G4354,INDEX(Asumsi!$C$5:$C$7,MATCH(I4354,Asumsi!$A$5:$A$7,0)))</f>
        <v>0.05</v>
      </c>
      <c r="S4354" s="43">
        <f t="shared" ref="S4354:S4417" si="550">IF(G4354&gt;R4354,1,0)</f>
        <v>1</v>
      </c>
      <c r="T4354" s="45">
        <f t="shared" ref="T4354:T4417" si="551">IF(L4354=1,F4354*(G4354-R4354),0)</f>
        <v>5030.3999999999996</v>
      </c>
      <c r="U4354" s="45">
        <f>IF(L4354=1,F4354*INDEX(Asumsi!$B$5:$B$7,MATCH(I4354,Asumsi!$A$5:$A$7,0))-F4354*R4354,0)</f>
        <v>31440</v>
      </c>
      <c r="V4354" s="45">
        <f>IF(S4354=1,U4354*(1-Asumsi!$B$10),U4354)</f>
        <v>29868</v>
      </c>
    </row>
    <row r="4355" spans="1:22" x14ac:dyDescent="0.35">
      <c r="A4355" s="43">
        <v>3008</v>
      </c>
      <c r="B4355" s="43" t="s">
        <v>202</v>
      </c>
      <c r="C4355" s="43" t="s">
        <v>915</v>
      </c>
      <c r="D4355" s="44">
        <v>40854</v>
      </c>
      <c r="E4355" s="43">
        <v>41</v>
      </c>
      <c r="F4355" s="43">
        <v>13663440</v>
      </c>
      <c r="G4355" s="43">
        <v>0.01</v>
      </c>
      <c r="H4355" s="43">
        <v>136634</v>
      </c>
      <c r="I4355" s="43" t="s">
        <v>76</v>
      </c>
      <c r="J4355" s="43" t="s">
        <v>146</v>
      </c>
      <c r="K4355" s="43">
        <f t="shared" si="544"/>
        <v>2011</v>
      </c>
      <c r="L4355" s="43">
        <f t="shared" si="545"/>
        <v>1</v>
      </c>
      <c r="M4355" s="43">
        <f t="shared" si="546"/>
        <v>0</v>
      </c>
      <c r="N4355" s="43">
        <f t="shared" si="547"/>
        <v>1</v>
      </c>
      <c r="O4355" s="43" t="str">
        <f t="shared" si="548"/>
        <v>B: 1-3%</v>
      </c>
      <c r="P4355" s="45">
        <f t="shared" si="549"/>
        <v>13526806</v>
      </c>
      <c r="Q4355" s="45">
        <f>IF(L4355=1,F4355*INDEX(Asumsi!$B$5:$B$7,MATCH(I4355,Asumsi!$A$5:$A$7,0))-H4355,0)</f>
        <v>3962398</v>
      </c>
      <c r="R4355" s="46">
        <f>MIN(G4355,INDEX(Asumsi!$C$5:$C$7,MATCH(I4355,Asumsi!$A$5:$A$7,0)))</f>
        <v>0.01</v>
      </c>
      <c r="S4355" s="43">
        <f t="shared" si="550"/>
        <v>0</v>
      </c>
      <c r="T4355" s="45">
        <f t="shared" si="551"/>
        <v>0</v>
      </c>
      <c r="U4355" s="45">
        <f>IF(L4355=1,F4355*INDEX(Asumsi!$B$5:$B$7,MATCH(I4355,Asumsi!$A$5:$A$7,0))-F4355*R4355,0)</f>
        <v>3962397.6</v>
      </c>
      <c r="V4355" s="45">
        <f>IF(S4355=1,U4355*(1-Asumsi!$B$10),U4355)</f>
        <v>3962397.6</v>
      </c>
    </row>
    <row r="4356" spans="1:22" x14ac:dyDescent="0.35">
      <c r="A4356" s="43">
        <v>3042</v>
      </c>
      <c r="B4356" s="43" t="s">
        <v>202</v>
      </c>
      <c r="C4356" s="43" t="s">
        <v>563</v>
      </c>
      <c r="D4356" s="44">
        <v>40137</v>
      </c>
      <c r="E4356" s="43">
        <v>26</v>
      </c>
      <c r="F4356" s="43">
        <v>207740</v>
      </c>
      <c r="G4356" s="43">
        <v>0.1</v>
      </c>
      <c r="H4356" s="43">
        <v>20774</v>
      </c>
      <c r="I4356" s="43" t="s">
        <v>76</v>
      </c>
      <c r="J4356" s="43" t="s">
        <v>147</v>
      </c>
      <c r="K4356" s="43">
        <f t="shared" si="544"/>
        <v>2009</v>
      </c>
      <c r="L4356" s="43">
        <f t="shared" si="545"/>
        <v>1</v>
      </c>
      <c r="M4356" s="43">
        <f t="shared" si="546"/>
        <v>0</v>
      </c>
      <c r="N4356" s="43">
        <f t="shared" si="547"/>
        <v>1</v>
      </c>
      <c r="O4356" s="43" t="str">
        <f t="shared" si="548"/>
        <v>D: 7%+</v>
      </c>
      <c r="P4356" s="45">
        <f t="shared" si="549"/>
        <v>186966</v>
      </c>
      <c r="Q4356" s="45">
        <f>IF(L4356=1,F4356*INDEX(Asumsi!$B$5:$B$7,MATCH(I4356,Asumsi!$A$5:$A$7,0))-H4356,0)</f>
        <v>41548</v>
      </c>
      <c r="R4356" s="46">
        <f>MIN(G4356,INDEX(Asumsi!$C$5:$C$7,MATCH(I4356,Asumsi!$A$5:$A$7,0)))</f>
        <v>0.05</v>
      </c>
      <c r="S4356" s="43">
        <f t="shared" si="550"/>
        <v>1</v>
      </c>
      <c r="T4356" s="45">
        <f t="shared" si="551"/>
        <v>10387</v>
      </c>
      <c r="U4356" s="45">
        <f>IF(L4356=1,F4356*INDEX(Asumsi!$B$5:$B$7,MATCH(I4356,Asumsi!$A$5:$A$7,0))-F4356*R4356,0)</f>
        <v>51935</v>
      </c>
      <c r="V4356" s="45">
        <f>IF(S4356=1,U4356*(1-Asumsi!$B$10),U4356)</f>
        <v>49338.25</v>
      </c>
    </row>
    <row r="4357" spans="1:22" x14ac:dyDescent="0.35">
      <c r="A4357" s="43">
        <v>3175</v>
      </c>
      <c r="B4357" s="43" t="s">
        <v>202</v>
      </c>
      <c r="C4357" s="43" t="s">
        <v>604</v>
      </c>
      <c r="D4357" s="44">
        <v>40008</v>
      </c>
      <c r="E4357" s="43">
        <v>23</v>
      </c>
      <c r="F4357" s="43">
        <v>7107240</v>
      </c>
      <c r="G4357" s="43">
        <v>7.0000000000000007E-2</v>
      </c>
      <c r="H4357" s="43">
        <v>497507</v>
      </c>
      <c r="I4357" s="43" t="s">
        <v>76</v>
      </c>
      <c r="J4357" s="43" t="s">
        <v>140</v>
      </c>
      <c r="K4357" s="43">
        <f t="shared" si="544"/>
        <v>2009</v>
      </c>
      <c r="L4357" s="43">
        <f t="shared" si="545"/>
        <v>1</v>
      </c>
      <c r="M4357" s="43">
        <f t="shared" si="546"/>
        <v>0</v>
      </c>
      <c r="N4357" s="43">
        <f t="shared" si="547"/>
        <v>1</v>
      </c>
      <c r="O4357" s="43" t="str">
        <f t="shared" si="548"/>
        <v>D: 7%+</v>
      </c>
      <c r="P4357" s="45">
        <f t="shared" si="549"/>
        <v>6609733</v>
      </c>
      <c r="Q4357" s="45">
        <f>IF(L4357=1,F4357*INDEX(Asumsi!$B$5:$B$7,MATCH(I4357,Asumsi!$A$5:$A$7,0))-H4357,0)</f>
        <v>1634665</v>
      </c>
      <c r="R4357" s="46">
        <f>MIN(G4357,INDEX(Asumsi!$C$5:$C$7,MATCH(I4357,Asumsi!$A$5:$A$7,0)))</f>
        <v>0.05</v>
      </c>
      <c r="S4357" s="43">
        <f t="shared" si="550"/>
        <v>1</v>
      </c>
      <c r="T4357" s="45">
        <f t="shared" si="551"/>
        <v>142144.80000000002</v>
      </c>
      <c r="U4357" s="45">
        <f>IF(L4357=1,F4357*INDEX(Asumsi!$B$5:$B$7,MATCH(I4357,Asumsi!$A$5:$A$7,0))-F4357*R4357,0)</f>
        <v>1776810</v>
      </c>
      <c r="V4357" s="45">
        <f>IF(S4357=1,U4357*(1-Asumsi!$B$10),U4357)</f>
        <v>1687969.5</v>
      </c>
    </row>
    <row r="4358" spans="1:22" x14ac:dyDescent="0.35">
      <c r="A4358" s="43">
        <v>3300</v>
      </c>
      <c r="B4358" s="43" t="s">
        <v>209</v>
      </c>
      <c r="C4358" s="43" t="s">
        <v>916</v>
      </c>
      <c r="D4358" s="44">
        <v>40738</v>
      </c>
      <c r="E4358" s="43">
        <v>6</v>
      </c>
      <c r="F4358" s="43">
        <v>184040</v>
      </c>
      <c r="G4358" s="43">
        <v>0.1</v>
      </c>
      <c r="H4358" s="43">
        <v>18404</v>
      </c>
      <c r="I4358" s="43" t="s">
        <v>77</v>
      </c>
      <c r="J4358" s="43" t="s">
        <v>142</v>
      </c>
      <c r="K4358" s="43">
        <f t="shared" si="544"/>
        <v>2011</v>
      </c>
      <c r="L4358" s="43">
        <f t="shared" si="545"/>
        <v>0</v>
      </c>
      <c r="M4358" s="43">
        <f t="shared" si="546"/>
        <v>1</v>
      </c>
      <c r="N4358" s="43">
        <f t="shared" si="547"/>
        <v>1</v>
      </c>
      <c r="O4358" s="43" t="str">
        <f t="shared" si="548"/>
        <v>D: 7%+</v>
      </c>
      <c r="P4358" s="45">
        <f t="shared" si="549"/>
        <v>0</v>
      </c>
      <c r="Q4358" s="45">
        <f>IF(L4358=1,F4358*INDEX(Asumsi!$B$5:$B$7,MATCH(I4358,Asumsi!$A$5:$A$7,0))-H4358,0)</f>
        <v>0</v>
      </c>
      <c r="R4358" s="46">
        <f>MIN(G4358,INDEX(Asumsi!$C$5:$C$7,MATCH(I4358,Asumsi!$A$5:$A$7,0)))</f>
        <v>0.05</v>
      </c>
      <c r="S4358" s="43">
        <f t="shared" si="550"/>
        <v>1</v>
      </c>
      <c r="T4358" s="45">
        <f t="shared" si="551"/>
        <v>0</v>
      </c>
      <c r="U4358" s="45">
        <f>IF(L4358=1,F4358*INDEX(Asumsi!$B$5:$B$7,MATCH(I4358,Asumsi!$A$5:$A$7,0))-F4358*R4358,0)</f>
        <v>0</v>
      </c>
      <c r="V4358" s="45">
        <f>IF(S4358=1,U4358*(1-Asumsi!$B$10),U4358)</f>
        <v>0</v>
      </c>
    </row>
    <row r="4359" spans="1:22" x14ac:dyDescent="0.35">
      <c r="A4359" s="43">
        <v>3328</v>
      </c>
      <c r="B4359" s="43" t="s">
        <v>202</v>
      </c>
      <c r="C4359" s="43" t="s">
        <v>912</v>
      </c>
      <c r="D4359" s="44">
        <v>41231</v>
      </c>
      <c r="E4359" s="43">
        <v>12</v>
      </c>
      <c r="F4359" s="43">
        <v>3472820</v>
      </c>
      <c r="G4359" s="43">
        <v>0.1</v>
      </c>
      <c r="H4359" s="43">
        <v>347282</v>
      </c>
      <c r="I4359" s="43" t="s">
        <v>75</v>
      </c>
      <c r="J4359" s="43" t="s">
        <v>136</v>
      </c>
      <c r="K4359" s="43">
        <f t="shared" si="544"/>
        <v>2012</v>
      </c>
      <c r="L4359" s="43">
        <f t="shared" si="545"/>
        <v>1</v>
      </c>
      <c r="M4359" s="43">
        <f t="shared" si="546"/>
        <v>0</v>
      </c>
      <c r="N4359" s="43">
        <f t="shared" si="547"/>
        <v>1</v>
      </c>
      <c r="O4359" s="43" t="str">
        <f t="shared" si="548"/>
        <v>D: 7%+</v>
      </c>
      <c r="P4359" s="45">
        <f t="shared" si="549"/>
        <v>3125538</v>
      </c>
      <c r="Q4359" s="45">
        <f>IF(L4359=1,F4359*INDEX(Asumsi!$B$5:$B$7,MATCH(I4359,Asumsi!$A$5:$A$7,0))-H4359,0)</f>
        <v>694564</v>
      </c>
      <c r="R4359" s="46">
        <f>MIN(G4359,INDEX(Asumsi!$C$5:$C$7,MATCH(I4359,Asumsi!$A$5:$A$7,0)))</f>
        <v>0.03</v>
      </c>
      <c r="S4359" s="43">
        <f t="shared" si="550"/>
        <v>1</v>
      </c>
      <c r="T4359" s="45">
        <f t="shared" si="551"/>
        <v>243097.40000000002</v>
      </c>
      <c r="U4359" s="45">
        <f>IF(L4359=1,F4359*INDEX(Asumsi!$B$5:$B$7,MATCH(I4359,Asumsi!$A$5:$A$7,0))-F4359*R4359,0)</f>
        <v>937661.4</v>
      </c>
      <c r="V4359" s="45">
        <f>IF(S4359=1,U4359*(1-Asumsi!$B$10),U4359)</f>
        <v>890778.33</v>
      </c>
    </row>
    <row r="4360" spans="1:22" x14ac:dyDescent="0.35">
      <c r="A4360" s="43">
        <v>3525</v>
      </c>
      <c r="B4360" s="43" t="s">
        <v>209</v>
      </c>
      <c r="C4360" s="43" t="s">
        <v>916</v>
      </c>
      <c r="D4360" s="44">
        <v>40898</v>
      </c>
      <c r="E4360" s="43">
        <v>38</v>
      </c>
      <c r="F4360" s="43">
        <v>230860</v>
      </c>
      <c r="G4360" s="43">
        <v>0</v>
      </c>
      <c r="H4360" s="43">
        <v>0</v>
      </c>
      <c r="I4360" s="43" t="s">
        <v>76</v>
      </c>
      <c r="J4360" s="43" t="s">
        <v>147</v>
      </c>
      <c r="K4360" s="43">
        <f t="shared" si="544"/>
        <v>2011</v>
      </c>
      <c r="L4360" s="43">
        <f t="shared" si="545"/>
        <v>0</v>
      </c>
      <c r="M4360" s="43">
        <f t="shared" si="546"/>
        <v>1</v>
      </c>
      <c r="N4360" s="43">
        <f t="shared" si="547"/>
        <v>1</v>
      </c>
      <c r="O4360" s="43" t="str">
        <f t="shared" si="548"/>
        <v>A: 0%</v>
      </c>
      <c r="P4360" s="45">
        <f t="shared" si="549"/>
        <v>0</v>
      </c>
      <c r="Q4360" s="45">
        <f>IF(L4360=1,F4360*INDEX(Asumsi!$B$5:$B$7,MATCH(I4360,Asumsi!$A$5:$A$7,0))-H4360,0)</f>
        <v>0</v>
      </c>
      <c r="R4360" s="46">
        <f>MIN(G4360,INDEX(Asumsi!$C$5:$C$7,MATCH(I4360,Asumsi!$A$5:$A$7,0)))</f>
        <v>0</v>
      </c>
      <c r="S4360" s="43">
        <f t="shared" si="550"/>
        <v>0</v>
      </c>
      <c r="T4360" s="45">
        <f t="shared" si="551"/>
        <v>0</v>
      </c>
      <c r="U4360" s="45">
        <f>IF(L4360=1,F4360*INDEX(Asumsi!$B$5:$B$7,MATCH(I4360,Asumsi!$A$5:$A$7,0))-F4360*R4360,0)</f>
        <v>0</v>
      </c>
      <c r="V4360" s="45">
        <f>IF(S4360=1,U4360*(1-Asumsi!$B$10),U4360)</f>
        <v>0</v>
      </c>
    </row>
    <row r="4361" spans="1:22" x14ac:dyDescent="0.35">
      <c r="A4361" s="43">
        <v>3526</v>
      </c>
      <c r="B4361" s="43" t="s">
        <v>202</v>
      </c>
      <c r="C4361" s="43" t="s">
        <v>564</v>
      </c>
      <c r="D4361" s="44">
        <v>40617</v>
      </c>
      <c r="E4361" s="43">
        <v>20</v>
      </c>
      <c r="F4361" s="43">
        <v>492120</v>
      </c>
      <c r="G4361" s="43">
        <v>0.08</v>
      </c>
      <c r="H4361" s="43">
        <v>39370</v>
      </c>
      <c r="I4361" s="43" t="s">
        <v>75</v>
      </c>
      <c r="J4361" s="43" t="s">
        <v>144</v>
      </c>
      <c r="K4361" s="43">
        <f t="shared" si="544"/>
        <v>2011</v>
      </c>
      <c r="L4361" s="43">
        <f t="shared" si="545"/>
        <v>1</v>
      </c>
      <c r="M4361" s="43">
        <f t="shared" si="546"/>
        <v>0</v>
      </c>
      <c r="N4361" s="43">
        <f t="shared" si="547"/>
        <v>1</v>
      </c>
      <c r="O4361" s="43" t="str">
        <f t="shared" si="548"/>
        <v>D: 7%+</v>
      </c>
      <c r="P4361" s="45">
        <f t="shared" si="549"/>
        <v>452750</v>
      </c>
      <c r="Q4361" s="45">
        <f>IF(L4361=1,F4361*INDEX(Asumsi!$B$5:$B$7,MATCH(I4361,Asumsi!$A$5:$A$7,0))-H4361,0)</f>
        <v>108266</v>
      </c>
      <c r="R4361" s="46">
        <f>MIN(G4361,INDEX(Asumsi!$C$5:$C$7,MATCH(I4361,Asumsi!$A$5:$A$7,0)))</f>
        <v>0.03</v>
      </c>
      <c r="S4361" s="43">
        <f t="shared" si="550"/>
        <v>1</v>
      </c>
      <c r="T4361" s="45">
        <f t="shared" si="551"/>
        <v>24606</v>
      </c>
      <c r="U4361" s="45">
        <f>IF(L4361=1,F4361*INDEX(Asumsi!$B$5:$B$7,MATCH(I4361,Asumsi!$A$5:$A$7,0))-F4361*R4361,0)</f>
        <v>132872.4</v>
      </c>
      <c r="V4361" s="45">
        <f>IF(S4361=1,U4361*(1-Asumsi!$B$10),U4361)</f>
        <v>126228.77999999998</v>
      </c>
    </row>
    <row r="4362" spans="1:22" x14ac:dyDescent="0.35">
      <c r="A4362" s="43">
        <v>3621</v>
      </c>
      <c r="B4362" s="43" t="s">
        <v>202</v>
      </c>
      <c r="C4362" s="43" t="s">
        <v>543</v>
      </c>
      <c r="D4362" s="44">
        <v>40303</v>
      </c>
      <c r="E4362" s="43">
        <v>14</v>
      </c>
      <c r="F4362" s="43">
        <v>167740</v>
      </c>
      <c r="G4362" s="43">
        <v>0.06</v>
      </c>
      <c r="H4362" s="43">
        <v>10064</v>
      </c>
      <c r="I4362" s="43" t="s">
        <v>76</v>
      </c>
      <c r="J4362" s="43" t="s">
        <v>146</v>
      </c>
      <c r="K4362" s="43">
        <f t="shared" si="544"/>
        <v>2010</v>
      </c>
      <c r="L4362" s="43">
        <f t="shared" si="545"/>
        <v>1</v>
      </c>
      <c r="M4362" s="43">
        <f t="shared" si="546"/>
        <v>0</v>
      </c>
      <c r="N4362" s="43">
        <f t="shared" si="547"/>
        <v>1</v>
      </c>
      <c r="O4362" s="43" t="str">
        <f t="shared" si="548"/>
        <v>C: 4-6%</v>
      </c>
      <c r="P4362" s="45">
        <f t="shared" si="549"/>
        <v>157676</v>
      </c>
      <c r="Q4362" s="45">
        <f>IF(L4362=1,F4362*INDEX(Asumsi!$B$5:$B$7,MATCH(I4362,Asumsi!$A$5:$A$7,0))-H4362,0)</f>
        <v>40258</v>
      </c>
      <c r="R4362" s="46">
        <f>MIN(G4362,INDEX(Asumsi!$C$5:$C$7,MATCH(I4362,Asumsi!$A$5:$A$7,0)))</f>
        <v>0.05</v>
      </c>
      <c r="S4362" s="43">
        <f t="shared" si="550"/>
        <v>1</v>
      </c>
      <c r="T4362" s="45">
        <f t="shared" si="551"/>
        <v>1677.3999999999992</v>
      </c>
      <c r="U4362" s="45">
        <f>IF(L4362=1,F4362*INDEX(Asumsi!$B$5:$B$7,MATCH(I4362,Asumsi!$A$5:$A$7,0))-F4362*R4362,0)</f>
        <v>41935</v>
      </c>
      <c r="V4362" s="45">
        <f>IF(S4362=1,U4362*(1-Asumsi!$B$10),U4362)</f>
        <v>39838.25</v>
      </c>
    </row>
    <row r="4363" spans="1:22" x14ac:dyDescent="0.35">
      <c r="A4363" s="43">
        <v>3649</v>
      </c>
      <c r="B4363" s="43" t="s">
        <v>202</v>
      </c>
      <c r="C4363" s="43" t="s">
        <v>566</v>
      </c>
      <c r="D4363" s="44">
        <v>39999</v>
      </c>
      <c r="E4363" s="43">
        <v>8</v>
      </c>
      <c r="F4363" s="43">
        <v>158840</v>
      </c>
      <c r="G4363" s="43">
        <v>0.01</v>
      </c>
      <c r="H4363" s="43">
        <v>1588</v>
      </c>
      <c r="I4363" s="43" t="s">
        <v>76</v>
      </c>
      <c r="J4363" s="43" t="s">
        <v>138</v>
      </c>
      <c r="K4363" s="43">
        <f t="shared" si="544"/>
        <v>2009</v>
      </c>
      <c r="L4363" s="43">
        <f t="shared" si="545"/>
        <v>1</v>
      </c>
      <c r="M4363" s="43">
        <f t="shared" si="546"/>
        <v>0</v>
      </c>
      <c r="N4363" s="43">
        <f t="shared" si="547"/>
        <v>1</v>
      </c>
      <c r="O4363" s="43" t="str">
        <f t="shared" si="548"/>
        <v>B: 1-3%</v>
      </c>
      <c r="P4363" s="45">
        <f t="shared" si="549"/>
        <v>157252</v>
      </c>
      <c r="Q4363" s="45">
        <f>IF(L4363=1,F4363*INDEX(Asumsi!$B$5:$B$7,MATCH(I4363,Asumsi!$A$5:$A$7,0))-H4363,0)</f>
        <v>46064</v>
      </c>
      <c r="R4363" s="46">
        <f>MIN(G4363,INDEX(Asumsi!$C$5:$C$7,MATCH(I4363,Asumsi!$A$5:$A$7,0)))</f>
        <v>0.01</v>
      </c>
      <c r="S4363" s="43">
        <f t="shared" si="550"/>
        <v>0</v>
      </c>
      <c r="T4363" s="45">
        <f t="shared" si="551"/>
        <v>0</v>
      </c>
      <c r="U4363" s="45">
        <f>IF(L4363=1,F4363*INDEX(Asumsi!$B$5:$B$7,MATCH(I4363,Asumsi!$A$5:$A$7,0))-F4363*R4363,0)</f>
        <v>46063.6</v>
      </c>
      <c r="V4363" s="45">
        <f>IF(S4363=1,U4363*(1-Asumsi!$B$10),U4363)</f>
        <v>46063.6</v>
      </c>
    </row>
    <row r="4364" spans="1:22" x14ac:dyDescent="0.35">
      <c r="A4364" s="43">
        <v>3814</v>
      </c>
      <c r="B4364" s="43" t="s">
        <v>202</v>
      </c>
      <c r="C4364" s="43" t="s">
        <v>917</v>
      </c>
      <c r="D4364" s="44">
        <v>40595</v>
      </c>
      <c r="E4364" s="43">
        <v>43</v>
      </c>
      <c r="F4364" s="43">
        <v>2450820</v>
      </c>
      <c r="G4364" s="43">
        <v>0.04</v>
      </c>
      <c r="H4364" s="43">
        <v>98033</v>
      </c>
      <c r="I4364" s="43" t="s">
        <v>76</v>
      </c>
      <c r="J4364" s="43" t="s">
        <v>140</v>
      </c>
      <c r="K4364" s="43">
        <f t="shared" si="544"/>
        <v>2011</v>
      </c>
      <c r="L4364" s="43">
        <f t="shared" si="545"/>
        <v>1</v>
      </c>
      <c r="M4364" s="43">
        <f t="shared" si="546"/>
        <v>0</v>
      </c>
      <c r="N4364" s="43">
        <f t="shared" si="547"/>
        <v>1</v>
      </c>
      <c r="O4364" s="43" t="str">
        <f t="shared" si="548"/>
        <v>C: 4-6%</v>
      </c>
      <c r="P4364" s="45">
        <f t="shared" si="549"/>
        <v>2352787</v>
      </c>
      <c r="Q4364" s="45">
        <f>IF(L4364=1,F4364*INDEX(Asumsi!$B$5:$B$7,MATCH(I4364,Asumsi!$A$5:$A$7,0))-H4364,0)</f>
        <v>637213</v>
      </c>
      <c r="R4364" s="46">
        <f>MIN(G4364,INDEX(Asumsi!$C$5:$C$7,MATCH(I4364,Asumsi!$A$5:$A$7,0)))</f>
        <v>0.04</v>
      </c>
      <c r="S4364" s="43">
        <f t="shared" si="550"/>
        <v>0</v>
      </c>
      <c r="T4364" s="45">
        <f t="shared" si="551"/>
        <v>0</v>
      </c>
      <c r="U4364" s="45">
        <f>IF(L4364=1,F4364*INDEX(Asumsi!$B$5:$B$7,MATCH(I4364,Asumsi!$A$5:$A$7,0))-F4364*R4364,0)</f>
        <v>637213.19999999995</v>
      </c>
      <c r="V4364" s="45">
        <f>IF(S4364=1,U4364*(1-Asumsi!$B$10),U4364)</f>
        <v>637213.19999999995</v>
      </c>
    </row>
    <row r="4365" spans="1:22" x14ac:dyDescent="0.35">
      <c r="A4365" s="43">
        <v>3911</v>
      </c>
      <c r="B4365" s="43" t="s">
        <v>202</v>
      </c>
      <c r="C4365" s="43" t="s">
        <v>614</v>
      </c>
      <c r="D4365" s="44">
        <v>40618</v>
      </c>
      <c r="E4365" s="43">
        <v>24</v>
      </c>
      <c r="F4365" s="43">
        <v>741440</v>
      </c>
      <c r="G4365" s="43">
        <v>0.1</v>
      </c>
      <c r="H4365" s="43">
        <v>74144</v>
      </c>
      <c r="I4365" s="43" t="s">
        <v>76</v>
      </c>
      <c r="J4365" s="43" t="s">
        <v>140</v>
      </c>
      <c r="K4365" s="43">
        <f t="shared" si="544"/>
        <v>2011</v>
      </c>
      <c r="L4365" s="43">
        <f t="shared" si="545"/>
        <v>1</v>
      </c>
      <c r="M4365" s="43">
        <f t="shared" si="546"/>
        <v>0</v>
      </c>
      <c r="N4365" s="43">
        <f t="shared" si="547"/>
        <v>1</v>
      </c>
      <c r="O4365" s="43" t="str">
        <f t="shared" si="548"/>
        <v>D: 7%+</v>
      </c>
      <c r="P4365" s="45">
        <f t="shared" si="549"/>
        <v>667296</v>
      </c>
      <c r="Q4365" s="45">
        <f>IF(L4365=1,F4365*INDEX(Asumsi!$B$5:$B$7,MATCH(I4365,Asumsi!$A$5:$A$7,0))-H4365,0)</f>
        <v>148288</v>
      </c>
      <c r="R4365" s="46">
        <f>MIN(G4365,INDEX(Asumsi!$C$5:$C$7,MATCH(I4365,Asumsi!$A$5:$A$7,0)))</f>
        <v>0.05</v>
      </c>
      <c r="S4365" s="43">
        <f t="shared" si="550"/>
        <v>1</v>
      </c>
      <c r="T4365" s="45">
        <f t="shared" si="551"/>
        <v>37072</v>
      </c>
      <c r="U4365" s="45">
        <f>IF(L4365=1,F4365*INDEX(Asumsi!$B$5:$B$7,MATCH(I4365,Asumsi!$A$5:$A$7,0))-F4365*R4365,0)</f>
        <v>185360</v>
      </c>
      <c r="V4365" s="45">
        <f>IF(S4365=1,U4365*(1-Asumsi!$B$10),U4365)</f>
        <v>176092</v>
      </c>
    </row>
    <row r="4366" spans="1:22" x14ac:dyDescent="0.35">
      <c r="A4366" s="43">
        <v>4134</v>
      </c>
      <c r="B4366" s="43" t="s">
        <v>202</v>
      </c>
      <c r="C4366" s="43" t="s">
        <v>601</v>
      </c>
      <c r="D4366" s="44">
        <v>40554</v>
      </c>
      <c r="E4366" s="43">
        <v>48</v>
      </c>
      <c r="F4366" s="43">
        <v>12806780</v>
      </c>
      <c r="G4366" s="43">
        <v>0.01</v>
      </c>
      <c r="H4366" s="43">
        <v>128068</v>
      </c>
      <c r="I4366" s="43" t="s">
        <v>75</v>
      </c>
      <c r="J4366" s="43" t="s">
        <v>143</v>
      </c>
      <c r="K4366" s="43">
        <f t="shared" si="544"/>
        <v>2011</v>
      </c>
      <c r="L4366" s="43">
        <f t="shared" si="545"/>
        <v>1</v>
      </c>
      <c r="M4366" s="43">
        <f t="shared" si="546"/>
        <v>0</v>
      </c>
      <c r="N4366" s="43">
        <f t="shared" si="547"/>
        <v>1</v>
      </c>
      <c r="O4366" s="43" t="str">
        <f t="shared" si="548"/>
        <v>B: 1-3%</v>
      </c>
      <c r="P4366" s="45">
        <f t="shared" si="549"/>
        <v>12678712</v>
      </c>
      <c r="Q4366" s="45">
        <f>IF(L4366=1,F4366*INDEX(Asumsi!$B$5:$B$7,MATCH(I4366,Asumsi!$A$5:$A$7,0))-H4366,0)</f>
        <v>3713966</v>
      </c>
      <c r="R4366" s="46">
        <f>MIN(G4366,INDEX(Asumsi!$C$5:$C$7,MATCH(I4366,Asumsi!$A$5:$A$7,0)))</f>
        <v>0.01</v>
      </c>
      <c r="S4366" s="43">
        <f t="shared" si="550"/>
        <v>0</v>
      </c>
      <c r="T4366" s="45">
        <f t="shared" si="551"/>
        <v>0</v>
      </c>
      <c r="U4366" s="45">
        <f>IF(L4366=1,F4366*INDEX(Asumsi!$B$5:$B$7,MATCH(I4366,Asumsi!$A$5:$A$7,0))-F4366*R4366,0)</f>
        <v>3713966.2</v>
      </c>
      <c r="V4366" s="45">
        <f>IF(S4366=1,U4366*(1-Asumsi!$B$10),U4366)</f>
        <v>3713966.2</v>
      </c>
    </row>
    <row r="4367" spans="1:22" x14ac:dyDescent="0.35">
      <c r="A4367" s="43">
        <v>4230</v>
      </c>
      <c r="B4367" s="43" t="s">
        <v>209</v>
      </c>
      <c r="C4367" s="43" t="s">
        <v>918</v>
      </c>
      <c r="D4367" s="44">
        <v>40971</v>
      </c>
      <c r="E4367" s="43">
        <v>18</v>
      </c>
      <c r="F4367" s="43">
        <v>818320</v>
      </c>
      <c r="G4367" s="43">
        <v>0.05</v>
      </c>
      <c r="H4367" s="43">
        <v>40916</v>
      </c>
      <c r="I4367" s="43" t="s">
        <v>75</v>
      </c>
      <c r="J4367" s="43" t="s">
        <v>144</v>
      </c>
      <c r="K4367" s="43">
        <f t="shared" si="544"/>
        <v>2012</v>
      </c>
      <c r="L4367" s="43">
        <f t="shared" si="545"/>
        <v>0</v>
      </c>
      <c r="M4367" s="43">
        <f t="shared" si="546"/>
        <v>1</v>
      </c>
      <c r="N4367" s="43">
        <f t="shared" si="547"/>
        <v>1</v>
      </c>
      <c r="O4367" s="43" t="str">
        <f t="shared" si="548"/>
        <v>C: 4-6%</v>
      </c>
      <c r="P4367" s="45">
        <f t="shared" si="549"/>
        <v>0</v>
      </c>
      <c r="Q4367" s="45">
        <f>IF(L4367=1,F4367*INDEX(Asumsi!$B$5:$B$7,MATCH(I4367,Asumsi!$A$5:$A$7,0))-H4367,0)</f>
        <v>0</v>
      </c>
      <c r="R4367" s="46">
        <f>MIN(G4367,INDEX(Asumsi!$C$5:$C$7,MATCH(I4367,Asumsi!$A$5:$A$7,0)))</f>
        <v>0.03</v>
      </c>
      <c r="S4367" s="43">
        <f t="shared" si="550"/>
        <v>1</v>
      </c>
      <c r="T4367" s="45">
        <f t="shared" si="551"/>
        <v>0</v>
      </c>
      <c r="U4367" s="45">
        <f>IF(L4367=1,F4367*INDEX(Asumsi!$B$5:$B$7,MATCH(I4367,Asumsi!$A$5:$A$7,0))-F4367*R4367,0)</f>
        <v>0</v>
      </c>
      <c r="V4367" s="45">
        <f>IF(S4367=1,U4367*(1-Asumsi!$B$10),U4367)</f>
        <v>0</v>
      </c>
    </row>
    <row r="4368" spans="1:22" x14ac:dyDescent="0.35">
      <c r="A4368" s="43">
        <v>4324</v>
      </c>
      <c r="B4368" s="43" t="s">
        <v>202</v>
      </c>
      <c r="C4368" s="43" t="s">
        <v>554</v>
      </c>
      <c r="D4368" s="44">
        <v>40740</v>
      </c>
      <c r="E4368" s="43">
        <v>28</v>
      </c>
      <c r="F4368" s="43">
        <v>2330660</v>
      </c>
      <c r="G4368" s="43">
        <v>0.04</v>
      </c>
      <c r="H4368" s="43">
        <v>93226</v>
      </c>
      <c r="I4368" s="43" t="s">
        <v>76</v>
      </c>
      <c r="J4368" s="43" t="s">
        <v>147</v>
      </c>
      <c r="K4368" s="43">
        <f t="shared" si="544"/>
        <v>2011</v>
      </c>
      <c r="L4368" s="43">
        <f t="shared" si="545"/>
        <v>1</v>
      </c>
      <c r="M4368" s="43">
        <f t="shared" si="546"/>
        <v>0</v>
      </c>
      <c r="N4368" s="43">
        <f t="shared" si="547"/>
        <v>1</v>
      </c>
      <c r="O4368" s="43" t="str">
        <f t="shared" si="548"/>
        <v>C: 4-6%</v>
      </c>
      <c r="P4368" s="45">
        <f t="shared" si="549"/>
        <v>2237434</v>
      </c>
      <c r="Q4368" s="45">
        <f>IF(L4368=1,F4368*INDEX(Asumsi!$B$5:$B$7,MATCH(I4368,Asumsi!$A$5:$A$7,0))-H4368,0)</f>
        <v>605972</v>
      </c>
      <c r="R4368" s="46">
        <f>MIN(G4368,INDEX(Asumsi!$C$5:$C$7,MATCH(I4368,Asumsi!$A$5:$A$7,0)))</f>
        <v>0.04</v>
      </c>
      <c r="S4368" s="43">
        <f t="shared" si="550"/>
        <v>0</v>
      </c>
      <c r="T4368" s="45">
        <f t="shared" si="551"/>
        <v>0</v>
      </c>
      <c r="U4368" s="45">
        <f>IF(L4368=1,F4368*INDEX(Asumsi!$B$5:$B$7,MATCH(I4368,Asumsi!$A$5:$A$7,0))-F4368*R4368,0)</f>
        <v>605971.6</v>
      </c>
      <c r="V4368" s="45">
        <f>IF(S4368=1,U4368*(1-Asumsi!$B$10),U4368)</f>
        <v>605971.6</v>
      </c>
    </row>
    <row r="4369" spans="1:22" x14ac:dyDescent="0.35">
      <c r="A4369" s="43">
        <v>4581</v>
      </c>
      <c r="B4369" s="43" t="s">
        <v>202</v>
      </c>
      <c r="C4369" s="43" t="s">
        <v>919</v>
      </c>
      <c r="D4369" s="44">
        <v>41155</v>
      </c>
      <c r="E4369" s="43">
        <v>25</v>
      </c>
      <c r="F4369" s="43">
        <v>4650840</v>
      </c>
      <c r="G4369" s="43">
        <v>0.02</v>
      </c>
      <c r="H4369" s="43">
        <v>93017</v>
      </c>
      <c r="I4369" s="43" t="s">
        <v>76</v>
      </c>
      <c r="J4369" s="43" t="s">
        <v>146</v>
      </c>
      <c r="K4369" s="43">
        <f t="shared" si="544"/>
        <v>2012</v>
      </c>
      <c r="L4369" s="43">
        <f t="shared" si="545"/>
        <v>1</v>
      </c>
      <c r="M4369" s="43">
        <f t="shared" si="546"/>
        <v>0</v>
      </c>
      <c r="N4369" s="43">
        <f t="shared" si="547"/>
        <v>1</v>
      </c>
      <c r="O4369" s="43" t="str">
        <f t="shared" si="548"/>
        <v>B: 1-3%</v>
      </c>
      <c r="P4369" s="45">
        <f t="shared" si="549"/>
        <v>4557823</v>
      </c>
      <c r="Q4369" s="45">
        <f>IF(L4369=1,F4369*INDEX(Asumsi!$B$5:$B$7,MATCH(I4369,Asumsi!$A$5:$A$7,0))-H4369,0)</f>
        <v>1302235</v>
      </c>
      <c r="R4369" s="46">
        <f>MIN(G4369,INDEX(Asumsi!$C$5:$C$7,MATCH(I4369,Asumsi!$A$5:$A$7,0)))</f>
        <v>0.02</v>
      </c>
      <c r="S4369" s="43">
        <f t="shared" si="550"/>
        <v>0</v>
      </c>
      <c r="T4369" s="45">
        <f t="shared" si="551"/>
        <v>0</v>
      </c>
      <c r="U4369" s="45">
        <f>IF(L4369=1,F4369*INDEX(Asumsi!$B$5:$B$7,MATCH(I4369,Asumsi!$A$5:$A$7,0))-F4369*R4369,0)</f>
        <v>1302235.2</v>
      </c>
      <c r="V4369" s="45">
        <f>IF(S4369=1,U4369*(1-Asumsi!$B$10),U4369)</f>
        <v>1302235.2</v>
      </c>
    </row>
    <row r="4370" spans="1:22" x14ac:dyDescent="0.35">
      <c r="A4370" s="43">
        <v>4706</v>
      </c>
      <c r="B4370" s="43" t="s">
        <v>202</v>
      </c>
      <c r="C4370" s="43" t="s">
        <v>604</v>
      </c>
      <c r="D4370" s="44">
        <v>41271</v>
      </c>
      <c r="E4370" s="43">
        <v>30</v>
      </c>
      <c r="F4370" s="43">
        <v>4233400</v>
      </c>
      <c r="G4370" s="43">
        <v>0.02</v>
      </c>
      <c r="H4370" s="43">
        <v>84668</v>
      </c>
      <c r="I4370" s="43" t="s">
        <v>76</v>
      </c>
      <c r="J4370" s="43" t="s">
        <v>138</v>
      </c>
      <c r="K4370" s="43">
        <f t="shared" si="544"/>
        <v>2012</v>
      </c>
      <c r="L4370" s="43">
        <f t="shared" si="545"/>
        <v>1</v>
      </c>
      <c r="M4370" s="43">
        <f t="shared" si="546"/>
        <v>0</v>
      </c>
      <c r="N4370" s="43">
        <f t="shared" si="547"/>
        <v>1</v>
      </c>
      <c r="O4370" s="43" t="str">
        <f t="shared" si="548"/>
        <v>B: 1-3%</v>
      </c>
      <c r="P4370" s="45">
        <f t="shared" si="549"/>
        <v>4148732</v>
      </c>
      <c r="Q4370" s="45">
        <f>IF(L4370=1,F4370*INDEX(Asumsi!$B$5:$B$7,MATCH(I4370,Asumsi!$A$5:$A$7,0))-H4370,0)</f>
        <v>1185352</v>
      </c>
      <c r="R4370" s="46">
        <f>MIN(G4370,INDEX(Asumsi!$C$5:$C$7,MATCH(I4370,Asumsi!$A$5:$A$7,0)))</f>
        <v>0.02</v>
      </c>
      <c r="S4370" s="43">
        <f t="shared" si="550"/>
        <v>0</v>
      </c>
      <c r="T4370" s="45">
        <f t="shared" si="551"/>
        <v>0</v>
      </c>
      <c r="U4370" s="45">
        <f>IF(L4370=1,F4370*INDEX(Asumsi!$B$5:$B$7,MATCH(I4370,Asumsi!$A$5:$A$7,0))-F4370*R4370,0)</f>
        <v>1185352</v>
      </c>
      <c r="V4370" s="45">
        <f>IF(S4370=1,U4370*(1-Asumsi!$B$10),U4370)</f>
        <v>1185352</v>
      </c>
    </row>
    <row r="4371" spans="1:22" x14ac:dyDescent="0.35">
      <c r="A4371" s="43">
        <v>4738</v>
      </c>
      <c r="B4371" s="43" t="s">
        <v>209</v>
      </c>
      <c r="C4371" s="43" t="s">
        <v>629</v>
      </c>
      <c r="D4371" s="44">
        <v>41006</v>
      </c>
      <c r="E4371" s="43">
        <v>2</v>
      </c>
      <c r="F4371" s="43">
        <v>20780</v>
      </c>
      <c r="G4371" s="43">
        <v>0.02</v>
      </c>
      <c r="H4371" s="43">
        <v>416</v>
      </c>
      <c r="I4371" s="43" t="s">
        <v>76</v>
      </c>
      <c r="J4371" s="43" t="s">
        <v>150</v>
      </c>
      <c r="K4371" s="43">
        <f t="shared" si="544"/>
        <v>2012</v>
      </c>
      <c r="L4371" s="43">
        <f t="shared" si="545"/>
        <v>0</v>
      </c>
      <c r="M4371" s="43">
        <f t="shared" si="546"/>
        <v>1</v>
      </c>
      <c r="N4371" s="43">
        <f t="shared" si="547"/>
        <v>1</v>
      </c>
      <c r="O4371" s="43" t="str">
        <f t="shared" si="548"/>
        <v>B: 1-3%</v>
      </c>
      <c r="P4371" s="45">
        <f t="shared" si="549"/>
        <v>0</v>
      </c>
      <c r="Q4371" s="45">
        <f>IF(L4371=1,F4371*INDEX(Asumsi!$B$5:$B$7,MATCH(I4371,Asumsi!$A$5:$A$7,0))-H4371,0)</f>
        <v>0</v>
      </c>
      <c r="R4371" s="46">
        <f>MIN(G4371,INDEX(Asumsi!$C$5:$C$7,MATCH(I4371,Asumsi!$A$5:$A$7,0)))</f>
        <v>0.02</v>
      </c>
      <c r="S4371" s="43">
        <f t="shared" si="550"/>
        <v>0</v>
      </c>
      <c r="T4371" s="45">
        <f t="shared" si="551"/>
        <v>0</v>
      </c>
      <c r="U4371" s="45">
        <f>IF(L4371=1,F4371*INDEX(Asumsi!$B$5:$B$7,MATCH(I4371,Asumsi!$A$5:$A$7,0))-F4371*R4371,0)</f>
        <v>0</v>
      </c>
      <c r="V4371" s="45">
        <f>IF(S4371=1,U4371*(1-Asumsi!$B$10),U4371)</f>
        <v>0</v>
      </c>
    </row>
    <row r="4372" spans="1:22" x14ac:dyDescent="0.35">
      <c r="A4372" s="43">
        <v>4771</v>
      </c>
      <c r="B4372" s="43" t="s">
        <v>202</v>
      </c>
      <c r="C4372" s="43" t="s">
        <v>563</v>
      </c>
      <c r="D4372" s="44">
        <v>41256</v>
      </c>
      <c r="E4372" s="43">
        <v>4</v>
      </c>
      <c r="F4372" s="43">
        <v>271856</v>
      </c>
      <c r="G4372" s="43">
        <v>0.04</v>
      </c>
      <c r="H4372" s="43">
        <v>10874</v>
      </c>
      <c r="I4372" s="43" t="s">
        <v>75</v>
      </c>
      <c r="J4372" s="43" t="s">
        <v>136</v>
      </c>
      <c r="K4372" s="43">
        <f t="shared" si="544"/>
        <v>2012</v>
      </c>
      <c r="L4372" s="43">
        <f t="shared" si="545"/>
        <v>1</v>
      </c>
      <c r="M4372" s="43">
        <f t="shared" si="546"/>
        <v>0</v>
      </c>
      <c r="N4372" s="43">
        <f t="shared" si="547"/>
        <v>1</v>
      </c>
      <c r="O4372" s="43" t="str">
        <f t="shared" si="548"/>
        <v>C: 4-6%</v>
      </c>
      <c r="P4372" s="45">
        <f t="shared" si="549"/>
        <v>260982</v>
      </c>
      <c r="Q4372" s="45">
        <f>IF(L4372=1,F4372*INDEX(Asumsi!$B$5:$B$7,MATCH(I4372,Asumsi!$A$5:$A$7,0))-H4372,0)</f>
        <v>70682.8</v>
      </c>
      <c r="R4372" s="46">
        <f>MIN(G4372,INDEX(Asumsi!$C$5:$C$7,MATCH(I4372,Asumsi!$A$5:$A$7,0)))</f>
        <v>0.03</v>
      </c>
      <c r="S4372" s="43">
        <f t="shared" si="550"/>
        <v>1</v>
      </c>
      <c r="T4372" s="45">
        <f t="shared" si="551"/>
        <v>2718.5600000000004</v>
      </c>
      <c r="U4372" s="45">
        <f>IF(L4372=1,F4372*INDEX(Asumsi!$B$5:$B$7,MATCH(I4372,Asumsi!$A$5:$A$7,0))-F4372*R4372,0)</f>
        <v>73401.12000000001</v>
      </c>
      <c r="V4372" s="45">
        <f>IF(S4372=1,U4372*(1-Asumsi!$B$10),U4372)</f>
        <v>69731.064000000013</v>
      </c>
    </row>
    <row r="4373" spans="1:22" x14ac:dyDescent="0.35">
      <c r="A4373" s="43">
        <v>4804</v>
      </c>
      <c r="B4373" s="43" t="s">
        <v>202</v>
      </c>
      <c r="C4373" s="43" t="s">
        <v>750</v>
      </c>
      <c r="D4373" s="44">
        <v>40935</v>
      </c>
      <c r="E4373" s="43">
        <v>13</v>
      </c>
      <c r="F4373" s="43">
        <v>927660</v>
      </c>
      <c r="G4373" s="43">
        <v>0</v>
      </c>
      <c r="H4373" s="43">
        <v>0</v>
      </c>
      <c r="I4373" s="43" t="s">
        <v>77</v>
      </c>
      <c r="J4373" s="43" t="s">
        <v>142</v>
      </c>
      <c r="K4373" s="43">
        <f t="shared" si="544"/>
        <v>2012</v>
      </c>
      <c r="L4373" s="43">
        <f t="shared" si="545"/>
        <v>1</v>
      </c>
      <c r="M4373" s="43">
        <f t="shared" si="546"/>
        <v>0</v>
      </c>
      <c r="N4373" s="43">
        <f t="shared" si="547"/>
        <v>1</v>
      </c>
      <c r="O4373" s="43" t="str">
        <f t="shared" si="548"/>
        <v>A: 0%</v>
      </c>
      <c r="P4373" s="45">
        <f t="shared" si="549"/>
        <v>927660</v>
      </c>
      <c r="Q4373" s="45">
        <f>IF(L4373=1,F4373*INDEX(Asumsi!$B$5:$B$7,MATCH(I4373,Asumsi!$A$5:$A$7,0))-H4373,0)</f>
        <v>278298</v>
      </c>
      <c r="R4373" s="46">
        <f>MIN(G4373,INDEX(Asumsi!$C$5:$C$7,MATCH(I4373,Asumsi!$A$5:$A$7,0)))</f>
        <v>0</v>
      </c>
      <c r="S4373" s="43">
        <f t="shared" si="550"/>
        <v>0</v>
      </c>
      <c r="T4373" s="45">
        <f t="shared" si="551"/>
        <v>0</v>
      </c>
      <c r="U4373" s="45">
        <f>IF(L4373=1,F4373*INDEX(Asumsi!$B$5:$B$7,MATCH(I4373,Asumsi!$A$5:$A$7,0))-F4373*R4373,0)</f>
        <v>278298</v>
      </c>
      <c r="V4373" s="45">
        <f>IF(S4373=1,U4373*(1-Asumsi!$B$10),U4373)</f>
        <v>278298</v>
      </c>
    </row>
    <row r="4374" spans="1:22" x14ac:dyDescent="0.35">
      <c r="A4374" s="43">
        <v>4870</v>
      </c>
      <c r="B4374" s="43" t="s">
        <v>202</v>
      </c>
      <c r="C4374" s="43" t="s">
        <v>631</v>
      </c>
      <c r="D4374" s="44">
        <v>40030</v>
      </c>
      <c r="E4374" s="43">
        <v>44</v>
      </c>
      <c r="F4374" s="43">
        <v>34496180</v>
      </c>
      <c r="G4374" s="43">
        <v>0.08</v>
      </c>
      <c r="H4374" s="43">
        <v>2759694</v>
      </c>
      <c r="I4374" s="43" t="s">
        <v>75</v>
      </c>
      <c r="J4374" s="43" t="s">
        <v>136</v>
      </c>
      <c r="K4374" s="43">
        <f t="shared" si="544"/>
        <v>2009</v>
      </c>
      <c r="L4374" s="43">
        <f t="shared" si="545"/>
        <v>1</v>
      </c>
      <c r="M4374" s="43">
        <f t="shared" si="546"/>
        <v>0</v>
      </c>
      <c r="N4374" s="43">
        <f t="shared" si="547"/>
        <v>1</v>
      </c>
      <c r="O4374" s="43" t="str">
        <f t="shared" si="548"/>
        <v>D: 7%+</v>
      </c>
      <c r="P4374" s="45">
        <f t="shared" si="549"/>
        <v>31736486</v>
      </c>
      <c r="Q4374" s="45">
        <f>IF(L4374=1,F4374*INDEX(Asumsi!$B$5:$B$7,MATCH(I4374,Asumsi!$A$5:$A$7,0))-H4374,0)</f>
        <v>7589160</v>
      </c>
      <c r="R4374" s="46">
        <f>MIN(G4374,INDEX(Asumsi!$C$5:$C$7,MATCH(I4374,Asumsi!$A$5:$A$7,0)))</f>
        <v>0.03</v>
      </c>
      <c r="S4374" s="43">
        <f t="shared" si="550"/>
        <v>1</v>
      </c>
      <c r="T4374" s="45">
        <f t="shared" si="551"/>
        <v>1724809</v>
      </c>
      <c r="U4374" s="45">
        <f>IF(L4374=1,F4374*INDEX(Asumsi!$B$5:$B$7,MATCH(I4374,Asumsi!$A$5:$A$7,0))-F4374*R4374,0)</f>
        <v>9313968.5999999996</v>
      </c>
      <c r="V4374" s="45">
        <f>IF(S4374=1,U4374*(1-Asumsi!$B$10),U4374)</f>
        <v>8848270.1699999999</v>
      </c>
    </row>
    <row r="4375" spans="1:22" x14ac:dyDescent="0.35">
      <c r="A4375" s="43">
        <v>4931</v>
      </c>
      <c r="B4375" s="43" t="s">
        <v>202</v>
      </c>
      <c r="C4375" s="43" t="s">
        <v>558</v>
      </c>
      <c r="D4375" s="44">
        <v>40133</v>
      </c>
      <c r="E4375" s="43">
        <v>22</v>
      </c>
      <c r="F4375" s="43">
        <v>336620</v>
      </c>
      <c r="G4375" s="43">
        <v>0.1</v>
      </c>
      <c r="H4375" s="43">
        <v>33662</v>
      </c>
      <c r="I4375" s="43" t="s">
        <v>76</v>
      </c>
      <c r="J4375" s="43" t="s">
        <v>145</v>
      </c>
      <c r="K4375" s="43">
        <f t="shared" si="544"/>
        <v>2009</v>
      </c>
      <c r="L4375" s="43">
        <f t="shared" si="545"/>
        <v>1</v>
      </c>
      <c r="M4375" s="43">
        <f t="shared" si="546"/>
        <v>0</v>
      </c>
      <c r="N4375" s="43">
        <f t="shared" si="547"/>
        <v>1</v>
      </c>
      <c r="O4375" s="43" t="str">
        <f t="shared" si="548"/>
        <v>D: 7%+</v>
      </c>
      <c r="P4375" s="45">
        <f t="shared" si="549"/>
        <v>302958</v>
      </c>
      <c r="Q4375" s="45">
        <f>IF(L4375=1,F4375*INDEX(Asumsi!$B$5:$B$7,MATCH(I4375,Asumsi!$A$5:$A$7,0))-H4375,0)</f>
        <v>67324</v>
      </c>
      <c r="R4375" s="46">
        <f>MIN(G4375,INDEX(Asumsi!$C$5:$C$7,MATCH(I4375,Asumsi!$A$5:$A$7,0)))</f>
        <v>0.05</v>
      </c>
      <c r="S4375" s="43">
        <f t="shared" si="550"/>
        <v>1</v>
      </c>
      <c r="T4375" s="45">
        <f t="shared" si="551"/>
        <v>16831</v>
      </c>
      <c r="U4375" s="45">
        <f>IF(L4375=1,F4375*INDEX(Asumsi!$B$5:$B$7,MATCH(I4375,Asumsi!$A$5:$A$7,0))-F4375*R4375,0)</f>
        <v>84155</v>
      </c>
      <c r="V4375" s="45">
        <f>IF(S4375=1,U4375*(1-Asumsi!$B$10),U4375)</f>
        <v>79947.25</v>
      </c>
    </row>
    <row r="4376" spans="1:22" x14ac:dyDescent="0.35">
      <c r="A4376" s="43">
        <v>5094</v>
      </c>
      <c r="B4376" s="43" t="s">
        <v>202</v>
      </c>
      <c r="C4376" s="43" t="s">
        <v>605</v>
      </c>
      <c r="D4376" s="44">
        <v>40265</v>
      </c>
      <c r="E4376" s="43">
        <v>2</v>
      </c>
      <c r="F4376" s="43">
        <v>159160</v>
      </c>
      <c r="G4376" s="43">
        <v>0.06</v>
      </c>
      <c r="H4376" s="43">
        <v>9550</v>
      </c>
      <c r="I4376" s="43" t="s">
        <v>76</v>
      </c>
      <c r="J4376" s="43" t="s">
        <v>147</v>
      </c>
      <c r="K4376" s="43">
        <f t="shared" si="544"/>
        <v>2010</v>
      </c>
      <c r="L4376" s="43">
        <f t="shared" si="545"/>
        <v>1</v>
      </c>
      <c r="M4376" s="43">
        <f t="shared" si="546"/>
        <v>0</v>
      </c>
      <c r="N4376" s="43">
        <f t="shared" si="547"/>
        <v>1</v>
      </c>
      <c r="O4376" s="43" t="str">
        <f t="shared" si="548"/>
        <v>C: 4-6%</v>
      </c>
      <c r="P4376" s="45">
        <f t="shared" si="549"/>
        <v>149610</v>
      </c>
      <c r="Q4376" s="45">
        <f>IF(L4376=1,F4376*INDEX(Asumsi!$B$5:$B$7,MATCH(I4376,Asumsi!$A$5:$A$7,0))-H4376,0)</f>
        <v>38198</v>
      </c>
      <c r="R4376" s="46">
        <f>MIN(G4376,INDEX(Asumsi!$C$5:$C$7,MATCH(I4376,Asumsi!$A$5:$A$7,0)))</f>
        <v>0.05</v>
      </c>
      <c r="S4376" s="43">
        <f t="shared" si="550"/>
        <v>1</v>
      </c>
      <c r="T4376" s="45">
        <f t="shared" si="551"/>
        <v>1591.5999999999992</v>
      </c>
      <c r="U4376" s="45">
        <f>IF(L4376=1,F4376*INDEX(Asumsi!$B$5:$B$7,MATCH(I4376,Asumsi!$A$5:$A$7,0))-F4376*R4376,0)</f>
        <v>39790</v>
      </c>
      <c r="V4376" s="45">
        <f>IF(S4376=1,U4376*(1-Asumsi!$B$10),U4376)</f>
        <v>37800.5</v>
      </c>
    </row>
    <row r="4377" spans="1:22" x14ac:dyDescent="0.35">
      <c r="A4377" s="43">
        <v>5188</v>
      </c>
      <c r="B4377" s="43" t="s">
        <v>202</v>
      </c>
      <c r="C4377" s="43" t="s">
        <v>604</v>
      </c>
      <c r="D4377" s="44">
        <v>40603</v>
      </c>
      <c r="E4377" s="43">
        <v>24</v>
      </c>
      <c r="F4377" s="43">
        <v>385600</v>
      </c>
      <c r="G4377" s="43">
        <v>0.05</v>
      </c>
      <c r="H4377" s="43">
        <v>19280</v>
      </c>
      <c r="I4377" s="43" t="s">
        <v>76</v>
      </c>
      <c r="J4377" s="43" t="s">
        <v>145</v>
      </c>
      <c r="K4377" s="43">
        <f t="shared" si="544"/>
        <v>2011</v>
      </c>
      <c r="L4377" s="43">
        <f t="shared" si="545"/>
        <v>1</v>
      </c>
      <c r="M4377" s="43">
        <f t="shared" si="546"/>
        <v>0</v>
      </c>
      <c r="N4377" s="43">
        <f t="shared" si="547"/>
        <v>1</v>
      </c>
      <c r="O4377" s="43" t="str">
        <f t="shared" si="548"/>
        <v>C: 4-6%</v>
      </c>
      <c r="P4377" s="45">
        <f t="shared" si="549"/>
        <v>366320</v>
      </c>
      <c r="Q4377" s="45">
        <f>IF(L4377=1,F4377*INDEX(Asumsi!$B$5:$B$7,MATCH(I4377,Asumsi!$A$5:$A$7,0))-H4377,0)</f>
        <v>96400</v>
      </c>
      <c r="R4377" s="46">
        <f>MIN(G4377,INDEX(Asumsi!$C$5:$C$7,MATCH(I4377,Asumsi!$A$5:$A$7,0)))</f>
        <v>0.05</v>
      </c>
      <c r="S4377" s="43">
        <f t="shared" si="550"/>
        <v>0</v>
      </c>
      <c r="T4377" s="45">
        <f t="shared" si="551"/>
        <v>0</v>
      </c>
      <c r="U4377" s="45">
        <f>IF(L4377=1,F4377*INDEX(Asumsi!$B$5:$B$7,MATCH(I4377,Asumsi!$A$5:$A$7,0))-F4377*R4377,0)</f>
        <v>96400</v>
      </c>
      <c r="V4377" s="45">
        <f>IF(S4377=1,U4377*(1-Asumsi!$B$10),U4377)</f>
        <v>96400</v>
      </c>
    </row>
    <row r="4378" spans="1:22" x14ac:dyDescent="0.35">
      <c r="A4378" s="43">
        <v>5408</v>
      </c>
      <c r="B4378" s="43" t="s">
        <v>202</v>
      </c>
      <c r="C4378" s="43" t="s">
        <v>614</v>
      </c>
      <c r="D4378" s="44">
        <v>41110</v>
      </c>
      <c r="E4378" s="43">
        <v>20</v>
      </c>
      <c r="F4378" s="43">
        <v>177640</v>
      </c>
      <c r="G4378" s="43">
        <v>0.01</v>
      </c>
      <c r="H4378" s="43">
        <v>1776</v>
      </c>
      <c r="I4378" s="43" t="s">
        <v>76</v>
      </c>
      <c r="J4378" s="43" t="s">
        <v>149</v>
      </c>
      <c r="K4378" s="43">
        <f t="shared" si="544"/>
        <v>2012</v>
      </c>
      <c r="L4378" s="43">
        <f t="shared" si="545"/>
        <v>1</v>
      </c>
      <c r="M4378" s="43">
        <f t="shared" si="546"/>
        <v>0</v>
      </c>
      <c r="N4378" s="43">
        <f t="shared" si="547"/>
        <v>1</v>
      </c>
      <c r="O4378" s="43" t="str">
        <f t="shared" si="548"/>
        <v>B: 1-3%</v>
      </c>
      <c r="P4378" s="45">
        <f t="shared" si="549"/>
        <v>175864</v>
      </c>
      <c r="Q4378" s="45">
        <f>IF(L4378=1,F4378*INDEX(Asumsi!$B$5:$B$7,MATCH(I4378,Asumsi!$A$5:$A$7,0))-H4378,0)</f>
        <v>51516</v>
      </c>
      <c r="R4378" s="46">
        <f>MIN(G4378,INDEX(Asumsi!$C$5:$C$7,MATCH(I4378,Asumsi!$A$5:$A$7,0)))</f>
        <v>0.01</v>
      </c>
      <c r="S4378" s="43">
        <f t="shared" si="550"/>
        <v>0</v>
      </c>
      <c r="T4378" s="45">
        <f t="shared" si="551"/>
        <v>0</v>
      </c>
      <c r="U4378" s="45">
        <f>IF(L4378=1,F4378*INDEX(Asumsi!$B$5:$B$7,MATCH(I4378,Asumsi!$A$5:$A$7,0))-F4378*R4378,0)</f>
        <v>51515.6</v>
      </c>
      <c r="V4378" s="45">
        <f>IF(S4378=1,U4378*(1-Asumsi!$B$10),U4378)</f>
        <v>51515.6</v>
      </c>
    </row>
    <row r="4379" spans="1:22" x14ac:dyDescent="0.35">
      <c r="A4379" s="43">
        <v>5472</v>
      </c>
      <c r="B4379" s="43" t="s">
        <v>202</v>
      </c>
      <c r="C4379" s="43" t="s">
        <v>541</v>
      </c>
      <c r="D4379" s="44">
        <v>40278</v>
      </c>
      <c r="E4379" s="43">
        <v>32</v>
      </c>
      <c r="F4379" s="43">
        <v>432160</v>
      </c>
      <c r="G4379" s="43">
        <v>0</v>
      </c>
      <c r="H4379" s="43">
        <v>0</v>
      </c>
      <c r="I4379" s="43" t="s">
        <v>76</v>
      </c>
      <c r="J4379" s="43" t="s">
        <v>145</v>
      </c>
      <c r="K4379" s="43">
        <f t="shared" si="544"/>
        <v>2010</v>
      </c>
      <c r="L4379" s="43">
        <f t="shared" si="545"/>
        <v>1</v>
      </c>
      <c r="M4379" s="43">
        <f t="shared" si="546"/>
        <v>0</v>
      </c>
      <c r="N4379" s="43">
        <f t="shared" si="547"/>
        <v>1</v>
      </c>
      <c r="O4379" s="43" t="str">
        <f t="shared" si="548"/>
        <v>A: 0%</v>
      </c>
      <c r="P4379" s="45">
        <f t="shared" si="549"/>
        <v>432160</v>
      </c>
      <c r="Q4379" s="45">
        <f>IF(L4379=1,F4379*INDEX(Asumsi!$B$5:$B$7,MATCH(I4379,Asumsi!$A$5:$A$7,0))-H4379,0)</f>
        <v>129648</v>
      </c>
      <c r="R4379" s="46">
        <f>MIN(G4379,INDEX(Asumsi!$C$5:$C$7,MATCH(I4379,Asumsi!$A$5:$A$7,0)))</f>
        <v>0</v>
      </c>
      <c r="S4379" s="43">
        <f t="shared" si="550"/>
        <v>0</v>
      </c>
      <c r="T4379" s="45">
        <f t="shared" si="551"/>
        <v>0</v>
      </c>
      <c r="U4379" s="45">
        <f>IF(L4379=1,F4379*INDEX(Asumsi!$B$5:$B$7,MATCH(I4379,Asumsi!$A$5:$A$7,0))-F4379*R4379,0)</f>
        <v>129648</v>
      </c>
      <c r="V4379" s="45">
        <f>IF(S4379=1,U4379*(1-Asumsi!$B$10),U4379)</f>
        <v>129648</v>
      </c>
    </row>
    <row r="4380" spans="1:22" x14ac:dyDescent="0.35">
      <c r="A4380" s="43">
        <v>5702</v>
      </c>
      <c r="B4380" s="43" t="s">
        <v>202</v>
      </c>
      <c r="C4380" s="43" t="s">
        <v>655</v>
      </c>
      <c r="D4380" s="44">
        <v>40427</v>
      </c>
      <c r="E4380" s="43">
        <v>20</v>
      </c>
      <c r="F4380" s="43">
        <v>4078780</v>
      </c>
      <c r="G4380" s="43">
        <v>0.01</v>
      </c>
      <c r="H4380" s="43">
        <v>40788</v>
      </c>
      <c r="I4380" s="43" t="s">
        <v>77</v>
      </c>
      <c r="J4380" s="43" t="s">
        <v>142</v>
      </c>
      <c r="K4380" s="43">
        <f t="shared" si="544"/>
        <v>2010</v>
      </c>
      <c r="L4380" s="43">
        <f t="shared" si="545"/>
        <v>1</v>
      </c>
      <c r="M4380" s="43">
        <f t="shared" si="546"/>
        <v>0</v>
      </c>
      <c r="N4380" s="43">
        <f t="shared" si="547"/>
        <v>1</v>
      </c>
      <c r="O4380" s="43" t="str">
        <f t="shared" si="548"/>
        <v>B: 1-3%</v>
      </c>
      <c r="P4380" s="45">
        <f t="shared" si="549"/>
        <v>4037992</v>
      </c>
      <c r="Q4380" s="45">
        <f>IF(L4380=1,F4380*INDEX(Asumsi!$B$5:$B$7,MATCH(I4380,Asumsi!$A$5:$A$7,0))-H4380,0)</f>
        <v>1182846</v>
      </c>
      <c r="R4380" s="46">
        <f>MIN(G4380,INDEX(Asumsi!$C$5:$C$7,MATCH(I4380,Asumsi!$A$5:$A$7,0)))</f>
        <v>0.01</v>
      </c>
      <c r="S4380" s="43">
        <f t="shared" si="550"/>
        <v>0</v>
      </c>
      <c r="T4380" s="45">
        <f t="shared" si="551"/>
        <v>0</v>
      </c>
      <c r="U4380" s="45">
        <f>IF(L4380=1,F4380*INDEX(Asumsi!$B$5:$B$7,MATCH(I4380,Asumsi!$A$5:$A$7,0))-F4380*R4380,0)</f>
        <v>1182846.2</v>
      </c>
      <c r="V4380" s="45">
        <f>IF(S4380=1,U4380*(1-Asumsi!$B$10),U4380)</f>
        <v>1182846.2</v>
      </c>
    </row>
    <row r="4381" spans="1:22" x14ac:dyDescent="0.35">
      <c r="A4381" s="43">
        <v>5958</v>
      </c>
      <c r="B4381" s="43" t="s">
        <v>202</v>
      </c>
      <c r="C4381" s="43" t="s">
        <v>558</v>
      </c>
      <c r="D4381" s="44">
        <v>40801</v>
      </c>
      <c r="E4381" s="43">
        <v>3</v>
      </c>
      <c r="F4381" s="43">
        <v>4073940</v>
      </c>
      <c r="G4381" s="43">
        <v>0.03</v>
      </c>
      <c r="H4381" s="43">
        <v>122218</v>
      </c>
      <c r="I4381" s="43" t="s">
        <v>77</v>
      </c>
      <c r="J4381" s="43" t="s">
        <v>139</v>
      </c>
      <c r="K4381" s="43">
        <f t="shared" si="544"/>
        <v>2011</v>
      </c>
      <c r="L4381" s="43">
        <f t="shared" si="545"/>
        <v>1</v>
      </c>
      <c r="M4381" s="43">
        <f t="shared" si="546"/>
        <v>0</v>
      </c>
      <c r="N4381" s="43">
        <f t="shared" si="547"/>
        <v>1</v>
      </c>
      <c r="O4381" s="43" t="str">
        <f t="shared" si="548"/>
        <v>B: 1-3%</v>
      </c>
      <c r="P4381" s="45">
        <f t="shared" si="549"/>
        <v>3951722</v>
      </c>
      <c r="Q4381" s="45">
        <f>IF(L4381=1,F4381*INDEX(Asumsi!$B$5:$B$7,MATCH(I4381,Asumsi!$A$5:$A$7,0))-H4381,0)</f>
        <v>1099964</v>
      </c>
      <c r="R4381" s="46">
        <f>MIN(G4381,INDEX(Asumsi!$C$5:$C$7,MATCH(I4381,Asumsi!$A$5:$A$7,0)))</f>
        <v>0.03</v>
      </c>
      <c r="S4381" s="43">
        <f t="shared" si="550"/>
        <v>0</v>
      </c>
      <c r="T4381" s="45">
        <f t="shared" si="551"/>
        <v>0</v>
      </c>
      <c r="U4381" s="45">
        <f>IF(L4381=1,F4381*INDEX(Asumsi!$B$5:$B$7,MATCH(I4381,Asumsi!$A$5:$A$7,0))-F4381*R4381,0)</f>
        <v>1099963.8</v>
      </c>
      <c r="V4381" s="45">
        <f>IF(S4381=1,U4381*(1-Asumsi!$B$10),U4381)</f>
        <v>1099963.8</v>
      </c>
    </row>
    <row r="4382" spans="1:22" x14ac:dyDescent="0.35">
      <c r="A4382" s="43">
        <v>5984</v>
      </c>
      <c r="B4382" s="43" t="s">
        <v>202</v>
      </c>
      <c r="C4382" s="43" t="s">
        <v>543</v>
      </c>
      <c r="D4382" s="44">
        <v>39981</v>
      </c>
      <c r="E4382" s="43">
        <v>37</v>
      </c>
      <c r="F4382" s="43">
        <v>789240</v>
      </c>
      <c r="G4382" s="43">
        <v>0.06</v>
      </c>
      <c r="H4382" s="43">
        <v>47354</v>
      </c>
      <c r="I4382" s="43" t="s">
        <v>76</v>
      </c>
      <c r="J4382" s="43" t="s">
        <v>141</v>
      </c>
      <c r="K4382" s="43">
        <f t="shared" si="544"/>
        <v>2009</v>
      </c>
      <c r="L4382" s="43">
        <f t="shared" si="545"/>
        <v>1</v>
      </c>
      <c r="M4382" s="43">
        <f t="shared" si="546"/>
        <v>0</v>
      </c>
      <c r="N4382" s="43">
        <f t="shared" si="547"/>
        <v>1</v>
      </c>
      <c r="O4382" s="43" t="str">
        <f t="shared" si="548"/>
        <v>C: 4-6%</v>
      </c>
      <c r="P4382" s="45">
        <f t="shared" si="549"/>
        <v>741886</v>
      </c>
      <c r="Q4382" s="45">
        <f>IF(L4382=1,F4382*INDEX(Asumsi!$B$5:$B$7,MATCH(I4382,Asumsi!$A$5:$A$7,0))-H4382,0)</f>
        <v>189418</v>
      </c>
      <c r="R4382" s="46">
        <f>MIN(G4382,INDEX(Asumsi!$C$5:$C$7,MATCH(I4382,Asumsi!$A$5:$A$7,0)))</f>
        <v>0.05</v>
      </c>
      <c r="S4382" s="43">
        <f t="shared" si="550"/>
        <v>1</v>
      </c>
      <c r="T4382" s="45">
        <f t="shared" si="551"/>
        <v>7892.399999999996</v>
      </c>
      <c r="U4382" s="45">
        <f>IF(L4382=1,F4382*INDEX(Asumsi!$B$5:$B$7,MATCH(I4382,Asumsi!$A$5:$A$7,0))-F4382*R4382,0)</f>
        <v>197310</v>
      </c>
      <c r="V4382" s="45">
        <f>IF(S4382=1,U4382*(1-Asumsi!$B$10),U4382)</f>
        <v>187444.5</v>
      </c>
    </row>
    <row r="4383" spans="1:22" x14ac:dyDescent="0.35">
      <c r="A4383" s="43">
        <v>5989</v>
      </c>
      <c r="B4383" s="43" t="s">
        <v>202</v>
      </c>
      <c r="C4383" s="43" t="s">
        <v>657</v>
      </c>
      <c r="D4383" s="44">
        <v>40830</v>
      </c>
      <c r="E4383" s="43">
        <v>6</v>
      </c>
      <c r="F4383" s="43">
        <v>310960</v>
      </c>
      <c r="G4383" s="43">
        <v>0.1</v>
      </c>
      <c r="H4383" s="43">
        <v>31096</v>
      </c>
      <c r="I4383" s="43" t="s">
        <v>76</v>
      </c>
      <c r="J4383" s="43" t="s">
        <v>141</v>
      </c>
      <c r="K4383" s="43">
        <f t="shared" si="544"/>
        <v>2011</v>
      </c>
      <c r="L4383" s="43">
        <f t="shared" si="545"/>
        <v>1</v>
      </c>
      <c r="M4383" s="43">
        <f t="shared" si="546"/>
        <v>0</v>
      </c>
      <c r="N4383" s="43">
        <f t="shared" si="547"/>
        <v>1</v>
      </c>
      <c r="O4383" s="43" t="str">
        <f t="shared" si="548"/>
        <v>D: 7%+</v>
      </c>
      <c r="P4383" s="45">
        <f t="shared" si="549"/>
        <v>279864</v>
      </c>
      <c r="Q4383" s="45">
        <f>IF(L4383=1,F4383*INDEX(Asumsi!$B$5:$B$7,MATCH(I4383,Asumsi!$A$5:$A$7,0))-H4383,0)</f>
        <v>62192</v>
      </c>
      <c r="R4383" s="46">
        <f>MIN(G4383,INDEX(Asumsi!$C$5:$C$7,MATCH(I4383,Asumsi!$A$5:$A$7,0)))</f>
        <v>0.05</v>
      </c>
      <c r="S4383" s="43">
        <f t="shared" si="550"/>
        <v>1</v>
      </c>
      <c r="T4383" s="45">
        <f t="shared" si="551"/>
        <v>15548</v>
      </c>
      <c r="U4383" s="45">
        <f>IF(L4383=1,F4383*INDEX(Asumsi!$B$5:$B$7,MATCH(I4383,Asumsi!$A$5:$A$7,0))-F4383*R4383,0)</f>
        <v>77740</v>
      </c>
      <c r="V4383" s="45">
        <f>IF(S4383=1,U4383*(1-Asumsi!$B$10),U4383)</f>
        <v>73853</v>
      </c>
    </row>
    <row r="4384" spans="1:22" x14ac:dyDescent="0.35">
      <c r="A4384" s="43">
        <v>5990</v>
      </c>
      <c r="B4384" s="43" t="s">
        <v>202</v>
      </c>
      <c r="C4384" s="43" t="s">
        <v>578</v>
      </c>
      <c r="D4384" s="44">
        <v>40275</v>
      </c>
      <c r="E4384" s="43">
        <v>9</v>
      </c>
      <c r="F4384" s="43">
        <v>127820</v>
      </c>
      <c r="G4384" s="43">
        <v>0.06</v>
      </c>
      <c r="H4384" s="43">
        <v>7669</v>
      </c>
      <c r="I4384" s="43" t="s">
        <v>76</v>
      </c>
      <c r="J4384" s="43" t="s">
        <v>145</v>
      </c>
      <c r="K4384" s="43">
        <f t="shared" si="544"/>
        <v>2010</v>
      </c>
      <c r="L4384" s="43">
        <f t="shared" si="545"/>
        <v>1</v>
      </c>
      <c r="M4384" s="43">
        <f t="shared" si="546"/>
        <v>0</v>
      </c>
      <c r="N4384" s="43">
        <f t="shared" si="547"/>
        <v>1</v>
      </c>
      <c r="O4384" s="43" t="str">
        <f t="shared" si="548"/>
        <v>C: 4-6%</v>
      </c>
      <c r="P4384" s="45">
        <f t="shared" si="549"/>
        <v>120151</v>
      </c>
      <c r="Q4384" s="45">
        <f>IF(L4384=1,F4384*INDEX(Asumsi!$B$5:$B$7,MATCH(I4384,Asumsi!$A$5:$A$7,0))-H4384,0)</f>
        <v>30677</v>
      </c>
      <c r="R4384" s="46">
        <f>MIN(G4384,INDEX(Asumsi!$C$5:$C$7,MATCH(I4384,Asumsi!$A$5:$A$7,0)))</f>
        <v>0.05</v>
      </c>
      <c r="S4384" s="43">
        <f t="shared" si="550"/>
        <v>1</v>
      </c>
      <c r="T4384" s="45">
        <f t="shared" si="551"/>
        <v>1278.1999999999994</v>
      </c>
      <c r="U4384" s="45">
        <f>IF(L4384=1,F4384*INDEX(Asumsi!$B$5:$B$7,MATCH(I4384,Asumsi!$A$5:$A$7,0))-F4384*R4384,0)</f>
        <v>31955</v>
      </c>
      <c r="V4384" s="45">
        <f>IF(S4384=1,U4384*(1-Asumsi!$B$10),U4384)</f>
        <v>30357.25</v>
      </c>
    </row>
    <row r="4385" spans="1:22" x14ac:dyDescent="0.35">
      <c r="A4385" s="43">
        <v>6054</v>
      </c>
      <c r="B4385" s="43" t="s">
        <v>209</v>
      </c>
      <c r="C4385" s="43" t="s">
        <v>851</v>
      </c>
      <c r="D4385" s="44">
        <v>40794</v>
      </c>
      <c r="E4385" s="43">
        <v>6</v>
      </c>
      <c r="F4385" s="43">
        <v>54640</v>
      </c>
      <c r="G4385" s="43">
        <v>0.05</v>
      </c>
      <c r="H4385" s="43">
        <v>2732</v>
      </c>
      <c r="I4385" s="43" t="s">
        <v>75</v>
      </c>
      <c r="J4385" s="43" t="s">
        <v>144</v>
      </c>
      <c r="K4385" s="43">
        <f t="shared" si="544"/>
        <v>2011</v>
      </c>
      <c r="L4385" s="43">
        <f t="shared" si="545"/>
        <v>0</v>
      </c>
      <c r="M4385" s="43">
        <f t="shared" si="546"/>
        <v>1</v>
      </c>
      <c r="N4385" s="43">
        <f t="shared" si="547"/>
        <v>1</v>
      </c>
      <c r="O4385" s="43" t="str">
        <f t="shared" si="548"/>
        <v>C: 4-6%</v>
      </c>
      <c r="P4385" s="45">
        <f t="shared" si="549"/>
        <v>0</v>
      </c>
      <c r="Q4385" s="45">
        <f>IF(L4385=1,F4385*INDEX(Asumsi!$B$5:$B$7,MATCH(I4385,Asumsi!$A$5:$A$7,0))-H4385,0)</f>
        <v>0</v>
      </c>
      <c r="R4385" s="46">
        <f>MIN(G4385,INDEX(Asumsi!$C$5:$C$7,MATCH(I4385,Asumsi!$A$5:$A$7,0)))</f>
        <v>0.03</v>
      </c>
      <c r="S4385" s="43">
        <f t="shared" si="550"/>
        <v>1</v>
      </c>
      <c r="T4385" s="45">
        <f t="shared" si="551"/>
        <v>0</v>
      </c>
      <c r="U4385" s="45">
        <f>IF(L4385=1,F4385*INDEX(Asumsi!$B$5:$B$7,MATCH(I4385,Asumsi!$A$5:$A$7,0))-F4385*R4385,0)</f>
        <v>0</v>
      </c>
      <c r="V4385" s="45">
        <f>IF(S4385=1,U4385*(1-Asumsi!$B$10),U4385)</f>
        <v>0</v>
      </c>
    </row>
    <row r="4386" spans="1:22" x14ac:dyDescent="0.35">
      <c r="A4386" s="43">
        <v>6531</v>
      </c>
      <c r="B4386" s="43" t="s">
        <v>202</v>
      </c>
      <c r="C4386" s="43" t="s">
        <v>816</v>
      </c>
      <c r="D4386" s="44">
        <v>40376</v>
      </c>
      <c r="E4386" s="43">
        <v>42</v>
      </c>
      <c r="F4386" s="43">
        <v>376460</v>
      </c>
      <c r="G4386" s="43">
        <v>0.05</v>
      </c>
      <c r="H4386" s="43">
        <v>18823</v>
      </c>
      <c r="I4386" s="43" t="s">
        <v>76</v>
      </c>
      <c r="J4386" s="43" t="s">
        <v>141</v>
      </c>
      <c r="K4386" s="43">
        <f t="shared" si="544"/>
        <v>2010</v>
      </c>
      <c r="L4386" s="43">
        <f t="shared" si="545"/>
        <v>1</v>
      </c>
      <c r="M4386" s="43">
        <f t="shared" si="546"/>
        <v>0</v>
      </c>
      <c r="N4386" s="43">
        <f t="shared" si="547"/>
        <v>1</v>
      </c>
      <c r="O4386" s="43" t="str">
        <f t="shared" si="548"/>
        <v>C: 4-6%</v>
      </c>
      <c r="P4386" s="45">
        <f t="shared" si="549"/>
        <v>357637</v>
      </c>
      <c r="Q4386" s="45">
        <f>IF(L4386=1,F4386*INDEX(Asumsi!$B$5:$B$7,MATCH(I4386,Asumsi!$A$5:$A$7,0))-H4386,0)</f>
        <v>94115</v>
      </c>
      <c r="R4386" s="46">
        <f>MIN(G4386,INDEX(Asumsi!$C$5:$C$7,MATCH(I4386,Asumsi!$A$5:$A$7,0)))</f>
        <v>0.05</v>
      </c>
      <c r="S4386" s="43">
        <f t="shared" si="550"/>
        <v>0</v>
      </c>
      <c r="T4386" s="45">
        <f t="shared" si="551"/>
        <v>0</v>
      </c>
      <c r="U4386" s="45">
        <f>IF(L4386=1,F4386*INDEX(Asumsi!$B$5:$B$7,MATCH(I4386,Asumsi!$A$5:$A$7,0))-F4386*R4386,0)</f>
        <v>94115</v>
      </c>
      <c r="V4386" s="45">
        <f>IF(S4386=1,U4386*(1-Asumsi!$B$10),U4386)</f>
        <v>94115</v>
      </c>
    </row>
    <row r="4387" spans="1:22" x14ac:dyDescent="0.35">
      <c r="A4387" s="43">
        <v>6564</v>
      </c>
      <c r="B4387" s="43" t="s">
        <v>202</v>
      </c>
      <c r="C4387" s="43" t="s">
        <v>920</v>
      </c>
      <c r="D4387" s="44">
        <v>40564</v>
      </c>
      <c r="E4387" s="43">
        <v>26</v>
      </c>
      <c r="F4387" s="43">
        <v>896460</v>
      </c>
      <c r="G4387" s="43">
        <v>0.01</v>
      </c>
      <c r="H4387" s="43">
        <v>8965</v>
      </c>
      <c r="I4387" s="43" t="s">
        <v>77</v>
      </c>
      <c r="J4387" s="43" t="s">
        <v>142</v>
      </c>
      <c r="K4387" s="43">
        <f t="shared" si="544"/>
        <v>2011</v>
      </c>
      <c r="L4387" s="43">
        <f t="shared" si="545"/>
        <v>1</v>
      </c>
      <c r="M4387" s="43">
        <f t="shared" si="546"/>
        <v>0</v>
      </c>
      <c r="N4387" s="43">
        <f t="shared" si="547"/>
        <v>1</v>
      </c>
      <c r="O4387" s="43" t="str">
        <f t="shared" si="548"/>
        <v>B: 1-3%</v>
      </c>
      <c r="P4387" s="45">
        <f t="shared" si="549"/>
        <v>887495</v>
      </c>
      <c r="Q4387" s="45">
        <f>IF(L4387=1,F4387*INDEX(Asumsi!$B$5:$B$7,MATCH(I4387,Asumsi!$A$5:$A$7,0))-H4387,0)</f>
        <v>259973</v>
      </c>
      <c r="R4387" s="46">
        <f>MIN(G4387,INDEX(Asumsi!$C$5:$C$7,MATCH(I4387,Asumsi!$A$5:$A$7,0)))</f>
        <v>0.01</v>
      </c>
      <c r="S4387" s="43">
        <f t="shared" si="550"/>
        <v>0</v>
      </c>
      <c r="T4387" s="45">
        <f t="shared" si="551"/>
        <v>0</v>
      </c>
      <c r="U4387" s="45">
        <f>IF(L4387=1,F4387*INDEX(Asumsi!$B$5:$B$7,MATCH(I4387,Asumsi!$A$5:$A$7,0))-F4387*R4387,0)</f>
        <v>259973.4</v>
      </c>
      <c r="V4387" s="45">
        <f>IF(S4387=1,U4387*(1-Asumsi!$B$10),U4387)</f>
        <v>259973.4</v>
      </c>
    </row>
    <row r="4388" spans="1:22" x14ac:dyDescent="0.35">
      <c r="A4388" s="43">
        <v>6566</v>
      </c>
      <c r="B4388" s="43" t="s">
        <v>202</v>
      </c>
      <c r="C4388" s="43" t="s">
        <v>750</v>
      </c>
      <c r="D4388" s="44">
        <v>40684</v>
      </c>
      <c r="E4388" s="43">
        <v>21</v>
      </c>
      <c r="F4388" s="43">
        <v>1497660</v>
      </c>
      <c r="G4388" s="43">
        <v>0.01</v>
      </c>
      <c r="H4388" s="43">
        <v>14977</v>
      </c>
      <c r="I4388" s="43" t="s">
        <v>77</v>
      </c>
      <c r="J4388" s="43" t="s">
        <v>142</v>
      </c>
      <c r="K4388" s="43">
        <f t="shared" si="544"/>
        <v>2011</v>
      </c>
      <c r="L4388" s="43">
        <f t="shared" si="545"/>
        <v>1</v>
      </c>
      <c r="M4388" s="43">
        <f t="shared" si="546"/>
        <v>0</v>
      </c>
      <c r="N4388" s="43">
        <f t="shared" si="547"/>
        <v>1</v>
      </c>
      <c r="O4388" s="43" t="str">
        <f t="shared" si="548"/>
        <v>B: 1-3%</v>
      </c>
      <c r="P4388" s="45">
        <f t="shared" si="549"/>
        <v>1482683</v>
      </c>
      <c r="Q4388" s="45">
        <f>IF(L4388=1,F4388*INDEX(Asumsi!$B$5:$B$7,MATCH(I4388,Asumsi!$A$5:$A$7,0))-H4388,0)</f>
        <v>434321</v>
      </c>
      <c r="R4388" s="46">
        <f>MIN(G4388,INDEX(Asumsi!$C$5:$C$7,MATCH(I4388,Asumsi!$A$5:$A$7,0)))</f>
        <v>0.01</v>
      </c>
      <c r="S4388" s="43">
        <f t="shared" si="550"/>
        <v>0</v>
      </c>
      <c r="T4388" s="45">
        <f t="shared" si="551"/>
        <v>0</v>
      </c>
      <c r="U4388" s="45">
        <f>IF(L4388=1,F4388*INDEX(Asumsi!$B$5:$B$7,MATCH(I4388,Asumsi!$A$5:$A$7,0))-F4388*R4388,0)</f>
        <v>434321.4</v>
      </c>
      <c r="V4388" s="45">
        <f>IF(S4388=1,U4388*(1-Asumsi!$B$10),U4388)</f>
        <v>434321.4</v>
      </c>
    </row>
    <row r="4389" spans="1:22" x14ac:dyDescent="0.35">
      <c r="A4389" s="43">
        <v>6693</v>
      </c>
      <c r="B4389" s="43" t="s">
        <v>202</v>
      </c>
      <c r="C4389" s="43" t="s">
        <v>557</v>
      </c>
      <c r="D4389" s="44">
        <v>41053</v>
      </c>
      <c r="E4389" s="43">
        <v>16</v>
      </c>
      <c r="F4389" s="43">
        <v>81700</v>
      </c>
      <c r="G4389" s="43">
        <v>0.09</v>
      </c>
      <c r="H4389" s="43">
        <v>7353</v>
      </c>
      <c r="I4389" s="43" t="s">
        <v>76</v>
      </c>
      <c r="J4389" s="43" t="s">
        <v>150</v>
      </c>
      <c r="K4389" s="43">
        <f t="shared" si="544"/>
        <v>2012</v>
      </c>
      <c r="L4389" s="43">
        <f t="shared" si="545"/>
        <v>1</v>
      </c>
      <c r="M4389" s="43">
        <f t="shared" si="546"/>
        <v>0</v>
      </c>
      <c r="N4389" s="43">
        <f t="shared" si="547"/>
        <v>1</v>
      </c>
      <c r="O4389" s="43" t="str">
        <f t="shared" si="548"/>
        <v>D: 7%+</v>
      </c>
      <c r="P4389" s="45">
        <f t="shared" si="549"/>
        <v>74347</v>
      </c>
      <c r="Q4389" s="45">
        <f>IF(L4389=1,F4389*INDEX(Asumsi!$B$5:$B$7,MATCH(I4389,Asumsi!$A$5:$A$7,0))-H4389,0)</f>
        <v>17157</v>
      </c>
      <c r="R4389" s="46">
        <f>MIN(G4389,INDEX(Asumsi!$C$5:$C$7,MATCH(I4389,Asumsi!$A$5:$A$7,0)))</f>
        <v>0.05</v>
      </c>
      <c r="S4389" s="43">
        <f t="shared" si="550"/>
        <v>1</v>
      </c>
      <c r="T4389" s="45">
        <f t="shared" si="551"/>
        <v>3267.9999999999995</v>
      </c>
      <c r="U4389" s="45">
        <f>IF(L4389=1,F4389*INDEX(Asumsi!$B$5:$B$7,MATCH(I4389,Asumsi!$A$5:$A$7,0))-F4389*R4389,0)</f>
        <v>20425</v>
      </c>
      <c r="V4389" s="45">
        <f>IF(S4389=1,U4389*(1-Asumsi!$B$10),U4389)</f>
        <v>19403.75</v>
      </c>
    </row>
    <row r="4390" spans="1:22" x14ac:dyDescent="0.35">
      <c r="A4390" s="43">
        <v>6753</v>
      </c>
      <c r="B4390" s="43" t="s">
        <v>202</v>
      </c>
      <c r="C4390" s="43" t="s">
        <v>610</v>
      </c>
      <c r="D4390" s="44">
        <v>40447</v>
      </c>
      <c r="E4390" s="43">
        <v>7</v>
      </c>
      <c r="F4390" s="43">
        <v>106280</v>
      </c>
      <c r="G4390" s="43">
        <v>0.04</v>
      </c>
      <c r="H4390" s="43">
        <v>4251</v>
      </c>
      <c r="I4390" s="43" t="s">
        <v>75</v>
      </c>
      <c r="J4390" s="43" t="s">
        <v>144</v>
      </c>
      <c r="K4390" s="43">
        <f t="shared" si="544"/>
        <v>2010</v>
      </c>
      <c r="L4390" s="43">
        <f t="shared" si="545"/>
        <v>1</v>
      </c>
      <c r="M4390" s="43">
        <f t="shared" si="546"/>
        <v>0</v>
      </c>
      <c r="N4390" s="43">
        <f t="shared" si="547"/>
        <v>1</v>
      </c>
      <c r="O4390" s="43" t="str">
        <f t="shared" si="548"/>
        <v>C: 4-6%</v>
      </c>
      <c r="P4390" s="45">
        <f t="shared" si="549"/>
        <v>102029</v>
      </c>
      <c r="Q4390" s="45">
        <f>IF(L4390=1,F4390*INDEX(Asumsi!$B$5:$B$7,MATCH(I4390,Asumsi!$A$5:$A$7,0))-H4390,0)</f>
        <v>27633</v>
      </c>
      <c r="R4390" s="46">
        <f>MIN(G4390,INDEX(Asumsi!$C$5:$C$7,MATCH(I4390,Asumsi!$A$5:$A$7,0)))</f>
        <v>0.03</v>
      </c>
      <c r="S4390" s="43">
        <f t="shared" si="550"/>
        <v>1</v>
      </c>
      <c r="T4390" s="45">
        <f t="shared" si="551"/>
        <v>1062.8000000000002</v>
      </c>
      <c r="U4390" s="45">
        <f>IF(L4390=1,F4390*INDEX(Asumsi!$B$5:$B$7,MATCH(I4390,Asumsi!$A$5:$A$7,0))-F4390*R4390,0)</f>
        <v>28695.599999999999</v>
      </c>
      <c r="V4390" s="45">
        <f>IF(S4390=1,U4390*(1-Asumsi!$B$10),U4390)</f>
        <v>27260.819999999996</v>
      </c>
    </row>
    <row r="4391" spans="1:22" x14ac:dyDescent="0.35">
      <c r="A4391" s="43">
        <v>6788</v>
      </c>
      <c r="B4391" s="43" t="s">
        <v>202</v>
      </c>
      <c r="C4391" s="43" t="s">
        <v>614</v>
      </c>
      <c r="D4391" s="44">
        <v>40759</v>
      </c>
      <c r="E4391" s="43">
        <v>41</v>
      </c>
      <c r="F4391" s="43">
        <v>255680</v>
      </c>
      <c r="G4391" s="43">
        <v>0.02</v>
      </c>
      <c r="H4391" s="43">
        <v>5114</v>
      </c>
      <c r="I4391" s="43" t="s">
        <v>76</v>
      </c>
      <c r="J4391" s="43" t="s">
        <v>147</v>
      </c>
      <c r="K4391" s="43">
        <f t="shared" si="544"/>
        <v>2011</v>
      </c>
      <c r="L4391" s="43">
        <f t="shared" si="545"/>
        <v>1</v>
      </c>
      <c r="M4391" s="43">
        <f t="shared" si="546"/>
        <v>0</v>
      </c>
      <c r="N4391" s="43">
        <f t="shared" si="547"/>
        <v>1</v>
      </c>
      <c r="O4391" s="43" t="str">
        <f t="shared" si="548"/>
        <v>B: 1-3%</v>
      </c>
      <c r="P4391" s="45">
        <f t="shared" si="549"/>
        <v>250566</v>
      </c>
      <c r="Q4391" s="45">
        <f>IF(L4391=1,F4391*INDEX(Asumsi!$B$5:$B$7,MATCH(I4391,Asumsi!$A$5:$A$7,0))-H4391,0)</f>
        <v>71590</v>
      </c>
      <c r="R4391" s="46">
        <f>MIN(G4391,INDEX(Asumsi!$C$5:$C$7,MATCH(I4391,Asumsi!$A$5:$A$7,0)))</f>
        <v>0.02</v>
      </c>
      <c r="S4391" s="43">
        <f t="shared" si="550"/>
        <v>0</v>
      </c>
      <c r="T4391" s="45">
        <f t="shared" si="551"/>
        <v>0</v>
      </c>
      <c r="U4391" s="45">
        <f>IF(L4391=1,F4391*INDEX(Asumsi!$B$5:$B$7,MATCH(I4391,Asumsi!$A$5:$A$7,0))-F4391*R4391,0)</f>
        <v>71590.399999999994</v>
      </c>
      <c r="V4391" s="45">
        <f>IF(S4391=1,U4391*(1-Asumsi!$B$10),U4391)</f>
        <v>71590.399999999994</v>
      </c>
    </row>
    <row r="4392" spans="1:22" x14ac:dyDescent="0.35">
      <c r="A4392" s="43">
        <v>6880</v>
      </c>
      <c r="B4392" s="43" t="s">
        <v>202</v>
      </c>
      <c r="C4392" s="43" t="s">
        <v>323</v>
      </c>
      <c r="D4392" s="44">
        <v>39958</v>
      </c>
      <c r="E4392" s="43">
        <v>5</v>
      </c>
      <c r="F4392" s="43">
        <v>470980</v>
      </c>
      <c r="G4392" s="43">
        <v>0.06</v>
      </c>
      <c r="H4392" s="43">
        <v>28259</v>
      </c>
      <c r="I4392" s="43" t="s">
        <v>76</v>
      </c>
      <c r="J4392" s="43" t="s">
        <v>145</v>
      </c>
      <c r="K4392" s="43">
        <f t="shared" si="544"/>
        <v>2009</v>
      </c>
      <c r="L4392" s="43">
        <f t="shared" si="545"/>
        <v>1</v>
      </c>
      <c r="M4392" s="43">
        <f t="shared" si="546"/>
        <v>0</v>
      </c>
      <c r="N4392" s="43">
        <f t="shared" si="547"/>
        <v>1</v>
      </c>
      <c r="O4392" s="43" t="str">
        <f t="shared" si="548"/>
        <v>C: 4-6%</v>
      </c>
      <c r="P4392" s="45">
        <f t="shared" si="549"/>
        <v>442721</v>
      </c>
      <c r="Q4392" s="45">
        <f>IF(L4392=1,F4392*INDEX(Asumsi!$B$5:$B$7,MATCH(I4392,Asumsi!$A$5:$A$7,0))-H4392,0)</f>
        <v>113035</v>
      </c>
      <c r="R4392" s="46">
        <f>MIN(G4392,INDEX(Asumsi!$C$5:$C$7,MATCH(I4392,Asumsi!$A$5:$A$7,0)))</f>
        <v>0.05</v>
      </c>
      <c r="S4392" s="43">
        <f t="shared" si="550"/>
        <v>1</v>
      </c>
      <c r="T4392" s="45">
        <f t="shared" si="551"/>
        <v>4709.7999999999975</v>
      </c>
      <c r="U4392" s="45">
        <f>IF(L4392=1,F4392*INDEX(Asumsi!$B$5:$B$7,MATCH(I4392,Asumsi!$A$5:$A$7,0))-F4392*R4392,0)</f>
        <v>117745</v>
      </c>
      <c r="V4392" s="45">
        <f>IF(S4392=1,U4392*(1-Asumsi!$B$10),U4392)</f>
        <v>111857.75</v>
      </c>
    </row>
    <row r="4393" spans="1:22" x14ac:dyDescent="0.35">
      <c r="A4393" s="43">
        <v>6886</v>
      </c>
      <c r="B4393" s="43" t="s">
        <v>202</v>
      </c>
      <c r="C4393" s="43" t="s">
        <v>573</v>
      </c>
      <c r="D4393" s="44">
        <v>40927</v>
      </c>
      <c r="E4393" s="43">
        <v>46</v>
      </c>
      <c r="F4393" s="43">
        <v>16354140</v>
      </c>
      <c r="G4393" s="43">
        <v>0.08</v>
      </c>
      <c r="H4393" s="43">
        <v>1308331</v>
      </c>
      <c r="I4393" s="43" t="s">
        <v>76</v>
      </c>
      <c r="J4393" s="43" t="s">
        <v>140</v>
      </c>
      <c r="K4393" s="43">
        <f t="shared" si="544"/>
        <v>2012</v>
      </c>
      <c r="L4393" s="43">
        <f t="shared" si="545"/>
        <v>1</v>
      </c>
      <c r="M4393" s="43">
        <f t="shared" si="546"/>
        <v>0</v>
      </c>
      <c r="N4393" s="43">
        <f t="shared" si="547"/>
        <v>1</v>
      </c>
      <c r="O4393" s="43" t="str">
        <f t="shared" si="548"/>
        <v>D: 7%+</v>
      </c>
      <c r="P4393" s="45">
        <f t="shared" si="549"/>
        <v>15045809</v>
      </c>
      <c r="Q4393" s="45">
        <f>IF(L4393=1,F4393*INDEX(Asumsi!$B$5:$B$7,MATCH(I4393,Asumsi!$A$5:$A$7,0))-H4393,0)</f>
        <v>3597911</v>
      </c>
      <c r="R4393" s="46">
        <f>MIN(G4393,INDEX(Asumsi!$C$5:$C$7,MATCH(I4393,Asumsi!$A$5:$A$7,0)))</f>
        <v>0.05</v>
      </c>
      <c r="S4393" s="43">
        <f t="shared" si="550"/>
        <v>1</v>
      </c>
      <c r="T4393" s="45">
        <f t="shared" si="551"/>
        <v>490624.19999999995</v>
      </c>
      <c r="U4393" s="45">
        <f>IF(L4393=1,F4393*INDEX(Asumsi!$B$5:$B$7,MATCH(I4393,Asumsi!$A$5:$A$7,0))-F4393*R4393,0)</f>
        <v>4088535</v>
      </c>
      <c r="V4393" s="45">
        <f>IF(S4393=1,U4393*(1-Asumsi!$B$10),U4393)</f>
        <v>3884108.25</v>
      </c>
    </row>
    <row r="4394" spans="1:22" x14ac:dyDescent="0.35">
      <c r="A4394" s="43">
        <v>7042</v>
      </c>
      <c r="B4394" s="43" t="s">
        <v>202</v>
      </c>
      <c r="C4394" s="43" t="s">
        <v>921</v>
      </c>
      <c r="D4394" s="44">
        <v>40916</v>
      </c>
      <c r="E4394" s="43">
        <v>4</v>
      </c>
      <c r="F4394" s="43">
        <v>2375728</v>
      </c>
      <c r="G4394" s="43">
        <v>7.0000000000000007E-2</v>
      </c>
      <c r="H4394" s="43">
        <v>166301</v>
      </c>
      <c r="I4394" s="43" t="s">
        <v>75</v>
      </c>
      <c r="J4394" s="43" t="s">
        <v>136</v>
      </c>
      <c r="K4394" s="43">
        <f t="shared" si="544"/>
        <v>2012</v>
      </c>
      <c r="L4394" s="43">
        <f t="shared" si="545"/>
        <v>1</v>
      </c>
      <c r="M4394" s="43">
        <f t="shared" si="546"/>
        <v>0</v>
      </c>
      <c r="N4394" s="43">
        <f t="shared" si="547"/>
        <v>1</v>
      </c>
      <c r="O4394" s="43" t="str">
        <f t="shared" si="548"/>
        <v>D: 7%+</v>
      </c>
      <c r="P4394" s="45">
        <f t="shared" si="549"/>
        <v>2209427</v>
      </c>
      <c r="Q4394" s="45">
        <f>IF(L4394=1,F4394*INDEX(Asumsi!$B$5:$B$7,MATCH(I4394,Asumsi!$A$5:$A$7,0))-H4394,0)</f>
        <v>546417.4</v>
      </c>
      <c r="R4394" s="46">
        <f>MIN(G4394,INDEX(Asumsi!$C$5:$C$7,MATCH(I4394,Asumsi!$A$5:$A$7,0)))</f>
        <v>0.03</v>
      </c>
      <c r="S4394" s="43">
        <f t="shared" si="550"/>
        <v>1</v>
      </c>
      <c r="T4394" s="45">
        <f t="shared" si="551"/>
        <v>95029.120000000024</v>
      </c>
      <c r="U4394" s="45">
        <f>IF(L4394=1,F4394*INDEX(Asumsi!$B$5:$B$7,MATCH(I4394,Asumsi!$A$5:$A$7,0))-F4394*R4394,0)</f>
        <v>641446.56000000006</v>
      </c>
      <c r="V4394" s="45">
        <f>IF(S4394=1,U4394*(1-Asumsi!$B$10),U4394)</f>
        <v>609374.23200000008</v>
      </c>
    </row>
    <row r="4395" spans="1:22" x14ac:dyDescent="0.35">
      <c r="A4395" s="43">
        <v>7043</v>
      </c>
      <c r="B4395" s="43" t="s">
        <v>202</v>
      </c>
      <c r="C4395" s="43" t="s">
        <v>558</v>
      </c>
      <c r="D4395" s="44">
        <v>39838</v>
      </c>
      <c r="E4395" s="43">
        <v>4</v>
      </c>
      <c r="F4395" s="43">
        <v>22160</v>
      </c>
      <c r="G4395" s="43">
        <v>0.06</v>
      </c>
      <c r="H4395" s="43">
        <v>1330</v>
      </c>
      <c r="I4395" s="43" t="s">
        <v>75</v>
      </c>
      <c r="J4395" s="43" t="s">
        <v>144</v>
      </c>
      <c r="K4395" s="43">
        <f t="shared" si="544"/>
        <v>2009</v>
      </c>
      <c r="L4395" s="43">
        <f t="shared" si="545"/>
        <v>1</v>
      </c>
      <c r="M4395" s="43">
        <f t="shared" si="546"/>
        <v>0</v>
      </c>
      <c r="N4395" s="43">
        <f t="shared" si="547"/>
        <v>1</v>
      </c>
      <c r="O4395" s="43" t="str">
        <f t="shared" si="548"/>
        <v>C: 4-6%</v>
      </c>
      <c r="P4395" s="45">
        <f t="shared" si="549"/>
        <v>20830</v>
      </c>
      <c r="Q4395" s="45">
        <f>IF(L4395=1,F4395*INDEX(Asumsi!$B$5:$B$7,MATCH(I4395,Asumsi!$A$5:$A$7,0))-H4395,0)</f>
        <v>5318</v>
      </c>
      <c r="R4395" s="46">
        <f>MIN(G4395,INDEX(Asumsi!$C$5:$C$7,MATCH(I4395,Asumsi!$A$5:$A$7,0)))</f>
        <v>0.03</v>
      </c>
      <c r="S4395" s="43">
        <f t="shared" si="550"/>
        <v>1</v>
      </c>
      <c r="T4395" s="45">
        <f t="shared" si="551"/>
        <v>664.8</v>
      </c>
      <c r="U4395" s="45">
        <f>IF(L4395=1,F4395*INDEX(Asumsi!$B$5:$B$7,MATCH(I4395,Asumsi!$A$5:$A$7,0))-F4395*R4395,0)</f>
        <v>5983.2</v>
      </c>
      <c r="V4395" s="45">
        <f>IF(S4395=1,U4395*(1-Asumsi!$B$10),U4395)</f>
        <v>5684.04</v>
      </c>
    </row>
    <row r="4396" spans="1:22" x14ac:dyDescent="0.35">
      <c r="A4396" s="43">
        <v>7174</v>
      </c>
      <c r="B4396" s="43" t="s">
        <v>202</v>
      </c>
      <c r="C4396" s="43" t="s">
        <v>917</v>
      </c>
      <c r="D4396" s="44">
        <v>40978</v>
      </c>
      <c r="E4396" s="43">
        <v>10</v>
      </c>
      <c r="F4396" s="43">
        <v>283840</v>
      </c>
      <c r="G4396" s="43">
        <v>0.06</v>
      </c>
      <c r="H4396" s="43">
        <v>17030</v>
      </c>
      <c r="I4396" s="43" t="s">
        <v>75</v>
      </c>
      <c r="J4396" s="43" t="s">
        <v>144</v>
      </c>
      <c r="K4396" s="43">
        <f t="shared" si="544"/>
        <v>2012</v>
      </c>
      <c r="L4396" s="43">
        <f t="shared" si="545"/>
        <v>1</v>
      </c>
      <c r="M4396" s="43">
        <f t="shared" si="546"/>
        <v>0</v>
      </c>
      <c r="N4396" s="43">
        <f t="shared" si="547"/>
        <v>1</v>
      </c>
      <c r="O4396" s="43" t="str">
        <f t="shared" si="548"/>
        <v>C: 4-6%</v>
      </c>
      <c r="P4396" s="45">
        <f t="shared" si="549"/>
        <v>266810</v>
      </c>
      <c r="Q4396" s="45">
        <f>IF(L4396=1,F4396*INDEX(Asumsi!$B$5:$B$7,MATCH(I4396,Asumsi!$A$5:$A$7,0))-H4396,0)</f>
        <v>68122</v>
      </c>
      <c r="R4396" s="46">
        <f>MIN(G4396,INDEX(Asumsi!$C$5:$C$7,MATCH(I4396,Asumsi!$A$5:$A$7,0)))</f>
        <v>0.03</v>
      </c>
      <c r="S4396" s="43">
        <f t="shared" si="550"/>
        <v>1</v>
      </c>
      <c r="T4396" s="45">
        <f t="shared" si="551"/>
        <v>8515.1999999999989</v>
      </c>
      <c r="U4396" s="45">
        <f>IF(L4396=1,F4396*INDEX(Asumsi!$B$5:$B$7,MATCH(I4396,Asumsi!$A$5:$A$7,0))-F4396*R4396,0)</f>
        <v>76636.800000000003</v>
      </c>
      <c r="V4396" s="45">
        <f>IF(S4396=1,U4396*(1-Asumsi!$B$10),U4396)</f>
        <v>72804.960000000006</v>
      </c>
    </row>
    <row r="4397" spans="1:22" x14ac:dyDescent="0.35">
      <c r="A4397" s="43">
        <v>7812</v>
      </c>
      <c r="B4397" s="43" t="s">
        <v>209</v>
      </c>
      <c r="C4397" s="43" t="s">
        <v>541</v>
      </c>
      <c r="D4397" s="44">
        <v>40653</v>
      </c>
      <c r="E4397" s="43">
        <v>17</v>
      </c>
      <c r="F4397" s="43">
        <v>951800</v>
      </c>
      <c r="G4397" s="43">
        <v>0.04</v>
      </c>
      <c r="H4397" s="43">
        <v>38072</v>
      </c>
      <c r="I4397" s="43" t="s">
        <v>75</v>
      </c>
      <c r="J4397" s="43" t="s">
        <v>144</v>
      </c>
      <c r="K4397" s="43">
        <f t="shared" si="544"/>
        <v>2011</v>
      </c>
      <c r="L4397" s="43">
        <f t="shared" si="545"/>
        <v>0</v>
      </c>
      <c r="M4397" s="43">
        <f t="shared" si="546"/>
        <v>1</v>
      </c>
      <c r="N4397" s="43">
        <f t="shared" si="547"/>
        <v>1</v>
      </c>
      <c r="O4397" s="43" t="str">
        <f t="shared" si="548"/>
        <v>C: 4-6%</v>
      </c>
      <c r="P4397" s="45">
        <f t="shared" si="549"/>
        <v>0</v>
      </c>
      <c r="Q4397" s="45">
        <f>IF(L4397=1,F4397*INDEX(Asumsi!$B$5:$B$7,MATCH(I4397,Asumsi!$A$5:$A$7,0))-H4397,0)</f>
        <v>0</v>
      </c>
      <c r="R4397" s="46">
        <f>MIN(G4397,INDEX(Asumsi!$C$5:$C$7,MATCH(I4397,Asumsi!$A$5:$A$7,0)))</f>
        <v>0.03</v>
      </c>
      <c r="S4397" s="43">
        <f t="shared" si="550"/>
        <v>1</v>
      </c>
      <c r="T4397" s="45">
        <f t="shared" si="551"/>
        <v>0</v>
      </c>
      <c r="U4397" s="45">
        <f>IF(L4397=1,F4397*INDEX(Asumsi!$B$5:$B$7,MATCH(I4397,Asumsi!$A$5:$A$7,0))-F4397*R4397,0)</f>
        <v>0</v>
      </c>
      <c r="V4397" s="45">
        <f>IF(S4397=1,U4397*(1-Asumsi!$B$10),U4397)</f>
        <v>0</v>
      </c>
    </row>
    <row r="4398" spans="1:22" x14ac:dyDescent="0.35">
      <c r="A4398" s="43">
        <v>7840</v>
      </c>
      <c r="B4398" s="43" t="s">
        <v>202</v>
      </c>
      <c r="C4398" s="43" t="s">
        <v>323</v>
      </c>
      <c r="D4398" s="44">
        <v>40551</v>
      </c>
      <c r="E4398" s="43">
        <v>34</v>
      </c>
      <c r="F4398" s="43">
        <v>315120</v>
      </c>
      <c r="G4398" s="43">
        <v>0.1</v>
      </c>
      <c r="H4398" s="43">
        <v>31512</v>
      </c>
      <c r="I4398" s="43" t="s">
        <v>77</v>
      </c>
      <c r="J4398" s="43" t="s">
        <v>142</v>
      </c>
      <c r="K4398" s="43">
        <f t="shared" si="544"/>
        <v>2011</v>
      </c>
      <c r="L4398" s="43">
        <f t="shared" si="545"/>
        <v>1</v>
      </c>
      <c r="M4398" s="43">
        <f t="shared" si="546"/>
        <v>0</v>
      </c>
      <c r="N4398" s="43">
        <f t="shared" si="547"/>
        <v>1</v>
      </c>
      <c r="O4398" s="43" t="str">
        <f t="shared" si="548"/>
        <v>D: 7%+</v>
      </c>
      <c r="P4398" s="45">
        <f t="shared" si="549"/>
        <v>283608</v>
      </c>
      <c r="Q4398" s="45">
        <f>IF(L4398=1,F4398*INDEX(Asumsi!$B$5:$B$7,MATCH(I4398,Asumsi!$A$5:$A$7,0))-H4398,0)</f>
        <v>63024</v>
      </c>
      <c r="R4398" s="46">
        <f>MIN(G4398,INDEX(Asumsi!$C$5:$C$7,MATCH(I4398,Asumsi!$A$5:$A$7,0)))</f>
        <v>0.05</v>
      </c>
      <c r="S4398" s="43">
        <f t="shared" si="550"/>
        <v>1</v>
      </c>
      <c r="T4398" s="45">
        <f t="shared" si="551"/>
        <v>15756</v>
      </c>
      <c r="U4398" s="45">
        <f>IF(L4398=1,F4398*INDEX(Asumsi!$B$5:$B$7,MATCH(I4398,Asumsi!$A$5:$A$7,0))-F4398*R4398,0)</f>
        <v>78780</v>
      </c>
      <c r="V4398" s="45">
        <f>IF(S4398=1,U4398*(1-Asumsi!$B$10),U4398)</f>
        <v>74841</v>
      </c>
    </row>
    <row r="4399" spans="1:22" x14ac:dyDescent="0.35">
      <c r="A4399" s="43">
        <v>8001</v>
      </c>
      <c r="B4399" s="43" t="s">
        <v>202</v>
      </c>
      <c r="C4399" s="43" t="s">
        <v>915</v>
      </c>
      <c r="D4399" s="44">
        <v>40501</v>
      </c>
      <c r="E4399" s="43">
        <v>15</v>
      </c>
      <c r="F4399" s="43">
        <v>75400</v>
      </c>
      <c r="G4399" s="43">
        <v>0.1</v>
      </c>
      <c r="H4399" s="43">
        <v>7540</v>
      </c>
      <c r="I4399" s="43" t="s">
        <v>76</v>
      </c>
      <c r="J4399" s="43" t="s">
        <v>145</v>
      </c>
      <c r="K4399" s="43">
        <f t="shared" si="544"/>
        <v>2010</v>
      </c>
      <c r="L4399" s="43">
        <f t="shared" si="545"/>
        <v>1</v>
      </c>
      <c r="M4399" s="43">
        <f t="shared" si="546"/>
        <v>0</v>
      </c>
      <c r="N4399" s="43">
        <f t="shared" si="547"/>
        <v>1</v>
      </c>
      <c r="O4399" s="43" t="str">
        <f t="shared" si="548"/>
        <v>D: 7%+</v>
      </c>
      <c r="P4399" s="45">
        <f t="shared" si="549"/>
        <v>67860</v>
      </c>
      <c r="Q4399" s="45">
        <f>IF(L4399=1,F4399*INDEX(Asumsi!$B$5:$B$7,MATCH(I4399,Asumsi!$A$5:$A$7,0))-H4399,0)</f>
        <v>15080</v>
      </c>
      <c r="R4399" s="46">
        <f>MIN(G4399,INDEX(Asumsi!$C$5:$C$7,MATCH(I4399,Asumsi!$A$5:$A$7,0)))</f>
        <v>0.05</v>
      </c>
      <c r="S4399" s="43">
        <f t="shared" si="550"/>
        <v>1</v>
      </c>
      <c r="T4399" s="45">
        <f t="shared" si="551"/>
        <v>3770</v>
      </c>
      <c r="U4399" s="45">
        <f>IF(L4399=1,F4399*INDEX(Asumsi!$B$5:$B$7,MATCH(I4399,Asumsi!$A$5:$A$7,0))-F4399*R4399,0)</f>
        <v>18850</v>
      </c>
      <c r="V4399" s="45">
        <f>IF(S4399=1,U4399*(1-Asumsi!$B$10),U4399)</f>
        <v>17907.5</v>
      </c>
    </row>
    <row r="4400" spans="1:22" x14ac:dyDescent="0.35">
      <c r="A4400" s="43">
        <v>8101</v>
      </c>
      <c r="B4400" s="43" t="s">
        <v>202</v>
      </c>
      <c r="C4400" s="43" t="s">
        <v>573</v>
      </c>
      <c r="D4400" s="44">
        <v>40241</v>
      </c>
      <c r="E4400" s="43">
        <v>35</v>
      </c>
      <c r="F4400" s="43">
        <v>6983420</v>
      </c>
      <c r="G4400" s="43">
        <v>0.04</v>
      </c>
      <c r="H4400" s="43">
        <v>279337</v>
      </c>
      <c r="I4400" s="43" t="s">
        <v>75</v>
      </c>
      <c r="J4400" s="43" t="s">
        <v>135</v>
      </c>
      <c r="K4400" s="43">
        <f t="shared" si="544"/>
        <v>2010</v>
      </c>
      <c r="L4400" s="43">
        <f t="shared" si="545"/>
        <v>1</v>
      </c>
      <c r="M4400" s="43">
        <f t="shared" si="546"/>
        <v>0</v>
      </c>
      <c r="N4400" s="43">
        <f t="shared" si="547"/>
        <v>1</v>
      </c>
      <c r="O4400" s="43" t="str">
        <f t="shared" si="548"/>
        <v>C: 4-6%</v>
      </c>
      <c r="P4400" s="45">
        <f t="shared" si="549"/>
        <v>6704083</v>
      </c>
      <c r="Q4400" s="45">
        <f>IF(L4400=1,F4400*INDEX(Asumsi!$B$5:$B$7,MATCH(I4400,Asumsi!$A$5:$A$7,0))-H4400,0)</f>
        <v>1815689</v>
      </c>
      <c r="R4400" s="46">
        <f>MIN(G4400,INDEX(Asumsi!$C$5:$C$7,MATCH(I4400,Asumsi!$A$5:$A$7,0)))</f>
        <v>0.03</v>
      </c>
      <c r="S4400" s="43">
        <f t="shared" si="550"/>
        <v>1</v>
      </c>
      <c r="T4400" s="45">
        <f t="shared" si="551"/>
        <v>69834.200000000012</v>
      </c>
      <c r="U4400" s="45">
        <f>IF(L4400=1,F4400*INDEX(Asumsi!$B$5:$B$7,MATCH(I4400,Asumsi!$A$5:$A$7,0))-F4400*R4400,0)</f>
        <v>1885523.4</v>
      </c>
      <c r="V4400" s="45">
        <f>IF(S4400=1,U4400*(1-Asumsi!$B$10),U4400)</f>
        <v>1791247.2299999997</v>
      </c>
    </row>
    <row r="4401" spans="1:22" x14ac:dyDescent="0.35">
      <c r="A4401" s="43">
        <v>8161</v>
      </c>
      <c r="B4401" s="43" t="s">
        <v>202</v>
      </c>
      <c r="C4401" s="43" t="s">
        <v>558</v>
      </c>
      <c r="D4401" s="44">
        <v>39967</v>
      </c>
      <c r="E4401" s="43">
        <v>45</v>
      </c>
      <c r="F4401" s="43">
        <v>225440</v>
      </c>
      <c r="G4401" s="43">
        <v>0.09</v>
      </c>
      <c r="H4401" s="43">
        <v>20290</v>
      </c>
      <c r="I4401" s="43" t="s">
        <v>76</v>
      </c>
      <c r="J4401" s="43" t="s">
        <v>149</v>
      </c>
      <c r="K4401" s="43">
        <f t="shared" si="544"/>
        <v>2009</v>
      </c>
      <c r="L4401" s="43">
        <f t="shared" si="545"/>
        <v>1</v>
      </c>
      <c r="M4401" s="43">
        <f t="shared" si="546"/>
        <v>0</v>
      </c>
      <c r="N4401" s="43">
        <f t="shared" si="547"/>
        <v>1</v>
      </c>
      <c r="O4401" s="43" t="str">
        <f t="shared" si="548"/>
        <v>D: 7%+</v>
      </c>
      <c r="P4401" s="45">
        <f t="shared" si="549"/>
        <v>205150</v>
      </c>
      <c r="Q4401" s="45">
        <f>IF(L4401=1,F4401*INDEX(Asumsi!$B$5:$B$7,MATCH(I4401,Asumsi!$A$5:$A$7,0))-H4401,0)</f>
        <v>47342</v>
      </c>
      <c r="R4401" s="46">
        <f>MIN(G4401,INDEX(Asumsi!$C$5:$C$7,MATCH(I4401,Asumsi!$A$5:$A$7,0)))</f>
        <v>0.05</v>
      </c>
      <c r="S4401" s="43">
        <f t="shared" si="550"/>
        <v>1</v>
      </c>
      <c r="T4401" s="45">
        <f t="shared" si="551"/>
        <v>9017.5999999999985</v>
      </c>
      <c r="U4401" s="45">
        <f>IF(L4401=1,F4401*INDEX(Asumsi!$B$5:$B$7,MATCH(I4401,Asumsi!$A$5:$A$7,0))-F4401*R4401,0)</f>
        <v>56360</v>
      </c>
      <c r="V4401" s="45">
        <f>IF(S4401=1,U4401*(1-Asumsi!$B$10),U4401)</f>
        <v>53542</v>
      </c>
    </row>
    <row r="4402" spans="1:22" x14ac:dyDescent="0.35">
      <c r="A4402" s="43">
        <v>8325</v>
      </c>
      <c r="B4402" s="43" t="s">
        <v>202</v>
      </c>
      <c r="C4402" s="43" t="s">
        <v>581</v>
      </c>
      <c r="D4402" s="44">
        <v>39827</v>
      </c>
      <c r="E4402" s="43">
        <v>21</v>
      </c>
      <c r="F4402" s="43">
        <v>4728580</v>
      </c>
      <c r="G4402" s="43">
        <v>0.08</v>
      </c>
      <c r="H4402" s="43">
        <v>378286</v>
      </c>
      <c r="I4402" s="43" t="s">
        <v>77</v>
      </c>
      <c r="J4402" s="43" t="s">
        <v>134</v>
      </c>
      <c r="K4402" s="43">
        <f t="shared" si="544"/>
        <v>2009</v>
      </c>
      <c r="L4402" s="43">
        <f t="shared" si="545"/>
        <v>1</v>
      </c>
      <c r="M4402" s="43">
        <f t="shared" si="546"/>
        <v>0</v>
      </c>
      <c r="N4402" s="43">
        <f t="shared" si="547"/>
        <v>1</v>
      </c>
      <c r="O4402" s="43" t="str">
        <f t="shared" si="548"/>
        <v>D: 7%+</v>
      </c>
      <c r="P4402" s="45">
        <f t="shared" si="549"/>
        <v>4350294</v>
      </c>
      <c r="Q4402" s="45">
        <f>IF(L4402=1,F4402*INDEX(Asumsi!$B$5:$B$7,MATCH(I4402,Asumsi!$A$5:$A$7,0))-H4402,0)</f>
        <v>1040288</v>
      </c>
      <c r="R4402" s="46">
        <f>MIN(G4402,INDEX(Asumsi!$C$5:$C$7,MATCH(I4402,Asumsi!$A$5:$A$7,0)))</f>
        <v>0.05</v>
      </c>
      <c r="S4402" s="43">
        <f t="shared" si="550"/>
        <v>1</v>
      </c>
      <c r="T4402" s="45">
        <f t="shared" si="551"/>
        <v>141857.4</v>
      </c>
      <c r="U4402" s="45">
        <f>IF(L4402=1,F4402*INDEX(Asumsi!$B$5:$B$7,MATCH(I4402,Asumsi!$A$5:$A$7,0))-F4402*R4402,0)</f>
        <v>1182145</v>
      </c>
      <c r="V4402" s="45">
        <f>IF(S4402=1,U4402*(1-Asumsi!$B$10),U4402)</f>
        <v>1123037.75</v>
      </c>
    </row>
    <row r="4403" spans="1:22" x14ac:dyDescent="0.35">
      <c r="A4403" s="43">
        <v>8576</v>
      </c>
      <c r="B4403" s="43" t="s">
        <v>202</v>
      </c>
      <c r="C4403" s="43" t="s">
        <v>567</v>
      </c>
      <c r="D4403" s="44">
        <v>39822</v>
      </c>
      <c r="E4403" s="43">
        <v>43</v>
      </c>
      <c r="F4403" s="43">
        <v>1082900</v>
      </c>
      <c r="G4403" s="43">
        <v>0</v>
      </c>
      <c r="H4403" s="43">
        <v>0</v>
      </c>
      <c r="I4403" s="43" t="s">
        <v>76</v>
      </c>
      <c r="J4403" s="43" t="s">
        <v>147</v>
      </c>
      <c r="K4403" s="43">
        <f t="shared" si="544"/>
        <v>2009</v>
      </c>
      <c r="L4403" s="43">
        <f t="shared" si="545"/>
        <v>1</v>
      </c>
      <c r="M4403" s="43">
        <f t="shared" si="546"/>
        <v>0</v>
      </c>
      <c r="N4403" s="43">
        <f t="shared" si="547"/>
        <v>1</v>
      </c>
      <c r="O4403" s="43" t="str">
        <f t="shared" si="548"/>
        <v>A: 0%</v>
      </c>
      <c r="P4403" s="45">
        <f t="shared" si="549"/>
        <v>1082900</v>
      </c>
      <c r="Q4403" s="45">
        <f>IF(L4403=1,F4403*INDEX(Asumsi!$B$5:$B$7,MATCH(I4403,Asumsi!$A$5:$A$7,0))-H4403,0)</f>
        <v>324870</v>
      </c>
      <c r="R4403" s="46">
        <f>MIN(G4403,INDEX(Asumsi!$C$5:$C$7,MATCH(I4403,Asumsi!$A$5:$A$7,0)))</f>
        <v>0</v>
      </c>
      <c r="S4403" s="43">
        <f t="shared" si="550"/>
        <v>0</v>
      </c>
      <c r="T4403" s="45">
        <f t="shared" si="551"/>
        <v>0</v>
      </c>
      <c r="U4403" s="45">
        <f>IF(L4403=1,F4403*INDEX(Asumsi!$B$5:$B$7,MATCH(I4403,Asumsi!$A$5:$A$7,0))-F4403*R4403,0)</f>
        <v>324870</v>
      </c>
      <c r="V4403" s="45">
        <f>IF(S4403=1,U4403*(1-Asumsi!$B$10),U4403)</f>
        <v>324870</v>
      </c>
    </row>
    <row r="4404" spans="1:22" x14ac:dyDescent="0.35">
      <c r="A4404" s="43">
        <v>8582</v>
      </c>
      <c r="B4404" s="43" t="s">
        <v>202</v>
      </c>
      <c r="C4404" s="43" t="s">
        <v>629</v>
      </c>
      <c r="D4404" s="44">
        <v>40502</v>
      </c>
      <c r="E4404" s="43">
        <v>15</v>
      </c>
      <c r="F4404" s="43">
        <v>3113100</v>
      </c>
      <c r="G4404" s="43">
        <v>0.04</v>
      </c>
      <c r="H4404" s="43">
        <v>124524</v>
      </c>
      <c r="I4404" s="43" t="s">
        <v>75</v>
      </c>
      <c r="J4404" s="43" t="s">
        <v>144</v>
      </c>
      <c r="K4404" s="43">
        <f t="shared" si="544"/>
        <v>2010</v>
      </c>
      <c r="L4404" s="43">
        <f t="shared" si="545"/>
        <v>1</v>
      </c>
      <c r="M4404" s="43">
        <f t="shared" si="546"/>
        <v>0</v>
      </c>
      <c r="N4404" s="43">
        <f t="shared" si="547"/>
        <v>1</v>
      </c>
      <c r="O4404" s="43" t="str">
        <f t="shared" si="548"/>
        <v>C: 4-6%</v>
      </c>
      <c r="P4404" s="45">
        <f t="shared" si="549"/>
        <v>2988576</v>
      </c>
      <c r="Q4404" s="45">
        <f>IF(L4404=1,F4404*INDEX(Asumsi!$B$5:$B$7,MATCH(I4404,Asumsi!$A$5:$A$7,0))-H4404,0)</f>
        <v>809406</v>
      </c>
      <c r="R4404" s="46">
        <f>MIN(G4404,INDEX(Asumsi!$C$5:$C$7,MATCH(I4404,Asumsi!$A$5:$A$7,0)))</f>
        <v>0.03</v>
      </c>
      <c r="S4404" s="43">
        <f t="shared" si="550"/>
        <v>1</v>
      </c>
      <c r="T4404" s="45">
        <f t="shared" si="551"/>
        <v>31131.000000000007</v>
      </c>
      <c r="U4404" s="45">
        <f>IF(L4404=1,F4404*INDEX(Asumsi!$B$5:$B$7,MATCH(I4404,Asumsi!$A$5:$A$7,0))-F4404*R4404,0)</f>
        <v>840537</v>
      </c>
      <c r="V4404" s="45">
        <f>IF(S4404=1,U4404*(1-Asumsi!$B$10),U4404)</f>
        <v>798510.14999999991</v>
      </c>
    </row>
    <row r="4405" spans="1:22" x14ac:dyDescent="0.35">
      <c r="A4405" s="43">
        <v>8832</v>
      </c>
      <c r="B4405" s="43" t="s">
        <v>202</v>
      </c>
      <c r="C4405" s="43" t="s">
        <v>558</v>
      </c>
      <c r="D4405" s="44">
        <v>40941</v>
      </c>
      <c r="E4405" s="43">
        <v>39</v>
      </c>
      <c r="F4405" s="43">
        <v>1295620</v>
      </c>
      <c r="G4405" s="43">
        <v>0.1</v>
      </c>
      <c r="H4405" s="43">
        <v>129562</v>
      </c>
      <c r="I4405" s="43" t="s">
        <v>75</v>
      </c>
      <c r="J4405" s="43" t="s">
        <v>144</v>
      </c>
      <c r="K4405" s="43">
        <f t="shared" si="544"/>
        <v>2012</v>
      </c>
      <c r="L4405" s="43">
        <f t="shared" si="545"/>
        <v>1</v>
      </c>
      <c r="M4405" s="43">
        <f t="shared" si="546"/>
        <v>0</v>
      </c>
      <c r="N4405" s="43">
        <f t="shared" si="547"/>
        <v>1</v>
      </c>
      <c r="O4405" s="43" t="str">
        <f t="shared" si="548"/>
        <v>D: 7%+</v>
      </c>
      <c r="P4405" s="45">
        <f t="shared" si="549"/>
        <v>1166058</v>
      </c>
      <c r="Q4405" s="45">
        <f>IF(L4405=1,F4405*INDEX(Asumsi!$B$5:$B$7,MATCH(I4405,Asumsi!$A$5:$A$7,0))-H4405,0)</f>
        <v>259124</v>
      </c>
      <c r="R4405" s="46">
        <f>MIN(G4405,INDEX(Asumsi!$C$5:$C$7,MATCH(I4405,Asumsi!$A$5:$A$7,0)))</f>
        <v>0.03</v>
      </c>
      <c r="S4405" s="43">
        <f t="shared" si="550"/>
        <v>1</v>
      </c>
      <c r="T4405" s="45">
        <f t="shared" si="551"/>
        <v>90693.400000000009</v>
      </c>
      <c r="U4405" s="45">
        <f>IF(L4405=1,F4405*INDEX(Asumsi!$B$5:$B$7,MATCH(I4405,Asumsi!$A$5:$A$7,0))-F4405*R4405,0)</f>
        <v>349817.4</v>
      </c>
      <c r="V4405" s="45">
        <f>IF(S4405=1,U4405*(1-Asumsi!$B$10),U4405)</f>
        <v>332326.53000000003</v>
      </c>
    </row>
    <row r="4406" spans="1:22" x14ac:dyDescent="0.35">
      <c r="A4406" s="43">
        <v>8901</v>
      </c>
      <c r="B4406" s="43" t="s">
        <v>202</v>
      </c>
      <c r="C4406" s="43" t="s">
        <v>922</v>
      </c>
      <c r="D4406" s="44">
        <v>40775</v>
      </c>
      <c r="E4406" s="43">
        <v>15</v>
      </c>
      <c r="F4406" s="43">
        <v>337800</v>
      </c>
      <c r="G4406" s="43">
        <v>0.09</v>
      </c>
      <c r="H4406" s="43">
        <v>30402</v>
      </c>
      <c r="I4406" s="43" t="s">
        <v>77</v>
      </c>
      <c r="J4406" s="43" t="s">
        <v>134</v>
      </c>
      <c r="K4406" s="43">
        <f t="shared" si="544"/>
        <v>2011</v>
      </c>
      <c r="L4406" s="43">
        <f t="shared" si="545"/>
        <v>1</v>
      </c>
      <c r="M4406" s="43">
        <f t="shared" si="546"/>
        <v>0</v>
      </c>
      <c r="N4406" s="43">
        <f t="shared" si="547"/>
        <v>1</v>
      </c>
      <c r="O4406" s="43" t="str">
        <f t="shared" si="548"/>
        <v>D: 7%+</v>
      </c>
      <c r="P4406" s="45">
        <f t="shared" si="549"/>
        <v>307398</v>
      </c>
      <c r="Q4406" s="45">
        <f>IF(L4406=1,F4406*INDEX(Asumsi!$B$5:$B$7,MATCH(I4406,Asumsi!$A$5:$A$7,0))-H4406,0)</f>
        <v>70938</v>
      </c>
      <c r="R4406" s="46">
        <f>MIN(G4406,INDEX(Asumsi!$C$5:$C$7,MATCH(I4406,Asumsi!$A$5:$A$7,0)))</f>
        <v>0.05</v>
      </c>
      <c r="S4406" s="43">
        <f t="shared" si="550"/>
        <v>1</v>
      </c>
      <c r="T4406" s="45">
        <f t="shared" si="551"/>
        <v>13511.999999999998</v>
      </c>
      <c r="U4406" s="45">
        <f>IF(L4406=1,F4406*INDEX(Asumsi!$B$5:$B$7,MATCH(I4406,Asumsi!$A$5:$A$7,0))-F4406*R4406,0)</f>
        <v>84450</v>
      </c>
      <c r="V4406" s="45">
        <f>IF(S4406=1,U4406*(1-Asumsi!$B$10),U4406)</f>
        <v>80227.5</v>
      </c>
    </row>
    <row r="4407" spans="1:22" x14ac:dyDescent="0.35">
      <c r="A4407" s="43">
        <v>8930</v>
      </c>
      <c r="B4407" s="43" t="s">
        <v>202</v>
      </c>
      <c r="C4407" s="43" t="s">
        <v>595</v>
      </c>
      <c r="D4407" s="44">
        <v>39952</v>
      </c>
      <c r="E4407" s="43">
        <v>14</v>
      </c>
      <c r="F4407" s="43">
        <v>291720</v>
      </c>
      <c r="G4407" s="43">
        <v>0.04</v>
      </c>
      <c r="H4407" s="43">
        <v>11669</v>
      </c>
      <c r="I4407" s="43" t="s">
        <v>76</v>
      </c>
      <c r="J4407" s="43" t="s">
        <v>145</v>
      </c>
      <c r="K4407" s="43">
        <f t="shared" si="544"/>
        <v>2009</v>
      </c>
      <c r="L4407" s="43">
        <f t="shared" si="545"/>
        <v>1</v>
      </c>
      <c r="M4407" s="43">
        <f t="shared" si="546"/>
        <v>0</v>
      </c>
      <c r="N4407" s="43">
        <f t="shared" si="547"/>
        <v>1</v>
      </c>
      <c r="O4407" s="43" t="str">
        <f t="shared" si="548"/>
        <v>C: 4-6%</v>
      </c>
      <c r="P4407" s="45">
        <f t="shared" si="549"/>
        <v>280051</v>
      </c>
      <c r="Q4407" s="45">
        <f>IF(L4407=1,F4407*INDEX(Asumsi!$B$5:$B$7,MATCH(I4407,Asumsi!$A$5:$A$7,0))-H4407,0)</f>
        <v>75847</v>
      </c>
      <c r="R4407" s="46">
        <f>MIN(G4407,INDEX(Asumsi!$C$5:$C$7,MATCH(I4407,Asumsi!$A$5:$A$7,0)))</f>
        <v>0.04</v>
      </c>
      <c r="S4407" s="43">
        <f t="shared" si="550"/>
        <v>0</v>
      </c>
      <c r="T4407" s="45">
        <f t="shared" si="551"/>
        <v>0</v>
      </c>
      <c r="U4407" s="45">
        <f>IF(L4407=1,F4407*INDEX(Asumsi!$B$5:$B$7,MATCH(I4407,Asumsi!$A$5:$A$7,0))-F4407*R4407,0)</f>
        <v>75847.199999999997</v>
      </c>
      <c r="V4407" s="45">
        <f>IF(S4407=1,U4407*(1-Asumsi!$B$10),U4407)</f>
        <v>75847.199999999997</v>
      </c>
    </row>
    <row r="4408" spans="1:22" x14ac:dyDescent="0.35">
      <c r="A4408" s="43">
        <v>8999</v>
      </c>
      <c r="B4408" s="43" t="s">
        <v>202</v>
      </c>
      <c r="C4408" s="43" t="s">
        <v>618</v>
      </c>
      <c r="D4408" s="44">
        <v>39976</v>
      </c>
      <c r="E4408" s="43">
        <v>28</v>
      </c>
      <c r="F4408" s="43">
        <v>3352960</v>
      </c>
      <c r="G4408" s="43">
        <v>0</v>
      </c>
      <c r="H4408" s="43">
        <v>0</v>
      </c>
      <c r="I4408" s="43" t="s">
        <v>76</v>
      </c>
      <c r="J4408" s="43" t="s">
        <v>145</v>
      </c>
      <c r="K4408" s="43">
        <f t="shared" si="544"/>
        <v>2009</v>
      </c>
      <c r="L4408" s="43">
        <f t="shared" si="545"/>
        <v>1</v>
      </c>
      <c r="M4408" s="43">
        <f t="shared" si="546"/>
        <v>0</v>
      </c>
      <c r="N4408" s="43">
        <f t="shared" si="547"/>
        <v>1</v>
      </c>
      <c r="O4408" s="43" t="str">
        <f t="shared" si="548"/>
        <v>A: 0%</v>
      </c>
      <c r="P4408" s="45">
        <f t="shared" si="549"/>
        <v>3352960</v>
      </c>
      <c r="Q4408" s="45">
        <f>IF(L4408=1,F4408*INDEX(Asumsi!$B$5:$B$7,MATCH(I4408,Asumsi!$A$5:$A$7,0))-H4408,0)</f>
        <v>1005888</v>
      </c>
      <c r="R4408" s="46">
        <f>MIN(G4408,INDEX(Asumsi!$C$5:$C$7,MATCH(I4408,Asumsi!$A$5:$A$7,0)))</f>
        <v>0</v>
      </c>
      <c r="S4408" s="43">
        <f t="shared" si="550"/>
        <v>0</v>
      </c>
      <c r="T4408" s="45">
        <f t="shared" si="551"/>
        <v>0</v>
      </c>
      <c r="U4408" s="45">
        <f>IF(L4408=1,F4408*INDEX(Asumsi!$B$5:$B$7,MATCH(I4408,Asumsi!$A$5:$A$7,0))-F4408*R4408,0)</f>
        <v>1005888</v>
      </c>
      <c r="V4408" s="45">
        <f>IF(S4408=1,U4408*(1-Asumsi!$B$10),U4408)</f>
        <v>1005888</v>
      </c>
    </row>
    <row r="4409" spans="1:22" x14ac:dyDescent="0.35">
      <c r="A4409" s="43">
        <v>9091</v>
      </c>
      <c r="B4409" s="43" t="s">
        <v>202</v>
      </c>
      <c r="C4409" s="43" t="s">
        <v>912</v>
      </c>
      <c r="D4409" s="44">
        <v>40493</v>
      </c>
      <c r="E4409" s="43">
        <v>42</v>
      </c>
      <c r="F4409" s="43">
        <v>1211540</v>
      </c>
      <c r="G4409" s="43">
        <v>0.05</v>
      </c>
      <c r="H4409" s="43">
        <v>60577</v>
      </c>
      <c r="I4409" s="43" t="s">
        <v>75</v>
      </c>
      <c r="J4409" s="43" t="s">
        <v>144</v>
      </c>
      <c r="K4409" s="43">
        <f t="shared" si="544"/>
        <v>2010</v>
      </c>
      <c r="L4409" s="43">
        <f t="shared" si="545"/>
        <v>1</v>
      </c>
      <c r="M4409" s="43">
        <f t="shared" si="546"/>
        <v>0</v>
      </c>
      <c r="N4409" s="43">
        <f t="shared" si="547"/>
        <v>1</v>
      </c>
      <c r="O4409" s="43" t="str">
        <f t="shared" si="548"/>
        <v>C: 4-6%</v>
      </c>
      <c r="P4409" s="45">
        <f t="shared" si="549"/>
        <v>1150963</v>
      </c>
      <c r="Q4409" s="45">
        <f>IF(L4409=1,F4409*INDEX(Asumsi!$B$5:$B$7,MATCH(I4409,Asumsi!$A$5:$A$7,0))-H4409,0)</f>
        <v>302885</v>
      </c>
      <c r="R4409" s="46">
        <f>MIN(G4409,INDEX(Asumsi!$C$5:$C$7,MATCH(I4409,Asumsi!$A$5:$A$7,0)))</f>
        <v>0.03</v>
      </c>
      <c r="S4409" s="43">
        <f t="shared" si="550"/>
        <v>1</v>
      </c>
      <c r="T4409" s="45">
        <f t="shared" si="551"/>
        <v>24230.800000000003</v>
      </c>
      <c r="U4409" s="45">
        <f>IF(L4409=1,F4409*INDEX(Asumsi!$B$5:$B$7,MATCH(I4409,Asumsi!$A$5:$A$7,0))-F4409*R4409,0)</f>
        <v>327115.8</v>
      </c>
      <c r="V4409" s="45">
        <f>IF(S4409=1,U4409*(1-Asumsi!$B$10),U4409)</f>
        <v>310760.00999999995</v>
      </c>
    </row>
    <row r="4410" spans="1:22" x14ac:dyDescent="0.35">
      <c r="A4410" s="43">
        <v>9092</v>
      </c>
      <c r="B4410" s="43" t="s">
        <v>202</v>
      </c>
      <c r="C4410" s="43" t="s">
        <v>923</v>
      </c>
      <c r="D4410" s="44">
        <v>40018</v>
      </c>
      <c r="E4410" s="43">
        <v>33</v>
      </c>
      <c r="F4410" s="43">
        <v>7288480</v>
      </c>
      <c r="G4410" s="43">
        <v>0</v>
      </c>
      <c r="H4410" s="43">
        <v>0</v>
      </c>
      <c r="I4410" s="43" t="s">
        <v>76</v>
      </c>
      <c r="J4410" s="43" t="s">
        <v>140</v>
      </c>
      <c r="K4410" s="43">
        <f t="shared" si="544"/>
        <v>2009</v>
      </c>
      <c r="L4410" s="43">
        <f t="shared" si="545"/>
        <v>1</v>
      </c>
      <c r="M4410" s="43">
        <f t="shared" si="546"/>
        <v>0</v>
      </c>
      <c r="N4410" s="43">
        <f t="shared" si="547"/>
        <v>1</v>
      </c>
      <c r="O4410" s="43" t="str">
        <f t="shared" si="548"/>
        <v>A: 0%</v>
      </c>
      <c r="P4410" s="45">
        <f t="shared" si="549"/>
        <v>7288480</v>
      </c>
      <c r="Q4410" s="45">
        <f>IF(L4410=1,F4410*INDEX(Asumsi!$B$5:$B$7,MATCH(I4410,Asumsi!$A$5:$A$7,0))-H4410,0)</f>
        <v>2186544</v>
      </c>
      <c r="R4410" s="46">
        <f>MIN(G4410,INDEX(Asumsi!$C$5:$C$7,MATCH(I4410,Asumsi!$A$5:$A$7,0)))</f>
        <v>0</v>
      </c>
      <c r="S4410" s="43">
        <f t="shared" si="550"/>
        <v>0</v>
      </c>
      <c r="T4410" s="45">
        <f t="shared" si="551"/>
        <v>0</v>
      </c>
      <c r="U4410" s="45">
        <f>IF(L4410=1,F4410*INDEX(Asumsi!$B$5:$B$7,MATCH(I4410,Asumsi!$A$5:$A$7,0))-F4410*R4410,0)</f>
        <v>2186544</v>
      </c>
      <c r="V4410" s="45">
        <f>IF(S4410=1,U4410*(1-Asumsi!$B$10),U4410)</f>
        <v>2186544</v>
      </c>
    </row>
    <row r="4411" spans="1:22" x14ac:dyDescent="0.35">
      <c r="A4411" s="43">
        <v>9093</v>
      </c>
      <c r="B4411" s="43" t="s">
        <v>209</v>
      </c>
      <c r="C4411" s="43" t="s">
        <v>924</v>
      </c>
      <c r="D4411" s="44">
        <v>40886</v>
      </c>
      <c r="E4411" s="43">
        <v>36</v>
      </c>
      <c r="F4411" s="43">
        <v>537100</v>
      </c>
      <c r="G4411" s="43">
        <v>0.1</v>
      </c>
      <c r="H4411" s="43">
        <v>53710</v>
      </c>
      <c r="I4411" s="43" t="s">
        <v>77</v>
      </c>
      <c r="J4411" s="43" t="s">
        <v>142</v>
      </c>
      <c r="K4411" s="43">
        <f t="shared" si="544"/>
        <v>2011</v>
      </c>
      <c r="L4411" s="43">
        <f t="shared" si="545"/>
        <v>0</v>
      </c>
      <c r="M4411" s="43">
        <f t="shared" si="546"/>
        <v>1</v>
      </c>
      <c r="N4411" s="43">
        <f t="shared" si="547"/>
        <v>1</v>
      </c>
      <c r="O4411" s="43" t="str">
        <f t="shared" si="548"/>
        <v>D: 7%+</v>
      </c>
      <c r="P4411" s="45">
        <f t="shared" si="549"/>
        <v>0</v>
      </c>
      <c r="Q4411" s="45">
        <f>IF(L4411=1,F4411*INDEX(Asumsi!$B$5:$B$7,MATCH(I4411,Asumsi!$A$5:$A$7,0))-H4411,0)</f>
        <v>0</v>
      </c>
      <c r="R4411" s="46">
        <f>MIN(G4411,INDEX(Asumsi!$C$5:$C$7,MATCH(I4411,Asumsi!$A$5:$A$7,0)))</f>
        <v>0.05</v>
      </c>
      <c r="S4411" s="43">
        <f t="shared" si="550"/>
        <v>1</v>
      </c>
      <c r="T4411" s="45">
        <f t="shared" si="551"/>
        <v>0</v>
      </c>
      <c r="U4411" s="45">
        <f>IF(L4411=1,F4411*INDEX(Asumsi!$B$5:$B$7,MATCH(I4411,Asumsi!$A$5:$A$7,0))-F4411*R4411,0)</f>
        <v>0</v>
      </c>
      <c r="V4411" s="45">
        <f>IF(S4411=1,U4411*(1-Asumsi!$B$10),U4411)</f>
        <v>0</v>
      </c>
    </row>
    <row r="4412" spans="1:22" x14ac:dyDescent="0.35">
      <c r="A4412" s="43">
        <v>9251</v>
      </c>
      <c r="B4412" s="43" t="s">
        <v>202</v>
      </c>
      <c r="C4412" s="43" t="s">
        <v>558</v>
      </c>
      <c r="D4412" s="44">
        <v>40419</v>
      </c>
      <c r="E4412" s="43">
        <v>38</v>
      </c>
      <c r="F4412" s="43">
        <v>7265200</v>
      </c>
      <c r="G4412" s="43">
        <v>0</v>
      </c>
      <c r="H4412" s="43">
        <v>0</v>
      </c>
      <c r="I4412" s="43" t="s">
        <v>75</v>
      </c>
      <c r="J4412" s="43" t="s">
        <v>135</v>
      </c>
      <c r="K4412" s="43">
        <f t="shared" si="544"/>
        <v>2010</v>
      </c>
      <c r="L4412" s="43">
        <f t="shared" si="545"/>
        <v>1</v>
      </c>
      <c r="M4412" s="43">
        <f t="shared" si="546"/>
        <v>0</v>
      </c>
      <c r="N4412" s="43">
        <f t="shared" si="547"/>
        <v>1</v>
      </c>
      <c r="O4412" s="43" t="str">
        <f t="shared" si="548"/>
        <v>A: 0%</v>
      </c>
      <c r="P4412" s="45">
        <f t="shared" si="549"/>
        <v>7265200</v>
      </c>
      <c r="Q4412" s="45">
        <f>IF(L4412=1,F4412*INDEX(Asumsi!$B$5:$B$7,MATCH(I4412,Asumsi!$A$5:$A$7,0))-H4412,0)</f>
        <v>2179560</v>
      </c>
      <c r="R4412" s="46">
        <f>MIN(G4412,INDEX(Asumsi!$C$5:$C$7,MATCH(I4412,Asumsi!$A$5:$A$7,0)))</f>
        <v>0</v>
      </c>
      <c r="S4412" s="43">
        <f t="shared" si="550"/>
        <v>0</v>
      </c>
      <c r="T4412" s="45">
        <f t="shared" si="551"/>
        <v>0</v>
      </c>
      <c r="U4412" s="45">
        <f>IF(L4412=1,F4412*INDEX(Asumsi!$B$5:$B$7,MATCH(I4412,Asumsi!$A$5:$A$7,0))-F4412*R4412,0)</f>
        <v>2179560</v>
      </c>
      <c r="V4412" s="45">
        <f>IF(S4412=1,U4412*(1-Asumsi!$B$10),U4412)</f>
        <v>2179560</v>
      </c>
    </row>
    <row r="4413" spans="1:22" x14ac:dyDescent="0.35">
      <c r="A4413" s="43">
        <v>9344</v>
      </c>
      <c r="B4413" s="43" t="s">
        <v>202</v>
      </c>
      <c r="C4413" s="43" t="s">
        <v>563</v>
      </c>
      <c r="D4413" s="44">
        <v>40883</v>
      </c>
      <c r="E4413" s="43">
        <v>18</v>
      </c>
      <c r="F4413" s="43">
        <v>3466200</v>
      </c>
      <c r="G4413" s="43">
        <v>0.09</v>
      </c>
      <c r="H4413" s="43">
        <v>311958</v>
      </c>
      <c r="I4413" s="43" t="s">
        <v>76</v>
      </c>
      <c r="J4413" s="43" t="s">
        <v>140</v>
      </c>
      <c r="K4413" s="43">
        <f t="shared" si="544"/>
        <v>2011</v>
      </c>
      <c r="L4413" s="43">
        <f t="shared" si="545"/>
        <v>1</v>
      </c>
      <c r="M4413" s="43">
        <f t="shared" si="546"/>
        <v>0</v>
      </c>
      <c r="N4413" s="43">
        <f t="shared" si="547"/>
        <v>1</v>
      </c>
      <c r="O4413" s="43" t="str">
        <f t="shared" si="548"/>
        <v>D: 7%+</v>
      </c>
      <c r="P4413" s="45">
        <f t="shared" si="549"/>
        <v>3154242</v>
      </c>
      <c r="Q4413" s="45">
        <f>IF(L4413=1,F4413*INDEX(Asumsi!$B$5:$B$7,MATCH(I4413,Asumsi!$A$5:$A$7,0))-H4413,0)</f>
        <v>727902</v>
      </c>
      <c r="R4413" s="46">
        <f>MIN(G4413,INDEX(Asumsi!$C$5:$C$7,MATCH(I4413,Asumsi!$A$5:$A$7,0)))</f>
        <v>0.05</v>
      </c>
      <c r="S4413" s="43">
        <f t="shared" si="550"/>
        <v>1</v>
      </c>
      <c r="T4413" s="45">
        <f t="shared" si="551"/>
        <v>138647.99999999997</v>
      </c>
      <c r="U4413" s="45">
        <f>IF(L4413=1,F4413*INDEX(Asumsi!$B$5:$B$7,MATCH(I4413,Asumsi!$A$5:$A$7,0))-F4413*R4413,0)</f>
        <v>866550</v>
      </c>
      <c r="V4413" s="45">
        <f>IF(S4413=1,U4413*(1-Asumsi!$B$10),U4413)</f>
        <v>823222.5</v>
      </c>
    </row>
    <row r="4414" spans="1:22" x14ac:dyDescent="0.35">
      <c r="A4414" s="43">
        <v>9824</v>
      </c>
      <c r="B4414" s="43" t="s">
        <v>202</v>
      </c>
      <c r="C4414" s="43" t="s">
        <v>917</v>
      </c>
      <c r="D4414" s="44">
        <v>40565</v>
      </c>
      <c r="E4414" s="43">
        <v>39</v>
      </c>
      <c r="F4414" s="43">
        <v>3879320</v>
      </c>
      <c r="G4414" s="43">
        <v>0.03</v>
      </c>
      <c r="H4414" s="43">
        <v>116380</v>
      </c>
      <c r="I4414" s="43" t="s">
        <v>76</v>
      </c>
      <c r="J4414" s="43" t="s">
        <v>141</v>
      </c>
      <c r="K4414" s="43">
        <f t="shared" si="544"/>
        <v>2011</v>
      </c>
      <c r="L4414" s="43">
        <f t="shared" si="545"/>
        <v>1</v>
      </c>
      <c r="M4414" s="43">
        <f t="shared" si="546"/>
        <v>0</v>
      </c>
      <c r="N4414" s="43">
        <f t="shared" si="547"/>
        <v>1</v>
      </c>
      <c r="O4414" s="43" t="str">
        <f t="shared" si="548"/>
        <v>B: 1-3%</v>
      </c>
      <c r="P4414" s="45">
        <f t="shared" si="549"/>
        <v>3762940</v>
      </c>
      <c r="Q4414" s="45">
        <f>IF(L4414=1,F4414*INDEX(Asumsi!$B$5:$B$7,MATCH(I4414,Asumsi!$A$5:$A$7,0))-H4414,0)</f>
        <v>1047416</v>
      </c>
      <c r="R4414" s="46">
        <f>MIN(G4414,INDEX(Asumsi!$C$5:$C$7,MATCH(I4414,Asumsi!$A$5:$A$7,0)))</f>
        <v>0.03</v>
      </c>
      <c r="S4414" s="43">
        <f t="shared" si="550"/>
        <v>0</v>
      </c>
      <c r="T4414" s="45">
        <f t="shared" si="551"/>
        <v>0</v>
      </c>
      <c r="U4414" s="45">
        <f>IF(L4414=1,F4414*INDEX(Asumsi!$B$5:$B$7,MATCH(I4414,Asumsi!$A$5:$A$7,0))-F4414*R4414,0)</f>
        <v>1047416.4</v>
      </c>
      <c r="V4414" s="45">
        <f>IF(S4414=1,U4414*(1-Asumsi!$B$10),U4414)</f>
        <v>1047416.4</v>
      </c>
    </row>
    <row r="4415" spans="1:22" x14ac:dyDescent="0.35">
      <c r="A4415" s="43">
        <v>10052</v>
      </c>
      <c r="B4415" s="43" t="s">
        <v>202</v>
      </c>
      <c r="C4415" s="43" t="s">
        <v>554</v>
      </c>
      <c r="D4415" s="44">
        <v>40063</v>
      </c>
      <c r="E4415" s="43">
        <v>16</v>
      </c>
      <c r="F4415" s="43">
        <v>191800</v>
      </c>
      <c r="G4415" s="43">
        <v>7.0000000000000007E-2</v>
      </c>
      <c r="H4415" s="43">
        <v>13426</v>
      </c>
      <c r="I4415" s="43" t="s">
        <v>76</v>
      </c>
      <c r="J4415" s="43" t="s">
        <v>147</v>
      </c>
      <c r="K4415" s="43">
        <f t="shared" si="544"/>
        <v>2009</v>
      </c>
      <c r="L4415" s="43">
        <f t="shared" si="545"/>
        <v>1</v>
      </c>
      <c r="M4415" s="43">
        <f t="shared" si="546"/>
        <v>0</v>
      </c>
      <c r="N4415" s="43">
        <f t="shared" si="547"/>
        <v>1</v>
      </c>
      <c r="O4415" s="43" t="str">
        <f t="shared" si="548"/>
        <v>D: 7%+</v>
      </c>
      <c r="P4415" s="45">
        <f t="shared" si="549"/>
        <v>178374</v>
      </c>
      <c r="Q4415" s="45">
        <f>IF(L4415=1,F4415*INDEX(Asumsi!$B$5:$B$7,MATCH(I4415,Asumsi!$A$5:$A$7,0))-H4415,0)</f>
        <v>44114</v>
      </c>
      <c r="R4415" s="46">
        <f>MIN(G4415,INDEX(Asumsi!$C$5:$C$7,MATCH(I4415,Asumsi!$A$5:$A$7,0)))</f>
        <v>0.05</v>
      </c>
      <c r="S4415" s="43">
        <f t="shared" si="550"/>
        <v>1</v>
      </c>
      <c r="T4415" s="45">
        <f t="shared" si="551"/>
        <v>3836.0000000000009</v>
      </c>
      <c r="U4415" s="45">
        <f>IF(L4415=1,F4415*INDEX(Asumsi!$B$5:$B$7,MATCH(I4415,Asumsi!$A$5:$A$7,0))-F4415*R4415,0)</f>
        <v>47950</v>
      </c>
      <c r="V4415" s="45">
        <f>IF(S4415=1,U4415*(1-Asumsi!$B$10),U4415)</f>
        <v>45552.5</v>
      </c>
    </row>
    <row r="4416" spans="1:22" x14ac:dyDescent="0.35">
      <c r="A4416" s="43">
        <v>10080</v>
      </c>
      <c r="B4416" s="43" t="s">
        <v>202</v>
      </c>
      <c r="C4416" s="43" t="s">
        <v>655</v>
      </c>
      <c r="D4416" s="44">
        <v>40221</v>
      </c>
      <c r="E4416" s="43">
        <v>20</v>
      </c>
      <c r="F4416" s="43">
        <v>1274080</v>
      </c>
      <c r="G4416" s="43">
        <v>0</v>
      </c>
      <c r="H4416" s="43">
        <v>0</v>
      </c>
      <c r="I4416" s="43" t="s">
        <v>77</v>
      </c>
      <c r="J4416" s="43" t="s">
        <v>142</v>
      </c>
      <c r="K4416" s="43">
        <f t="shared" si="544"/>
        <v>2010</v>
      </c>
      <c r="L4416" s="43">
        <f t="shared" si="545"/>
        <v>1</v>
      </c>
      <c r="M4416" s="43">
        <f t="shared" si="546"/>
        <v>0</v>
      </c>
      <c r="N4416" s="43">
        <f t="shared" si="547"/>
        <v>1</v>
      </c>
      <c r="O4416" s="43" t="str">
        <f t="shared" si="548"/>
        <v>A: 0%</v>
      </c>
      <c r="P4416" s="45">
        <f t="shared" si="549"/>
        <v>1274080</v>
      </c>
      <c r="Q4416" s="45">
        <f>IF(L4416=1,F4416*INDEX(Asumsi!$B$5:$B$7,MATCH(I4416,Asumsi!$A$5:$A$7,0))-H4416,0)</f>
        <v>382224</v>
      </c>
      <c r="R4416" s="46">
        <f>MIN(G4416,INDEX(Asumsi!$C$5:$C$7,MATCH(I4416,Asumsi!$A$5:$A$7,0)))</f>
        <v>0</v>
      </c>
      <c r="S4416" s="43">
        <f t="shared" si="550"/>
        <v>0</v>
      </c>
      <c r="T4416" s="45">
        <f t="shared" si="551"/>
        <v>0</v>
      </c>
      <c r="U4416" s="45">
        <f>IF(L4416=1,F4416*INDEX(Asumsi!$B$5:$B$7,MATCH(I4416,Asumsi!$A$5:$A$7,0))-F4416*R4416,0)</f>
        <v>382224</v>
      </c>
      <c r="V4416" s="45">
        <f>IF(S4416=1,U4416*(1-Asumsi!$B$10),U4416)</f>
        <v>382224</v>
      </c>
    </row>
    <row r="4417" spans="1:22" x14ac:dyDescent="0.35">
      <c r="A4417" s="43">
        <v>10117</v>
      </c>
      <c r="B4417" s="43" t="s">
        <v>202</v>
      </c>
      <c r="C4417" s="43" t="s">
        <v>499</v>
      </c>
      <c r="D4417" s="44">
        <v>40498</v>
      </c>
      <c r="E4417" s="43">
        <v>6</v>
      </c>
      <c r="F4417" s="43">
        <v>128740</v>
      </c>
      <c r="G4417" s="43">
        <v>7.0000000000000007E-2</v>
      </c>
      <c r="H4417" s="43">
        <v>9012</v>
      </c>
      <c r="I4417" s="43" t="s">
        <v>76</v>
      </c>
      <c r="J4417" s="43" t="s">
        <v>138</v>
      </c>
      <c r="K4417" s="43">
        <f t="shared" si="544"/>
        <v>2010</v>
      </c>
      <c r="L4417" s="43">
        <f t="shared" si="545"/>
        <v>1</v>
      </c>
      <c r="M4417" s="43">
        <f t="shared" si="546"/>
        <v>0</v>
      </c>
      <c r="N4417" s="43">
        <f t="shared" si="547"/>
        <v>1</v>
      </c>
      <c r="O4417" s="43" t="str">
        <f t="shared" si="548"/>
        <v>D: 7%+</v>
      </c>
      <c r="P4417" s="45">
        <f t="shared" si="549"/>
        <v>119728</v>
      </c>
      <c r="Q4417" s="45">
        <f>IF(L4417=1,F4417*INDEX(Asumsi!$B$5:$B$7,MATCH(I4417,Asumsi!$A$5:$A$7,0))-H4417,0)</f>
        <v>29610</v>
      </c>
      <c r="R4417" s="46">
        <f>MIN(G4417,INDEX(Asumsi!$C$5:$C$7,MATCH(I4417,Asumsi!$A$5:$A$7,0)))</f>
        <v>0.05</v>
      </c>
      <c r="S4417" s="43">
        <f t="shared" si="550"/>
        <v>1</v>
      </c>
      <c r="T4417" s="45">
        <f t="shared" si="551"/>
        <v>2574.8000000000006</v>
      </c>
      <c r="U4417" s="45">
        <f>IF(L4417=1,F4417*INDEX(Asumsi!$B$5:$B$7,MATCH(I4417,Asumsi!$A$5:$A$7,0))-F4417*R4417,0)</f>
        <v>32185</v>
      </c>
      <c r="V4417" s="45">
        <f>IF(S4417=1,U4417*(1-Asumsi!$B$10),U4417)</f>
        <v>30575.75</v>
      </c>
    </row>
    <row r="4418" spans="1:22" x14ac:dyDescent="0.35">
      <c r="A4418" s="43">
        <v>10146</v>
      </c>
      <c r="B4418" s="43" t="s">
        <v>202</v>
      </c>
      <c r="C4418" s="43" t="s">
        <v>588</v>
      </c>
      <c r="D4418" s="44">
        <v>39934</v>
      </c>
      <c r="E4418" s="43">
        <v>19</v>
      </c>
      <c r="F4418" s="43">
        <v>1192420</v>
      </c>
      <c r="G4418" s="43">
        <v>0.1</v>
      </c>
      <c r="H4418" s="43">
        <v>119242</v>
      </c>
      <c r="I4418" s="43" t="s">
        <v>75</v>
      </c>
      <c r="J4418" s="43" t="s">
        <v>144</v>
      </c>
      <c r="K4418" s="43">
        <f t="shared" ref="K4418:K4481" si="552">YEAR(D4418)</f>
        <v>2009</v>
      </c>
      <c r="L4418" s="43">
        <f t="shared" ref="L4418:L4481" si="553">IF(B4418="Order Finished",1,0)</f>
        <v>1</v>
      </c>
      <c r="M4418" s="43">
        <f t="shared" ref="M4418:M4481" si="554">IF(B4418="Order Returned",1,0)</f>
        <v>0</v>
      </c>
      <c r="N4418" s="43">
        <f t="shared" ref="N4418:N4481" si="555">IF(B4418="Order Cancelled",0,1)</f>
        <v>1</v>
      </c>
      <c r="O4418" s="43" t="str">
        <f t="shared" ref="O4418:O4481" si="556">IF(G4418=0,"A: 0%",IF(G4418&lt;=0.03,"B: 1-3%",IF(G4418&lt;=0.06,"C: 4-6%","D: 7%+")))</f>
        <v>D: 7%+</v>
      </c>
      <c r="P4418" s="45">
        <f t="shared" ref="P4418:P4481" si="557">IF(L4418=1,F4418-H4418,0)</f>
        <v>1073178</v>
      </c>
      <c r="Q4418" s="45">
        <f>IF(L4418=1,F4418*INDEX(Asumsi!$B$5:$B$7,MATCH(I4418,Asumsi!$A$5:$A$7,0))-H4418,0)</f>
        <v>238484</v>
      </c>
      <c r="R4418" s="46">
        <f>MIN(G4418,INDEX(Asumsi!$C$5:$C$7,MATCH(I4418,Asumsi!$A$5:$A$7,0)))</f>
        <v>0.03</v>
      </c>
      <c r="S4418" s="43">
        <f t="shared" ref="S4418:S4481" si="558">IF(G4418&gt;R4418,1,0)</f>
        <v>1</v>
      </c>
      <c r="T4418" s="45">
        <f t="shared" ref="T4418:T4481" si="559">IF(L4418=1,F4418*(G4418-R4418),0)</f>
        <v>83469.400000000009</v>
      </c>
      <c r="U4418" s="45">
        <f>IF(L4418=1,F4418*INDEX(Asumsi!$B$5:$B$7,MATCH(I4418,Asumsi!$A$5:$A$7,0))-F4418*R4418,0)</f>
        <v>321953.40000000002</v>
      </c>
      <c r="V4418" s="45">
        <f>IF(S4418=1,U4418*(1-Asumsi!$B$10),U4418)</f>
        <v>305855.73</v>
      </c>
    </row>
    <row r="4419" spans="1:22" x14ac:dyDescent="0.35">
      <c r="A4419" s="43">
        <v>10277</v>
      </c>
      <c r="B4419" s="43" t="s">
        <v>202</v>
      </c>
      <c r="C4419" s="43" t="s">
        <v>655</v>
      </c>
      <c r="D4419" s="44">
        <v>39910</v>
      </c>
      <c r="E4419" s="43">
        <v>36</v>
      </c>
      <c r="F4419" s="43">
        <v>4289848</v>
      </c>
      <c r="G4419" s="43">
        <v>0</v>
      </c>
      <c r="H4419" s="43">
        <v>0</v>
      </c>
      <c r="I4419" s="43" t="s">
        <v>77</v>
      </c>
      <c r="J4419" s="43" t="s">
        <v>137</v>
      </c>
      <c r="K4419" s="43">
        <f t="shared" si="552"/>
        <v>2009</v>
      </c>
      <c r="L4419" s="43">
        <f t="shared" si="553"/>
        <v>1</v>
      </c>
      <c r="M4419" s="43">
        <f t="shared" si="554"/>
        <v>0</v>
      </c>
      <c r="N4419" s="43">
        <f t="shared" si="555"/>
        <v>1</v>
      </c>
      <c r="O4419" s="43" t="str">
        <f t="shared" si="556"/>
        <v>A: 0%</v>
      </c>
      <c r="P4419" s="45">
        <f t="shared" si="557"/>
        <v>4289848</v>
      </c>
      <c r="Q4419" s="45">
        <f>IF(L4419=1,F4419*INDEX(Asumsi!$B$5:$B$7,MATCH(I4419,Asumsi!$A$5:$A$7,0))-H4419,0)</f>
        <v>1286954.3999999999</v>
      </c>
      <c r="R4419" s="46">
        <f>MIN(G4419,INDEX(Asumsi!$C$5:$C$7,MATCH(I4419,Asumsi!$A$5:$A$7,0)))</f>
        <v>0</v>
      </c>
      <c r="S4419" s="43">
        <f t="shared" si="558"/>
        <v>0</v>
      </c>
      <c r="T4419" s="45">
        <f t="shared" si="559"/>
        <v>0</v>
      </c>
      <c r="U4419" s="45">
        <f>IF(L4419=1,F4419*INDEX(Asumsi!$B$5:$B$7,MATCH(I4419,Asumsi!$A$5:$A$7,0))-F4419*R4419,0)</f>
        <v>1286954.3999999999</v>
      </c>
      <c r="V4419" s="45">
        <f>IF(S4419=1,U4419*(1-Asumsi!$B$10),U4419)</f>
        <v>1286954.3999999999</v>
      </c>
    </row>
    <row r="4420" spans="1:22" x14ac:dyDescent="0.35">
      <c r="A4420" s="43">
        <v>10305</v>
      </c>
      <c r="B4420" s="43" t="s">
        <v>202</v>
      </c>
      <c r="C4420" s="43" t="s">
        <v>618</v>
      </c>
      <c r="D4420" s="44">
        <v>40001</v>
      </c>
      <c r="E4420" s="43">
        <v>12</v>
      </c>
      <c r="F4420" s="43">
        <v>131780</v>
      </c>
      <c r="G4420" s="43">
        <v>0.03</v>
      </c>
      <c r="H4420" s="43">
        <v>3953</v>
      </c>
      <c r="I4420" s="43" t="s">
        <v>75</v>
      </c>
      <c r="J4420" s="43" t="s">
        <v>144</v>
      </c>
      <c r="K4420" s="43">
        <f t="shared" si="552"/>
        <v>2009</v>
      </c>
      <c r="L4420" s="43">
        <f t="shared" si="553"/>
        <v>1</v>
      </c>
      <c r="M4420" s="43">
        <f t="shared" si="554"/>
        <v>0</v>
      </c>
      <c r="N4420" s="43">
        <f t="shared" si="555"/>
        <v>1</v>
      </c>
      <c r="O4420" s="43" t="str">
        <f t="shared" si="556"/>
        <v>B: 1-3%</v>
      </c>
      <c r="P4420" s="45">
        <f t="shared" si="557"/>
        <v>127827</v>
      </c>
      <c r="Q4420" s="45">
        <f>IF(L4420=1,F4420*INDEX(Asumsi!$B$5:$B$7,MATCH(I4420,Asumsi!$A$5:$A$7,0))-H4420,0)</f>
        <v>35581</v>
      </c>
      <c r="R4420" s="46">
        <f>MIN(G4420,INDEX(Asumsi!$C$5:$C$7,MATCH(I4420,Asumsi!$A$5:$A$7,0)))</f>
        <v>0.03</v>
      </c>
      <c r="S4420" s="43">
        <f t="shared" si="558"/>
        <v>0</v>
      </c>
      <c r="T4420" s="45">
        <f t="shared" si="559"/>
        <v>0</v>
      </c>
      <c r="U4420" s="45">
        <f>IF(L4420=1,F4420*INDEX(Asumsi!$B$5:$B$7,MATCH(I4420,Asumsi!$A$5:$A$7,0))-F4420*R4420,0)</f>
        <v>35580.6</v>
      </c>
      <c r="V4420" s="45">
        <f>IF(S4420=1,U4420*(1-Asumsi!$B$10),U4420)</f>
        <v>35580.6</v>
      </c>
    </row>
    <row r="4421" spans="1:22" x14ac:dyDescent="0.35">
      <c r="A4421" s="43">
        <v>10339</v>
      </c>
      <c r="B4421" s="43" t="s">
        <v>202</v>
      </c>
      <c r="C4421" s="43" t="s">
        <v>604</v>
      </c>
      <c r="D4421" s="44">
        <v>40827</v>
      </c>
      <c r="E4421" s="43">
        <v>49</v>
      </c>
      <c r="F4421" s="43">
        <v>19504500</v>
      </c>
      <c r="G4421" s="43">
        <v>0.09</v>
      </c>
      <c r="H4421" s="43">
        <v>1755405</v>
      </c>
      <c r="I4421" s="43" t="s">
        <v>75</v>
      </c>
      <c r="J4421" s="43" t="s">
        <v>144</v>
      </c>
      <c r="K4421" s="43">
        <f t="shared" si="552"/>
        <v>2011</v>
      </c>
      <c r="L4421" s="43">
        <f t="shared" si="553"/>
        <v>1</v>
      </c>
      <c r="M4421" s="43">
        <f t="shared" si="554"/>
        <v>0</v>
      </c>
      <c r="N4421" s="43">
        <f t="shared" si="555"/>
        <v>1</v>
      </c>
      <c r="O4421" s="43" t="str">
        <f t="shared" si="556"/>
        <v>D: 7%+</v>
      </c>
      <c r="P4421" s="45">
        <f t="shared" si="557"/>
        <v>17749095</v>
      </c>
      <c r="Q4421" s="45">
        <f>IF(L4421=1,F4421*INDEX(Asumsi!$B$5:$B$7,MATCH(I4421,Asumsi!$A$5:$A$7,0))-H4421,0)</f>
        <v>4095945</v>
      </c>
      <c r="R4421" s="46">
        <f>MIN(G4421,INDEX(Asumsi!$C$5:$C$7,MATCH(I4421,Asumsi!$A$5:$A$7,0)))</f>
        <v>0.03</v>
      </c>
      <c r="S4421" s="43">
        <f t="shared" si="558"/>
        <v>1</v>
      </c>
      <c r="T4421" s="45">
        <f t="shared" si="559"/>
        <v>1170270</v>
      </c>
      <c r="U4421" s="45">
        <f>IF(L4421=1,F4421*INDEX(Asumsi!$B$5:$B$7,MATCH(I4421,Asumsi!$A$5:$A$7,0))-F4421*R4421,0)</f>
        <v>5266215</v>
      </c>
      <c r="V4421" s="45">
        <f>IF(S4421=1,U4421*(1-Asumsi!$B$10),U4421)</f>
        <v>5002904.25</v>
      </c>
    </row>
    <row r="4422" spans="1:22" x14ac:dyDescent="0.35">
      <c r="A4422" s="43">
        <v>10466</v>
      </c>
      <c r="B4422" s="43" t="s">
        <v>202</v>
      </c>
      <c r="C4422" s="43" t="s">
        <v>588</v>
      </c>
      <c r="D4422" s="44">
        <v>41268</v>
      </c>
      <c r="E4422" s="43">
        <v>27</v>
      </c>
      <c r="F4422" s="43">
        <v>229720</v>
      </c>
      <c r="G4422" s="43">
        <v>7.0000000000000007E-2</v>
      </c>
      <c r="H4422" s="43">
        <v>16080</v>
      </c>
      <c r="I4422" s="43" t="s">
        <v>76</v>
      </c>
      <c r="J4422" s="43" t="s">
        <v>147</v>
      </c>
      <c r="K4422" s="43">
        <f t="shared" si="552"/>
        <v>2012</v>
      </c>
      <c r="L4422" s="43">
        <f t="shared" si="553"/>
        <v>1</v>
      </c>
      <c r="M4422" s="43">
        <f t="shared" si="554"/>
        <v>0</v>
      </c>
      <c r="N4422" s="43">
        <f t="shared" si="555"/>
        <v>1</v>
      </c>
      <c r="O4422" s="43" t="str">
        <f t="shared" si="556"/>
        <v>D: 7%+</v>
      </c>
      <c r="P4422" s="45">
        <f t="shared" si="557"/>
        <v>213640</v>
      </c>
      <c r="Q4422" s="45">
        <f>IF(L4422=1,F4422*INDEX(Asumsi!$B$5:$B$7,MATCH(I4422,Asumsi!$A$5:$A$7,0))-H4422,0)</f>
        <v>52836</v>
      </c>
      <c r="R4422" s="46">
        <f>MIN(G4422,INDEX(Asumsi!$C$5:$C$7,MATCH(I4422,Asumsi!$A$5:$A$7,0)))</f>
        <v>0.05</v>
      </c>
      <c r="S4422" s="43">
        <f t="shared" si="558"/>
        <v>1</v>
      </c>
      <c r="T4422" s="45">
        <f t="shared" si="559"/>
        <v>4594.4000000000005</v>
      </c>
      <c r="U4422" s="45">
        <f>IF(L4422=1,F4422*INDEX(Asumsi!$B$5:$B$7,MATCH(I4422,Asumsi!$A$5:$A$7,0))-F4422*R4422,0)</f>
        <v>57430</v>
      </c>
      <c r="V4422" s="45">
        <f>IF(S4422=1,U4422*(1-Asumsi!$B$10),U4422)</f>
        <v>54558.5</v>
      </c>
    </row>
    <row r="4423" spans="1:22" x14ac:dyDescent="0.35">
      <c r="A4423" s="43">
        <v>10562</v>
      </c>
      <c r="B4423" s="43" t="s">
        <v>202</v>
      </c>
      <c r="C4423" s="43" t="s">
        <v>565</v>
      </c>
      <c r="D4423" s="44">
        <v>40128</v>
      </c>
      <c r="E4423" s="43">
        <v>10</v>
      </c>
      <c r="F4423" s="43">
        <v>1988080</v>
      </c>
      <c r="G4423" s="43">
        <v>0.03</v>
      </c>
      <c r="H4423" s="43">
        <v>59642</v>
      </c>
      <c r="I4423" s="43" t="s">
        <v>76</v>
      </c>
      <c r="J4423" s="43" t="s">
        <v>140</v>
      </c>
      <c r="K4423" s="43">
        <f t="shared" si="552"/>
        <v>2009</v>
      </c>
      <c r="L4423" s="43">
        <f t="shared" si="553"/>
        <v>1</v>
      </c>
      <c r="M4423" s="43">
        <f t="shared" si="554"/>
        <v>0</v>
      </c>
      <c r="N4423" s="43">
        <f t="shared" si="555"/>
        <v>1</v>
      </c>
      <c r="O4423" s="43" t="str">
        <f t="shared" si="556"/>
        <v>B: 1-3%</v>
      </c>
      <c r="P4423" s="45">
        <f t="shared" si="557"/>
        <v>1928438</v>
      </c>
      <c r="Q4423" s="45">
        <f>IF(L4423=1,F4423*INDEX(Asumsi!$B$5:$B$7,MATCH(I4423,Asumsi!$A$5:$A$7,0))-H4423,0)</f>
        <v>536782</v>
      </c>
      <c r="R4423" s="46">
        <f>MIN(G4423,INDEX(Asumsi!$C$5:$C$7,MATCH(I4423,Asumsi!$A$5:$A$7,0)))</f>
        <v>0.03</v>
      </c>
      <c r="S4423" s="43">
        <f t="shared" si="558"/>
        <v>0</v>
      </c>
      <c r="T4423" s="45">
        <f t="shared" si="559"/>
        <v>0</v>
      </c>
      <c r="U4423" s="45">
        <f>IF(L4423=1,F4423*INDEX(Asumsi!$B$5:$B$7,MATCH(I4423,Asumsi!$A$5:$A$7,0))-F4423*R4423,0)</f>
        <v>536781.6</v>
      </c>
      <c r="V4423" s="45">
        <f>IF(S4423=1,U4423*(1-Asumsi!$B$10),U4423)</f>
        <v>536781.6</v>
      </c>
    </row>
    <row r="4424" spans="1:22" x14ac:dyDescent="0.35">
      <c r="A4424" s="43">
        <v>10563</v>
      </c>
      <c r="B4424" s="43" t="s">
        <v>202</v>
      </c>
      <c r="C4424" s="43" t="s">
        <v>618</v>
      </c>
      <c r="D4424" s="44">
        <v>40450</v>
      </c>
      <c r="E4424" s="43">
        <v>38</v>
      </c>
      <c r="F4424" s="43">
        <v>20446380</v>
      </c>
      <c r="G4424" s="43">
        <v>0.08</v>
      </c>
      <c r="H4424" s="43">
        <v>1635710</v>
      </c>
      <c r="I4424" s="43" t="s">
        <v>76</v>
      </c>
      <c r="J4424" s="43" t="s">
        <v>141</v>
      </c>
      <c r="K4424" s="43">
        <f t="shared" si="552"/>
        <v>2010</v>
      </c>
      <c r="L4424" s="43">
        <f t="shared" si="553"/>
        <v>1</v>
      </c>
      <c r="M4424" s="43">
        <f t="shared" si="554"/>
        <v>0</v>
      </c>
      <c r="N4424" s="43">
        <f t="shared" si="555"/>
        <v>1</v>
      </c>
      <c r="O4424" s="43" t="str">
        <f t="shared" si="556"/>
        <v>D: 7%+</v>
      </c>
      <c r="P4424" s="45">
        <f t="shared" si="557"/>
        <v>18810670</v>
      </c>
      <c r="Q4424" s="45">
        <f>IF(L4424=1,F4424*INDEX(Asumsi!$B$5:$B$7,MATCH(I4424,Asumsi!$A$5:$A$7,0))-H4424,0)</f>
        <v>4498204</v>
      </c>
      <c r="R4424" s="46">
        <f>MIN(G4424,INDEX(Asumsi!$C$5:$C$7,MATCH(I4424,Asumsi!$A$5:$A$7,0)))</f>
        <v>0.05</v>
      </c>
      <c r="S4424" s="43">
        <f t="shared" si="558"/>
        <v>1</v>
      </c>
      <c r="T4424" s="45">
        <f t="shared" si="559"/>
        <v>613391.4</v>
      </c>
      <c r="U4424" s="45">
        <f>IF(L4424=1,F4424*INDEX(Asumsi!$B$5:$B$7,MATCH(I4424,Asumsi!$A$5:$A$7,0))-F4424*R4424,0)</f>
        <v>5111595</v>
      </c>
      <c r="V4424" s="45">
        <f>IF(S4424=1,U4424*(1-Asumsi!$B$10),U4424)</f>
        <v>4856015.25</v>
      </c>
    </row>
    <row r="4425" spans="1:22" x14ac:dyDescent="0.35">
      <c r="A4425" s="43">
        <v>10658</v>
      </c>
      <c r="B4425" s="43" t="s">
        <v>202</v>
      </c>
      <c r="C4425" s="43" t="s">
        <v>615</v>
      </c>
      <c r="D4425" s="44">
        <v>40052</v>
      </c>
      <c r="E4425" s="43">
        <v>31</v>
      </c>
      <c r="F4425" s="43">
        <v>525080</v>
      </c>
      <c r="G4425" s="43">
        <v>0.04</v>
      </c>
      <c r="H4425" s="43">
        <v>21003</v>
      </c>
      <c r="I4425" s="43" t="s">
        <v>77</v>
      </c>
      <c r="J4425" s="43" t="s">
        <v>142</v>
      </c>
      <c r="K4425" s="43">
        <f t="shared" si="552"/>
        <v>2009</v>
      </c>
      <c r="L4425" s="43">
        <f t="shared" si="553"/>
        <v>1</v>
      </c>
      <c r="M4425" s="43">
        <f t="shared" si="554"/>
        <v>0</v>
      </c>
      <c r="N4425" s="43">
        <f t="shared" si="555"/>
        <v>1</v>
      </c>
      <c r="O4425" s="43" t="str">
        <f t="shared" si="556"/>
        <v>C: 4-6%</v>
      </c>
      <c r="P4425" s="45">
        <f t="shared" si="557"/>
        <v>504077</v>
      </c>
      <c r="Q4425" s="45">
        <f>IF(L4425=1,F4425*INDEX(Asumsi!$B$5:$B$7,MATCH(I4425,Asumsi!$A$5:$A$7,0))-H4425,0)</f>
        <v>136521</v>
      </c>
      <c r="R4425" s="46">
        <f>MIN(G4425,INDEX(Asumsi!$C$5:$C$7,MATCH(I4425,Asumsi!$A$5:$A$7,0)))</f>
        <v>0.04</v>
      </c>
      <c r="S4425" s="43">
        <f t="shared" si="558"/>
        <v>0</v>
      </c>
      <c r="T4425" s="45">
        <f t="shared" si="559"/>
        <v>0</v>
      </c>
      <c r="U4425" s="45">
        <f>IF(L4425=1,F4425*INDEX(Asumsi!$B$5:$B$7,MATCH(I4425,Asumsi!$A$5:$A$7,0))-F4425*R4425,0)</f>
        <v>136520.79999999999</v>
      </c>
      <c r="V4425" s="45">
        <f>IF(S4425=1,U4425*(1-Asumsi!$B$10),U4425)</f>
        <v>136520.79999999999</v>
      </c>
    </row>
    <row r="4426" spans="1:22" x14ac:dyDescent="0.35">
      <c r="A4426" s="43">
        <v>10662</v>
      </c>
      <c r="B4426" s="43" t="s">
        <v>209</v>
      </c>
      <c r="C4426" s="43" t="s">
        <v>602</v>
      </c>
      <c r="D4426" s="44">
        <v>40675</v>
      </c>
      <c r="E4426" s="43">
        <v>45</v>
      </c>
      <c r="F4426" s="43">
        <v>566260</v>
      </c>
      <c r="G4426" s="43">
        <v>0.08</v>
      </c>
      <c r="H4426" s="43">
        <v>45301</v>
      </c>
      <c r="I4426" s="43" t="s">
        <v>76</v>
      </c>
      <c r="J4426" s="43" t="s">
        <v>145</v>
      </c>
      <c r="K4426" s="43">
        <f t="shared" si="552"/>
        <v>2011</v>
      </c>
      <c r="L4426" s="43">
        <f t="shared" si="553"/>
        <v>0</v>
      </c>
      <c r="M4426" s="43">
        <f t="shared" si="554"/>
        <v>1</v>
      </c>
      <c r="N4426" s="43">
        <f t="shared" si="555"/>
        <v>1</v>
      </c>
      <c r="O4426" s="43" t="str">
        <f t="shared" si="556"/>
        <v>D: 7%+</v>
      </c>
      <c r="P4426" s="45">
        <f t="shared" si="557"/>
        <v>0</v>
      </c>
      <c r="Q4426" s="45">
        <f>IF(L4426=1,F4426*INDEX(Asumsi!$B$5:$B$7,MATCH(I4426,Asumsi!$A$5:$A$7,0))-H4426,0)</f>
        <v>0</v>
      </c>
      <c r="R4426" s="46">
        <f>MIN(G4426,INDEX(Asumsi!$C$5:$C$7,MATCH(I4426,Asumsi!$A$5:$A$7,0)))</f>
        <v>0.05</v>
      </c>
      <c r="S4426" s="43">
        <f t="shared" si="558"/>
        <v>1</v>
      </c>
      <c r="T4426" s="45">
        <f t="shared" si="559"/>
        <v>0</v>
      </c>
      <c r="U4426" s="45">
        <f>IF(L4426=1,F4426*INDEX(Asumsi!$B$5:$B$7,MATCH(I4426,Asumsi!$A$5:$A$7,0))-F4426*R4426,0)</f>
        <v>0</v>
      </c>
      <c r="V4426" s="45">
        <f>IF(S4426=1,U4426*(1-Asumsi!$B$10),U4426)</f>
        <v>0</v>
      </c>
    </row>
    <row r="4427" spans="1:22" x14ac:dyDescent="0.35">
      <c r="A4427" s="43">
        <v>10948</v>
      </c>
      <c r="B4427" s="43" t="s">
        <v>202</v>
      </c>
      <c r="C4427" s="43" t="s">
        <v>554</v>
      </c>
      <c r="D4427" s="44">
        <v>41134</v>
      </c>
      <c r="E4427" s="43">
        <v>50</v>
      </c>
      <c r="F4427" s="43">
        <v>386220</v>
      </c>
      <c r="G4427" s="43">
        <v>0.08</v>
      </c>
      <c r="H4427" s="43">
        <v>30898</v>
      </c>
      <c r="I4427" s="43" t="s">
        <v>76</v>
      </c>
      <c r="J4427" s="43" t="s">
        <v>138</v>
      </c>
      <c r="K4427" s="43">
        <f t="shared" si="552"/>
        <v>2012</v>
      </c>
      <c r="L4427" s="43">
        <f t="shared" si="553"/>
        <v>1</v>
      </c>
      <c r="M4427" s="43">
        <f t="shared" si="554"/>
        <v>0</v>
      </c>
      <c r="N4427" s="43">
        <f t="shared" si="555"/>
        <v>1</v>
      </c>
      <c r="O4427" s="43" t="str">
        <f t="shared" si="556"/>
        <v>D: 7%+</v>
      </c>
      <c r="P4427" s="45">
        <f t="shared" si="557"/>
        <v>355322</v>
      </c>
      <c r="Q4427" s="45">
        <f>IF(L4427=1,F4427*INDEX(Asumsi!$B$5:$B$7,MATCH(I4427,Asumsi!$A$5:$A$7,0))-H4427,0)</f>
        <v>84968</v>
      </c>
      <c r="R4427" s="46">
        <f>MIN(G4427,INDEX(Asumsi!$C$5:$C$7,MATCH(I4427,Asumsi!$A$5:$A$7,0)))</f>
        <v>0.05</v>
      </c>
      <c r="S4427" s="43">
        <f t="shared" si="558"/>
        <v>1</v>
      </c>
      <c r="T4427" s="45">
        <f t="shared" si="559"/>
        <v>11586.6</v>
      </c>
      <c r="U4427" s="45">
        <f>IF(L4427=1,F4427*INDEX(Asumsi!$B$5:$B$7,MATCH(I4427,Asumsi!$A$5:$A$7,0))-F4427*R4427,0)</f>
        <v>96555</v>
      </c>
      <c r="V4427" s="45">
        <f>IF(S4427=1,U4427*(1-Asumsi!$B$10),U4427)</f>
        <v>91727.25</v>
      </c>
    </row>
    <row r="4428" spans="1:22" x14ac:dyDescent="0.35">
      <c r="A4428" s="43">
        <v>11014</v>
      </c>
      <c r="B4428" s="43" t="s">
        <v>202</v>
      </c>
      <c r="C4428" s="43" t="s">
        <v>925</v>
      </c>
      <c r="D4428" s="44">
        <v>40428</v>
      </c>
      <c r="E4428" s="43">
        <v>13</v>
      </c>
      <c r="F4428" s="43">
        <v>317580</v>
      </c>
      <c r="G4428" s="43">
        <v>0.05</v>
      </c>
      <c r="H4428" s="43">
        <v>15879</v>
      </c>
      <c r="I4428" s="43" t="s">
        <v>76</v>
      </c>
      <c r="J4428" s="43" t="s">
        <v>138</v>
      </c>
      <c r="K4428" s="43">
        <f t="shared" si="552"/>
        <v>2010</v>
      </c>
      <c r="L4428" s="43">
        <f t="shared" si="553"/>
        <v>1</v>
      </c>
      <c r="M4428" s="43">
        <f t="shared" si="554"/>
        <v>0</v>
      </c>
      <c r="N4428" s="43">
        <f t="shared" si="555"/>
        <v>1</v>
      </c>
      <c r="O4428" s="43" t="str">
        <f t="shared" si="556"/>
        <v>C: 4-6%</v>
      </c>
      <c r="P4428" s="45">
        <f t="shared" si="557"/>
        <v>301701</v>
      </c>
      <c r="Q4428" s="45">
        <f>IF(L4428=1,F4428*INDEX(Asumsi!$B$5:$B$7,MATCH(I4428,Asumsi!$A$5:$A$7,0))-H4428,0)</f>
        <v>79395</v>
      </c>
      <c r="R4428" s="46">
        <f>MIN(G4428,INDEX(Asumsi!$C$5:$C$7,MATCH(I4428,Asumsi!$A$5:$A$7,0)))</f>
        <v>0.05</v>
      </c>
      <c r="S4428" s="43">
        <f t="shared" si="558"/>
        <v>0</v>
      </c>
      <c r="T4428" s="45">
        <f t="shared" si="559"/>
        <v>0</v>
      </c>
      <c r="U4428" s="45">
        <f>IF(L4428=1,F4428*INDEX(Asumsi!$B$5:$B$7,MATCH(I4428,Asumsi!$A$5:$A$7,0))-F4428*R4428,0)</f>
        <v>79395</v>
      </c>
      <c r="V4428" s="45">
        <f>IF(S4428=1,U4428*(1-Asumsi!$B$10),U4428)</f>
        <v>79395</v>
      </c>
    </row>
    <row r="4429" spans="1:22" x14ac:dyDescent="0.35">
      <c r="A4429" s="43">
        <v>11077</v>
      </c>
      <c r="B4429" s="43" t="s">
        <v>202</v>
      </c>
      <c r="C4429" s="43" t="s">
        <v>915</v>
      </c>
      <c r="D4429" s="44">
        <v>39892</v>
      </c>
      <c r="E4429" s="43">
        <v>30</v>
      </c>
      <c r="F4429" s="43">
        <v>9240100</v>
      </c>
      <c r="G4429" s="43">
        <v>0.06</v>
      </c>
      <c r="H4429" s="43">
        <v>554406</v>
      </c>
      <c r="I4429" s="43" t="s">
        <v>75</v>
      </c>
      <c r="J4429" s="43" t="s">
        <v>143</v>
      </c>
      <c r="K4429" s="43">
        <f t="shared" si="552"/>
        <v>2009</v>
      </c>
      <c r="L4429" s="43">
        <f t="shared" si="553"/>
        <v>1</v>
      </c>
      <c r="M4429" s="43">
        <f t="shared" si="554"/>
        <v>0</v>
      </c>
      <c r="N4429" s="43">
        <f t="shared" si="555"/>
        <v>1</v>
      </c>
      <c r="O4429" s="43" t="str">
        <f t="shared" si="556"/>
        <v>C: 4-6%</v>
      </c>
      <c r="P4429" s="45">
        <f t="shared" si="557"/>
        <v>8685694</v>
      </c>
      <c r="Q4429" s="45">
        <f>IF(L4429=1,F4429*INDEX(Asumsi!$B$5:$B$7,MATCH(I4429,Asumsi!$A$5:$A$7,0))-H4429,0)</f>
        <v>2217624</v>
      </c>
      <c r="R4429" s="46">
        <f>MIN(G4429,INDEX(Asumsi!$C$5:$C$7,MATCH(I4429,Asumsi!$A$5:$A$7,0)))</f>
        <v>0.03</v>
      </c>
      <c r="S4429" s="43">
        <f t="shared" si="558"/>
        <v>1</v>
      </c>
      <c r="T4429" s="45">
        <f t="shared" si="559"/>
        <v>277203</v>
      </c>
      <c r="U4429" s="45">
        <f>IF(L4429=1,F4429*INDEX(Asumsi!$B$5:$B$7,MATCH(I4429,Asumsi!$A$5:$A$7,0))-F4429*R4429,0)</f>
        <v>2494827</v>
      </c>
      <c r="V4429" s="45">
        <f>IF(S4429=1,U4429*(1-Asumsi!$B$10),U4429)</f>
        <v>2370085.65</v>
      </c>
    </row>
    <row r="4430" spans="1:22" x14ac:dyDescent="0.35">
      <c r="A4430" s="43">
        <v>11174</v>
      </c>
      <c r="B4430" s="43" t="s">
        <v>202</v>
      </c>
      <c r="C4430" s="43" t="s">
        <v>588</v>
      </c>
      <c r="D4430" s="44">
        <v>39912</v>
      </c>
      <c r="E4430" s="43">
        <v>30</v>
      </c>
      <c r="F4430" s="43">
        <v>6394006</v>
      </c>
      <c r="G4430" s="43">
        <v>7.0000000000000007E-2</v>
      </c>
      <c r="H4430" s="43">
        <v>447580</v>
      </c>
      <c r="I4430" s="43" t="s">
        <v>77</v>
      </c>
      <c r="J4430" s="43" t="s">
        <v>137</v>
      </c>
      <c r="K4430" s="43">
        <f t="shared" si="552"/>
        <v>2009</v>
      </c>
      <c r="L4430" s="43">
        <f t="shared" si="553"/>
        <v>1</v>
      </c>
      <c r="M4430" s="43">
        <f t="shared" si="554"/>
        <v>0</v>
      </c>
      <c r="N4430" s="43">
        <f t="shared" si="555"/>
        <v>1</v>
      </c>
      <c r="O4430" s="43" t="str">
        <f t="shared" si="556"/>
        <v>D: 7%+</v>
      </c>
      <c r="P4430" s="45">
        <f t="shared" si="557"/>
        <v>5946426</v>
      </c>
      <c r="Q4430" s="45">
        <f>IF(L4430=1,F4430*INDEX(Asumsi!$B$5:$B$7,MATCH(I4430,Asumsi!$A$5:$A$7,0))-H4430,0)</f>
        <v>1470621.7999999998</v>
      </c>
      <c r="R4430" s="46">
        <f>MIN(G4430,INDEX(Asumsi!$C$5:$C$7,MATCH(I4430,Asumsi!$A$5:$A$7,0)))</f>
        <v>0.05</v>
      </c>
      <c r="S4430" s="43">
        <f t="shared" si="558"/>
        <v>1</v>
      </c>
      <c r="T4430" s="45">
        <f t="shared" si="559"/>
        <v>127880.12000000002</v>
      </c>
      <c r="U4430" s="45">
        <f>IF(L4430=1,F4430*INDEX(Asumsi!$B$5:$B$7,MATCH(I4430,Asumsi!$A$5:$A$7,0))-F4430*R4430,0)</f>
        <v>1598501.4999999998</v>
      </c>
      <c r="V4430" s="45">
        <f>IF(S4430=1,U4430*(1-Asumsi!$B$10),U4430)</f>
        <v>1518576.4249999998</v>
      </c>
    </row>
    <row r="4431" spans="1:22" x14ac:dyDescent="0.35">
      <c r="A4431" s="43">
        <v>11680</v>
      </c>
      <c r="B4431" s="43" t="s">
        <v>202</v>
      </c>
      <c r="C4431" s="43" t="s">
        <v>851</v>
      </c>
      <c r="D4431" s="44">
        <v>40060</v>
      </c>
      <c r="E4431" s="43">
        <v>50</v>
      </c>
      <c r="F4431" s="43">
        <v>14624063</v>
      </c>
      <c r="G4431" s="43">
        <v>0.06</v>
      </c>
      <c r="H4431" s="43">
        <v>877444</v>
      </c>
      <c r="I4431" s="43" t="s">
        <v>77</v>
      </c>
      <c r="J4431" s="43" t="s">
        <v>137</v>
      </c>
      <c r="K4431" s="43">
        <f t="shared" si="552"/>
        <v>2009</v>
      </c>
      <c r="L4431" s="43">
        <f t="shared" si="553"/>
        <v>1</v>
      </c>
      <c r="M4431" s="43">
        <f t="shared" si="554"/>
        <v>0</v>
      </c>
      <c r="N4431" s="43">
        <f t="shared" si="555"/>
        <v>1</v>
      </c>
      <c r="O4431" s="43" t="str">
        <f t="shared" si="556"/>
        <v>C: 4-6%</v>
      </c>
      <c r="P4431" s="45">
        <f t="shared" si="557"/>
        <v>13746619</v>
      </c>
      <c r="Q4431" s="45">
        <f>IF(L4431=1,F4431*INDEX(Asumsi!$B$5:$B$7,MATCH(I4431,Asumsi!$A$5:$A$7,0))-H4431,0)</f>
        <v>3509774.8999999994</v>
      </c>
      <c r="R4431" s="46">
        <f>MIN(G4431,INDEX(Asumsi!$C$5:$C$7,MATCH(I4431,Asumsi!$A$5:$A$7,0)))</f>
        <v>0.05</v>
      </c>
      <c r="S4431" s="43">
        <f t="shared" si="558"/>
        <v>1</v>
      </c>
      <c r="T4431" s="45">
        <f t="shared" si="559"/>
        <v>146240.62999999992</v>
      </c>
      <c r="U4431" s="45">
        <f>IF(L4431=1,F4431*INDEX(Asumsi!$B$5:$B$7,MATCH(I4431,Asumsi!$A$5:$A$7,0))-F4431*R4431,0)</f>
        <v>3656015.7499999995</v>
      </c>
      <c r="V4431" s="45">
        <f>IF(S4431=1,U4431*(1-Asumsi!$B$10),U4431)</f>
        <v>3473214.9624999994</v>
      </c>
    </row>
    <row r="4432" spans="1:22" x14ac:dyDescent="0.35">
      <c r="A4432" s="43">
        <v>11682</v>
      </c>
      <c r="B4432" s="43" t="s">
        <v>209</v>
      </c>
      <c r="C4432" s="43" t="s">
        <v>566</v>
      </c>
      <c r="D4432" s="44">
        <v>40363</v>
      </c>
      <c r="E4432" s="43">
        <v>5</v>
      </c>
      <c r="F4432" s="43">
        <v>204360</v>
      </c>
      <c r="G4432" s="43">
        <v>0.09</v>
      </c>
      <c r="H4432" s="43">
        <v>18392</v>
      </c>
      <c r="I4432" s="43" t="s">
        <v>77</v>
      </c>
      <c r="J4432" s="43" t="s">
        <v>142</v>
      </c>
      <c r="K4432" s="43">
        <f t="shared" si="552"/>
        <v>2010</v>
      </c>
      <c r="L4432" s="43">
        <f t="shared" si="553"/>
        <v>0</v>
      </c>
      <c r="M4432" s="43">
        <f t="shared" si="554"/>
        <v>1</v>
      </c>
      <c r="N4432" s="43">
        <f t="shared" si="555"/>
        <v>1</v>
      </c>
      <c r="O4432" s="43" t="str">
        <f t="shared" si="556"/>
        <v>D: 7%+</v>
      </c>
      <c r="P4432" s="45">
        <f t="shared" si="557"/>
        <v>0</v>
      </c>
      <c r="Q4432" s="45">
        <f>IF(L4432=1,F4432*INDEX(Asumsi!$B$5:$B$7,MATCH(I4432,Asumsi!$A$5:$A$7,0))-H4432,0)</f>
        <v>0</v>
      </c>
      <c r="R4432" s="46">
        <f>MIN(G4432,INDEX(Asumsi!$C$5:$C$7,MATCH(I4432,Asumsi!$A$5:$A$7,0)))</f>
        <v>0.05</v>
      </c>
      <c r="S4432" s="43">
        <f t="shared" si="558"/>
        <v>1</v>
      </c>
      <c r="T4432" s="45">
        <f t="shared" si="559"/>
        <v>0</v>
      </c>
      <c r="U4432" s="45">
        <f>IF(L4432=1,F4432*INDEX(Asumsi!$B$5:$B$7,MATCH(I4432,Asumsi!$A$5:$A$7,0))-F4432*R4432,0)</f>
        <v>0</v>
      </c>
      <c r="V4432" s="45">
        <f>IF(S4432=1,U4432*(1-Asumsi!$B$10),U4432)</f>
        <v>0</v>
      </c>
    </row>
    <row r="4433" spans="1:22" x14ac:dyDescent="0.35">
      <c r="A4433" s="43">
        <v>11714</v>
      </c>
      <c r="B4433" s="43" t="s">
        <v>202</v>
      </c>
      <c r="C4433" s="43" t="s">
        <v>918</v>
      </c>
      <c r="D4433" s="44">
        <v>40029</v>
      </c>
      <c r="E4433" s="43">
        <v>1</v>
      </c>
      <c r="F4433" s="43">
        <v>7003580</v>
      </c>
      <c r="G4433" s="43">
        <v>0.01</v>
      </c>
      <c r="H4433" s="43">
        <v>70036</v>
      </c>
      <c r="I4433" s="43" t="s">
        <v>77</v>
      </c>
      <c r="J4433" s="43" t="s">
        <v>134</v>
      </c>
      <c r="K4433" s="43">
        <f t="shared" si="552"/>
        <v>2009</v>
      </c>
      <c r="L4433" s="43">
        <f t="shared" si="553"/>
        <v>1</v>
      </c>
      <c r="M4433" s="43">
        <f t="shared" si="554"/>
        <v>0</v>
      </c>
      <c r="N4433" s="43">
        <f t="shared" si="555"/>
        <v>1</v>
      </c>
      <c r="O4433" s="43" t="str">
        <f t="shared" si="556"/>
        <v>B: 1-3%</v>
      </c>
      <c r="P4433" s="45">
        <f t="shared" si="557"/>
        <v>6933544</v>
      </c>
      <c r="Q4433" s="45">
        <f>IF(L4433=1,F4433*INDEX(Asumsi!$B$5:$B$7,MATCH(I4433,Asumsi!$A$5:$A$7,0))-H4433,0)</f>
        <v>2031038</v>
      </c>
      <c r="R4433" s="46">
        <f>MIN(G4433,INDEX(Asumsi!$C$5:$C$7,MATCH(I4433,Asumsi!$A$5:$A$7,0)))</f>
        <v>0.01</v>
      </c>
      <c r="S4433" s="43">
        <f t="shared" si="558"/>
        <v>0</v>
      </c>
      <c r="T4433" s="45">
        <f t="shared" si="559"/>
        <v>0</v>
      </c>
      <c r="U4433" s="45">
        <f>IF(L4433=1,F4433*INDEX(Asumsi!$B$5:$B$7,MATCH(I4433,Asumsi!$A$5:$A$7,0))-F4433*R4433,0)</f>
        <v>2031038.2</v>
      </c>
      <c r="V4433" s="45">
        <f>IF(S4433=1,U4433*(1-Asumsi!$B$10),U4433)</f>
        <v>2031038.2</v>
      </c>
    </row>
    <row r="4434" spans="1:22" x14ac:dyDescent="0.35">
      <c r="A4434" s="43">
        <v>11748</v>
      </c>
      <c r="B4434" s="43" t="s">
        <v>209</v>
      </c>
      <c r="C4434" s="43" t="s">
        <v>918</v>
      </c>
      <c r="D4434" s="44">
        <v>39967</v>
      </c>
      <c r="E4434" s="43">
        <v>23</v>
      </c>
      <c r="F4434" s="43">
        <v>7006240</v>
      </c>
      <c r="G4434" s="43">
        <v>0.01</v>
      </c>
      <c r="H4434" s="43">
        <v>70062</v>
      </c>
      <c r="I4434" s="43" t="s">
        <v>75</v>
      </c>
      <c r="J4434" s="43" t="s">
        <v>136</v>
      </c>
      <c r="K4434" s="43">
        <f t="shared" si="552"/>
        <v>2009</v>
      </c>
      <c r="L4434" s="43">
        <f t="shared" si="553"/>
        <v>0</v>
      </c>
      <c r="M4434" s="43">
        <f t="shared" si="554"/>
        <v>1</v>
      </c>
      <c r="N4434" s="43">
        <f t="shared" si="555"/>
        <v>1</v>
      </c>
      <c r="O4434" s="43" t="str">
        <f t="shared" si="556"/>
        <v>B: 1-3%</v>
      </c>
      <c r="P4434" s="45">
        <f t="shared" si="557"/>
        <v>0</v>
      </c>
      <c r="Q4434" s="45">
        <f>IF(L4434=1,F4434*INDEX(Asumsi!$B$5:$B$7,MATCH(I4434,Asumsi!$A$5:$A$7,0))-H4434,0)</f>
        <v>0</v>
      </c>
      <c r="R4434" s="46">
        <f>MIN(G4434,INDEX(Asumsi!$C$5:$C$7,MATCH(I4434,Asumsi!$A$5:$A$7,0)))</f>
        <v>0.01</v>
      </c>
      <c r="S4434" s="43">
        <f t="shared" si="558"/>
        <v>0</v>
      </c>
      <c r="T4434" s="45">
        <f t="shared" si="559"/>
        <v>0</v>
      </c>
      <c r="U4434" s="45">
        <f>IF(L4434=1,F4434*INDEX(Asumsi!$B$5:$B$7,MATCH(I4434,Asumsi!$A$5:$A$7,0))-F4434*R4434,0)</f>
        <v>0</v>
      </c>
      <c r="V4434" s="45">
        <f>IF(S4434=1,U4434*(1-Asumsi!$B$10),U4434)</f>
        <v>0</v>
      </c>
    </row>
    <row r="4435" spans="1:22" x14ac:dyDescent="0.35">
      <c r="A4435" s="43">
        <v>11780</v>
      </c>
      <c r="B4435" s="43" t="s">
        <v>202</v>
      </c>
      <c r="C4435" s="43" t="s">
        <v>564</v>
      </c>
      <c r="D4435" s="44">
        <v>40442</v>
      </c>
      <c r="E4435" s="43">
        <v>7</v>
      </c>
      <c r="F4435" s="43">
        <v>108460</v>
      </c>
      <c r="G4435" s="43">
        <v>0.08</v>
      </c>
      <c r="H4435" s="43">
        <v>8677</v>
      </c>
      <c r="I4435" s="43" t="s">
        <v>76</v>
      </c>
      <c r="J4435" s="43" t="s">
        <v>145</v>
      </c>
      <c r="K4435" s="43">
        <f t="shared" si="552"/>
        <v>2010</v>
      </c>
      <c r="L4435" s="43">
        <f t="shared" si="553"/>
        <v>1</v>
      </c>
      <c r="M4435" s="43">
        <f t="shared" si="554"/>
        <v>0</v>
      </c>
      <c r="N4435" s="43">
        <f t="shared" si="555"/>
        <v>1</v>
      </c>
      <c r="O4435" s="43" t="str">
        <f t="shared" si="556"/>
        <v>D: 7%+</v>
      </c>
      <c r="P4435" s="45">
        <f t="shared" si="557"/>
        <v>99783</v>
      </c>
      <c r="Q4435" s="45">
        <f>IF(L4435=1,F4435*INDEX(Asumsi!$B$5:$B$7,MATCH(I4435,Asumsi!$A$5:$A$7,0))-H4435,0)</f>
        <v>23861</v>
      </c>
      <c r="R4435" s="46">
        <f>MIN(G4435,INDEX(Asumsi!$C$5:$C$7,MATCH(I4435,Asumsi!$A$5:$A$7,0)))</f>
        <v>0.05</v>
      </c>
      <c r="S4435" s="43">
        <f t="shared" si="558"/>
        <v>1</v>
      </c>
      <c r="T4435" s="45">
        <f t="shared" si="559"/>
        <v>3253.7999999999997</v>
      </c>
      <c r="U4435" s="45">
        <f>IF(L4435=1,F4435*INDEX(Asumsi!$B$5:$B$7,MATCH(I4435,Asumsi!$A$5:$A$7,0))-F4435*R4435,0)</f>
        <v>27115</v>
      </c>
      <c r="V4435" s="45">
        <f>IF(S4435=1,U4435*(1-Asumsi!$B$10),U4435)</f>
        <v>25759.25</v>
      </c>
    </row>
    <row r="4436" spans="1:22" x14ac:dyDescent="0.35">
      <c r="A4436" s="43">
        <v>12007</v>
      </c>
      <c r="B4436" s="43" t="s">
        <v>202</v>
      </c>
      <c r="C4436" s="43" t="s">
        <v>925</v>
      </c>
      <c r="D4436" s="44">
        <v>40083</v>
      </c>
      <c r="E4436" s="43">
        <v>42</v>
      </c>
      <c r="F4436" s="43">
        <v>304520</v>
      </c>
      <c r="G4436" s="43">
        <v>0.04</v>
      </c>
      <c r="H4436" s="43">
        <v>12181</v>
      </c>
      <c r="I4436" s="43" t="s">
        <v>76</v>
      </c>
      <c r="J4436" s="43" t="s">
        <v>149</v>
      </c>
      <c r="K4436" s="43">
        <f t="shared" si="552"/>
        <v>2009</v>
      </c>
      <c r="L4436" s="43">
        <f t="shared" si="553"/>
        <v>1</v>
      </c>
      <c r="M4436" s="43">
        <f t="shared" si="554"/>
        <v>0</v>
      </c>
      <c r="N4436" s="43">
        <f t="shared" si="555"/>
        <v>1</v>
      </c>
      <c r="O4436" s="43" t="str">
        <f t="shared" si="556"/>
        <v>C: 4-6%</v>
      </c>
      <c r="P4436" s="45">
        <f t="shared" si="557"/>
        <v>292339</v>
      </c>
      <c r="Q4436" s="45">
        <f>IF(L4436=1,F4436*INDEX(Asumsi!$B$5:$B$7,MATCH(I4436,Asumsi!$A$5:$A$7,0))-H4436,0)</f>
        <v>79175</v>
      </c>
      <c r="R4436" s="46">
        <f>MIN(G4436,INDEX(Asumsi!$C$5:$C$7,MATCH(I4436,Asumsi!$A$5:$A$7,0)))</f>
        <v>0.04</v>
      </c>
      <c r="S4436" s="43">
        <f t="shared" si="558"/>
        <v>0</v>
      </c>
      <c r="T4436" s="45">
        <f t="shared" si="559"/>
        <v>0</v>
      </c>
      <c r="U4436" s="45">
        <f>IF(L4436=1,F4436*INDEX(Asumsi!$B$5:$B$7,MATCH(I4436,Asumsi!$A$5:$A$7,0))-F4436*R4436,0)</f>
        <v>79175.199999999997</v>
      </c>
      <c r="V4436" s="45">
        <f>IF(S4436=1,U4436*(1-Asumsi!$B$10),U4436)</f>
        <v>79175.199999999997</v>
      </c>
    </row>
    <row r="4437" spans="1:22" x14ac:dyDescent="0.35">
      <c r="A4437" s="43">
        <v>12039</v>
      </c>
      <c r="B4437" s="43" t="s">
        <v>202</v>
      </c>
      <c r="C4437" s="43" t="s">
        <v>539</v>
      </c>
      <c r="D4437" s="44">
        <v>40345</v>
      </c>
      <c r="E4437" s="43">
        <v>13</v>
      </c>
      <c r="F4437" s="43">
        <v>4097136</v>
      </c>
      <c r="G4437" s="43">
        <v>0.1</v>
      </c>
      <c r="H4437" s="43">
        <v>409714</v>
      </c>
      <c r="I4437" s="43" t="s">
        <v>77</v>
      </c>
      <c r="J4437" s="43" t="s">
        <v>137</v>
      </c>
      <c r="K4437" s="43">
        <f t="shared" si="552"/>
        <v>2010</v>
      </c>
      <c r="L4437" s="43">
        <f t="shared" si="553"/>
        <v>1</v>
      </c>
      <c r="M4437" s="43">
        <f t="shared" si="554"/>
        <v>0</v>
      </c>
      <c r="N4437" s="43">
        <f t="shared" si="555"/>
        <v>1</v>
      </c>
      <c r="O4437" s="43" t="str">
        <f t="shared" si="556"/>
        <v>D: 7%+</v>
      </c>
      <c r="P4437" s="45">
        <f t="shared" si="557"/>
        <v>3687422</v>
      </c>
      <c r="Q4437" s="45">
        <f>IF(L4437=1,F4437*INDEX(Asumsi!$B$5:$B$7,MATCH(I4437,Asumsi!$A$5:$A$7,0))-H4437,0)</f>
        <v>819426.8</v>
      </c>
      <c r="R4437" s="46">
        <f>MIN(G4437,INDEX(Asumsi!$C$5:$C$7,MATCH(I4437,Asumsi!$A$5:$A$7,0)))</f>
        <v>0.05</v>
      </c>
      <c r="S4437" s="43">
        <f t="shared" si="558"/>
        <v>1</v>
      </c>
      <c r="T4437" s="45">
        <f t="shared" si="559"/>
        <v>204856.80000000002</v>
      </c>
      <c r="U4437" s="45">
        <f>IF(L4437=1,F4437*INDEX(Asumsi!$B$5:$B$7,MATCH(I4437,Asumsi!$A$5:$A$7,0))-F4437*R4437,0)</f>
        <v>1024284</v>
      </c>
      <c r="V4437" s="45">
        <f>IF(S4437=1,U4437*(1-Asumsi!$B$10),U4437)</f>
        <v>973069.79999999993</v>
      </c>
    </row>
    <row r="4438" spans="1:22" x14ac:dyDescent="0.35">
      <c r="A4438" s="43">
        <v>12066</v>
      </c>
      <c r="B4438" s="43" t="s">
        <v>202</v>
      </c>
      <c r="C4438" s="43" t="s">
        <v>914</v>
      </c>
      <c r="D4438" s="44">
        <v>40580</v>
      </c>
      <c r="E4438" s="43">
        <v>27</v>
      </c>
      <c r="F4438" s="43">
        <v>8884098</v>
      </c>
      <c r="G4438" s="43">
        <v>0.1</v>
      </c>
      <c r="H4438" s="43">
        <v>888410</v>
      </c>
      <c r="I4438" s="43" t="s">
        <v>77</v>
      </c>
      <c r="J4438" s="43" t="s">
        <v>137</v>
      </c>
      <c r="K4438" s="43">
        <f t="shared" si="552"/>
        <v>2011</v>
      </c>
      <c r="L4438" s="43">
        <f t="shared" si="553"/>
        <v>1</v>
      </c>
      <c r="M4438" s="43">
        <f t="shared" si="554"/>
        <v>0</v>
      </c>
      <c r="N4438" s="43">
        <f t="shared" si="555"/>
        <v>1</v>
      </c>
      <c r="O4438" s="43" t="str">
        <f t="shared" si="556"/>
        <v>D: 7%+</v>
      </c>
      <c r="P4438" s="45">
        <f t="shared" si="557"/>
        <v>7995688</v>
      </c>
      <c r="Q4438" s="45">
        <f>IF(L4438=1,F4438*INDEX(Asumsi!$B$5:$B$7,MATCH(I4438,Asumsi!$A$5:$A$7,0))-H4438,0)</f>
        <v>1776819.4</v>
      </c>
      <c r="R4438" s="46">
        <f>MIN(G4438,INDEX(Asumsi!$C$5:$C$7,MATCH(I4438,Asumsi!$A$5:$A$7,0)))</f>
        <v>0.05</v>
      </c>
      <c r="S4438" s="43">
        <f t="shared" si="558"/>
        <v>1</v>
      </c>
      <c r="T4438" s="45">
        <f t="shared" si="559"/>
        <v>444204.9</v>
      </c>
      <c r="U4438" s="45">
        <f>IF(L4438=1,F4438*INDEX(Asumsi!$B$5:$B$7,MATCH(I4438,Asumsi!$A$5:$A$7,0))-F4438*R4438,0)</f>
        <v>2221024.5</v>
      </c>
      <c r="V4438" s="45">
        <f>IF(S4438=1,U4438*(1-Asumsi!$B$10),U4438)</f>
        <v>2109973.2749999999</v>
      </c>
    </row>
    <row r="4439" spans="1:22" x14ac:dyDescent="0.35">
      <c r="A4439" s="43">
        <v>12262</v>
      </c>
      <c r="B4439" s="43" t="s">
        <v>209</v>
      </c>
      <c r="C4439" s="43" t="s">
        <v>618</v>
      </c>
      <c r="D4439" s="44">
        <v>40887</v>
      </c>
      <c r="E4439" s="43">
        <v>45</v>
      </c>
      <c r="F4439" s="43">
        <v>2425856</v>
      </c>
      <c r="G4439" s="43">
        <v>0.02</v>
      </c>
      <c r="H4439" s="43">
        <v>48517</v>
      </c>
      <c r="I4439" s="43" t="s">
        <v>75</v>
      </c>
      <c r="J4439" s="43" t="s">
        <v>136</v>
      </c>
      <c r="K4439" s="43">
        <f t="shared" si="552"/>
        <v>2011</v>
      </c>
      <c r="L4439" s="43">
        <f t="shared" si="553"/>
        <v>0</v>
      </c>
      <c r="M4439" s="43">
        <f t="shared" si="554"/>
        <v>1</v>
      </c>
      <c r="N4439" s="43">
        <f t="shared" si="555"/>
        <v>1</v>
      </c>
      <c r="O4439" s="43" t="str">
        <f t="shared" si="556"/>
        <v>B: 1-3%</v>
      </c>
      <c r="P4439" s="45">
        <f t="shared" si="557"/>
        <v>0</v>
      </c>
      <c r="Q4439" s="45">
        <f>IF(L4439=1,F4439*INDEX(Asumsi!$B$5:$B$7,MATCH(I4439,Asumsi!$A$5:$A$7,0))-H4439,0)</f>
        <v>0</v>
      </c>
      <c r="R4439" s="46">
        <f>MIN(G4439,INDEX(Asumsi!$C$5:$C$7,MATCH(I4439,Asumsi!$A$5:$A$7,0)))</f>
        <v>0.02</v>
      </c>
      <c r="S4439" s="43">
        <f t="shared" si="558"/>
        <v>0</v>
      </c>
      <c r="T4439" s="45">
        <f t="shared" si="559"/>
        <v>0</v>
      </c>
      <c r="U4439" s="45">
        <f>IF(L4439=1,F4439*INDEX(Asumsi!$B$5:$B$7,MATCH(I4439,Asumsi!$A$5:$A$7,0))-F4439*R4439,0)</f>
        <v>0</v>
      </c>
      <c r="V4439" s="45">
        <f>IF(S4439=1,U4439*(1-Asumsi!$B$10),U4439)</f>
        <v>0</v>
      </c>
    </row>
    <row r="4440" spans="1:22" x14ac:dyDescent="0.35">
      <c r="A4440" s="43">
        <v>12486</v>
      </c>
      <c r="B4440" s="43" t="s">
        <v>202</v>
      </c>
      <c r="C4440" s="43" t="s">
        <v>926</v>
      </c>
      <c r="D4440" s="44">
        <v>40594</v>
      </c>
      <c r="E4440" s="43">
        <v>31</v>
      </c>
      <c r="F4440" s="43">
        <v>6162660</v>
      </c>
      <c r="G4440" s="43">
        <v>0.08</v>
      </c>
      <c r="H4440" s="43">
        <v>493013</v>
      </c>
      <c r="I4440" s="43" t="s">
        <v>75</v>
      </c>
      <c r="J4440" s="43" t="s">
        <v>143</v>
      </c>
      <c r="K4440" s="43">
        <f t="shared" si="552"/>
        <v>2011</v>
      </c>
      <c r="L4440" s="43">
        <f t="shared" si="553"/>
        <v>1</v>
      </c>
      <c r="M4440" s="43">
        <f t="shared" si="554"/>
        <v>0</v>
      </c>
      <c r="N4440" s="43">
        <f t="shared" si="555"/>
        <v>1</v>
      </c>
      <c r="O4440" s="43" t="str">
        <f t="shared" si="556"/>
        <v>D: 7%+</v>
      </c>
      <c r="P4440" s="45">
        <f t="shared" si="557"/>
        <v>5669647</v>
      </c>
      <c r="Q4440" s="45">
        <f>IF(L4440=1,F4440*INDEX(Asumsi!$B$5:$B$7,MATCH(I4440,Asumsi!$A$5:$A$7,0))-H4440,0)</f>
        <v>1355785</v>
      </c>
      <c r="R4440" s="46">
        <f>MIN(G4440,INDEX(Asumsi!$C$5:$C$7,MATCH(I4440,Asumsi!$A$5:$A$7,0)))</f>
        <v>0.03</v>
      </c>
      <c r="S4440" s="43">
        <f t="shared" si="558"/>
        <v>1</v>
      </c>
      <c r="T4440" s="45">
        <f t="shared" si="559"/>
        <v>308133</v>
      </c>
      <c r="U4440" s="45">
        <f>IF(L4440=1,F4440*INDEX(Asumsi!$B$5:$B$7,MATCH(I4440,Asumsi!$A$5:$A$7,0))-F4440*R4440,0)</f>
        <v>1663918.2</v>
      </c>
      <c r="V4440" s="45">
        <f>IF(S4440=1,U4440*(1-Asumsi!$B$10),U4440)</f>
        <v>1580722.2899999998</v>
      </c>
    </row>
    <row r="4441" spans="1:22" x14ac:dyDescent="0.35">
      <c r="A4441" s="43">
        <v>12612</v>
      </c>
      <c r="B4441" s="43" t="s">
        <v>202</v>
      </c>
      <c r="C4441" s="43" t="s">
        <v>618</v>
      </c>
      <c r="D4441" s="44">
        <v>40533</v>
      </c>
      <c r="E4441" s="43">
        <v>29</v>
      </c>
      <c r="F4441" s="43">
        <v>4721960</v>
      </c>
      <c r="G4441" s="43">
        <v>0.02</v>
      </c>
      <c r="H4441" s="43">
        <v>94439</v>
      </c>
      <c r="I4441" s="43" t="s">
        <v>76</v>
      </c>
      <c r="J4441" s="43" t="s">
        <v>141</v>
      </c>
      <c r="K4441" s="43">
        <f t="shared" si="552"/>
        <v>2010</v>
      </c>
      <c r="L4441" s="43">
        <f t="shared" si="553"/>
        <v>1</v>
      </c>
      <c r="M4441" s="43">
        <f t="shared" si="554"/>
        <v>0</v>
      </c>
      <c r="N4441" s="43">
        <f t="shared" si="555"/>
        <v>1</v>
      </c>
      <c r="O4441" s="43" t="str">
        <f t="shared" si="556"/>
        <v>B: 1-3%</v>
      </c>
      <c r="P4441" s="45">
        <f t="shared" si="557"/>
        <v>4627521</v>
      </c>
      <c r="Q4441" s="45">
        <f>IF(L4441=1,F4441*INDEX(Asumsi!$B$5:$B$7,MATCH(I4441,Asumsi!$A$5:$A$7,0))-H4441,0)</f>
        <v>1322149</v>
      </c>
      <c r="R4441" s="46">
        <f>MIN(G4441,INDEX(Asumsi!$C$5:$C$7,MATCH(I4441,Asumsi!$A$5:$A$7,0)))</f>
        <v>0.02</v>
      </c>
      <c r="S4441" s="43">
        <f t="shared" si="558"/>
        <v>0</v>
      </c>
      <c r="T4441" s="45">
        <f t="shared" si="559"/>
        <v>0</v>
      </c>
      <c r="U4441" s="45">
        <f>IF(L4441=1,F4441*INDEX(Asumsi!$B$5:$B$7,MATCH(I4441,Asumsi!$A$5:$A$7,0))-F4441*R4441,0)</f>
        <v>1322148.8</v>
      </c>
      <c r="V4441" s="45">
        <f>IF(S4441=1,U4441*(1-Asumsi!$B$10),U4441)</f>
        <v>1322148.8</v>
      </c>
    </row>
    <row r="4442" spans="1:22" x14ac:dyDescent="0.35">
      <c r="A4442" s="43">
        <v>12706</v>
      </c>
      <c r="B4442" s="43" t="s">
        <v>209</v>
      </c>
      <c r="C4442" s="43" t="s">
        <v>926</v>
      </c>
      <c r="D4442" s="44">
        <v>40137</v>
      </c>
      <c r="E4442" s="43">
        <v>46</v>
      </c>
      <c r="F4442" s="43">
        <v>4989380</v>
      </c>
      <c r="G4442" s="43">
        <v>0.09</v>
      </c>
      <c r="H4442" s="43">
        <v>449044</v>
      </c>
      <c r="I4442" s="43" t="s">
        <v>75</v>
      </c>
      <c r="J4442" s="43" t="s">
        <v>143</v>
      </c>
      <c r="K4442" s="43">
        <f t="shared" si="552"/>
        <v>2009</v>
      </c>
      <c r="L4442" s="43">
        <f t="shared" si="553"/>
        <v>0</v>
      </c>
      <c r="M4442" s="43">
        <f t="shared" si="554"/>
        <v>1</v>
      </c>
      <c r="N4442" s="43">
        <f t="shared" si="555"/>
        <v>1</v>
      </c>
      <c r="O4442" s="43" t="str">
        <f t="shared" si="556"/>
        <v>D: 7%+</v>
      </c>
      <c r="P4442" s="45">
        <f t="shared" si="557"/>
        <v>0</v>
      </c>
      <c r="Q4442" s="45">
        <f>IF(L4442=1,F4442*INDEX(Asumsi!$B$5:$B$7,MATCH(I4442,Asumsi!$A$5:$A$7,0))-H4442,0)</f>
        <v>0</v>
      </c>
      <c r="R4442" s="46">
        <f>MIN(G4442,INDEX(Asumsi!$C$5:$C$7,MATCH(I4442,Asumsi!$A$5:$A$7,0)))</f>
        <v>0.03</v>
      </c>
      <c r="S4442" s="43">
        <f t="shared" si="558"/>
        <v>1</v>
      </c>
      <c r="T4442" s="45">
        <f t="shared" si="559"/>
        <v>0</v>
      </c>
      <c r="U4442" s="45">
        <f>IF(L4442=1,F4442*INDEX(Asumsi!$B$5:$B$7,MATCH(I4442,Asumsi!$A$5:$A$7,0))-F4442*R4442,0)</f>
        <v>0</v>
      </c>
      <c r="V4442" s="45">
        <f>IF(S4442=1,U4442*(1-Asumsi!$B$10),U4442)</f>
        <v>0</v>
      </c>
    </row>
    <row r="4443" spans="1:22" x14ac:dyDescent="0.35">
      <c r="A4443" s="43">
        <v>12708</v>
      </c>
      <c r="B4443" s="43" t="s">
        <v>202</v>
      </c>
      <c r="C4443" s="43" t="s">
        <v>565</v>
      </c>
      <c r="D4443" s="44">
        <v>40185</v>
      </c>
      <c r="E4443" s="43">
        <v>44</v>
      </c>
      <c r="F4443" s="43">
        <v>318820</v>
      </c>
      <c r="G4443" s="43">
        <v>0</v>
      </c>
      <c r="H4443" s="43">
        <v>0</v>
      </c>
      <c r="I4443" s="43" t="s">
        <v>76</v>
      </c>
      <c r="J4443" s="43" t="s">
        <v>147</v>
      </c>
      <c r="K4443" s="43">
        <f t="shared" si="552"/>
        <v>2010</v>
      </c>
      <c r="L4443" s="43">
        <f t="shared" si="553"/>
        <v>1</v>
      </c>
      <c r="M4443" s="43">
        <f t="shared" si="554"/>
        <v>0</v>
      </c>
      <c r="N4443" s="43">
        <f t="shared" si="555"/>
        <v>1</v>
      </c>
      <c r="O4443" s="43" t="str">
        <f t="shared" si="556"/>
        <v>A: 0%</v>
      </c>
      <c r="P4443" s="45">
        <f t="shared" si="557"/>
        <v>318820</v>
      </c>
      <c r="Q4443" s="45">
        <f>IF(L4443=1,F4443*INDEX(Asumsi!$B$5:$B$7,MATCH(I4443,Asumsi!$A$5:$A$7,0))-H4443,0)</f>
        <v>95646</v>
      </c>
      <c r="R4443" s="46">
        <f>MIN(G4443,INDEX(Asumsi!$C$5:$C$7,MATCH(I4443,Asumsi!$A$5:$A$7,0)))</f>
        <v>0</v>
      </c>
      <c r="S4443" s="43">
        <f t="shared" si="558"/>
        <v>0</v>
      </c>
      <c r="T4443" s="45">
        <f t="shared" si="559"/>
        <v>0</v>
      </c>
      <c r="U4443" s="45">
        <f>IF(L4443=1,F4443*INDEX(Asumsi!$B$5:$B$7,MATCH(I4443,Asumsi!$A$5:$A$7,0))-F4443*R4443,0)</f>
        <v>95646</v>
      </c>
      <c r="V4443" s="45">
        <f>IF(S4443=1,U4443*(1-Asumsi!$B$10),U4443)</f>
        <v>95646</v>
      </c>
    </row>
    <row r="4444" spans="1:22" x14ac:dyDescent="0.35">
      <c r="A4444" s="43">
        <v>12930</v>
      </c>
      <c r="B4444" s="43" t="s">
        <v>202</v>
      </c>
      <c r="C4444" s="43" t="s">
        <v>655</v>
      </c>
      <c r="D4444" s="44">
        <v>40871</v>
      </c>
      <c r="E4444" s="43">
        <v>49</v>
      </c>
      <c r="F4444" s="43">
        <v>2295280</v>
      </c>
      <c r="G4444" s="43">
        <v>0.06</v>
      </c>
      <c r="H4444" s="43">
        <v>137717</v>
      </c>
      <c r="I4444" s="43" t="s">
        <v>76</v>
      </c>
      <c r="J4444" s="43" t="s">
        <v>141</v>
      </c>
      <c r="K4444" s="43">
        <f t="shared" si="552"/>
        <v>2011</v>
      </c>
      <c r="L4444" s="43">
        <f t="shared" si="553"/>
        <v>1</v>
      </c>
      <c r="M4444" s="43">
        <f t="shared" si="554"/>
        <v>0</v>
      </c>
      <c r="N4444" s="43">
        <f t="shared" si="555"/>
        <v>1</v>
      </c>
      <c r="O4444" s="43" t="str">
        <f t="shared" si="556"/>
        <v>C: 4-6%</v>
      </c>
      <c r="P4444" s="45">
        <f t="shared" si="557"/>
        <v>2157563</v>
      </c>
      <c r="Q4444" s="45">
        <f>IF(L4444=1,F4444*INDEX(Asumsi!$B$5:$B$7,MATCH(I4444,Asumsi!$A$5:$A$7,0))-H4444,0)</f>
        <v>550867</v>
      </c>
      <c r="R4444" s="46">
        <f>MIN(G4444,INDEX(Asumsi!$C$5:$C$7,MATCH(I4444,Asumsi!$A$5:$A$7,0)))</f>
        <v>0.05</v>
      </c>
      <c r="S4444" s="43">
        <f t="shared" si="558"/>
        <v>1</v>
      </c>
      <c r="T4444" s="45">
        <f t="shared" si="559"/>
        <v>22952.799999999988</v>
      </c>
      <c r="U4444" s="45">
        <f>IF(L4444=1,F4444*INDEX(Asumsi!$B$5:$B$7,MATCH(I4444,Asumsi!$A$5:$A$7,0))-F4444*R4444,0)</f>
        <v>573820</v>
      </c>
      <c r="V4444" s="45">
        <f>IF(S4444=1,U4444*(1-Asumsi!$B$10),U4444)</f>
        <v>545129</v>
      </c>
    </row>
    <row r="4445" spans="1:22" x14ac:dyDescent="0.35">
      <c r="A4445" s="43">
        <v>12965</v>
      </c>
      <c r="B4445" s="43" t="s">
        <v>202</v>
      </c>
      <c r="C4445" s="43" t="s">
        <v>591</v>
      </c>
      <c r="D4445" s="44">
        <v>40354</v>
      </c>
      <c r="E4445" s="43">
        <v>7</v>
      </c>
      <c r="F4445" s="43">
        <v>89480</v>
      </c>
      <c r="G4445" s="43">
        <v>0.04</v>
      </c>
      <c r="H4445" s="43">
        <v>3579</v>
      </c>
      <c r="I4445" s="43" t="s">
        <v>76</v>
      </c>
      <c r="J4445" s="43" t="s">
        <v>138</v>
      </c>
      <c r="K4445" s="43">
        <f t="shared" si="552"/>
        <v>2010</v>
      </c>
      <c r="L4445" s="43">
        <f t="shared" si="553"/>
        <v>1</v>
      </c>
      <c r="M4445" s="43">
        <f t="shared" si="554"/>
        <v>0</v>
      </c>
      <c r="N4445" s="43">
        <f t="shared" si="555"/>
        <v>1</v>
      </c>
      <c r="O4445" s="43" t="str">
        <f t="shared" si="556"/>
        <v>C: 4-6%</v>
      </c>
      <c r="P4445" s="45">
        <f t="shared" si="557"/>
        <v>85901</v>
      </c>
      <c r="Q4445" s="45">
        <f>IF(L4445=1,F4445*INDEX(Asumsi!$B$5:$B$7,MATCH(I4445,Asumsi!$A$5:$A$7,0))-H4445,0)</f>
        <v>23265</v>
      </c>
      <c r="R4445" s="46">
        <f>MIN(G4445,INDEX(Asumsi!$C$5:$C$7,MATCH(I4445,Asumsi!$A$5:$A$7,0)))</f>
        <v>0.04</v>
      </c>
      <c r="S4445" s="43">
        <f t="shared" si="558"/>
        <v>0</v>
      </c>
      <c r="T4445" s="45">
        <f t="shared" si="559"/>
        <v>0</v>
      </c>
      <c r="U4445" s="45">
        <f>IF(L4445=1,F4445*INDEX(Asumsi!$B$5:$B$7,MATCH(I4445,Asumsi!$A$5:$A$7,0))-F4445*R4445,0)</f>
        <v>23264.799999999999</v>
      </c>
      <c r="V4445" s="45">
        <f>IF(S4445=1,U4445*(1-Asumsi!$B$10),U4445)</f>
        <v>23264.799999999999</v>
      </c>
    </row>
    <row r="4446" spans="1:22" x14ac:dyDescent="0.35">
      <c r="A4446" s="43">
        <v>13090</v>
      </c>
      <c r="B4446" s="43" t="s">
        <v>202</v>
      </c>
      <c r="C4446" s="43" t="s">
        <v>927</v>
      </c>
      <c r="D4446" s="44">
        <v>40385</v>
      </c>
      <c r="E4446" s="43">
        <v>15</v>
      </c>
      <c r="F4446" s="43">
        <v>300400</v>
      </c>
      <c r="G4446" s="43">
        <v>0.02</v>
      </c>
      <c r="H4446" s="43">
        <v>6008</v>
      </c>
      <c r="I4446" s="43" t="s">
        <v>76</v>
      </c>
      <c r="J4446" s="43" t="s">
        <v>145</v>
      </c>
      <c r="K4446" s="43">
        <f t="shared" si="552"/>
        <v>2010</v>
      </c>
      <c r="L4446" s="43">
        <f t="shared" si="553"/>
        <v>1</v>
      </c>
      <c r="M4446" s="43">
        <f t="shared" si="554"/>
        <v>0</v>
      </c>
      <c r="N4446" s="43">
        <f t="shared" si="555"/>
        <v>1</v>
      </c>
      <c r="O4446" s="43" t="str">
        <f t="shared" si="556"/>
        <v>B: 1-3%</v>
      </c>
      <c r="P4446" s="45">
        <f t="shared" si="557"/>
        <v>294392</v>
      </c>
      <c r="Q4446" s="45">
        <f>IF(L4446=1,F4446*INDEX(Asumsi!$B$5:$B$7,MATCH(I4446,Asumsi!$A$5:$A$7,0))-H4446,0)</f>
        <v>84112</v>
      </c>
      <c r="R4446" s="46">
        <f>MIN(G4446,INDEX(Asumsi!$C$5:$C$7,MATCH(I4446,Asumsi!$A$5:$A$7,0)))</f>
        <v>0.02</v>
      </c>
      <c r="S4446" s="43">
        <f t="shared" si="558"/>
        <v>0</v>
      </c>
      <c r="T4446" s="45">
        <f t="shared" si="559"/>
        <v>0</v>
      </c>
      <c r="U4446" s="45">
        <f>IF(L4446=1,F4446*INDEX(Asumsi!$B$5:$B$7,MATCH(I4446,Asumsi!$A$5:$A$7,0))-F4446*R4446,0)</f>
        <v>84112</v>
      </c>
      <c r="V4446" s="45">
        <f>IF(S4446=1,U4446*(1-Asumsi!$B$10),U4446)</f>
        <v>84112</v>
      </c>
    </row>
    <row r="4447" spans="1:22" x14ac:dyDescent="0.35">
      <c r="A4447" s="43">
        <v>13157</v>
      </c>
      <c r="B4447" s="43" t="s">
        <v>202</v>
      </c>
      <c r="C4447" s="43" t="s">
        <v>597</v>
      </c>
      <c r="D4447" s="44">
        <v>40950</v>
      </c>
      <c r="E4447" s="43">
        <v>2</v>
      </c>
      <c r="F4447" s="43">
        <v>77860</v>
      </c>
      <c r="G4447" s="43">
        <v>7.0000000000000007E-2</v>
      </c>
      <c r="H4447" s="43">
        <v>5450</v>
      </c>
      <c r="I4447" s="43" t="s">
        <v>77</v>
      </c>
      <c r="J4447" s="43" t="s">
        <v>137</v>
      </c>
      <c r="K4447" s="43">
        <f t="shared" si="552"/>
        <v>2012</v>
      </c>
      <c r="L4447" s="43">
        <f t="shared" si="553"/>
        <v>1</v>
      </c>
      <c r="M4447" s="43">
        <f t="shared" si="554"/>
        <v>0</v>
      </c>
      <c r="N4447" s="43">
        <f t="shared" si="555"/>
        <v>1</v>
      </c>
      <c r="O4447" s="43" t="str">
        <f t="shared" si="556"/>
        <v>D: 7%+</v>
      </c>
      <c r="P4447" s="45">
        <f t="shared" si="557"/>
        <v>72410</v>
      </c>
      <c r="Q4447" s="45">
        <f>IF(L4447=1,F4447*INDEX(Asumsi!$B$5:$B$7,MATCH(I4447,Asumsi!$A$5:$A$7,0))-H4447,0)</f>
        <v>17908</v>
      </c>
      <c r="R4447" s="46">
        <f>MIN(G4447,INDEX(Asumsi!$C$5:$C$7,MATCH(I4447,Asumsi!$A$5:$A$7,0)))</f>
        <v>0.05</v>
      </c>
      <c r="S4447" s="43">
        <f t="shared" si="558"/>
        <v>1</v>
      </c>
      <c r="T4447" s="45">
        <f t="shared" si="559"/>
        <v>1557.2000000000003</v>
      </c>
      <c r="U4447" s="45">
        <f>IF(L4447=1,F4447*INDEX(Asumsi!$B$5:$B$7,MATCH(I4447,Asumsi!$A$5:$A$7,0))-F4447*R4447,0)</f>
        <v>19465</v>
      </c>
      <c r="V4447" s="45">
        <f>IF(S4447=1,U4447*(1-Asumsi!$B$10),U4447)</f>
        <v>18491.75</v>
      </c>
    </row>
    <row r="4448" spans="1:22" x14ac:dyDescent="0.35">
      <c r="A4448" s="43">
        <v>13218</v>
      </c>
      <c r="B4448" s="43" t="s">
        <v>209</v>
      </c>
      <c r="C4448" s="43" t="s">
        <v>925</v>
      </c>
      <c r="D4448" s="44">
        <v>39949</v>
      </c>
      <c r="E4448" s="43">
        <v>18</v>
      </c>
      <c r="F4448" s="43">
        <v>1026160</v>
      </c>
      <c r="G4448" s="43">
        <v>0.03</v>
      </c>
      <c r="H4448" s="43">
        <v>30785</v>
      </c>
      <c r="I4448" s="43" t="s">
        <v>76</v>
      </c>
      <c r="J4448" s="43" t="s">
        <v>138</v>
      </c>
      <c r="K4448" s="43">
        <f t="shared" si="552"/>
        <v>2009</v>
      </c>
      <c r="L4448" s="43">
        <f t="shared" si="553"/>
        <v>0</v>
      </c>
      <c r="M4448" s="43">
        <f t="shared" si="554"/>
        <v>1</v>
      </c>
      <c r="N4448" s="43">
        <f t="shared" si="555"/>
        <v>1</v>
      </c>
      <c r="O4448" s="43" t="str">
        <f t="shared" si="556"/>
        <v>B: 1-3%</v>
      </c>
      <c r="P4448" s="45">
        <f t="shared" si="557"/>
        <v>0</v>
      </c>
      <c r="Q4448" s="45">
        <f>IF(L4448=1,F4448*INDEX(Asumsi!$B$5:$B$7,MATCH(I4448,Asumsi!$A$5:$A$7,0))-H4448,0)</f>
        <v>0</v>
      </c>
      <c r="R4448" s="46">
        <f>MIN(G4448,INDEX(Asumsi!$C$5:$C$7,MATCH(I4448,Asumsi!$A$5:$A$7,0)))</f>
        <v>0.03</v>
      </c>
      <c r="S4448" s="43">
        <f t="shared" si="558"/>
        <v>0</v>
      </c>
      <c r="T4448" s="45">
        <f t="shared" si="559"/>
        <v>0</v>
      </c>
      <c r="U4448" s="45">
        <f>IF(L4448=1,F4448*INDEX(Asumsi!$B$5:$B$7,MATCH(I4448,Asumsi!$A$5:$A$7,0))-F4448*R4448,0)</f>
        <v>0</v>
      </c>
      <c r="V4448" s="45">
        <f>IF(S4448=1,U4448*(1-Asumsi!$B$10),U4448)</f>
        <v>0</v>
      </c>
    </row>
    <row r="4449" spans="1:22" x14ac:dyDescent="0.35">
      <c r="A4449" s="43">
        <v>13314</v>
      </c>
      <c r="B4449" s="43" t="s">
        <v>202</v>
      </c>
      <c r="C4449" s="43" t="s">
        <v>558</v>
      </c>
      <c r="D4449" s="44">
        <v>39946</v>
      </c>
      <c r="E4449" s="43">
        <v>34</v>
      </c>
      <c r="F4449" s="43">
        <v>178800</v>
      </c>
      <c r="G4449" s="43">
        <v>0.08</v>
      </c>
      <c r="H4449" s="43">
        <v>14304</v>
      </c>
      <c r="I4449" s="43" t="s">
        <v>76</v>
      </c>
      <c r="J4449" s="43" t="s">
        <v>150</v>
      </c>
      <c r="K4449" s="43">
        <f t="shared" si="552"/>
        <v>2009</v>
      </c>
      <c r="L4449" s="43">
        <f t="shared" si="553"/>
        <v>1</v>
      </c>
      <c r="M4449" s="43">
        <f t="shared" si="554"/>
        <v>0</v>
      </c>
      <c r="N4449" s="43">
        <f t="shared" si="555"/>
        <v>1</v>
      </c>
      <c r="O4449" s="43" t="str">
        <f t="shared" si="556"/>
        <v>D: 7%+</v>
      </c>
      <c r="P4449" s="45">
        <f t="shared" si="557"/>
        <v>164496</v>
      </c>
      <c r="Q4449" s="45">
        <f>IF(L4449=1,F4449*INDEX(Asumsi!$B$5:$B$7,MATCH(I4449,Asumsi!$A$5:$A$7,0))-H4449,0)</f>
        <v>39336</v>
      </c>
      <c r="R4449" s="46">
        <f>MIN(G4449,INDEX(Asumsi!$C$5:$C$7,MATCH(I4449,Asumsi!$A$5:$A$7,0)))</f>
        <v>0.05</v>
      </c>
      <c r="S4449" s="43">
        <f t="shared" si="558"/>
        <v>1</v>
      </c>
      <c r="T4449" s="45">
        <f t="shared" si="559"/>
        <v>5364</v>
      </c>
      <c r="U4449" s="45">
        <f>IF(L4449=1,F4449*INDEX(Asumsi!$B$5:$B$7,MATCH(I4449,Asumsi!$A$5:$A$7,0))-F4449*R4449,0)</f>
        <v>44700</v>
      </c>
      <c r="V4449" s="45">
        <f>IF(S4449=1,U4449*(1-Asumsi!$B$10),U4449)</f>
        <v>42465</v>
      </c>
    </row>
    <row r="4450" spans="1:22" x14ac:dyDescent="0.35">
      <c r="A4450" s="43">
        <v>13536</v>
      </c>
      <c r="B4450" s="43" t="s">
        <v>202</v>
      </c>
      <c r="C4450" s="43" t="s">
        <v>851</v>
      </c>
      <c r="D4450" s="44">
        <v>40043</v>
      </c>
      <c r="E4450" s="43">
        <v>23</v>
      </c>
      <c r="F4450" s="43">
        <v>246300</v>
      </c>
      <c r="G4450" s="43">
        <v>0.05</v>
      </c>
      <c r="H4450" s="43">
        <v>12315</v>
      </c>
      <c r="I4450" s="43" t="s">
        <v>76</v>
      </c>
      <c r="J4450" s="43" t="s">
        <v>145</v>
      </c>
      <c r="K4450" s="43">
        <f t="shared" si="552"/>
        <v>2009</v>
      </c>
      <c r="L4450" s="43">
        <f t="shared" si="553"/>
        <v>1</v>
      </c>
      <c r="M4450" s="43">
        <f t="shared" si="554"/>
        <v>0</v>
      </c>
      <c r="N4450" s="43">
        <f t="shared" si="555"/>
        <v>1</v>
      </c>
      <c r="O4450" s="43" t="str">
        <f t="shared" si="556"/>
        <v>C: 4-6%</v>
      </c>
      <c r="P4450" s="45">
        <f t="shared" si="557"/>
        <v>233985</v>
      </c>
      <c r="Q4450" s="45">
        <f>IF(L4450=1,F4450*INDEX(Asumsi!$B$5:$B$7,MATCH(I4450,Asumsi!$A$5:$A$7,0))-H4450,0)</f>
        <v>61575</v>
      </c>
      <c r="R4450" s="46">
        <f>MIN(G4450,INDEX(Asumsi!$C$5:$C$7,MATCH(I4450,Asumsi!$A$5:$A$7,0)))</f>
        <v>0.05</v>
      </c>
      <c r="S4450" s="43">
        <f t="shared" si="558"/>
        <v>0</v>
      </c>
      <c r="T4450" s="45">
        <f t="shared" si="559"/>
        <v>0</v>
      </c>
      <c r="U4450" s="45">
        <f>IF(L4450=1,F4450*INDEX(Asumsi!$B$5:$B$7,MATCH(I4450,Asumsi!$A$5:$A$7,0))-F4450*R4450,0)</f>
        <v>61575</v>
      </c>
      <c r="V4450" s="45">
        <f>IF(S4450=1,U4450*(1-Asumsi!$B$10),U4450)</f>
        <v>61575</v>
      </c>
    </row>
    <row r="4451" spans="1:22" x14ac:dyDescent="0.35">
      <c r="A4451" s="43">
        <v>13569</v>
      </c>
      <c r="B4451" s="43" t="s">
        <v>202</v>
      </c>
      <c r="C4451" s="43" t="s">
        <v>539</v>
      </c>
      <c r="D4451" s="44">
        <v>40643</v>
      </c>
      <c r="E4451" s="43">
        <v>13</v>
      </c>
      <c r="F4451" s="43">
        <v>1126360</v>
      </c>
      <c r="G4451" s="43">
        <v>0.02</v>
      </c>
      <c r="H4451" s="43">
        <v>22527</v>
      </c>
      <c r="I4451" s="43" t="s">
        <v>76</v>
      </c>
      <c r="J4451" s="43" t="s">
        <v>141</v>
      </c>
      <c r="K4451" s="43">
        <f t="shared" si="552"/>
        <v>2011</v>
      </c>
      <c r="L4451" s="43">
        <f t="shared" si="553"/>
        <v>1</v>
      </c>
      <c r="M4451" s="43">
        <f t="shared" si="554"/>
        <v>0</v>
      </c>
      <c r="N4451" s="43">
        <f t="shared" si="555"/>
        <v>1</v>
      </c>
      <c r="O4451" s="43" t="str">
        <f t="shared" si="556"/>
        <v>B: 1-3%</v>
      </c>
      <c r="P4451" s="45">
        <f t="shared" si="557"/>
        <v>1103833</v>
      </c>
      <c r="Q4451" s="45">
        <f>IF(L4451=1,F4451*INDEX(Asumsi!$B$5:$B$7,MATCH(I4451,Asumsi!$A$5:$A$7,0))-H4451,0)</f>
        <v>315381</v>
      </c>
      <c r="R4451" s="46">
        <f>MIN(G4451,INDEX(Asumsi!$C$5:$C$7,MATCH(I4451,Asumsi!$A$5:$A$7,0)))</f>
        <v>0.02</v>
      </c>
      <c r="S4451" s="43">
        <f t="shared" si="558"/>
        <v>0</v>
      </c>
      <c r="T4451" s="45">
        <f t="shared" si="559"/>
        <v>0</v>
      </c>
      <c r="U4451" s="45">
        <f>IF(L4451=1,F4451*INDEX(Asumsi!$B$5:$B$7,MATCH(I4451,Asumsi!$A$5:$A$7,0))-F4451*R4451,0)</f>
        <v>315380.8</v>
      </c>
      <c r="V4451" s="45">
        <f>IF(S4451=1,U4451*(1-Asumsi!$B$10),U4451)</f>
        <v>315380.8</v>
      </c>
    </row>
    <row r="4452" spans="1:22" x14ac:dyDescent="0.35">
      <c r="A4452" s="43">
        <v>13570</v>
      </c>
      <c r="B4452" s="43" t="s">
        <v>202</v>
      </c>
      <c r="C4452" s="43" t="s">
        <v>655</v>
      </c>
      <c r="D4452" s="44">
        <v>41245</v>
      </c>
      <c r="E4452" s="43">
        <v>2</v>
      </c>
      <c r="F4452" s="43">
        <v>33940</v>
      </c>
      <c r="G4452" s="43">
        <v>0.04</v>
      </c>
      <c r="H4452" s="43">
        <v>1358</v>
      </c>
      <c r="I4452" s="43" t="s">
        <v>75</v>
      </c>
      <c r="J4452" s="43" t="s">
        <v>144</v>
      </c>
      <c r="K4452" s="43">
        <f t="shared" si="552"/>
        <v>2012</v>
      </c>
      <c r="L4452" s="43">
        <f t="shared" si="553"/>
        <v>1</v>
      </c>
      <c r="M4452" s="43">
        <f t="shared" si="554"/>
        <v>0</v>
      </c>
      <c r="N4452" s="43">
        <f t="shared" si="555"/>
        <v>1</v>
      </c>
      <c r="O4452" s="43" t="str">
        <f t="shared" si="556"/>
        <v>C: 4-6%</v>
      </c>
      <c r="P4452" s="45">
        <f t="shared" si="557"/>
        <v>32582</v>
      </c>
      <c r="Q4452" s="45">
        <f>IF(L4452=1,F4452*INDEX(Asumsi!$B$5:$B$7,MATCH(I4452,Asumsi!$A$5:$A$7,0))-H4452,0)</f>
        <v>8824</v>
      </c>
      <c r="R4452" s="46">
        <f>MIN(G4452,INDEX(Asumsi!$C$5:$C$7,MATCH(I4452,Asumsi!$A$5:$A$7,0)))</f>
        <v>0.03</v>
      </c>
      <c r="S4452" s="43">
        <f t="shared" si="558"/>
        <v>1</v>
      </c>
      <c r="T4452" s="45">
        <f t="shared" si="559"/>
        <v>339.40000000000009</v>
      </c>
      <c r="U4452" s="45">
        <f>IF(L4452=1,F4452*INDEX(Asumsi!$B$5:$B$7,MATCH(I4452,Asumsi!$A$5:$A$7,0))-F4452*R4452,0)</f>
        <v>9163.7999999999993</v>
      </c>
      <c r="V4452" s="45">
        <f>IF(S4452=1,U4452*(1-Asumsi!$B$10),U4452)</f>
        <v>8705.6099999999988</v>
      </c>
    </row>
    <row r="4453" spans="1:22" x14ac:dyDescent="0.35">
      <c r="A4453" s="43">
        <v>13602</v>
      </c>
      <c r="B4453" s="43" t="s">
        <v>202</v>
      </c>
      <c r="C4453" s="43" t="s">
        <v>499</v>
      </c>
      <c r="D4453" s="44">
        <v>39826</v>
      </c>
      <c r="E4453" s="43">
        <v>3</v>
      </c>
      <c r="F4453" s="43">
        <v>890680</v>
      </c>
      <c r="G4453" s="43">
        <v>0.03</v>
      </c>
      <c r="H4453" s="43">
        <v>26720</v>
      </c>
      <c r="I4453" s="43" t="s">
        <v>77</v>
      </c>
      <c r="J4453" s="43" t="s">
        <v>134</v>
      </c>
      <c r="K4453" s="43">
        <f t="shared" si="552"/>
        <v>2009</v>
      </c>
      <c r="L4453" s="43">
        <f t="shared" si="553"/>
        <v>1</v>
      </c>
      <c r="M4453" s="43">
        <f t="shared" si="554"/>
        <v>0</v>
      </c>
      <c r="N4453" s="43">
        <f t="shared" si="555"/>
        <v>1</v>
      </c>
      <c r="O4453" s="43" t="str">
        <f t="shared" si="556"/>
        <v>B: 1-3%</v>
      </c>
      <c r="P4453" s="45">
        <f t="shared" si="557"/>
        <v>863960</v>
      </c>
      <c r="Q4453" s="45">
        <f>IF(L4453=1,F4453*INDEX(Asumsi!$B$5:$B$7,MATCH(I4453,Asumsi!$A$5:$A$7,0))-H4453,0)</f>
        <v>240484</v>
      </c>
      <c r="R4453" s="46">
        <f>MIN(G4453,INDEX(Asumsi!$C$5:$C$7,MATCH(I4453,Asumsi!$A$5:$A$7,0)))</f>
        <v>0.03</v>
      </c>
      <c r="S4453" s="43">
        <f t="shared" si="558"/>
        <v>0</v>
      </c>
      <c r="T4453" s="45">
        <f t="shared" si="559"/>
        <v>0</v>
      </c>
      <c r="U4453" s="45">
        <f>IF(L4453=1,F4453*INDEX(Asumsi!$B$5:$B$7,MATCH(I4453,Asumsi!$A$5:$A$7,0))-F4453*R4453,0)</f>
        <v>240483.6</v>
      </c>
      <c r="V4453" s="45">
        <f>IF(S4453=1,U4453*(1-Asumsi!$B$10),U4453)</f>
        <v>240483.6</v>
      </c>
    </row>
    <row r="4454" spans="1:22" x14ac:dyDescent="0.35">
      <c r="A4454" s="43">
        <v>13668</v>
      </c>
      <c r="B4454" s="43" t="s">
        <v>202</v>
      </c>
      <c r="C4454" s="43" t="s">
        <v>816</v>
      </c>
      <c r="D4454" s="44">
        <v>40963</v>
      </c>
      <c r="E4454" s="43">
        <v>42</v>
      </c>
      <c r="F4454" s="43">
        <v>565220</v>
      </c>
      <c r="G4454" s="43">
        <v>0.02</v>
      </c>
      <c r="H4454" s="43">
        <v>11304</v>
      </c>
      <c r="I4454" s="43" t="s">
        <v>75</v>
      </c>
      <c r="J4454" s="43" t="s">
        <v>144</v>
      </c>
      <c r="K4454" s="43">
        <f t="shared" si="552"/>
        <v>2012</v>
      </c>
      <c r="L4454" s="43">
        <f t="shared" si="553"/>
        <v>1</v>
      </c>
      <c r="M4454" s="43">
        <f t="shared" si="554"/>
        <v>0</v>
      </c>
      <c r="N4454" s="43">
        <f t="shared" si="555"/>
        <v>1</v>
      </c>
      <c r="O4454" s="43" t="str">
        <f t="shared" si="556"/>
        <v>B: 1-3%</v>
      </c>
      <c r="P4454" s="45">
        <f t="shared" si="557"/>
        <v>553916</v>
      </c>
      <c r="Q4454" s="45">
        <f>IF(L4454=1,F4454*INDEX(Asumsi!$B$5:$B$7,MATCH(I4454,Asumsi!$A$5:$A$7,0))-H4454,0)</f>
        <v>158262</v>
      </c>
      <c r="R4454" s="46">
        <f>MIN(G4454,INDEX(Asumsi!$C$5:$C$7,MATCH(I4454,Asumsi!$A$5:$A$7,0)))</f>
        <v>0.02</v>
      </c>
      <c r="S4454" s="43">
        <f t="shared" si="558"/>
        <v>0</v>
      </c>
      <c r="T4454" s="45">
        <f t="shared" si="559"/>
        <v>0</v>
      </c>
      <c r="U4454" s="45">
        <f>IF(L4454=1,F4454*INDEX(Asumsi!$B$5:$B$7,MATCH(I4454,Asumsi!$A$5:$A$7,0))-F4454*R4454,0)</f>
        <v>158261.6</v>
      </c>
      <c r="V4454" s="45">
        <f>IF(S4454=1,U4454*(1-Asumsi!$B$10),U4454)</f>
        <v>158261.6</v>
      </c>
    </row>
    <row r="4455" spans="1:22" x14ac:dyDescent="0.35">
      <c r="A4455" s="43">
        <v>13958</v>
      </c>
      <c r="B4455" s="43" t="s">
        <v>202</v>
      </c>
      <c r="C4455" s="43" t="s">
        <v>928</v>
      </c>
      <c r="D4455" s="44">
        <v>40201</v>
      </c>
      <c r="E4455" s="43">
        <v>11</v>
      </c>
      <c r="F4455" s="43">
        <v>1617346</v>
      </c>
      <c r="G4455" s="43">
        <v>0.06</v>
      </c>
      <c r="H4455" s="43">
        <v>97041</v>
      </c>
      <c r="I4455" s="43" t="s">
        <v>77</v>
      </c>
      <c r="J4455" s="43" t="s">
        <v>137</v>
      </c>
      <c r="K4455" s="43">
        <f t="shared" si="552"/>
        <v>2010</v>
      </c>
      <c r="L4455" s="43">
        <f t="shared" si="553"/>
        <v>1</v>
      </c>
      <c r="M4455" s="43">
        <f t="shared" si="554"/>
        <v>0</v>
      </c>
      <c r="N4455" s="43">
        <f t="shared" si="555"/>
        <v>1</v>
      </c>
      <c r="O4455" s="43" t="str">
        <f t="shared" si="556"/>
        <v>C: 4-6%</v>
      </c>
      <c r="P4455" s="45">
        <f t="shared" si="557"/>
        <v>1520305</v>
      </c>
      <c r="Q4455" s="45">
        <f>IF(L4455=1,F4455*INDEX(Asumsi!$B$5:$B$7,MATCH(I4455,Asumsi!$A$5:$A$7,0))-H4455,0)</f>
        <v>388162.8</v>
      </c>
      <c r="R4455" s="46">
        <f>MIN(G4455,INDEX(Asumsi!$C$5:$C$7,MATCH(I4455,Asumsi!$A$5:$A$7,0)))</f>
        <v>0.05</v>
      </c>
      <c r="S4455" s="43">
        <f t="shared" si="558"/>
        <v>1</v>
      </c>
      <c r="T4455" s="45">
        <f t="shared" si="559"/>
        <v>16173.459999999992</v>
      </c>
      <c r="U4455" s="45">
        <f>IF(L4455=1,F4455*INDEX(Asumsi!$B$5:$B$7,MATCH(I4455,Asumsi!$A$5:$A$7,0))-F4455*R4455,0)</f>
        <v>404336.5</v>
      </c>
      <c r="V4455" s="45">
        <f>IF(S4455=1,U4455*(1-Asumsi!$B$10),U4455)</f>
        <v>384119.67499999999</v>
      </c>
    </row>
    <row r="4456" spans="1:22" x14ac:dyDescent="0.35">
      <c r="A4456" s="43">
        <v>13991</v>
      </c>
      <c r="B4456" s="43" t="s">
        <v>202</v>
      </c>
      <c r="C4456" s="43" t="s">
        <v>567</v>
      </c>
      <c r="D4456" s="44">
        <v>40974</v>
      </c>
      <c r="E4456" s="43">
        <v>24</v>
      </c>
      <c r="F4456" s="43">
        <v>341400</v>
      </c>
      <c r="G4456" s="43">
        <v>0</v>
      </c>
      <c r="H4456" s="43">
        <v>0</v>
      </c>
      <c r="I4456" s="43" t="s">
        <v>77</v>
      </c>
      <c r="J4456" s="43" t="s">
        <v>142</v>
      </c>
      <c r="K4456" s="43">
        <f t="shared" si="552"/>
        <v>2012</v>
      </c>
      <c r="L4456" s="43">
        <f t="shared" si="553"/>
        <v>1</v>
      </c>
      <c r="M4456" s="43">
        <f t="shared" si="554"/>
        <v>0</v>
      </c>
      <c r="N4456" s="43">
        <f t="shared" si="555"/>
        <v>1</v>
      </c>
      <c r="O4456" s="43" t="str">
        <f t="shared" si="556"/>
        <v>A: 0%</v>
      </c>
      <c r="P4456" s="45">
        <f t="shared" si="557"/>
        <v>341400</v>
      </c>
      <c r="Q4456" s="45">
        <f>IF(L4456=1,F4456*INDEX(Asumsi!$B$5:$B$7,MATCH(I4456,Asumsi!$A$5:$A$7,0))-H4456,0)</f>
        <v>102420</v>
      </c>
      <c r="R4456" s="46">
        <f>MIN(G4456,INDEX(Asumsi!$C$5:$C$7,MATCH(I4456,Asumsi!$A$5:$A$7,0)))</f>
        <v>0</v>
      </c>
      <c r="S4456" s="43">
        <f t="shared" si="558"/>
        <v>0</v>
      </c>
      <c r="T4456" s="45">
        <f t="shared" si="559"/>
        <v>0</v>
      </c>
      <c r="U4456" s="45">
        <f>IF(L4456=1,F4456*INDEX(Asumsi!$B$5:$B$7,MATCH(I4456,Asumsi!$A$5:$A$7,0))-F4456*R4456,0)</f>
        <v>102420</v>
      </c>
      <c r="V4456" s="45">
        <f>IF(S4456=1,U4456*(1-Asumsi!$B$10),U4456)</f>
        <v>102420</v>
      </c>
    </row>
    <row r="4457" spans="1:22" x14ac:dyDescent="0.35">
      <c r="A4457" s="43">
        <v>14048</v>
      </c>
      <c r="B4457" s="43" t="s">
        <v>202</v>
      </c>
      <c r="C4457" s="43" t="s">
        <v>551</v>
      </c>
      <c r="D4457" s="44">
        <v>40315</v>
      </c>
      <c r="E4457" s="43">
        <v>47</v>
      </c>
      <c r="F4457" s="43">
        <v>3674300</v>
      </c>
      <c r="G4457" s="43">
        <v>0.06</v>
      </c>
      <c r="H4457" s="43">
        <v>220458</v>
      </c>
      <c r="I4457" s="43" t="s">
        <v>76</v>
      </c>
      <c r="J4457" s="43" t="s">
        <v>147</v>
      </c>
      <c r="K4457" s="43">
        <f t="shared" si="552"/>
        <v>2010</v>
      </c>
      <c r="L4457" s="43">
        <f t="shared" si="553"/>
        <v>1</v>
      </c>
      <c r="M4457" s="43">
        <f t="shared" si="554"/>
        <v>0</v>
      </c>
      <c r="N4457" s="43">
        <f t="shared" si="555"/>
        <v>1</v>
      </c>
      <c r="O4457" s="43" t="str">
        <f t="shared" si="556"/>
        <v>C: 4-6%</v>
      </c>
      <c r="P4457" s="45">
        <f t="shared" si="557"/>
        <v>3453842</v>
      </c>
      <c r="Q4457" s="45">
        <f>IF(L4457=1,F4457*INDEX(Asumsi!$B$5:$B$7,MATCH(I4457,Asumsi!$A$5:$A$7,0))-H4457,0)</f>
        <v>881832</v>
      </c>
      <c r="R4457" s="46">
        <f>MIN(G4457,INDEX(Asumsi!$C$5:$C$7,MATCH(I4457,Asumsi!$A$5:$A$7,0)))</f>
        <v>0.05</v>
      </c>
      <c r="S4457" s="43">
        <f t="shared" si="558"/>
        <v>1</v>
      </c>
      <c r="T4457" s="45">
        <f t="shared" si="559"/>
        <v>36742.999999999978</v>
      </c>
      <c r="U4457" s="45">
        <f>IF(L4457=1,F4457*INDEX(Asumsi!$B$5:$B$7,MATCH(I4457,Asumsi!$A$5:$A$7,0))-F4457*R4457,0)</f>
        <v>918575</v>
      </c>
      <c r="V4457" s="45">
        <f>IF(S4457=1,U4457*(1-Asumsi!$B$10),U4457)</f>
        <v>872646.25</v>
      </c>
    </row>
    <row r="4458" spans="1:22" x14ac:dyDescent="0.35">
      <c r="A4458" s="43">
        <v>14311</v>
      </c>
      <c r="B4458" s="43" t="s">
        <v>202</v>
      </c>
      <c r="C4458" s="43" t="s">
        <v>499</v>
      </c>
      <c r="D4458" s="44">
        <v>40026</v>
      </c>
      <c r="E4458" s="43">
        <v>30</v>
      </c>
      <c r="F4458" s="43">
        <v>384820</v>
      </c>
      <c r="G4458" s="43">
        <v>0.03</v>
      </c>
      <c r="H4458" s="43">
        <v>11545</v>
      </c>
      <c r="I4458" s="43" t="s">
        <v>76</v>
      </c>
      <c r="J4458" s="43" t="s">
        <v>138</v>
      </c>
      <c r="K4458" s="43">
        <f t="shared" si="552"/>
        <v>2009</v>
      </c>
      <c r="L4458" s="43">
        <f t="shared" si="553"/>
        <v>1</v>
      </c>
      <c r="M4458" s="43">
        <f t="shared" si="554"/>
        <v>0</v>
      </c>
      <c r="N4458" s="43">
        <f t="shared" si="555"/>
        <v>1</v>
      </c>
      <c r="O4458" s="43" t="str">
        <f t="shared" si="556"/>
        <v>B: 1-3%</v>
      </c>
      <c r="P4458" s="45">
        <f t="shared" si="557"/>
        <v>373275</v>
      </c>
      <c r="Q4458" s="45">
        <f>IF(L4458=1,F4458*INDEX(Asumsi!$B$5:$B$7,MATCH(I4458,Asumsi!$A$5:$A$7,0))-H4458,0)</f>
        <v>103901</v>
      </c>
      <c r="R4458" s="46">
        <f>MIN(G4458,INDEX(Asumsi!$C$5:$C$7,MATCH(I4458,Asumsi!$A$5:$A$7,0)))</f>
        <v>0.03</v>
      </c>
      <c r="S4458" s="43">
        <f t="shared" si="558"/>
        <v>0</v>
      </c>
      <c r="T4458" s="45">
        <f t="shared" si="559"/>
        <v>0</v>
      </c>
      <c r="U4458" s="45">
        <f>IF(L4458=1,F4458*INDEX(Asumsi!$B$5:$B$7,MATCH(I4458,Asumsi!$A$5:$A$7,0))-F4458*R4458,0)</f>
        <v>103901.4</v>
      </c>
      <c r="V4458" s="45">
        <f>IF(S4458=1,U4458*(1-Asumsi!$B$10),U4458)</f>
        <v>103901.4</v>
      </c>
    </row>
    <row r="4459" spans="1:22" x14ac:dyDescent="0.35">
      <c r="A4459" s="43">
        <v>14434</v>
      </c>
      <c r="B4459" s="43" t="s">
        <v>202</v>
      </c>
      <c r="C4459" s="43" t="s">
        <v>929</v>
      </c>
      <c r="D4459" s="44">
        <v>40589</v>
      </c>
      <c r="E4459" s="43">
        <v>39</v>
      </c>
      <c r="F4459" s="43">
        <v>9467760</v>
      </c>
      <c r="G4459" s="43">
        <v>0.02</v>
      </c>
      <c r="H4459" s="43">
        <v>189355</v>
      </c>
      <c r="I4459" s="43" t="s">
        <v>77</v>
      </c>
      <c r="J4459" s="43" t="s">
        <v>134</v>
      </c>
      <c r="K4459" s="43">
        <f t="shared" si="552"/>
        <v>2011</v>
      </c>
      <c r="L4459" s="43">
        <f t="shared" si="553"/>
        <v>1</v>
      </c>
      <c r="M4459" s="43">
        <f t="shared" si="554"/>
        <v>0</v>
      </c>
      <c r="N4459" s="43">
        <f t="shared" si="555"/>
        <v>1</v>
      </c>
      <c r="O4459" s="43" t="str">
        <f t="shared" si="556"/>
        <v>B: 1-3%</v>
      </c>
      <c r="P4459" s="45">
        <f t="shared" si="557"/>
        <v>9278405</v>
      </c>
      <c r="Q4459" s="45">
        <f>IF(L4459=1,F4459*INDEX(Asumsi!$B$5:$B$7,MATCH(I4459,Asumsi!$A$5:$A$7,0))-H4459,0)</f>
        <v>2650973</v>
      </c>
      <c r="R4459" s="46">
        <f>MIN(G4459,INDEX(Asumsi!$C$5:$C$7,MATCH(I4459,Asumsi!$A$5:$A$7,0)))</f>
        <v>0.02</v>
      </c>
      <c r="S4459" s="43">
        <f t="shared" si="558"/>
        <v>0</v>
      </c>
      <c r="T4459" s="45">
        <f t="shared" si="559"/>
        <v>0</v>
      </c>
      <c r="U4459" s="45">
        <f>IF(L4459=1,F4459*INDEX(Asumsi!$B$5:$B$7,MATCH(I4459,Asumsi!$A$5:$A$7,0))-F4459*R4459,0)</f>
        <v>2650972.7999999998</v>
      </c>
      <c r="V4459" s="45">
        <f>IF(S4459=1,U4459*(1-Asumsi!$B$10),U4459)</f>
        <v>2650972.7999999998</v>
      </c>
    </row>
    <row r="4460" spans="1:22" x14ac:dyDescent="0.35">
      <c r="A4460" s="43">
        <v>14630</v>
      </c>
      <c r="B4460" s="43" t="s">
        <v>202</v>
      </c>
      <c r="C4460" s="43" t="s">
        <v>547</v>
      </c>
      <c r="D4460" s="44">
        <v>41198</v>
      </c>
      <c r="E4460" s="43">
        <v>17</v>
      </c>
      <c r="F4460" s="43">
        <v>727080</v>
      </c>
      <c r="G4460" s="43">
        <v>0.08</v>
      </c>
      <c r="H4460" s="43">
        <v>58166</v>
      </c>
      <c r="I4460" s="43" t="s">
        <v>76</v>
      </c>
      <c r="J4460" s="43" t="s">
        <v>147</v>
      </c>
      <c r="K4460" s="43">
        <f t="shared" si="552"/>
        <v>2012</v>
      </c>
      <c r="L4460" s="43">
        <f t="shared" si="553"/>
        <v>1</v>
      </c>
      <c r="M4460" s="43">
        <f t="shared" si="554"/>
        <v>0</v>
      </c>
      <c r="N4460" s="43">
        <f t="shared" si="555"/>
        <v>1</v>
      </c>
      <c r="O4460" s="43" t="str">
        <f t="shared" si="556"/>
        <v>D: 7%+</v>
      </c>
      <c r="P4460" s="45">
        <f t="shared" si="557"/>
        <v>668914</v>
      </c>
      <c r="Q4460" s="45">
        <f>IF(L4460=1,F4460*INDEX(Asumsi!$B$5:$B$7,MATCH(I4460,Asumsi!$A$5:$A$7,0))-H4460,0)</f>
        <v>159958</v>
      </c>
      <c r="R4460" s="46">
        <f>MIN(G4460,INDEX(Asumsi!$C$5:$C$7,MATCH(I4460,Asumsi!$A$5:$A$7,0)))</f>
        <v>0.05</v>
      </c>
      <c r="S4460" s="43">
        <f t="shared" si="558"/>
        <v>1</v>
      </c>
      <c r="T4460" s="45">
        <f t="shared" si="559"/>
        <v>21812.399999999998</v>
      </c>
      <c r="U4460" s="45">
        <f>IF(L4460=1,F4460*INDEX(Asumsi!$B$5:$B$7,MATCH(I4460,Asumsi!$A$5:$A$7,0))-F4460*R4460,0)</f>
        <v>181770</v>
      </c>
      <c r="V4460" s="45">
        <f>IF(S4460=1,U4460*(1-Asumsi!$B$10),U4460)</f>
        <v>172681.5</v>
      </c>
    </row>
    <row r="4461" spans="1:22" x14ac:dyDescent="0.35">
      <c r="A4461" s="43">
        <v>14851</v>
      </c>
      <c r="B4461" s="43" t="s">
        <v>202</v>
      </c>
      <c r="C4461" s="43" t="s">
        <v>930</v>
      </c>
      <c r="D4461" s="44">
        <v>41040</v>
      </c>
      <c r="E4461" s="43">
        <v>6</v>
      </c>
      <c r="F4461" s="43">
        <v>6756360</v>
      </c>
      <c r="G4461" s="43">
        <v>0.08</v>
      </c>
      <c r="H4461" s="43">
        <v>540509</v>
      </c>
      <c r="I4461" s="43" t="s">
        <v>77</v>
      </c>
      <c r="J4461" s="43" t="s">
        <v>139</v>
      </c>
      <c r="K4461" s="43">
        <f t="shared" si="552"/>
        <v>2012</v>
      </c>
      <c r="L4461" s="43">
        <f t="shared" si="553"/>
        <v>1</v>
      </c>
      <c r="M4461" s="43">
        <f t="shared" si="554"/>
        <v>0</v>
      </c>
      <c r="N4461" s="43">
        <f t="shared" si="555"/>
        <v>1</v>
      </c>
      <c r="O4461" s="43" t="str">
        <f t="shared" si="556"/>
        <v>D: 7%+</v>
      </c>
      <c r="P4461" s="45">
        <f t="shared" si="557"/>
        <v>6215851</v>
      </c>
      <c r="Q4461" s="45">
        <f>IF(L4461=1,F4461*INDEX(Asumsi!$B$5:$B$7,MATCH(I4461,Asumsi!$A$5:$A$7,0))-H4461,0)</f>
        <v>1486399</v>
      </c>
      <c r="R4461" s="46">
        <f>MIN(G4461,INDEX(Asumsi!$C$5:$C$7,MATCH(I4461,Asumsi!$A$5:$A$7,0)))</f>
        <v>0.05</v>
      </c>
      <c r="S4461" s="43">
        <f t="shared" si="558"/>
        <v>1</v>
      </c>
      <c r="T4461" s="45">
        <f t="shared" si="559"/>
        <v>202690.8</v>
      </c>
      <c r="U4461" s="45">
        <f>IF(L4461=1,F4461*INDEX(Asumsi!$B$5:$B$7,MATCH(I4461,Asumsi!$A$5:$A$7,0))-F4461*R4461,0)</f>
        <v>1689090</v>
      </c>
      <c r="V4461" s="45">
        <f>IF(S4461=1,U4461*(1-Asumsi!$B$10),U4461)</f>
        <v>1604635.5</v>
      </c>
    </row>
    <row r="4462" spans="1:22" x14ac:dyDescent="0.35">
      <c r="A4462" s="43">
        <v>14950</v>
      </c>
      <c r="B4462" s="43" t="s">
        <v>202</v>
      </c>
      <c r="C4462" s="43" t="s">
        <v>558</v>
      </c>
      <c r="D4462" s="44">
        <v>40447</v>
      </c>
      <c r="E4462" s="43">
        <v>48</v>
      </c>
      <c r="F4462" s="43">
        <v>1050000</v>
      </c>
      <c r="G4462" s="43">
        <v>0.03</v>
      </c>
      <c r="H4462" s="43">
        <v>31500</v>
      </c>
      <c r="I4462" s="43" t="s">
        <v>76</v>
      </c>
      <c r="J4462" s="43" t="s">
        <v>147</v>
      </c>
      <c r="K4462" s="43">
        <f t="shared" si="552"/>
        <v>2010</v>
      </c>
      <c r="L4462" s="43">
        <f t="shared" si="553"/>
        <v>1</v>
      </c>
      <c r="M4462" s="43">
        <f t="shared" si="554"/>
        <v>0</v>
      </c>
      <c r="N4462" s="43">
        <f t="shared" si="555"/>
        <v>1</v>
      </c>
      <c r="O4462" s="43" t="str">
        <f t="shared" si="556"/>
        <v>B: 1-3%</v>
      </c>
      <c r="P4462" s="45">
        <f t="shared" si="557"/>
        <v>1018500</v>
      </c>
      <c r="Q4462" s="45">
        <f>IF(L4462=1,F4462*INDEX(Asumsi!$B$5:$B$7,MATCH(I4462,Asumsi!$A$5:$A$7,0))-H4462,0)</f>
        <v>283500</v>
      </c>
      <c r="R4462" s="46">
        <f>MIN(G4462,INDEX(Asumsi!$C$5:$C$7,MATCH(I4462,Asumsi!$A$5:$A$7,0)))</f>
        <v>0.03</v>
      </c>
      <c r="S4462" s="43">
        <f t="shared" si="558"/>
        <v>0</v>
      </c>
      <c r="T4462" s="45">
        <f t="shared" si="559"/>
        <v>0</v>
      </c>
      <c r="U4462" s="45">
        <f>IF(L4462=1,F4462*INDEX(Asumsi!$B$5:$B$7,MATCH(I4462,Asumsi!$A$5:$A$7,0))-F4462*R4462,0)</f>
        <v>283500</v>
      </c>
      <c r="V4462" s="45">
        <f>IF(S4462=1,U4462*(1-Asumsi!$B$10),U4462)</f>
        <v>283500</v>
      </c>
    </row>
    <row r="4463" spans="1:22" x14ac:dyDescent="0.35">
      <c r="A4463" s="43">
        <v>14981</v>
      </c>
      <c r="B4463" s="43" t="s">
        <v>202</v>
      </c>
      <c r="C4463" s="43" t="s">
        <v>774</v>
      </c>
      <c r="D4463" s="44">
        <v>40477</v>
      </c>
      <c r="E4463" s="43">
        <v>8</v>
      </c>
      <c r="F4463" s="43">
        <v>559540</v>
      </c>
      <c r="G4463" s="43">
        <v>7.0000000000000007E-2</v>
      </c>
      <c r="H4463" s="43">
        <v>39168</v>
      </c>
      <c r="I4463" s="43" t="s">
        <v>76</v>
      </c>
      <c r="J4463" s="43" t="s">
        <v>140</v>
      </c>
      <c r="K4463" s="43">
        <f t="shared" si="552"/>
        <v>2010</v>
      </c>
      <c r="L4463" s="43">
        <f t="shared" si="553"/>
        <v>1</v>
      </c>
      <c r="M4463" s="43">
        <f t="shared" si="554"/>
        <v>0</v>
      </c>
      <c r="N4463" s="43">
        <f t="shared" si="555"/>
        <v>1</v>
      </c>
      <c r="O4463" s="43" t="str">
        <f t="shared" si="556"/>
        <v>D: 7%+</v>
      </c>
      <c r="P4463" s="45">
        <f t="shared" si="557"/>
        <v>520372</v>
      </c>
      <c r="Q4463" s="45">
        <f>IF(L4463=1,F4463*INDEX(Asumsi!$B$5:$B$7,MATCH(I4463,Asumsi!$A$5:$A$7,0))-H4463,0)</f>
        <v>128694</v>
      </c>
      <c r="R4463" s="46">
        <f>MIN(G4463,INDEX(Asumsi!$C$5:$C$7,MATCH(I4463,Asumsi!$A$5:$A$7,0)))</f>
        <v>0.05</v>
      </c>
      <c r="S4463" s="43">
        <f t="shared" si="558"/>
        <v>1</v>
      </c>
      <c r="T4463" s="45">
        <f t="shared" si="559"/>
        <v>11190.800000000003</v>
      </c>
      <c r="U4463" s="45">
        <f>IF(L4463=1,F4463*INDEX(Asumsi!$B$5:$B$7,MATCH(I4463,Asumsi!$A$5:$A$7,0))-F4463*R4463,0)</f>
        <v>139885</v>
      </c>
      <c r="V4463" s="45">
        <f>IF(S4463=1,U4463*(1-Asumsi!$B$10),U4463)</f>
        <v>132890.75</v>
      </c>
    </row>
    <row r="4464" spans="1:22" x14ac:dyDescent="0.35">
      <c r="A4464" s="43">
        <v>15105</v>
      </c>
      <c r="B4464" s="43" t="s">
        <v>202</v>
      </c>
      <c r="C4464" s="43" t="s">
        <v>558</v>
      </c>
      <c r="D4464" s="44">
        <v>40120</v>
      </c>
      <c r="E4464" s="43">
        <v>39</v>
      </c>
      <c r="F4464" s="43">
        <v>920860</v>
      </c>
      <c r="G4464" s="43">
        <v>7.0000000000000007E-2</v>
      </c>
      <c r="H4464" s="43">
        <v>64460</v>
      </c>
      <c r="I4464" s="43" t="s">
        <v>76</v>
      </c>
      <c r="J4464" s="43" t="s">
        <v>140</v>
      </c>
      <c r="K4464" s="43">
        <f t="shared" si="552"/>
        <v>2009</v>
      </c>
      <c r="L4464" s="43">
        <f t="shared" si="553"/>
        <v>1</v>
      </c>
      <c r="M4464" s="43">
        <f t="shared" si="554"/>
        <v>0</v>
      </c>
      <c r="N4464" s="43">
        <f t="shared" si="555"/>
        <v>1</v>
      </c>
      <c r="O4464" s="43" t="str">
        <f t="shared" si="556"/>
        <v>D: 7%+</v>
      </c>
      <c r="P4464" s="45">
        <f t="shared" si="557"/>
        <v>856400</v>
      </c>
      <c r="Q4464" s="45">
        <f>IF(L4464=1,F4464*INDEX(Asumsi!$B$5:$B$7,MATCH(I4464,Asumsi!$A$5:$A$7,0))-H4464,0)</f>
        <v>211798</v>
      </c>
      <c r="R4464" s="46">
        <f>MIN(G4464,INDEX(Asumsi!$C$5:$C$7,MATCH(I4464,Asumsi!$A$5:$A$7,0)))</f>
        <v>0.05</v>
      </c>
      <c r="S4464" s="43">
        <f t="shared" si="558"/>
        <v>1</v>
      </c>
      <c r="T4464" s="45">
        <f t="shared" si="559"/>
        <v>18417.200000000004</v>
      </c>
      <c r="U4464" s="45">
        <f>IF(L4464=1,F4464*INDEX(Asumsi!$B$5:$B$7,MATCH(I4464,Asumsi!$A$5:$A$7,0))-F4464*R4464,0)</f>
        <v>230215</v>
      </c>
      <c r="V4464" s="45">
        <f>IF(S4464=1,U4464*(1-Asumsi!$B$10),U4464)</f>
        <v>218704.25</v>
      </c>
    </row>
    <row r="4465" spans="1:22" x14ac:dyDescent="0.35">
      <c r="A4465" s="43">
        <v>15111</v>
      </c>
      <c r="B4465" s="43" t="s">
        <v>202</v>
      </c>
      <c r="C4465" s="43" t="s">
        <v>930</v>
      </c>
      <c r="D4465" s="44">
        <v>40164</v>
      </c>
      <c r="E4465" s="43">
        <v>13</v>
      </c>
      <c r="F4465" s="43">
        <v>1940940</v>
      </c>
      <c r="G4465" s="43">
        <v>0.1</v>
      </c>
      <c r="H4465" s="43">
        <v>194094</v>
      </c>
      <c r="I4465" s="43" t="s">
        <v>76</v>
      </c>
      <c r="J4465" s="43" t="s">
        <v>141</v>
      </c>
      <c r="K4465" s="43">
        <f t="shared" si="552"/>
        <v>2009</v>
      </c>
      <c r="L4465" s="43">
        <f t="shared" si="553"/>
        <v>1</v>
      </c>
      <c r="M4465" s="43">
        <f t="shared" si="554"/>
        <v>0</v>
      </c>
      <c r="N4465" s="43">
        <f t="shared" si="555"/>
        <v>1</v>
      </c>
      <c r="O4465" s="43" t="str">
        <f t="shared" si="556"/>
        <v>D: 7%+</v>
      </c>
      <c r="P4465" s="45">
        <f t="shared" si="557"/>
        <v>1746846</v>
      </c>
      <c r="Q4465" s="45">
        <f>IF(L4465=1,F4465*INDEX(Asumsi!$B$5:$B$7,MATCH(I4465,Asumsi!$A$5:$A$7,0))-H4465,0)</f>
        <v>388188</v>
      </c>
      <c r="R4465" s="46">
        <f>MIN(G4465,INDEX(Asumsi!$C$5:$C$7,MATCH(I4465,Asumsi!$A$5:$A$7,0)))</f>
        <v>0.05</v>
      </c>
      <c r="S4465" s="43">
        <f t="shared" si="558"/>
        <v>1</v>
      </c>
      <c r="T4465" s="45">
        <f t="shared" si="559"/>
        <v>97047</v>
      </c>
      <c r="U4465" s="45">
        <f>IF(L4465=1,F4465*INDEX(Asumsi!$B$5:$B$7,MATCH(I4465,Asumsi!$A$5:$A$7,0))-F4465*R4465,0)</f>
        <v>485235</v>
      </c>
      <c r="V4465" s="45">
        <f>IF(S4465=1,U4465*(1-Asumsi!$B$10),U4465)</f>
        <v>460973.25</v>
      </c>
    </row>
    <row r="4466" spans="1:22" x14ac:dyDescent="0.35">
      <c r="A4466" s="43">
        <v>15202</v>
      </c>
      <c r="B4466" s="43" t="s">
        <v>209</v>
      </c>
      <c r="C4466" s="43" t="s">
        <v>611</v>
      </c>
      <c r="D4466" s="44">
        <v>40368</v>
      </c>
      <c r="E4466" s="43">
        <v>36</v>
      </c>
      <c r="F4466" s="43">
        <v>2681860</v>
      </c>
      <c r="G4466" s="43">
        <v>0.09</v>
      </c>
      <c r="H4466" s="43">
        <v>241367</v>
      </c>
      <c r="I4466" s="43" t="s">
        <v>75</v>
      </c>
      <c r="J4466" s="43" t="s">
        <v>144</v>
      </c>
      <c r="K4466" s="43">
        <f t="shared" si="552"/>
        <v>2010</v>
      </c>
      <c r="L4466" s="43">
        <f t="shared" si="553"/>
        <v>0</v>
      </c>
      <c r="M4466" s="43">
        <f t="shared" si="554"/>
        <v>1</v>
      </c>
      <c r="N4466" s="43">
        <f t="shared" si="555"/>
        <v>1</v>
      </c>
      <c r="O4466" s="43" t="str">
        <f t="shared" si="556"/>
        <v>D: 7%+</v>
      </c>
      <c r="P4466" s="45">
        <f t="shared" si="557"/>
        <v>0</v>
      </c>
      <c r="Q4466" s="45">
        <f>IF(L4466=1,F4466*INDEX(Asumsi!$B$5:$B$7,MATCH(I4466,Asumsi!$A$5:$A$7,0))-H4466,0)</f>
        <v>0</v>
      </c>
      <c r="R4466" s="46">
        <f>MIN(G4466,INDEX(Asumsi!$C$5:$C$7,MATCH(I4466,Asumsi!$A$5:$A$7,0)))</f>
        <v>0.03</v>
      </c>
      <c r="S4466" s="43">
        <f t="shared" si="558"/>
        <v>1</v>
      </c>
      <c r="T4466" s="45">
        <f t="shared" si="559"/>
        <v>0</v>
      </c>
      <c r="U4466" s="45">
        <f>IF(L4466=1,F4466*INDEX(Asumsi!$B$5:$B$7,MATCH(I4466,Asumsi!$A$5:$A$7,0))-F4466*R4466,0)</f>
        <v>0</v>
      </c>
      <c r="V4466" s="45">
        <f>IF(S4466=1,U4466*(1-Asumsi!$B$10),U4466)</f>
        <v>0</v>
      </c>
    </row>
    <row r="4467" spans="1:22" x14ac:dyDescent="0.35">
      <c r="A4467" s="43">
        <v>15206</v>
      </c>
      <c r="B4467" s="43" t="s">
        <v>209</v>
      </c>
      <c r="C4467" s="43" t="s">
        <v>911</v>
      </c>
      <c r="D4467" s="44">
        <v>40486</v>
      </c>
      <c r="E4467" s="43">
        <v>35</v>
      </c>
      <c r="F4467" s="43">
        <v>10574320</v>
      </c>
      <c r="G4467" s="43">
        <v>0.05</v>
      </c>
      <c r="H4467" s="43">
        <v>528716</v>
      </c>
      <c r="I4467" s="43" t="s">
        <v>75</v>
      </c>
      <c r="J4467" s="43" t="s">
        <v>143</v>
      </c>
      <c r="K4467" s="43">
        <f t="shared" si="552"/>
        <v>2010</v>
      </c>
      <c r="L4467" s="43">
        <f t="shared" si="553"/>
        <v>0</v>
      </c>
      <c r="M4467" s="43">
        <f t="shared" si="554"/>
        <v>1</v>
      </c>
      <c r="N4467" s="43">
        <f t="shared" si="555"/>
        <v>1</v>
      </c>
      <c r="O4467" s="43" t="str">
        <f t="shared" si="556"/>
        <v>C: 4-6%</v>
      </c>
      <c r="P4467" s="45">
        <f t="shared" si="557"/>
        <v>0</v>
      </c>
      <c r="Q4467" s="45">
        <f>IF(L4467=1,F4467*INDEX(Asumsi!$B$5:$B$7,MATCH(I4467,Asumsi!$A$5:$A$7,0))-H4467,0)</f>
        <v>0</v>
      </c>
      <c r="R4467" s="46">
        <f>MIN(G4467,INDEX(Asumsi!$C$5:$C$7,MATCH(I4467,Asumsi!$A$5:$A$7,0)))</f>
        <v>0.03</v>
      </c>
      <c r="S4467" s="43">
        <f t="shared" si="558"/>
        <v>1</v>
      </c>
      <c r="T4467" s="45">
        <f t="shared" si="559"/>
        <v>0</v>
      </c>
      <c r="U4467" s="45">
        <f>IF(L4467=1,F4467*INDEX(Asumsi!$B$5:$B$7,MATCH(I4467,Asumsi!$A$5:$A$7,0))-F4467*R4467,0)</f>
        <v>0</v>
      </c>
      <c r="V4467" s="45">
        <f>IF(S4467=1,U4467*(1-Asumsi!$B$10),U4467)</f>
        <v>0</v>
      </c>
    </row>
    <row r="4468" spans="1:22" x14ac:dyDescent="0.35">
      <c r="A4468" s="43">
        <v>15616</v>
      </c>
      <c r="B4468" s="43" t="s">
        <v>202</v>
      </c>
      <c r="C4468" s="43" t="s">
        <v>539</v>
      </c>
      <c r="D4468" s="44">
        <v>40991</v>
      </c>
      <c r="E4468" s="43">
        <v>12</v>
      </c>
      <c r="F4468" s="43">
        <v>773420</v>
      </c>
      <c r="G4468" s="43">
        <v>0.01</v>
      </c>
      <c r="H4468" s="43">
        <v>7734</v>
      </c>
      <c r="I4468" s="43" t="s">
        <v>77</v>
      </c>
      <c r="J4468" s="43" t="s">
        <v>142</v>
      </c>
      <c r="K4468" s="43">
        <f t="shared" si="552"/>
        <v>2012</v>
      </c>
      <c r="L4468" s="43">
        <f t="shared" si="553"/>
        <v>1</v>
      </c>
      <c r="M4468" s="43">
        <f t="shared" si="554"/>
        <v>0</v>
      </c>
      <c r="N4468" s="43">
        <f t="shared" si="555"/>
        <v>1</v>
      </c>
      <c r="O4468" s="43" t="str">
        <f t="shared" si="556"/>
        <v>B: 1-3%</v>
      </c>
      <c r="P4468" s="45">
        <f t="shared" si="557"/>
        <v>765686</v>
      </c>
      <c r="Q4468" s="45">
        <f>IF(L4468=1,F4468*INDEX(Asumsi!$B$5:$B$7,MATCH(I4468,Asumsi!$A$5:$A$7,0))-H4468,0)</f>
        <v>224292</v>
      </c>
      <c r="R4468" s="46">
        <f>MIN(G4468,INDEX(Asumsi!$C$5:$C$7,MATCH(I4468,Asumsi!$A$5:$A$7,0)))</f>
        <v>0.01</v>
      </c>
      <c r="S4468" s="43">
        <f t="shared" si="558"/>
        <v>0</v>
      </c>
      <c r="T4468" s="45">
        <f t="shared" si="559"/>
        <v>0</v>
      </c>
      <c r="U4468" s="45">
        <f>IF(L4468=1,F4468*INDEX(Asumsi!$B$5:$B$7,MATCH(I4468,Asumsi!$A$5:$A$7,0))-F4468*R4468,0)</f>
        <v>224291.8</v>
      </c>
      <c r="V4468" s="45">
        <f>IF(S4468=1,U4468*(1-Asumsi!$B$10),U4468)</f>
        <v>224291.8</v>
      </c>
    </row>
    <row r="4469" spans="1:22" x14ac:dyDescent="0.35">
      <c r="A4469" s="43">
        <v>15654</v>
      </c>
      <c r="B4469" s="43" t="s">
        <v>202</v>
      </c>
      <c r="C4469" s="43" t="s">
        <v>931</v>
      </c>
      <c r="D4469" s="44">
        <v>40088</v>
      </c>
      <c r="E4469" s="43">
        <v>27</v>
      </c>
      <c r="F4469" s="43">
        <v>15875180</v>
      </c>
      <c r="G4469" s="43">
        <v>0.03</v>
      </c>
      <c r="H4469" s="43">
        <v>476255</v>
      </c>
      <c r="I4469" s="43" t="s">
        <v>75</v>
      </c>
      <c r="J4469" s="43" t="s">
        <v>143</v>
      </c>
      <c r="K4469" s="43">
        <f t="shared" si="552"/>
        <v>2009</v>
      </c>
      <c r="L4469" s="43">
        <f t="shared" si="553"/>
        <v>1</v>
      </c>
      <c r="M4469" s="43">
        <f t="shared" si="554"/>
        <v>0</v>
      </c>
      <c r="N4469" s="43">
        <f t="shared" si="555"/>
        <v>1</v>
      </c>
      <c r="O4469" s="43" t="str">
        <f t="shared" si="556"/>
        <v>B: 1-3%</v>
      </c>
      <c r="P4469" s="45">
        <f t="shared" si="557"/>
        <v>15398925</v>
      </c>
      <c r="Q4469" s="45">
        <f>IF(L4469=1,F4469*INDEX(Asumsi!$B$5:$B$7,MATCH(I4469,Asumsi!$A$5:$A$7,0))-H4469,0)</f>
        <v>4286299</v>
      </c>
      <c r="R4469" s="46">
        <f>MIN(G4469,INDEX(Asumsi!$C$5:$C$7,MATCH(I4469,Asumsi!$A$5:$A$7,0)))</f>
        <v>0.03</v>
      </c>
      <c r="S4469" s="43">
        <f t="shared" si="558"/>
        <v>0</v>
      </c>
      <c r="T4469" s="45">
        <f t="shared" si="559"/>
        <v>0</v>
      </c>
      <c r="U4469" s="45">
        <f>IF(L4469=1,F4469*INDEX(Asumsi!$B$5:$B$7,MATCH(I4469,Asumsi!$A$5:$A$7,0))-F4469*R4469,0)</f>
        <v>4286298.5999999996</v>
      </c>
      <c r="V4469" s="45">
        <f>IF(S4469=1,U4469*(1-Asumsi!$B$10),U4469)</f>
        <v>4286298.5999999996</v>
      </c>
    </row>
    <row r="4470" spans="1:22" x14ac:dyDescent="0.35">
      <c r="A4470" s="43">
        <v>16102</v>
      </c>
      <c r="B4470" s="43" t="s">
        <v>202</v>
      </c>
      <c r="C4470" s="43" t="s">
        <v>602</v>
      </c>
      <c r="D4470" s="44">
        <v>40160</v>
      </c>
      <c r="E4470" s="43">
        <v>25</v>
      </c>
      <c r="F4470" s="43">
        <v>26511860</v>
      </c>
      <c r="G4470" s="43">
        <v>0.02</v>
      </c>
      <c r="H4470" s="43">
        <v>530237</v>
      </c>
      <c r="I4470" s="43" t="s">
        <v>75</v>
      </c>
      <c r="J4470" s="43" t="s">
        <v>135</v>
      </c>
      <c r="K4470" s="43">
        <f t="shared" si="552"/>
        <v>2009</v>
      </c>
      <c r="L4470" s="43">
        <f t="shared" si="553"/>
        <v>1</v>
      </c>
      <c r="M4470" s="43">
        <f t="shared" si="554"/>
        <v>0</v>
      </c>
      <c r="N4470" s="43">
        <f t="shared" si="555"/>
        <v>1</v>
      </c>
      <c r="O4470" s="43" t="str">
        <f t="shared" si="556"/>
        <v>B: 1-3%</v>
      </c>
      <c r="P4470" s="45">
        <f t="shared" si="557"/>
        <v>25981623</v>
      </c>
      <c r="Q4470" s="45">
        <f>IF(L4470=1,F4470*INDEX(Asumsi!$B$5:$B$7,MATCH(I4470,Asumsi!$A$5:$A$7,0))-H4470,0)</f>
        <v>7423321</v>
      </c>
      <c r="R4470" s="46">
        <f>MIN(G4470,INDEX(Asumsi!$C$5:$C$7,MATCH(I4470,Asumsi!$A$5:$A$7,0)))</f>
        <v>0.02</v>
      </c>
      <c r="S4470" s="43">
        <f t="shared" si="558"/>
        <v>0</v>
      </c>
      <c r="T4470" s="45">
        <f t="shared" si="559"/>
        <v>0</v>
      </c>
      <c r="U4470" s="45">
        <f>IF(L4470=1,F4470*INDEX(Asumsi!$B$5:$B$7,MATCH(I4470,Asumsi!$A$5:$A$7,0))-F4470*R4470,0)</f>
        <v>7423320.7999999998</v>
      </c>
      <c r="V4470" s="45">
        <f>IF(S4470=1,U4470*(1-Asumsi!$B$10),U4470)</f>
        <v>7423320.7999999998</v>
      </c>
    </row>
    <row r="4471" spans="1:22" x14ac:dyDescent="0.35">
      <c r="A4471" s="43">
        <v>16356</v>
      </c>
      <c r="B4471" s="43" t="s">
        <v>202</v>
      </c>
      <c r="C4471" s="43" t="s">
        <v>925</v>
      </c>
      <c r="D4471" s="44">
        <v>40757</v>
      </c>
      <c r="E4471" s="43">
        <v>6</v>
      </c>
      <c r="F4471" s="43">
        <v>315880</v>
      </c>
      <c r="G4471" s="43">
        <v>0.04</v>
      </c>
      <c r="H4471" s="43">
        <v>12635</v>
      </c>
      <c r="I4471" s="43" t="s">
        <v>76</v>
      </c>
      <c r="J4471" s="43" t="s">
        <v>141</v>
      </c>
      <c r="K4471" s="43">
        <f t="shared" si="552"/>
        <v>2011</v>
      </c>
      <c r="L4471" s="43">
        <f t="shared" si="553"/>
        <v>1</v>
      </c>
      <c r="M4471" s="43">
        <f t="shared" si="554"/>
        <v>0</v>
      </c>
      <c r="N4471" s="43">
        <f t="shared" si="555"/>
        <v>1</v>
      </c>
      <c r="O4471" s="43" t="str">
        <f t="shared" si="556"/>
        <v>C: 4-6%</v>
      </c>
      <c r="P4471" s="45">
        <f t="shared" si="557"/>
        <v>303245</v>
      </c>
      <c r="Q4471" s="45">
        <f>IF(L4471=1,F4471*INDEX(Asumsi!$B$5:$B$7,MATCH(I4471,Asumsi!$A$5:$A$7,0))-H4471,0)</f>
        <v>82129</v>
      </c>
      <c r="R4471" s="46">
        <f>MIN(G4471,INDEX(Asumsi!$C$5:$C$7,MATCH(I4471,Asumsi!$A$5:$A$7,0)))</f>
        <v>0.04</v>
      </c>
      <c r="S4471" s="43">
        <f t="shared" si="558"/>
        <v>0</v>
      </c>
      <c r="T4471" s="45">
        <f t="shared" si="559"/>
        <v>0</v>
      </c>
      <c r="U4471" s="45">
        <f>IF(L4471=1,F4471*INDEX(Asumsi!$B$5:$B$7,MATCH(I4471,Asumsi!$A$5:$A$7,0))-F4471*R4471,0)</f>
        <v>82128.800000000003</v>
      </c>
      <c r="V4471" s="45">
        <f>IF(S4471=1,U4471*(1-Asumsi!$B$10),U4471)</f>
        <v>82128.800000000003</v>
      </c>
    </row>
    <row r="4472" spans="1:22" x14ac:dyDescent="0.35">
      <c r="A4472" s="43">
        <v>16481</v>
      </c>
      <c r="B4472" s="43" t="s">
        <v>202</v>
      </c>
      <c r="C4472" s="43" t="s">
        <v>932</v>
      </c>
      <c r="D4472" s="44">
        <v>40592</v>
      </c>
      <c r="E4472" s="43">
        <v>50</v>
      </c>
      <c r="F4472" s="43">
        <v>6178120</v>
      </c>
      <c r="G4472" s="43">
        <v>0</v>
      </c>
      <c r="H4472" s="43">
        <v>0</v>
      </c>
      <c r="I4472" s="43" t="s">
        <v>76</v>
      </c>
      <c r="J4472" s="43" t="s">
        <v>141</v>
      </c>
      <c r="K4472" s="43">
        <f t="shared" si="552"/>
        <v>2011</v>
      </c>
      <c r="L4472" s="43">
        <f t="shared" si="553"/>
        <v>1</v>
      </c>
      <c r="M4472" s="43">
        <f t="shared" si="554"/>
        <v>0</v>
      </c>
      <c r="N4472" s="43">
        <f t="shared" si="555"/>
        <v>1</v>
      </c>
      <c r="O4472" s="43" t="str">
        <f t="shared" si="556"/>
        <v>A: 0%</v>
      </c>
      <c r="P4472" s="45">
        <f t="shared" si="557"/>
        <v>6178120</v>
      </c>
      <c r="Q4472" s="45">
        <f>IF(L4472=1,F4472*INDEX(Asumsi!$B$5:$B$7,MATCH(I4472,Asumsi!$A$5:$A$7,0))-H4472,0)</f>
        <v>1853436</v>
      </c>
      <c r="R4472" s="46">
        <f>MIN(G4472,INDEX(Asumsi!$C$5:$C$7,MATCH(I4472,Asumsi!$A$5:$A$7,0)))</f>
        <v>0</v>
      </c>
      <c r="S4472" s="43">
        <f t="shared" si="558"/>
        <v>0</v>
      </c>
      <c r="T4472" s="45">
        <f t="shared" si="559"/>
        <v>0</v>
      </c>
      <c r="U4472" s="45">
        <f>IF(L4472=1,F4472*INDEX(Asumsi!$B$5:$B$7,MATCH(I4472,Asumsi!$A$5:$A$7,0))-F4472*R4472,0)</f>
        <v>1853436</v>
      </c>
      <c r="V4472" s="45">
        <f>IF(S4472=1,U4472*(1-Asumsi!$B$10),U4472)</f>
        <v>1853436</v>
      </c>
    </row>
    <row r="4473" spans="1:22" x14ac:dyDescent="0.35">
      <c r="A4473" s="43">
        <v>16641</v>
      </c>
      <c r="B4473" s="43" t="s">
        <v>209</v>
      </c>
      <c r="C4473" s="43" t="s">
        <v>916</v>
      </c>
      <c r="D4473" s="44">
        <v>40308</v>
      </c>
      <c r="E4473" s="43">
        <v>33</v>
      </c>
      <c r="F4473" s="43">
        <v>2418336</v>
      </c>
      <c r="G4473" s="43">
        <v>0.03</v>
      </c>
      <c r="H4473" s="43">
        <v>72550</v>
      </c>
      <c r="I4473" s="43" t="s">
        <v>75</v>
      </c>
      <c r="J4473" s="43" t="s">
        <v>136</v>
      </c>
      <c r="K4473" s="43">
        <f t="shared" si="552"/>
        <v>2010</v>
      </c>
      <c r="L4473" s="43">
        <f t="shared" si="553"/>
        <v>0</v>
      </c>
      <c r="M4473" s="43">
        <f t="shared" si="554"/>
        <v>1</v>
      </c>
      <c r="N4473" s="43">
        <f t="shared" si="555"/>
        <v>1</v>
      </c>
      <c r="O4473" s="43" t="str">
        <f t="shared" si="556"/>
        <v>B: 1-3%</v>
      </c>
      <c r="P4473" s="45">
        <f t="shared" si="557"/>
        <v>0</v>
      </c>
      <c r="Q4473" s="45">
        <f>IF(L4473=1,F4473*INDEX(Asumsi!$B$5:$B$7,MATCH(I4473,Asumsi!$A$5:$A$7,0))-H4473,0)</f>
        <v>0</v>
      </c>
      <c r="R4473" s="46">
        <f>MIN(G4473,INDEX(Asumsi!$C$5:$C$7,MATCH(I4473,Asumsi!$A$5:$A$7,0)))</f>
        <v>0.03</v>
      </c>
      <c r="S4473" s="43">
        <f t="shared" si="558"/>
        <v>0</v>
      </c>
      <c r="T4473" s="45">
        <f t="shared" si="559"/>
        <v>0</v>
      </c>
      <c r="U4473" s="45">
        <f>IF(L4473=1,F4473*INDEX(Asumsi!$B$5:$B$7,MATCH(I4473,Asumsi!$A$5:$A$7,0))-F4473*R4473,0)</f>
        <v>0</v>
      </c>
      <c r="V4473" s="45">
        <f>IF(S4473=1,U4473*(1-Asumsi!$B$10),U4473)</f>
        <v>0</v>
      </c>
    </row>
    <row r="4474" spans="1:22" x14ac:dyDescent="0.35">
      <c r="A4474" s="43">
        <v>16642</v>
      </c>
      <c r="B4474" s="43" t="s">
        <v>202</v>
      </c>
      <c r="C4474" s="43" t="s">
        <v>912</v>
      </c>
      <c r="D4474" s="44">
        <v>40604</v>
      </c>
      <c r="E4474" s="43">
        <v>46</v>
      </c>
      <c r="F4474" s="43">
        <v>15280450</v>
      </c>
      <c r="G4474" s="43">
        <v>7.0000000000000007E-2</v>
      </c>
      <c r="H4474" s="43">
        <v>1069632</v>
      </c>
      <c r="I4474" s="43" t="s">
        <v>77</v>
      </c>
      <c r="J4474" s="43" t="s">
        <v>137</v>
      </c>
      <c r="K4474" s="43">
        <f t="shared" si="552"/>
        <v>2011</v>
      </c>
      <c r="L4474" s="43">
        <f t="shared" si="553"/>
        <v>1</v>
      </c>
      <c r="M4474" s="43">
        <f t="shared" si="554"/>
        <v>0</v>
      </c>
      <c r="N4474" s="43">
        <f t="shared" si="555"/>
        <v>1</v>
      </c>
      <c r="O4474" s="43" t="str">
        <f t="shared" si="556"/>
        <v>D: 7%+</v>
      </c>
      <c r="P4474" s="45">
        <f t="shared" si="557"/>
        <v>14210818</v>
      </c>
      <c r="Q4474" s="45">
        <f>IF(L4474=1,F4474*INDEX(Asumsi!$B$5:$B$7,MATCH(I4474,Asumsi!$A$5:$A$7,0))-H4474,0)</f>
        <v>3514503</v>
      </c>
      <c r="R4474" s="46">
        <f>MIN(G4474,INDEX(Asumsi!$C$5:$C$7,MATCH(I4474,Asumsi!$A$5:$A$7,0)))</f>
        <v>0.05</v>
      </c>
      <c r="S4474" s="43">
        <f t="shared" si="558"/>
        <v>1</v>
      </c>
      <c r="T4474" s="45">
        <f t="shared" si="559"/>
        <v>305609.00000000006</v>
      </c>
      <c r="U4474" s="45">
        <f>IF(L4474=1,F4474*INDEX(Asumsi!$B$5:$B$7,MATCH(I4474,Asumsi!$A$5:$A$7,0))-F4474*R4474,0)</f>
        <v>3820112.5</v>
      </c>
      <c r="V4474" s="45">
        <f>IF(S4474=1,U4474*(1-Asumsi!$B$10),U4474)</f>
        <v>3629106.875</v>
      </c>
    </row>
    <row r="4475" spans="1:22" x14ac:dyDescent="0.35">
      <c r="A4475" s="43">
        <v>16709</v>
      </c>
      <c r="B4475" s="43" t="s">
        <v>202</v>
      </c>
      <c r="C4475" s="43" t="s">
        <v>558</v>
      </c>
      <c r="D4475" s="44">
        <v>41188</v>
      </c>
      <c r="E4475" s="43">
        <v>3</v>
      </c>
      <c r="F4475" s="43">
        <v>48720</v>
      </c>
      <c r="G4475" s="43">
        <v>7.0000000000000007E-2</v>
      </c>
      <c r="H4475" s="43">
        <v>3410</v>
      </c>
      <c r="I4475" s="43" t="s">
        <v>76</v>
      </c>
      <c r="J4475" s="43" t="s">
        <v>145</v>
      </c>
      <c r="K4475" s="43">
        <f t="shared" si="552"/>
        <v>2012</v>
      </c>
      <c r="L4475" s="43">
        <f t="shared" si="553"/>
        <v>1</v>
      </c>
      <c r="M4475" s="43">
        <f t="shared" si="554"/>
        <v>0</v>
      </c>
      <c r="N4475" s="43">
        <f t="shared" si="555"/>
        <v>1</v>
      </c>
      <c r="O4475" s="43" t="str">
        <f t="shared" si="556"/>
        <v>D: 7%+</v>
      </c>
      <c r="P4475" s="45">
        <f t="shared" si="557"/>
        <v>45310</v>
      </c>
      <c r="Q4475" s="45">
        <f>IF(L4475=1,F4475*INDEX(Asumsi!$B$5:$B$7,MATCH(I4475,Asumsi!$A$5:$A$7,0))-H4475,0)</f>
        <v>11206</v>
      </c>
      <c r="R4475" s="46">
        <f>MIN(G4475,INDEX(Asumsi!$C$5:$C$7,MATCH(I4475,Asumsi!$A$5:$A$7,0)))</f>
        <v>0.05</v>
      </c>
      <c r="S4475" s="43">
        <f t="shared" si="558"/>
        <v>1</v>
      </c>
      <c r="T4475" s="45">
        <f t="shared" si="559"/>
        <v>974.4000000000002</v>
      </c>
      <c r="U4475" s="45">
        <f>IF(L4475=1,F4475*INDEX(Asumsi!$B$5:$B$7,MATCH(I4475,Asumsi!$A$5:$A$7,0))-F4475*R4475,0)</f>
        <v>12180</v>
      </c>
      <c r="V4475" s="45">
        <f>IF(S4475=1,U4475*(1-Asumsi!$B$10),U4475)</f>
        <v>11571</v>
      </c>
    </row>
    <row r="4476" spans="1:22" x14ac:dyDescent="0.35">
      <c r="A4476" s="43">
        <v>16992</v>
      </c>
      <c r="B4476" s="43" t="s">
        <v>202</v>
      </c>
      <c r="C4476" s="43" t="s">
        <v>537</v>
      </c>
      <c r="D4476" s="44">
        <v>40524</v>
      </c>
      <c r="E4476" s="43">
        <v>15</v>
      </c>
      <c r="F4476" s="43">
        <v>253480</v>
      </c>
      <c r="G4476" s="43">
        <v>0.08</v>
      </c>
      <c r="H4476" s="43">
        <v>20278</v>
      </c>
      <c r="I4476" s="43" t="s">
        <v>76</v>
      </c>
      <c r="J4476" s="43" t="s">
        <v>141</v>
      </c>
      <c r="K4476" s="43">
        <f t="shared" si="552"/>
        <v>2010</v>
      </c>
      <c r="L4476" s="43">
        <f t="shared" si="553"/>
        <v>1</v>
      </c>
      <c r="M4476" s="43">
        <f t="shared" si="554"/>
        <v>0</v>
      </c>
      <c r="N4476" s="43">
        <f t="shared" si="555"/>
        <v>1</v>
      </c>
      <c r="O4476" s="43" t="str">
        <f t="shared" si="556"/>
        <v>D: 7%+</v>
      </c>
      <c r="P4476" s="45">
        <f t="shared" si="557"/>
        <v>233202</v>
      </c>
      <c r="Q4476" s="45">
        <f>IF(L4476=1,F4476*INDEX(Asumsi!$B$5:$B$7,MATCH(I4476,Asumsi!$A$5:$A$7,0))-H4476,0)</f>
        <v>55766</v>
      </c>
      <c r="R4476" s="46">
        <f>MIN(G4476,INDEX(Asumsi!$C$5:$C$7,MATCH(I4476,Asumsi!$A$5:$A$7,0)))</f>
        <v>0.05</v>
      </c>
      <c r="S4476" s="43">
        <f t="shared" si="558"/>
        <v>1</v>
      </c>
      <c r="T4476" s="45">
        <f t="shared" si="559"/>
        <v>7604.4</v>
      </c>
      <c r="U4476" s="45">
        <f>IF(L4476=1,F4476*INDEX(Asumsi!$B$5:$B$7,MATCH(I4476,Asumsi!$A$5:$A$7,0))-F4476*R4476,0)</f>
        <v>63370</v>
      </c>
      <c r="V4476" s="45">
        <f>IF(S4476=1,U4476*(1-Asumsi!$B$10),U4476)</f>
        <v>60201.5</v>
      </c>
    </row>
    <row r="4477" spans="1:22" x14ac:dyDescent="0.35">
      <c r="A4477" s="43">
        <v>16995</v>
      </c>
      <c r="B4477" s="43" t="s">
        <v>202</v>
      </c>
      <c r="C4477" s="43" t="s">
        <v>611</v>
      </c>
      <c r="D4477" s="44">
        <v>40530</v>
      </c>
      <c r="E4477" s="43">
        <v>42</v>
      </c>
      <c r="F4477" s="43">
        <v>96820</v>
      </c>
      <c r="G4477" s="43">
        <v>0.06</v>
      </c>
      <c r="H4477" s="43">
        <v>5809</v>
      </c>
      <c r="I4477" s="43" t="s">
        <v>76</v>
      </c>
      <c r="J4477" s="43" t="s">
        <v>150</v>
      </c>
      <c r="K4477" s="43">
        <f t="shared" si="552"/>
        <v>2010</v>
      </c>
      <c r="L4477" s="43">
        <f t="shared" si="553"/>
        <v>1</v>
      </c>
      <c r="M4477" s="43">
        <f t="shared" si="554"/>
        <v>0</v>
      </c>
      <c r="N4477" s="43">
        <f t="shared" si="555"/>
        <v>1</v>
      </c>
      <c r="O4477" s="43" t="str">
        <f t="shared" si="556"/>
        <v>C: 4-6%</v>
      </c>
      <c r="P4477" s="45">
        <f t="shared" si="557"/>
        <v>91011</v>
      </c>
      <c r="Q4477" s="45">
        <f>IF(L4477=1,F4477*INDEX(Asumsi!$B$5:$B$7,MATCH(I4477,Asumsi!$A$5:$A$7,0))-H4477,0)</f>
        <v>23237</v>
      </c>
      <c r="R4477" s="46">
        <f>MIN(G4477,INDEX(Asumsi!$C$5:$C$7,MATCH(I4477,Asumsi!$A$5:$A$7,0)))</f>
        <v>0.05</v>
      </c>
      <c r="S4477" s="43">
        <f t="shared" si="558"/>
        <v>1</v>
      </c>
      <c r="T4477" s="45">
        <f t="shared" si="559"/>
        <v>968.19999999999948</v>
      </c>
      <c r="U4477" s="45">
        <f>IF(L4477=1,F4477*INDEX(Asumsi!$B$5:$B$7,MATCH(I4477,Asumsi!$A$5:$A$7,0))-F4477*R4477,0)</f>
        <v>24205</v>
      </c>
      <c r="V4477" s="45">
        <f>IF(S4477=1,U4477*(1-Asumsi!$B$10),U4477)</f>
        <v>22994.75</v>
      </c>
    </row>
    <row r="4478" spans="1:22" x14ac:dyDescent="0.35">
      <c r="A4478" s="43">
        <v>17093</v>
      </c>
      <c r="B4478" s="43" t="s">
        <v>202</v>
      </c>
      <c r="C4478" s="43" t="s">
        <v>515</v>
      </c>
      <c r="D4478" s="44">
        <v>40950</v>
      </c>
      <c r="E4478" s="43">
        <v>50</v>
      </c>
      <c r="F4478" s="43">
        <v>9100120</v>
      </c>
      <c r="G4478" s="43">
        <v>0.1</v>
      </c>
      <c r="H4478" s="43">
        <v>910012</v>
      </c>
      <c r="I4478" s="43" t="s">
        <v>75</v>
      </c>
      <c r="J4478" s="43" t="s">
        <v>135</v>
      </c>
      <c r="K4478" s="43">
        <f t="shared" si="552"/>
        <v>2012</v>
      </c>
      <c r="L4478" s="43">
        <f t="shared" si="553"/>
        <v>1</v>
      </c>
      <c r="M4478" s="43">
        <f t="shared" si="554"/>
        <v>0</v>
      </c>
      <c r="N4478" s="43">
        <f t="shared" si="555"/>
        <v>1</v>
      </c>
      <c r="O4478" s="43" t="str">
        <f t="shared" si="556"/>
        <v>D: 7%+</v>
      </c>
      <c r="P4478" s="45">
        <f t="shared" si="557"/>
        <v>8190108</v>
      </c>
      <c r="Q4478" s="45">
        <f>IF(L4478=1,F4478*INDEX(Asumsi!$B$5:$B$7,MATCH(I4478,Asumsi!$A$5:$A$7,0))-H4478,0)</f>
        <v>1820024</v>
      </c>
      <c r="R4478" s="46">
        <f>MIN(G4478,INDEX(Asumsi!$C$5:$C$7,MATCH(I4478,Asumsi!$A$5:$A$7,0)))</f>
        <v>0.03</v>
      </c>
      <c r="S4478" s="43">
        <f t="shared" si="558"/>
        <v>1</v>
      </c>
      <c r="T4478" s="45">
        <f t="shared" si="559"/>
        <v>637008.4</v>
      </c>
      <c r="U4478" s="45">
        <f>IF(L4478=1,F4478*INDEX(Asumsi!$B$5:$B$7,MATCH(I4478,Asumsi!$A$5:$A$7,0))-F4478*R4478,0)</f>
        <v>2457032.4</v>
      </c>
      <c r="V4478" s="45">
        <f>IF(S4478=1,U4478*(1-Asumsi!$B$10),U4478)</f>
        <v>2334180.7799999998</v>
      </c>
    </row>
    <row r="4479" spans="1:22" x14ac:dyDescent="0.35">
      <c r="A4479" s="43">
        <v>17510</v>
      </c>
      <c r="B4479" s="43" t="s">
        <v>202</v>
      </c>
      <c r="C4479" s="43" t="s">
        <v>914</v>
      </c>
      <c r="D4479" s="44">
        <v>41212</v>
      </c>
      <c r="E4479" s="43">
        <v>28</v>
      </c>
      <c r="F4479" s="43">
        <v>924240</v>
      </c>
      <c r="G4479" s="43">
        <v>0</v>
      </c>
      <c r="H4479" s="43">
        <v>0</v>
      </c>
      <c r="I4479" s="43" t="s">
        <v>76</v>
      </c>
      <c r="J4479" s="43" t="s">
        <v>146</v>
      </c>
      <c r="K4479" s="43">
        <f t="shared" si="552"/>
        <v>2012</v>
      </c>
      <c r="L4479" s="43">
        <f t="shared" si="553"/>
        <v>1</v>
      </c>
      <c r="M4479" s="43">
        <f t="shared" si="554"/>
        <v>0</v>
      </c>
      <c r="N4479" s="43">
        <f t="shared" si="555"/>
        <v>1</v>
      </c>
      <c r="O4479" s="43" t="str">
        <f t="shared" si="556"/>
        <v>A: 0%</v>
      </c>
      <c r="P4479" s="45">
        <f t="shared" si="557"/>
        <v>924240</v>
      </c>
      <c r="Q4479" s="45">
        <f>IF(L4479=1,F4479*INDEX(Asumsi!$B$5:$B$7,MATCH(I4479,Asumsi!$A$5:$A$7,0))-H4479,0)</f>
        <v>277272</v>
      </c>
      <c r="R4479" s="46">
        <f>MIN(G4479,INDEX(Asumsi!$C$5:$C$7,MATCH(I4479,Asumsi!$A$5:$A$7,0)))</f>
        <v>0</v>
      </c>
      <c r="S4479" s="43">
        <f t="shared" si="558"/>
        <v>0</v>
      </c>
      <c r="T4479" s="45">
        <f t="shared" si="559"/>
        <v>0</v>
      </c>
      <c r="U4479" s="45">
        <f>IF(L4479=1,F4479*INDEX(Asumsi!$B$5:$B$7,MATCH(I4479,Asumsi!$A$5:$A$7,0))-F4479*R4479,0)</f>
        <v>277272</v>
      </c>
      <c r="V4479" s="45">
        <f>IF(S4479=1,U4479*(1-Asumsi!$B$10),U4479)</f>
        <v>277272</v>
      </c>
    </row>
    <row r="4480" spans="1:22" x14ac:dyDescent="0.35">
      <c r="A4480" s="43">
        <v>17542</v>
      </c>
      <c r="B4480" s="43" t="s">
        <v>202</v>
      </c>
      <c r="C4480" s="43" t="s">
        <v>915</v>
      </c>
      <c r="D4480" s="44">
        <v>40421</v>
      </c>
      <c r="E4480" s="43">
        <v>37</v>
      </c>
      <c r="F4480" s="43">
        <v>211980</v>
      </c>
      <c r="G4480" s="43">
        <v>0.01</v>
      </c>
      <c r="H4480" s="43">
        <v>2120</v>
      </c>
      <c r="I4480" s="43" t="s">
        <v>76</v>
      </c>
      <c r="J4480" s="43" t="s">
        <v>149</v>
      </c>
      <c r="K4480" s="43">
        <f t="shared" si="552"/>
        <v>2010</v>
      </c>
      <c r="L4480" s="43">
        <f t="shared" si="553"/>
        <v>1</v>
      </c>
      <c r="M4480" s="43">
        <f t="shared" si="554"/>
        <v>0</v>
      </c>
      <c r="N4480" s="43">
        <f t="shared" si="555"/>
        <v>1</v>
      </c>
      <c r="O4480" s="43" t="str">
        <f t="shared" si="556"/>
        <v>B: 1-3%</v>
      </c>
      <c r="P4480" s="45">
        <f t="shared" si="557"/>
        <v>209860</v>
      </c>
      <c r="Q4480" s="45">
        <f>IF(L4480=1,F4480*INDEX(Asumsi!$B$5:$B$7,MATCH(I4480,Asumsi!$A$5:$A$7,0))-H4480,0)</f>
        <v>61474</v>
      </c>
      <c r="R4480" s="46">
        <f>MIN(G4480,INDEX(Asumsi!$C$5:$C$7,MATCH(I4480,Asumsi!$A$5:$A$7,0)))</f>
        <v>0.01</v>
      </c>
      <c r="S4480" s="43">
        <f t="shared" si="558"/>
        <v>0</v>
      </c>
      <c r="T4480" s="45">
        <f t="shared" si="559"/>
        <v>0</v>
      </c>
      <c r="U4480" s="45">
        <f>IF(L4480=1,F4480*INDEX(Asumsi!$B$5:$B$7,MATCH(I4480,Asumsi!$A$5:$A$7,0))-F4480*R4480,0)</f>
        <v>61474.2</v>
      </c>
      <c r="V4480" s="45">
        <f>IF(S4480=1,U4480*(1-Asumsi!$B$10),U4480)</f>
        <v>61474.2</v>
      </c>
    </row>
    <row r="4481" spans="1:22" x14ac:dyDescent="0.35">
      <c r="A4481" s="43">
        <v>17568</v>
      </c>
      <c r="B4481" s="43" t="s">
        <v>202</v>
      </c>
      <c r="C4481" s="43" t="s">
        <v>566</v>
      </c>
      <c r="D4481" s="44">
        <v>40459</v>
      </c>
      <c r="E4481" s="43">
        <v>31</v>
      </c>
      <c r="F4481" s="43">
        <v>1025740</v>
      </c>
      <c r="G4481" s="43">
        <v>0</v>
      </c>
      <c r="H4481" s="43">
        <v>0</v>
      </c>
      <c r="I4481" s="43" t="s">
        <v>77</v>
      </c>
      <c r="J4481" s="43" t="s">
        <v>142</v>
      </c>
      <c r="K4481" s="43">
        <f t="shared" si="552"/>
        <v>2010</v>
      </c>
      <c r="L4481" s="43">
        <f t="shared" si="553"/>
        <v>1</v>
      </c>
      <c r="M4481" s="43">
        <f t="shared" si="554"/>
        <v>0</v>
      </c>
      <c r="N4481" s="43">
        <f t="shared" si="555"/>
        <v>1</v>
      </c>
      <c r="O4481" s="43" t="str">
        <f t="shared" si="556"/>
        <v>A: 0%</v>
      </c>
      <c r="P4481" s="45">
        <f t="shared" si="557"/>
        <v>1025740</v>
      </c>
      <c r="Q4481" s="45">
        <f>IF(L4481=1,F4481*INDEX(Asumsi!$B$5:$B$7,MATCH(I4481,Asumsi!$A$5:$A$7,0))-H4481,0)</f>
        <v>307722</v>
      </c>
      <c r="R4481" s="46">
        <f>MIN(G4481,INDEX(Asumsi!$C$5:$C$7,MATCH(I4481,Asumsi!$A$5:$A$7,0)))</f>
        <v>0</v>
      </c>
      <c r="S4481" s="43">
        <f t="shared" si="558"/>
        <v>0</v>
      </c>
      <c r="T4481" s="45">
        <f t="shared" si="559"/>
        <v>0</v>
      </c>
      <c r="U4481" s="45">
        <f>IF(L4481=1,F4481*INDEX(Asumsi!$B$5:$B$7,MATCH(I4481,Asumsi!$A$5:$A$7,0))-F4481*R4481,0)</f>
        <v>307722</v>
      </c>
      <c r="V4481" s="45">
        <f>IF(S4481=1,U4481*(1-Asumsi!$B$10),U4481)</f>
        <v>307722</v>
      </c>
    </row>
    <row r="4482" spans="1:22" x14ac:dyDescent="0.35">
      <c r="A4482" s="43">
        <v>17571</v>
      </c>
      <c r="B4482" s="43" t="s">
        <v>202</v>
      </c>
      <c r="C4482" s="43" t="s">
        <v>917</v>
      </c>
      <c r="D4482" s="44">
        <v>40983</v>
      </c>
      <c r="E4482" s="43">
        <v>32</v>
      </c>
      <c r="F4482" s="43">
        <v>205180</v>
      </c>
      <c r="G4482" s="43">
        <v>0.01</v>
      </c>
      <c r="H4482" s="43">
        <v>2052</v>
      </c>
      <c r="I4482" s="43" t="s">
        <v>76</v>
      </c>
      <c r="J4482" s="43" t="s">
        <v>150</v>
      </c>
      <c r="K4482" s="43">
        <f t="shared" ref="K4482:K4545" si="560">YEAR(D4482)</f>
        <v>2012</v>
      </c>
      <c r="L4482" s="43">
        <f t="shared" ref="L4482:L4545" si="561">IF(B4482="Order Finished",1,0)</f>
        <v>1</v>
      </c>
      <c r="M4482" s="43">
        <f t="shared" ref="M4482:M4545" si="562">IF(B4482="Order Returned",1,0)</f>
        <v>0</v>
      </c>
      <c r="N4482" s="43">
        <f t="shared" ref="N4482:N4545" si="563">IF(B4482="Order Cancelled",0,1)</f>
        <v>1</v>
      </c>
      <c r="O4482" s="43" t="str">
        <f t="shared" ref="O4482:O4545" si="564">IF(G4482=0,"A: 0%",IF(G4482&lt;=0.03,"B: 1-3%",IF(G4482&lt;=0.06,"C: 4-6%","D: 7%+")))</f>
        <v>B: 1-3%</v>
      </c>
      <c r="P4482" s="45">
        <f t="shared" ref="P4482:P4545" si="565">IF(L4482=1,F4482-H4482,0)</f>
        <v>203128</v>
      </c>
      <c r="Q4482" s="45">
        <f>IF(L4482=1,F4482*INDEX(Asumsi!$B$5:$B$7,MATCH(I4482,Asumsi!$A$5:$A$7,0))-H4482,0)</f>
        <v>59502</v>
      </c>
      <c r="R4482" s="46">
        <f>MIN(G4482,INDEX(Asumsi!$C$5:$C$7,MATCH(I4482,Asumsi!$A$5:$A$7,0)))</f>
        <v>0.01</v>
      </c>
      <c r="S4482" s="43">
        <f t="shared" ref="S4482:S4545" si="566">IF(G4482&gt;R4482,1,0)</f>
        <v>0</v>
      </c>
      <c r="T4482" s="45">
        <f t="shared" ref="T4482:T4545" si="567">IF(L4482=1,F4482*(G4482-R4482),0)</f>
        <v>0</v>
      </c>
      <c r="U4482" s="45">
        <f>IF(L4482=1,F4482*INDEX(Asumsi!$B$5:$B$7,MATCH(I4482,Asumsi!$A$5:$A$7,0))-F4482*R4482,0)</f>
        <v>59502.2</v>
      </c>
      <c r="V4482" s="45">
        <f>IF(S4482=1,U4482*(1-Asumsi!$B$10),U4482)</f>
        <v>59502.2</v>
      </c>
    </row>
    <row r="4483" spans="1:22" x14ac:dyDescent="0.35">
      <c r="A4483" s="43">
        <v>17636</v>
      </c>
      <c r="B4483" s="43" t="s">
        <v>202</v>
      </c>
      <c r="C4483" s="43" t="s">
        <v>921</v>
      </c>
      <c r="D4483" s="44">
        <v>39848</v>
      </c>
      <c r="E4483" s="43">
        <v>2</v>
      </c>
      <c r="F4483" s="43">
        <v>14020</v>
      </c>
      <c r="G4483" s="43">
        <v>0.03</v>
      </c>
      <c r="H4483" s="43">
        <v>421</v>
      </c>
      <c r="I4483" s="43" t="s">
        <v>76</v>
      </c>
      <c r="J4483" s="43" t="s">
        <v>147</v>
      </c>
      <c r="K4483" s="43">
        <f t="shared" si="560"/>
        <v>2009</v>
      </c>
      <c r="L4483" s="43">
        <f t="shared" si="561"/>
        <v>1</v>
      </c>
      <c r="M4483" s="43">
        <f t="shared" si="562"/>
        <v>0</v>
      </c>
      <c r="N4483" s="43">
        <f t="shared" si="563"/>
        <v>1</v>
      </c>
      <c r="O4483" s="43" t="str">
        <f t="shared" si="564"/>
        <v>B: 1-3%</v>
      </c>
      <c r="P4483" s="45">
        <f t="shared" si="565"/>
        <v>13599</v>
      </c>
      <c r="Q4483" s="45">
        <f>IF(L4483=1,F4483*INDEX(Asumsi!$B$5:$B$7,MATCH(I4483,Asumsi!$A$5:$A$7,0))-H4483,0)</f>
        <v>3785</v>
      </c>
      <c r="R4483" s="46">
        <f>MIN(G4483,INDEX(Asumsi!$C$5:$C$7,MATCH(I4483,Asumsi!$A$5:$A$7,0)))</f>
        <v>0.03</v>
      </c>
      <c r="S4483" s="43">
        <f t="shared" si="566"/>
        <v>0</v>
      </c>
      <c r="T4483" s="45">
        <f t="shared" si="567"/>
        <v>0</v>
      </c>
      <c r="U4483" s="45">
        <f>IF(L4483=1,F4483*INDEX(Asumsi!$B$5:$B$7,MATCH(I4483,Asumsi!$A$5:$A$7,0))-F4483*R4483,0)</f>
        <v>3785.4</v>
      </c>
      <c r="V4483" s="45">
        <f>IF(S4483=1,U4483*(1-Asumsi!$B$10),U4483)</f>
        <v>3785.4</v>
      </c>
    </row>
    <row r="4484" spans="1:22" x14ac:dyDescent="0.35">
      <c r="A4484" s="43">
        <v>17669</v>
      </c>
      <c r="B4484" s="43" t="s">
        <v>202</v>
      </c>
      <c r="C4484" s="43" t="s">
        <v>572</v>
      </c>
      <c r="D4484" s="44">
        <v>39932</v>
      </c>
      <c r="E4484" s="43">
        <v>32</v>
      </c>
      <c r="F4484" s="43">
        <v>2232060</v>
      </c>
      <c r="G4484" s="43">
        <v>0.04</v>
      </c>
      <c r="H4484" s="43">
        <v>89282</v>
      </c>
      <c r="I4484" s="43" t="s">
        <v>76</v>
      </c>
      <c r="J4484" s="43" t="s">
        <v>140</v>
      </c>
      <c r="K4484" s="43">
        <f t="shared" si="560"/>
        <v>2009</v>
      </c>
      <c r="L4484" s="43">
        <f t="shared" si="561"/>
        <v>1</v>
      </c>
      <c r="M4484" s="43">
        <f t="shared" si="562"/>
        <v>0</v>
      </c>
      <c r="N4484" s="43">
        <f t="shared" si="563"/>
        <v>1</v>
      </c>
      <c r="O4484" s="43" t="str">
        <f t="shared" si="564"/>
        <v>C: 4-6%</v>
      </c>
      <c r="P4484" s="45">
        <f t="shared" si="565"/>
        <v>2142778</v>
      </c>
      <c r="Q4484" s="45">
        <f>IF(L4484=1,F4484*INDEX(Asumsi!$B$5:$B$7,MATCH(I4484,Asumsi!$A$5:$A$7,0))-H4484,0)</f>
        <v>580336</v>
      </c>
      <c r="R4484" s="46">
        <f>MIN(G4484,INDEX(Asumsi!$C$5:$C$7,MATCH(I4484,Asumsi!$A$5:$A$7,0)))</f>
        <v>0.04</v>
      </c>
      <c r="S4484" s="43">
        <f t="shared" si="566"/>
        <v>0</v>
      </c>
      <c r="T4484" s="45">
        <f t="shared" si="567"/>
        <v>0</v>
      </c>
      <c r="U4484" s="45">
        <f>IF(L4484=1,F4484*INDEX(Asumsi!$B$5:$B$7,MATCH(I4484,Asumsi!$A$5:$A$7,0))-F4484*R4484,0)</f>
        <v>580335.6</v>
      </c>
      <c r="V4484" s="45">
        <f>IF(S4484=1,U4484*(1-Asumsi!$B$10),U4484)</f>
        <v>580335.6</v>
      </c>
    </row>
    <row r="4485" spans="1:22" x14ac:dyDescent="0.35">
      <c r="A4485" s="43">
        <v>17700</v>
      </c>
      <c r="B4485" s="43" t="s">
        <v>202</v>
      </c>
      <c r="C4485" s="43" t="s">
        <v>469</v>
      </c>
      <c r="D4485" s="44">
        <v>41209</v>
      </c>
      <c r="E4485" s="43">
        <v>20</v>
      </c>
      <c r="F4485" s="43">
        <v>4611500</v>
      </c>
      <c r="G4485" s="43">
        <v>0.03</v>
      </c>
      <c r="H4485" s="43">
        <v>138345</v>
      </c>
      <c r="I4485" s="43" t="s">
        <v>75</v>
      </c>
      <c r="J4485" s="43" t="s">
        <v>144</v>
      </c>
      <c r="K4485" s="43">
        <f t="shared" si="560"/>
        <v>2012</v>
      </c>
      <c r="L4485" s="43">
        <f t="shared" si="561"/>
        <v>1</v>
      </c>
      <c r="M4485" s="43">
        <f t="shared" si="562"/>
        <v>0</v>
      </c>
      <c r="N4485" s="43">
        <f t="shared" si="563"/>
        <v>1</v>
      </c>
      <c r="O4485" s="43" t="str">
        <f t="shared" si="564"/>
        <v>B: 1-3%</v>
      </c>
      <c r="P4485" s="45">
        <f t="shared" si="565"/>
        <v>4473155</v>
      </c>
      <c r="Q4485" s="45">
        <f>IF(L4485=1,F4485*INDEX(Asumsi!$B$5:$B$7,MATCH(I4485,Asumsi!$A$5:$A$7,0))-H4485,0)</f>
        <v>1245105</v>
      </c>
      <c r="R4485" s="46">
        <f>MIN(G4485,INDEX(Asumsi!$C$5:$C$7,MATCH(I4485,Asumsi!$A$5:$A$7,0)))</f>
        <v>0.03</v>
      </c>
      <c r="S4485" s="43">
        <f t="shared" si="566"/>
        <v>0</v>
      </c>
      <c r="T4485" s="45">
        <f t="shared" si="567"/>
        <v>0</v>
      </c>
      <c r="U4485" s="45">
        <f>IF(L4485=1,F4485*INDEX(Asumsi!$B$5:$B$7,MATCH(I4485,Asumsi!$A$5:$A$7,0))-F4485*R4485,0)</f>
        <v>1245105</v>
      </c>
      <c r="V4485" s="45">
        <f>IF(S4485=1,U4485*(1-Asumsi!$B$10),U4485)</f>
        <v>1245105</v>
      </c>
    </row>
    <row r="4486" spans="1:22" x14ac:dyDescent="0.35">
      <c r="A4486" s="43">
        <v>17701</v>
      </c>
      <c r="B4486" s="43" t="s">
        <v>202</v>
      </c>
      <c r="C4486" s="43" t="s">
        <v>566</v>
      </c>
      <c r="D4486" s="44">
        <v>41050</v>
      </c>
      <c r="E4486" s="43">
        <v>21</v>
      </c>
      <c r="F4486" s="43">
        <v>160900</v>
      </c>
      <c r="G4486" s="43">
        <v>0.09</v>
      </c>
      <c r="H4486" s="43">
        <v>14481</v>
      </c>
      <c r="I4486" s="43" t="s">
        <v>76</v>
      </c>
      <c r="J4486" s="43" t="s">
        <v>138</v>
      </c>
      <c r="K4486" s="43">
        <f t="shared" si="560"/>
        <v>2012</v>
      </c>
      <c r="L4486" s="43">
        <f t="shared" si="561"/>
        <v>1</v>
      </c>
      <c r="M4486" s="43">
        <f t="shared" si="562"/>
        <v>0</v>
      </c>
      <c r="N4486" s="43">
        <f t="shared" si="563"/>
        <v>1</v>
      </c>
      <c r="O4486" s="43" t="str">
        <f t="shared" si="564"/>
        <v>D: 7%+</v>
      </c>
      <c r="P4486" s="45">
        <f t="shared" si="565"/>
        <v>146419</v>
      </c>
      <c r="Q4486" s="45">
        <f>IF(L4486=1,F4486*INDEX(Asumsi!$B$5:$B$7,MATCH(I4486,Asumsi!$A$5:$A$7,0))-H4486,0)</f>
        <v>33789</v>
      </c>
      <c r="R4486" s="46">
        <f>MIN(G4486,INDEX(Asumsi!$C$5:$C$7,MATCH(I4486,Asumsi!$A$5:$A$7,0)))</f>
        <v>0.05</v>
      </c>
      <c r="S4486" s="43">
        <f t="shared" si="566"/>
        <v>1</v>
      </c>
      <c r="T4486" s="45">
        <f t="shared" si="567"/>
        <v>6435.9999999999991</v>
      </c>
      <c r="U4486" s="45">
        <f>IF(L4486=1,F4486*INDEX(Asumsi!$B$5:$B$7,MATCH(I4486,Asumsi!$A$5:$A$7,0))-F4486*R4486,0)</f>
        <v>40225</v>
      </c>
      <c r="V4486" s="45">
        <f>IF(S4486=1,U4486*(1-Asumsi!$B$10),U4486)</f>
        <v>38213.75</v>
      </c>
    </row>
    <row r="4487" spans="1:22" x14ac:dyDescent="0.35">
      <c r="A4487" s="43">
        <v>17799</v>
      </c>
      <c r="B4487" s="43" t="s">
        <v>202</v>
      </c>
      <c r="C4487" s="43" t="s">
        <v>469</v>
      </c>
      <c r="D4487" s="44">
        <v>41172</v>
      </c>
      <c r="E4487" s="43">
        <v>8</v>
      </c>
      <c r="F4487" s="43">
        <v>299020</v>
      </c>
      <c r="G4487" s="43">
        <v>0.02</v>
      </c>
      <c r="H4487" s="43">
        <v>5980</v>
      </c>
      <c r="I4487" s="43" t="s">
        <v>75</v>
      </c>
      <c r="J4487" s="43" t="s">
        <v>144</v>
      </c>
      <c r="K4487" s="43">
        <f t="shared" si="560"/>
        <v>2012</v>
      </c>
      <c r="L4487" s="43">
        <f t="shared" si="561"/>
        <v>1</v>
      </c>
      <c r="M4487" s="43">
        <f t="shared" si="562"/>
        <v>0</v>
      </c>
      <c r="N4487" s="43">
        <f t="shared" si="563"/>
        <v>1</v>
      </c>
      <c r="O4487" s="43" t="str">
        <f t="shared" si="564"/>
        <v>B: 1-3%</v>
      </c>
      <c r="P4487" s="45">
        <f t="shared" si="565"/>
        <v>293040</v>
      </c>
      <c r="Q4487" s="45">
        <f>IF(L4487=1,F4487*INDEX(Asumsi!$B$5:$B$7,MATCH(I4487,Asumsi!$A$5:$A$7,0))-H4487,0)</f>
        <v>83726</v>
      </c>
      <c r="R4487" s="46">
        <f>MIN(G4487,INDEX(Asumsi!$C$5:$C$7,MATCH(I4487,Asumsi!$A$5:$A$7,0)))</f>
        <v>0.02</v>
      </c>
      <c r="S4487" s="43">
        <f t="shared" si="566"/>
        <v>0</v>
      </c>
      <c r="T4487" s="45">
        <f t="shared" si="567"/>
        <v>0</v>
      </c>
      <c r="U4487" s="45">
        <f>IF(L4487=1,F4487*INDEX(Asumsi!$B$5:$B$7,MATCH(I4487,Asumsi!$A$5:$A$7,0))-F4487*R4487,0)</f>
        <v>83725.600000000006</v>
      </c>
      <c r="V4487" s="45">
        <f>IF(S4487=1,U4487*(1-Asumsi!$B$10),U4487)</f>
        <v>83725.600000000006</v>
      </c>
    </row>
    <row r="4488" spans="1:22" x14ac:dyDescent="0.35">
      <c r="A4488" s="43">
        <v>18275</v>
      </c>
      <c r="B4488" s="43" t="s">
        <v>202</v>
      </c>
      <c r="C4488" s="43" t="s">
        <v>396</v>
      </c>
      <c r="D4488" s="44">
        <v>40918</v>
      </c>
      <c r="E4488" s="43">
        <v>25</v>
      </c>
      <c r="F4488" s="43">
        <v>645460</v>
      </c>
      <c r="G4488" s="43">
        <v>7.0000000000000007E-2</v>
      </c>
      <c r="H4488" s="43">
        <v>45182</v>
      </c>
      <c r="I4488" s="43" t="s">
        <v>75</v>
      </c>
      <c r="J4488" s="43" t="s">
        <v>144</v>
      </c>
      <c r="K4488" s="43">
        <f t="shared" si="560"/>
        <v>2012</v>
      </c>
      <c r="L4488" s="43">
        <f t="shared" si="561"/>
        <v>1</v>
      </c>
      <c r="M4488" s="43">
        <f t="shared" si="562"/>
        <v>0</v>
      </c>
      <c r="N4488" s="43">
        <f t="shared" si="563"/>
        <v>1</v>
      </c>
      <c r="O4488" s="43" t="str">
        <f t="shared" si="564"/>
        <v>D: 7%+</v>
      </c>
      <c r="P4488" s="45">
        <f t="shared" si="565"/>
        <v>600278</v>
      </c>
      <c r="Q4488" s="45">
        <f>IF(L4488=1,F4488*INDEX(Asumsi!$B$5:$B$7,MATCH(I4488,Asumsi!$A$5:$A$7,0))-H4488,0)</f>
        <v>148456</v>
      </c>
      <c r="R4488" s="46">
        <f>MIN(G4488,INDEX(Asumsi!$C$5:$C$7,MATCH(I4488,Asumsi!$A$5:$A$7,0)))</f>
        <v>0.03</v>
      </c>
      <c r="S4488" s="43">
        <f t="shared" si="566"/>
        <v>1</v>
      </c>
      <c r="T4488" s="45">
        <f t="shared" si="567"/>
        <v>25818.400000000005</v>
      </c>
      <c r="U4488" s="45">
        <f>IF(L4488=1,F4488*INDEX(Asumsi!$B$5:$B$7,MATCH(I4488,Asumsi!$A$5:$A$7,0))-F4488*R4488,0)</f>
        <v>174274.2</v>
      </c>
      <c r="V4488" s="45">
        <f>IF(S4488=1,U4488*(1-Asumsi!$B$10),U4488)</f>
        <v>165560.49</v>
      </c>
    </row>
    <row r="4489" spans="1:22" x14ac:dyDescent="0.35">
      <c r="A4489" s="43">
        <v>18336</v>
      </c>
      <c r="B4489" s="43" t="s">
        <v>209</v>
      </c>
      <c r="C4489" s="43" t="s">
        <v>558</v>
      </c>
      <c r="D4489" s="44">
        <v>39927</v>
      </c>
      <c r="E4489" s="43">
        <v>1</v>
      </c>
      <c r="F4489" s="43">
        <v>15920</v>
      </c>
      <c r="G4489" s="43">
        <v>0</v>
      </c>
      <c r="H4489" s="43">
        <v>0</v>
      </c>
      <c r="I4489" s="43" t="s">
        <v>76</v>
      </c>
      <c r="J4489" s="43" t="s">
        <v>147</v>
      </c>
      <c r="K4489" s="43">
        <f t="shared" si="560"/>
        <v>2009</v>
      </c>
      <c r="L4489" s="43">
        <f t="shared" si="561"/>
        <v>0</v>
      </c>
      <c r="M4489" s="43">
        <f t="shared" si="562"/>
        <v>1</v>
      </c>
      <c r="N4489" s="43">
        <f t="shared" si="563"/>
        <v>1</v>
      </c>
      <c r="O4489" s="43" t="str">
        <f t="shared" si="564"/>
        <v>A: 0%</v>
      </c>
      <c r="P4489" s="45">
        <f t="shared" si="565"/>
        <v>0</v>
      </c>
      <c r="Q4489" s="45">
        <f>IF(L4489=1,F4489*INDEX(Asumsi!$B$5:$B$7,MATCH(I4489,Asumsi!$A$5:$A$7,0))-H4489,0)</f>
        <v>0</v>
      </c>
      <c r="R4489" s="46">
        <f>MIN(G4489,INDEX(Asumsi!$C$5:$C$7,MATCH(I4489,Asumsi!$A$5:$A$7,0)))</f>
        <v>0</v>
      </c>
      <c r="S4489" s="43">
        <f t="shared" si="566"/>
        <v>0</v>
      </c>
      <c r="T4489" s="45">
        <f t="shared" si="567"/>
        <v>0</v>
      </c>
      <c r="U4489" s="45">
        <f>IF(L4489=1,F4489*INDEX(Asumsi!$B$5:$B$7,MATCH(I4489,Asumsi!$A$5:$A$7,0))-F4489*R4489,0)</f>
        <v>0</v>
      </c>
      <c r="V4489" s="45">
        <f>IF(S4489=1,U4489*(1-Asumsi!$B$10),U4489)</f>
        <v>0</v>
      </c>
    </row>
    <row r="4490" spans="1:22" x14ac:dyDescent="0.35">
      <c r="A4490" s="43">
        <v>18402</v>
      </c>
      <c r="B4490" s="43" t="s">
        <v>202</v>
      </c>
      <c r="C4490" s="43" t="s">
        <v>597</v>
      </c>
      <c r="D4490" s="44">
        <v>40054</v>
      </c>
      <c r="E4490" s="43">
        <v>5</v>
      </c>
      <c r="F4490" s="43">
        <v>3096900</v>
      </c>
      <c r="G4490" s="43">
        <v>0.03</v>
      </c>
      <c r="H4490" s="43">
        <v>92907</v>
      </c>
      <c r="I4490" s="43" t="s">
        <v>75</v>
      </c>
      <c r="J4490" s="43" t="s">
        <v>135</v>
      </c>
      <c r="K4490" s="43">
        <f t="shared" si="560"/>
        <v>2009</v>
      </c>
      <c r="L4490" s="43">
        <f t="shared" si="561"/>
        <v>1</v>
      </c>
      <c r="M4490" s="43">
        <f t="shared" si="562"/>
        <v>0</v>
      </c>
      <c r="N4490" s="43">
        <f t="shared" si="563"/>
        <v>1</v>
      </c>
      <c r="O4490" s="43" t="str">
        <f t="shared" si="564"/>
        <v>B: 1-3%</v>
      </c>
      <c r="P4490" s="45">
        <f t="shared" si="565"/>
        <v>3003993</v>
      </c>
      <c r="Q4490" s="45">
        <f>IF(L4490=1,F4490*INDEX(Asumsi!$B$5:$B$7,MATCH(I4490,Asumsi!$A$5:$A$7,0))-H4490,0)</f>
        <v>836163</v>
      </c>
      <c r="R4490" s="46">
        <f>MIN(G4490,INDEX(Asumsi!$C$5:$C$7,MATCH(I4490,Asumsi!$A$5:$A$7,0)))</f>
        <v>0.03</v>
      </c>
      <c r="S4490" s="43">
        <f t="shared" si="566"/>
        <v>0</v>
      </c>
      <c r="T4490" s="45">
        <f t="shared" si="567"/>
        <v>0</v>
      </c>
      <c r="U4490" s="45">
        <f>IF(L4490=1,F4490*INDEX(Asumsi!$B$5:$B$7,MATCH(I4490,Asumsi!$A$5:$A$7,0))-F4490*R4490,0)</f>
        <v>836163</v>
      </c>
      <c r="V4490" s="45">
        <f>IF(S4490=1,U4490*(1-Asumsi!$B$10),U4490)</f>
        <v>836163</v>
      </c>
    </row>
    <row r="4491" spans="1:22" x14ac:dyDescent="0.35">
      <c r="A4491" s="43">
        <v>18466</v>
      </c>
      <c r="B4491" s="43" t="s">
        <v>202</v>
      </c>
      <c r="C4491" s="43" t="s">
        <v>597</v>
      </c>
      <c r="D4491" s="44">
        <v>41050</v>
      </c>
      <c r="E4491" s="43">
        <v>25</v>
      </c>
      <c r="F4491" s="43">
        <v>540320</v>
      </c>
      <c r="G4491" s="43">
        <v>0.09</v>
      </c>
      <c r="H4491" s="43">
        <v>48629</v>
      </c>
      <c r="I4491" s="43" t="s">
        <v>76</v>
      </c>
      <c r="J4491" s="43" t="s">
        <v>146</v>
      </c>
      <c r="K4491" s="43">
        <f t="shared" si="560"/>
        <v>2012</v>
      </c>
      <c r="L4491" s="43">
        <f t="shared" si="561"/>
        <v>1</v>
      </c>
      <c r="M4491" s="43">
        <f t="shared" si="562"/>
        <v>0</v>
      </c>
      <c r="N4491" s="43">
        <f t="shared" si="563"/>
        <v>1</v>
      </c>
      <c r="O4491" s="43" t="str">
        <f t="shared" si="564"/>
        <v>D: 7%+</v>
      </c>
      <c r="P4491" s="45">
        <f t="shared" si="565"/>
        <v>491691</v>
      </c>
      <c r="Q4491" s="45">
        <f>IF(L4491=1,F4491*INDEX(Asumsi!$B$5:$B$7,MATCH(I4491,Asumsi!$A$5:$A$7,0))-H4491,0)</f>
        <v>113467</v>
      </c>
      <c r="R4491" s="46">
        <f>MIN(G4491,INDEX(Asumsi!$C$5:$C$7,MATCH(I4491,Asumsi!$A$5:$A$7,0)))</f>
        <v>0.05</v>
      </c>
      <c r="S4491" s="43">
        <f t="shared" si="566"/>
        <v>1</v>
      </c>
      <c r="T4491" s="45">
        <f t="shared" si="567"/>
        <v>21612.799999999996</v>
      </c>
      <c r="U4491" s="45">
        <f>IF(L4491=1,F4491*INDEX(Asumsi!$B$5:$B$7,MATCH(I4491,Asumsi!$A$5:$A$7,0))-F4491*R4491,0)</f>
        <v>135080</v>
      </c>
      <c r="V4491" s="45">
        <f>IF(S4491=1,U4491*(1-Asumsi!$B$10),U4491)</f>
        <v>128326</v>
      </c>
    </row>
    <row r="4492" spans="1:22" x14ac:dyDescent="0.35">
      <c r="A4492" s="43">
        <v>18530</v>
      </c>
      <c r="B4492" s="43" t="s">
        <v>202</v>
      </c>
      <c r="C4492" s="43" t="s">
        <v>655</v>
      </c>
      <c r="D4492" s="44">
        <v>40543</v>
      </c>
      <c r="E4492" s="43">
        <v>2</v>
      </c>
      <c r="F4492" s="43">
        <v>112260</v>
      </c>
      <c r="G4492" s="43">
        <v>0.02</v>
      </c>
      <c r="H4492" s="43">
        <v>2245</v>
      </c>
      <c r="I4492" s="43" t="s">
        <v>75</v>
      </c>
      <c r="J4492" s="43" t="s">
        <v>144</v>
      </c>
      <c r="K4492" s="43">
        <f t="shared" si="560"/>
        <v>2010</v>
      </c>
      <c r="L4492" s="43">
        <f t="shared" si="561"/>
        <v>1</v>
      </c>
      <c r="M4492" s="43">
        <f t="shared" si="562"/>
        <v>0</v>
      </c>
      <c r="N4492" s="43">
        <f t="shared" si="563"/>
        <v>1</v>
      </c>
      <c r="O4492" s="43" t="str">
        <f t="shared" si="564"/>
        <v>B: 1-3%</v>
      </c>
      <c r="P4492" s="45">
        <f t="shared" si="565"/>
        <v>110015</v>
      </c>
      <c r="Q4492" s="45">
        <f>IF(L4492=1,F4492*INDEX(Asumsi!$B$5:$B$7,MATCH(I4492,Asumsi!$A$5:$A$7,0))-H4492,0)</f>
        <v>31433</v>
      </c>
      <c r="R4492" s="46">
        <f>MIN(G4492,INDEX(Asumsi!$C$5:$C$7,MATCH(I4492,Asumsi!$A$5:$A$7,0)))</f>
        <v>0.02</v>
      </c>
      <c r="S4492" s="43">
        <f t="shared" si="566"/>
        <v>0</v>
      </c>
      <c r="T4492" s="45">
        <f t="shared" si="567"/>
        <v>0</v>
      </c>
      <c r="U4492" s="45">
        <f>IF(L4492=1,F4492*INDEX(Asumsi!$B$5:$B$7,MATCH(I4492,Asumsi!$A$5:$A$7,0))-F4492*R4492,0)</f>
        <v>31432.799999999999</v>
      </c>
      <c r="V4492" s="45">
        <f>IF(S4492=1,U4492*(1-Asumsi!$B$10),U4492)</f>
        <v>31432.799999999999</v>
      </c>
    </row>
    <row r="4493" spans="1:22" x14ac:dyDescent="0.35">
      <c r="A4493" s="43">
        <v>18790</v>
      </c>
      <c r="B4493" s="43" t="s">
        <v>202</v>
      </c>
      <c r="C4493" s="43" t="s">
        <v>580</v>
      </c>
      <c r="D4493" s="44">
        <v>39855</v>
      </c>
      <c r="E4493" s="43">
        <v>7</v>
      </c>
      <c r="F4493" s="43">
        <v>26507860</v>
      </c>
      <c r="G4493" s="43">
        <v>0.01</v>
      </c>
      <c r="H4493" s="43">
        <v>265079</v>
      </c>
      <c r="I4493" s="43" t="s">
        <v>77</v>
      </c>
      <c r="J4493" s="43" t="s">
        <v>134</v>
      </c>
      <c r="K4493" s="43">
        <f t="shared" si="560"/>
        <v>2009</v>
      </c>
      <c r="L4493" s="43">
        <f t="shared" si="561"/>
        <v>1</v>
      </c>
      <c r="M4493" s="43">
        <f t="shared" si="562"/>
        <v>0</v>
      </c>
      <c r="N4493" s="43">
        <f t="shared" si="563"/>
        <v>1</v>
      </c>
      <c r="O4493" s="43" t="str">
        <f t="shared" si="564"/>
        <v>B: 1-3%</v>
      </c>
      <c r="P4493" s="45">
        <f t="shared" si="565"/>
        <v>26242781</v>
      </c>
      <c r="Q4493" s="45">
        <f>IF(L4493=1,F4493*INDEX(Asumsi!$B$5:$B$7,MATCH(I4493,Asumsi!$A$5:$A$7,0))-H4493,0)</f>
        <v>7687279</v>
      </c>
      <c r="R4493" s="46">
        <f>MIN(G4493,INDEX(Asumsi!$C$5:$C$7,MATCH(I4493,Asumsi!$A$5:$A$7,0)))</f>
        <v>0.01</v>
      </c>
      <c r="S4493" s="43">
        <f t="shared" si="566"/>
        <v>0</v>
      </c>
      <c r="T4493" s="45">
        <f t="shared" si="567"/>
        <v>0</v>
      </c>
      <c r="U4493" s="45">
        <f>IF(L4493=1,F4493*INDEX(Asumsi!$B$5:$B$7,MATCH(I4493,Asumsi!$A$5:$A$7,0))-F4493*R4493,0)</f>
        <v>7687279.4000000004</v>
      </c>
      <c r="V4493" s="45">
        <f>IF(S4493=1,U4493*(1-Asumsi!$B$10),U4493)</f>
        <v>7687279.4000000004</v>
      </c>
    </row>
    <row r="4494" spans="1:22" x14ac:dyDescent="0.35">
      <c r="A4494" s="43">
        <v>18819</v>
      </c>
      <c r="B4494" s="43" t="s">
        <v>202</v>
      </c>
      <c r="C4494" s="43" t="s">
        <v>554</v>
      </c>
      <c r="D4494" s="44">
        <v>39869</v>
      </c>
      <c r="E4494" s="43">
        <v>22</v>
      </c>
      <c r="F4494" s="43">
        <v>2204600</v>
      </c>
      <c r="G4494" s="43">
        <v>0.1</v>
      </c>
      <c r="H4494" s="43">
        <v>220460</v>
      </c>
      <c r="I4494" s="43" t="s">
        <v>75</v>
      </c>
      <c r="J4494" s="43" t="s">
        <v>144</v>
      </c>
      <c r="K4494" s="43">
        <f t="shared" si="560"/>
        <v>2009</v>
      </c>
      <c r="L4494" s="43">
        <f t="shared" si="561"/>
        <v>1</v>
      </c>
      <c r="M4494" s="43">
        <f t="shared" si="562"/>
        <v>0</v>
      </c>
      <c r="N4494" s="43">
        <f t="shared" si="563"/>
        <v>1</v>
      </c>
      <c r="O4494" s="43" t="str">
        <f t="shared" si="564"/>
        <v>D: 7%+</v>
      </c>
      <c r="P4494" s="45">
        <f t="shared" si="565"/>
        <v>1984140</v>
      </c>
      <c r="Q4494" s="45">
        <f>IF(L4494=1,F4494*INDEX(Asumsi!$B$5:$B$7,MATCH(I4494,Asumsi!$A$5:$A$7,0))-H4494,0)</f>
        <v>440920</v>
      </c>
      <c r="R4494" s="46">
        <f>MIN(G4494,INDEX(Asumsi!$C$5:$C$7,MATCH(I4494,Asumsi!$A$5:$A$7,0)))</f>
        <v>0.03</v>
      </c>
      <c r="S4494" s="43">
        <f t="shared" si="566"/>
        <v>1</v>
      </c>
      <c r="T4494" s="45">
        <f t="shared" si="567"/>
        <v>154322.00000000003</v>
      </c>
      <c r="U4494" s="45">
        <f>IF(L4494=1,F4494*INDEX(Asumsi!$B$5:$B$7,MATCH(I4494,Asumsi!$A$5:$A$7,0))-F4494*R4494,0)</f>
        <v>595242</v>
      </c>
      <c r="V4494" s="45">
        <f>IF(S4494=1,U4494*(1-Asumsi!$B$10),U4494)</f>
        <v>565479.9</v>
      </c>
    </row>
    <row r="4495" spans="1:22" x14ac:dyDescent="0.35">
      <c r="A4495" s="43">
        <v>18855</v>
      </c>
      <c r="B4495" s="43" t="s">
        <v>202</v>
      </c>
      <c r="C4495" s="43" t="s">
        <v>537</v>
      </c>
      <c r="D4495" s="44">
        <v>40071</v>
      </c>
      <c r="E4495" s="43">
        <v>31</v>
      </c>
      <c r="F4495" s="43">
        <v>458860</v>
      </c>
      <c r="G4495" s="43">
        <v>0.03</v>
      </c>
      <c r="H4495" s="43">
        <v>13766</v>
      </c>
      <c r="I4495" s="43" t="s">
        <v>76</v>
      </c>
      <c r="J4495" s="43" t="s">
        <v>138</v>
      </c>
      <c r="K4495" s="43">
        <f t="shared" si="560"/>
        <v>2009</v>
      </c>
      <c r="L4495" s="43">
        <f t="shared" si="561"/>
        <v>1</v>
      </c>
      <c r="M4495" s="43">
        <f t="shared" si="562"/>
        <v>0</v>
      </c>
      <c r="N4495" s="43">
        <f t="shared" si="563"/>
        <v>1</v>
      </c>
      <c r="O4495" s="43" t="str">
        <f t="shared" si="564"/>
        <v>B: 1-3%</v>
      </c>
      <c r="P4495" s="45">
        <f t="shared" si="565"/>
        <v>445094</v>
      </c>
      <c r="Q4495" s="45">
        <f>IF(L4495=1,F4495*INDEX(Asumsi!$B$5:$B$7,MATCH(I4495,Asumsi!$A$5:$A$7,0))-H4495,0)</f>
        <v>123892</v>
      </c>
      <c r="R4495" s="46">
        <f>MIN(G4495,INDEX(Asumsi!$C$5:$C$7,MATCH(I4495,Asumsi!$A$5:$A$7,0)))</f>
        <v>0.03</v>
      </c>
      <c r="S4495" s="43">
        <f t="shared" si="566"/>
        <v>0</v>
      </c>
      <c r="T4495" s="45">
        <f t="shared" si="567"/>
        <v>0</v>
      </c>
      <c r="U4495" s="45">
        <f>IF(L4495=1,F4495*INDEX(Asumsi!$B$5:$B$7,MATCH(I4495,Asumsi!$A$5:$A$7,0))-F4495*R4495,0)</f>
        <v>123892.2</v>
      </c>
      <c r="V4495" s="45">
        <f>IF(S4495=1,U4495*(1-Asumsi!$B$10),U4495)</f>
        <v>123892.2</v>
      </c>
    </row>
    <row r="4496" spans="1:22" x14ac:dyDescent="0.35">
      <c r="A4496" s="43">
        <v>19040</v>
      </c>
      <c r="B4496" s="43" t="s">
        <v>202</v>
      </c>
      <c r="C4496" s="43" t="s">
        <v>912</v>
      </c>
      <c r="D4496" s="44">
        <v>40896</v>
      </c>
      <c r="E4496" s="43">
        <v>10</v>
      </c>
      <c r="F4496" s="43">
        <v>423940</v>
      </c>
      <c r="G4496" s="43">
        <v>0.06</v>
      </c>
      <c r="H4496" s="43">
        <v>25436</v>
      </c>
      <c r="I4496" s="43" t="s">
        <v>76</v>
      </c>
      <c r="J4496" s="43" t="s">
        <v>147</v>
      </c>
      <c r="K4496" s="43">
        <f t="shared" si="560"/>
        <v>2011</v>
      </c>
      <c r="L4496" s="43">
        <f t="shared" si="561"/>
        <v>1</v>
      </c>
      <c r="M4496" s="43">
        <f t="shared" si="562"/>
        <v>0</v>
      </c>
      <c r="N4496" s="43">
        <f t="shared" si="563"/>
        <v>1</v>
      </c>
      <c r="O4496" s="43" t="str">
        <f t="shared" si="564"/>
        <v>C: 4-6%</v>
      </c>
      <c r="P4496" s="45">
        <f t="shared" si="565"/>
        <v>398504</v>
      </c>
      <c r="Q4496" s="45">
        <f>IF(L4496=1,F4496*INDEX(Asumsi!$B$5:$B$7,MATCH(I4496,Asumsi!$A$5:$A$7,0))-H4496,0)</f>
        <v>101746</v>
      </c>
      <c r="R4496" s="46">
        <f>MIN(G4496,INDEX(Asumsi!$C$5:$C$7,MATCH(I4496,Asumsi!$A$5:$A$7,0)))</f>
        <v>0.05</v>
      </c>
      <c r="S4496" s="43">
        <f t="shared" si="566"/>
        <v>1</v>
      </c>
      <c r="T4496" s="45">
        <f t="shared" si="567"/>
        <v>4239.3999999999978</v>
      </c>
      <c r="U4496" s="45">
        <f>IF(L4496=1,F4496*INDEX(Asumsi!$B$5:$B$7,MATCH(I4496,Asumsi!$A$5:$A$7,0))-F4496*R4496,0)</f>
        <v>105985</v>
      </c>
      <c r="V4496" s="45">
        <f>IF(S4496=1,U4496*(1-Asumsi!$B$10),U4496)</f>
        <v>100685.75</v>
      </c>
    </row>
    <row r="4497" spans="1:22" x14ac:dyDescent="0.35">
      <c r="A4497" s="43">
        <v>19041</v>
      </c>
      <c r="B4497" s="43" t="s">
        <v>202</v>
      </c>
      <c r="C4497" s="43" t="s">
        <v>655</v>
      </c>
      <c r="D4497" s="44">
        <v>40750</v>
      </c>
      <c r="E4497" s="43">
        <v>3</v>
      </c>
      <c r="F4497" s="43">
        <v>72120</v>
      </c>
      <c r="G4497" s="43">
        <v>0.08</v>
      </c>
      <c r="H4497" s="43">
        <v>5770</v>
      </c>
      <c r="I4497" s="43" t="s">
        <v>76</v>
      </c>
      <c r="J4497" s="43" t="s">
        <v>141</v>
      </c>
      <c r="K4497" s="43">
        <f t="shared" si="560"/>
        <v>2011</v>
      </c>
      <c r="L4497" s="43">
        <f t="shared" si="561"/>
        <v>1</v>
      </c>
      <c r="M4497" s="43">
        <f t="shared" si="562"/>
        <v>0</v>
      </c>
      <c r="N4497" s="43">
        <f t="shared" si="563"/>
        <v>1</v>
      </c>
      <c r="O4497" s="43" t="str">
        <f t="shared" si="564"/>
        <v>D: 7%+</v>
      </c>
      <c r="P4497" s="45">
        <f t="shared" si="565"/>
        <v>66350</v>
      </c>
      <c r="Q4497" s="45">
        <f>IF(L4497=1,F4497*INDEX(Asumsi!$B$5:$B$7,MATCH(I4497,Asumsi!$A$5:$A$7,0))-H4497,0)</f>
        <v>15866</v>
      </c>
      <c r="R4497" s="46">
        <f>MIN(G4497,INDEX(Asumsi!$C$5:$C$7,MATCH(I4497,Asumsi!$A$5:$A$7,0)))</f>
        <v>0.05</v>
      </c>
      <c r="S4497" s="43">
        <f t="shared" si="566"/>
        <v>1</v>
      </c>
      <c r="T4497" s="45">
        <f t="shared" si="567"/>
        <v>2163.6</v>
      </c>
      <c r="U4497" s="45">
        <f>IF(L4497=1,F4497*INDEX(Asumsi!$B$5:$B$7,MATCH(I4497,Asumsi!$A$5:$A$7,0))-F4497*R4497,0)</f>
        <v>18030</v>
      </c>
      <c r="V4497" s="45">
        <f>IF(S4497=1,U4497*(1-Asumsi!$B$10),U4497)</f>
        <v>17128.5</v>
      </c>
    </row>
    <row r="4498" spans="1:22" x14ac:dyDescent="0.35">
      <c r="A4498" s="43">
        <v>19047</v>
      </c>
      <c r="B4498" s="43" t="s">
        <v>202</v>
      </c>
      <c r="C4498" s="43" t="s">
        <v>912</v>
      </c>
      <c r="D4498" s="44">
        <v>39841</v>
      </c>
      <c r="E4498" s="43">
        <v>1</v>
      </c>
      <c r="F4498" s="43">
        <v>134980</v>
      </c>
      <c r="G4498" s="43">
        <v>0.06</v>
      </c>
      <c r="H4498" s="43">
        <v>8099</v>
      </c>
      <c r="I4498" s="43" t="s">
        <v>76</v>
      </c>
      <c r="J4498" s="43" t="s">
        <v>145</v>
      </c>
      <c r="K4498" s="43">
        <f t="shared" si="560"/>
        <v>2009</v>
      </c>
      <c r="L4498" s="43">
        <f t="shared" si="561"/>
        <v>1</v>
      </c>
      <c r="M4498" s="43">
        <f t="shared" si="562"/>
        <v>0</v>
      </c>
      <c r="N4498" s="43">
        <f t="shared" si="563"/>
        <v>1</v>
      </c>
      <c r="O4498" s="43" t="str">
        <f t="shared" si="564"/>
        <v>C: 4-6%</v>
      </c>
      <c r="P4498" s="45">
        <f t="shared" si="565"/>
        <v>126881</v>
      </c>
      <c r="Q4498" s="45">
        <f>IF(L4498=1,F4498*INDEX(Asumsi!$B$5:$B$7,MATCH(I4498,Asumsi!$A$5:$A$7,0))-H4498,0)</f>
        <v>32395</v>
      </c>
      <c r="R4498" s="46">
        <f>MIN(G4498,INDEX(Asumsi!$C$5:$C$7,MATCH(I4498,Asumsi!$A$5:$A$7,0)))</f>
        <v>0.05</v>
      </c>
      <c r="S4498" s="43">
        <f t="shared" si="566"/>
        <v>1</v>
      </c>
      <c r="T4498" s="45">
        <f t="shared" si="567"/>
        <v>1349.7999999999993</v>
      </c>
      <c r="U4498" s="45">
        <f>IF(L4498=1,F4498*INDEX(Asumsi!$B$5:$B$7,MATCH(I4498,Asumsi!$A$5:$A$7,0))-F4498*R4498,0)</f>
        <v>33745</v>
      </c>
      <c r="V4498" s="45">
        <f>IF(S4498=1,U4498*(1-Asumsi!$B$10),U4498)</f>
        <v>32057.75</v>
      </c>
    </row>
    <row r="4499" spans="1:22" x14ac:dyDescent="0.35">
      <c r="A4499" s="43">
        <v>19143</v>
      </c>
      <c r="B4499" s="43" t="s">
        <v>202</v>
      </c>
      <c r="C4499" s="43" t="s">
        <v>774</v>
      </c>
      <c r="D4499" s="44">
        <v>41217</v>
      </c>
      <c r="E4499" s="43">
        <v>3</v>
      </c>
      <c r="F4499" s="43">
        <v>4842040</v>
      </c>
      <c r="G4499" s="43">
        <v>7.0000000000000007E-2</v>
      </c>
      <c r="H4499" s="43">
        <v>338943</v>
      </c>
      <c r="I4499" s="43" t="s">
        <v>77</v>
      </c>
      <c r="J4499" s="43" t="s">
        <v>134</v>
      </c>
      <c r="K4499" s="43">
        <f t="shared" si="560"/>
        <v>2012</v>
      </c>
      <c r="L4499" s="43">
        <f t="shared" si="561"/>
        <v>1</v>
      </c>
      <c r="M4499" s="43">
        <f t="shared" si="562"/>
        <v>0</v>
      </c>
      <c r="N4499" s="43">
        <f t="shared" si="563"/>
        <v>1</v>
      </c>
      <c r="O4499" s="43" t="str">
        <f t="shared" si="564"/>
        <v>D: 7%+</v>
      </c>
      <c r="P4499" s="45">
        <f t="shared" si="565"/>
        <v>4503097</v>
      </c>
      <c r="Q4499" s="45">
        <f>IF(L4499=1,F4499*INDEX(Asumsi!$B$5:$B$7,MATCH(I4499,Asumsi!$A$5:$A$7,0))-H4499,0)</f>
        <v>1113669</v>
      </c>
      <c r="R4499" s="46">
        <f>MIN(G4499,INDEX(Asumsi!$C$5:$C$7,MATCH(I4499,Asumsi!$A$5:$A$7,0)))</f>
        <v>0.05</v>
      </c>
      <c r="S4499" s="43">
        <f t="shared" si="566"/>
        <v>1</v>
      </c>
      <c r="T4499" s="45">
        <f t="shared" si="567"/>
        <v>96840.800000000017</v>
      </c>
      <c r="U4499" s="45">
        <f>IF(L4499=1,F4499*INDEX(Asumsi!$B$5:$B$7,MATCH(I4499,Asumsi!$A$5:$A$7,0))-F4499*R4499,0)</f>
        <v>1210510</v>
      </c>
      <c r="V4499" s="45">
        <f>IF(S4499=1,U4499*(1-Asumsi!$B$10),U4499)</f>
        <v>1149984.5</v>
      </c>
    </row>
    <row r="4500" spans="1:22" x14ac:dyDescent="0.35">
      <c r="A4500" s="43">
        <v>19264</v>
      </c>
      <c r="B4500" s="43" t="s">
        <v>202</v>
      </c>
      <c r="C4500" s="43" t="s">
        <v>375</v>
      </c>
      <c r="D4500" s="44">
        <v>40815</v>
      </c>
      <c r="E4500" s="43">
        <v>40</v>
      </c>
      <c r="F4500" s="43">
        <v>323440</v>
      </c>
      <c r="G4500" s="43">
        <v>0.09</v>
      </c>
      <c r="H4500" s="43">
        <v>29110</v>
      </c>
      <c r="I4500" s="43" t="s">
        <v>76</v>
      </c>
      <c r="J4500" s="43" t="s">
        <v>138</v>
      </c>
      <c r="K4500" s="43">
        <f t="shared" si="560"/>
        <v>2011</v>
      </c>
      <c r="L4500" s="43">
        <f t="shared" si="561"/>
        <v>1</v>
      </c>
      <c r="M4500" s="43">
        <f t="shared" si="562"/>
        <v>0</v>
      </c>
      <c r="N4500" s="43">
        <f t="shared" si="563"/>
        <v>1</v>
      </c>
      <c r="O4500" s="43" t="str">
        <f t="shared" si="564"/>
        <v>D: 7%+</v>
      </c>
      <c r="P4500" s="45">
        <f t="shared" si="565"/>
        <v>294330</v>
      </c>
      <c r="Q4500" s="45">
        <f>IF(L4500=1,F4500*INDEX(Asumsi!$B$5:$B$7,MATCH(I4500,Asumsi!$A$5:$A$7,0))-H4500,0)</f>
        <v>67922</v>
      </c>
      <c r="R4500" s="46">
        <f>MIN(G4500,INDEX(Asumsi!$C$5:$C$7,MATCH(I4500,Asumsi!$A$5:$A$7,0)))</f>
        <v>0.05</v>
      </c>
      <c r="S4500" s="43">
        <f t="shared" si="566"/>
        <v>1</v>
      </c>
      <c r="T4500" s="45">
        <f t="shared" si="567"/>
        <v>12937.599999999999</v>
      </c>
      <c r="U4500" s="45">
        <f>IF(L4500=1,F4500*INDEX(Asumsi!$B$5:$B$7,MATCH(I4500,Asumsi!$A$5:$A$7,0))-F4500*R4500,0)</f>
        <v>80860</v>
      </c>
      <c r="V4500" s="45">
        <f>IF(S4500=1,U4500*(1-Asumsi!$B$10),U4500)</f>
        <v>76817</v>
      </c>
    </row>
    <row r="4501" spans="1:22" x14ac:dyDescent="0.35">
      <c r="A4501" s="43">
        <v>19296</v>
      </c>
      <c r="B4501" s="43" t="s">
        <v>202</v>
      </c>
      <c r="C4501" s="43" t="s">
        <v>578</v>
      </c>
      <c r="D4501" s="44">
        <v>40278</v>
      </c>
      <c r="E4501" s="43">
        <v>43</v>
      </c>
      <c r="F4501" s="43">
        <v>151460</v>
      </c>
      <c r="G4501" s="43">
        <v>0.04</v>
      </c>
      <c r="H4501" s="43">
        <v>6058</v>
      </c>
      <c r="I4501" s="43" t="s">
        <v>76</v>
      </c>
      <c r="J4501" s="43" t="s">
        <v>147</v>
      </c>
      <c r="K4501" s="43">
        <f t="shared" si="560"/>
        <v>2010</v>
      </c>
      <c r="L4501" s="43">
        <f t="shared" si="561"/>
        <v>1</v>
      </c>
      <c r="M4501" s="43">
        <f t="shared" si="562"/>
        <v>0</v>
      </c>
      <c r="N4501" s="43">
        <f t="shared" si="563"/>
        <v>1</v>
      </c>
      <c r="O4501" s="43" t="str">
        <f t="shared" si="564"/>
        <v>C: 4-6%</v>
      </c>
      <c r="P4501" s="45">
        <f t="shared" si="565"/>
        <v>145402</v>
      </c>
      <c r="Q4501" s="45">
        <f>IF(L4501=1,F4501*INDEX(Asumsi!$B$5:$B$7,MATCH(I4501,Asumsi!$A$5:$A$7,0))-H4501,0)</f>
        <v>39380</v>
      </c>
      <c r="R4501" s="46">
        <f>MIN(G4501,INDEX(Asumsi!$C$5:$C$7,MATCH(I4501,Asumsi!$A$5:$A$7,0)))</f>
        <v>0.04</v>
      </c>
      <c r="S4501" s="43">
        <f t="shared" si="566"/>
        <v>0</v>
      </c>
      <c r="T4501" s="45">
        <f t="shared" si="567"/>
        <v>0</v>
      </c>
      <c r="U4501" s="45">
        <f>IF(L4501=1,F4501*INDEX(Asumsi!$B$5:$B$7,MATCH(I4501,Asumsi!$A$5:$A$7,0))-F4501*R4501,0)</f>
        <v>39379.599999999999</v>
      </c>
      <c r="V4501" s="45">
        <f>IF(S4501=1,U4501*(1-Asumsi!$B$10),U4501)</f>
        <v>39379.599999999999</v>
      </c>
    </row>
    <row r="4502" spans="1:22" x14ac:dyDescent="0.35">
      <c r="A4502" s="43">
        <v>19299</v>
      </c>
      <c r="B4502" s="43" t="s">
        <v>202</v>
      </c>
      <c r="C4502" s="43" t="s">
        <v>606</v>
      </c>
      <c r="D4502" s="44">
        <v>39890</v>
      </c>
      <c r="E4502" s="43">
        <v>10</v>
      </c>
      <c r="F4502" s="43">
        <v>58460</v>
      </c>
      <c r="G4502" s="43">
        <v>0.05</v>
      </c>
      <c r="H4502" s="43">
        <v>2923</v>
      </c>
      <c r="I4502" s="43" t="s">
        <v>76</v>
      </c>
      <c r="J4502" s="43" t="s">
        <v>149</v>
      </c>
      <c r="K4502" s="43">
        <f t="shared" si="560"/>
        <v>2009</v>
      </c>
      <c r="L4502" s="43">
        <f t="shared" si="561"/>
        <v>1</v>
      </c>
      <c r="M4502" s="43">
        <f t="shared" si="562"/>
        <v>0</v>
      </c>
      <c r="N4502" s="43">
        <f t="shared" si="563"/>
        <v>1</v>
      </c>
      <c r="O4502" s="43" t="str">
        <f t="shared" si="564"/>
        <v>C: 4-6%</v>
      </c>
      <c r="P4502" s="45">
        <f t="shared" si="565"/>
        <v>55537</v>
      </c>
      <c r="Q4502" s="45">
        <f>IF(L4502=1,F4502*INDEX(Asumsi!$B$5:$B$7,MATCH(I4502,Asumsi!$A$5:$A$7,0))-H4502,0)</f>
        <v>14615</v>
      </c>
      <c r="R4502" s="46">
        <f>MIN(G4502,INDEX(Asumsi!$C$5:$C$7,MATCH(I4502,Asumsi!$A$5:$A$7,0)))</f>
        <v>0.05</v>
      </c>
      <c r="S4502" s="43">
        <f t="shared" si="566"/>
        <v>0</v>
      </c>
      <c r="T4502" s="45">
        <f t="shared" si="567"/>
        <v>0</v>
      </c>
      <c r="U4502" s="45">
        <f>IF(L4502=1,F4502*INDEX(Asumsi!$B$5:$B$7,MATCH(I4502,Asumsi!$A$5:$A$7,0))-F4502*R4502,0)</f>
        <v>14615</v>
      </c>
      <c r="V4502" s="45">
        <f>IF(S4502=1,U4502*(1-Asumsi!$B$10),U4502)</f>
        <v>14615</v>
      </c>
    </row>
    <row r="4503" spans="1:22" x14ac:dyDescent="0.35">
      <c r="A4503" s="43">
        <v>19429</v>
      </c>
      <c r="B4503" s="43" t="s">
        <v>202</v>
      </c>
      <c r="C4503" s="43" t="s">
        <v>921</v>
      </c>
      <c r="D4503" s="44">
        <v>40049</v>
      </c>
      <c r="E4503" s="43">
        <v>2</v>
      </c>
      <c r="F4503" s="43">
        <v>480480</v>
      </c>
      <c r="G4503" s="43">
        <v>0.05</v>
      </c>
      <c r="H4503" s="43">
        <v>24024</v>
      </c>
      <c r="I4503" s="43" t="s">
        <v>75</v>
      </c>
      <c r="J4503" s="43" t="s">
        <v>136</v>
      </c>
      <c r="K4503" s="43">
        <f t="shared" si="560"/>
        <v>2009</v>
      </c>
      <c r="L4503" s="43">
        <f t="shared" si="561"/>
        <v>1</v>
      </c>
      <c r="M4503" s="43">
        <f t="shared" si="562"/>
        <v>0</v>
      </c>
      <c r="N4503" s="43">
        <f t="shared" si="563"/>
        <v>1</v>
      </c>
      <c r="O4503" s="43" t="str">
        <f t="shared" si="564"/>
        <v>C: 4-6%</v>
      </c>
      <c r="P4503" s="45">
        <f t="shared" si="565"/>
        <v>456456</v>
      </c>
      <c r="Q4503" s="45">
        <f>IF(L4503=1,F4503*INDEX(Asumsi!$B$5:$B$7,MATCH(I4503,Asumsi!$A$5:$A$7,0))-H4503,0)</f>
        <v>120120</v>
      </c>
      <c r="R4503" s="46">
        <f>MIN(G4503,INDEX(Asumsi!$C$5:$C$7,MATCH(I4503,Asumsi!$A$5:$A$7,0)))</f>
        <v>0.03</v>
      </c>
      <c r="S4503" s="43">
        <f t="shared" si="566"/>
        <v>1</v>
      </c>
      <c r="T4503" s="45">
        <f t="shared" si="567"/>
        <v>9609.6000000000022</v>
      </c>
      <c r="U4503" s="45">
        <f>IF(L4503=1,F4503*INDEX(Asumsi!$B$5:$B$7,MATCH(I4503,Asumsi!$A$5:$A$7,0))-F4503*R4503,0)</f>
        <v>129729.60000000001</v>
      </c>
      <c r="V4503" s="45">
        <f>IF(S4503=1,U4503*(1-Asumsi!$B$10),U4503)</f>
        <v>123243.12</v>
      </c>
    </row>
    <row r="4504" spans="1:22" x14ac:dyDescent="0.35">
      <c r="A4504" s="43">
        <v>19430</v>
      </c>
      <c r="B4504" s="43" t="s">
        <v>202</v>
      </c>
      <c r="C4504" s="43" t="s">
        <v>396</v>
      </c>
      <c r="D4504" s="44">
        <v>40495</v>
      </c>
      <c r="E4504" s="43">
        <v>39</v>
      </c>
      <c r="F4504" s="43">
        <v>13484980</v>
      </c>
      <c r="G4504" s="43">
        <v>0.03</v>
      </c>
      <c r="H4504" s="43">
        <v>404549</v>
      </c>
      <c r="I4504" s="43" t="s">
        <v>76</v>
      </c>
      <c r="J4504" s="43" t="s">
        <v>140</v>
      </c>
      <c r="K4504" s="43">
        <f t="shared" si="560"/>
        <v>2010</v>
      </c>
      <c r="L4504" s="43">
        <f t="shared" si="561"/>
        <v>1</v>
      </c>
      <c r="M4504" s="43">
        <f t="shared" si="562"/>
        <v>0</v>
      </c>
      <c r="N4504" s="43">
        <f t="shared" si="563"/>
        <v>1</v>
      </c>
      <c r="O4504" s="43" t="str">
        <f t="shared" si="564"/>
        <v>B: 1-3%</v>
      </c>
      <c r="P4504" s="45">
        <f t="shared" si="565"/>
        <v>13080431</v>
      </c>
      <c r="Q4504" s="45">
        <f>IF(L4504=1,F4504*INDEX(Asumsi!$B$5:$B$7,MATCH(I4504,Asumsi!$A$5:$A$7,0))-H4504,0)</f>
        <v>3640945</v>
      </c>
      <c r="R4504" s="46">
        <f>MIN(G4504,INDEX(Asumsi!$C$5:$C$7,MATCH(I4504,Asumsi!$A$5:$A$7,0)))</f>
        <v>0.03</v>
      </c>
      <c r="S4504" s="43">
        <f t="shared" si="566"/>
        <v>0</v>
      </c>
      <c r="T4504" s="45">
        <f t="shared" si="567"/>
        <v>0</v>
      </c>
      <c r="U4504" s="45">
        <f>IF(L4504=1,F4504*INDEX(Asumsi!$B$5:$B$7,MATCH(I4504,Asumsi!$A$5:$A$7,0))-F4504*R4504,0)</f>
        <v>3640944.6</v>
      </c>
      <c r="V4504" s="45">
        <f>IF(S4504=1,U4504*(1-Asumsi!$B$10),U4504)</f>
        <v>3640944.6</v>
      </c>
    </row>
    <row r="4505" spans="1:22" x14ac:dyDescent="0.35">
      <c r="A4505" s="43">
        <v>19524</v>
      </c>
      <c r="B4505" s="43" t="s">
        <v>202</v>
      </c>
      <c r="C4505" s="43" t="s">
        <v>503</v>
      </c>
      <c r="D4505" s="44">
        <v>40192</v>
      </c>
      <c r="E4505" s="43">
        <v>9</v>
      </c>
      <c r="F4505" s="43">
        <v>184040</v>
      </c>
      <c r="G4505" s="43">
        <v>7.0000000000000007E-2</v>
      </c>
      <c r="H4505" s="43">
        <v>12883</v>
      </c>
      <c r="I4505" s="43" t="s">
        <v>76</v>
      </c>
      <c r="J4505" s="43" t="s">
        <v>148</v>
      </c>
      <c r="K4505" s="43">
        <f t="shared" si="560"/>
        <v>2010</v>
      </c>
      <c r="L4505" s="43">
        <f t="shared" si="561"/>
        <v>1</v>
      </c>
      <c r="M4505" s="43">
        <f t="shared" si="562"/>
        <v>0</v>
      </c>
      <c r="N4505" s="43">
        <f t="shared" si="563"/>
        <v>1</v>
      </c>
      <c r="O4505" s="43" t="str">
        <f t="shared" si="564"/>
        <v>D: 7%+</v>
      </c>
      <c r="P4505" s="45">
        <f t="shared" si="565"/>
        <v>171157</v>
      </c>
      <c r="Q4505" s="45">
        <f>IF(L4505=1,F4505*INDEX(Asumsi!$B$5:$B$7,MATCH(I4505,Asumsi!$A$5:$A$7,0))-H4505,0)</f>
        <v>42329</v>
      </c>
      <c r="R4505" s="46">
        <f>MIN(G4505,INDEX(Asumsi!$C$5:$C$7,MATCH(I4505,Asumsi!$A$5:$A$7,0)))</f>
        <v>0.05</v>
      </c>
      <c r="S4505" s="43">
        <f t="shared" si="566"/>
        <v>1</v>
      </c>
      <c r="T4505" s="45">
        <f t="shared" si="567"/>
        <v>3680.8000000000006</v>
      </c>
      <c r="U4505" s="45">
        <f>IF(L4505=1,F4505*INDEX(Asumsi!$B$5:$B$7,MATCH(I4505,Asumsi!$A$5:$A$7,0))-F4505*R4505,0)</f>
        <v>46010</v>
      </c>
      <c r="V4505" s="45">
        <f>IF(S4505=1,U4505*(1-Asumsi!$B$10),U4505)</f>
        <v>43709.5</v>
      </c>
    </row>
    <row r="4506" spans="1:22" x14ac:dyDescent="0.35">
      <c r="A4506" s="43">
        <v>19556</v>
      </c>
      <c r="B4506" s="43" t="s">
        <v>202</v>
      </c>
      <c r="C4506" s="43" t="s">
        <v>915</v>
      </c>
      <c r="D4506" s="44">
        <v>40542</v>
      </c>
      <c r="E4506" s="43">
        <v>45</v>
      </c>
      <c r="F4506" s="43">
        <v>11571180</v>
      </c>
      <c r="G4506" s="43">
        <v>7.0000000000000007E-2</v>
      </c>
      <c r="H4506" s="43">
        <v>809983</v>
      </c>
      <c r="I4506" s="43" t="s">
        <v>75</v>
      </c>
      <c r="J4506" s="43" t="s">
        <v>135</v>
      </c>
      <c r="K4506" s="43">
        <f t="shared" si="560"/>
        <v>2010</v>
      </c>
      <c r="L4506" s="43">
        <f t="shared" si="561"/>
        <v>1</v>
      </c>
      <c r="M4506" s="43">
        <f t="shared" si="562"/>
        <v>0</v>
      </c>
      <c r="N4506" s="43">
        <f t="shared" si="563"/>
        <v>1</v>
      </c>
      <c r="O4506" s="43" t="str">
        <f t="shared" si="564"/>
        <v>D: 7%+</v>
      </c>
      <c r="P4506" s="45">
        <f t="shared" si="565"/>
        <v>10761197</v>
      </c>
      <c r="Q4506" s="45">
        <f>IF(L4506=1,F4506*INDEX(Asumsi!$B$5:$B$7,MATCH(I4506,Asumsi!$A$5:$A$7,0))-H4506,0)</f>
        <v>2661371</v>
      </c>
      <c r="R4506" s="46">
        <f>MIN(G4506,INDEX(Asumsi!$C$5:$C$7,MATCH(I4506,Asumsi!$A$5:$A$7,0)))</f>
        <v>0.03</v>
      </c>
      <c r="S4506" s="43">
        <f t="shared" si="566"/>
        <v>1</v>
      </c>
      <c r="T4506" s="45">
        <f t="shared" si="567"/>
        <v>462847.20000000007</v>
      </c>
      <c r="U4506" s="45">
        <f>IF(L4506=1,F4506*INDEX(Asumsi!$B$5:$B$7,MATCH(I4506,Asumsi!$A$5:$A$7,0))-F4506*R4506,0)</f>
        <v>3124218.6</v>
      </c>
      <c r="V4506" s="45">
        <f>IF(S4506=1,U4506*(1-Asumsi!$B$10),U4506)</f>
        <v>2968007.67</v>
      </c>
    </row>
    <row r="4507" spans="1:22" x14ac:dyDescent="0.35">
      <c r="A4507" s="43">
        <v>19815</v>
      </c>
      <c r="B4507" s="43" t="s">
        <v>202</v>
      </c>
      <c r="C4507" s="43" t="s">
        <v>585</v>
      </c>
      <c r="D4507" s="44">
        <v>40262</v>
      </c>
      <c r="E4507" s="43">
        <v>33</v>
      </c>
      <c r="F4507" s="43">
        <v>334140</v>
      </c>
      <c r="G4507" s="43">
        <v>0.03</v>
      </c>
      <c r="H4507" s="43">
        <v>10024</v>
      </c>
      <c r="I4507" s="43" t="s">
        <v>76</v>
      </c>
      <c r="J4507" s="43" t="s">
        <v>145</v>
      </c>
      <c r="K4507" s="43">
        <f t="shared" si="560"/>
        <v>2010</v>
      </c>
      <c r="L4507" s="43">
        <f t="shared" si="561"/>
        <v>1</v>
      </c>
      <c r="M4507" s="43">
        <f t="shared" si="562"/>
        <v>0</v>
      </c>
      <c r="N4507" s="43">
        <f t="shared" si="563"/>
        <v>1</v>
      </c>
      <c r="O4507" s="43" t="str">
        <f t="shared" si="564"/>
        <v>B: 1-3%</v>
      </c>
      <c r="P4507" s="45">
        <f t="shared" si="565"/>
        <v>324116</v>
      </c>
      <c r="Q4507" s="45">
        <f>IF(L4507=1,F4507*INDEX(Asumsi!$B$5:$B$7,MATCH(I4507,Asumsi!$A$5:$A$7,0))-H4507,0)</f>
        <v>90218</v>
      </c>
      <c r="R4507" s="46">
        <f>MIN(G4507,INDEX(Asumsi!$C$5:$C$7,MATCH(I4507,Asumsi!$A$5:$A$7,0)))</f>
        <v>0.03</v>
      </c>
      <c r="S4507" s="43">
        <f t="shared" si="566"/>
        <v>0</v>
      </c>
      <c r="T4507" s="45">
        <f t="shared" si="567"/>
        <v>0</v>
      </c>
      <c r="U4507" s="45">
        <f>IF(L4507=1,F4507*INDEX(Asumsi!$B$5:$B$7,MATCH(I4507,Asumsi!$A$5:$A$7,0))-F4507*R4507,0)</f>
        <v>90217.8</v>
      </c>
      <c r="V4507" s="45">
        <f>IF(S4507=1,U4507*(1-Asumsi!$B$10),U4507)</f>
        <v>90217.8</v>
      </c>
    </row>
    <row r="4508" spans="1:22" x14ac:dyDescent="0.35">
      <c r="A4508" s="43">
        <v>20096</v>
      </c>
      <c r="B4508" s="43" t="s">
        <v>202</v>
      </c>
      <c r="C4508" s="43" t="s">
        <v>323</v>
      </c>
      <c r="D4508" s="44">
        <v>41140</v>
      </c>
      <c r="E4508" s="43">
        <v>35</v>
      </c>
      <c r="F4508" s="43">
        <v>12232220</v>
      </c>
      <c r="G4508" s="43">
        <v>0.03</v>
      </c>
      <c r="H4508" s="43">
        <v>366967</v>
      </c>
      <c r="I4508" s="43" t="s">
        <v>75</v>
      </c>
      <c r="J4508" s="43" t="s">
        <v>136</v>
      </c>
      <c r="K4508" s="43">
        <f t="shared" si="560"/>
        <v>2012</v>
      </c>
      <c r="L4508" s="43">
        <f t="shared" si="561"/>
        <v>1</v>
      </c>
      <c r="M4508" s="43">
        <f t="shared" si="562"/>
        <v>0</v>
      </c>
      <c r="N4508" s="43">
        <f t="shared" si="563"/>
        <v>1</v>
      </c>
      <c r="O4508" s="43" t="str">
        <f t="shared" si="564"/>
        <v>B: 1-3%</v>
      </c>
      <c r="P4508" s="45">
        <f t="shared" si="565"/>
        <v>11865253</v>
      </c>
      <c r="Q4508" s="45">
        <f>IF(L4508=1,F4508*INDEX(Asumsi!$B$5:$B$7,MATCH(I4508,Asumsi!$A$5:$A$7,0))-H4508,0)</f>
        <v>3302699</v>
      </c>
      <c r="R4508" s="46">
        <f>MIN(G4508,INDEX(Asumsi!$C$5:$C$7,MATCH(I4508,Asumsi!$A$5:$A$7,0)))</f>
        <v>0.03</v>
      </c>
      <c r="S4508" s="43">
        <f t="shared" si="566"/>
        <v>0</v>
      </c>
      <c r="T4508" s="45">
        <f t="shared" si="567"/>
        <v>0</v>
      </c>
      <c r="U4508" s="45">
        <f>IF(L4508=1,F4508*INDEX(Asumsi!$B$5:$B$7,MATCH(I4508,Asumsi!$A$5:$A$7,0))-F4508*R4508,0)</f>
        <v>3302699.4</v>
      </c>
      <c r="V4508" s="45">
        <f>IF(S4508=1,U4508*(1-Asumsi!$B$10),U4508)</f>
        <v>3302699.4</v>
      </c>
    </row>
    <row r="4509" spans="1:22" x14ac:dyDescent="0.35">
      <c r="A4509" s="43">
        <v>20132</v>
      </c>
      <c r="B4509" s="43" t="s">
        <v>202</v>
      </c>
      <c r="C4509" s="43" t="s">
        <v>611</v>
      </c>
      <c r="D4509" s="44">
        <v>40315</v>
      </c>
      <c r="E4509" s="43">
        <v>30</v>
      </c>
      <c r="F4509" s="43">
        <v>17439380</v>
      </c>
      <c r="G4509" s="43">
        <v>0.01</v>
      </c>
      <c r="H4509" s="43">
        <v>174394</v>
      </c>
      <c r="I4509" s="43" t="s">
        <v>77</v>
      </c>
      <c r="J4509" s="43" t="s">
        <v>134</v>
      </c>
      <c r="K4509" s="43">
        <f t="shared" si="560"/>
        <v>2010</v>
      </c>
      <c r="L4509" s="43">
        <f t="shared" si="561"/>
        <v>1</v>
      </c>
      <c r="M4509" s="43">
        <f t="shared" si="562"/>
        <v>0</v>
      </c>
      <c r="N4509" s="43">
        <f t="shared" si="563"/>
        <v>1</v>
      </c>
      <c r="O4509" s="43" t="str">
        <f t="shared" si="564"/>
        <v>B: 1-3%</v>
      </c>
      <c r="P4509" s="45">
        <f t="shared" si="565"/>
        <v>17264986</v>
      </c>
      <c r="Q4509" s="45">
        <f>IF(L4509=1,F4509*INDEX(Asumsi!$B$5:$B$7,MATCH(I4509,Asumsi!$A$5:$A$7,0))-H4509,0)</f>
        <v>5057420</v>
      </c>
      <c r="R4509" s="46">
        <f>MIN(G4509,INDEX(Asumsi!$C$5:$C$7,MATCH(I4509,Asumsi!$A$5:$A$7,0)))</f>
        <v>0.01</v>
      </c>
      <c r="S4509" s="43">
        <f t="shared" si="566"/>
        <v>0</v>
      </c>
      <c r="T4509" s="45">
        <f t="shared" si="567"/>
        <v>0</v>
      </c>
      <c r="U4509" s="45">
        <f>IF(L4509=1,F4509*INDEX(Asumsi!$B$5:$B$7,MATCH(I4509,Asumsi!$A$5:$A$7,0))-F4509*R4509,0)</f>
        <v>5057420.2</v>
      </c>
      <c r="V4509" s="45">
        <f>IF(S4509=1,U4509*(1-Asumsi!$B$10),U4509)</f>
        <v>5057420.2</v>
      </c>
    </row>
    <row r="4510" spans="1:22" x14ac:dyDescent="0.35">
      <c r="A4510" s="43">
        <v>20225</v>
      </c>
      <c r="B4510" s="43" t="s">
        <v>202</v>
      </c>
      <c r="C4510" s="43" t="s">
        <v>750</v>
      </c>
      <c r="D4510" s="44">
        <v>40385</v>
      </c>
      <c r="E4510" s="43">
        <v>33</v>
      </c>
      <c r="F4510" s="43">
        <v>249560</v>
      </c>
      <c r="G4510" s="43">
        <v>0.09</v>
      </c>
      <c r="H4510" s="43">
        <v>22460</v>
      </c>
      <c r="I4510" s="43" t="s">
        <v>76</v>
      </c>
      <c r="J4510" s="43" t="s">
        <v>138</v>
      </c>
      <c r="K4510" s="43">
        <f t="shared" si="560"/>
        <v>2010</v>
      </c>
      <c r="L4510" s="43">
        <f t="shared" si="561"/>
        <v>1</v>
      </c>
      <c r="M4510" s="43">
        <f t="shared" si="562"/>
        <v>0</v>
      </c>
      <c r="N4510" s="43">
        <f t="shared" si="563"/>
        <v>1</v>
      </c>
      <c r="O4510" s="43" t="str">
        <f t="shared" si="564"/>
        <v>D: 7%+</v>
      </c>
      <c r="P4510" s="45">
        <f t="shared" si="565"/>
        <v>227100</v>
      </c>
      <c r="Q4510" s="45">
        <f>IF(L4510=1,F4510*INDEX(Asumsi!$B$5:$B$7,MATCH(I4510,Asumsi!$A$5:$A$7,0))-H4510,0)</f>
        <v>52408</v>
      </c>
      <c r="R4510" s="46">
        <f>MIN(G4510,INDEX(Asumsi!$C$5:$C$7,MATCH(I4510,Asumsi!$A$5:$A$7,0)))</f>
        <v>0.05</v>
      </c>
      <c r="S4510" s="43">
        <f t="shared" si="566"/>
        <v>1</v>
      </c>
      <c r="T4510" s="45">
        <f t="shared" si="567"/>
        <v>9982.3999999999978</v>
      </c>
      <c r="U4510" s="45">
        <f>IF(L4510=1,F4510*INDEX(Asumsi!$B$5:$B$7,MATCH(I4510,Asumsi!$A$5:$A$7,0))-F4510*R4510,0)</f>
        <v>62390</v>
      </c>
      <c r="V4510" s="45">
        <f>IF(S4510=1,U4510*(1-Asumsi!$B$10),U4510)</f>
        <v>59270.5</v>
      </c>
    </row>
    <row r="4511" spans="1:22" x14ac:dyDescent="0.35">
      <c r="A4511" s="43">
        <v>20325</v>
      </c>
      <c r="B4511" s="43" t="s">
        <v>202</v>
      </c>
      <c r="C4511" s="43" t="s">
        <v>577</v>
      </c>
      <c r="D4511" s="44">
        <v>40362</v>
      </c>
      <c r="E4511" s="43">
        <v>35</v>
      </c>
      <c r="F4511" s="43">
        <v>8086580</v>
      </c>
      <c r="G4511" s="43">
        <v>0.06</v>
      </c>
      <c r="H4511" s="43">
        <v>485195</v>
      </c>
      <c r="I4511" s="43" t="s">
        <v>77</v>
      </c>
      <c r="J4511" s="43" t="s">
        <v>134</v>
      </c>
      <c r="K4511" s="43">
        <f t="shared" si="560"/>
        <v>2010</v>
      </c>
      <c r="L4511" s="43">
        <f t="shared" si="561"/>
        <v>1</v>
      </c>
      <c r="M4511" s="43">
        <f t="shared" si="562"/>
        <v>0</v>
      </c>
      <c r="N4511" s="43">
        <f t="shared" si="563"/>
        <v>1</v>
      </c>
      <c r="O4511" s="43" t="str">
        <f t="shared" si="564"/>
        <v>C: 4-6%</v>
      </c>
      <c r="P4511" s="45">
        <f t="shared" si="565"/>
        <v>7601385</v>
      </c>
      <c r="Q4511" s="45">
        <f>IF(L4511=1,F4511*INDEX(Asumsi!$B$5:$B$7,MATCH(I4511,Asumsi!$A$5:$A$7,0))-H4511,0)</f>
        <v>1940779</v>
      </c>
      <c r="R4511" s="46">
        <f>MIN(G4511,INDEX(Asumsi!$C$5:$C$7,MATCH(I4511,Asumsi!$A$5:$A$7,0)))</f>
        <v>0.05</v>
      </c>
      <c r="S4511" s="43">
        <f t="shared" si="566"/>
        <v>1</v>
      </c>
      <c r="T4511" s="45">
        <f t="shared" si="567"/>
        <v>80865.799999999959</v>
      </c>
      <c r="U4511" s="45">
        <f>IF(L4511=1,F4511*INDEX(Asumsi!$B$5:$B$7,MATCH(I4511,Asumsi!$A$5:$A$7,0))-F4511*R4511,0)</f>
        <v>2021645</v>
      </c>
      <c r="V4511" s="45">
        <f>IF(S4511=1,U4511*(1-Asumsi!$B$10),U4511)</f>
        <v>1920562.75</v>
      </c>
    </row>
    <row r="4512" spans="1:22" x14ac:dyDescent="0.35">
      <c r="A4512" s="43">
        <v>20450</v>
      </c>
      <c r="B4512" s="43" t="s">
        <v>202</v>
      </c>
      <c r="C4512" s="43" t="s">
        <v>774</v>
      </c>
      <c r="D4512" s="44">
        <v>41250</v>
      </c>
      <c r="E4512" s="43">
        <v>26</v>
      </c>
      <c r="F4512" s="43">
        <v>13757100</v>
      </c>
      <c r="G4512" s="43">
        <v>0.03</v>
      </c>
      <c r="H4512" s="43">
        <v>412713</v>
      </c>
      <c r="I4512" s="43" t="s">
        <v>75</v>
      </c>
      <c r="J4512" s="43" t="s">
        <v>136</v>
      </c>
      <c r="K4512" s="43">
        <f t="shared" si="560"/>
        <v>2012</v>
      </c>
      <c r="L4512" s="43">
        <f t="shared" si="561"/>
        <v>1</v>
      </c>
      <c r="M4512" s="43">
        <f t="shared" si="562"/>
        <v>0</v>
      </c>
      <c r="N4512" s="43">
        <f t="shared" si="563"/>
        <v>1</v>
      </c>
      <c r="O4512" s="43" t="str">
        <f t="shared" si="564"/>
        <v>B: 1-3%</v>
      </c>
      <c r="P4512" s="45">
        <f t="shared" si="565"/>
        <v>13344387</v>
      </c>
      <c r="Q4512" s="45">
        <f>IF(L4512=1,F4512*INDEX(Asumsi!$B$5:$B$7,MATCH(I4512,Asumsi!$A$5:$A$7,0))-H4512,0)</f>
        <v>3714417</v>
      </c>
      <c r="R4512" s="46">
        <f>MIN(G4512,INDEX(Asumsi!$C$5:$C$7,MATCH(I4512,Asumsi!$A$5:$A$7,0)))</f>
        <v>0.03</v>
      </c>
      <c r="S4512" s="43">
        <f t="shared" si="566"/>
        <v>0</v>
      </c>
      <c r="T4512" s="45">
        <f t="shared" si="567"/>
        <v>0</v>
      </c>
      <c r="U4512" s="45">
        <f>IF(L4512=1,F4512*INDEX(Asumsi!$B$5:$B$7,MATCH(I4512,Asumsi!$A$5:$A$7,0))-F4512*R4512,0)</f>
        <v>3714417</v>
      </c>
      <c r="V4512" s="45">
        <f>IF(S4512=1,U4512*(1-Asumsi!$B$10),U4512)</f>
        <v>3714417</v>
      </c>
    </row>
    <row r="4513" spans="1:22" x14ac:dyDescent="0.35">
      <c r="A4513" s="43">
        <v>20519</v>
      </c>
      <c r="B4513" s="43" t="s">
        <v>202</v>
      </c>
      <c r="C4513" s="43" t="s">
        <v>566</v>
      </c>
      <c r="D4513" s="44">
        <v>39913</v>
      </c>
      <c r="E4513" s="43">
        <v>7</v>
      </c>
      <c r="F4513" s="43">
        <v>248380</v>
      </c>
      <c r="G4513" s="43">
        <v>0.03</v>
      </c>
      <c r="H4513" s="43">
        <v>7451</v>
      </c>
      <c r="I4513" s="43" t="s">
        <v>77</v>
      </c>
      <c r="J4513" s="43" t="s">
        <v>134</v>
      </c>
      <c r="K4513" s="43">
        <f t="shared" si="560"/>
        <v>2009</v>
      </c>
      <c r="L4513" s="43">
        <f t="shared" si="561"/>
        <v>1</v>
      </c>
      <c r="M4513" s="43">
        <f t="shared" si="562"/>
        <v>0</v>
      </c>
      <c r="N4513" s="43">
        <f t="shared" si="563"/>
        <v>1</v>
      </c>
      <c r="O4513" s="43" t="str">
        <f t="shared" si="564"/>
        <v>B: 1-3%</v>
      </c>
      <c r="P4513" s="45">
        <f t="shared" si="565"/>
        <v>240929</v>
      </c>
      <c r="Q4513" s="45">
        <f>IF(L4513=1,F4513*INDEX(Asumsi!$B$5:$B$7,MATCH(I4513,Asumsi!$A$5:$A$7,0))-H4513,0)</f>
        <v>67063</v>
      </c>
      <c r="R4513" s="46">
        <f>MIN(G4513,INDEX(Asumsi!$C$5:$C$7,MATCH(I4513,Asumsi!$A$5:$A$7,0)))</f>
        <v>0.03</v>
      </c>
      <c r="S4513" s="43">
        <f t="shared" si="566"/>
        <v>0</v>
      </c>
      <c r="T4513" s="45">
        <f t="shared" si="567"/>
        <v>0</v>
      </c>
      <c r="U4513" s="45">
        <f>IF(L4513=1,F4513*INDEX(Asumsi!$B$5:$B$7,MATCH(I4513,Asumsi!$A$5:$A$7,0))-F4513*R4513,0)</f>
        <v>67062.600000000006</v>
      </c>
      <c r="V4513" s="45">
        <f>IF(S4513=1,U4513*(1-Asumsi!$B$10),U4513)</f>
        <v>67062.600000000006</v>
      </c>
    </row>
    <row r="4514" spans="1:22" x14ac:dyDescent="0.35">
      <c r="A4514" s="43">
        <v>20679</v>
      </c>
      <c r="B4514" s="43" t="s">
        <v>202</v>
      </c>
      <c r="C4514" s="43" t="s">
        <v>871</v>
      </c>
      <c r="D4514" s="44">
        <v>40404</v>
      </c>
      <c r="E4514" s="43">
        <v>32</v>
      </c>
      <c r="F4514" s="43">
        <v>9953200</v>
      </c>
      <c r="G4514" s="43">
        <v>0.06</v>
      </c>
      <c r="H4514" s="43">
        <v>597192</v>
      </c>
      <c r="I4514" s="43" t="s">
        <v>76</v>
      </c>
      <c r="J4514" s="43" t="s">
        <v>140</v>
      </c>
      <c r="K4514" s="43">
        <f t="shared" si="560"/>
        <v>2010</v>
      </c>
      <c r="L4514" s="43">
        <f t="shared" si="561"/>
        <v>1</v>
      </c>
      <c r="M4514" s="43">
        <f t="shared" si="562"/>
        <v>0</v>
      </c>
      <c r="N4514" s="43">
        <f t="shared" si="563"/>
        <v>1</v>
      </c>
      <c r="O4514" s="43" t="str">
        <f t="shared" si="564"/>
        <v>C: 4-6%</v>
      </c>
      <c r="P4514" s="45">
        <f t="shared" si="565"/>
        <v>9356008</v>
      </c>
      <c r="Q4514" s="45">
        <f>IF(L4514=1,F4514*INDEX(Asumsi!$B$5:$B$7,MATCH(I4514,Asumsi!$A$5:$A$7,0))-H4514,0)</f>
        <v>2388768</v>
      </c>
      <c r="R4514" s="46">
        <f>MIN(G4514,INDEX(Asumsi!$C$5:$C$7,MATCH(I4514,Asumsi!$A$5:$A$7,0)))</f>
        <v>0.05</v>
      </c>
      <c r="S4514" s="43">
        <f t="shared" si="566"/>
        <v>1</v>
      </c>
      <c r="T4514" s="45">
        <f t="shared" si="567"/>
        <v>99531.999999999956</v>
      </c>
      <c r="U4514" s="45">
        <f>IF(L4514=1,F4514*INDEX(Asumsi!$B$5:$B$7,MATCH(I4514,Asumsi!$A$5:$A$7,0))-F4514*R4514,0)</f>
        <v>2488300</v>
      </c>
      <c r="V4514" s="45">
        <f>IF(S4514=1,U4514*(1-Asumsi!$B$10),U4514)</f>
        <v>2363885</v>
      </c>
    </row>
    <row r="4515" spans="1:22" x14ac:dyDescent="0.35">
      <c r="A4515" s="43">
        <v>20706</v>
      </c>
      <c r="B4515" s="43" t="s">
        <v>202</v>
      </c>
      <c r="C4515" s="43" t="s">
        <v>581</v>
      </c>
      <c r="D4515" s="44">
        <v>40006</v>
      </c>
      <c r="E4515" s="43">
        <v>41</v>
      </c>
      <c r="F4515" s="43">
        <v>11166540</v>
      </c>
      <c r="G4515" s="43">
        <v>0.04</v>
      </c>
      <c r="H4515" s="43">
        <v>446662</v>
      </c>
      <c r="I4515" s="43" t="s">
        <v>75</v>
      </c>
      <c r="J4515" s="43" t="s">
        <v>144</v>
      </c>
      <c r="K4515" s="43">
        <f t="shared" si="560"/>
        <v>2009</v>
      </c>
      <c r="L4515" s="43">
        <f t="shared" si="561"/>
        <v>1</v>
      </c>
      <c r="M4515" s="43">
        <f t="shared" si="562"/>
        <v>0</v>
      </c>
      <c r="N4515" s="43">
        <f t="shared" si="563"/>
        <v>1</v>
      </c>
      <c r="O4515" s="43" t="str">
        <f t="shared" si="564"/>
        <v>C: 4-6%</v>
      </c>
      <c r="P4515" s="45">
        <f t="shared" si="565"/>
        <v>10719878</v>
      </c>
      <c r="Q4515" s="45">
        <f>IF(L4515=1,F4515*INDEX(Asumsi!$B$5:$B$7,MATCH(I4515,Asumsi!$A$5:$A$7,0))-H4515,0)</f>
        <v>2903300</v>
      </c>
      <c r="R4515" s="46">
        <f>MIN(G4515,INDEX(Asumsi!$C$5:$C$7,MATCH(I4515,Asumsi!$A$5:$A$7,0)))</f>
        <v>0.03</v>
      </c>
      <c r="S4515" s="43">
        <f t="shared" si="566"/>
        <v>1</v>
      </c>
      <c r="T4515" s="45">
        <f t="shared" si="567"/>
        <v>111665.40000000002</v>
      </c>
      <c r="U4515" s="45">
        <f>IF(L4515=1,F4515*INDEX(Asumsi!$B$5:$B$7,MATCH(I4515,Asumsi!$A$5:$A$7,0))-F4515*R4515,0)</f>
        <v>3014965.8</v>
      </c>
      <c r="V4515" s="45">
        <f>IF(S4515=1,U4515*(1-Asumsi!$B$10),U4515)</f>
        <v>2864217.51</v>
      </c>
    </row>
    <row r="4516" spans="1:22" x14ac:dyDescent="0.35">
      <c r="A4516" s="43">
        <v>20898</v>
      </c>
      <c r="B4516" s="43" t="s">
        <v>202</v>
      </c>
      <c r="C4516" s="43" t="s">
        <v>926</v>
      </c>
      <c r="D4516" s="44">
        <v>40846</v>
      </c>
      <c r="E4516" s="43">
        <v>33</v>
      </c>
      <c r="F4516" s="43">
        <v>3513186</v>
      </c>
      <c r="G4516" s="43">
        <v>0.09</v>
      </c>
      <c r="H4516" s="43">
        <v>316187</v>
      </c>
      <c r="I4516" s="43" t="s">
        <v>77</v>
      </c>
      <c r="J4516" s="43" t="s">
        <v>137</v>
      </c>
      <c r="K4516" s="43">
        <f t="shared" si="560"/>
        <v>2011</v>
      </c>
      <c r="L4516" s="43">
        <f t="shared" si="561"/>
        <v>1</v>
      </c>
      <c r="M4516" s="43">
        <f t="shared" si="562"/>
        <v>0</v>
      </c>
      <c r="N4516" s="43">
        <f t="shared" si="563"/>
        <v>1</v>
      </c>
      <c r="O4516" s="43" t="str">
        <f t="shared" si="564"/>
        <v>D: 7%+</v>
      </c>
      <c r="P4516" s="45">
        <f t="shared" si="565"/>
        <v>3196999</v>
      </c>
      <c r="Q4516" s="45">
        <f>IF(L4516=1,F4516*INDEX(Asumsi!$B$5:$B$7,MATCH(I4516,Asumsi!$A$5:$A$7,0))-H4516,0)</f>
        <v>737768.8</v>
      </c>
      <c r="R4516" s="46">
        <f>MIN(G4516,INDEX(Asumsi!$C$5:$C$7,MATCH(I4516,Asumsi!$A$5:$A$7,0)))</f>
        <v>0.05</v>
      </c>
      <c r="S4516" s="43">
        <f t="shared" si="566"/>
        <v>1</v>
      </c>
      <c r="T4516" s="45">
        <f t="shared" si="567"/>
        <v>140527.43999999997</v>
      </c>
      <c r="U4516" s="45">
        <f>IF(L4516=1,F4516*INDEX(Asumsi!$B$5:$B$7,MATCH(I4516,Asumsi!$A$5:$A$7,0))-F4516*R4516,0)</f>
        <v>878296.5</v>
      </c>
      <c r="V4516" s="45">
        <f>IF(S4516=1,U4516*(1-Asumsi!$B$10),U4516)</f>
        <v>834381.67499999993</v>
      </c>
    </row>
    <row r="4517" spans="1:22" x14ac:dyDescent="0.35">
      <c r="A4517" s="43">
        <v>20995</v>
      </c>
      <c r="B4517" s="43" t="s">
        <v>202</v>
      </c>
      <c r="C4517" s="43" t="s">
        <v>928</v>
      </c>
      <c r="D4517" s="44">
        <v>40995</v>
      </c>
      <c r="E4517" s="43">
        <v>37</v>
      </c>
      <c r="F4517" s="43">
        <v>11635760</v>
      </c>
      <c r="G4517" s="43">
        <v>0.01</v>
      </c>
      <c r="H4517" s="43">
        <v>116358</v>
      </c>
      <c r="I4517" s="43" t="s">
        <v>75</v>
      </c>
      <c r="J4517" s="43" t="s">
        <v>143</v>
      </c>
      <c r="K4517" s="43">
        <f t="shared" si="560"/>
        <v>2012</v>
      </c>
      <c r="L4517" s="43">
        <f t="shared" si="561"/>
        <v>1</v>
      </c>
      <c r="M4517" s="43">
        <f t="shared" si="562"/>
        <v>0</v>
      </c>
      <c r="N4517" s="43">
        <f t="shared" si="563"/>
        <v>1</v>
      </c>
      <c r="O4517" s="43" t="str">
        <f t="shared" si="564"/>
        <v>B: 1-3%</v>
      </c>
      <c r="P4517" s="45">
        <f t="shared" si="565"/>
        <v>11519402</v>
      </c>
      <c r="Q4517" s="45">
        <f>IF(L4517=1,F4517*INDEX(Asumsi!$B$5:$B$7,MATCH(I4517,Asumsi!$A$5:$A$7,0))-H4517,0)</f>
        <v>3374370</v>
      </c>
      <c r="R4517" s="46">
        <f>MIN(G4517,INDEX(Asumsi!$C$5:$C$7,MATCH(I4517,Asumsi!$A$5:$A$7,0)))</f>
        <v>0.01</v>
      </c>
      <c r="S4517" s="43">
        <f t="shared" si="566"/>
        <v>0</v>
      </c>
      <c r="T4517" s="45">
        <f t="shared" si="567"/>
        <v>0</v>
      </c>
      <c r="U4517" s="45">
        <f>IF(L4517=1,F4517*INDEX(Asumsi!$B$5:$B$7,MATCH(I4517,Asumsi!$A$5:$A$7,0))-F4517*R4517,0)</f>
        <v>3374370.4</v>
      </c>
      <c r="V4517" s="45">
        <f>IF(S4517=1,U4517*(1-Asumsi!$B$10),U4517)</f>
        <v>3374370.4</v>
      </c>
    </row>
    <row r="4518" spans="1:22" x14ac:dyDescent="0.35">
      <c r="A4518" s="43">
        <v>21159</v>
      </c>
      <c r="B4518" s="43" t="s">
        <v>202</v>
      </c>
      <c r="C4518" s="43" t="s">
        <v>615</v>
      </c>
      <c r="D4518" s="44">
        <v>40701</v>
      </c>
      <c r="E4518" s="43">
        <v>5</v>
      </c>
      <c r="F4518" s="43">
        <v>40560</v>
      </c>
      <c r="G4518" s="43">
        <v>0.05</v>
      </c>
      <c r="H4518" s="43">
        <v>2028</v>
      </c>
      <c r="I4518" s="43" t="s">
        <v>76</v>
      </c>
      <c r="J4518" s="43" t="s">
        <v>147</v>
      </c>
      <c r="K4518" s="43">
        <f t="shared" si="560"/>
        <v>2011</v>
      </c>
      <c r="L4518" s="43">
        <f t="shared" si="561"/>
        <v>1</v>
      </c>
      <c r="M4518" s="43">
        <f t="shared" si="562"/>
        <v>0</v>
      </c>
      <c r="N4518" s="43">
        <f t="shared" si="563"/>
        <v>1</v>
      </c>
      <c r="O4518" s="43" t="str">
        <f t="shared" si="564"/>
        <v>C: 4-6%</v>
      </c>
      <c r="P4518" s="45">
        <f t="shared" si="565"/>
        <v>38532</v>
      </c>
      <c r="Q4518" s="45">
        <f>IF(L4518=1,F4518*INDEX(Asumsi!$B$5:$B$7,MATCH(I4518,Asumsi!$A$5:$A$7,0))-H4518,0)</f>
        <v>10140</v>
      </c>
      <c r="R4518" s="46">
        <f>MIN(G4518,INDEX(Asumsi!$C$5:$C$7,MATCH(I4518,Asumsi!$A$5:$A$7,0)))</f>
        <v>0.05</v>
      </c>
      <c r="S4518" s="43">
        <f t="shared" si="566"/>
        <v>0</v>
      </c>
      <c r="T4518" s="45">
        <f t="shared" si="567"/>
        <v>0</v>
      </c>
      <c r="U4518" s="45">
        <f>IF(L4518=1,F4518*INDEX(Asumsi!$B$5:$B$7,MATCH(I4518,Asumsi!$A$5:$A$7,0))-F4518*R4518,0)</f>
        <v>10140</v>
      </c>
      <c r="V4518" s="45">
        <f>IF(S4518=1,U4518*(1-Asumsi!$B$10),U4518)</f>
        <v>10140</v>
      </c>
    </row>
    <row r="4519" spans="1:22" x14ac:dyDescent="0.35">
      <c r="A4519" s="43">
        <v>21191</v>
      </c>
      <c r="B4519" s="43" t="s">
        <v>202</v>
      </c>
      <c r="C4519" s="43" t="s">
        <v>469</v>
      </c>
      <c r="D4519" s="44">
        <v>41227</v>
      </c>
      <c r="E4519" s="43">
        <v>48</v>
      </c>
      <c r="F4519" s="43">
        <v>14471660</v>
      </c>
      <c r="G4519" s="43">
        <v>0.01</v>
      </c>
      <c r="H4519" s="43">
        <v>144717</v>
      </c>
      <c r="I4519" s="43" t="s">
        <v>77</v>
      </c>
      <c r="J4519" s="43" t="s">
        <v>134</v>
      </c>
      <c r="K4519" s="43">
        <f t="shared" si="560"/>
        <v>2012</v>
      </c>
      <c r="L4519" s="43">
        <f t="shared" si="561"/>
        <v>1</v>
      </c>
      <c r="M4519" s="43">
        <f t="shared" si="562"/>
        <v>0</v>
      </c>
      <c r="N4519" s="43">
        <f t="shared" si="563"/>
        <v>1</v>
      </c>
      <c r="O4519" s="43" t="str">
        <f t="shared" si="564"/>
        <v>B: 1-3%</v>
      </c>
      <c r="P4519" s="45">
        <f t="shared" si="565"/>
        <v>14326943</v>
      </c>
      <c r="Q4519" s="45">
        <f>IF(L4519=1,F4519*INDEX(Asumsi!$B$5:$B$7,MATCH(I4519,Asumsi!$A$5:$A$7,0))-H4519,0)</f>
        <v>4196781</v>
      </c>
      <c r="R4519" s="46">
        <f>MIN(G4519,INDEX(Asumsi!$C$5:$C$7,MATCH(I4519,Asumsi!$A$5:$A$7,0)))</f>
        <v>0.01</v>
      </c>
      <c r="S4519" s="43">
        <f t="shared" si="566"/>
        <v>0</v>
      </c>
      <c r="T4519" s="45">
        <f t="shared" si="567"/>
        <v>0</v>
      </c>
      <c r="U4519" s="45">
        <f>IF(L4519=1,F4519*INDEX(Asumsi!$B$5:$B$7,MATCH(I4519,Asumsi!$A$5:$A$7,0))-F4519*R4519,0)</f>
        <v>4196781.4000000004</v>
      </c>
      <c r="V4519" s="45">
        <f>IF(S4519=1,U4519*(1-Asumsi!$B$10),U4519)</f>
        <v>4196781.4000000004</v>
      </c>
    </row>
    <row r="4520" spans="1:22" x14ac:dyDescent="0.35">
      <c r="A4520" s="43">
        <v>21286</v>
      </c>
      <c r="B4520" s="43" t="s">
        <v>209</v>
      </c>
      <c r="C4520" s="43" t="s">
        <v>914</v>
      </c>
      <c r="D4520" s="44">
        <v>39949</v>
      </c>
      <c r="E4520" s="43">
        <v>17</v>
      </c>
      <c r="F4520" s="43">
        <v>560780</v>
      </c>
      <c r="G4520" s="43">
        <v>0</v>
      </c>
      <c r="H4520" s="43">
        <v>0</v>
      </c>
      <c r="I4520" s="43" t="s">
        <v>76</v>
      </c>
      <c r="J4520" s="43" t="s">
        <v>141</v>
      </c>
      <c r="K4520" s="43">
        <f t="shared" si="560"/>
        <v>2009</v>
      </c>
      <c r="L4520" s="43">
        <f t="shared" si="561"/>
        <v>0</v>
      </c>
      <c r="M4520" s="43">
        <f t="shared" si="562"/>
        <v>1</v>
      </c>
      <c r="N4520" s="43">
        <f t="shared" si="563"/>
        <v>1</v>
      </c>
      <c r="O4520" s="43" t="str">
        <f t="shared" si="564"/>
        <v>A: 0%</v>
      </c>
      <c r="P4520" s="45">
        <f t="shared" si="565"/>
        <v>0</v>
      </c>
      <c r="Q4520" s="45">
        <f>IF(L4520=1,F4520*INDEX(Asumsi!$B$5:$B$7,MATCH(I4520,Asumsi!$A$5:$A$7,0))-H4520,0)</f>
        <v>0</v>
      </c>
      <c r="R4520" s="46">
        <f>MIN(G4520,INDEX(Asumsi!$C$5:$C$7,MATCH(I4520,Asumsi!$A$5:$A$7,0)))</f>
        <v>0</v>
      </c>
      <c r="S4520" s="43">
        <f t="shared" si="566"/>
        <v>0</v>
      </c>
      <c r="T4520" s="45">
        <f t="shared" si="567"/>
        <v>0</v>
      </c>
      <c r="U4520" s="45">
        <f>IF(L4520=1,F4520*INDEX(Asumsi!$B$5:$B$7,MATCH(I4520,Asumsi!$A$5:$A$7,0))-F4520*R4520,0)</f>
        <v>0</v>
      </c>
      <c r="V4520" s="45">
        <f>IF(S4520=1,U4520*(1-Asumsi!$B$10),U4520)</f>
        <v>0</v>
      </c>
    </row>
    <row r="4521" spans="1:22" x14ac:dyDescent="0.35">
      <c r="A4521" s="43">
        <v>21346</v>
      </c>
      <c r="B4521" s="43" t="s">
        <v>209</v>
      </c>
      <c r="C4521" s="43" t="s">
        <v>615</v>
      </c>
      <c r="D4521" s="44">
        <v>40701</v>
      </c>
      <c r="E4521" s="43">
        <v>46</v>
      </c>
      <c r="F4521" s="43">
        <v>800980</v>
      </c>
      <c r="G4521" s="43">
        <v>0.09</v>
      </c>
      <c r="H4521" s="43">
        <v>72088</v>
      </c>
      <c r="I4521" s="43" t="s">
        <v>76</v>
      </c>
      <c r="J4521" s="43" t="s">
        <v>145</v>
      </c>
      <c r="K4521" s="43">
        <f t="shared" si="560"/>
        <v>2011</v>
      </c>
      <c r="L4521" s="43">
        <f t="shared" si="561"/>
        <v>0</v>
      </c>
      <c r="M4521" s="43">
        <f t="shared" si="562"/>
        <v>1</v>
      </c>
      <c r="N4521" s="43">
        <f t="shared" si="563"/>
        <v>1</v>
      </c>
      <c r="O4521" s="43" t="str">
        <f t="shared" si="564"/>
        <v>D: 7%+</v>
      </c>
      <c r="P4521" s="45">
        <f t="shared" si="565"/>
        <v>0</v>
      </c>
      <c r="Q4521" s="45">
        <f>IF(L4521=1,F4521*INDEX(Asumsi!$B$5:$B$7,MATCH(I4521,Asumsi!$A$5:$A$7,0))-H4521,0)</f>
        <v>0</v>
      </c>
      <c r="R4521" s="46">
        <f>MIN(G4521,INDEX(Asumsi!$C$5:$C$7,MATCH(I4521,Asumsi!$A$5:$A$7,0)))</f>
        <v>0.05</v>
      </c>
      <c r="S4521" s="43">
        <f t="shared" si="566"/>
        <v>1</v>
      </c>
      <c r="T4521" s="45">
        <f t="shared" si="567"/>
        <v>0</v>
      </c>
      <c r="U4521" s="45">
        <f>IF(L4521=1,F4521*INDEX(Asumsi!$B$5:$B$7,MATCH(I4521,Asumsi!$A$5:$A$7,0))-F4521*R4521,0)</f>
        <v>0</v>
      </c>
      <c r="V4521" s="45">
        <f>IF(S4521=1,U4521*(1-Asumsi!$B$10),U4521)</f>
        <v>0</v>
      </c>
    </row>
    <row r="4522" spans="1:22" x14ac:dyDescent="0.35">
      <c r="A4522" s="43">
        <v>21475</v>
      </c>
      <c r="B4522" s="43" t="s">
        <v>202</v>
      </c>
      <c r="C4522" s="43" t="s">
        <v>558</v>
      </c>
      <c r="D4522" s="44">
        <v>40594</v>
      </c>
      <c r="E4522" s="43">
        <v>39</v>
      </c>
      <c r="F4522" s="43">
        <v>1076280</v>
      </c>
      <c r="G4522" s="43">
        <v>0.06</v>
      </c>
      <c r="H4522" s="43">
        <v>64577</v>
      </c>
      <c r="I4522" s="43" t="s">
        <v>77</v>
      </c>
      <c r="J4522" s="43" t="s">
        <v>142</v>
      </c>
      <c r="K4522" s="43">
        <f t="shared" si="560"/>
        <v>2011</v>
      </c>
      <c r="L4522" s="43">
        <f t="shared" si="561"/>
        <v>1</v>
      </c>
      <c r="M4522" s="43">
        <f t="shared" si="562"/>
        <v>0</v>
      </c>
      <c r="N4522" s="43">
        <f t="shared" si="563"/>
        <v>1</v>
      </c>
      <c r="O4522" s="43" t="str">
        <f t="shared" si="564"/>
        <v>C: 4-6%</v>
      </c>
      <c r="P4522" s="45">
        <f t="shared" si="565"/>
        <v>1011703</v>
      </c>
      <c r="Q4522" s="45">
        <f>IF(L4522=1,F4522*INDEX(Asumsi!$B$5:$B$7,MATCH(I4522,Asumsi!$A$5:$A$7,0))-H4522,0)</f>
        <v>258307</v>
      </c>
      <c r="R4522" s="46">
        <f>MIN(G4522,INDEX(Asumsi!$C$5:$C$7,MATCH(I4522,Asumsi!$A$5:$A$7,0)))</f>
        <v>0.05</v>
      </c>
      <c r="S4522" s="43">
        <f t="shared" si="566"/>
        <v>1</v>
      </c>
      <c r="T4522" s="45">
        <f t="shared" si="567"/>
        <v>10762.799999999994</v>
      </c>
      <c r="U4522" s="45">
        <f>IF(L4522=1,F4522*INDEX(Asumsi!$B$5:$B$7,MATCH(I4522,Asumsi!$A$5:$A$7,0))-F4522*R4522,0)</f>
        <v>269070</v>
      </c>
      <c r="V4522" s="45">
        <f>IF(S4522=1,U4522*(1-Asumsi!$B$10),U4522)</f>
        <v>255616.5</v>
      </c>
    </row>
    <row r="4523" spans="1:22" x14ac:dyDescent="0.35">
      <c r="A4523" s="43">
        <v>21539</v>
      </c>
      <c r="B4523" s="43" t="s">
        <v>202</v>
      </c>
      <c r="C4523" s="43" t="s">
        <v>563</v>
      </c>
      <c r="D4523" s="44">
        <v>40368</v>
      </c>
      <c r="E4523" s="43">
        <v>18</v>
      </c>
      <c r="F4523" s="43">
        <v>776260</v>
      </c>
      <c r="G4523" s="43">
        <v>0.04</v>
      </c>
      <c r="H4523" s="43">
        <v>31050</v>
      </c>
      <c r="I4523" s="43" t="s">
        <v>76</v>
      </c>
      <c r="J4523" s="43" t="s">
        <v>145</v>
      </c>
      <c r="K4523" s="43">
        <f t="shared" si="560"/>
        <v>2010</v>
      </c>
      <c r="L4523" s="43">
        <f t="shared" si="561"/>
        <v>1</v>
      </c>
      <c r="M4523" s="43">
        <f t="shared" si="562"/>
        <v>0</v>
      </c>
      <c r="N4523" s="43">
        <f t="shared" si="563"/>
        <v>1</v>
      </c>
      <c r="O4523" s="43" t="str">
        <f t="shared" si="564"/>
        <v>C: 4-6%</v>
      </c>
      <c r="P4523" s="45">
        <f t="shared" si="565"/>
        <v>745210</v>
      </c>
      <c r="Q4523" s="45">
        <f>IF(L4523=1,F4523*INDEX(Asumsi!$B$5:$B$7,MATCH(I4523,Asumsi!$A$5:$A$7,0))-H4523,0)</f>
        <v>201828</v>
      </c>
      <c r="R4523" s="46">
        <f>MIN(G4523,INDEX(Asumsi!$C$5:$C$7,MATCH(I4523,Asumsi!$A$5:$A$7,0)))</f>
        <v>0.04</v>
      </c>
      <c r="S4523" s="43">
        <f t="shared" si="566"/>
        <v>0</v>
      </c>
      <c r="T4523" s="45">
        <f t="shared" si="567"/>
        <v>0</v>
      </c>
      <c r="U4523" s="45">
        <f>IF(L4523=1,F4523*INDEX(Asumsi!$B$5:$B$7,MATCH(I4523,Asumsi!$A$5:$A$7,0))-F4523*R4523,0)</f>
        <v>201827.6</v>
      </c>
      <c r="V4523" s="45">
        <f>IF(S4523=1,U4523*(1-Asumsi!$B$10),U4523)</f>
        <v>201827.6</v>
      </c>
    </row>
    <row r="4524" spans="1:22" x14ac:dyDescent="0.35">
      <c r="A4524" s="43">
        <v>21639</v>
      </c>
      <c r="B4524" s="43" t="s">
        <v>202</v>
      </c>
      <c r="C4524" s="43" t="s">
        <v>933</v>
      </c>
      <c r="D4524" s="44">
        <v>40576</v>
      </c>
      <c r="E4524" s="43">
        <v>24</v>
      </c>
      <c r="F4524" s="43">
        <v>290300</v>
      </c>
      <c r="G4524" s="43">
        <v>7.0000000000000007E-2</v>
      </c>
      <c r="H4524" s="43">
        <v>20321</v>
      </c>
      <c r="I4524" s="43" t="s">
        <v>76</v>
      </c>
      <c r="J4524" s="43" t="s">
        <v>138</v>
      </c>
      <c r="K4524" s="43">
        <f t="shared" si="560"/>
        <v>2011</v>
      </c>
      <c r="L4524" s="43">
        <f t="shared" si="561"/>
        <v>1</v>
      </c>
      <c r="M4524" s="43">
        <f t="shared" si="562"/>
        <v>0</v>
      </c>
      <c r="N4524" s="43">
        <f t="shared" si="563"/>
        <v>1</v>
      </c>
      <c r="O4524" s="43" t="str">
        <f t="shared" si="564"/>
        <v>D: 7%+</v>
      </c>
      <c r="P4524" s="45">
        <f t="shared" si="565"/>
        <v>269979</v>
      </c>
      <c r="Q4524" s="45">
        <f>IF(L4524=1,F4524*INDEX(Asumsi!$B$5:$B$7,MATCH(I4524,Asumsi!$A$5:$A$7,0))-H4524,0)</f>
        <v>66769</v>
      </c>
      <c r="R4524" s="46">
        <f>MIN(G4524,INDEX(Asumsi!$C$5:$C$7,MATCH(I4524,Asumsi!$A$5:$A$7,0)))</f>
        <v>0.05</v>
      </c>
      <c r="S4524" s="43">
        <f t="shared" si="566"/>
        <v>1</v>
      </c>
      <c r="T4524" s="45">
        <f t="shared" si="567"/>
        <v>5806.0000000000009</v>
      </c>
      <c r="U4524" s="45">
        <f>IF(L4524=1,F4524*INDEX(Asumsi!$B$5:$B$7,MATCH(I4524,Asumsi!$A$5:$A$7,0))-F4524*R4524,0)</f>
        <v>72575</v>
      </c>
      <c r="V4524" s="45">
        <f>IF(S4524=1,U4524*(1-Asumsi!$B$10),U4524)</f>
        <v>68946.25</v>
      </c>
    </row>
    <row r="4525" spans="1:22" x14ac:dyDescent="0.35">
      <c r="A4525" s="43">
        <v>21760</v>
      </c>
      <c r="B4525" s="43" t="s">
        <v>202</v>
      </c>
      <c r="C4525" s="43" t="s">
        <v>580</v>
      </c>
      <c r="D4525" s="44">
        <v>40573</v>
      </c>
      <c r="E4525" s="43">
        <v>9</v>
      </c>
      <c r="F4525" s="43">
        <v>142400</v>
      </c>
      <c r="G4525" s="43">
        <v>0.08</v>
      </c>
      <c r="H4525" s="43">
        <v>11392</v>
      </c>
      <c r="I4525" s="43" t="s">
        <v>75</v>
      </c>
      <c r="J4525" s="43" t="s">
        <v>144</v>
      </c>
      <c r="K4525" s="43">
        <f t="shared" si="560"/>
        <v>2011</v>
      </c>
      <c r="L4525" s="43">
        <f t="shared" si="561"/>
        <v>1</v>
      </c>
      <c r="M4525" s="43">
        <f t="shared" si="562"/>
        <v>0</v>
      </c>
      <c r="N4525" s="43">
        <f t="shared" si="563"/>
        <v>1</v>
      </c>
      <c r="O4525" s="43" t="str">
        <f t="shared" si="564"/>
        <v>D: 7%+</v>
      </c>
      <c r="P4525" s="45">
        <f t="shared" si="565"/>
        <v>131008</v>
      </c>
      <c r="Q4525" s="45">
        <f>IF(L4525=1,F4525*INDEX(Asumsi!$B$5:$B$7,MATCH(I4525,Asumsi!$A$5:$A$7,0))-H4525,0)</f>
        <v>31328</v>
      </c>
      <c r="R4525" s="46">
        <f>MIN(G4525,INDEX(Asumsi!$C$5:$C$7,MATCH(I4525,Asumsi!$A$5:$A$7,0)))</f>
        <v>0.03</v>
      </c>
      <c r="S4525" s="43">
        <f t="shared" si="566"/>
        <v>1</v>
      </c>
      <c r="T4525" s="45">
        <f t="shared" si="567"/>
        <v>7120</v>
      </c>
      <c r="U4525" s="45">
        <f>IF(L4525=1,F4525*INDEX(Asumsi!$B$5:$B$7,MATCH(I4525,Asumsi!$A$5:$A$7,0))-F4525*R4525,0)</f>
        <v>38448</v>
      </c>
      <c r="V4525" s="45">
        <f>IF(S4525=1,U4525*(1-Asumsi!$B$10),U4525)</f>
        <v>36525.599999999999</v>
      </c>
    </row>
    <row r="4526" spans="1:22" x14ac:dyDescent="0.35">
      <c r="A4526" s="43">
        <v>21827</v>
      </c>
      <c r="B4526" s="43" t="s">
        <v>202</v>
      </c>
      <c r="C4526" s="43" t="s">
        <v>597</v>
      </c>
      <c r="D4526" s="44">
        <v>41222</v>
      </c>
      <c r="E4526" s="43">
        <v>25</v>
      </c>
      <c r="F4526" s="43">
        <v>2703560</v>
      </c>
      <c r="G4526" s="43">
        <v>0.06</v>
      </c>
      <c r="H4526" s="43">
        <v>162214</v>
      </c>
      <c r="I4526" s="43" t="s">
        <v>76</v>
      </c>
      <c r="J4526" s="43" t="s">
        <v>141</v>
      </c>
      <c r="K4526" s="43">
        <f t="shared" si="560"/>
        <v>2012</v>
      </c>
      <c r="L4526" s="43">
        <f t="shared" si="561"/>
        <v>1</v>
      </c>
      <c r="M4526" s="43">
        <f t="shared" si="562"/>
        <v>0</v>
      </c>
      <c r="N4526" s="43">
        <f t="shared" si="563"/>
        <v>1</v>
      </c>
      <c r="O4526" s="43" t="str">
        <f t="shared" si="564"/>
        <v>C: 4-6%</v>
      </c>
      <c r="P4526" s="45">
        <f t="shared" si="565"/>
        <v>2541346</v>
      </c>
      <c r="Q4526" s="45">
        <f>IF(L4526=1,F4526*INDEX(Asumsi!$B$5:$B$7,MATCH(I4526,Asumsi!$A$5:$A$7,0))-H4526,0)</f>
        <v>648854</v>
      </c>
      <c r="R4526" s="46">
        <f>MIN(G4526,INDEX(Asumsi!$C$5:$C$7,MATCH(I4526,Asumsi!$A$5:$A$7,0)))</f>
        <v>0.05</v>
      </c>
      <c r="S4526" s="43">
        <f t="shared" si="566"/>
        <v>1</v>
      </c>
      <c r="T4526" s="45">
        <f t="shared" si="567"/>
        <v>27035.599999999988</v>
      </c>
      <c r="U4526" s="45">
        <f>IF(L4526=1,F4526*INDEX(Asumsi!$B$5:$B$7,MATCH(I4526,Asumsi!$A$5:$A$7,0))-F4526*R4526,0)</f>
        <v>675890</v>
      </c>
      <c r="V4526" s="45">
        <f>IF(S4526=1,U4526*(1-Asumsi!$B$10),U4526)</f>
        <v>642095.5</v>
      </c>
    </row>
    <row r="4527" spans="1:22" x14ac:dyDescent="0.35">
      <c r="A4527" s="43">
        <v>21927</v>
      </c>
      <c r="B4527" s="43" t="s">
        <v>202</v>
      </c>
      <c r="C4527" s="43" t="s">
        <v>585</v>
      </c>
      <c r="D4527" s="44">
        <v>40887</v>
      </c>
      <c r="E4527" s="43">
        <v>23</v>
      </c>
      <c r="F4527" s="43">
        <v>16450480</v>
      </c>
      <c r="G4527" s="43">
        <v>0.06</v>
      </c>
      <c r="H4527" s="43">
        <v>987029</v>
      </c>
      <c r="I4527" s="43" t="s">
        <v>75</v>
      </c>
      <c r="J4527" s="43" t="s">
        <v>135</v>
      </c>
      <c r="K4527" s="43">
        <f t="shared" si="560"/>
        <v>2011</v>
      </c>
      <c r="L4527" s="43">
        <f t="shared" si="561"/>
        <v>1</v>
      </c>
      <c r="M4527" s="43">
        <f t="shared" si="562"/>
        <v>0</v>
      </c>
      <c r="N4527" s="43">
        <f t="shared" si="563"/>
        <v>1</v>
      </c>
      <c r="O4527" s="43" t="str">
        <f t="shared" si="564"/>
        <v>C: 4-6%</v>
      </c>
      <c r="P4527" s="45">
        <f t="shared" si="565"/>
        <v>15463451</v>
      </c>
      <c r="Q4527" s="45">
        <f>IF(L4527=1,F4527*INDEX(Asumsi!$B$5:$B$7,MATCH(I4527,Asumsi!$A$5:$A$7,0))-H4527,0)</f>
        <v>3948115</v>
      </c>
      <c r="R4527" s="46">
        <f>MIN(G4527,INDEX(Asumsi!$C$5:$C$7,MATCH(I4527,Asumsi!$A$5:$A$7,0)))</f>
        <v>0.03</v>
      </c>
      <c r="S4527" s="43">
        <f t="shared" si="566"/>
        <v>1</v>
      </c>
      <c r="T4527" s="45">
        <f t="shared" si="567"/>
        <v>493514.39999999997</v>
      </c>
      <c r="U4527" s="45">
        <f>IF(L4527=1,F4527*INDEX(Asumsi!$B$5:$B$7,MATCH(I4527,Asumsi!$A$5:$A$7,0))-F4527*R4527,0)</f>
        <v>4441629.5999999996</v>
      </c>
      <c r="V4527" s="45">
        <f>IF(S4527=1,U4527*(1-Asumsi!$B$10),U4527)</f>
        <v>4219548.1199999992</v>
      </c>
    </row>
    <row r="4528" spans="1:22" x14ac:dyDescent="0.35">
      <c r="A4528" s="43">
        <v>21988</v>
      </c>
      <c r="B4528" s="43" t="s">
        <v>202</v>
      </c>
      <c r="C4528" s="43" t="s">
        <v>923</v>
      </c>
      <c r="D4528" s="44">
        <v>40265</v>
      </c>
      <c r="E4528" s="43">
        <v>4</v>
      </c>
      <c r="F4528" s="43">
        <v>2674380</v>
      </c>
      <c r="G4528" s="43">
        <v>0.06</v>
      </c>
      <c r="H4528" s="43">
        <v>160463</v>
      </c>
      <c r="I4528" s="43" t="s">
        <v>76</v>
      </c>
      <c r="J4528" s="43" t="s">
        <v>141</v>
      </c>
      <c r="K4528" s="43">
        <f t="shared" si="560"/>
        <v>2010</v>
      </c>
      <c r="L4528" s="43">
        <f t="shared" si="561"/>
        <v>1</v>
      </c>
      <c r="M4528" s="43">
        <f t="shared" si="562"/>
        <v>0</v>
      </c>
      <c r="N4528" s="43">
        <f t="shared" si="563"/>
        <v>1</v>
      </c>
      <c r="O4528" s="43" t="str">
        <f t="shared" si="564"/>
        <v>C: 4-6%</v>
      </c>
      <c r="P4528" s="45">
        <f t="shared" si="565"/>
        <v>2513917</v>
      </c>
      <c r="Q4528" s="45">
        <f>IF(L4528=1,F4528*INDEX(Asumsi!$B$5:$B$7,MATCH(I4528,Asumsi!$A$5:$A$7,0))-H4528,0)</f>
        <v>641851</v>
      </c>
      <c r="R4528" s="46">
        <f>MIN(G4528,INDEX(Asumsi!$C$5:$C$7,MATCH(I4528,Asumsi!$A$5:$A$7,0)))</f>
        <v>0.05</v>
      </c>
      <c r="S4528" s="43">
        <f t="shared" si="566"/>
        <v>1</v>
      </c>
      <c r="T4528" s="45">
        <f t="shared" si="567"/>
        <v>26743.799999999988</v>
      </c>
      <c r="U4528" s="45">
        <f>IF(L4528=1,F4528*INDEX(Asumsi!$B$5:$B$7,MATCH(I4528,Asumsi!$A$5:$A$7,0))-F4528*R4528,0)</f>
        <v>668595</v>
      </c>
      <c r="V4528" s="45">
        <f>IF(S4528=1,U4528*(1-Asumsi!$B$10),U4528)</f>
        <v>635165.25</v>
      </c>
    </row>
    <row r="4529" spans="1:22" x14ac:dyDescent="0.35">
      <c r="A4529" s="43">
        <v>22083</v>
      </c>
      <c r="B4529" s="43" t="s">
        <v>202</v>
      </c>
      <c r="C4529" s="43" t="s">
        <v>927</v>
      </c>
      <c r="D4529" s="44">
        <v>39861</v>
      </c>
      <c r="E4529" s="43">
        <v>2</v>
      </c>
      <c r="F4529" s="43">
        <v>33620</v>
      </c>
      <c r="G4529" s="43">
        <v>0.05</v>
      </c>
      <c r="H4529" s="43">
        <v>1681</v>
      </c>
      <c r="I4529" s="43" t="s">
        <v>76</v>
      </c>
      <c r="J4529" s="43" t="s">
        <v>145</v>
      </c>
      <c r="K4529" s="43">
        <f t="shared" si="560"/>
        <v>2009</v>
      </c>
      <c r="L4529" s="43">
        <f t="shared" si="561"/>
        <v>1</v>
      </c>
      <c r="M4529" s="43">
        <f t="shared" si="562"/>
        <v>0</v>
      </c>
      <c r="N4529" s="43">
        <f t="shared" si="563"/>
        <v>1</v>
      </c>
      <c r="O4529" s="43" t="str">
        <f t="shared" si="564"/>
        <v>C: 4-6%</v>
      </c>
      <c r="P4529" s="45">
        <f t="shared" si="565"/>
        <v>31939</v>
      </c>
      <c r="Q4529" s="45">
        <f>IF(L4529=1,F4529*INDEX(Asumsi!$B$5:$B$7,MATCH(I4529,Asumsi!$A$5:$A$7,0))-H4529,0)</f>
        <v>8405</v>
      </c>
      <c r="R4529" s="46">
        <f>MIN(G4529,INDEX(Asumsi!$C$5:$C$7,MATCH(I4529,Asumsi!$A$5:$A$7,0)))</f>
        <v>0.05</v>
      </c>
      <c r="S4529" s="43">
        <f t="shared" si="566"/>
        <v>0</v>
      </c>
      <c r="T4529" s="45">
        <f t="shared" si="567"/>
        <v>0</v>
      </c>
      <c r="U4529" s="45">
        <f>IF(L4529=1,F4529*INDEX(Asumsi!$B$5:$B$7,MATCH(I4529,Asumsi!$A$5:$A$7,0))-F4529*R4529,0)</f>
        <v>8405</v>
      </c>
      <c r="V4529" s="45">
        <f>IF(S4529=1,U4529*(1-Asumsi!$B$10),U4529)</f>
        <v>8405</v>
      </c>
    </row>
    <row r="4530" spans="1:22" x14ac:dyDescent="0.35">
      <c r="A4530" s="43">
        <v>22402</v>
      </c>
      <c r="B4530" s="43" t="s">
        <v>209</v>
      </c>
      <c r="C4530" s="43" t="s">
        <v>566</v>
      </c>
      <c r="D4530" s="44">
        <v>39960</v>
      </c>
      <c r="E4530" s="43">
        <v>33</v>
      </c>
      <c r="F4530" s="43">
        <v>2388680</v>
      </c>
      <c r="G4530" s="43">
        <v>0.04</v>
      </c>
      <c r="H4530" s="43">
        <v>95547</v>
      </c>
      <c r="I4530" s="43" t="s">
        <v>76</v>
      </c>
      <c r="J4530" s="43" t="s">
        <v>138</v>
      </c>
      <c r="K4530" s="43">
        <f t="shared" si="560"/>
        <v>2009</v>
      </c>
      <c r="L4530" s="43">
        <f t="shared" si="561"/>
        <v>0</v>
      </c>
      <c r="M4530" s="43">
        <f t="shared" si="562"/>
        <v>1</v>
      </c>
      <c r="N4530" s="43">
        <f t="shared" si="563"/>
        <v>1</v>
      </c>
      <c r="O4530" s="43" t="str">
        <f t="shared" si="564"/>
        <v>C: 4-6%</v>
      </c>
      <c r="P4530" s="45">
        <f t="shared" si="565"/>
        <v>0</v>
      </c>
      <c r="Q4530" s="45">
        <f>IF(L4530=1,F4530*INDEX(Asumsi!$B$5:$B$7,MATCH(I4530,Asumsi!$A$5:$A$7,0))-H4530,0)</f>
        <v>0</v>
      </c>
      <c r="R4530" s="46">
        <f>MIN(G4530,INDEX(Asumsi!$C$5:$C$7,MATCH(I4530,Asumsi!$A$5:$A$7,0)))</f>
        <v>0.04</v>
      </c>
      <c r="S4530" s="43">
        <f t="shared" si="566"/>
        <v>0</v>
      </c>
      <c r="T4530" s="45">
        <f t="shared" si="567"/>
        <v>0</v>
      </c>
      <c r="U4530" s="45">
        <f>IF(L4530=1,F4530*INDEX(Asumsi!$B$5:$B$7,MATCH(I4530,Asumsi!$A$5:$A$7,0))-F4530*R4530,0)</f>
        <v>0</v>
      </c>
      <c r="V4530" s="45">
        <f>IF(S4530=1,U4530*(1-Asumsi!$B$10),U4530)</f>
        <v>0</v>
      </c>
    </row>
    <row r="4531" spans="1:22" x14ac:dyDescent="0.35">
      <c r="A4531" s="43">
        <v>22433</v>
      </c>
      <c r="B4531" s="43" t="s">
        <v>202</v>
      </c>
      <c r="C4531" s="43" t="s">
        <v>916</v>
      </c>
      <c r="D4531" s="44">
        <v>40605</v>
      </c>
      <c r="E4531" s="43">
        <v>44</v>
      </c>
      <c r="F4531" s="43">
        <v>1595960</v>
      </c>
      <c r="G4531" s="43">
        <v>0.05</v>
      </c>
      <c r="H4531" s="43">
        <v>79798</v>
      </c>
      <c r="I4531" s="43" t="s">
        <v>77</v>
      </c>
      <c r="J4531" s="43" t="s">
        <v>137</v>
      </c>
      <c r="K4531" s="43">
        <f t="shared" si="560"/>
        <v>2011</v>
      </c>
      <c r="L4531" s="43">
        <f t="shared" si="561"/>
        <v>1</v>
      </c>
      <c r="M4531" s="43">
        <f t="shared" si="562"/>
        <v>0</v>
      </c>
      <c r="N4531" s="43">
        <f t="shared" si="563"/>
        <v>1</v>
      </c>
      <c r="O4531" s="43" t="str">
        <f t="shared" si="564"/>
        <v>C: 4-6%</v>
      </c>
      <c r="P4531" s="45">
        <f t="shared" si="565"/>
        <v>1516162</v>
      </c>
      <c r="Q4531" s="45">
        <f>IF(L4531=1,F4531*INDEX(Asumsi!$B$5:$B$7,MATCH(I4531,Asumsi!$A$5:$A$7,0))-H4531,0)</f>
        <v>398990</v>
      </c>
      <c r="R4531" s="46">
        <f>MIN(G4531,INDEX(Asumsi!$C$5:$C$7,MATCH(I4531,Asumsi!$A$5:$A$7,0)))</f>
        <v>0.05</v>
      </c>
      <c r="S4531" s="43">
        <f t="shared" si="566"/>
        <v>0</v>
      </c>
      <c r="T4531" s="45">
        <f t="shared" si="567"/>
        <v>0</v>
      </c>
      <c r="U4531" s="45">
        <f>IF(L4531=1,F4531*INDEX(Asumsi!$B$5:$B$7,MATCH(I4531,Asumsi!$A$5:$A$7,0))-F4531*R4531,0)</f>
        <v>398990</v>
      </c>
      <c r="V4531" s="45">
        <f>IF(S4531=1,U4531*(1-Asumsi!$B$10),U4531)</f>
        <v>398990</v>
      </c>
    </row>
    <row r="4532" spans="1:22" x14ac:dyDescent="0.35">
      <c r="A4532" s="43">
        <v>22465</v>
      </c>
      <c r="B4532" s="43" t="s">
        <v>202</v>
      </c>
      <c r="C4532" s="43" t="s">
        <v>919</v>
      </c>
      <c r="D4532" s="44">
        <v>41111</v>
      </c>
      <c r="E4532" s="43">
        <v>4</v>
      </c>
      <c r="F4532" s="43">
        <v>2243560</v>
      </c>
      <c r="G4532" s="43">
        <v>0.04</v>
      </c>
      <c r="H4532" s="43">
        <v>89742</v>
      </c>
      <c r="I4532" s="43" t="s">
        <v>75</v>
      </c>
      <c r="J4532" s="43" t="s">
        <v>135</v>
      </c>
      <c r="K4532" s="43">
        <f t="shared" si="560"/>
        <v>2012</v>
      </c>
      <c r="L4532" s="43">
        <f t="shared" si="561"/>
        <v>1</v>
      </c>
      <c r="M4532" s="43">
        <f t="shared" si="562"/>
        <v>0</v>
      </c>
      <c r="N4532" s="43">
        <f t="shared" si="563"/>
        <v>1</v>
      </c>
      <c r="O4532" s="43" t="str">
        <f t="shared" si="564"/>
        <v>C: 4-6%</v>
      </c>
      <c r="P4532" s="45">
        <f t="shared" si="565"/>
        <v>2153818</v>
      </c>
      <c r="Q4532" s="45">
        <f>IF(L4532=1,F4532*INDEX(Asumsi!$B$5:$B$7,MATCH(I4532,Asumsi!$A$5:$A$7,0))-H4532,0)</f>
        <v>583326</v>
      </c>
      <c r="R4532" s="46">
        <f>MIN(G4532,INDEX(Asumsi!$C$5:$C$7,MATCH(I4532,Asumsi!$A$5:$A$7,0)))</f>
        <v>0.03</v>
      </c>
      <c r="S4532" s="43">
        <f t="shared" si="566"/>
        <v>1</v>
      </c>
      <c r="T4532" s="45">
        <f t="shared" si="567"/>
        <v>22435.600000000006</v>
      </c>
      <c r="U4532" s="45">
        <f>IF(L4532=1,F4532*INDEX(Asumsi!$B$5:$B$7,MATCH(I4532,Asumsi!$A$5:$A$7,0))-F4532*R4532,0)</f>
        <v>605761.19999999995</v>
      </c>
      <c r="V4532" s="45">
        <f>IF(S4532=1,U4532*(1-Asumsi!$B$10),U4532)</f>
        <v>575473.1399999999</v>
      </c>
    </row>
    <row r="4533" spans="1:22" x14ac:dyDescent="0.35">
      <c r="A4533" s="43">
        <v>22466</v>
      </c>
      <c r="B4533" s="43" t="s">
        <v>202</v>
      </c>
      <c r="C4533" s="43" t="s">
        <v>918</v>
      </c>
      <c r="D4533" s="44">
        <v>40996</v>
      </c>
      <c r="E4533" s="43">
        <v>31</v>
      </c>
      <c r="F4533" s="43">
        <v>10808360</v>
      </c>
      <c r="G4533" s="43">
        <v>7.0000000000000007E-2</v>
      </c>
      <c r="H4533" s="43">
        <v>756585</v>
      </c>
      <c r="I4533" s="43" t="s">
        <v>75</v>
      </c>
      <c r="J4533" s="43" t="s">
        <v>135</v>
      </c>
      <c r="K4533" s="43">
        <f t="shared" si="560"/>
        <v>2012</v>
      </c>
      <c r="L4533" s="43">
        <f t="shared" si="561"/>
        <v>1</v>
      </c>
      <c r="M4533" s="43">
        <f t="shared" si="562"/>
        <v>0</v>
      </c>
      <c r="N4533" s="43">
        <f t="shared" si="563"/>
        <v>1</v>
      </c>
      <c r="O4533" s="43" t="str">
        <f t="shared" si="564"/>
        <v>D: 7%+</v>
      </c>
      <c r="P4533" s="45">
        <f t="shared" si="565"/>
        <v>10051775</v>
      </c>
      <c r="Q4533" s="45">
        <f>IF(L4533=1,F4533*INDEX(Asumsi!$B$5:$B$7,MATCH(I4533,Asumsi!$A$5:$A$7,0))-H4533,0)</f>
        <v>2485923</v>
      </c>
      <c r="R4533" s="46">
        <f>MIN(G4533,INDEX(Asumsi!$C$5:$C$7,MATCH(I4533,Asumsi!$A$5:$A$7,0)))</f>
        <v>0.03</v>
      </c>
      <c r="S4533" s="43">
        <f t="shared" si="566"/>
        <v>1</v>
      </c>
      <c r="T4533" s="45">
        <f t="shared" si="567"/>
        <v>432334.40000000008</v>
      </c>
      <c r="U4533" s="45">
        <f>IF(L4533=1,F4533*INDEX(Asumsi!$B$5:$B$7,MATCH(I4533,Asumsi!$A$5:$A$7,0))-F4533*R4533,0)</f>
        <v>2918257.2</v>
      </c>
      <c r="V4533" s="45">
        <f>IF(S4533=1,U4533*(1-Asumsi!$B$10),U4533)</f>
        <v>2772344.34</v>
      </c>
    </row>
    <row r="4534" spans="1:22" x14ac:dyDescent="0.35">
      <c r="A4534" s="43">
        <v>22497</v>
      </c>
      <c r="B4534" s="43" t="s">
        <v>202</v>
      </c>
      <c r="C4534" s="43" t="s">
        <v>606</v>
      </c>
      <c r="D4534" s="44">
        <v>41027</v>
      </c>
      <c r="E4534" s="43">
        <v>37</v>
      </c>
      <c r="F4534" s="43">
        <v>6518500</v>
      </c>
      <c r="G4534" s="43">
        <v>0.04</v>
      </c>
      <c r="H4534" s="43">
        <v>260740</v>
      </c>
      <c r="I4534" s="43" t="s">
        <v>77</v>
      </c>
      <c r="J4534" s="43" t="s">
        <v>134</v>
      </c>
      <c r="K4534" s="43">
        <f t="shared" si="560"/>
        <v>2012</v>
      </c>
      <c r="L4534" s="43">
        <f t="shared" si="561"/>
        <v>1</v>
      </c>
      <c r="M4534" s="43">
        <f t="shared" si="562"/>
        <v>0</v>
      </c>
      <c r="N4534" s="43">
        <f t="shared" si="563"/>
        <v>1</v>
      </c>
      <c r="O4534" s="43" t="str">
        <f t="shared" si="564"/>
        <v>C: 4-6%</v>
      </c>
      <c r="P4534" s="45">
        <f t="shared" si="565"/>
        <v>6257760</v>
      </c>
      <c r="Q4534" s="45">
        <f>IF(L4534=1,F4534*INDEX(Asumsi!$B$5:$B$7,MATCH(I4534,Asumsi!$A$5:$A$7,0))-H4534,0)</f>
        <v>1694810</v>
      </c>
      <c r="R4534" s="46">
        <f>MIN(G4534,INDEX(Asumsi!$C$5:$C$7,MATCH(I4534,Asumsi!$A$5:$A$7,0)))</f>
        <v>0.04</v>
      </c>
      <c r="S4534" s="43">
        <f t="shared" si="566"/>
        <v>0</v>
      </c>
      <c r="T4534" s="45">
        <f t="shared" si="567"/>
        <v>0</v>
      </c>
      <c r="U4534" s="45">
        <f>IF(L4534=1,F4534*INDEX(Asumsi!$B$5:$B$7,MATCH(I4534,Asumsi!$A$5:$A$7,0))-F4534*R4534,0)</f>
        <v>1694810</v>
      </c>
      <c r="V4534" s="45">
        <f>IF(S4534=1,U4534*(1-Asumsi!$B$10),U4534)</f>
        <v>1694810</v>
      </c>
    </row>
    <row r="4535" spans="1:22" x14ac:dyDescent="0.35">
      <c r="A4535" s="43">
        <v>22752</v>
      </c>
      <c r="B4535" s="43" t="s">
        <v>202</v>
      </c>
      <c r="C4535" s="43" t="s">
        <v>237</v>
      </c>
      <c r="D4535" s="44">
        <v>41250</v>
      </c>
      <c r="E4535" s="43">
        <v>2</v>
      </c>
      <c r="F4535" s="43">
        <v>477520</v>
      </c>
      <c r="G4535" s="43">
        <v>0.1</v>
      </c>
      <c r="H4535" s="43">
        <v>47752</v>
      </c>
      <c r="I4535" s="43" t="s">
        <v>76</v>
      </c>
      <c r="J4535" s="43" t="s">
        <v>140</v>
      </c>
      <c r="K4535" s="43">
        <f t="shared" si="560"/>
        <v>2012</v>
      </c>
      <c r="L4535" s="43">
        <f t="shared" si="561"/>
        <v>1</v>
      </c>
      <c r="M4535" s="43">
        <f t="shared" si="562"/>
        <v>0</v>
      </c>
      <c r="N4535" s="43">
        <f t="shared" si="563"/>
        <v>1</v>
      </c>
      <c r="O4535" s="43" t="str">
        <f t="shared" si="564"/>
        <v>D: 7%+</v>
      </c>
      <c r="P4535" s="45">
        <f t="shared" si="565"/>
        <v>429768</v>
      </c>
      <c r="Q4535" s="45">
        <f>IF(L4535=1,F4535*INDEX(Asumsi!$B$5:$B$7,MATCH(I4535,Asumsi!$A$5:$A$7,0))-H4535,0)</f>
        <v>95504</v>
      </c>
      <c r="R4535" s="46">
        <f>MIN(G4535,INDEX(Asumsi!$C$5:$C$7,MATCH(I4535,Asumsi!$A$5:$A$7,0)))</f>
        <v>0.05</v>
      </c>
      <c r="S4535" s="43">
        <f t="shared" si="566"/>
        <v>1</v>
      </c>
      <c r="T4535" s="45">
        <f t="shared" si="567"/>
        <v>23876</v>
      </c>
      <c r="U4535" s="45">
        <f>IF(L4535=1,F4535*INDEX(Asumsi!$B$5:$B$7,MATCH(I4535,Asumsi!$A$5:$A$7,0))-F4535*R4535,0)</f>
        <v>119380</v>
      </c>
      <c r="V4535" s="45">
        <f>IF(S4535=1,U4535*(1-Asumsi!$B$10),U4535)</f>
        <v>113411</v>
      </c>
    </row>
    <row r="4536" spans="1:22" x14ac:dyDescent="0.35">
      <c r="A4536" s="43">
        <v>22848</v>
      </c>
      <c r="B4536" s="43" t="s">
        <v>202</v>
      </c>
      <c r="C4536" s="43" t="s">
        <v>580</v>
      </c>
      <c r="D4536" s="44">
        <v>40887</v>
      </c>
      <c r="E4536" s="43">
        <v>20</v>
      </c>
      <c r="F4536" s="43">
        <v>280740</v>
      </c>
      <c r="G4536" s="43">
        <v>0.01</v>
      </c>
      <c r="H4536" s="43">
        <v>2807</v>
      </c>
      <c r="I4536" s="43" t="s">
        <v>76</v>
      </c>
      <c r="J4536" s="43" t="s">
        <v>141</v>
      </c>
      <c r="K4536" s="43">
        <f t="shared" si="560"/>
        <v>2011</v>
      </c>
      <c r="L4536" s="43">
        <f t="shared" si="561"/>
        <v>1</v>
      </c>
      <c r="M4536" s="43">
        <f t="shared" si="562"/>
        <v>0</v>
      </c>
      <c r="N4536" s="43">
        <f t="shared" si="563"/>
        <v>1</v>
      </c>
      <c r="O4536" s="43" t="str">
        <f t="shared" si="564"/>
        <v>B: 1-3%</v>
      </c>
      <c r="P4536" s="45">
        <f t="shared" si="565"/>
        <v>277933</v>
      </c>
      <c r="Q4536" s="45">
        <f>IF(L4536=1,F4536*INDEX(Asumsi!$B$5:$B$7,MATCH(I4536,Asumsi!$A$5:$A$7,0))-H4536,0)</f>
        <v>81415</v>
      </c>
      <c r="R4536" s="46">
        <f>MIN(G4536,INDEX(Asumsi!$C$5:$C$7,MATCH(I4536,Asumsi!$A$5:$A$7,0)))</f>
        <v>0.01</v>
      </c>
      <c r="S4536" s="43">
        <f t="shared" si="566"/>
        <v>0</v>
      </c>
      <c r="T4536" s="45">
        <f t="shared" si="567"/>
        <v>0</v>
      </c>
      <c r="U4536" s="45">
        <f>IF(L4536=1,F4536*INDEX(Asumsi!$B$5:$B$7,MATCH(I4536,Asumsi!$A$5:$A$7,0))-F4536*R4536,0)</f>
        <v>81414.600000000006</v>
      </c>
      <c r="V4536" s="45">
        <f>IF(S4536=1,U4536*(1-Asumsi!$B$10),U4536)</f>
        <v>81414.600000000006</v>
      </c>
    </row>
    <row r="4537" spans="1:22" x14ac:dyDescent="0.35">
      <c r="A4537" s="43">
        <v>22850</v>
      </c>
      <c r="B4537" s="43" t="s">
        <v>202</v>
      </c>
      <c r="C4537" s="43" t="s">
        <v>899</v>
      </c>
      <c r="D4537" s="44">
        <v>40663</v>
      </c>
      <c r="E4537" s="43">
        <v>4</v>
      </c>
      <c r="F4537" s="43">
        <v>210260</v>
      </c>
      <c r="G4537" s="43">
        <v>0.08</v>
      </c>
      <c r="H4537" s="43">
        <v>16821</v>
      </c>
      <c r="I4537" s="43" t="s">
        <v>77</v>
      </c>
      <c r="J4537" s="43" t="s">
        <v>142</v>
      </c>
      <c r="K4537" s="43">
        <f t="shared" si="560"/>
        <v>2011</v>
      </c>
      <c r="L4537" s="43">
        <f t="shared" si="561"/>
        <v>1</v>
      </c>
      <c r="M4537" s="43">
        <f t="shared" si="562"/>
        <v>0</v>
      </c>
      <c r="N4537" s="43">
        <f t="shared" si="563"/>
        <v>1</v>
      </c>
      <c r="O4537" s="43" t="str">
        <f t="shared" si="564"/>
        <v>D: 7%+</v>
      </c>
      <c r="P4537" s="45">
        <f t="shared" si="565"/>
        <v>193439</v>
      </c>
      <c r="Q4537" s="45">
        <f>IF(L4537=1,F4537*INDEX(Asumsi!$B$5:$B$7,MATCH(I4537,Asumsi!$A$5:$A$7,0))-H4537,0)</f>
        <v>46257</v>
      </c>
      <c r="R4537" s="46">
        <f>MIN(G4537,INDEX(Asumsi!$C$5:$C$7,MATCH(I4537,Asumsi!$A$5:$A$7,0)))</f>
        <v>0.05</v>
      </c>
      <c r="S4537" s="43">
        <f t="shared" si="566"/>
        <v>1</v>
      </c>
      <c r="T4537" s="45">
        <f t="shared" si="567"/>
        <v>6307.8</v>
      </c>
      <c r="U4537" s="45">
        <f>IF(L4537=1,F4537*INDEX(Asumsi!$B$5:$B$7,MATCH(I4537,Asumsi!$A$5:$A$7,0))-F4537*R4537,0)</f>
        <v>52565</v>
      </c>
      <c r="V4537" s="45">
        <f>IF(S4537=1,U4537*(1-Asumsi!$B$10),U4537)</f>
        <v>49936.75</v>
      </c>
    </row>
    <row r="4538" spans="1:22" x14ac:dyDescent="0.35">
      <c r="A4538" s="43">
        <v>22912</v>
      </c>
      <c r="B4538" s="43" t="s">
        <v>202</v>
      </c>
      <c r="C4538" s="43" t="s">
        <v>930</v>
      </c>
      <c r="D4538" s="44">
        <v>40467</v>
      </c>
      <c r="E4538" s="43">
        <v>33</v>
      </c>
      <c r="F4538" s="43">
        <v>20336460</v>
      </c>
      <c r="G4538" s="43">
        <v>0.03</v>
      </c>
      <c r="H4538" s="43">
        <v>610094</v>
      </c>
      <c r="I4538" s="43" t="s">
        <v>76</v>
      </c>
      <c r="J4538" s="43" t="s">
        <v>138</v>
      </c>
      <c r="K4538" s="43">
        <f t="shared" si="560"/>
        <v>2010</v>
      </c>
      <c r="L4538" s="43">
        <f t="shared" si="561"/>
        <v>1</v>
      </c>
      <c r="M4538" s="43">
        <f t="shared" si="562"/>
        <v>0</v>
      </c>
      <c r="N4538" s="43">
        <f t="shared" si="563"/>
        <v>1</v>
      </c>
      <c r="O4538" s="43" t="str">
        <f t="shared" si="564"/>
        <v>B: 1-3%</v>
      </c>
      <c r="P4538" s="45">
        <f t="shared" si="565"/>
        <v>19726366</v>
      </c>
      <c r="Q4538" s="45">
        <f>IF(L4538=1,F4538*INDEX(Asumsi!$B$5:$B$7,MATCH(I4538,Asumsi!$A$5:$A$7,0))-H4538,0)</f>
        <v>5490844</v>
      </c>
      <c r="R4538" s="46">
        <f>MIN(G4538,INDEX(Asumsi!$C$5:$C$7,MATCH(I4538,Asumsi!$A$5:$A$7,0)))</f>
        <v>0.03</v>
      </c>
      <c r="S4538" s="43">
        <f t="shared" si="566"/>
        <v>0</v>
      </c>
      <c r="T4538" s="45">
        <f t="shared" si="567"/>
        <v>0</v>
      </c>
      <c r="U4538" s="45">
        <f>IF(L4538=1,F4538*INDEX(Asumsi!$B$5:$B$7,MATCH(I4538,Asumsi!$A$5:$A$7,0))-F4538*R4538,0)</f>
        <v>5490844.2000000002</v>
      </c>
      <c r="V4538" s="45">
        <f>IF(S4538=1,U4538*(1-Asumsi!$B$10),U4538)</f>
        <v>5490844.2000000002</v>
      </c>
    </row>
    <row r="4539" spans="1:22" x14ac:dyDescent="0.35">
      <c r="A4539" s="43">
        <v>22913</v>
      </c>
      <c r="B4539" s="43" t="s">
        <v>202</v>
      </c>
      <c r="C4539" s="43" t="s">
        <v>558</v>
      </c>
      <c r="D4539" s="44">
        <v>40354</v>
      </c>
      <c r="E4539" s="43">
        <v>32</v>
      </c>
      <c r="F4539" s="43">
        <v>353540</v>
      </c>
      <c r="G4539" s="43">
        <v>0.06</v>
      </c>
      <c r="H4539" s="43">
        <v>21212</v>
      </c>
      <c r="I4539" s="43" t="s">
        <v>76</v>
      </c>
      <c r="J4539" s="43" t="s">
        <v>145</v>
      </c>
      <c r="K4539" s="43">
        <f t="shared" si="560"/>
        <v>2010</v>
      </c>
      <c r="L4539" s="43">
        <f t="shared" si="561"/>
        <v>1</v>
      </c>
      <c r="M4539" s="43">
        <f t="shared" si="562"/>
        <v>0</v>
      </c>
      <c r="N4539" s="43">
        <f t="shared" si="563"/>
        <v>1</v>
      </c>
      <c r="O4539" s="43" t="str">
        <f t="shared" si="564"/>
        <v>C: 4-6%</v>
      </c>
      <c r="P4539" s="45">
        <f t="shared" si="565"/>
        <v>332328</v>
      </c>
      <c r="Q4539" s="45">
        <f>IF(L4539=1,F4539*INDEX(Asumsi!$B$5:$B$7,MATCH(I4539,Asumsi!$A$5:$A$7,0))-H4539,0)</f>
        <v>84850</v>
      </c>
      <c r="R4539" s="46">
        <f>MIN(G4539,INDEX(Asumsi!$C$5:$C$7,MATCH(I4539,Asumsi!$A$5:$A$7,0)))</f>
        <v>0.05</v>
      </c>
      <c r="S4539" s="43">
        <f t="shared" si="566"/>
        <v>1</v>
      </c>
      <c r="T4539" s="45">
        <f t="shared" si="567"/>
        <v>3535.3999999999983</v>
      </c>
      <c r="U4539" s="45">
        <f>IF(L4539=1,F4539*INDEX(Asumsi!$B$5:$B$7,MATCH(I4539,Asumsi!$A$5:$A$7,0))-F4539*R4539,0)</f>
        <v>88385</v>
      </c>
      <c r="V4539" s="45">
        <f>IF(S4539=1,U4539*(1-Asumsi!$B$10),U4539)</f>
        <v>83965.75</v>
      </c>
    </row>
    <row r="4540" spans="1:22" x14ac:dyDescent="0.35">
      <c r="A4540" s="43">
        <v>22914</v>
      </c>
      <c r="B4540" s="43" t="s">
        <v>202</v>
      </c>
      <c r="C4540" s="43" t="s">
        <v>912</v>
      </c>
      <c r="D4540" s="44">
        <v>40921</v>
      </c>
      <c r="E4540" s="43">
        <v>30</v>
      </c>
      <c r="F4540" s="43">
        <v>673300</v>
      </c>
      <c r="G4540" s="43">
        <v>7.0000000000000007E-2</v>
      </c>
      <c r="H4540" s="43">
        <v>47131</v>
      </c>
      <c r="I4540" s="43" t="s">
        <v>76</v>
      </c>
      <c r="J4540" s="43" t="s">
        <v>141</v>
      </c>
      <c r="K4540" s="43">
        <f t="shared" si="560"/>
        <v>2012</v>
      </c>
      <c r="L4540" s="43">
        <f t="shared" si="561"/>
        <v>1</v>
      </c>
      <c r="M4540" s="43">
        <f t="shared" si="562"/>
        <v>0</v>
      </c>
      <c r="N4540" s="43">
        <f t="shared" si="563"/>
        <v>1</v>
      </c>
      <c r="O4540" s="43" t="str">
        <f t="shared" si="564"/>
        <v>D: 7%+</v>
      </c>
      <c r="P4540" s="45">
        <f t="shared" si="565"/>
        <v>626169</v>
      </c>
      <c r="Q4540" s="45">
        <f>IF(L4540=1,F4540*INDEX(Asumsi!$B$5:$B$7,MATCH(I4540,Asumsi!$A$5:$A$7,0))-H4540,0)</f>
        <v>154859</v>
      </c>
      <c r="R4540" s="46">
        <f>MIN(G4540,INDEX(Asumsi!$C$5:$C$7,MATCH(I4540,Asumsi!$A$5:$A$7,0)))</f>
        <v>0.05</v>
      </c>
      <c r="S4540" s="43">
        <f t="shared" si="566"/>
        <v>1</v>
      </c>
      <c r="T4540" s="45">
        <f t="shared" si="567"/>
        <v>13466.000000000002</v>
      </c>
      <c r="U4540" s="45">
        <f>IF(L4540=1,F4540*INDEX(Asumsi!$B$5:$B$7,MATCH(I4540,Asumsi!$A$5:$A$7,0))-F4540*R4540,0)</f>
        <v>168325</v>
      </c>
      <c r="V4540" s="45">
        <f>IF(S4540=1,U4540*(1-Asumsi!$B$10),U4540)</f>
        <v>159908.75</v>
      </c>
    </row>
    <row r="4541" spans="1:22" x14ac:dyDescent="0.35">
      <c r="A4541" s="43">
        <v>23042</v>
      </c>
      <c r="B4541" s="43" t="s">
        <v>202</v>
      </c>
      <c r="C4541" s="43" t="s">
        <v>580</v>
      </c>
      <c r="D4541" s="44">
        <v>39929</v>
      </c>
      <c r="E4541" s="43">
        <v>20</v>
      </c>
      <c r="F4541" s="43">
        <v>16096900</v>
      </c>
      <c r="G4541" s="43">
        <v>0.04</v>
      </c>
      <c r="H4541" s="43">
        <v>643876</v>
      </c>
      <c r="I4541" s="43" t="s">
        <v>76</v>
      </c>
      <c r="J4541" s="43" t="s">
        <v>140</v>
      </c>
      <c r="K4541" s="43">
        <f t="shared" si="560"/>
        <v>2009</v>
      </c>
      <c r="L4541" s="43">
        <f t="shared" si="561"/>
        <v>1</v>
      </c>
      <c r="M4541" s="43">
        <f t="shared" si="562"/>
        <v>0</v>
      </c>
      <c r="N4541" s="43">
        <f t="shared" si="563"/>
        <v>1</v>
      </c>
      <c r="O4541" s="43" t="str">
        <f t="shared" si="564"/>
        <v>C: 4-6%</v>
      </c>
      <c r="P4541" s="45">
        <f t="shared" si="565"/>
        <v>15453024</v>
      </c>
      <c r="Q4541" s="45">
        <f>IF(L4541=1,F4541*INDEX(Asumsi!$B$5:$B$7,MATCH(I4541,Asumsi!$A$5:$A$7,0))-H4541,0)</f>
        <v>4185194</v>
      </c>
      <c r="R4541" s="46">
        <f>MIN(G4541,INDEX(Asumsi!$C$5:$C$7,MATCH(I4541,Asumsi!$A$5:$A$7,0)))</f>
        <v>0.04</v>
      </c>
      <c r="S4541" s="43">
        <f t="shared" si="566"/>
        <v>0</v>
      </c>
      <c r="T4541" s="45">
        <f t="shared" si="567"/>
        <v>0</v>
      </c>
      <c r="U4541" s="45">
        <f>IF(L4541=1,F4541*INDEX(Asumsi!$B$5:$B$7,MATCH(I4541,Asumsi!$A$5:$A$7,0))-F4541*R4541,0)</f>
        <v>4185194</v>
      </c>
      <c r="V4541" s="45">
        <f>IF(S4541=1,U4541*(1-Asumsi!$B$10),U4541)</f>
        <v>4185194</v>
      </c>
    </row>
    <row r="4542" spans="1:22" x14ac:dyDescent="0.35">
      <c r="A4542" s="43">
        <v>23168</v>
      </c>
      <c r="B4542" s="43" t="s">
        <v>209</v>
      </c>
      <c r="C4542" s="43" t="s">
        <v>469</v>
      </c>
      <c r="D4542" s="44">
        <v>40436</v>
      </c>
      <c r="E4542" s="43">
        <v>46</v>
      </c>
      <c r="F4542" s="43">
        <v>47899020</v>
      </c>
      <c r="G4542" s="43">
        <v>0</v>
      </c>
      <c r="H4542" s="43">
        <v>0</v>
      </c>
      <c r="I4542" s="43" t="s">
        <v>77</v>
      </c>
      <c r="J4542" s="43" t="s">
        <v>139</v>
      </c>
      <c r="K4542" s="43">
        <f t="shared" si="560"/>
        <v>2010</v>
      </c>
      <c r="L4542" s="43">
        <f t="shared" si="561"/>
        <v>0</v>
      </c>
      <c r="M4542" s="43">
        <f t="shared" si="562"/>
        <v>1</v>
      </c>
      <c r="N4542" s="43">
        <f t="shared" si="563"/>
        <v>1</v>
      </c>
      <c r="O4542" s="43" t="str">
        <f t="shared" si="564"/>
        <v>A: 0%</v>
      </c>
      <c r="P4542" s="45">
        <f t="shared" si="565"/>
        <v>0</v>
      </c>
      <c r="Q4542" s="45">
        <f>IF(L4542=1,F4542*INDEX(Asumsi!$B$5:$B$7,MATCH(I4542,Asumsi!$A$5:$A$7,0))-H4542,0)</f>
        <v>0</v>
      </c>
      <c r="R4542" s="46">
        <f>MIN(G4542,INDEX(Asumsi!$C$5:$C$7,MATCH(I4542,Asumsi!$A$5:$A$7,0)))</f>
        <v>0</v>
      </c>
      <c r="S4542" s="43">
        <f t="shared" si="566"/>
        <v>0</v>
      </c>
      <c r="T4542" s="45">
        <f t="shared" si="567"/>
        <v>0</v>
      </c>
      <c r="U4542" s="45">
        <f>IF(L4542=1,F4542*INDEX(Asumsi!$B$5:$B$7,MATCH(I4542,Asumsi!$A$5:$A$7,0))-F4542*R4542,0)</f>
        <v>0</v>
      </c>
      <c r="V4542" s="45">
        <f>IF(S4542=1,U4542*(1-Asumsi!$B$10),U4542)</f>
        <v>0</v>
      </c>
    </row>
    <row r="4543" spans="1:22" x14ac:dyDescent="0.35">
      <c r="A4543" s="43">
        <v>23235</v>
      </c>
      <c r="B4543" s="43" t="s">
        <v>202</v>
      </c>
      <c r="C4543" s="43" t="s">
        <v>469</v>
      </c>
      <c r="D4543" s="44">
        <v>40729</v>
      </c>
      <c r="E4543" s="43">
        <v>6</v>
      </c>
      <c r="F4543" s="43">
        <v>34860</v>
      </c>
      <c r="G4543" s="43">
        <v>0.02</v>
      </c>
      <c r="H4543" s="43">
        <v>697</v>
      </c>
      <c r="I4543" s="43" t="s">
        <v>75</v>
      </c>
      <c r="J4543" s="43" t="s">
        <v>136</v>
      </c>
      <c r="K4543" s="43">
        <f t="shared" si="560"/>
        <v>2011</v>
      </c>
      <c r="L4543" s="43">
        <f t="shared" si="561"/>
        <v>1</v>
      </c>
      <c r="M4543" s="43">
        <f t="shared" si="562"/>
        <v>0</v>
      </c>
      <c r="N4543" s="43">
        <f t="shared" si="563"/>
        <v>1</v>
      </c>
      <c r="O4543" s="43" t="str">
        <f t="shared" si="564"/>
        <v>B: 1-3%</v>
      </c>
      <c r="P4543" s="45">
        <f t="shared" si="565"/>
        <v>34163</v>
      </c>
      <c r="Q4543" s="45">
        <f>IF(L4543=1,F4543*INDEX(Asumsi!$B$5:$B$7,MATCH(I4543,Asumsi!$A$5:$A$7,0))-H4543,0)</f>
        <v>9761</v>
      </c>
      <c r="R4543" s="46">
        <f>MIN(G4543,INDEX(Asumsi!$C$5:$C$7,MATCH(I4543,Asumsi!$A$5:$A$7,0)))</f>
        <v>0.02</v>
      </c>
      <c r="S4543" s="43">
        <f t="shared" si="566"/>
        <v>0</v>
      </c>
      <c r="T4543" s="45">
        <f t="shared" si="567"/>
        <v>0</v>
      </c>
      <c r="U4543" s="45">
        <f>IF(L4543=1,F4543*INDEX(Asumsi!$B$5:$B$7,MATCH(I4543,Asumsi!$A$5:$A$7,0))-F4543*R4543,0)</f>
        <v>9760.7999999999993</v>
      </c>
      <c r="V4543" s="45">
        <f>IF(S4543=1,U4543*(1-Asumsi!$B$10),U4543)</f>
        <v>9760.7999999999993</v>
      </c>
    </row>
    <row r="4544" spans="1:22" x14ac:dyDescent="0.35">
      <c r="A4544" s="43">
        <v>23238</v>
      </c>
      <c r="B4544" s="43" t="s">
        <v>202</v>
      </c>
      <c r="C4544" s="43" t="s">
        <v>604</v>
      </c>
      <c r="D4544" s="44">
        <v>40268</v>
      </c>
      <c r="E4544" s="43">
        <v>25</v>
      </c>
      <c r="F4544" s="43">
        <v>5952380</v>
      </c>
      <c r="G4544" s="43">
        <v>0.05</v>
      </c>
      <c r="H4544" s="43">
        <v>297619</v>
      </c>
      <c r="I4544" s="43" t="s">
        <v>77</v>
      </c>
      <c r="J4544" s="43" t="s">
        <v>134</v>
      </c>
      <c r="K4544" s="43">
        <f t="shared" si="560"/>
        <v>2010</v>
      </c>
      <c r="L4544" s="43">
        <f t="shared" si="561"/>
        <v>1</v>
      </c>
      <c r="M4544" s="43">
        <f t="shared" si="562"/>
        <v>0</v>
      </c>
      <c r="N4544" s="43">
        <f t="shared" si="563"/>
        <v>1</v>
      </c>
      <c r="O4544" s="43" t="str">
        <f t="shared" si="564"/>
        <v>C: 4-6%</v>
      </c>
      <c r="P4544" s="45">
        <f t="shared" si="565"/>
        <v>5654761</v>
      </c>
      <c r="Q4544" s="45">
        <f>IF(L4544=1,F4544*INDEX(Asumsi!$B$5:$B$7,MATCH(I4544,Asumsi!$A$5:$A$7,0))-H4544,0)</f>
        <v>1488095</v>
      </c>
      <c r="R4544" s="46">
        <f>MIN(G4544,INDEX(Asumsi!$C$5:$C$7,MATCH(I4544,Asumsi!$A$5:$A$7,0)))</f>
        <v>0.05</v>
      </c>
      <c r="S4544" s="43">
        <f t="shared" si="566"/>
        <v>0</v>
      </c>
      <c r="T4544" s="45">
        <f t="shared" si="567"/>
        <v>0</v>
      </c>
      <c r="U4544" s="45">
        <f>IF(L4544=1,F4544*INDEX(Asumsi!$B$5:$B$7,MATCH(I4544,Asumsi!$A$5:$A$7,0))-F4544*R4544,0)</f>
        <v>1488095</v>
      </c>
      <c r="V4544" s="45">
        <f>IF(S4544=1,U4544*(1-Asumsi!$B$10),U4544)</f>
        <v>1488095</v>
      </c>
    </row>
    <row r="4545" spans="1:22" x14ac:dyDescent="0.35">
      <c r="A4545" s="43">
        <v>23297</v>
      </c>
      <c r="B4545" s="43" t="s">
        <v>202</v>
      </c>
      <c r="C4545" s="43" t="s">
        <v>912</v>
      </c>
      <c r="D4545" s="44">
        <v>41092</v>
      </c>
      <c r="E4545" s="43">
        <v>20</v>
      </c>
      <c r="F4545" s="43">
        <v>997360</v>
      </c>
      <c r="G4545" s="43">
        <v>0.06</v>
      </c>
      <c r="H4545" s="43">
        <v>59842</v>
      </c>
      <c r="I4545" s="43" t="s">
        <v>76</v>
      </c>
      <c r="J4545" s="43" t="s">
        <v>141</v>
      </c>
      <c r="K4545" s="43">
        <f t="shared" si="560"/>
        <v>2012</v>
      </c>
      <c r="L4545" s="43">
        <f t="shared" si="561"/>
        <v>1</v>
      </c>
      <c r="M4545" s="43">
        <f t="shared" si="562"/>
        <v>0</v>
      </c>
      <c r="N4545" s="43">
        <f t="shared" si="563"/>
        <v>1</v>
      </c>
      <c r="O4545" s="43" t="str">
        <f t="shared" si="564"/>
        <v>C: 4-6%</v>
      </c>
      <c r="P4545" s="45">
        <f t="shared" si="565"/>
        <v>937518</v>
      </c>
      <c r="Q4545" s="45">
        <f>IF(L4545=1,F4545*INDEX(Asumsi!$B$5:$B$7,MATCH(I4545,Asumsi!$A$5:$A$7,0))-H4545,0)</f>
        <v>239366</v>
      </c>
      <c r="R4545" s="46">
        <f>MIN(G4545,INDEX(Asumsi!$C$5:$C$7,MATCH(I4545,Asumsi!$A$5:$A$7,0)))</f>
        <v>0.05</v>
      </c>
      <c r="S4545" s="43">
        <f t="shared" si="566"/>
        <v>1</v>
      </c>
      <c r="T4545" s="45">
        <f t="shared" si="567"/>
        <v>9973.5999999999949</v>
      </c>
      <c r="U4545" s="45">
        <f>IF(L4545=1,F4545*INDEX(Asumsi!$B$5:$B$7,MATCH(I4545,Asumsi!$A$5:$A$7,0))-F4545*R4545,0)</f>
        <v>249340</v>
      </c>
      <c r="V4545" s="45">
        <f>IF(S4545=1,U4545*(1-Asumsi!$B$10),U4545)</f>
        <v>236873</v>
      </c>
    </row>
    <row r="4546" spans="1:22" x14ac:dyDescent="0.35">
      <c r="A4546" s="43">
        <v>23301</v>
      </c>
      <c r="B4546" s="43" t="s">
        <v>202</v>
      </c>
      <c r="C4546" s="43" t="s">
        <v>912</v>
      </c>
      <c r="D4546" s="44">
        <v>40651</v>
      </c>
      <c r="E4546" s="43">
        <v>4</v>
      </c>
      <c r="F4546" s="43">
        <v>56920</v>
      </c>
      <c r="G4546" s="43">
        <v>0.02</v>
      </c>
      <c r="H4546" s="43">
        <v>1138</v>
      </c>
      <c r="I4546" s="43" t="s">
        <v>77</v>
      </c>
      <c r="J4546" s="43" t="s">
        <v>142</v>
      </c>
      <c r="K4546" s="43">
        <f t="shared" ref="K4546:K4609" si="568">YEAR(D4546)</f>
        <v>2011</v>
      </c>
      <c r="L4546" s="43">
        <f t="shared" ref="L4546:L4609" si="569">IF(B4546="Order Finished",1,0)</f>
        <v>1</v>
      </c>
      <c r="M4546" s="43">
        <f t="shared" ref="M4546:M4609" si="570">IF(B4546="Order Returned",1,0)</f>
        <v>0</v>
      </c>
      <c r="N4546" s="43">
        <f t="shared" ref="N4546:N4609" si="571">IF(B4546="Order Cancelled",0,1)</f>
        <v>1</v>
      </c>
      <c r="O4546" s="43" t="str">
        <f t="shared" ref="O4546:O4609" si="572">IF(G4546=0,"A: 0%",IF(G4546&lt;=0.03,"B: 1-3%",IF(G4546&lt;=0.06,"C: 4-6%","D: 7%+")))</f>
        <v>B: 1-3%</v>
      </c>
      <c r="P4546" s="45">
        <f t="shared" ref="P4546:P4609" si="573">IF(L4546=1,F4546-H4546,0)</f>
        <v>55782</v>
      </c>
      <c r="Q4546" s="45">
        <f>IF(L4546=1,F4546*INDEX(Asumsi!$B$5:$B$7,MATCH(I4546,Asumsi!$A$5:$A$7,0))-H4546,0)</f>
        <v>15938</v>
      </c>
      <c r="R4546" s="46">
        <f>MIN(G4546,INDEX(Asumsi!$C$5:$C$7,MATCH(I4546,Asumsi!$A$5:$A$7,0)))</f>
        <v>0.02</v>
      </c>
      <c r="S4546" s="43">
        <f t="shared" ref="S4546:S4609" si="574">IF(G4546&gt;R4546,1,0)</f>
        <v>0</v>
      </c>
      <c r="T4546" s="45">
        <f t="shared" ref="T4546:T4609" si="575">IF(L4546=1,F4546*(G4546-R4546),0)</f>
        <v>0</v>
      </c>
      <c r="U4546" s="45">
        <f>IF(L4546=1,F4546*INDEX(Asumsi!$B$5:$B$7,MATCH(I4546,Asumsi!$A$5:$A$7,0))-F4546*R4546,0)</f>
        <v>15937.6</v>
      </c>
      <c r="V4546" s="45">
        <f>IF(S4546=1,U4546*(1-Asumsi!$B$10),U4546)</f>
        <v>15937.6</v>
      </c>
    </row>
    <row r="4547" spans="1:22" x14ac:dyDescent="0.35">
      <c r="A4547" s="43">
        <v>23329</v>
      </c>
      <c r="B4547" s="43" t="s">
        <v>202</v>
      </c>
      <c r="C4547" s="43" t="s">
        <v>934</v>
      </c>
      <c r="D4547" s="44">
        <v>40538</v>
      </c>
      <c r="E4547" s="43">
        <v>4</v>
      </c>
      <c r="F4547" s="43">
        <v>62237</v>
      </c>
      <c r="G4547" s="43">
        <v>0.05</v>
      </c>
      <c r="H4547" s="43">
        <v>3112</v>
      </c>
      <c r="I4547" s="43" t="s">
        <v>77</v>
      </c>
      <c r="J4547" s="43" t="s">
        <v>137</v>
      </c>
      <c r="K4547" s="43">
        <f t="shared" si="568"/>
        <v>2010</v>
      </c>
      <c r="L4547" s="43">
        <f t="shared" si="569"/>
        <v>1</v>
      </c>
      <c r="M4547" s="43">
        <f t="shared" si="570"/>
        <v>0</v>
      </c>
      <c r="N4547" s="43">
        <f t="shared" si="571"/>
        <v>1</v>
      </c>
      <c r="O4547" s="43" t="str">
        <f t="shared" si="572"/>
        <v>C: 4-6%</v>
      </c>
      <c r="P4547" s="45">
        <f t="shared" si="573"/>
        <v>59125</v>
      </c>
      <c r="Q4547" s="45">
        <f>IF(L4547=1,F4547*INDEX(Asumsi!$B$5:$B$7,MATCH(I4547,Asumsi!$A$5:$A$7,0))-H4547,0)</f>
        <v>15559.099999999999</v>
      </c>
      <c r="R4547" s="46">
        <f>MIN(G4547,INDEX(Asumsi!$C$5:$C$7,MATCH(I4547,Asumsi!$A$5:$A$7,0)))</f>
        <v>0.05</v>
      </c>
      <c r="S4547" s="43">
        <f t="shared" si="574"/>
        <v>0</v>
      </c>
      <c r="T4547" s="45">
        <f t="shared" si="575"/>
        <v>0</v>
      </c>
      <c r="U4547" s="45">
        <f>IF(L4547=1,F4547*INDEX(Asumsi!$B$5:$B$7,MATCH(I4547,Asumsi!$A$5:$A$7,0))-F4547*R4547,0)</f>
        <v>15559.249999999998</v>
      </c>
      <c r="V4547" s="45">
        <f>IF(S4547=1,U4547*(1-Asumsi!$B$10),U4547)</f>
        <v>15559.249999999998</v>
      </c>
    </row>
    <row r="4548" spans="1:22" x14ac:dyDescent="0.35">
      <c r="A4548" s="43">
        <v>23366</v>
      </c>
      <c r="B4548" s="43" t="s">
        <v>202</v>
      </c>
      <c r="C4548" s="43" t="s">
        <v>929</v>
      </c>
      <c r="D4548" s="44">
        <v>40501</v>
      </c>
      <c r="E4548" s="43">
        <v>12</v>
      </c>
      <c r="F4548" s="43">
        <v>272200</v>
      </c>
      <c r="G4548" s="43">
        <v>0.06</v>
      </c>
      <c r="H4548" s="43">
        <v>16332</v>
      </c>
      <c r="I4548" s="43" t="s">
        <v>75</v>
      </c>
      <c r="J4548" s="43" t="s">
        <v>144</v>
      </c>
      <c r="K4548" s="43">
        <f t="shared" si="568"/>
        <v>2010</v>
      </c>
      <c r="L4548" s="43">
        <f t="shared" si="569"/>
        <v>1</v>
      </c>
      <c r="M4548" s="43">
        <f t="shared" si="570"/>
        <v>0</v>
      </c>
      <c r="N4548" s="43">
        <f t="shared" si="571"/>
        <v>1</v>
      </c>
      <c r="O4548" s="43" t="str">
        <f t="shared" si="572"/>
        <v>C: 4-6%</v>
      </c>
      <c r="P4548" s="45">
        <f t="shared" si="573"/>
        <v>255868</v>
      </c>
      <c r="Q4548" s="45">
        <f>IF(L4548=1,F4548*INDEX(Asumsi!$B$5:$B$7,MATCH(I4548,Asumsi!$A$5:$A$7,0))-H4548,0)</f>
        <v>65328</v>
      </c>
      <c r="R4548" s="46">
        <f>MIN(G4548,INDEX(Asumsi!$C$5:$C$7,MATCH(I4548,Asumsi!$A$5:$A$7,0)))</f>
        <v>0.03</v>
      </c>
      <c r="S4548" s="43">
        <f t="shared" si="574"/>
        <v>1</v>
      </c>
      <c r="T4548" s="45">
        <f t="shared" si="575"/>
        <v>8166</v>
      </c>
      <c r="U4548" s="45">
        <f>IF(L4548=1,F4548*INDEX(Asumsi!$B$5:$B$7,MATCH(I4548,Asumsi!$A$5:$A$7,0))-F4548*R4548,0)</f>
        <v>73494</v>
      </c>
      <c r="V4548" s="45">
        <f>IF(S4548=1,U4548*(1-Asumsi!$B$10),U4548)</f>
        <v>69819.3</v>
      </c>
    </row>
    <row r="4549" spans="1:22" x14ac:dyDescent="0.35">
      <c r="A4549" s="43">
        <v>23395</v>
      </c>
      <c r="B4549" s="43" t="s">
        <v>202</v>
      </c>
      <c r="C4549" s="43" t="s">
        <v>515</v>
      </c>
      <c r="D4549" s="44">
        <v>41209</v>
      </c>
      <c r="E4549" s="43">
        <v>31</v>
      </c>
      <c r="F4549" s="43">
        <v>2592920</v>
      </c>
      <c r="G4549" s="43">
        <v>0.01</v>
      </c>
      <c r="H4549" s="43">
        <v>25929</v>
      </c>
      <c r="I4549" s="43" t="s">
        <v>77</v>
      </c>
      <c r="J4549" s="43" t="s">
        <v>142</v>
      </c>
      <c r="K4549" s="43">
        <f t="shared" si="568"/>
        <v>2012</v>
      </c>
      <c r="L4549" s="43">
        <f t="shared" si="569"/>
        <v>1</v>
      </c>
      <c r="M4549" s="43">
        <f t="shared" si="570"/>
        <v>0</v>
      </c>
      <c r="N4549" s="43">
        <f t="shared" si="571"/>
        <v>1</v>
      </c>
      <c r="O4549" s="43" t="str">
        <f t="shared" si="572"/>
        <v>B: 1-3%</v>
      </c>
      <c r="P4549" s="45">
        <f t="shared" si="573"/>
        <v>2566991</v>
      </c>
      <c r="Q4549" s="45">
        <f>IF(L4549=1,F4549*INDEX(Asumsi!$B$5:$B$7,MATCH(I4549,Asumsi!$A$5:$A$7,0))-H4549,0)</f>
        <v>751947</v>
      </c>
      <c r="R4549" s="46">
        <f>MIN(G4549,INDEX(Asumsi!$C$5:$C$7,MATCH(I4549,Asumsi!$A$5:$A$7,0)))</f>
        <v>0.01</v>
      </c>
      <c r="S4549" s="43">
        <f t="shared" si="574"/>
        <v>0</v>
      </c>
      <c r="T4549" s="45">
        <f t="shared" si="575"/>
        <v>0</v>
      </c>
      <c r="U4549" s="45">
        <f>IF(L4549=1,F4549*INDEX(Asumsi!$B$5:$B$7,MATCH(I4549,Asumsi!$A$5:$A$7,0))-F4549*R4549,0)</f>
        <v>751946.8</v>
      </c>
      <c r="V4549" s="45">
        <f>IF(S4549=1,U4549*(1-Asumsi!$B$10),U4549)</f>
        <v>751946.8</v>
      </c>
    </row>
    <row r="4550" spans="1:22" x14ac:dyDescent="0.35">
      <c r="A4550" s="43">
        <v>23555</v>
      </c>
      <c r="B4550" s="43" t="s">
        <v>202</v>
      </c>
      <c r="C4550" s="43" t="s">
        <v>912</v>
      </c>
      <c r="D4550" s="44">
        <v>41254</v>
      </c>
      <c r="E4550" s="43">
        <v>29</v>
      </c>
      <c r="F4550" s="43">
        <v>209400</v>
      </c>
      <c r="G4550" s="43">
        <v>0.09</v>
      </c>
      <c r="H4550" s="43">
        <v>18846</v>
      </c>
      <c r="I4550" s="43" t="s">
        <v>76</v>
      </c>
      <c r="J4550" s="43" t="s">
        <v>149</v>
      </c>
      <c r="K4550" s="43">
        <f t="shared" si="568"/>
        <v>2012</v>
      </c>
      <c r="L4550" s="43">
        <f t="shared" si="569"/>
        <v>1</v>
      </c>
      <c r="M4550" s="43">
        <f t="shared" si="570"/>
        <v>0</v>
      </c>
      <c r="N4550" s="43">
        <f t="shared" si="571"/>
        <v>1</v>
      </c>
      <c r="O4550" s="43" t="str">
        <f t="shared" si="572"/>
        <v>D: 7%+</v>
      </c>
      <c r="P4550" s="45">
        <f t="shared" si="573"/>
        <v>190554</v>
      </c>
      <c r="Q4550" s="45">
        <f>IF(L4550=1,F4550*INDEX(Asumsi!$B$5:$B$7,MATCH(I4550,Asumsi!$A$5:$A$7,0))-H4550,0)</f>
        <v>43974</v>
      </c>
      <c r="R4550" s="46">
        <f>MIN(G4550,INDEX(Asumsi!$C$5:$C$7,MATCH(I4550,Asumsi!$A$5:$A$7,0)))</f>
        <v>0.05</v>
      </c>
      <c r="S4550" s="43">
        <f t="shared" si="574"/>
        <v>1</v>
      </c>
      <c r="T4550" s="45">
        <f t="shared" si="575"/>
        <v>8375.9999999999982</v>
      </c>
      <c r="U4550" s="45">
        <f>IF(L4550=1,F4550*INDEX(Asumsi!$B$5:$B$7,MATCH(I4550,Asumsi!$A$5:$A$7,0))-F4550*R4550,0)</f>
        <v>52350</v>
      </c>
      <c r="V4550" s="45">
        <f>IF(S4550=1,U4550*(1-Asumsi!$B$10),U4550)</f>
        <v>49732.5</v>
      </c>
    </row>
    <row r="4551" spans="1:22" x14ac:dyDescent="0.35">
      <c r="A4551" s="43">
        <v>23617</v>
      </c>
      <c r="B4551" s="43" t="s">
        <v>202</v>
      </c>
      <c r="C4551" s="43" t="s">
        <v>563</v>
      </c>
      <c r="D4551" s="44">
        <v>40668</v>
      </c>
      <c r="E4551" s="43">
        <v>6</v>
      </c>
      <c r="F4551" s="43">
        <v>494680</v>
      </c>
      <c r="G4551" s="43">
        <v>0.04</v>
      </c>
      <c r="H4551" s="43">
        <v>19787</v>
      </c>
      <c r="I4551" s="43" t="s">
        <v>76</v>
      </c>
      <c r="J4551" s="43" t="s">
        <v>138</v>
      </c>
      <c r="K4551" s="43">
        <f t="shared" si="568"/>
        <v>2011</v>
      </c>
      <c r="L4551" s="43">
        <f t="shared" si="569"/>
        <v>1</v>
      </c>
      <c r="M4551" s="43">
        <f t="shared" si="570"/>
        <v>0</v>
      </c>
      <c r="N4551" s="43">
        <f t="shared" si="571"/>
        <v>1</v>
      </c>
      <c r="O4551" s="43" t="str">
        <f t="shared" si="572"/>
        <v>C: 4-6%</v>
      </c>
      <c r="P4551" s="45">
        <f t="shared" si="573"/>
        <v>474893</v>
      </c>
      <c r="Q4551" s="45">
        <f>IF(L4551=1,F4551*INDEX(Asumsi!$B$5:$B$7,MATCH(I4551,Asumsi!$A$5:$A$7,0))-H4551,0)</f>
        <v>128617</v>
      </c>
      <c r="R4551" s="46">
        <f>MIN(G4551,INDEX(Asumsi!$C$5:$C$7,MATCH(I4551,Asumsi!$A$5:$A$7,0)))</f>
        <v>0.04</v>
      </c>
      <c r="S4551" s="43">
        <f t="shared" si="574"/>
        <v>0</v>
      </c>
      <c r="T4551" s="45">
        <f t="shared" si="575"/>
        <v>0</v>
      </c>
      <c r="U4551" s="45">
        <f>IF(L4551=1,F4551*INDEX(Asumsi!$B$5:$B$7,MATCH(I4551,Asumsi!$A$5:$A$7,0))-F4551*R4551,0)</f>
        <v>128616.8</v>
      </c>
      <c r="V4551" s="45">
        <f>IF(S4551=1,U4551*(1-Asumsi!$B$10),U4551)</f>
        <v>128616.8</v>
      </c>
    </row>
    <row r="4552" spans="1:22" x14ac:dyDescent="0.35">
      <c r="A4552" s="43">
        <v>23652</v>
      </c>
      <c r="B4552" s="43" t="s">
        <v>202</v>
      </c>
      <c r="C4552" s="43" t="s">
        <v>577</v>
      </c>
      <c r="D4552" s="44">
        <v>40055</v>
      </c>
      <c r="E4552" s="43">
        <v>27</v>
      </c>
      <c r="F4552" s="43">
        <v>610960</v>
      </c>
      <c r="G4552" s="43">
        <v>0.1</v>
      </c>
      <c r="H4552" s="43">
        <v>61096</v>
      </c>
      <c r="I4552" s="43" t="s">
        <v>76</v>
      </c>
      <c r="J4552" s="43" t="s">
        <v>147</v>
      </c>
      <c r="K4552" s="43">
        <f t="shared" si="568"/>
        <v>2009</v>
      </c>
      <c r="L4552" s="43">
        <f t="shared" si="569"/>
        <v>1</v>
      </c>
      <c r="M4552" s="43">
        <f t="shared" si="570"/>
        <v>0</v>
      </c>
      <c r="N4552" s="43">
        <f t="shared" si="571"/>
        <v>1</v>
      </c>
      <c r="O4552" s="43" t="str">
        <f t="shared" si="572"/>
        <v>D: 7%+</v>
      </c>
      <c r="P4552" s="45">
        <f t="shared" si="573"/>
        <v>549864</v>
      </c>
      <c r="Q4552" s="45">
        <f>IF(L4552=1,F4552*INDEX(Asumsi!$B$5:$B$7,MATCH(I4552,Asumsi!$A$5:$A$7,0))-H4552,0)</f>
        <v>122192</v>
      </c>
      <c r="R4552" s="46">
        <f>MIN(G4552,INDEX(Asumsi!$C$5:$C$7,MATCH(I4552,Asumsi!$A$5:$A$7,0)))</f>
        <v>0.05</v>
      </c>
      <c r="S4552" s="43">
        <f t="shared" si="574"/>
        <v>1</v>
      </c>
      <c r="T4552" s="45">
        <f t="shared" si="575"/>
        <v>30548</v>
      </c>
      <c r="U4552" s="45">
        <f>IF(L4552=1,F4552*INDEX(Asumsi!$B$5:$B$7,MATCH(I4552,Asumsi!$A$5:$A$7,0))-F4552*R4552,0)</f>
        <v>152740</v>
      </c>
      <c r="V4552" s="45">
        <f>IF(S4552=1,U4552*(1-Asumsi!$B$10),U4552)</f>
        <v>145103</v>
      </c>
    </row>
    <row r="4553" spans="1:22" x14ac:dyDescent="0.35">
      <c r="A4553" s="43">
        <v>23680</v>
      </c>
      <c r="B4553" s="43" t="s">
        <v>202</v>
      </c>
      <c r="C4553" s="43" t="s">
        <v>375</v>
      </c>
      <c r="D4553" s="44">
        <v>40488</v>
      </c>
      <c r="E4553" s="43">
        <v>8</v>
      </c>
      <c r="F4553" s="43">
        <v>4058992</v>
      </c>
      <c r="G4553" s="43">
        <v>0.1</v>
      </c>
      <c r="H4553" s="43">
        <v>405899</v>
      </c>
      <c r="I4553" s="43" t="s">
        <v>75</v>
      </c>
      <c r="J4553" s="43" t="s">
        <v>136</v>
      </c>
      <c r="K4553" s="43">
        <f t="shared" si="568"/>
        <v>2010</v>
      </c>
      <c r="L4553" s="43">
        <f t="shared" si="569"/>
        <v>1</v>
      </c>
      <c r="M4553" s="43">
        <f t="shared" si="570"/>
        <v>0</v>
      </c>
      <c r="N4553" s="43">
        <f t="shared" si="571"/>
        <v>1</v>
      </c>
      <c r="O4553" s="43" t="str">
        <f t="shared" si="572"/>
        <v>D: 7%+</v>
      </c>
      <c r="P4553" s="45">
        <f t="shared" si="573"/>
        <v>3653093</v>
      </c>
      <c r="Q4553" s="45">
        <f>IF(L4553=1,F4553*INDEX(Asumsi!$B$5:$B$7,MATCH(I4553,Asumsi!$A$5:$A$7,0))-H4553,0)</f>
        <v>811798.59999999986</v>
      </c>
      <c r="R4553" s="46">
        <f>MIN(G4553,INDEX(Asumsi!$C$5:$C$7,MATCH(I4553,Asumsi!$A$5:$A$7,0)))</f>
        <v>0.03</v>
      </c>
      <c r="S4553" s="43">
        <f t="shared" si="574"/>
        <v>1</v>
      </c>
      <c r="T4553" s="45">
        <f t="shared" si="575"/>
        <v>284129.44</v>
      </c>
      <c r="U4553" s="45">
        <f>IF(L4553=1,F4553*INDEX(Asumsi!$B$5:$B$7,MATCH(I4553,Asumsi!$A$5:$A$7,0))-F4553*R4553,0)</f>
        <v>1095927.8399999999</v>
      </c>
      <c r="V4553" s="45">
        <f>IF(S4553=1,U4553*(1-Asumsi!$B$10),U4553)</f>
        <v>1041131.4479999999</v>
      </c>
    </row>
    <row r="4554" spans="1:22" x14ac:dyDescent="0.35">
      <c r="A4554" s="43">
        <v>23719</v>
      </c>
      <c r="B4554" s="43" t="s">
        <v>202</v>
      </c>
      <c r="C4554" s="43" t="s">
        <v>499</v>
      </c>
      <c r="D4554" s="44">
        <v>40384</v>
      </c>
      <c r="E4554" s="43">
        <v>17</v>
      </c>
      <c r="F4554" s="43">
        <v>245480</v>
      </c>
      <c r="G4554" s="43">
        <v>0.08</v>
      </c>
      <c r="H4554" s="43">
        <v>19638</v>
      </c>
      <c r="I4554" s="43" t="s">
        <v>76</v>
      </c>
      <c r="J4554" s="43" t="s">
        <v>145</v>
      </c>
      <c r="K4554" s="43">
        <f t="shared" si="568"/>
        <v>2010</v>
      </c>
      <c r="L4554" s="43">
        <f t="shared" si="569"/>
        <v>1</v>
      </c>
      <c r="M4554" s="43">
        <f t="shared" si="570"/>
        <v>0</v>
      </c>
      <c r="N4554" s="43">
        <f t="shared" si="571"/>
        <v>1</v>
      </c>
      <c r="O4554" s="43" t="str">
        <f t="shared" si="572"/>
        <v>D: 7%+</v>
      </c>
      <c r="P4554" s="45">
        <f t="shared" si="573"/>
        <v>225842</v>
      </c>
      <c r="Q4554" s="45">
        <f>IF(L4554=1,F4554*INDEX(Asumsi!$B$5:$B$7,MATCH(I4554,Asumsi!$A$5:$A$7,0))-H4554,0)</f>
        <v>54006</v>
      </c>
      <c r="R4554" s="46">
        <f>MIN(G4554,INDEX(Asumsi!$C$5:$C$7,MATCH(I4554,Asumsi!$A$5:$A$7,0)))</f>
        <v>0.05</v>
      </c>
      <c r="S4554" s="43">
        <f t="shared" si="574"/>
        <v>1</v>
      </c>
      <c r="T4554" s="45">
        <f t="shared" si="575"/>
        <v>7364.4</v>
      </c>
      <c r="U4554" s="45">
        <f>IF(L4554=1,F4554*INDEX(Asumsi!$B$5:$B$7,MATCH(I4554,Asumsi!$A$5:$A$7,0))-F4554*R4554,0)</f>
        <v>61370</v>
      </c>
      <c r="V4554" s="45">
        <f>IF(S4554=1,U4554*(1-Asumsi!$B$10),U4554)</f>
        <v>58301.5</v>
      </c>
    </row>
    <row r="4555" spans="1:22" x14ac:dyDescent="0.35">
      <c r="A4555" s="43">
        <v>23778</v>
      </c>
      <c r="B4555" s="43" t="s">
        <v>202</v>
      </c>
      <c r="C4555" s="43" t="s">
        <v>539</v>
      </c>
      <c r="D4555" s="44">
        <v>40007</v>
      </c>
      <c r="E4555" s="43">
        <v>13</v>
      </c>
      <c r="F4555" s="43">
        <v>211880</v>
      </c>
      <c r="G4555" s="43">
        <v>0.06</v>
      </c>
      <c r="H4555" s="43">
        <v>12713</v>
      </c>
      <c r="I4555" s="43" t="s">
        <v>76</v>
      </c>
      <c r="J4555" s="43" t="s">
        <v>141</v>
      </c>
      <c r="K4555" s="43">
        <f t="shared" si="568"/>
        <v>2009</v>
      </c>
      <c r="L4555" s="43">
        <f t="shared" si="569"/>
        <v>1</v>
      </c>
      <c r="M4555" s="43">
        <f t="shared" si="570"/>
        <v>0</v>
      </c>
      <c r="N4555" s="43">
        <f t="shared" si="571"/>
        <v>1</v>
      </c>
      <c r="O4555" s="43" t="str">
        <f t="shared" si="572"/>
        <v>C: 4-6%</v>
      </c>
      <c r="P4555" s="45">
        <f t="shared" si="573"/>
        <v>199167</v>
      </c>
      <c r="Q4555" s="45">
        <f>IF(L4555=1,F4555*INDEX(Asumsi!$B$5:$B$7,MATCH(I4555,Asumsi!$A$5:$A$7,0))-H4555,0)</f>
        <v>50851</v>
      </c>
      <c r="R4555" s="46">
        <f>MIN(G4555,INDEX(Asumsi!$C$5:$C$7,MATCH(I4555,Asumsi!$A$5:$A$7,0)))</f>
        <v>0.05</v>
      </c>
      <c r="S4555" s="43">
        <f t="shared" si="574"/>
        <v>1</v>
      </c>
      <c r="T4555" s="45">
        <f t="shared" si="575"/>
        <v>2118.7999999999988</v>
      </c>
      <c r="U4555" s="45">
        <f>IF(L4555=1,F4555*INDEX(Asumsi!$B$5:$B$7,MATCH(I4555,Asumsi!$A$5:$A$7,0))-F4555*R4555,0)</f>
        <v>52970</v>
      </c>
      <c r="V4555" s="45">
        <f>IF(S4555=1,U4555*(1-Asumsi!$B$10),U4555)</f>
        <v>50321.5</v>
      </c>
    </row>
    <row r="4556" spans="1:22" x14ac:dyDescent="0.35">
      <c r="A4556" s="43">
        <v>23808</v>
      </c>
      <c r="B4556" s="43" t="s">
        <v>202</v>
      </c>
      <c r="C4556" s="43" t="s">
        <v>774</v>
      </c>
      <c r="D4556" s="44">
        <v>39851</v>
      </c>
      <c r="E4556" s="43">
        <v>30</v>
      </c>
      <c r="F4556" s="43">
        <v>1260280</v>
      </c>
      <c r="G4556" s="43">
        <v>0.04</v>
      </c>
      <c r="H4556" s="43">
        <v>50411</v>
      </c>
      <c r="I4556" s="43" t="s">
        <v>76</v>
      </c>
      <c r="J4556" s="43" t="s">
        <v>145</v>
      </c>
      <c r="K4556" s="43">
        <f t="shared" si="568"/>
        <v>2009</v>
      </c>
      <c r="L4556" s="43">
        <f t="shared" si="569"/>
        <v>1</v>
      </c>
      <c r="M4556" s="43">
        <f t="shared" si="570"/>
        <v>0</v>
      </c>
      <c r="N4556" s="43">
        <f t="shared" si="571"/>
        <v>1</v>
      </c>
      <c r="O4556" s="43" t="str">
        <f t="shared" si="572"/>
        <v>C: 4-6%</v>
      </c>
      <c r="P4556" s="45">
        <f t="shared" si="573"/>
        <v>1209869</v>
      </c>
      <c r="Q4556" s="45">
        <f>IF(L4556=1,F4556*INDEX(Asumsi!$B$5:$B$7,MATCH(I4556,Asumsi!$A$5:$A$7,0))-H4556,0)</f>
        <v>327673</v>
      </c>
      <c r="R4556" s="46">
        <f>MIN(G4556,INDEX(Asumsi!$C$5:$C$7,MATCH(I4556,Asumsi!$A$5:$A$7,0)))</f>
        <v>0.04</v>
      </c>
      <c r="S4556" s="43">
        <f t="shared" si="574"/>
        <v>0</v>
      </c>
      <c r="T4556" s="45">
        <f t="shared" si="575"/>
        <v>0</v>
      </c>
      <c r="U4556" s="45">
        <f>IF(L4556=1,F4556*INDEX(Asumsi!$B$5:$B$7,MATCH(I4556,Asumsi!$A$5:$A$7,0))-F4556*R4556,0)</f>
        <v>327672.8</v>
      </c>
      <c r="V4556" s="45">
        <f>IF(S4556=1,U4556*(1-Asumsi!$B$10),U4556)</f>
        <v>327672.8</v>
      </c>
    </row>
    <row r="4557" spans="1:22" x14ac:dyDescent="0.35">
      <c r="A4557" s="43">
        <v>23877</v>
      </c>
      <c r="B4557" s="43" t="s">
        <v>202</v>
      </c>
      <c r="C4557" s="43" t="s">
        <v>580</v>
      </c>
      <c r="D4557" s="44">
        <v>40006</v>
      </c>
      <c r="E4557" s="43">
        <v>31</v>
      </c>
      <c r="F4557" s="43">
        <v>3249193</v>
      </c>
      <c r="G4557" s="43">
        <v>7.0000000000000007E-2</v>
      </c>
      <c r="H4557" s="43">
        <v>227444</v>
      </c>
      <c r="I4557" s="43" t="s">
        <v>77</v>
      </c>
      <c r="J4557" s="43" t="s">
        <v>137</v>
      </c>
      <c r="K4557" s="43">
        <f t="shared" si="568"/>
        <v>2009</v>
      </c>
      <c r="L4557" s="43">
        <f t="shared" si="569"/>
        <v>1</v>
      </c>
      <c r="M4557" s="43">
        <f t="shared" si="570"/>
        <v>0</v>
      </c>
      <c r="N4557" s="43">
        <f t="shared" si="571"/>
        <v>1</v>
      </c>
      <c r="O4557" s="43" t="str">
        <f t="shared" si="572"/>
        <v>D: 7%+</v>
      </c>
      <c r="P4557" s="45">
        <f t="shared" si="573"/>
        <v>3021749</v>
      </c>
      <c r="Q4557" s="45">
        <f>IF(L4557=1,F4557*INDEX(Asumsi!$B$5:$B$7,MATCH(I4557,Asumsi!$A$5:$A$7,0))-H4557,0)</f>
        <v>747313.89999999991</v>
      </c>
      <c r="R4557" s="46">
        <f>MIN(G4557,INDEX(Asumsi!$C$5:$C$7,MATCH(I4557,Asumsi!$A$5:$A$7,0)))</f>
        <v>0.05</v>
      </c>
      <c r="S4557" s="43">
        <f t="shared" si="574"/>
        <v>1</v>
      </c>
      <c r="T4557" s="45">
        <f t="shared" si="575"/>
        <v>64983.860000000015</v>
      </c>
      <c r="U4557" s="45">
        <f>IF(L4557=1,F4557*INDEX(Asumsi!$B$5:$B$7,MATCH(I4557,Asumsi!$A$5:$A$7,0))-F4557*R4557,0)</f>
        <v>812298.24999999988</v>
      </c>
      <c r="V4557" s="45">
        <f>IF(S4557=1,U4557*(1-Asumsi!$B$10),U4557)</f>
        <v>771683.33749999991</v>
      </c>
    </row>
    <row r="4558" spans="1:22" x14ac:dyDescent="0.35">
      <c r="A4558" s="43">
        <v>24548</v>
      </c>
      <c r="B4558" s="43" t="s">
        <v>202</v>
      </c>
      <c r="C4558" s="43" t="s">
        <v>597</v>
      </c>
      <c r="D4558" s="44">
        <v>40616</v>
      </c>
      <c r="E4558" s="43">
        <v>32</v>
      </c>
      <c r="F4558" s="43">
        <v>538600</v>
      </c>
      <c r="G4558" s="43">
        <v>0.04</v>
      </c>
      <c r="H4558" s="43">
        <v>21544</v>
      </c>
      <c r="I4558" s="43" t="s">
        <v>75</v>
      </c>
      <c r="J4558" s="43" t="s">
        <v>144</v>
      </c>
      <c r="K4558" s="43">
        <f t="shared" si="568"/>
        <v>2011</v>
      </c>
      <c r="L4558" s="43">
        <f t="shared" si="569"/>
        <v>1</v>
      </c>
      <c r="M4558" s="43">
        <f t="shared" si="570"/>
        <v>0</v>
      </c>
      <c r="N4558" s="43">
        <f t="shared" si="571"/>
        <v>1</v>
      </c>
      <c r="O4558" s="43" t="str">
        <f t="shared" si="572"/>
        <v>C: 4-6%</v>
      </c>
      <c r="P4558" s="45">
        <f t="shared" si="573"/>
        <v>517056</v>
      </c>
      <c r="Q4558" s="45">
        <f>IF(L4558=1,F4558*INDEX(Asumsi!$B$5:$B$7,MATCH(I4558,Asumsi!$A$5:$A$7,0))-H4558,0)</f>
        <v>140036</v>
      </c>
      <c r="R4558" s="46">
        <f>MIN(G4558,INDEX(Asumsi!$C$5:$C$7,MATCH(I4558,Asumsi!$A$5:$A$7,0)))</f>
        <v>0.03</v>
      </c>
      <c r="S4558" s="43">
        <f t="shared" si="574"/>
        <v>1</v>
      </c>
      <c r="T4558" s="45">
        <f t="shared" si="575"/>
        <v>5386.0000000000009</v>
      </c>
      <c r="U4558" s="45">
        <f>IF(L4558=1,F4558*INDEX(Asumsi!$B$5:$B$7,MATCH(I4558,Asumsi!$A$5:$A$7,0))-F4558*R4558,0)</f>
        <v>145422</v>
      </c>
      <c r="V4558" s="45">
        <f>IF(S4558=1,U4558*(1-Asumsi!$B$10),U4558)</f>
        <v>138150.9</v>
      </c>
    </row>
    <row r="4559" spans="1:22" x14ac:dyDescent="0.35">
      <c r="A4559" s="43">
        <v>24610</v>
      </c>
      <c r="B4559" s="43" t="s">
        <v>202</v>
      </c>
      <c r="C4559" s="43" t="s">
        <v>921</v>
      </c>
      <c r="D4559" s="44">
        <v>40196</v>
      </c>
      <c r="E4559" s="43">
        <v>4</v>
      </c>
      <c r="F4559" s="43">
        <v>1766620</v>
      </c>
      <c r="G4559" s="43">
        <v>0.01</v>
      </c>
      <c r="H4559" s="43">
        <v>17666</v>
      </c>
      <c r="I4559" s="43" t="s">
        <v>75</v>
      </c>
      <c r="J4559" s="43" t="s">
        <v>135</v>
      </c>
      <c r="K4559" s="43">
        <f t="shared" si="568"/>
        <v>2010</v>
      </c>
      <c r="L4559" s="43">
        <f t="shared" si="569"/>
        <v>1</v>
      </c>
      <c r="M4559" s="43">
        <f t="shared" si="570"/>
        <v>0</v>
      </c>
      <c r="N4559" s="43">
        <f t="shared" si="571"/>
        <v>1</v>
      </c>
      <c r="O4559" s="43" t="str">
        <f t="shared" si="572"/>
        <v>B: 1-3%</v>
      </c>
      <c r="P4559" s="45">
        <f t="shared" si="573"/>
        <v>1748954</v>
      </c>
      <c r="Q4559" s="45">
        <f>IF(L4559=1,F4559*INDEX(Asumsi!$B$5:$B$7,MATCH(I4559,Asumsi!$A$5:$A$7,0))-H4559,0)</f>
        <v>512320</v>
      </c>
      <c r="R4559" s="46">
        <f>MIN(G4559,INDEX(Asumsi!$C$5:$C$7,MATCH(I4559,Asumsi!$A$5:$A$7,0)))</f>
        <v>0.01</v>
      </c>
      <c r="S4559" s="43">
        <f t="shared" si="574"/>
        <v>0</v>
      </c>
      <c r="T4559" s="45">
        <f t="shared" si="575"/>
        <v>0</v>
      </c>
      <c r="U4559" s="45">
        <f>IF(L4559=1,F4559*INDEX(Asumsi!$B$5:$B$7,MATCH(I4559,Asumsi!$A$5:$A$7,0))-F4559*R4559,0)</f>
        <v>512319.8</v>
      </c>
      <c r="V4559" s="45">
        <f>IF(S4559=1,U4559*(1-Asumsi!$B$10),U4559)</f>
        <v>512319.8</v>
      </c>
    </row>
    <row r="4560" spans="1:22" x14ac:dyDescent="0.35">
      <c r="A4560" s="43">
        <v>24677</v>
      </c>
      <c r="B4560" s="43" t="s">
        <v>202</v>
      </c>
      <c r="C4560" s="43" t="s">
        <v>615</v>
      </c>
      <c r="D4560" s="44">
        <v>40973</v>
      </c>
      <c r="E4560" s="43">
        <v>44</v>
      </c>
      <c r="F4560" s="43">
        <v>728800</v>
      </c>
      <c r="G4560" s="43">
        <v>0.05</v>
      </c>
      <c r="H4560" s="43">
        <v>36440</v>
      </c>
      <c r="I4560" s="43" t="s">
        <v>77</v>
      </c>
      <c r="J4560" s="43" t="s">
        <v>142</v>
      </c>
      <c r="K4560" s="43">
        <f t="shared" si="568"/>
        <v>2012</v>
      </c>
      <c r="L4560" s="43">
        <f t="shared" si="569"/>
        <v>1</v>
      </c>
      <c r="M4560" s="43">
        <f t="shared" si="570"/>
        <v>0</v>
      </c>
      <c r="N4560" s="43">
        <f t="shared" si="571"/>
        <v>1</v>
      </c>
      <c r="O4560" s="43" t="str">
        <f t="shared" si="572"/>
        <v>C: 4-6%</v>
      </c>
      <c r="P4560" s="45">
        <f t="shared" si="573"/>
        <v>692360</v>
      </c>
      <c r="Q4560" s="45">
        <f>IF(L4560=1,F4560*INDEX(Asumsi!$B$5:$B$7,MATCH(I4560,Asumsi!$A$5:$A$7,0))-H4560,0)</f>
        <v>182200</v>
      </c>
      <c r="R4560" s="46">
        <f>MIN(G4560,INDEX(Asumsi!$C$5:$C$7,MATCH(I4560,Asumsi!$A$5:$A$7,0)))</f>
        <v>0.05</v>
      </c>
      <c r="S4560" s="43">
        <f t="shared" si="574"/>
        <v>0</v>
      </c>
      <c r="T4560" s="45">
        <f t="shared" si="575"/>
        <v>0</v>
      </c>
      <c r="U4560" s="45">
        <f>IF(L4560=1,F4560*INDEX(Asumsi!$B$5:$B$7,MATCH(I4560,Asumsi!$A$5:$A$7,0))-F4560*R4560,0)</f>
        <v>182200</v>
      </c>
      <c r="V4560" s="45">
        <f>IF(S4560=1,U4560*(1-Asumsi!$B$10),U4560)</f>
        <v>182200</v>
      </c>
    </row>
    <row r="4561" spans="1:22" x14ac:dyDescent="0.35">
      <c r="A4561" s="43">
        <v>25027</v>
      </c>
      <c r="B4561" s="43" t="s">
        <v>202</v>
      </c>
      <c r="C4561" s="43" t="s">
        <v>935</v>
      </c>
      <c r="D4561" s="44">
        <v>40163</v>
      </c>
      <c r="E4561" s="43">
        <v>25</v>
      </c>
      <c r="F4561" s="43">
        <v>7171820</v>
      </c>
      <c r="G4561" s="43">
        <v>0.06</v>
      </c>
      <c r="H4561" s="43">
        <v>430309</v>
      </c>
      <c r="I4561" s="43" t="s">
        <v>75</v>
      </c>
      <c r="J4561" s="43" t="s">
        <v>136</v>
      </c>
      <c r="K4561" s="43">
        <f t="shared" si="568"/>
        <v>2009</v>
      </c>
      <c r="L4561" s="43">
        <f t="shared" si="569"/>
        <v>1</v>
      </c>
      <c r="M4561" s="43">
        <f t="shared" si="570"/>
        <v>0</v>
      </c>
      <c r="N4561" s="43">
        <f t="shared" si="571"/>
        <v>1</v>
      </c>
      <c r="O4561" s="43" t="str">
        <f t="shared" si="572"/>
        <v>C: 4-6%</v>
      </c>
      <c r="P4561" s="45">
        <f t="shared" si="573"/>
        <v>6741511</v>
      </c>
      <c r="Q4561" s="45">
        <f>IF(L4561=1,F4561*INDEX(Asumsi!$B$5:$B$7,MATCH(I4561,Asumsi!$A$5:$A$7,0))-H4561,0)</f>
        <v>1721237</v>
      </c>
      <c r="R4561" s="46">
        <f>MIN(G4561,INDEX(Asumsi!$C$5:$C$7,MATCH(I4561,Asumsi!$A$5:$A$7,0)))</f>
        <v>0.03</v>
      </c>
      <c r="S4561" s="43">
        <f t="shared" si="574"/>
        <v>1</v>
      </c>
      <c r="T4561" s="45">
        <f t="shared" si="575"/>
        <v>215154.6</v>
      </c>
      <c r="U4561" s="45">
        <f>IF(L4561=1,F4561*INDEX(Asumsi!$B$5:$B$7,MATCH(I4561,Asumsi!$A$5:$A$7,0))-F4561*R4561,0)</f>
        <v>1936391.4</v>
      </c>
      <c r="V4561" s="45">
        <f>IF(S4561=1,U4561*(1-Asumsi!$B$10),U4561)</f>
        <v>1839571.8299999998</v>
      </c>
    </row>
    <row r="4562" spans="1:22" x14ac:dyDescent="0.35">
      <c r="A4562" s="43">
        <v>25378</v>
      </c>
      <c r="B4562" s="43" t="s">
        <v>202</v>
      </c>
      <c r="C4562" s="43" t="s">
        <v>929</v>
      </c>
      <c r="D4562" s="44">
        <v>40895</v>
      </c>
      <c r="E4562" s="43">
        <v>48</v>
      </c>
      <c r="F4562" s="43">
        <v>7426025</v>
      </c>
      <c r="G4562" s="43">
        <v>0.09</v>
      </c>
      <c r="H4562" s="43">
        <v>668342</v>
      </c>
      <c r="I4562" s="43" t="s">
        <v>77</v>
      </c>
      <c r="J4562" s="43" t="s">
        <v>137</v>
      </c>
      <c r="K4562" s="43">
        <f t="shared" si="568"/>
        <v>2011</v>
      </c>
      <c r="L4562" s="43">
        <f t="shared" si="569"/>
        <v>1</v>
      </c>
      <c r="M4562" s="43">
        <f t="shared" si="570"/>
        <v>0</v>
      </c>
      <c r="N4562" s="43">
        <f t="shared" si="571"/>
        <v>1</v>
      </c>
      <c r="O4562" s="43" t="str">
        <f t="shared" si="572"/>
        <v>D: 7%+</v>
      </c>
      <c r="P4562" s="45">
        <f t="shared" si="573"/>
        <v>6757683</v>
      </c>
      <c r="Q4562" s="45">
        <f>IF(L4562=1,F4562*INDEX(Asumsi!$B$5:$B$7,MATCH(I4562,Asumsi!$A$5:$A$7,0))-H4562,0)</f>
        <v>1559465.5</v>
      </c>
      <c r="R4562" s="46">
        <f>MIN(G4562,INDEX(Asumsi!$C$5:$C$7,MATCH(I4562,Asumsi!$A$5:$A$7,0)))</f>
        <v>0.05</v>
      </c>
      <c r="S4562" s="43">
        <f t="shared" si="574"/>
        <v>1</v>
      </c>
      <c r="T4562" s="45">
        <f t="shared" si="575"/>
        <v>297040.99999999994</v>
      </c>
      <c r="U4562" s="45">
        <f>IF(L4562=1,F4562*INDEX(Asumsi!$B$5:$B$7,MATCH(I4562,Asumsi!$A$5:$A$7,0))-F4562*R4562,0)</f>
        <v>1856506.25</v>
      </c>
      <c r="V4562" s="45">
        <f>IF(S4562=1,U4562*(1-Asumsi!$B$10),U4562)</f>
        <v>1763680.9375</v>
      </c>
    </row>
    <row r="4563" spans="1:22" x14ac:dyDescent="0.35">
      <c r="A4563" s="43">
        <v>25445</v>
      </c>
      <c r="B4563" s="43" t="s">
        <v>202</v>
      </c>
      <c r="C4563" s="43" t="s">
        <v>871</v>
      </c>
      <c r="D4563" s="44">
        <v>39958</v>
      </c>
      <c r="E4563" s="43">
        <v>48</v>
      </c>
      <c r="F4563" s="43">
        <v>2888000</v>
      </c>
      <c r="G4563" s="43">
        <v>0.08</v>
      </c>
      <c r="H4563" s="43">
        <v>231040</v>
      </c>
      <c r="I4563" s="43" t="s">
        <v>76</v>
      </c>
      <c r="J4563" s="43" t="s">
        <v>138</v>
      </c>
      <c r="K4563" s="43">
        <f t="shared" si="568"/>
        <v>2009</v>
      </c>
      <c r="L4563" s="43">
        <f t="shared" si="569"/>
        <v>1</v>
      </c>
      <c r="M4563" s="43">
        <f t="shared" si="570"/>
        <v>0</v>
      </c>
      <c r="N4563" s="43">
        <f t="shared" si="571"/>
        <v>1</v>
      </c>
      <c r="O4563" s="43" t="str">
        <f t="shared" si="572"/>
        <v>D: 7%+</v>
      </c>
      <c r="P4563" s="45">
        <f t="shared" si="573"/>
        <v>2656960</v>
      </c>
      <c r="Q4563" s="45">
        <f>IF(L4563=1,F4563*INDEX(Asumsi!$B$5:$B$7,MATCH(I4563,Asumsi!$A$5:$A$7,0))-H4563,0)</f>
        <v>635360</v>
      </c>
      <c r="R4563" s="46">
        <f>MIN(G4563,INDEX(Asumsi!$C$5:$C$7,MATCH(I4563,Asumsi!$A$5:$A$7,0)))</f>
        <v>0.05</v>
      </c>
      <c r="S4563" s="43">
        <f t="shared" si="574"/>
        <v>1</v>
      </c>
      <c r="T4563" s="45">
        <f t="shared" si="575"/>
        <v>86640</v>
      </c>
      <c r="U4563" s="45">
        <f>IF(L4563=1,F4563*INDEX(Asumsi!$B$5:$B$7,MATCH(I4563,Asumsi!$A$5:$A$7,0))-F4563*R4563,0)</f>
        <v>722000</v>
      </c>
      <c r="V4563" s="45">
        <f>IF(S4563=1,U4563*(1-Asumsi!$B$10),U4563)</f>
        <v>685900</v>
      </c>
    </row>
    <row r="4564" spans="1:22" x14ac:dyDescent="0.35">
      <c r="A4564" s="43">
        <v>25476</v>
      </c>
      <c r="B4564" s="43" t="s">
        <v>202</v>
      </c>
      <c r="C4564" s="43" t="s">
        <v>924</v>
      </c>
      <c r="D4564" s="44">
        <v>41184</v>
      </c>
      <c r="E4564" s="43">
        <v>21</v>
      </c>
      <c r="F4564" s="43">
        <v>1353380</v>
      </c>
      <c r="G4564" s="43">
        <v>0.09</v>
      </c>
      <c r="H4564" s="43">
        <v>121804</v>
      </c>
      <c r="I4564" s="43" t="s">
        <v>77</v>
      </c>
      <c r="J4564" s="43" t="s">
        <v>142</v>
      </c>
      <c r="K4564" s="43">
        <f t="shared" si="568"/>
        <v>2012</v>
      </c>
      <c r="L4564" s="43">
        <f t="shared" si="569"/>
        <v>1</v>
      </c>
      <c r="M4564" s="43">
        <f t="shared" si="570"/>
        <v>0</v>
      </c>
      <c r="N4564" s="43">
        <f t="shared" si="571"/>
        <v>1</v>
      </c>
      <c r="O4564" s="43" t="str">
        <f t="shared" si="572"/>
        <v>D: 7%+</v>
      </c>
      <c r="P4564" s="45">
        <f t="shared" si="573"/>
        <v>1231576</v>
      </c>
      <c r="Q4564" s="45">
        <f>IF(L4564=1,F4564*INDEX(Asumsi!$B$5:$B$7,MATCH(I4564,Asumsi!$A$5:$A$7,0))-H4564,0)</f>
        <v>284210</v>
      </c>
      <c r="R4564" s="46">
        <f>MIN(G4564,INDEX(Asumsi!$C$5:$C$7,MATCH(I4564,Asumsi!$A$5:$A$7,0)))</f>
        <v>0.05</v>
      </c>
      <c r="S4564" s="43">
        <f t="shared" si="574"/>
        <v>1</v>
      </c>
      <c r="T4564" s="45">
        <f t="shared" si="575"/>
        <v>54135.19999999999</v>
      </c>
      <c r="U4564" s="45">
        <f>IF(L4564=1,F4564*INDEX(Asumsi!$B$5:$B$7,MATCH(I4564,Asumsi!$A$5:$A$7,0))-F4564*R4564,0)</f>
        <v>338345</v>
      </c>
      <c r="V4564" s="45">
        <f>IF(S4564=1,U4564*(1-Asumsi!$B$10),U4564)</f>
        <v>321427.75</v>
      </c>
    </row>
    <row r="4565" spans="1:22" x14ac:dyDescent="0.35">
      <c r="A4565" s="43">
        <v>25797</v>
      </c>
      <c r="B4565" s="43" t="s">
        <v>202</v>
      </c>
      <c r="C4565" s="43" t="s">
        <v>913</v>
      </c>
      <c r="D4565" s="44">
        <v>41153</v>
      </c>
      <c r="E4565" s="43">
        <v>28</v>
      </c>
      <c r="F4565" s="43">
        <v>1850860</v>
      </c>
      <c r="G4565" s="43">
        <v>0</v>
      </c>
      <c r="H4565" s="43">
        <v>0</v>
      </c>
      <c r="I4565" s="43" t="s">
        <v>77</v>
      </c>
      <c r="J4565" s="43" t="s">
        <v>142</v>
      </c>
      <c r="K4565" s="43">
        <f t="shared" si="568"/>
        <v>2012</v>
      </c>
      <c r="L4565" s="43">
        <f t="shared" si="569"/>
        <v>1</v>
      </c>
      <c r="M4565" s="43">
        <f t="shared" si="570"/>
        <v>0</v>
      </c>
      <c r="N4565" s="43">
        <f t="shared" si="571"/>
        <v>1</v>
      </c>
      <c r="O4565" s="43" t="str">
        <f t="shared" si="572"/>
        <v>A: 0%</v>
      </c>
      <c r="P4565" s="45">
        <f t="shared" si="573"/>
        <v>1850860</v>
      </c>
      <c r="Q4565" s="45">
        <f>IF(L4565=1,F4565*INDEX(Asumsi!$B$5:$B$7,MATCH(I4565,Asumsi!$A$5:$A$7,0))-H4565,0)</f>
        <v>555258</v>
      </c>
      <c r="R4565" s="46">
        <f>MIN(G4565,INDEX(Asumsi!$C$5:$C$7,MATCH(I4565,Asumsi!$A$5:$A$7,0)))</f>
        <v>0</v>
      </c>
      <c r="S4565" s="43">
        <f t="shared" si="574"/>
        <v>0</v>
      </c>
      <c r="T4565" s="45">
        <f t="shared" si="575"/>
        <v>0</v>
      </c>
      <c r="U4565" s="45">
        <f>IF(L4565=1,F4565*INDEX(Asumsi!$B$5:$B$7,MATCH(I4565,Asumsi!$A$5:$A$7,0))-F4565*R4565,0)</f>
        <v>555258</v>
      </c>
      <c r="V4565" s="45">
        <f>IF(S4565=1,U4565*(1-Asumsi!$B$10),U4565)</f>
        <v>555258</v>
      </c>
    </row>
    <row r="4566" spans="1:22" x14ac:dyDescent="0.35">
      <c r="A4566" s="43">
        <v>25889</v>
      </c>
      <c r="B4566" s="43" t="s">
        <v>202</v>
      </c>
      <c r="C4566" s="43" t="s">
        <v>936</v>
      </c>
      <c r="D4566" s="44">
        <v>40337</v>
      </c>
      <c r="E4566" s="43">
        <v>23</v>
      </c>
      <c r="F4566" s="43">
        <v>643260</v>
      </c>
      <c r="G4566" s="43">
        <v>0.04</v>
      </c>
      <c r="H4566" s="43">
        <v>25730</v>
      </c>
      <c r="I4566" s="43" t="s">
        <v>75</v>
      </c>
      <c r="J4566" s="43" t="s">
        <v>144</v>
      </c>
      <c r="K4566" s="43">
        <f t="shared" si="568"/>
        <v>2010</v>
      </c>
      <c r="L4566" s="43">
        <f t="shared" si="569"/>
        <v>1</v>
      </c>
      <c r="M4566" s="43">
        <f t="shared" si="570"/>
        <v>0</v>
      </c>
      <c r="N4566" s="43">
        <f t="shared" si="571"/>
        <v>1</v>
      </c>
      <c r="O4566" s="43" t="str">
        <f t="shared" si="572"/>
        <v>C: 4-6%</v>
      </c>
      <c r="P4566" s="45">
        <f t="shared" si="573"/>
        <v>617530</v>
      </c>
      <c r="Q4566" s="45">
        <f>IF(L4566=1,F4566*INDEX(Asumsi!$B$5:$B$7,MATCH(I4566,Asumsi!$A$5:$A$7,0))-H4566,0)</f>
        <v>167248</v>
      </c>
      <c r="R4566" s="46">
        <f>MIN(G4566,INDEX(Asumsi!$C$5:$C$7,MATCH(I4566,Asumsi!$A$5:$A$7,0)))</f>
        <v>0.03</v>
      </c>
      <c r="S4566" s="43">
        <f t="shared" si="574"/>
        <v>1</v>
      </c>
      <c r="T4566" s="45">
        <f t="shared" si="575"/>
        <v>6432.6000000000013</v>
      </c>
      <c r="U4566" s="45">
        <f>IF(L4566=1,F4566*INDEX(Asumsi!$B$5:$B$7,MATCH(I4566,Asumsi!$A$5:$A$7,0))-F4566*R4566,0)</f>
        <v>173680.2</v>
      </c>
      <c r="V4566" s="45">
        <f>IF(S4566=1,U4566*(1-Asumsi!$B$10),U4566)</f>
        <v>164996.19</v>
      </c>
    </row>
    <row r="4567" spans="1:22" x14ac:dyDescent="0.35">
      <c r="A4567" s="43">
        <v>25986</v>
      </c>
      <c r="B4567" s="43" t="s">
        <v>202</v>
      </c>
      <c r="C4567" s="43" t="s">
        <v>922</v>
      </c>
      <c r="D4567" s="44">
        <v>41082</v>
      </c>
      <c r="E4567" s="43">
        <v>48</v>
      </c>
      <c r="F4567" s="43">
        <v>556140</v>
      </c>
      <c r="G4567" s="43">
        <v>0.08</v>
      </c>
      <c r="H4567" s="43">
        <v>44491</v>
      </c>
      <c r="I4567" s="43" t="s">
        <v>76</v>
      </c>
      <c r="J4567" s="43" t="s">
        <v>145</v>
      </c>
      <c r="K4567" s="43">
        <f t="shared" si="568"/>
        <v>2012</v>
      </c>
      <c r="L4567" s="43">
        <f t="shared" si="569"/>
        <v>1</v>
      </c>
      <c r="M4567" s="43">
        <f t="shared" si="570"/>
        <v>0</v>
      </c>
      <c r="N4567" s="43">
        <f t="shared" si="571"/>
        <v>1</v>
      </c>
      <c r="O4567" s="43" t="str">
        <f t="shared" si="572"/>
        <v>D: 7%+</v>
      </c>
      <c r="P4567" s="45">
        <f t="shared" si="573"/>
        <v>511649</v>
      </c>
      <c r="Q4567" s="45">
        <f>IF(L4567=1,F4567*INDEX(Asumsi!$B$5:$B$7,MATCH(I4567,Asumsi!$A$5:$A$7,0))-H4567,0)</f>
        <v>122351</v>
      </c>
      <c r="R4567" s="46">
        <f>MIN(G4567,INDEX(Asumsi!$C$5:$C$7,MATCH(I4567,Asumsi!$A$5:$A$7,0)))</f>
        <v>0.05</v>
      </c>
      <c r="S4567" s="43">
        <f t="shared" si="574"/>
        <v>1</v>
      </c>
      <c r="T4567" s="45">
        <f t="shared" si="575"/>
        <v>16684.2</v>
      </c>
      <c r="U4567" s="45">
        <f>IF(L4567=1,F4567*INDEX(Asumsi!$B$5:$B$7,MATCH(I4567,Asumsi!$A$5:$A$7,0))-F4567*R4567,0)</f>
        <v>139035</v>
      </c>
      <c r="V4567" s="45">
        <f>IF(S4567=1,U4567*(1-Asumsi!$B$10),U4567)</f>
        <v>132083.25</v>
      </c>
    </row>
    <row r="4568" spans="1:22" x14ac:dyDescent="0.35">
      <c r="A4568" s="43">
        <v>26021</v>
      </c>
      <c r="B4568" s="43" t="s">
        <v>202</v>
      </c>
      <c r="C4568" s="43" t="s">
        <v>580</v>
      </c>
      <c r="D4568" s="44">
        <v>41166</v>
      </c>
      <c r="E4568" s="43">
        <v>17</v>
      </c>
      <c r="F4568" s="43">
        <v>657254</v>
      </c>
      <c r="G4568" s="43">
        <v>0</v>
      </c>
      <c r="H4568" s="43">
        <v>0</v>
      </c>
      <c r="I4568" s="43" t="s">
        <v>77</v>
      </c>
      <c r="J4568" s="43" t="s">
        <v>137</v>
      </c>
      <c r="K4568" s="43">
        <f t="shared" si="568"/>
        <v>2012</v>
      </c>
      <c r="L4568" s="43">
        <f t="shared" si="569"/>
        <v>1</v>
      </c>
      <c r="M4568" s="43">
        <f t="shared" si="570"/>
        <v>0</v>
      </c>
      <c r="N4568" s="43">
        <f t="shared" si="571"/>
        <v>1</v>
      </c>
      <c r="O4568" s="43" t="str">
        <f t="shared" si="572"/>
        <v>A: 0%</v>
      </c>
      <c r="P4568" s="45">
        <f t="shared" si="573"/>
        <v>657254</v>
      </c>
      <c r="Q4568" s="45">
        <f>IF(L4568=1,F4568*INDEX(Asumsi!$B$5:$B$7,MATCH(I4568,Asumsi!$A$5:$A$7,0))-H4568,0)</f>
        <v>197176.19999999998</v>
      </c>
      <c r="R4568" s="46">
        <f>MIN(G4568,INDEX(Asumsi!$C$5:$C$7,MATCH(I4568,Asumsi!$A$5:$A$7,0)))</f>
        <v>0</v>
      </c>
      <c r="S4568" s="43">
        <f t="shared" si="574"/>
        <v>0</v>
      </c>
      <c r="T4568" s="45">
        <f t="shared" si="575"/>
        <v>0</v>
      </c>
      <c r="U4568" s="45">
        <f>IF(L4568=1,F4568*INDEX(Asumsi!$B$5:$B$7,MATCH(I4568,Asumsi!$A$5:$A$7,0))-F4568*R4568,0)</f>
        <v>197176.19999999998</v>
      </c>
      <c r="V4568" s="45">
        <f>IF(S4568=1,U4568*(1-Asumsi!$B$10),U4568)</f>
        <v>197176.19999999998</v>
      </c>
    </row>
    <row r="4569" spans="1:22" x14ac:dyDescent="0.35">
      <c r="A4569" s="43">
        <v>26055</v>
      </c>
      <c r="B4569" s="43" t="s">
        <v>202</v>
      </c>
      <c r="C4569" s="43" t="s">
        <v>618</v>
      </c>
      <c r="D4569" s="44">
        <v>41238</v>
      </c>
      <c r="E4569" s="43">
        <v>46</v>
      </c>
      <c r="F4569" s="43">
        <v>13467040</v>
      </c>
      <c r="G4569" s="43">
        <v>0.04</v>
      </c>
      <c r="H4569" s="43">
        <v>538682</v>
      </c>
      <c r="I4569" s="43" t="s">
        <v>77</v>
      </c>
      <c r="J4569" s="43" t="s">
        <v>142</v>
      </c>
      <c r="K4569" s="43">
        <f t="shared" si="568"/>
        <v>2012</v>
      </c>
      <c r="L4569" s="43">
        <f t="shared" si="569"/>
        <v>1</v>
      </c>
      <c r="M4569" s="43">
        <f t="shared" si="570"/>
        <v>0</v>
      </c>
      <c r="N4569" s="43">
        <f t="shared" si="571"/>
        <v>1</v>
      </c>
      <c r="O4569" s="43" t="str">
        <f t="shared" si="572"/>
        <v>C: 4-6%</v>
      </c>
      <c r="P4569" s="45">
        <f t="shared" si="573"/>
        <v>12928358</v>
      </c>
      <c r="Q4569" s="45">
        <f>IF(L4569=1,F4569*INDEX(Asumsi!$B$5:$B$7,MATCH(I4569,Asumsi!$A$5:$A$7,0))-H4569,0)</f>
        <v>3501430</v>
      </c>
      <c r="R4569" s="46">
        <f>MIN(G4569,INDEX(Asumsi!$C$5:$C$7,MATCH(I4569,Asumsi!$A$5:$A$7,0)))</f>
        <v>0.04</v>
      </c>
      <c r="S4569" s="43">
        <f t="shared" si="574"/>
        <v>0</v>
      </c>
      <c r="T4569" s="45">
        <f t="shared" si="575"/>
        <v>0</v>
      </c>
      <c r="U4569" s="45">
        <f>IF(L4569=1,F4569*INDEX(Asumsi!$B$5:$B$7,MATCH(I4569,Asumsi!$A$5:$A$7,0))-F4569*R4569,0)</f>
        <v>3501430.4</v>
      </c>
      <c r="V4569" s="45">
        <f>IF(S4569=1,U4569*(1-Asumsi!$B$10),U4569)</f>
        <v>3501430.4</v>
      </c>
    </row>
    <row r="4570" spans="1:22" x14ac:dyDescent="0.35">
      <c r="A4570" s="43">
        <v>26274</v>
      </c>
      <c r="B4570" s="43" t="s">
        <v>202</v>
      </c>
      <c r="C4570" s="43" t="s">
        <v>748</v>
      </c>
      <c r="D4570" s="44">
        <v>41072</v>
      </c>
      <c r="E4570" s="43">
        <v>41</v>
      </c>
      <c r="F4570" s="43">
        <v>755660</v>
      </c>
      <c r="G4570" s="43">
        <v>0.06</v>
      </c>
      <c r="H4570" s="43">
        <v>45340</v>
      </c>
      <c r="I4570" s="43" t="s">
        <v>76</v>
      </c>
      <c r="J4570" s="43" t="s">
        <v>145</v>
      </c>
      <c r="K4570" s="43">
        <f t="shared" si="568"/>
        <v>2012</v>
      </c>
      <c r="L4570" s="43">
        <f t="shared" si="569"/>
        <v>1</v>
      </c>
      <c r="M4570" s="43">
        <f t="shared" si="570"/>
        <v>0</v>
      </c>
      <c r="N4570" s="43">
        <f t="shared" si="571"/>
        <v>1</v>
      </c>
      <c r="O4570" s="43" t="str">
        <f t="shared" si="572"/>
        <v>C: 4-6%</v>
      </c>
      <c r="P4570" s="45">
        <f t="shared" si="573"/>
        <v>710320</v>
      </c>
      <c r="Q4570" s="45">
        <f>IF(L4570=1,F4570*INDEX(Asumsi!$B$5:$B$7,MATCH(I4570,Asumsi!$A$5:$A$7,0))-H4570,0)</f>
        <v>181358</v>
      </c>
      <c r="R4570" s="46">
        <f>MIN(G4570,INDEX(Asumsi!$C$5:$C$7,MATCH(I4570,Asumsi!$A$5:$A$7,0)))</f>
        <v>0.05</v>
      </c>
      <c r="S4570" s="43">
        <f t="shared" si="574"/>
        <v>1</v>
      </c>
      <c r="T4570" s="45">
        <f t="shared" si="575"/>
        <v>7556.5999999999958</v>
      </c>
      <c r="U4570" s="45">
        <f>IF(L4570=1,F4570*INDEX(Asumsi!$B$5:$B$7,MATCH(I4570,Asumsi!$A$5:$A$7,0))-F4570*R4570,0)</f>
        <v>188915</v>
      </c>
      <c r="V4570" s="45">
        <f>IF(S4570=1,U4570*(1-Asumsi!$B$10),U4570)</f>
        <v>179469.25</v>
      </c>
    </row>
    <row r="4571" spans="1:22" x14ac:dyDescent="0.35">
      <c r="A4571" s="43">
        <v>26437</v>
      </c>
      <c r="B4571" s="43" t="s">
        <v>202</v>
      </c>
      <c r="C4571" s="43" t="s">
        <v>577</v>
      </c>
      <c r="D4571" s="44">
        <v>40875</v>
      </c>
      <c r="E4571" s="43">
        <v>4</v>
      </c>
      <c r="F4571" s="43">
        <v>104860</v>
      </c>
      <c r="G4571" s="43">
        <v>0.03</v>
      </c>
      <c r="H4571" s="43">
        <v>3146</v>
      </c>
      <c r="I4571" s="43" t="s">
        <v>75</v>
      </c>
      <c r="J4571" s="43" t="s">
        <v>144</v>
      </c>
      <c r="K4571" s="43">
        <f t="shared" si="568"/>
        <v>2011</v>
      </c>
      <c r="L4571" s="43">
        <f t="shared" si="569"/>
        <v>1</v>
      </c>
      <c r="M4571" s="43">
        <f t="shared" si="570"/>
        <v>0</v>
      </c>
      <c r="N4571" s="43">
        <f t="shared" si="571"/>
        <v>1</v>
      </c>
      <c r="O4571" s="43" t="str">
        <f t="shared" si="572"/>
        <v>B: 1-3%</v>
      </c>
      <c r="P4571" s="45">
        <f t="shared" si="573"/>
        <v>101714</v>
      </c>
      <c r="Q4571" s="45">
        <f>IF(L4571=1,F4571*INDEX(Asumsi!$B$5:$B$7,MATCH(I4571,Asumsi!$A$5:$A$7,0))-H4571,0)</f>
        <v>28312</v>
      </c>
      <c r="R4571" s="46">
        <f>MIN(G4571,INDEX(Asumsi!$C$5:$C$7,MATCH(I4571,Asumsi!$A$5:$A$7,0)))</f>
        <v>0.03</v>
      </c>
      <c r="S4571" s="43">
        <f t="shared" si="574"/>
        <v>0</v>
      </c>
      <c r="T4571" s="45">
        <f t="shared" si="575"/>
        <v>0</v>
      </c>
      <c r="U4571" s="45">
        <f>IF(L4571=1,F4571*INDEX(Asumsi!$B$5:$B$7,MATCH(I4571,Asumsi!$A$5:$A$7,0))-F4571*R4571,0)</f>
        <v>28312.2</v>
      </c>
      <c r="V4571" s="45">
        <f>IF(S4571=1,U4571*(1-Asumsi!$B$10),U4571)</f>
        <v>28312.2</v>
      </c>
    </row>
    <row r="4572" spans="1:22" x14ac:dyDescent="0.35">
      <c r="A4572" s="43">
        <v>26464</v>
      </c>
      <c r="B4572" s="43" t="s">
        <v>202</v>
      </c>
      <c r="C4572" s="43" t="s">
        <v>918</v>
      </c>
      <c r="D4572" s="44">
        <v>40888</v>
      </c>
      <c r="E4572" s="43">
        <v>25</v>
      </c>
      <c r="F4572" s="43">
        <v>537160</v>
      </c>
      <c r="G4572" s="43">
        <v>0.03</v>
      </c>
      <c r="H4572" s="43">
        <v>16115</v>
      </c>
      <c r="I4572" s="43" t="s">
        <v>76</v>
      </c>
      <c r="J4572" s="43" t="s">
        <v>141</v>
      </c>
      <c r="K4572" s="43">
        <f t="shared" si="568"/>
        <v>2011</v>
      </c>
      <c r="L4572" s="43">
        <f t="shared" si="569"/>
        <v>1</v>
      </c>
      <c r="M4572" s="43">
        <f t="shared" si="570"/>
        <v>0</v>
      </c>
      <c r="N4572" s="43">
        <f t="shared" si="571"/>
        <v>1</v>
      </c>
      <c r="O4572" s="43" t="str">
        <f t="shared" si="572"/>
        <v>B: 1-3%</v>
      </c>
      <c r="P4572" s="45">
        <f t="shared" si="573"/>
        <v>521045</v>
      </c>
      <c r="Q4572" s="45">
        <f>IF(L4572=1,F4572*INDEX(Asumsi!$B$5:$B$7,MATCH(I4572,Asumsi!$A$5:$A$7,0))-H4572,0)</f>
        <v>145033</v>
      </c>
      <c r="R4572" s="46">
        <f>MIN(G4572,INDEX(Asumsi!$C$5:$C$7,MATCH(I4572,Asumsi!$A$5:$A$7,0)))</f>
        <v>0.03</v>
      </c>
      <c r="S4572" s="43">
        <f t="shared" si="574"/>
        <v>0</v>
      </c>
      <c r="T4572" s="45">
        <f t="shared" si="575"/>
        <v>0</v>
      </c>
      <c r="U4572" s="45">
        <f>IF(L4572=1,F4572*INDEX(Asumsi!$B$5:$B$7,MATCH(I4572,Asumsi!$A$5:$A$7,0))-F4572*R4572,0)</f>
        <v>145033.20000000001</v>
      </c>
      <c r="V4572" s="45">
        <f>IF(S4572=1,U4572*(1-Asumsi!$B$10),U4572)</f>
        <v>145033.20000000001</v>
      </c>
    </row>
    <row r="4573" spans="1:22" x14ac:dyDescent="0.35">
      <c r="A4573" s="43">
        <v>26631</v>
      </c>
      <c r="B4573" s="43" t="s">
        <v>202</v>
      </c>
      <c r="C4573" s="43" t="s">
        <v>923</v>
      </c>
      <c r="D4573" s="44">
        <v>40483</v>
      </c>
      <c r="E4573" s="43">
        <v>37</v>
      </c>
      <c r="F4573" s="43">
        <v>463300</v>
      </c>
      <c r="G4573" s="43">
        <v>0</v>
      </c>
      <c r="H4573" s="43">
        <v>0</v>
      </c>
      <c r="I4573" s="43" t="s">
        <v>76</v>
      </c>
      <c r="J4573" s="43" t="s">
        <v>145</v>
      </c>
      <c r="K4573" s="43">
        <f t="shared" si="568"/>
        <v>2010</v>
      </c>
      <c r="L4573" s="43">
        <f t="shared" si="569"/>
        <v>1</v>
      </c>
      <c r="M4573" s="43">
        <f t="shared" si="570"/>
        <v>0</v>
      </c>
      <c r="N4573" s="43">
        <f t="shared" si="571"/>
        <v>1</v>
      </c>
      <c r="O4573" s="43" t="str">
        <f t="shared" si="572"/>
        <v>A: 0%</v>
      </c>
      <c r="P4573" s="45">
        <f t="shared" si="573"/>
        <v>463300</v>
      </c>
      <c r="Q4573" s="45">
        <f>IF(L4573=1,F4573*INDEX(Asumsi!$B$5:$B$7,MATCH(I4573,Asumsi!$A$5:$A$7,0))-H4573,0)</f>
        <v>138990</v>
      </c>
      <c r="R4573" s="46">
        <f>MIN(G4573,INDEX(Asumsi!$C$5:$C$7,MATCH(I4573,Asumsi!$A$5:$A$7,0)))</f>
        <v>0</v>
      </c>
      <c r="S4573" s="43">
        <f t="shared" si="574"/>
        <v>0</v>
      </c>
      <c r="T4573" s="45">
        <f t="shared" si="575"/>
        <v>0</v>
      </c>
      <c r="U4573" s="45">
        <f>IF(L4573=1,F4573*INDEX(Asumsi!$B$5:$B$7,MATCH(I4573,Asumsi!$A$5:$A$7,0))-F4573*R4573,0)</f>
        <v>138990</v>
      </c>
      <c r="V4573" s="45">
        <f>IF(S4573=1,U4573*(1-Asumsi!$B$10),U4573)</f>
        <v>138990</v>
      </c>
    </row>
    <row r="4574" spans="1:22" x14ac:dyDescent="0.35">
      <c r="A4574" s="43">
        <v>26689</v>
      </c>
      <c r="B4574" s="43" t="s">
        <v>202</v>
      </c>
      <c r="C4574" s="43" t="s">
        <v>918</v>
      </c>
      <c r="D4574" s="44">
        <v>40085</v>
      </c>
      <c r="E4574" s="43">
        <v>2</v>
      </c>
      <c r="F4574" s="43">
        <v>396880</v>
      </c>
      <c r="G4574" s="43">
        <v>0.01</v>
      </c>
      <c r="H4574" s="43">
        <v>3969</v>
      </c>
      <c r="I4574" s="43" t="s">
        <v>75</v>
      </c>
      <c r="J4574" s="43" t="s">
        <v>144</v>
      </c>
      <c r="K4574" s="43">
        <f t="shared" si="568"/>
        <v>2009</v>
      </c>
      <c r="L4574" s="43">
        <f t="shared" si="569"/>
        <v>1</v>
      </c>
      <c r="M4574" s="43">
        <f t="shared" si="570"/>
        <v>0</v>
      </c>
      <c r="N4574" s="43">
        <f t="shared" si="571"/>
        <v>1</v>
      </c>
      <c r="O4574" s="43" t="str">
        <f t="shared" si="572"/>
        <v>B: 1-3%</v>
      </c>
      <c r="P4574" s="45">
        <f t="shared" si="573"/>
        <v>392911</v>
      </c>
      <c r="Q4574" s="45">
        <f>IF(L4574=1,F4574*INDEX(Asumsi!$B$5:$B$7,MATCH(I4574,Asumsi!$A$5:$A$7,0))-H4574,0)</f>
        <v>115095</v>
      </c>
      <c r="R4574" s="46">
        <f>MIN(G4574,INDEX(Asumsi!$C$5:$C$7,MATCH(I4574,Asumsi!$A$5:$A$7,0)))</f>
        <v>0.01</v>
      </c>
      <c r="S4574" s="43">
        <f t="shared" si="574"/>
        <v>0</v>
      </c>
      <c r="T4574" s="45">
        <f t="shared" si="575"/>
        <v>0</v>
      </c>
      <c r="U4574" s="45">
        <f>IF(L4574=1,F4574*INDEX(Asumsi!$B$5:$B$7,MATCH(I4574,Asumsi!$A$5:$A$7,0))-F4574*R4574,0)</f>
        <v>115095.2</v>
      </c>
      <c r="V4574" s="45">
        <f>IF(S4574=1,U4574*(1-Asumsi!$B$10),U4574)</f>
        <v>115095.2</v>
      </c>
    </row>
    <row r="4575" spans="1:22" x14ac:dyDescent="0.35">
      <c r="A4575" s="43">
        <v>26786</v>
      </c>
      <c r="B4575" s="43" t="s">
        <v>202</v>
      </c>
      <c r="C4575" s="43" t="s">
        <v>588</v>
      </c>
      <c r="D4575" s="44">
        <v>40275</v>
      </c>
      <c r="E4575" s="43">
        <v>29</v>
      </c>
      <c r="F4575" s="43">
        <v>593880</v>
      </c>
      <c r="G4575" s="43">
        <v>0.08</v>
      </c>
      <c r="H4575" s="43">
        <v>47510</v>
      </c>
      <c r="I4575" s="43" t="s">
        <v>76</v>
      </c>
      <c r="J4575" s="43" t="s">
        <v>141</v>
      </c>
      <c r="K4575" s="43">
        <f t="shared" si="568"/>
        <v>2010</v>
      </c>
      <c r="L4575" s="43">
        <f t="shared" si="569"/>
        <v>1</v>
      </c>
      <c r="M4575" s="43">
        <f t="shared" si="570"/>
        <v>0</v>
      </c>
      <c r="N4575" s="43">
        <f t="shared" si="571"/>
        <v>1</v>
      </c>
      <c r="O4575" s="43" t="str">
        <f t="shared" si="572"/>
        <v>D: 7%+</v>
      </c>
      <c r="P4575" s="45">
        <f t="shared" si="573"/>
        <v>546370</v>
      </c>
      <c r="Q4575" s="45">
        <f>IF(L4575=1,F4575*INDEX(Asumsi!$B$5:$B$7,MATCH(I4575,Asumsi!$A$5:$A$7,0))-H4575,0)</f>
        <v>130654</v>
      </c>
      <c r="R4575" s="46">
        <f>MIN(G4575,INDEX(Asumsi!$C$5:$C$7,MATCH(I4575,Asumsi!$A$5:$A$7,0)))</f>
        <v>0.05</v>
      </c>
      <c r="S4575" s="43">
        <f t="shared" si="574"/>
        <v>1</v>
      </c>
      <c r="T4575" s="45">
        <f t="shared" si="575"/>
        <v>17816.399999999998</v>
      </c>
      <c r="U4575" s="45">
        <f>IF(L4575=1,F4575*INDEX(Asumsi!$B$5:$B$7,MATCH(I4575,Asumsi!$A$5:$A$7,0))-F4575*R4575,0)</f>
        <v>148470</v>
      </c>
      <c r="V4575" s="45">
        <f>IF(S4575=1,U4575*(1-Asumsi!$B$10),U4575)</f>
        <v>141046.5</v>
      </c>
    </row>
    <row r="4576" spans="1:22" x14ac:dyDescent="0.35">
      <c r="A4576" s="43">
        <v>26976</v>
      </c>
      <c r="B4576" s="43" t="s">
        <v>202</v>
      </c>
      <c r="C4576" s="43" t="s">
        <v>919</v>
      </c>
      <c r="D4576" s="44">
        <v>40683</v>
      </c>
      <c r="E4576" s="43">
        <v>44</v>
      </c>
      <c r="F4576" s="43">
        <v>1459500</v>
      </c>
      <c r="G4576" s="43">
        <v>0.02</v>
      </c>
      <c r="H4576" s="43">
        <v>29190</v>
      </c>
      <c r="I4576" s="43" t="s">
        <v>76</v>
      </c>
      <c r="J4576" s="43" t="s">
        <v>146</v>
      </c>
      <c r="K4576" s="43">
        <f t="shared" si="568"/>
        <v>2011</v>
      </c>
      <c r="L4576" s="43">
        <f t="shared" si="569"/>
        <v>1</v>
      </c>
      <c r="M4576" s="43">
        <f t="shared" si="570"/>
        <v>0</v>
      </c>
      <c r="N4576" s="43">
        <f t="shared" si="571"/>
        <v>1</v>
      </c>
      <c r="O4576" s="43" t="str">
        <f t="shared" si="572"/>
        <v>B: 1-3%</v>
      </c>
      <c r="P4576" s="45">
        <f t="shared" si="573"/>
        <v>1430310</v>
      </c>
      <c r="Q4576" s="45">
        <f>IF(L4576=1,F4576*INDEX(Asumsi!$B$5:$B$7,MATCH(I4576,Asumsi!$A$5:$A$7,0))-H4576,0)</f>
        <v>408660</v>
      </c>
      <c r="R4576" s="46">
        <f>MIN(G4576,INDEX(Asumsi!$C$5:$C$7,MATCH(I4576,Asumsi!$A$5:$A$7,0)))</f>
        <v>0.02</v>
      </c>
      <c r="S4576" s="43">
        <f t="shared" si="574"/>
        <v>0</v>
      </c>
      <c r="T4576" s="45">
        <f t="shared" si="575"/>
        <v>0</v>
      </c>
      <c r="U4576" s="45">
        <f>IF(L4576=1,F4576*INDEX(Asumsi!$B$5:$B$7,MATCH(I4576,Asumsi!$A$5:$A$7,0))-F4576*R4576,0)</f>
        <v>408660</v>
      </c>
      <c r="V4576" s="45">
        <f>IF(S4576=1,U4576*(1-Asumsi!$B$10),U4576)</f>
        <v>408660</v>
      </c>
    </row>
    <row r="4577" spans="1:22" x14ac:dyDescent="0.35">
      <c r="A4577" s="43">
        <v>27169</v>
      </c>
      <c r="B4577" s="43" t="s">
        <v>202</v>
      </c>
      <c r="C4577" s="43" t="s">
        <v>396</v>
      </c>
      <c r="D4577" s="44">
        <v>40797</v>
      </c>
      <c r="E4577" s="43">
        <v>16</v>
      </c>
      <c r="F4577" s="43">
        <v>219800</v>
      </c>
      <c r="G4577" s="43">
        <v>0.01</v>
      </c>
      <c r="H4577" s="43">
        <v>2198</v>
      </c>
      <c r="I4577" s="43" t="s">
        <v>76</v>
      </c>
      <c r="J4577" s="43" t="s">
        <v>138</v>
      </c>
      <c r="K4577" s="43">
        <f t="shared" si="568"/>
        <v>2011</v>
      </c>
      <c r="L4577" s="43">
        <f t="shared" si="569"/>
        <v>1</v>
      </c>
      <c r="M4577" s="43">
        <f t="shared" si="570"/>
        <v>0</v>
      </c>
      <c r="N4577" s="43">
        <f t="shared" si="571"/>
        <v>1</v>
      </c>
      <c r="O4577" s="43" t="str">
        <f t="shared" si="572"/>
        <v>B: 1-3%</v>
      </c>
      <c r="P4577" s="45">
        <f t="shared" si="573"/>
        <v>217602</v>
      </c>
      <c r="Q4577" s="45">
        <f>IF(L4577=1,F4577*INDEX(Asumsi!$B$5:$B$7,MATCH(I4577,Asumsi!$A$5:$A$7,0))-H4577,0)</f>
        <v>63742</v>
      </c>
      <c r="R4577" s="46">
        <f>MIN(G4577,INDEX(Asumsi!$C$5:$C$7,MATCH(I4577,Asumsi!$A$5:$A$7,0)))</f>
        <v>0.01</v>
      </c>
      <c r="S4577" s="43">
        <f t="shared" si="574"/>
        <v>0</v>
      </c>
      <c r="T4577" s="45">
        <f t="shared" si="575"/>
        <v>0</v>
      </c>
      <c r="U4577" s="45">
        <f>IF(L4577=1,F4577*INDEX(Asumsi!$B$5:$B$7,MATCH(I4577,Asumsi!$A$5:$A$7,0))-F4577*R4577,0)</f>
        <v>63742</v>
      </c>
      <c r="V4577" s="45">
        <f>IF(S4577=1,U4577*(1-Asumsi!$B$10),U4577)</f>
        <v>63742</v>
      </c>
    </row>
    <row r="4578" spans="1:22" x14ac:dyDescent="0.35">
      <c r="A4578" s="43">
        <v>27524</v>
      </c>
      <c r="B4578" s="43" t="s">
        <v>202</v>
      </c>
      <c r="C4578" s="43" t="s">
        <v>553</v>
      </c>
      <c r="D4578" s="44">
        <v>40210</v>
      </c>
      <c r="E4578" s="43">
        <v>50</v>
      </c>
      <c r="F4578" s="43">
        <v>687880</v>
      </c>
      <c r="G4578" s="43">
        <v>0.02</v>
      </c>
      <c r="H4578" s="43">
        <v>13758</v>
      </c>
      <c r="I4578" s="43" t="s">
        <v>76</v>
      </c>
      <c r="J4578" s="43" t="s">
        <v>145</v>
      </c>
      <c r="K4578" s="43">
        <f t="shared" si="568"/>
        <v>2010</v>
      </c>
      <c r="L4578" s="43">
        <f t="shared" si="569"/>
        <v>1</v>
      </c>
      <c r="M4578" s="43">
        <f t="shared" si="570"/>
        <v>0</v>
      </c>
      <c r="N4578" s="43">
        <f t="shared" si="571"/>
        <v>1</v>
      </c>
      <c r="O4578" s="43" t="str">
        <f t="shared" si="572"/>
        <v>B: 1-3%</v>
      </c>
      <c r="P4578" s="45">
        <f t="shared" si="573"/>
        <v>674122</v>
      </c>
      <c r="Q4578" s="45">
        <f>IF(L4578=1,F4578*INDEX(Asumsi!$B$5:$B$7,MATCH(I4578,Asumsi!$A$5:$A$7,0))-H4578,0)</f>
        <v>192606</v>
      </c>
      <c r="R4578" s="46">
        <f>MIN(G4578,INDEX(Asumsi!$C$5:$C$7,MATCH(I4578,Asumsi!$A$5:$A$7,0)))</f>
        <v>0.02</v>
      </c>
      <c r="S4578" s="43">
        <f t="shared" si="574"/>
        <v>0</v>
      </c>
      <c r="T4578" s="45">
        <f t="shared" si="575"/>
        <v>0</v>
      </c>
      <c r="U4578" s="45">
        <f>IF(L4578=1,F4578*INDEX(Asumsi!$B$5:$B$7,MATCH(I4578,Asumsi!$A$5:$A$7,0))-F4578*R4578,0)</f>
        <v>192606.4</v>
      </c>
      <c r="V4578" s="45">
        <f>IF(S4578=1,U4578*(1-Asumsi!$B$10),U4578)</f>
        <v>192606.4</v>
      </c>
    </row>
    <row r="4579" spans="1:22" x14ac:dyDescent="0.35">
      <c r="A4579" s="43">
        <v>27554</v>
      </c>
      <c r="B4579" s="43" t="s">
        <v>202</v>
      </c>
      <c r="C4579" s="43" t="s">
        <v>625</v>
      </c>
      <c r="D4579" s="44">
        <v>40612</v>
      </c>
      <c r="E4579" s="43">
        <v>45</v>
      </c>
      <c r="F4579" s="43">
        <v>25371088</v>
      </c>
      <c r="G4579" s="43">
        <v>0.02</v>
      </c>
      <c r="H4579" s="43">
        <v>507422</v>
      </c>
      <c r="I4579" s="43" t="s">
        <v>75</v>
      </c>
      <c r="J4579" s="43" t="s">
        <v>136</v>
      </c>
      <c r="K4579" s="43">
        <f t="shared" si="568"/>
        <v>2011</v>
      </c>
      <c r="L4579" s="43">
        <f t="shared" si="569"/>
        <v>1</v>
      </c>
      <c r="M4579" s="43">
        <f t="shared" si="570"/>
        <v>0</v>
      </c>
      <c r="N4579" s="43">
        <f t="shared" si="571"/>
        <v>1</v>
      </c>
      <c r="O4579" s="43" t="str">
        <f t="shared" si="572"/>
        <v>B: 1-3%</v>
      </c>
      <c r="P4579" s="45">
        <f t="shared" si="573"/>
        <v>24863666</v>
      </c>
      <c r="Q4579" s="45">
        <f>IF(L4579=1,F4579*INDEX(Asumsi!$B$5:$B$7,MATCH(I4579,Asumsi!$A$5:$A$7,0))-H4579,0)</f>
        <v>7103904.3999999994</v>
      </c>
      <c r="R4579" s="46">
        <f>MIN(G4579,INDEX(Asumsi!$C$5:$C$7,MATCH(I4579,Asumsi!$A$5:$A$7,0)))</f>
        <v>0.02</v>
      </c>
      <c r="S4579" s="43">
        <f t="shared" si="574"/>
        <v>0</v>
      </c>
      <c r="T4579" s="45">
        <f t="shared" si="575"/>
        <v>0</v>
      </c>
      <c r="U4579" s="45">
        <f>IF(L4579=1,F4579*INDEX(Asumsi!$B$5:$B$7,MATCH(I4579,Asumsi!$A$5:$A$7,0))-F4579*R4579,0)</f>
        <v>7103904.6399999997</v>
      </c>
      <c r="V4579" s="45">
        <f>IF(S4579=1,U4579*(1-Asumsi!$B$10),U4579)</f>
        <v>7103904.6399999997</v>
      </c>
    </row>
    <row r="4580" spans="1:22" x14ac:dyDescent="0.35">
      <c r="A4580" s="43">
        <v>27712</v>
      </c>
      <c r="B4580" s="43" t="s">
        <v>209</v>
      </c>
      <c r="C4580" s="43" t="s">
        <v>656</v>
      </c>
      <c r="D4580" s="44">
        <v>40241</v>
      </c>
      <c r="E4580" s="43">
        <v>20</v>
      </c>
      <c r="F4580" s="43">
        <v>493260</v>
      </c>
      <c r="G4580" s="43">
        <v>0.08</v>
      </c>
      <c r="H4580" s="43">
        <v>39461</v>
      </c>
      <c r="I4580" s="43" t="s">
        <v>76</v>
      </c>
      <c r="J4580" s="43" t="s">
        <v>145</v>
      </c>
      <c r="K4580" s="43">
        <f t="shared" si="568"/>
        <v>2010</v>
      </c>
      <c r="L4580" s="43">
        <f t="shared" si="569"/>
        <v>0</v>
      </c>
      <c r="M4580" s="43">
        <f t="shared" si="570"/>
        <v>1</v>
      </c>
      <c r="N4580" s="43">
        <f t="shared" si="571"/>
        <v>1</v>
      </c>
      <c r="O4580" s="43" t="str">
        <f t="shared" si="572"/>
        <v>D: 7%+</v>
      </c>
      <c r="P4580" s="45">
        <f t="shared" si="573"/>
        <v>0</v>
      </c>
      <c r="Q4580" s="45">
        <f>IF(L4580=1,F4580*INDEX(Asumsi!$B$5:$B$7,MATCH(I4580,Asumsi!$A$5:$A$7,0))-H4580,0)</f>
        <v>0</v>
      </c>
      <c r="R4580" s="46">
        <f>MIN(G4580,INDEX(Asumsi!$C$5:$C$7,MATCH(I4580,Asumsi!$A$5:$A$7,0)))</f>
        <v>0.05</v>
      </c>
      <c r="S4580" s="43">
        <f t="shared" si="574"/>
        <v>1</v>
      </c>
      <c r="T4580" s="45">
        <f t="shared" si="575"/>
        <v>0</v>
      </c>
      <c r="U4580" s="45">
        <f>IF(L4580=1,F4580*INDEX(Asumsi!$B$5:$B$7,MATCH(I4580,Asumsi!$A$5:$A$7,0))-F4580*R4580,0)</f>
        <v>0</v>
      </c>
      <c r="V4580" s="45">
        <f>IF(S4580=1,U4580*(1-Asumsi!$B$10),U4580)</f>
        <v>0</v>
      </c>
    </row>
    <row r="4581" spans="1:22" x14ac:dyDescent="0.35">
      <c r="A4581" s="43">
        <v>27715</v>
      </c>
      <c r="B4581" s="43" t="s">
        <v>202</v>
      </c>
      <c r="C4581" s="43" t="s">
        <v>611</v>
      </c>
      <c r="D4581" s="44">
        <v>40805</v>
      </c>
      <c r="E4581" s="43">
        <v>12</v>
      </c>
      <c r="F4581" s="43">
        <v>189040</v>
      </c>
      <c r="G4581" s="43">
        <v>0.06</v>
      </c>
      <c r="H4581" s="43">
        <v>11342</v>
      </c>
      <c r="I4581" s="43" t="s">
        <v>76</v>
      </c>
      <c r="J4581" s="43" t="s">
        <v>138</v>
      </c>
      <c r="K4581" s="43">
        <f t="shared" si="568"/>
        <v>2011</v>
      </c>
      <c r="L4581" s="43">
        <f t="shared" si="569"/>
        <v>1</v>
      </c>
      <c r="M4581" s="43">
        <f t="shared" si="570"/>
        <v>0</v>
      </c>
      <c r="N4581" s="43">
        <f t="shared" si="571"/>
        <v>1</v>
      </c>
      <c r="O4581" s="43" t="str">
        <f t="shared" si="572"/>
        <v>C: 4-6%</v>
      </c>
      <c r="P4581" s="45">
        <f t="shared" si="573"/>
        <v>177698</v>
      </c>
      <c r="Q4581" s="45">
        <f>IF(L4581=1,F4581*INDEX(Asumsi!$B$5:$B$7,MATCH(I4581,Asumsi!$A$5:$A$7,0))-H4581,0)</f>
        <v>45370</v>
      </c>
      <c r="R4581" s="46">
        <f>MIN(G4581,INDEX(Asumsi!$C$5:$C$7,MATCH(I4581,Asumsi!$A$5:$A$7,0)))</f>
        <v>0.05</v>
      </c>
      <c r="S4581" s="43">
        <f t="shared" si="574"/>
        <v>1</v>
      </c>
      <c r="T4581" s="45">
        <f t="shared" si="575"/>
        <v>1890.399999999999</v>
      </c>
      <c r="U4581" s="45">
        <f>IF(L4581=1,F4581*INDEX(Asumsi!$B$5:$B$7,MATCH(I4581,Asumsi!$A$5:$A$7,0))-F4581*R4581,0)</f>
        <v>47260</v>
      </c>
      <c r="V4581" s="45">
        <f>IF(S4581=1,U4581*(1-Asumsi!$B$10),U4581)</f>
        <v>44897</v>
      </c>
    </row>
    <row r="4582" spans="1:22" x14ac:dyDescent="0.35">
      <c r="A4582" s="43">
        <v>27744</v>
      </c>
      <c r="B4582" s="43" t="s">
        <v>209</v>
      </c>
      <c r="C4582" s="43" t="s">
        <v>937</v>
      </c>
      <c r="D4582" s="44">
        <v>40393</v>
      </c>
      <c r="E4582" s="43">
        <v>22</v>
      </c>
      <c r="F4582" s="43">
        <v>213380</v>
      </c>
      <c r="G4582" s="43">
        <v>0.01</v>
      </c>
      <c r="H4582" s="43">
        <v>2134</v>
      </c>
      <c r="I4582" s="43" t="s">
        <v>76</v>
      </c>
      <c r="J4582" s="43" t="s">
        <v>138</v>
      </c>
      <c r="K4582" s="43">
        <f t="shared" si="568"/>
        <v>2010</v>
      </c>
      <c r="L4582" s="43">
        <f t="shared" si="569"/>
        <v>0</v>
      </c>
      <c r="M4582" s="43">
        <f t="shared" si="570"/>
        <v>1</v>
      </c>
      <c r="N4582" s="43">
        <f t="shared" si="571"/>
        <v>1</v>
      </c>
      <c r="O4582" s="43" t="str">
        <f t="shared" si="572"/>
        <v>B: 1-3%</v>
      </c>
      <c r="P4582" s="45">
        <f t="shared" si="573"/>
        <v>0</v>
      </c>
      <c r="Q4582" s="45">
        <f>IF(L4582=1,F4582*INDEX(Asumsi!$B$5:$B$7,MATCH(I4582,Asumsi!$A$5:$A$7,0))-H4582,0)</f>
        <v>0</v>
      </c>
      <c r="R4582" s="46">
        <f>MIN(G4582,INDEX(Asumsi!$C$5:$C$7,MATCH(I4582,Asumsi!$A$5:$A$7,0)))</f>
        <v>0.01</v>
      </c>
      <c r="S4582" s="43">
        <f t="shared" si="574"/>
        <v>0</v>
      </c>
      <c r="T4582" s="45">
        <f t="shared" si="575"/>
        <v>0</v>
      </c>
      <c r="U4582" s="45">
        <f>IF(L4582=1,F4582*INDEX(Asumsi!$B$5:$B$7,MATCH(I4582,Asumsi!$A$5:$A$7,0))-F4582*R4582,0)</f>
        <v>0</v>
      </c>
      <c r="V4582" s="45">
        <f>IF(S4582=1,U4582*(1-Asumsi!$B$10),U4582)</f>
        <v>0</v>
      </c>
    </row>
    <row r="4583" spans="1:22" x14ac:dyDescent="0.35">
      <c r="A4583" s="43">
        <v>27745</v>
      </c>
      <c r="B4583" s="43" t="s">
        <v>202</v>
      </c>
      <c r="C4583" s="43" t="s">
        <v>566</v>
      </c>
      <c r="D4583" s="44">
        <v>40441</v>
      </c>
      <c r="E4583" s="43">
        <v>41</v>
      </c>
      <c r="F4583" s="43">
        <v>12253860</v>
      </c>
      <c r="G4583" s="43">
        <v>0.01</v>
      </c>
      <c r="H4583" s="43">
        <v>122539</v>
      </c>
      <c r="I4583" s="43" t="s">
        <v>75</v>
      </c>
      <c r="J4583" s="43" t="s">
        <v>136</v>
      </c>
      <c r="K4583" s="43">
        <f t="shared" si="568"/>
        <v>2010</v>
      </c>
      <c r="L4583" s="43">
        <f t="shared" si="569"/>
        <v>1</v>
      </c>
      <c r="M4583" s="43">
        <f t="shared" si="570"/>
        <v>0</v>
      </c>
      <c r="N4583" s="43">
        <f t="shared" si="571"/>
        <v>1</v>
      </c>
      <c r="O4583" s="43" t="str">
        <f t="shared" si="572"/>
        <v>B: 1-3%</v>
      </c>
      <c r="P4583" s="45">
        <f t="shared" si="573"/>
        <v>12131321</v>
      </c>
      <c r="Q4583" s="45">
        <f>IF(L4583=1,F4583*INDEX(Asumsi!$B$5:$B$7,MATCH(I4583,Asumsi!$A$5:$A$7,0))-H4583,0)</f>
        <v>3553619</v>
      </c>
      <c r="R4583" s="46">
        <f>MIN(G4583,INDEX(Asumsi!$C$5:$C$7,MATCH(I4583,Asumsi!$A$5:$A$7,0)))</f>
        <v>0.01</v>
      </c>
      <c r="S4583" s="43">
        <f t="shared" si="574"/>
        <v>0</v>
      </c>
      <c r="T4583" s="45">
        <f t="shared" si="575"/>
        <v>0</v>
      </c>
      <c r="U4583" s="45">
        <f>IF(L4583=1,F4583*INDEX(Asumsi!$B$5:$B$7,MATCH(I4583,Asumsi!$A$5:$A$7,0))-F4583*R4583,0)</f>
        <v>3553619.4</v>
      </c>
      <c r="V4583" s="45">
        <f>IF(S4583=1,U4583*(1-Asumsi!$B$10),U4583)</f>
        <v>3553619.4</v>
      </c>
    </row>
    <row r="4584" spans="1:22" x14ac:dyDescent="0.35">
      <c r="A4584" s="43">
        <v>28007</v>
      </c>
      <c r="B4584" s="43" t="s">
        <v>202</v>
      </c>
      <c r="C4584" s="43" t="s">
        <v>609</v>
      </c>
      <c r="D4584" s="44">
        <v>40276</v>
      </c>
      <c r="E4584" s="43">
        <v>23</v>
      </c>
      <c r="F4584" s="43">
        <v>257940</v>
      </c>
      <c r="G4584" s="43">
        <v>0.03</v>
      </c>
      <c r="H4584" s="43">
        <v>7738</v>
      </c>
      <c r="I4584" s="43" t="s">
        <v>76</v>
      </c>
      <c r="J4584" s="43" t="s">
        <v>141</v>
      </c>
      <c r="K4584" s="43">
        <f t="shared" si="568"/>
        <v>2010</v>
      </c>
      <c r="L4584" s="43">
        <f t="shared" si="569"/>
        <v>1</v>
      </c>
      <c r="M4584" s="43">
        <f t="shared" si="570"/>
        <v>0</v>
      </c>
      <c r="N4584" s="43">
        <f t="shared" si="571"/>
        <v>1</v>
      </c>
      <c r="O4584" s="43" t="str">
        <f t="shared" si="572"/>
        <v>B: 1-3%</v>
      </c>
      <c r="P4584" s="45">
        <f t="shared" si="573"/>
        <v>250202</v>
      </c>
      <c r="Q4584" s="45">
        <f>IF(L4584=1,F4584*INDEX(Asumsi!$B$5:$B$7,MATCH(I4584,Asumsi!$A$5:$A$7,0))-H4584,0)</f>
        <v>69644</v>
      </c>
      <c r="R4584" s="46">
        <f>MIN(G4584,INDEX(Asumsi!$C$5:$C$7,MATCH(I4584,Asumsi!$A$5:$A$7,0)))</f>
        <v>0.03</v>
      </c>
      <c r="S4584" s="43">
        <f t="shared" si="574"/>
        <v>0</v>
      </c>
      <c r="T4584" s="45">
        <f t="shared" si="575"/>
        <v>0</v>
      </c>
      <c r="U4584" s="45">
        <f>IF(L4584=1,F4584*INDEX(Asumsi!$B$5:$B$7,MATCH(I4584,Asumsi!$A$5:$A$7,0))-F4584*R4584,0)</f>
        <v>69643.8</v>
      </c>
      <c r="V4584" s="45">
        <f>IF(S4584=1,U4584*(1-Asumsi!$B$10),U4584)</f>
        <v>69643.8</v>
      </c>
    </row>
    <row r="4585" spans="1:22" x14ac:dyDescent="0.35">
      <c r="A4585" s="43">
        <v>28129</v>
      </c>
      <c r="B4585" s="43" t="s">
        <v>202</v>
      </c>
      <c r="C4585" s="43" t="s">
        <v>551</v>
      </c>
      <c r="D4585" s="44">
        <v>40934</v>
      </c>
      <c r="E4585" s="43">
        <v>5</v>
      </c>
      <c r="F4585" s="43">
        <v>214820</v>
      </c>
      <c r="G4585" s="43">
        <v>0.05</v>
      </c>
      <c r="H4585" s="43">
        <v>10741</v>
      </c>
      <c r="I4585" s="43" t="s">
        <v>76</v>
      </c>
      <c r="J4585" s="43" t="s">
        <v>145</v>
      </c>
      <c r="K4585" s="43">
        <f t="shared" si="568"/>
        <v>2012</v>
      </c>
      <c r="L4585" s="43">
        <f t="shared" si="569"/>
        <v>1</v>
      </c>
      <c r="M4585" s="43">
        <f t="shared" si="570"/>
        <v>0</v>
      </c>
      <c r="N4585" s="43">
        <f t="shared" si="571"/>
        <v>1</v>
      </c>
      <c r="O4585" s="43" t="str">
        <f t="shared" si="572"/>
        <v>C: 4-6%</v>
      </c>
      <c r="P4585" s="45">
        <f t="shared" si="573"/>
        <v>204079</v>
      </c>
      <c r="Q4585" s="45">
        <f>IF(L4585=1,F4585*INDEX(Asumsi!$B$5:$B$7,MATCH(I4585,Asumsi!$A$5:$A$7,0))-H4585,0)</f>
        <v>53705</v>
      </c>
      <c r="R4585" s="46">
        <f>MIN(G4585,INDEX(Asumsi!$C$5:$C$7,MATCH(I4585,Asumsi!$A$5:$A$7,0)))</f>
        <v>0.05</v>
      </c>
      <c r="S4585" s="43">
        <f t="shared" si="574"/>
        <v>0</v>
      </c>
      <c r="T4585" s="45">
        <f t="shared" si="575"/>
        <v>0</v>
      </c>
      <c r="U4585" s="45">
        <f>IF(L4585=1,F4585*INDEX(Asumsi!$B$5:$B$7,MATCH(I4585,Asumsi!$A$5:$A$7,0))-F4585*R4585,0)</f>
        <v>53705</v>
      </c>
      <c r="V4585" s="45">
        <f>IF(S4585=1,U4585*(1-Asumsi!$B$10),U4585)</f>
        <v>53705</v>
      </c>
    </row>
    <row r="4586" spans="1:22" x14ac:dyDescent="0.35">
      <c r="A4586" s="43">
        <v>28224</v>
      </c>
      <c r="B4586" s="43" t="s">
        <v>202</v>
      </c>
      <c r="C4586" s="43" t="s">
        <v>750</v>
      </c>
      <c r="D4586" s="44">
        <v>41262</v>
      </c>
      <c r="E4586" s="43">
        <v>25</v>
      </c>
      <c r="F4586" s="43">
        <v>326820</v>
      </c>
      <c r="G4586" s="43">
        <v>7.0000000000000007E-2</v>
      </c>
      <c r="H4586" s="43">
        <v>22877</v>
      </c>
      <c r="I4586" s="43" t="s">
        <v>76</v>
      </c>
      <c r="J4586" s="43" t="s">
        <v>138</v>
      </c>
      <c r="K4586" s="43">
        <f t="shared" si="568"/>
        <v>2012</v>
      </c>
      <c r="L4586" s="43">
        <f t="shared" si="569"/>
        <v>1</v>
      </c>
      <c r="M4586" s="43">
        <f t="shared" si="570"/>
        <v>0</v>
      </c>
      <c r="N4586" s="43">
        <f t="shared" si="571"/>
        <v>1</v>
      </c>
      <c r="O4586" s="43" t="str">
        <f t="shared" si="572"/>
        <v>D: 7%+</v>
      </c>
      <c r="P4586" s="45">
        <f t="shared" si="573"/>
        <v>303943</v>
      </c>
      <c r="Q4586" s="45">
        <f>IF(L4586=1,F4586*INDEX(Asumsi!$B$5:$B$7,MATCH(I4586,Asumsi!$A$5:$A$7,0))-H4586,0)</f>
        <v>75169</v>
      </c>
      <c r="R4586" s="46">
        <f>MIN(G4586,INDEX(Asumsi!$C$5:$C$7,MATCH(I4586,Asumsi!$A$5:$A$7,0)))</f>
        <v>0.05</v>
      </c>
      <c r="S4586" s="43">
        <f t="shared" si="574"/>
        <v>1</v>
      </c>
      <c r="T4586" s="45">
        <f t="shared" si="575"/>
        <v>6536.4000000000015</v>
      </c>
      <c r="U4586" s="45">
        <f>IF(L4586=1,F4586*INDEX(Asumsi!$B$5:$B$7,MATCH(I4586,Asumsi!$A$5:$A$7,0))-F4586*R4586,0)</f>
        <v>81705</v>
      </c>
      <c r="V4586" s="45">
        <f>IF(S4586=1,U4586*(1-Asumsi!$B$10),U4586)</f>
        <v>77619.75</v>
      </c>
    </row>
    <row r="4587" spans="1:22" x14ac:dyDescent="0.35">
      <c r="A4587" s="43">
        <v>28354</v>
      </c>
      <c r="B4587" s="43" t="s">
        <v>202</v>
      </c>
      <c r="C4587" s="43" t="s">
        <v>926</v>
      </c>
      <c r="D4587" s="44">
        <v>39899</v>
      </c>
      <c r="E4587" s="43">
        <v>34</v>
      </c>
      <c r="F4587" s="43">
        <v>1015320</v>
      </c>
      <c r="G4587" s="43">
        <v>0.1</v>
      </c>
      <c r="H4587" s="43">
        <v>101532</v>
      </c>
      <c r="I4587" s="43" t="s">
        <v>77</v>
      </c>
      <c r="J4587" s="43" t="s">
        <v>142</v>
      </c>
      <c r="K4587" s="43">
        <f t="shared" si="568"/>
        <v>2009</v>
      </c>
      <c r="L4587" s="43">
        <f t="shared" si="569"/>
        <v>1</v>
      </c>
      <c r="M4587" s="43">
        <f t="shared" si="570"/>
        <v>0</v>
      </c>
      <c r="N4587" s="43">
        <f t="shared" si="571"/>
        <v>1</v>
      </c>
      <c r="O4587" s="43" t="str">
        <f t="shared" si="572"/>
        <v>D: 7%+</v>
      </c>
      <c r="P4587" s="45">
        <f t="shared" si="573"/>
        <v>913788</v>
      </c>
      <c r="Q4587" s="45">
        <f>IF(L4587=1,F4587*INDEX(Asumsi!$B$5:$B$7,MATCH(I4587,Asumsi!$A$5:$A$7,0))-H4587,0)</f>
        <v>203064</v>
      </c>
      <c r="R4587" s="46">
        <f>MIN(G4587,INDEX(Asumsi!$C$5:$C$7,MATCH(I4587,Asumsi!$A$5:$A$7,0)))</f>
        <v>0.05</v>
      </c>
      <c r="S4587" s="43">
        <f t="shared" si="574"/>
        <v>1</v>
      </c>
      <c r="T4587" s="45">
        <f t="shared" si="575"/>
        <v>50766</v>
      </c>
      <c r="U4587" s="45">
        <f>IF(L4587=1,F4587*INDEX(Asumsi!$B$5:$B$7,MATCH(I4587,Asumsi!$A$5:$A$7,0))-F4587*R4587,0)</f>
        <v>253830</v>
      </c>
      <c r="V4587" s="45">
        <f>IF(S4587=1,U4587*(1-Asumsi!$B$10),U4587)</f>
        <v>241138.5</v>
      </c>
    </row>
    <row r="4588" spans="1:22" x14ac:dyDescent="0.35">
      <c r="A4588" s="43">
        <v>28387</v>
      </c>
      <c r="B4588" s="43" t="s">
        <v>209</v>
      </c>
      <c r="C4588" s="43" t="s">
        <v>573</v>
      </c>
      <c r="D4588" s="44">
        <v>41089</v>
      </c>
      <c r="E4588" s="43">
        <v>37</v>
      </c>
      <c r="F4588" s="43">
        <v>6425940</v>
      </c>
      <c r="G4588" s="43">
        <v>0.03</v>
      </c>
      <c r="H4588" s="43">
        <v>192778</v>
      </c>
      <c r="I4588" s="43" t="s">
        <v>76</v>
      </c>
      <c r="J4588" s="43" t="s">
        <v>146</v>
      </c>
      <c r="K4588" s="43">
        <f t="shared" si="568"/>
        <v>2012</v>
      </c>
      <c r="L4588" s="43">
        <f t="shared" si="569"/>
        <v>0</v>
      </c>
      <c r="M4588" s="43">
        <f t="shared" si="570"/>
        <v>1</v>
      </c>
      <c r="N4588" s="43">
        <f t="shared" si="571"/>
        <v>1</v>
      </c>
      <c r="O4588" s="43" t="str">
        <f t="shared" si="572"/>
        <v>B: 1-3%</v>
      </c>
      <c r="P4588" s="45">
        <f t="shared" si="573"/>
        <v>0</v>
      </c>
      <c r="Q4588" s="45">
        <f>IF(L4588=1,F4588*INDEX(Asumsi!$B$5:$B$7,MATCH(I4588,Asumsi!$A$5:$A$7,0))-H4588,0)</f>
        <v>0</v>
      </c>
      <c r="R4588" s="46">
        <f>MIN(G4588,INDEX(Asumsi!$C$5:$C$7,MATCH(I4588,Asumsi!$A$5:$A$7,0)))</f>
        <v>0.03</v>
      </c>
      <c r="S4588" s="43">
        <f t="shared" si="574"/>
        <v>0</v>
      </c>
      <c r="T4588" s="45">
        <f t="shared" si="575"/>
        <v>0</v>
      </c>
      <c r="U4588" s="45">
        <f>IF(L4588=1,F4588*INDEX(Asumsi!$B$5:$B$7,MATCH(I4588,Asumsi!$A$5:$A$7,0))-F4588*R4588,0)</f>
        <v>0</v>
      </c>
      <c r="V4588" s="45">
        <f>IF(S4588=1,U4588*(1-Asumsi!$B$10),U4588)</f>
        <v>0</v>
      </c>
    </row>
    <row r="4589" spans="1:22" x14ac:dyDescent="0.35">
      <c r="A4589" s="43">
        <v>28485</v>
      </c>
      <c r="B4589" s="43" t="s">
        <v>202</v>
      </c>
      <c r="C4589" s="43" t="s">
        <v>558</v>
      </c>
      <c r="D4589" s="44">
        <v>40920</v>
      </c>
      <c r="E4589" s="43">
        <v>12</v>
      </c>
      <c r="F4589" s="43">
        <v>98360</v>
      </c>
      <c r="G4589" s="43">
        <v>7.0000000000000007E-2</v>
      </c>
      <c r="H4589" s="43">
        <v>6885</v>
      </c>
      <c r="I4589" s="43" t="s">
        <v>76</v>
      </c>
      <c r="J4589" s="43" t="s">
        <v>147</v>
      </c>
      <c r="K4589" s="43">
        <f t="shared" si="568"/>
        <v>2012</v>
      </c>
      <c r="L4589" s="43">
        <f t="shared" si="569"/>
        <v>1</v>
      </c>
      <c r="M4589" s="43">
        <f t="shared" si="570"/>
        <v>0</v>
      </c>
      <c r="N4589" s="43">
        <f t="shared" si="571"/>
        <v>1</v>
      </c>
      <c r="O4589" s="43" t="str">
        <f t="shared" si="572"/>
        <v>D: 7%+</v>
      </c>
      <c r="P4589" s="45">
        <f t="shared" si="573"/>
        <v>91475</v>
      </c>
      <c r="Q4589" s="45">
        <f>IF(L4589=1,F4589*INDEX(Asumsi!$B$5:$B$7,MATCH(I4589,Asumsi!$A$5:$A$7,0))-H4589,0)</f>
        <v>22623</v>
      </c>
      <c r="R4589" s="46">
        <f>MIN(G4589,INDEX(Asumsi!$C$5:$C$7,MATCH(I4589,Asumsi!$A$5:$A$7,0)))</f>
        <v>0.05</v>
      </c>
      <c r="S4589" s="43">
        <f t="shared" si="574"/>
        <v>1</v>
      </c>
      <c r="T4589" s="45">
        <f t="shared" si="575"/>
        <v>1967.2000000000003</v>
      </c>
      <c r="U4589" s="45">
        <f>IF(L4589=1,F4589*INDEX(Asumsi!$B$5:$B$7,MATCH(I4589,Asumsi!$A$5:$A$7,0))-F4589*R4589,0)</f>
        <v>24590</v>
      </c>
      <c r="V4589" s="45">
        <f>IF(S4589=1,U4589*(1-Asumsi!$B$10),U4589)</f>
        <v>23360.5</v>
      </c>
    </row>
    <row r="4590" spans="1:22" x14ac:dyDescent="0.35">
      <c r="A4590" s="43">
        <v>28643</v>
      </c>
      <c r="B4590" s="43" t="s">
        <v>202</v>
      </c>
      <c r="C4590" s="43" t="s">
        <v>917</v>
      </c>
      <c r="D4590" s="44">
        <v>40295</v>
      </c>
      <c r="E4590" s="43">
        <v>16</v>
      </c>
      <c r="F4590" s="43">
        <v>1319000</v>
      </c>
      <c r="G4590" s="43">
        <v>0.09</v>
      </c>
      <c r="H4590" s="43">
        <v>118710</v>
      </c>
      <c r="I4590" s="43" t="s">
        <v>76</v>
      </c>
      <c r="J4590" s="43" t="s">
        <v>138</v>
      </c>
      <c r="K4590" s="43">
        <f t="shared" si="568"/>
        <v>2010</v>
      </c>
      <c r="L4590" s="43">
        <f t="shared" si="569"/>
        <v>1</v>
      </c>
      <c r="M4590" s="43">
        <f t="shared" si="570"/>
        <v>0</v>
      </c>
      <c r="N4590" s="43">
        <f t="shared" si="571"/>
        <v>1</v>
      </c>
      <c r="O4590" s="43" t="str">
        <f t="shared" si="572"/>
        <v>D: 7%+</v>
      </c>
      <c r="P4590" s="45">
        <f t="shared" si="573"/>
        <v>1200290</v>
      </c>
      <c r="Q4590" s="45">
        <f>IF(L4590=1,F4590*INDEX(Asumsi!$B$5:$B$7,MATCH(I4590,Asumsi!$A$5:$A$7,0))-H4590,0)</f>
        <v>276990</v>
      </c>
      <c r="R4590" s="46">
        <f>MIN(G4590,INDEX(Asumsi!$C$5:$C$7,MATCH(I4590,Asumsi!$A$5:$A$7,0)))</f>
        <v>0.05</v>
      </c>
      <c r="S4590" s="43">
        <f t="shared" si="574"/>
        <v>1</v>
      </c>
      <c r="T4590" s="45">
        <f t="shared" si="575"/>
        <v>52759.999999999993</v>
      </c>
      <c r="U4590" s="45">
        <f>IF(L4590=1,F4590*INDEX(Asumsi!$B$5:$B$7,MATCH(I4590,Asumsi!$A$5:$A$7,0))-F4590*R4590,0)</f>
        <v>329750</v>
      </c>
      <c r="V4590" s="45">
        <f>IF(S4590=1,U4590*(1-Asumsi!$B$10),U4590)</f>
        <v>313262.5</v>
      </c>
    </row>
    <row r="4591" spans="1:22" x14ac:dyDescent="0.35">
      <c r="A4591" s="43">
        <v>28737</v>
      </c>
      <c r="B4591" s="43" t="s">
        <v>202</v>
      </c>
      <c r="C4591" s="43" t="s">
        <v>566</v>
      </c>
      <c r="D4591" s="44">
        <v>40819</v>
      </c>
      <c r="E4591" s="43">
        <v>50</v>
      </c>
      <c r="F4591" s="43">
        <v>826740</v>
      </c>
      <c r="G4591" s="43">
        <v>0.04</v>
      </c>
      <c r="H4591" s="43">
        <v>33070</v>
      </c>
      <c r="I4591" s="43" t="s">
        <v>76</v>
      </c>
      <c r="J4591" s="43" t="s">
        <v>148</v>
      </c>
      <c r="K4591" s="43">
        <f t="shared" si="568"/>
        <v>2011</v>
      </c>
      <c r="L4591" s="43">
        <f t="shared" si="569"/>
        <v>1</v>
      </c>
      <c r="M4591" s="43">
        <f t="shared" si="570"/>
        <v>0</v>
      </c>
      <c r="N4591" s="43">
        <f t="shared" si="571"/>
        <v>1</v>
      </c>
      <c r="O4591" s="43" t="str">
        <f t="shared" si="572"/>
        <v>C: 4-6%</v>
      </c>
      <c r="P4591" s="45">
        <f t="shared" si="573"/>
        <v>793670</v>
      </c>
      <c r="Q4591" s="45">
        <f>IF(L4591=1,F4591*INDEX(Asumsi!$B$5:$B$7,MATCH(I4591,Asumsi!$A$5:$A$7,0))-H4591,0)</f>
        <v>214952</v>
      </c>
      <c r="R4591" s="46">
        <f>MIN(G4591,INDEX(Asumsi!$C$5:$C$7,MATCH(I4591,Asumsi!$A$5:$A$7,0)))</f>
        <v>0.04</v>
      </c>
      <c r="S4591" s="43">
        <f t="shared" si="574"/>
        <v>0</v>
      </c>
      <c r="T4591" s="45">
        <f t="shared" si="575"/>
        <v>0</v>
      </c>
      <c r="U4591" s="45">
        <f>IF(L4591=1,F4591*INDEX(Asumsi!$B$5:$B$7,MATCH(I4591,Asumsi!$A$5:$A$7,0))-F4591*R4591,0)</f>
        <v>214952.4</v>
      </c>
      <c r="V4591" s="45">
        <f>IF(S4591=1,U4591*(1-Asumsi!$B$10),U4591)</f>
        <v>214952.4</v>
      </c>
    </row>
    <row r="4592" spans="1:22" x14ac:dyDescent="0.35">
      <c r="A4592" s="43">
        <v>28807</v>
      </c>
      <c r="B4592" s="43" t="s">
        <v>202</v>
      </c>
      <c r="C4592" s="43" t="s">
        <v>476</v>
      </c>
      <c r="D4592" s="44">
        <v>40633</v>
      </c>
      <c r="E4592" s="43">
        <v>9</v>
      </c>
      <c r="F4592" s="43">
        <v>118700</v>
      </c>
      <c r="G4592" s="43">
        <v>0.02</v>
      </c>
      <c r="H4592" s="43">
        <v>2374</v>
      </c>
      <c r="I4592" s="43" t="s">
        <v>76</v>
      </c>
      <c r="J4592" s="43" t="s">
        <v>145</v>
      </c>
      <c r="K4592" s="43">
        <f t="shared" si="568"/>
        <v>2011</v>
      </c>
      <c r="L4592" s="43">
        <f t="shared" si="569"/>
        <v>1</v>
      </c>
      <c r="M4592" s="43">
        <f t="shared" si="570"/>
        <v>0</v>
      </c>
      <c r="N4592" s="43">
        <f t="shared" si="571"/>
        <v>1</v>
      </c>
      <c r="O4592" s="43" t="str">
        <f t="shared" si="572"/>
        <v>B: 1-3%</v>
      </c>
      <c r="P4592" s="45">
        <f t="shared" si="573"/>
        <v>116326</v>
      </c>
      <c r="Q4592" s="45">
        <f>IF(L4592=1,F4592*INDEX(Asumsi!$B$5:$B$7,MATCH(I4592,Asumsi!$A$5:$A$7,0))-H4592,0)</f>
        <v>33236</v>
      </c>
      <c r="R4592" s="46">
        <f>MIN(G4592,INDEX(Asumsi!$C$5:$C$7,MATCH(I4592,Asumsi!$A$5:$A$7,0)))</f>
        <v>0.02</v>
      </c>
      <c r="S4592" s="43">
        <f t="shared" si="574"/>
        <v>0</v>
      </c>
      <c r="T4592" s="45">
        <f t="shared" si="575"/>
        <v>0</v>
      </c>
      <c r="U4592" s="45">
        <f>IF(L4592=1,F4592*INDEX(Asumsi!$B$5:$B$7,MATCH(I4592,Asumsi!$A$5:$A$7,0))-F4592*R4592,0)</f>
        <v>33236</v>
      </c>
      <c r="V4592" s="45">
        <f>IF(S4592=1,U4592*(1-Asumsi!$B$10),U4592)</f>
        <v>33236</v>
      </c>
    </row>
    <row r="4593" spans="1:22" x14ac:dyDescent="0.35">
      <c r="A4593" s="43">
        <v>28832</v>
      </c>
      <c r="B4593" s="43" t="s">
        <v>202</v>
      </c>
      <c r="C4593" s="43" t="s">
        <v>926</v>
      </c>
      <c r="D4593" s="44">
        <v>40445</v>
      </c>
      <c r="E4593" s="43">
        <v>46</v>
      </c>
      <c r="F4593" s="43">
        <v>3001680</v>
      </c>
      <c r="G4593" s="43">
        <v>0.1</v>
      </c>
      <c r="H4593" s="43">
        <v>300168</v>
      </c>
      <c r="I4593" s="43" t="s">
        <v>76</v>
      </c>
      <c r="J4593" s="43" t="s">
        <v>146</v>
      </c>
      <c r="K4593" s="43">
        <f t="shared" si="568"/>
        <v>2010</v>
      </c>
      <c r="L4593" s="43">
        <f t="shared" si="569"/>
        <v>1</v>
      </c>
      <c r="M4593" s="43">
        <f t="shared" si="570"/>
        <v>0</v>
      </c>
      <c r="N4593" s="43">
        <f t="shared" si="571"/>
        <v>1</v>
      </c>
      <c r="O4593" s="43" t="str">
        <f t="shared" si="572"/>
        <v>D: 7%+</v>
      </c>
      <c r="P4593" s="45">
        <f t="shared" si="573"/>
        <v>2701512</v>
      </c>
      <c r="Q4593" s="45">
        <f>IF(L4593=1,F4593*INDEX(Asumsi!$B$5:$B$7,MATCH(I4593,Asumsi!$A$5:$A$7,0))-H4593,0)</f>
        <v>600336</v>
      </c>
      <c r="R4593" s="46">
        <f>MIN(G4593,INDEX(Asumsi!$C$5:$C$7,MATCH(I4593,Asumsi!$A$5:$A$7,0)))</f>
        <v>0.05</v>
      </c>
      <c r="S4593" s="43">
        <f t="shared" si="574"/>
        <v>1</v>
      </c>
      <c r="T4593" s="45">
        <f t="shared" si="575"/>
        <v>150084</v>
      </c>
      <c r="U4593" s="45">
        <f>IF(L4593=1,F4593*INDEX(Asumsi!$B$5:$B$7,MATCH(I4593,Asumsi!$A$5:$A$7,0))-F4593*R4593,0)</f>
        <v>750420</v>
      </c>
      <c r="V4593" s="45">
        <f>IF(S4593=1,U4593*(1-Asumsi!$B$10),U4593)</f>
        <v>712899</v>
      </c>
    </row>
    <row r="4594" spans="1:22" x14ac:dyDescent="0.35">
      <c r="A4594" s="43">
        <v>28933</v>
      </c>
      <c r="B4594" s="43" t="s">
        <v>202</v>
      </c>
      <c r="C4594" s="43" t="s">
        <v>591</v>
      </c>
      <c r="D4594" s="44">
        <v>40003</v>
      </c>
      <c r="E4594" s="43">
        <v>1</v>
      </c>
      <c r="F4594" s="43">
        <v>22320</v>
      </c>
      <c r="G4594" s="43">
        <v>0.01</v>
      </c>
      <c r="H4594" s="43">
        <v>223</v>
      </c>
      <c r="I4594" s="43" t="s">
        <v>76</v>
      </c>
      <c r="J4594" s="43" t="s">
        <v>146</v>
      </c>
      <c r="K4594" s="43">
        <f t="shared" si="568"/>
        <v>2009</v>
      </c>
      <c r="L4594" s="43">
        <f t="shared" si="569"/>
        <v>1</v>
      </c>
      <c r="M4594" s="43">
        <f t="shared" si="570"/>
        <v>0</v>
      </c>
      <c r="N4594" s="43">
        <f t="shared" si="571"/>
        <v>1</v>
      </c>
      <c r="O4594" s="43" t="str">
        <f t="shared" si="572"/>
        <v>B: 1-3%</v>
      </c>
      <c r="P4594" s="45">
        <f t="shared" si="573"/>
        <v>22097</v>
      </c>
      <c r="Q4594" s="45">
        <f>IF(L4594=1,F4594*INDEX(Asumsi!$B$5:$B$7,MATCH(I4594,Asumsi!$A$5:$A$7,0))-H4594,0)</f>
        <v>6473</v>
      </c>
      <c r="R4594" s="46">
        <f>MIN(G4594,INDEX(Asumsi!$C$5:$C$7,MATCH(I4594,Asumsi!$A$5:$A$7,0)))</f>
        <v>0.01</v>
      </c>
      <c r="S4594" s="43">
        <f t="shared" si="574"/>
        <v>0</v>
      </c>
      <c r="T4594" s="45">
        <f t="shared" si="575"/>
        <v>0</v>
      </c>
      <c r="U4594" s="45">
        <f>IF(L4594=1,F4594*INDEX(Asumsi!$B$5:$B$7,MATCH(I4594,Asumsi!$A$5:$A$7,0))-F4594*R4594,0)</f>
        <v>6472.8</v>
      </c>
      <c r="V4594" s="45">
        <f>IF(S4594=1,U4594*(1-Asumsi!$B$10),U4594)</f>
        <v>6472.8</v>
      </c>
    </row>
    <row r="4595" spans="1:22" x14ac:dyDescent="0.35">
      <c r="A4595" s="43">
        <v>29090</v>
      </c>
      <c r="B4595" s="43" t="s">
        <v>202</v>
      </c>
      <c r="C4595" s="43" t="s">
        <v>547</v>
      </c>
      <c r="D4595" s="44">
        <v>40924</v>
      </c>
      <c r="E4595" s="43">
        <v>24</v>
      </c>
      <c r="F4595" s="43">
        <v>198200</v>
      </c>
      <c r="G4595" s="43">
        <v>0.02</v>
      </c>
      <c r="H4595" s="43">
        <v>3964</v>
      </c>
      <c r="I4595" s="43" t="s">
        <v>76</v>
      </c>
      <c r="J4595" s="43" t="s">
        <v>149</v>
      </c>
      <c r="K4595" s="43">
        <f t="shared" si="568"/>
        <v>2012</v>
      </c>
      <c r="L4595" s="43">
        <f t="shared" si="569"/>
        <v>1</v>
      </c>
      <c r="M4595" s="43">
        <f t="shared" si="570"/>
        <v>0</v>
      </c>
      <c r="N4595" s="43">
        <f t="shared" si="571"/>
        <v>1</v>
      </c>
      <c r="O4595" s="43" t="str">
        <f t="shared" si="572"/>
        <v>B: 1-3%</v>
      </c>
      <c r="P4595" s="45">
        <f t="shared" si="573"/>
        <v>194236</v>
      </c>
      <c r="Q4595" s="45">
        <f>IF(L4595=1,F4595*INDEX(Asumsi!$B$5:$B$7,MATCH(I4595,Asumsi!$A$5:$A$7,0))-H4595,0)</f>
        <v>55496</v>
      </c>
      <c r="R4595" s="46">
        <f>MIN(G4595,INDEX(Asumsi!$C$5:$C$7,MATCH(I4595,Asumsi!$A$5:$A$7,0)))</f>
        <v>0.02</v>
      </c>
      <c r="S4595" s="43">
        <f t="shared" si="574"/>
        <v>0</v>
      </c>
      <c r="T4595" s="45">
        <f t="shared" si="575"/>
        <v>0</v>
      </c>
      <c r="U4595" s="45">
        <f>IF(L4595=1,F4595*INDEX(Asumsi!$B$5:$B$7,MATCH(I4595,Asumsi!$A$5:$A$7,0))-F4595*R4595,0)</f>
        <v>55496</v>
      </c>
      <c r="V4595" s="45">
        <f>IF(S4595=1,U4595*(1-Asumsi!$B$10),U4595)</f>
        <v>55496</v>
      </c>
    </row>
    <row r="4596" spans="1:22" x14ac:dyDescent="0.35">
      <c r="A4596" s="43">
        <v>29221</v>
      </c>
      <c r="B4596" s="43" t="s">
        <v>202</v>
      </c>
      <c r="C4596" s="43" t="s">
        <v>553</v>
      </c>
      <c r="D4596" s="44">
        <v>41058</v>
      </c>
      <c r="E4596" s="43">
        <v>41</v>
      </c>
      <c r="F4596" s="43">
        <v>650660</v>
      </c>
      <c r="G4596" s="43">
        <v>0</v>
      </c>
      <c r="H4596" s="43">
        <v>0</v>
      </c>
      <c r="I4596" s="43" t="s">
        <v>76</v>
      </c>
      <c r="J4596" s="43" t="s">
        <v>145</v>
      </c>
      <c r="K4596" s="43">
        <f t="shared" si="568"/>
        <v>2012</v>
      </c>
      <c r="L4596" s="43">
        <f t="shared" si="569"/>
        <v>1</v>
      </c>
      <c r="M4596" s="43">
        <f t="shared" si="570"/>
        <v>0</v>
      </c>
      <c r="N4596" s="43">
        <f t="shared" si="571"/>
        <v>1</v>
      </c>
      <c r="O4596" s="43" t="str">
        <f t="shared" si="572"/>
        <v>A: 0%</v>
      </c>
      <c r="P4596" s="45">
        <f t="shared" si="573"/>
        <v>650660</v>
      </c>
      <c r="Q4596" s="45">
        <f>IF(L4596=1,F4596*INDEX(Asumsi!$B$5:$B$7,MATCH(I4596,Asumsi!$A$5:$A$7,0))-H4596,0)</f>
        <v>195198</v>
      </c>
      <c r="R4596" s="46">
        <f>MIN(G4596,INDEX(Asumsi!$C$5:$C$7,MATCH(I4596,Asumsi!$A$5:$A$7,0)))</f>
        <v>0</v>
      </c>
      <c r="S4596" s="43">
        <f t="shared" si="574"/>
        <v>0</v>
      </c>
      <c r="T4596" s="45">
        <f t="shared" si="575"/>
        <v>0</v>
      </c>
      <c r="U4596" s="45">
        <f>IF(L4596=1,F4596*INDEX(Asumsi!$B$5:$B$7,MATCH(I4596,Asumsi!$A$5:$A$7,0))-F4596*R4596,0)</f>
        <v>195198</v>
      </c>
      <c r="V4596" s="45">
        <f>IF(S4596=1,U4596*(1-Asumsi!$B$10),U4596)</f>
        <v>195198</v>
      </c>
    </row>
    <row r="4597" spans="1:22" x14ac:dyDescent="0.35">
      <c r="A4597" s="43">
        <v>29284</v>
      </c>
      <c r="B4597" s="43" t="s">
        <v>202</v>
      </c>
      <c r="C4597" s="43" t="s">
        <v>629</v>
      </c>
      <c r="D4597" s="44">
        <v>39913</v>
      </c>
      <c r="E4597" s="43">
        <v>20</v>
      </c>
      <c r="F4597" s="43">
        <v>12898112</v>
      </c>
      <c r="G4597" s="43">
        <v>0.01</v>
      </c>
      <c r="H4597" s="43">
        <v>128981</v>
      </c>
      <c r="I4597" s="43" t="s">
        <v>75</v>
      </c>
      <c r="J4597" s="43" t="s">
        <v>136</v>
      </c>
      <c r="K4597" s="43">
        <f t="shared" si="568"/>
        <v>2009</v>
      </c>
      <c r="L4597" s="43">
        <f t="shared" si="569"/>
        <v>1</v>
      </c>
      <c r="M4597" s="43">
        <f t="shared" si="570"/>
        <v>0</v>
      </c>
      <c r="N4597" s="43">
        <f t="shared" si="571"/>
        <v>1</v>
      </c>
      <c r="O4597" s="43" t="str">
        <f t="shared" si="572"/>
        <v>B: 1-3%</v>
      </c>
      <c r="P4597" s="45">
        <f t="shared" si="573"/>
        <v>12769131</v>
      </c>
      <c r="Q4597" s="45">
        <f>IF(L4597=1,F4597*INDEX(Asumsi!$B$5:$B$7,MATCH(I4597,Asumsi!$A$5:$A$7,0))-H4597,0)</f>
        <v>3740452.5999999996</v>
      </c>
      <c r="R4597" s="46">
        <f>MIN(G4597,INDEX(Asumsi!$C$5:$C$7,MATCH(I4597,Asumsi!$A$5:$A$7,0)))</f>
        <v>0.01</v>
      </c>
      <c r="S4597" s="43">
        <f t="shared" si="574"/>
        <v>0</v>
      </c>
      <c r="T4597" s="45">
        <f t="shared" si="575"/>
        <v>0</v>
      </c>
      <c r="U4597" s="45">
        <f>IF(L4597=1,F4597*INDEX(Asumsi!$B$5:$B$7,MATCH(I4597,Asumsi!$A$5:$A$7,0))-F4597*R4597,0)</f>
        <v>3740452.4799999995</v>
      </c>
      <c r="V4597" s="45">
        <f>IF(S4597=1,U4597*(1-Asumsi!$B$10),U4597)</f>
        <v>3740452.4799999995</v>
      </c>
    </row>
    <row r="4598" spans="1:22" x14ac:dyDescent="0.35">
      <c r="A4598" s="43">
        <v>29505</v>
      </c>
      <c r="B4598" s="43" t="s">
        <v>209</v>
      </c>
      <c r="C4598" s="43" t="s">
        <v>566</v>
      </c>
      <c r="D4598" s="44">
        <v>41270</v>
      </c>
      <c r="E4598" s="43">
        <v>22</v>
      </c>
      <c r="F4598" s="43">
        <v>90420</v>
      </c>
      <c r="G4598" s="43">
        <v>0.02</v>
      </c>
      <c r="H4598" s="43">
        <v>1808</v>
      </c>
      <c r="I4598" s="43" t="s">
        <v>76</v>
      </c>
      <c r="J4598" s="43" t="s">
        <v>147</v>
      </c>
      <c r="K4598" s="43">
        <f t="shared" si="568"/>
        <v>2012</v>
      </c>
      <c r="L4598" s="43">
        <f t="shared" si="569"/>
        <v>0</v>
      </c>
      <c r="M4598" s="43">
        <f t="shared" si="570"/>
        <v>1</v>
      </c>
      <c r="N4598" s="43">
        <f t="shared" si="571"/>
        <v>1</v>
      </c>
      <c r="O4598" s="43" t="str">
        <f t="shared" si="572"/>
        <v>B: 1-3%</v>
      </c>
      <c r="P4598" s="45">
        <f t="shared" si="573"/>
        <v>0</v>
      </c>
      <c r="Q4598" s="45">
        <f>IF(L4598=1,F4598*INDEX(Asumsi!$B$5:$B$7,MATCH(I4598,Asumsi!$A$5:$A$7,0))-H4598,0)</f>
        <v>0</v>
      </c>
      <c r="R4598" s="46">
        <f>MIN(G4598,INDEX(Asumsi!$C$5:$C$7,MATCH(I4598,Asumsi!$A$5:$A$7,0)))</f>
        <v>0.02</v>
      </c>
      <c r="S4598" s="43">
        <f t="shared" si="574"/>
        <v>0</v>
      </c>
      <c r="T4598" s="45">
        <f t="shared" si="575"/>
        <v>0</v>
      </c>
      <c r="U4598" s="45">
        <f>IF(L4598=1,F4598*INDEX(Asumsi!$B$5:$B$7,MATCH(I4598,Asumsi!$A$5:$A$7,0))-F4598*R4598,0)</f>
        <v>0</v>
      </c>
      <c r="V4598" s="45">
        <f>IF(S4598=1,U4598*(1-Asumsi!$B$10),U4598)</f>
        <v>0</v>
      </c>
    </row>
    <row r="4599" spans="1:22" x14ac:dyDescent="0.35">
      <c r="A4599" s="43">
        <v>29831</v>
      </c>
      <c r="B4599" s="43" t="s">
        <v>202</v>
      </c>
      <c r="C4599" s="43" t="s">
        <v>577</v>
      </c>
      <c r="D4599" s="44">
        <v>40997</v>
      </c>
      <c r="E4599" s="43">
        <v>29</v>
      </c>
      <c r="F4599" s="43">
        <v>4350440</v>
      </c>
      <c r="G4599" s="43">
        <v>0</v>
      </c>
      <c r="H4599" s="43">
        <v>0</v>
      </c>
      <c r="I4599" s="43" t="s">
        <v>76</v>
      </c>
      <c r="J4599" s="43" t="s">
        <v>141</v>
      </c>
      <c r="K4599" s="43">
        <f t="shared" si="568"/>
        <v>2012</v>
      </c>
      <c r="L4599" s="43">
        <f t="shared" si="569"/>
        <v>1</v>
      </c>
      <c r="M4599" s="43">
        <f t="shared" si="570"/>
        <v>0</v>
      </c>
      <c r="N4599" s="43">
        <f t="shared" si="571"/>
        <v>1</v>
      </c>
      <c r="O4599" s="43" t="str">
        <f t="shared" si="572"/>
        <v>A: 0%</v>
      </c>
      <c r="P4599" s="45">
        <f t="shared" si="573"/>
        <v>4350440</v>
      </c>
      <c r="Q4599" s="45">
        <f>IF(L4599=1,F4599*INDEX(Asumsi!$B$5:$B$7,MATCH(I4599,Asumsi!$A$5:$A$7,0))-H4599,0)</f>
        <v>1305132</v>
      </c>
      <c r="R4599" s="46">
        <f>MIN(G4599,INDEX(Asumsi!$C$5:$C$7,MATCH(I4599,Asumsi!$A$5:$A$7,0)))</f>
        <v>0</v>
      </c>
      <c r="S4599" s="43">
        <f t="shared" si="574"/>
        <v>0</v>
      </c>
      <c r="T4599" s="45">
        <f t="shared" si="575"/>
        <v>0</v>
      </c>
      <c r="U4599" s="45">
        <f>IF(L4599=1,F4599*INDEX(Asumsi!$B$5:$B$7,MATCH(I4599,Asumsi!$A$5:$A$7,0))-F4599*R4599,0)</f>
        <v>1305132</v>
      </c>
      <c r="V4599" s="45">
        <f>IF(S4599=1,U4599*(1-Asumsi!$B$10),U4599)</f>
        <v>1305132</v>
      </c>
    </row>
    <row r="4600" spans="1:22" x14ac:dyDescent="0.35">
      <c r="A4600" s="43">
        <v>30759</v>
      </c>
      <c r="B4600" s="43" t="s">
        <v>202</v>
      </c>
      <c r="C4600" s="43" t="s">
        <v>566</v>
      </c>
      <c r="D4600" s="44">
        <v>39941</v>
      </c>
      <c r="E4600" s="43">
        <v>2</v>
      </c>
      <c r="F4600" s="43">
        <v>129580</v>
      </c>
      <c r="G4600" s="43">
        <v>0.03</v>
      </c>
      <c r="H4600" s="43">
        <v>3887</v>
      </c>
      <c r="I4600" s="43" t="s">
        <v>75</v>
      </c>
      <c r="J4600" s="43" t="s">
        <v>144</v>
      </c>
      <c r="K4600" s="43">
        <f t="shared" si="568"/>
        <v>2009</v>
      </c>
      <c r="L4600" s="43">
        <f t="shared" si="569"/>
        <v>1</v>
      </c>
      <c r="M4600" s="43">
        <f t="shared" si="570"/>
        <v>0</v>
      </c>
      <c r="N4600" s="43">
        <f t="shared" si="571"/>
        <v>1</v>
      </c>
      <c r="O4600" s="43" t="str">
        <f t="shared" si="572"/>
        <v>B: 1-3%</v>
      </c>
      <c r="P4600" s="45">
        <f t="shared" si="573"/>
        <v>125693</v>
      </c>
      <c r="Q4600" s="45">
        <f>IF(L4600=1,F4600*INDEX(Asumsi!$B$5:$B$7,MATCH(I4600,Asumsi!$A$5:$A$7,0))-H4600,0)</f>
        <v>34987</v>
      </c>
      <c r="R4600" s="46">
        <f>MIN(G4600,INDEX(Asumsi!$C$5:$C$7,MATCH(I4600,Asumsi!$A$5:$A$7,0)))</f>
        <v>0.03</v>
      </c>
      <c r="S4600" s="43">
        <f t="shared" si="574"/>
        <v>0</v>
      </c>
      <c r="T4600" s="45">
        <f t="shared" si="575"/>
        <v>0</v>
      </c>
      <c r="U4600" s="45">
        <f>IF(L4600=1,F4600*INDEX(Asumsi!$B$5:$B$7,MATCH(I4600,Asumsi!$A$5:$A$7,0))-F4600*R4600,0)</f>
        <v>34986.6</v>
      </c>
      <c r="V4600" s="45">
        <f>IF(S4600=1,U4600*(1-Asumsi!$B$10),U4600)</f>
        <v>34986.6</v>
      </c>
    </row>
    <row r="4601" spans="1:22" x14ac:dyDescent="0.35">
      <c r="A4601" s="43">
        <v>30848</v>
      </c>
      <c r="B4601" s="43" t="s">
        <v>202</v>
      </c>
      <c r="C4601" s="43" t="s">
        <v>656</v>
      </c>
      <c r="D4601" s="44">
        <v>40664</v>
      </c>
      <c r="E4601" s="43">
        <v>13</v>
      </c>
      <c r="F4601" s="43">
        <v>8648580</v>
      </c>
      <c r="G4601" s="43">
        <v>0.09</v>
      </c>
      <c r="H4601" s="43">
        <v>778372</v>
      </c>
      <c r="I4601" s="43" t="s">
        <v>75</v>
      </c>
      <c r="J4601" s="43" t="s">
        <v>136</v>
      </c>
      <c r="K4601" s="43">
        <f t="shared" si="568"/>
        <v>2011</v>
      </c>
      <c r="L4601" s="43">
        <f t="shared" si="569"/>
        <v>1</v>
      </c>
      <c r="M4601" s="43">
        <f t="shared" si="570"/>
        <v>0</v>
      </c>
      <c r="N4601" s="43">
        <f t="shared" si="571"/>
        <v>1</v>
      </c>
      <c r="O4601" s="43" t="str">
        <f t="shared" si="572"/>
        <v>D: 7%+</v>
      </c>
      <c r="P4601" s="45">
        <f t="shared" si="573"/>
        <v>7870208</v>
      </c>
      <c r="Q4601" s="45">
        <f>IF(L4601=1,F4601*INDEX(Asumsi!$B$5:$B$7,MATCH(I4601,Asumsi!$A$5:$A$7,0))-H4601,0)</f>
        <v>1816202</v>
      </c>
      <c r="R4601" s="46">
        <f>MIN(G4601,INDEX(Asumsi!$C$5:$C$7,MATCH(I4601,Asumsi!$A$5:$A$7,0)))</f>
        <v>0.03</v>
      </c>
      <c r="S4601" s="43">
        <f t="shared" si="574"/>
        <v>1</v>
      </c>
      <c r="T4601" s="45">
        <f t="shared" si="575"/>
        <v>518914.8</v>
      </c>
      <c r="U4601" s="45">
        <f>IF(L4601=1,F4601*INDEX(Asumsi!$B$5:$B$7,MATCH(I4601,Asumsi!$A$5:$A$7,0))-F4601*R4601,0)</f>
        <v>2335116.6</v>
      </c>
      <c r="V4601" s="45">
        <f>IF(S4601=1,U4601*(1-Asumsi!$B$10),U4601)</f>
        <v>2218360.77</v>
      </c>
    </row>
    <row r="4602" spans="1:22" x14ac:dyDescent="0.35">
      <c r="A4602" s="43">
        <v>30885</v>
      </c>
      <c r="B4602" s="43" t="s">
        <v>202</v>
      </c>
      <c r="C4602" s="43" t="s">
        <v>925</v>
      </c>
      <c r="D4602" s="44">
        <v>40350</v>
      </c>
      <c r="E4602" s="43">
        <v>24</v>
      </c>
      <c r="F4602" s="43">
        <v>468480</v>
      </c>
      <c r="G4602" s="43">
        <v>0.09</v>
      </c>
      <c r="H4602" s="43">
        <v>42163</v>
      </c>
      <c r="I4602" s="43" t="s">
        <v>76</v>
      </c>
      <c r="J4602" s="43" t="s">
        <v>140</v>
      </c>
      <c r="K4602" s="43">
        <f t="shared" si="568"/>
        <v>2010</v>
      </c>
      <c r="L4602" s="43">
        <f t="shared" si="569"/>
        <v>1</v>
      </c>
      <c r="M4602" s="43">
        <f t="shared" si="570"/>
        <v>0</v>
      </c>
      <c r="N4602" s="43">
        <f t="shared" si="571"/>
        <v>1</v>
      </c>
      <c r="O4602" s="43" t="str">
        <f t="shared" si="572"/>
        <v>D: 7%+</v>
      </c>
      <c r="P4602" s="45">
        <f t="shared" si="573"/>
        <v>426317</v>
      </c>
      <c r="Q4602" s="45">
        <f>IF(L4602=1,F4602*INDEX(Asumsi!$B$5:$B$7,MATCH(I4602,Asumsi!$A$5:$A$7,0))-H4602,0)</f>
        <v>98381</v>
      </c>
      <c r="R4602" s="46">
        <f>MIN(G4602,INDEX(Asumsi!$C$5:$C$7,MATCH(I4602,Asumsi!$A$5:$A$7,0)))</f>
        <v>0.05</v>
      </c>
      <c r="S4602" s="43">
        <f t="shared" si="574"/>
        <v>1</v>
      </c>
      <c r="T4602" s="45">
        <f t="shared" si="575"/>
        <v>18739.199999999997</v>
      </c>
      <c r="U4602" s="45">
        <f>IF(L4602=1,F4602*INDEX(Asumsi!$B$5:$B$7,MATCH(I4602,Asumsi!$A$5:$A$7,0))-F4602*R4602,0)</f>
        <v>117120</v>
      </c>
      <c r="V4602" s="45">
        <f>IF(S4602=1,U4602*(1-Asumsi!$B$10),U4602)</f>
        <v>111264</v>
      </c>
    </row>
    <row r="4603" spans="1:22" x14ac:dyDescent="0.35">
      <c r="A4603" s="43">
        <v>30887</v>
      </c>
      <c r="B4603" s="43" t="s">
        <v>202</v>
      </c>
      <c r="C4603" s="43" t="s">
        <v>566</v>
      </c>
      <c r="D4603" s="44">
        <v>40366</v>
      </c>
      <c r="E4603" s="43">
        <v>44</v>
      </c>
      <c r="F4603" s="43">
        <v>8714234</v>
      </c>
      <c r="G4603" s="43">
        <v>7.0000000000000007E-2</v>
      </c>
      <c r="H4603" s="43">
        <v>609996</v>
      </c>
      <c r="I4603" s="43" t="s">
        <v>77</v>
      </c>
      <c r="J4603" s="43" t="s">
        <v>137</v>
      </c>
      <c r="K4603" s="43">
        <f t="shared" si="568"/>
        <v>2010</v>
      </c>
      <c r="L4603" s="43">
        <f t="shared" si="569"/>
        <v>1</v>
      </c>
      <c r="M4603" s="43">
        <f t="shared" si="570"/>
        <v>0</v>
      </c>
      <c r="N4603" s="43">
        <f t="shared" si="571"/>
        <v>1</v>
      </c>
      <c r="O4603" s="43" t="str">
        <f t="shared" si="572"/>
        <v>D: 7%+</v>
      </c>
      <c r="P4603" s="45">
        <f t="shared" si="573"/>
        <v>8104238</v>
      </c>
      <c r="Q4603" s="45">
        <f>IF(L4603=1,F4603*INDEX(Asumsi!$B$5:$B$7,MATCH(I4603,Asumsi!$A$5:$A$7,0))-H4603,0)</f>
        <v>2004274.1999999997</v>
      </c>
      <c r="R4603" s="46">
        <f>MIN(G4603,INDEX(Asumsi!$C$5:$C$7,MATCH(I4603,Asumsi!$A$5:$A$7,0)))</f>
        <v>0.05</v>
      </c>
      <c r="S4603" s="43">
        <f t="shared" si="574"/>
        <v>1</v>
      </c>
      <c r="T4603" s="45">
        <f t="shared" si="575"/>
        <v>174284.68000000002</v>
      </c>
      <c r="U4603" s="45">
        <f>IF(L4603=1,F4603*INDEX(Asumsi!$B$5:$B$7,MATCH(I4603,Asumsi!$A$5:$A$7,0))-F4603*R4603,0)</f>
        <v>2178558.4999999995</v>
      </c>
      <c r="V4603" s="45">
        <f>IF(S4603=1,U4603*(1-Asumsi!$B$10),U4603)</f>
        <v>2069630.5749999995</v>
      </c>
    </row>
    <row r="4604" spans="1:22" x14ac:dyDescent="0.35">
      <c r="A4604" s="43">
        <v>31233</v>
      </c>
      <c r="B4604" s="43" t="s">
        <v>202</v>
      </c>
      <c r="C4604" s="43" t="s">
        <v>566</v>
      </c>
      <c r="D4604" s="44">
        <v>40810</v>
      </c>
      <c r="E4604" s="43">
        <v>41</v>
      </c>
      <c r="F4604" s="43">
        <v>2596580</v>
      </c>
      <c r="G4604" s="43">
        <v>0.06</v>
      </c>
      <c r="H4604" s="43">
        <v>155795</v>
      </c>
      <c r="I4604" s="43" t="s">
        <v>77</v>
      </c>
      <c r="J4604" s="43" t="s">
        <v>142</v>
      </c>
      <c r="K4604" s="43">
        <f t="shared" si="568"/>
        <v>2011</v>
      </c>
      <c r="L4604" s="43">
        <f t="shared" si="569"/>
        <v>1</v>
      </c>
      <c r="M4604" s="43">
        <f t="shared" si="570"/>
        <v>0</v>
      </c>
      <c r="N4604" s="43">
        <f t="shared" si="571"/>
        <v>1</v>
      </c>
      <c r="O4604" s="43" t="str">
        <f t="shared" si="572"/>
        <v>C: 4-6%</v>
      </c>
      <c r="P4604" s="45">
        <f t="shared" si="573"/>
        <v>2440785</v>
      </c>
      <c r="Q4604" s="45">
        <f>IF(L4604=1,F4604*INDEX(Asumsi!$B$5:$B$7,MATCH(I4604,Asumsi!$A$5:$A$7,0))-H4604,0)</f>
        <v>623179</v>
      </c>
      <c r="R4604" s="46">
        <f>MIN(G4604,INDEX(Asumsi!$C$5:$C$7,MATCH(I4604,Asumsi!$A$5:$A$7,0)))</f>
        <v>0.05</v>
      </c>
      <c r="S4604" s="43">
        <f t="shared" si="574"/>
        <v>1</v>
      </c>
      <c r="T4604" s="45">
        <f t="shared" si="575"/>
        <v>25965.799999999988</v>
      </c>
      <c r="U4604" s="45">
        <f>IF(L4604=1,F4604*INDEX(Asumsi!$B$5:$B$7,MATCH(I4604,Asumsi!$A$5:$A$7,0))-F4604*R4604,0)</f>
        <v>649145</v>
      </c>
      <c r="V4604" s="45">
        <f>IF(S4604=1,U4604*(1-Asumsi!$B$10),U4604)</f>
        <v>616687.75</v>
      </c>
    </row>
    <row r="4605" spans="1:22" x14ac:dyDescent="0.35">
      <c r="A4605" s="43">
        <v>31461</v>
      </c>
      <c r="B4605" s="43" t="s">
        <v>202</v>
      </c>
      <c r="C4605" s="43" t="s">
        <v>912</v>
      </c>
      <c r="D4605" s="44">
        <v>40721</v>
      </c>
      <c r="E4605" s="43">
        <v>26</v>
      </c>
      <c r="F4605" s="43">
        <v>2926840</v>
      </c>
      <c r="G4605" s="43">
        <v>0.08</v>
      </c>
      <c r="H4605" s="43">
        <v>234147</v>
      </c>
      <c r="I4605" s="43" t="s">
        <v>76</v>
      </c>
      <c r="J4605" s="43" t="s">
        <v>141</v>
      </c>
      <c r="K4605" s="43">
        <f t="shared" si="568"/>
        <v>2011</v>
      </c>
      <c r="L4605" s="43">
        <f t="shared" si="569"/>
        <v>1</v>
      </c>
      <c r="M4605" s="43">
        <f t="shared" si="570"/>
        <v>0</v>
      </c>
      <c r="N4605" s="43">
        <f t="shared" si="571"/>
        <v>1</v>
      </c>
      <c r="O4605" s="43" t="str">
        <f t="shared" si="572"/>
        <v>D: 7%+</v>
      </c>
      <c r="P4605" s="45">
        <f t="shared" si="573"/>
        <v>2692693</v>
      </c>
      <c r="Q4605" s="45">
        <f>IF(L4605=1,F4605*INDEX(Asumsi!$B$5:$B$7,MATCH(I4605,Asumsi!$A$5:$A$7,0))-H4605,0)</f>
        <v>643905</v>
      </c>
      <c r="R4605" s="46">
        <f>MIN(G4605,INDEX(Asumsi!$C$5:$C$7,MATCH(I4605,Asumsi!$A$5:$A$7,0)))</f>
        <v>0.05</v>
      </c>
      <c r="S4605" s="43">
        <f t="shared" si="574"/>
        <v>1</v>
      </c>
      <c r="T4605" s="45">
        <f t="shared" si="575"/>
        <v>87805.2</v>
      </c>
      <c r="U4605" s="45">
        <f>IF(L4605=1,F4605*INDEX(Asumsi!$B$5:$B$7,MATCH(I4605,Asumsi!$A$5:$A$7,0))-F4605*R4605,0)</f>
        <v>731710</v>
      </c>
      <c r="V4605" s="45">
        <f>IF(S4605=1,U4605*(1-Asumsi!$B$10),U4605)</f>
        <v>695124.5</v>
      </c>
    </row>
    <row r="4606" spans="1:22" x14ac:dyDescent="0.35">
      <c r="A4606" s="43">
        <v>31524</v>
      </c>
      <c r="B4606" s="43" t="s">
        <v>202</v>
      </c>
      <c r="C4606" s="43" t="s">
        <v>537</v>
      </c>
      <c r="D4606" s="44">
        <v>40720</v>
      </c>
      <c r="E4606" s="43">
        <v>10</v>
      </c>
      <c r="F4606" s="43">
        <v>2051760</v>
      </c>
      <c r="G4606" s="43">
        <v>0.08</v>
      </c>
      <c r="H4606" s="43">
        <v>164141</v>
      </c>
      <c r="I4606" s="43" t="s">
        <v>75</v>
      </c>
      <c r="J4606" s="43" t="s">
        <v>135</v>
      </c>
      <c r="K4606" s="43">
        <f t="shared" si="568"/>
        <v>2011</v>
      </c>
      <c r="L4606" s="43">
        <f t="shared" si="569"/>
        <v>1</v>
      </c>
      <c r="M4606" s="43">
        <f t="shared" si="570"/>
        <v>0</v>
      </c>
      <c r="N4606" s="43">
        <f t="shared" si="571"/>
        <v>1</v>
      </c>
      <c r="O4606" s="43" t="str">
        <f t="shared" si="572"/>
        <v>D: 7%+</v>
      </c>
      <c r="P4606" s="45">
        <f t="shared" si="573"/>
        <v>1887619</v>
      </c>
      <c r="Q4606" s="45">
        <f>IF(L4606=1,F4606*INDEX(Asumsi!$B$5:$B$7,MATCH(I4606,Asumsi!$A$5:$A$7,0))-H4606,0)</f>
        <v>451387</v>
      </c>
      <c r="R4606" s="46">
        <f>MIN(G4606,INDEX(Asumsi!$C$5:$C$7,MATCH(I4606,Asumsi!$A$5:$A$7,0)))</f>
        <v>0.03</v>
      </c>
      <c r="S4606" s="43">
        <f t="shared" si="574"/>
        <v>1</v>
      </c>
      <c r="T4606" s="45">
        <f t="shared" si="575"/>
        <v>102588</v>
      </c>
      <c r="U4606" s="45">
        <f>IF(L4606=1,F4606*INDEX(Asumsi!$B$5:$B$7,MATCH(I4606,Asumsi!$A$5:$A$7,0))-F4606*R4606,0)</f>
        <v>553975.19999999995</v>
      </c>
      <c r="V4606" s="45">
        <f>IF(S4606=1,U4606*(1-Asumsi!$B$10),U4606)</f>
        <v>526276.43999999994</v>
      </c>
    </row>
    <row r="4607" spans="1:22" x14ac:dyDescent="0.35">
      <c r="A4607" s="43">
        <v>31590</v>
      </c>
      <c r="B4607" s="43" t="s">
        <v>202</v>
      </c>
      <c r="C4607" s="43" t="s">
        <v>631</v>
      </c>
      <c r="D4607" s="44">
        <v>40334</v>
      </c>
      <c r="E4607" s="43">
        <v>5</v>
      </c>
      <c r="F4607" s="43">
        <v>86980</v>
      </c>
      <c r="G4607" s="43">
        <v>0.06</v>
      </c>
      <c r="H4607" s="43">
        <v>5219</v>
      </c>
      <c r="I4607" s="43" t="s">
        <v>77</v>
      </c>
      <c r="J4607" s="43" t="s">
        <v>142</v>
      </c>
      <c r="K4607" s="43">
        <f t="shared" si="568"/>
        <v>2010</v>
      </c>
      <c r="L4607" s="43">
        <f t="shared" si="569"/>
        <v>1</v>
      </c>
      <c r="M4607" s="43">
        <f t="shared" si="570"/>
        <v>0</v>
      </c>
      <c r="N4607" s="43">
        <f t="shared" si="571"/>
        <v>1</v>
      </c>
      <c r="O4607" s="43" t="str">
        <f t="shared" si="572"/>
        <v>C: 4-6%</v>
      </c>
      <c r="P4607" s="45">
        <f t="shared" si="573"/>
        <v>81761</v>
      </c>
      <c r="Q4607" s="45">
        <f>IF(L4607=1,F4607*INDEX(Asumsi!$B$5:$B$7,MATCH(I4607,Asumsi!$A$5:$A$7,0))-H4607,0)</f>
        <v>20875</v>
      </c>
      <c r="R4607" s="46">
        <f>MIN(G4607,INDEX(Asumsi!$C$5:$C$7,MATCH(I4607,Asumsi!$A$5:$A$7,0)))</f>
        <v>0.05</v>
      </c>
      <c r="S4607" s="43">
        <f t="shared" si="574"/>
        <v>1</v>
      </c>
      <c r="T4607" s="45">
        <f t="shared" si="575"/>
        <v>869.79999999999961</v>
      </c>
      <c r="U4607" s="45">
        <f>IF(L4607=1,F4607*INDEX(Asumsi!$B$5:$B$7,MATCH(I4607,Asumsi!$A$5:$A$7,0))-F4607*R4607,0)</f>
        <v>21745</v>
      </c>
      <c r="V4607" s="45">
        <f>IF(S4607=1,U4607*(1-Asumsi!$B$10),U4607)</f>
        <v>20657.75</v>
      </c>
    </row>
    <row r="4608" spans="1:22" x14ac:dyDescent="0.35">
      <c r="A4608" s="43">
        <v>31619</v>
      </c>
      <c r="B4608" s="43" t="s">
        <v>202</v>
      </c>
      <c r="C4608" s="43" t="s">
        <v>937</v>
      </c>
      <c r="D4608" s="44">
        <v>40073</v>
      </c>
      <c r="E4608" s="43">
        <v>11</v>
      </c>
      <c r="F4608" s="43">
        <v>229740</v>
      </c>
      <c r="G4608" s="43">
        <v>0.1</v>
      </c>
      <c r="H4608" s="43">
        <v>22974</v>
      </c>
      <c r="I4608" s="43" t="s">
        <v>76</v>
      </c>
      <c r="J4608" s="43" t="s">
        <v>141</v>
      </c>
      <c r="K4608" s="43">
        <f t="shared" si="568"/>
        <v>2009</v>
      </c>
      <c r="L4608" s="43">
        <f t="shared" si="569"/>
        <v>1</v>
      </c>
      <c r="M4608" s="43">
        <f t="shared" si="570"/>
        <v>0</v>
      </c>
      <c r="N4608" s="43">
        <f t="shared" si="571"/>
        <v>1</v>
      </c>
      <c r="O4608" s="43" t="str">
        <f t="shared" si="572"/>
        <v>D: 7%+</v>
      </c>
      <c r="P4608" s="45">
        <f t="shared" si="573"/>
        <v>206766</v>
      </c>
      <c r="Q4608" s="45">
        <f>IF(L4608=1,F4608*INDEX(Asumsi!$B$5:$B$7,MATCH(I4608,Asumsi!$A$5:$A$7,0))-H4608,0)</f>
        <v>45948</v>
      </c>
      <c r="R4608" s="46">
        <f>MIN(G4608,INDEX(Asumsi!$C$5:$C$7,MATCH(I4608,Asumsi!$A$5:$A$7,0)))</f>
        <v>0.05</v>
      </c>
      <c r="S4608" s="43">
        <f t="shared" si="574"/>
        <v>1</v>
      </c>
      <c r="T4608" s="45">
        <f t="shared" si="575"/>
        <v>11487</v>
      </c>
      <c r="U4608" s="45">
        <f>IF(L4608=1,F4608*INDEX(Asumsi!$B$5:$B$7,MATCH(I4608,Asumsi!$A$5:$A$7,0))-F4608*R4608,0)</f>
        <v>57435</v>
      </c>
      <c r="V4608" s="45">
        <f>IF(S4608=1,U4608*(1-Asumsi!$B$10),U4608)</f>
        <v>54563.25</v>
      </c>
    </row>
    <row r="4609" spans="1:22" x14ac:dyDescent="0.35">
      <c r="A4609" s="43">
        <v>32099</v>
      </c>
      <c r="B4609" s="43" t="s">
        <v>202</v>
      </c>
      <c r="C4609" s="43" t="s">
        <v>607</v>
      </c>
      <c r="D4609" s="44">
        <v>40303</v>
      </c>
      <c r="E4609" s="43">
        <v>41</v>
      </c>
      <c r="F4609" s="43">
        <v>1013460</v>
      </c>
      <c r="G4609" s="43">
        <v>0.08</v>
      </c>
      <c r="H4609" s="43">
        <v>81077</v>
      </c>
      <c r="I4609" s="43" t="s">
        <v>76</v>
      </c>
      <c r="J4609" s="43" t="s">
        <v>145</v>
      </c>
      <c r="K4609" s="43">
        <f t="shared" si="568"/>
        <v>2010</v>
      </c>
      <c r="L4609" s="43">
        <f t="shared" si="569"/>
        <v>1</v>
      </c>
      <c r="M4609" s="43">
        <f t="shared" si="570"/>
        <v>0</v>
      </c>
      <c r="N4609" s="43">
        <f t="shared" si="571"/>
        <v>1</v>
      </c>
      <c r="O4609" s="43" t="str">
        <f t="shared" si="572"/>
        <v>D: 7%+</v>
      </c>
      <c r="P4609" s="45">
        <f t="shared" si="573"/>
        <v>932383</v>
      </c>
      <c r="Q4609" s="45">
        <f>IF(L4609=1,F4609*INDEX(Asumsi!$B$5:$B$7,MATCH(I4609,Asumsi!$A$5:$A$7,0))-H4609,0)</f>
        <v>222961</v>
      </c>
      <c r="R4609" s="46">
        <f>MIN(G4609,INDEX(Asumsi!$C$5:$C$7,MATCH(I4609,Asumsi!$A$5:$A$7,0)))</f>
        <v>0.05</v>
      </c>
      <c r="S4609" s="43">
        <f t="shared" si="574"/>
        <v>1</v>
      </c>
      <c r="T4609" s="45">
        <f t="shared" si="575"/>
        <v>30403.8</v>
      </c>
      <c r="U4609" s="45">
        <f>IF(L4609=1,F4609*INDEX(Asumsi!$B$5:$B$7,MATCH(I4609,Asumsi!$A$5:$A$7,0))-F4609*R4609,0)</f>
        <v>253365</v>
      </c>
      <c r="V4609" s="45">
        <f>IF(S4609=1,U4609*(1-Asumsi!$B$10),U4609)</f>
        <v>240696.75</v>
      </c>
    </row>
    <row r="4610" spans="1:22" x14ac:dyDescent="0.35">
      <c r="A4610" s="43">
        <v>32129</v>
      </c>
      <c r="B4610" s="43" t="s">
        <v>202</v>
      </c>
      <c r="C4610" s="43" t="s">
        <v>926</v>
      </c>
      <c r="D4610" s="44">
        <v>40726</v>
      </c>
      <c r="E4610" s="43">
        <v>20</v>
      </c>
      <c r="F4610" s="43">
        <v>258540</v>
      </c>
      <c r="G4610" s="43">
        <v>7.0000000000000007E-2</v>
      </c>
      <c r="H4610" s="43">
        <v>18098</v>
      </c>
      <c r="I4610" s="43" t="s">
        <v>76</v>
      </c>
      <c r="J4610" s="43" t="s">
        <v>145</v>
      </c>
      <c r="K4610" s="43">
        <f t="shared" ref="K4610:K4673" si="576">YEAR(D4610)</f>
        <v>2011</v>
      </c>
      <c r="L4610" s="43">
        <f t="shared" ref="L4610:L4673" si="577">IF(B4610="Order Finished",1,0)</f>
        <v>1</v>
      </c>
      <c r="M4610" s="43">
        <f t="shared" ref="M4610:M4673" si="578">IF(B4610="Order Returned",1,0)</f>
        <v>0</v>
      </c>
      <c r="N4610" s="43">
        <f t="shared" ref="N4610:N4673" si="579">IF(B4610="Order Cancelled",0,1)</f>
        <v>1</v>
      </c>
      <c r="O4610" s="43" t="str">
        <f t="shared" ref="O4610:O4673" si="580">IF(G4610=0,"A: 0%",IF(G4610&lt;=0.03,"B: 1-3%",IF(G4610&lt;=0.06,"C: 4-6%","D: 7%+")))</f>
        <v>D: 7%+</v>
      </c>
      <c r="P4610" s="45">
        <f t="shared" ref="P4610:P4673" si="581">IF(L4610=1,F4610-H4610,0)</f>
        <v>240442</v>
      </c>
      <c r="Q4610" s="45">
        <f>IF(L4610=1,F4610*INDEX(Asumsi!$B$5:$B$7,MATCH(I4610,Asumsi!$A$5:$A$7,0))-H4610,0)</f>
        <v>59464</v>
      </c>
      <c r="R4610" s="46">
        <f>MIN(G4610,INDEX(Asumsi!$C$5:$C$7,MATCH(I4610,Asumsi!$A$5:$A$7,0)))</f>
        <v>0.05</v>
      </c>
      <c r="S4610" s="43">
        <f t="shared" ref="S4610:S4673" si="582">IF(G4610&gt;R4610,1,0)</f>
        <v>1</v>
      </c>
      <c r="T4610" s="45">
        <f t="shared" ref="T4610:T4673" si="583">IF(L4610=1,F4610*(G4610-R4610),0)</f>
        <v>5170.8000000000011</v>
      </c>
      <c r="U4610" s="45">
        <f>IF(L4610=1,F4610*INDEX(Asumsi!$B$5:$B$7,MATCH(I4610,Asumsi!$A$5:$A$7,0))-F4610*R4610,0)</f>
        <v>64635</v>
      </c>
      <c r="V4610" s="45">
        <f>IF(S4610=1,U4610*(1-Asumsi!$B$10),U4610)</f>
        <v>61403.25</v>
      </c>
    </row>
    <row r="4611" spans="1:22" x14ac:dyDescent="0.35">
      <c r="A4611" s="43">
        <v>32291</v>
      </c>
      <c r="B4611" s="43" t="s">
        <v>202</v>
      </c>
      <c r="C4611" s="43" t="s">
        <v>415</v>
      </c>
      <c r="D4611" s="44">
        <v>40122</v>
      </c>
      <c r="E4611" s="43">
        <v>13</v>
      </c>
      <c r="F4611" s="43">
        <v>366440</v>
      </c>
      <c r="G4611" s="43">
        <v>0.01</v>
      </c>
      <c r="H4611" s="43">
        <v>3664</v>
      </c>
      <c r="I4611" s="43" t="s">
        <v>75</v>
      </c>
      <c r="J4611" s="43" t="s">
        <v>144</v>
      </c>
      <c r="K4611" s="43">
        <f t="shared" si="576"/>
        <v>2009</v>
      </c>
      <c r="L4611" s="43">
        <f t="shared" si="577"/>
        <v>1</v>
      </c>
      <c r="M4611" s="43">
        <f t="shared" si="578"/>
        <v>0</v>
      </c>
      <c r="N4611" s="43">
        <f t="shared" si="579"/>
        <v>1</v>
      </c>
      <c r="O4611" s="43" t="str">
        <f t="shared" si="580"/>
        <v>B: 1-3%</v>
      </c>
      <c r="P4611" s="45">
        <f t="shared" si="581"/>
        <v>362776</v>
      </c>
      <c r="Q4611" s="45">
        <f>IF(L4611=1,F4611*INDEX(Asumsi!$B$5:$B$7,MATCH(I4611,Asumsi!$A$5:$A$7,0))-H4611,0)</f>
        <v>106268</v>
      </c>
      <c r="R4611" s="46">
        <f>MIN(G4611,INDEX(Asumsi!$C$5:$C$7,MATCH(I4611,Asumsi!$A$5:$A$7,0)))</f>
        <v>0.01</v>
      </c>
      <c r="S4611" s="43">
        <f t="shared" si="582"/>
        <v>0</v>
      </c>
      <c r="T4611" s="45">
        <f t="shared" si="583"/>
        <v>0</v>
      </c>
      <c r="U4611" s="45">
        <f>IF(L4611=1,F4611*INDEX(Asumsi!$B$5:$B$7,MATCH(I4611,Asumsi!$A$5:$A$7,0))-F4611*R4611,0)</f>
        <v>106267.6</v>
      </c>
      <c r="V4611" s="45">
        <f>IF(S4611=1,U4611*(1-Asumsi!$B$10),U4611)</f>
        <v>106267.6</v>
      </c>
    </row>
    <row r="4612" spans="1:22" x14ac:dyDescent="0.35">
      <c r="A4612" s="43">
        <v>32932</v>
      </c>
      <c r="B4612" s="43" t="s">
        <v>202</v>
      </c>
      <c r="C4612" s="43" t="s">
        <v>585</v>
      </c>
      <c r="D4612" s="44">
        <v>40187</v>
      </c>
      <c r="E4612" s="43">
        <v>49</v>
      </c>
      <c r="F4612" s="43">
        <v>59769200</v>
      </c>
      <c r="G4612" s="43">
        <v>0.05</v>
      </c>
      <c r="H4612" s="43">
        <v>2988460</v>
      </c>
      <c r="I4612" s="43" t="s">
        <v>77</v>
      </c>
      <c r="J4612" s="43" t="s">
        <v>139</v>
      </c>
      <c r="K4612" s="43">
        <f t="shared" si="576"/>
        <v>2010</v>
      </c>
      <c r="L4612" s="43">
        <f t="shared" si="577"/>
        <v>1</v>
      </c>
      <c r="M4612" s="43">
        <f t="shared" si="578"/>
        <v>0</v>
      </c>
      <c r="N4612" s="43">
        <f t="shared" si="579"/>
        <v>1</v>
      </c>
      <c r="O4612" s="43" t="str">
        <f t="shared" si="580"/>
        <v>C: 4-6%</v>
      </c>
      <c r="P4612" s="45">
        <f t="shared" si="581"/>
        <v>56780740</v>
      </c>
      <c r="Q4612" s="45">
        <f>IF(L4612=1,F4612*INDEX(Asumsi!$B$5:$B$7,MATCH(I4612,Asumsi!$A$5:$A$7,0))-H4612,0)</f>
        <v>14942300</v>
      </c>
      <c r="R4612" s="46">
        <f>MIN(G4612,INDEX(Asumsi!$C$5:$C$7,MATCH(I4612,Asumsi!$A$5:$A$7,0)))</f>
        <v>0.05</v>
      </c>
      <c r="S4612" s="43">
        <f t="shared" si="582"/>
        <v>0</v>
      </c>
      <c r="T4612" s="45">
        <f t="shared" si="583"/>
        <v>0</v>
      </c>
      <c r="U4612" s="45">
        <f>IF(L4612=1,F4612*INDEX(Asumsi!$B$5:$B$7,MATCH(I4612,Asumsi!$A$5:$A$7,0))-F4612*R4612,0)</f>
        <v>14942300</v>
      </c>
      <c r="V4612" s="45">
        <f>IF(S4612=1,U4612*(1-Asumsi!$B$10),U4612)</f>
        <v>14942300</v>
      </c>
    </row>
    <row r="4613" spans="1:22" x14ac:dyDescent="0.35">
      <c r="A4613" s="43">
        <v>33095</v>
      </c>
      <c r="B4613" s="43" t="s">
        <v>202</v>
      </c>
      <c r="C4613" s="43" t="s">
        <v>935</v>
      </c>
      <c r="D4613" s="44">
        <v>39859</v>
      </c>
      <c r="E4613" s="43">
        <v>30</v>
      </c>
      <c r="F4613" s="43">
        <v>9693480</v>
      </c>
      <c r="G4613" s="43">
        <v>0.01</v>
      </c>
      <c r="H4613" s="43">
        <v>96935</v>
      </c>
      <c r="I4613" s="43" t="s">
        <v>77</v>
      </c>
      <c r="J4613" s="43" t="s">
        <v>142</v>
      </c>
      <c r="K4613" s="43">
        <f t="shared" si="576"/>
        <v>2009</v>
      </c>
      <c r="L4613" s="43">
        <f t="shared" si="577"/>
        <v>1</v>
      </c>
      <c r="M4613" s="43">
        <f t="shared" si="578"/>
        <v>0</v>
      </c>
      <c r="N4613" s="43">
        <f t="shared" si="579"/>
        <v>1</v>
      </c>
      <c r="O4613" s="43" t="str">
        <f t="shared" si="580"/>
        <v>B: 1-3%</v>
      </c>
      <c r="P4613" s="45">
        <f t="shared" si="581"/>
        <v>9596545</v>
      </c>
      <c r="Q4613" s="45">
        <f>IF(L4613=1,F4613*INDEX(Asumsi!$B$5:$B$7,MATCH(I4613,Asumsi!$A$5:$A$7,0))-H4613,0)</f>
        <v>2811109</v>
      </c>
      <c r="R4613" s="46">
        <f>MIN(G4613,INDEX(Asumsi!$C$5:$C$7,MATCH(I4613,Asumsi!$A$5:$A$7,0)))</f>
        <v>0.01</v>
      </c>
      <c r="S4613" s="43">
        <f t="shared" si="582"/>
        <v>0</v>
      </c>
      <c r="T4613" s="45">
        <f t="shared" si="583"/>
        <v>0</v>
      </c>
      <c r="U4613" s="45">
        <f>IF(L4613=1,F4613*INDEX(Asumsi!$B$5:$B$7,MATCH(I4613,Asumsi!$A$5:$A$7,0))-F4613*R4613,0)</f>
        <v>2811109.2</v>
      </c>
      <c r="V4613" s="45">
        <f>IF(S4613=1,U4613*(1-Asumsi!$B$10),U4613)</f>
        <v>2811109.2</v>
      </c>
    </row>
    <row r="4614" spans="1:22" x14ac:dyDescent="0.35">
      <c r="A4614" s="43">
        <v>33126</v>
      </c>
      <c r="B4614" s="43" t="s">
        <v>202</v>
      </c>
      <c r="C4614" s="43" t="s">
        <v>609</v>
      </c>
      <c r="D4614" s="44">
        <v>40859</v>
      </c>
      <c r="E4614" s="43">
        <v>46</v>
      </c>
      <c r="F4614" s="43">
        <v>11959680</v>
      </c>
      <c r="G4614" s="43">
        <v>0.01</v>
      </c>
      <c r="H4614" s="43">
        <v>119597</v>
      </c>
      <c r="I4614" s="43" t="s">
        <v>75</v>
      </c>
      <c r="J4614" s="43" t="s">
        <v>135</v>
      </c>
      <c r="K4614" s="43">
        <f t="shared" si="576"/>
        <v>2011</v>
      </c>
      <c r="L4614" s="43">
        <f t="shared" si="577"/>
        <v>1</v>
      </c>
      <c r="M4614" s="43">
        <f t="shared" si="578"/>
        <v>0</v>
      </c>
      <c r="N4614" s="43">
        <f t="shared" si="579"/>
        <v>1</v>
      </c>
      <c r="O4614" s="43" t="str">
        <f t="shared" si="580"/>
        <v>B: 1-3%</v>
      </c>
      <c r="P4614" s="45">
        <f t="shared" si="581"/>
        <v>11840083</v>
      </c>
      <c r="Q4614" s="45">
        <f>IF(L4614=1,F4614*INDEX(Asumsi!$B$5:$B$7,MATCH(I4614,Asumsi!$A$5:$A$7,0))-H4614,0)</f>
        <v>3468307</v>
      </c>
      <c r="R4614" s="46">
        <f>MIN(G4614,INDEX(Asumsi!$C$5:$C$7,MATCH(I4614,Asumsi!$A$5:$A$7,0)))</f>
        <v>0.01</v>
      </c>
      <c r="S4614" s="43">
        <f t="shared" si="582"/>
        <v>0</v>
      </c>
      <c r="T4614" s="45">
        <f t="shared" si="583"/>
        <v>0</v>
      </c>
      <c r="U4614" s="45">
        <f>IF(L4614=1,F4614*INDEX(Asumsi!$B$5:$B$7,MATCH(I4614,Asumsi!$A$5:$A$7,0))-F4614*R4614,0)</f>
        <v>3468307.2</v>
      </c>
      <c r="V4614" s="45">
        <f>IF(S4614=1,U4614*(1-Asumsi!$B$10),U4614)</f>
        <v>3468307.2</v>
      </c>
    </row>
    <row r="4615" spans="1:22" x14ac:dyDescent="0.35">
      <c r="A4615" s="43">
        <v>33222</v>
      </c>
      <c r="B4615" s="43" t="s">
        <v>202</v>
      </c>
      <c r="C4615" s="43" t="s">
        <v>580</v>
      </c>
      <c r="D4615" s="44">
        <v>41079</v>
      </c>
      <c r="E4615" s="43">
        <v>18</v>
      </c>
      <c r="F4615" s="43">
        <v>841520</v>
      </c>
      <c r="G4615" s="43">
        <v>0.05</v>
      </c>
      <c r="H4615" s="43">
        <v>42076</v>
      </c>
      <c r="I4615" s="43" t="s">
        <v>76</v>
      </c>
      <c r="J4615" s="43" t="s">
        <v>138</v>
      </c>
      <c r="K4615" s="43">
        <f t="shared" si="576"/>
        <v>2012</v>
      </c>
      <c r="L4615" s="43">
        <f t="shared" si="577"/>
        <v>1</v>
      </c>
      <c r="M4615" s="43">
        <f t="shared" si="578"/>
        <v>0</v>
      </c>
      <c r="N4615" s="43">
        <f t="shared" si="579"/>
        <v>1</v>
      </c>
      <c r="O4615" s="43" t="str">
        <f t="shared" si="580"/>
        <v>C: 4-6%</v>
      </c>
      <c r="P4615" s="45">
        <f t="shared" si="581"/>
        <v>799444</v>
      </c>
      <c r="Q4615" s="45">
        <f>IF(L4615=1,F4615*INDEX(Asumsi!$B$5:$B$7,MATCH(I4615,Asumsi!$A$5:$A$7,0))-H4615,0)</f>
        <v>210380</v>
      </c>
      <c r="R4615" s="46">
        <f>MIN(G4615,INDEX(Asumsi!$C$5:$C$7,MATCH(I4615,Asumsi!$A$5:$A$7,0)))</f>
        <v>0.05</v>
      </c>
      <c r="S4615" s="43">
        <f t="shared" si="582"/>
        <v>0</v>
      </c>
      <c r="T4615" s="45">
        <f t="shared" si="583"/>
        <v>0</v>
      </c>
      <c r="U4615" s="45">
        <f>IF(L4615=1,F4615*INDEX(Asumsi!$B$5:$B$7,MATCH(I4615,Asumsi!$A$5:$A$7,0))-F4615*R4615,0)</f>
        <v>210380</v>
      </c>
      <c r="V4615" s="45">
        <f>IF(S4615=1,U4615*(1-Asumsi!$B$10),U4615)</f>
        <v>210380</v>
      </c>
    </row>
    <row r="4616" spans="1:22" x14ac:dyDescent="0.35">
      <c r="A4616" s="43">
        <v>33317</v>
      </c>
      <c r="B4616" s="43" t="s">
        <v>209</v>
      </c>
      <c r="C4616" s="43" t="s">
        <v>553</v>
      </c>
      <c r="D4616" s="44">
        <v>39944</v>
      </c>
      <c r="E4616" s="43">
        <v>35</v>
      </c>
      <c r="F4616" s="43">
        <v>406700</v>
      </c>
      <c r="G4616" s="43">
        <v>0.08</v>
      </c>
      <c r="H4616" s="43">
        <v>32536</v>
      </c>
      <c r="I4616" s="43" t="s">
        <v>76</v>
      </c>
      <c r="J4616" s="43" t="s">
        <v>141</v>
      </c>
      <c r="K4616" s="43">
        <f t="shared" si="576"/>
        <v>2009</v>
      </c>
      <c r="L4616" s="43">
        <f t="shared" si="577"/>
        <v>0</v>
      </c>
      <c r="M4616" s="43">
        <f t="shared" si="578"/>
        <v>1</v>
      </c>
      <c r="N4616" s="43">
        <f t="shared" si="579"/>
        <v>1</v>
      </c>
      <c r="O4616" s="43" t="str">
        <f t="shared" si="580"/>
        <v>D: 7%+</v>
      </c>
      <c r="P4616" s="45">
        <f t="shared" si="581"/>
        <v>0</v>
      </c>
      <c r="Q4616" s="45">
        <f>IF(L4616=1,F4616*INDEX(Asumsi!$B$5:$B$7,MATCH(I4616,Asumsi!$A$5:$A$7,0))-H4616,0)</f>
        <v>0</v>
      </c>
      <c r="R4616" s="46">
        <f>MIN(G4616,INDEX(Asumsi!$C$5:$C$7,MATCH(I4616,Asumsi!$A$5:$A$7,0)))</f>
        <v>0.05</v>
      </c>
      <c r="S4616" s="43">
        <f t="shared" si="582"/>
        <v>1</v>
      </c>
      <c r="T4616" s="45">
        <f t="shared" si="583"/>
        <v>0</v>
      </c>
      <c r="U4616" s="45">
        <f>IF(L4616=1,F4616*INDEX(Asumsi!$B$5:$B$7,MATCH(I4616,Asumsi!$A$5:$A$7,0))-F4616*R4616,0)</f>
        <v>0</v>
      </c>
      <c r="V4616" s="45">
        <f>IF(S4616=1,U4616*(1-Asumsi!$B$10),U4616)</f>
        <v>0</v>
      </c>
    </row>
    <row r="4617" spans="1:22" x14ac:dyDescent="0.35">
      <c r="A4617" s="43">
        <v>33445</v>
      </c>
      <c r="B4617" s="43" t="s">
        <v>202</v>
      </c>
      <c r="C4617" s="43" t="s">
        <v>930</v>
      </c>
      <c r="D4617" s="44">
        <v>41123</v>
      </c>
      <c r="E4617" s="43">
        <v>18</v>
      </c>
      <c r="F4617" s="43">
        <v>3553920</v>
      </c>
      <c r="G4617" s="43">
        <v>7.0000000000000007E-2</v>
      </c>
      <c r="H4617" s="43">
        <v>248774</v>
      </c>
      <c r="I4617" s="43" t="s">
        <v>75</v>
      </c>
      <c r="J4617" s="43" t="s">
        <v>143</v>
      </c>
      <c r="K4617" s="43">
        <f t="shared" si="576"/>
        <v>2012</v>
      </c>
      <c r="L4617" s="43">
        <f t="shared" si="577"/>
        <v>1</v>
      </c>
      <c r="M4617" s="43">
        <f t="shared" si="578"/>
        <v>0</v>
      </c>
      <c r="N4617" s="43">
        <f t="shared" si="579"/>
        <v>1</v>
      </c>
      <c r="O4617" s="43" t="str">
        <f t="shared" si="580"/>
        <v>D: 7%+</v>
      </c>
      <c r="P4617" s="45">
        <f t="shared" si="581"/>
        <v>3305146</v>
      </c>
      <c r="Q4617" s="45">
        <f>IF(L4617=1,F4617*INDEX(Asumsi!$B$5:$B$7,MATCH(I4617,Asumsi!$A$5:$A$7,0))-H4617,0)</f>
        <v>817402</v>
      </c>
      <c r="R4617" s="46">
        <f>MIN(G4617,INDEX(Asumsi!$C$5:$C$7,MATCH(I4617,Asumsi!$A$5:$A$7,0)))</f>
        <v>0.03</v>
      </c>
      <c r="S4617" s="43">
        <f t="shared" si="582"/>
        <v>1</v>
      </c>
      <c r="T4617" s="45">
        <f t="shared" si="583"/>
        <v>142156.80000000002</v>
      </c>
      <c r="U4617" s="45">
        <f>IF(L4617=1,F4617*INDEX(Asumsi!$B$5:$B$7,MATCH(I4617,Asumsi!$A$5:$A$7,0))-F4617*R4617,0)</f>
        <v>959558.4</v>
      </c>
      <c r="V4617" s="45">
        <f>IF(S4617=1,U4617*(1-Asumsi!$B$10),U4617)</f>
        <v>911580.48</v>
      </c>
    </row>
    <row r="4618" spans="1:22" x14ac:dyDescent="0.35">
      <c r="A4618" s="43">
        <v>33604</v>
      </c>
      <c r="B4618" s="43" t="s">
        <v>202</v>
      </c>
      <c r="C4618" s="43" t="s">
        <v>565</v>
      </c>
      <c r="D4618" s="44">
        <v>40773</v>
      </c>
      <c r="E4618" s="43">
        <v>10</v>
      </c>
      <c r="F4618" s="43">
        <v>119240</v>
      </c>
      <c r="G4618" s="43">
        <v>0.04</v>
      </c>
      <c r="H4618" s="43">
        <v>4770</v>
      </c>
      <c r="I4618" s="43" t="s">
        <v>76</v>
      </c>
      <c r="J4618" s="43" t="s">
        <v>138</v>
      </c>
      <c r="K4618" s="43">
        <f t="shared" si="576"/>
        <v>2011</v>
      </c>
      <c r="L4618" s="43">
        <f t="shared" si="577"/>
        <v>1</v>
      </c>
      <c r="M4618" s="43">
        <f t="shared" si="578"/>
        <v>0</v>
      </c>
      <c r="N4618" s="43">
        <f t="shared" si="579"/>
        <v>1</v>
      </c>
      <c r="O4618" s="43" t="str">
        <f t="shared" si="580"/>
        <v>C: 4-6%</v>
      </c>
      <c r="P4618" s="45">
        <f t="shared" si="581"/>
        <v>114470</v>
      </c>
      <c r="Q4618" s="45">
        <f>IF(L4618=1,F4618*INDEX(Asumsi!$B$5:$B$7,MATCH(I4618,Asumsi!$A$5:$A$7,0))-H4618,0)</f>
        <v>31002</v>
      </c>
      <c r="R4618" s="46">
        <f>MIN(G4618,INDEX(Asumsi!$C$5:$C$7,MATCH(I4618,Asumsi!$A$5:$A$7,0)))</f>
        <v>0.04</v>
      </c>
      <c r="S4618" s="43">
        <f t="shared" si="582"/>
        <v>0</v>
      </c>
      <c r="T4618" s="45">
        <f t="shared" si="583"/>
        <v>0</v>
      </c>
      <c r="U4618" s="45">
        <f>IF(L4618=1,F4618*INDEX(Asumsi!$B$5:$B$7,MATCH(I4618,Asumsi!$A$5:$A$7,0))-F4618*R4618,0)</f>
        <v>31002.400000000001</v>
      </c>
      <c r="V4618" s="45">
        <f>IF(S4618=1,U4618*(1-Asumsi!$B$10),U4618)</f>
        <v>31002.400000000001</v>
      </c>
    </row>
    <row r="4619" spans="1:22" x14ac:dyDescent="0.35">
      <c r="A4619" s="43">
        <v>33696</v>
      </c>
      <c r="B4619" s="43" t="s">
        <v>202</v>
      </c>
      <c r="C4619" s="43" t="s">
        <v>604</v>
      </c>
      <c r="D4619" s="44">
        <v>39940</v>
      </c>
      <c r="E4619" s="43">
        <v>2</v>
      </c>
      <c r="F4619" s="43">
        <v>115460</v>
      </c>
      <c r="G4619" s="43">
        <v>0.06</v>
      </c>
      <c r="H4619" s="43">
        <v>6928</v>
      </c>
      <c r="I4619" s="43" t="s">
        <v>77</v>
      </c>
      <c r="J4619" s="43" t="s">
        <v>142</v>
      </c>
      <c r="K4619" s="43">
        <f t="shared" si="576"/>
        <v>2009</v>
      </c>
      <c r="L4619" s="43">
        <f t="shared" si="577"/>
        <v>1</v>
      </c>
      <c r="M4619" s="43">
        <f t="shared" si="578"/>
        <v>0</v>
      </c>
      <c r="N4619" s="43">
        <f t="shared" si="579"/>
        <v>1</v>
      </c>
      <c r="O4619" s="43" t="str">
        <f t="shared" si="580"/>
        <v>C: 4-6%</v>
      </c>
      <c r="P4619" s="45">
        <f t="shared" si="581"/>
        <v>108532</v>
      </c>
      <c r="Q4619" s="45">
        <f>IF(L4619=1,F4619*INDEX(Asumsi!$B$5:$B$7,MATCH(I4619,Asumsi!$A$5:$A$7,0))-H4619,0)</f>
        <v>27710</v>
      </c>
      <c r="R4619" s="46">
        <f>MIN(G4619,INDEX(Asumsi!$C$5:$C$7,MATCH(I4619,Asumsi!$A$5:$A$7,0)))</f>
        <v>0.05</v>
      </c>
      <c r="S4619" s="43">
        <f t="shared" si="582"/>
        <v>1</v>
      </c>
      <c r="T4619" s="45">
        <f t="shared" si="583"/>
        <v>1154.5999999999995</v>
      </c>
      <c r="U4619" s="45">
        <f>IF(L4619=1,F4619*INDEX(Asumsi!$B$5:$B$7,MATCH(I4619,Asumsi!$A$5:$A$7,0))-F4619*R4619,0)</f>
        <v>28865</v>
      </c>
      <c r="V4619" s="45">
        <f>IF(S4619=1,U4619*(1-Asumsi!$B$10),U4619)</f>
        <v>27421.75</v>
      </c>
    </row>
    <row r="4620" spans="1:22" x14ac:dyDescent="0.35">
      <c r="A4620" s="43">
        <v>33702</v>
      </c>
      <c r="B4620" s="43" t="s">
        <v>202</v>
      </c>
      <c r="C4620" s="43" t="s">
        <v>912</v>
      </c>
      <c r="D4620" s="44">
        <v>41154</v>
      </c>
      <c r="E4620" s="43">
        <v>14</v>
      </c>
      <c r="F4620" s="43">
        <v>112520</v>
      </c>
      <c r="G4620" s="43">
        <v>0</v>
      </c>
      <c r="H4620" s="43">
        <v>0</v>
      </c>
      <c r="I4620" s="43" t="s">
        <v>76</v>
      </c>
      <c r="J4620" s="43" t="s">
        <v>149</v>
      </c>
      <c r="K4620" s="43">
        <f t="shared" si="576"/>
        <v>2012</v>
      </c>
      <c r="L4620" s="43">
        <f t="shared" si="577"/>
        <v>1</v>
      </c>
      <c r="M4620" s="43">
        <f t="shared" si="578"/>
        <v>0</v>
      </c>
      <c r="N4620" s="43">
        <f t="shared" si="579"/>
        <v>1</v>
      </c>
      <c r="O4620" s="43" t="str">
        <f t="shared" si="580"/>
        <v>A: 0%</v>
      </c>
      <c r="P4620" s="45">
        <f t="shared" si="581"/>
        <v>112520</v>
      </c>
      <c r="Q4620" s="45">
        <f>IF(L4620=1,F4620*INDEX(Asumsi!$B$5:$B$7,MATCH(I4620,Asumsi!$A$5:$A$7,0))-H4620,0)</f>
        <v>33756</v>
      </c>
      <c r="R4620" s="46">
        <f>MIN(G4620,INDEX(Asumsi!$C$5:$C$7,MATCH(I4620,Asumsi!$A$5:$A$7,0)))</f>
        <v>0</v>
      </c>
      <c r="S4620" s="43">
        <f t="shared" si="582"/>
        <v>0</v>
      </c>
      <c r="T4620" s="45">
        <f t="shared" si="583"/>
        <v>0</v>
      </c>
      <c r="U4620" s="45">
        <f>IF(L4620=1,F4620*INDEX(Asumsi!$B$5:$B$7,MATCH(I4620,Asumsi!$A$5:$A$7,0))-F4620*R4620,0)</f>
        <v>33756</v>
      </c>
      <c r="V4620" s="45">
        <f>IF(S4620=1,U4620*(1-Asumsi!$B$10),U4620)</f>
        <v>33756</v>
      </c>
    </row>
    <row r="4621" spans="1:22" x14ac:dyDescent="0.35">
      <c r="A4621" s="43">
        <v>33923</v>
      </c>
      <c r="B4621" s="43" t="s">
        <v>202</v>
      </c>
      <c r="C4621" s="43" t="s">
        <v>625</v>
      </c>
      <c r="D4621" s="44">
        <v>39820</v>
      </c>
      <c r="E4621" s="43">
        <v>34</v>
      </c>
      <c r="F4621" s="43">
        <v>3923583</v>
      </c>
      <c r="G4621" s="43">
        <v>0.05</v>
      </c>
      <c r="H4621" s="43">
        <v>196179</v>
      </c>
      <c r="I4621" s="43" t="s">
        <v>77</v>
      </c>
      <c r="J4621" s="43" t="s">
        <v>137</v>
      </c>
      <c r="K4621" s="43">
        <f t="shared" si="576"/>
        <v>2009</v>
      </c>
      <c r="L4621" s="43">
        <f t="shared" si="577"/>
        <v>1</v>
      </c>
      <c r="M4621" s="43">
        <f t="shared" si="578"/>
        <v>0</v>
      </c>
      <c r="N4621" s="43">
        <f t="shared" si="579"/>
        <v>1</v>
      </c>
      <c r="O4621" s="43" t="str">
        <f t="shared" si="580"/>
        <v>C: 4-6%</v>
      </c>
      <c r="P4621" s="45">
        <f t="shared" si="581"/>
        <v>3727404</v>
      </c>
      <c r="Q4621" s="45">
        <f>IF(L4621=1,F4621*INDEX(Asumsi!$B$5:$B$7,MATCH(I4621,Asumsi!$A$5:$A$7,0))-H4621,0)</f>
        <v>980895.89999999991</v>
      </c>
      <c r="R4621" s="46">
        <f>MIN(G4621,INDEX(Asumsi!$C$5:$C$7,MATCH(I4621,Asumsi!$A$5:$A$7,0)))</f>
        <v>0.05</v>
      </c>
      <c r="S4621" s="43">
        <f t="shared" si="582"/>
        <v>0</v>
      </c>
      <c r="T4621" s="45">
        <f t="shared" si="583"/>
        <v>0</v>
      </c>
      <c r="U4621" s="45">
        <f>IF(L4621=1,F4621*INDEX(Asumsi!$B$5:$B$7,MATCH(I4621,Asumsi!$A$5:$A$7,0))-F4621*R4621,0)</f>
        <v>980895.74999999988</v>
      </c>
      <c r="V4621" s="45">
        <f>IF(S4621=1,U4621*(1-Asumsi!$B$10),U4621)</f>
        <v>980895.74999999988</v>
      </c>
    </row>
    <row r="4622" spans="1:22" x14ac:dyDescent="0.35">
      <c r="A4622" s="43">
        <v>33924</v>
      </c>
      <c r="B4622" s="43" t="s">
        <v>202</v>
      </c>
      <c r="C4622" s="43" t="s">
        <v>375</v>
      </c>
      <c r="D4622" s="44">
        <v>41200</v>
      </c>
      <c r="E4622" s="43">
        <v>12</v>
      </c>
      <c r="F4622" s="43">
        <v>12336140</v>
      </c>
      <c r="G4622" s="43">
        <v>0.05</v>
      </c>
      <c r="H4622" s="43">
        <v>616807</v>
      </c>
      <c r="I4622" s="43" t="s">
        <v>77</v>
      </c>
      <c r="J4622" s="43" t="s">
        <v>134</v>
      </c>
      <c r="K4622" s="43">
        <f t="shared" si="576"/>
        <v>2012</v>
      </c>
      <c r="L4622" s="43">
        <f t="shared" si="577"/>
        <v>1</v>
      </c>
      <c r="M4622" s="43">
        <f t="shared" si="578"/>
        <v>0</v>
      </c>
      <c r="N4622" s="43">
        <f t="shared" si="579"/>
        <v>1</v>
      </c>
      <c r="O4622" s="43" t="str">
        <f t="shared" si="580"/>
        <v>C: 4-6%</v>
      </c>
      <c r="P4622" s="45">
        <f t="shared" si="581"/>
        <v>11719333</v>
      </c>
      <c r="Q4622" s="45">
        <f>IF(L4622=1,F4622*INDEX(Asumsi!$B$5:$B$7,MATCH(I4622,Asumsi!$A$5:$A$7,0))-H4622,0)</f>
        <v>3084035</v>
      </c>
      <c r="R4622" s="46">
        <f>MIN(G4622,INDEX(Asumsi!$C$5:$C$7,MATCH(I4622,Asumsi!$A$5:$A$7,0)))</f>
        <v>0.05</v>
      </c>
      <c r="S4622" s="43">
        <f t="shared" si="582"/>
        <v>0</v>
      </c>
      <c r="T4622" s="45">
        <f t="shared" si="583"/>
        <v>0</v>
      </c>
      <c r="U4622" s="45">
        <f>IF(L4622=1,F4622*INDEX(Asumsi!$B$5:$B$7,MATCH(I4622,Asumsi!$A$5:$A$7,0))-F4622*R4622,0)</f>
        <v>3084035</v>
      </c>
      <c r="V4622" s="45">
        <f>IF(S4622=1,U4622*(1-Asumsi!$B$10),U4622)</f>
        <v>3084035</v>
      </c>
    </row>
    <row r="4623" spans="1:22" x14ac:dyDescent="0.35">
      <c r="A4623" s="43">
        <v>34243</v>
      </c>
      <c r="B4623" s="43" t="s">
        <v>202</v>
      </c>
      <c r="C4623" s="43" t="s">
        <v>933</v>
      </c>
      <c r="D4623" s="44">
        <v>40585</v>
      </c>
      <c r="E4623" s="43">
        <v>10</v>
      </c>
      <c r="F4623" s="43">
        <v>178080</v>
      </c>
      <c r="G4623" s="43">
        <v>0.08</v>
      </c>
      <c r="H4623" s="43">
        <v>14246</v>
      </c>
      <c r="I4623" s="43" t="s">
        <v>75</v>
      </c>
      <c r="J4623" s="43" t="s">
        <v>144</v>
      </c>
      <c r="K4623" s="43">
        <f t="shared" si="576"/>
        <v>2011</v>
      </c>
      <c r="L4623" s="43">
        <f t="shared" si="577"/>
        <v>1</v>
      </c>
      <c r="M4623" s="43">
        <f t="shared" si="578"/>
        <v>0</v>
      </c>
      <c r="N4623" s="43">
        <f t="shared" si="579"/>
        <v>1</v>
      </c>
      <c r="O4623" s="43" t="str">
        <f t="shared" si="580"/>
        <v>D: 7%+</v>
      </c>
      <c r="P4623" s="45">
        <f t="shared" si="581"/>
        <v>163834</v>
      </c>
      <c r="Q4623" s="45">
        <f>IF(L4623=1,F4623*INDEX(Asumsi!$B$5:$B$7,MATCH(I4623,Asumsi!$A$5:$A$7,0))-H4623,0)</f>
        <v>39178</v>
      </c>
      <c r="R4623" s="46">
        <f>MIN(G4623,INDEX(Asumsi!$C$5:$C$7,MATCH(I4623,Asumsi!$A$5:$A$7,0)))</f>
        <v>0.03</v>
      </c>
      <c r="S4623" s="43">
        <f t="shared" si="582"/>
        <v>1</v>
      </c>
      <c r="T4623" s="45">
        <f t="shared" si="583"/>
        <v>8904</v>
      </c>
      <c r="U4623" s="45">
        <f>IF(L4623=1,F4623*INDEX(Asumsi!$B$5:$B$7,MATCH(I4623,Asumsi!$A$5:$A$7,0))-F4623*R4623,0)</f>
        <v>48081.599999999999</v>
      </c>
      <c r="V4623" s="45">
        <f>IF(S4623=1,U4623*(1-Asumsi!$B$10),U4623)</f>
        <v>45677.52</v>
      </c>
    </row>
    <row r="4624" spans="1:22" x14ac:dyDescent="0.35">
      <c r="A4624" s="43">
        <v>34279</v>
      </c>
      <c r="B4624" s="43" t="s">
        <v>202</v>
      </c>
      <c r="C4624" s="43" t="s">
        <v>615</v>
      </c>
      <c r="D4624" s="44">
        <v>40996</v>
      </c>
      <c r="E4624" s="43">
        <v>3</v>
      </c>
      <c r="F4624" s="43">
        <v>1681104</v>
      </c>
      <c r="G4624" s="43">
        <v>0.1</v>
      </c>
      <c r="H4624" s="43">
        <v>168110</v>
      </c>
      <c r="I4624" s="43" t="s">
        <v>75</v>
      </c>
      <c r="J4624" s="43" t="s">
        <v>136</v>
      </c>
      <c r="K4624" s="43">
        <f t="shared" si="576"/>
        <v>2012</v>
      </c>
      <c r="L4624" s="43">
        <f t="shared" si="577"/>
        <v>1</v>
      </c>
      <c r="M4624" s="43">
        <f t="shared" si="578"/>
        <v>0</v>
      </c>
      <c r="N4624" s="43">
        <f t="shared" si="579"/>
        <v>1</v>
      </c>
      <c r="O4624" s="43" t="str">
        <f t="shared" si="580"/>
        <v>D: 7%+</v>
      </c>
      <c r="P4624" s="45">
        <f t="shared" si="581"/>
        <v>1512994</v>
      </c>
      <c r="Q4624" s="45">
        <f>IF(L4624=1,F4624*INDEX(Asumsi!$B$5:$B$7,MATCH(I4624,Asumsi!$A$5:$A$7,0))-H4624,0)</f>
        <v>336221.19999999995</v>
      </c>
      <c r="R4624" s="46">
        <f>MIN(G4624,INDEX(Asumsi!$C$5:$C$7,MATCH(I4624,Asumsi!$A$5:$A$7,0)))</f>
        <v>0.03</v>
      </c>
      <c r="S4624" s="43">
        <f t="shared" si="582"/>
        <v>1</v>
      </c>
      <c r="T4624" s="45">
        <f t="shared" si="583"/>
        <v>117677.28000000001</v>
      </c>
      <c r="U4624" s="45">
        <f>IF(L4624=1,F4624*INDEX(Asumsi!$B$5:$B$7,MATCH(I4624,Asumsi!$A$5:$A$7,0))-F4624*R4624,0)</f>
        <v>453898.07999999996</v>
      </c>
      <c r="V4624" s="45">
        <f>IF(S4624=1,U4624*(1-Asumsi!$B$10),U4624)</f>
        <v>431203.17599999992</v>
      </c>
    </row>
    <row r="4625" spans="1:22" x14ac:dyDescent="0.35">
      <c r="A4625" s="43">
        <v>34406</v>
      </c>
      <c r="B4625" s="43" t="s">
        <v>202</v>
      </c>
      <c r="C4625" s="43" t="s">
        <v>578</v>
      </c>
      <c r="D4625" s="44">
        <v>41180</v>
      </c>
      <c r="E4625" s="43">
        <v>29</v>
      </c>
      <c r="F4625" s="43">
        <v>285180</v>
      </c>
      <c r="G4625" s="43">
        <v>0.02</v>
      </c>
      <c r="H4625" s="43">
        <v>5704</v>
      </c>
      <c r="I4625" s="43" t="s">
        <v>76</v>
      </c>
      <c r="J4625" s="43" t="s">
        <v>150</v>
      </c>
      <c r="K4625" s="43">
        <f t="shared" si="576"/>
        <v>2012</v>
      </c>
      <c r="L4625" s="43">
        <f t="shared" si="577"/>
        <v>1</v>
      </c>
      <c r="M4625" s="43">
        <f t="shared" si="578"/>
        <v>0</v>
      </c>
      <c r="N4625" s="43">
        <f t="shared" si="579"/>
        <v>1</v>
      </c>
      <c r="O4625" s="43" t="str">
        <f t="shared" si="580"/>
        <v>B: 1-3%</v>
      </c>
      <c r="P4625" s="45">
        <f t="shared" si="581"/>
        <v>279476</v>
      </c>
      <c r="Q4625" s="45">
        <f>IF(L4625=1,F4625*INDEX(Asumsi!$B$5:$B$7,MATCH(I4625,Asumsi!$A$5:$A$7,0))-H4625,0)</f>
        <v>79850</v>
      </c>
      <c r="R4625" s="46">
        <f>MIN(G4625,INDEX(Asumsi!$C$5:$C$7,MATCH(I4625,Asumsi!$A$5:$A$7,0)))</f>
        <v>0.02</v>
      </c>
      <c r="S4625" s="43">
        <f t="shared" si="582"/>
        <v>0</v>
      </c>
      <c r="T4625" s="45">
        <f t="shared" si="583"/>
        <v>0</v>
      </c>
      <c r="U4625" s="45">
        <f>IF(L4625=1,F4625*INDEX(Asumsi!$B$5:$B$7,MATCH(I4625,Asumsi!$A$5:$A$7,0))-F4625*R4625,0)</f>
        <v>79850.399999999994</v>
      </c>
      <c r="V4625" s="45">
        <f>IF(S4625=1,U4625*(1-Asumsi!$B$10),U4625)</f>
        <v>79850.399999999994</v>
      </c>
    </row>
    <row r="4626" spans="1:22" x14ac:dyDescent="0.35">
      <c r="A4626" s="43">
        <v>34597</v>
      </c>
      <c r="B4626" s="43" t="s">
        <v>202</v>
      </c>
      <c r="C4626" s="43" t="s">
        <v>566</v>
      </c>
      <c r="D4626" s="44">
        <v>40528</v>
      </c>
      <c r="E4626" s="43">
        <v>8</v>
      </c>
      <c r="F4626" s="43">
        <v>1698674</v>
      </c>
      <c r="G4626" s="43">
        <v>7.0000000000000007E-2</v>
      </c>
      <c r="H4626" s="43">
        <v>118907</v>
      </c>
      <c r="I4626" s="43" t="s">
        <v>77</v>
      </c>
      <c r="J4626" s="43" t="s">
        <v>137</v>
      </c>
      <c r="K4626" s="43">
        <f t="shared" si="576"/>
        <v>2010</v>
      </c>
      <c r="L4626" s="43">
        <f t="shared" si="577"/>
        <v>1</v>
      </c>
      <c r="M4626" s="43">
        <f t="shared" si="578"/>
        <v>0</v>
      </c>
      <c r="N4626" s="43">
        <f t="shared" si="579"/>
        <v>1</v>
      </c>
      <c r="O4626" s="43" t="str">
        <f t="shared" si="580"/>
        <v>D: 7%+</v>
      </c>
      <c r="P4626" s="45">
        <f t="shared" si="581"/>
        <v>1579767</v>
      </c>
      <c r="Q4626" s="45">
        <f>IF(L4626=1,F4626*INDEX(Asumsi!$B$5:$B$7,MATCH(I4626,Asumsi!$A$5:$A$7,0))-H4626,0)</f>
        <v>390695.19999999995</v>
      </c>
      <c r="R4626" s="46">
        <f>MIN(G4626,INDEX(Asumsi!$C$5:$C$7,MATCH(I4626,Asumsi!$A$5:$A$7,0)))</f>
        <v>0.05</v>
      </c>
      <c r="S4626" s="43">
        <f t="shared" si="582"/>
        <v>1</v>
      </c>
      <c r="T4626" s="45">
        <f t="shared" si="583"/>
        <v>33973.480000000003</v>
      </c>
      <c r="U4626" s="45">
        <f>IF(L4626=1,F4626*INDEX(Asumsi!$B$5:$B$7,MATCH(I4626,Asumsi!$A$5:$A$7,0))-F4626*R4626,0)</f>
        <v>424668.49999999994</v>
      </c>
      <c r="V4626" s="45">
        <f>IF(S4626=1,U4626*(1-Asumsi!$B$10),U4626)</f>
        <v>403435.07499999995</v>
      </c>
    </row>
    <row r="4627" spans="1:22" x14ac:dyDescent="0.35">
      <c r="A4627" s="43">
        <v>34980</v>
      </c>
      <c r="B4627" s="43" t="s">
        <v>202</v>
      </c>
      <c r="C4627" s="43" t="s">
        <v>925</v>
      </c>
      <c r="D4627" s="44">
        <v>40392</v>
      </c>
      <c r="E4627" s="43">
        <v>7</v>
      </c>
      <c r="F4627" s="43">
        <v>281540</v>
      </c>
      <c r="G4627" s="43">
        <v>0.01</v>
      </c>
      <c r="H4627" s="43">
        <v>2815</v>
      </c>
      <c r="I4627" s="43" t="s">
        <v>75</v>
      </c>
      <c r="J4627" s="43" t="s">
        <v>144</v>
      </c>
      <c r="K4627" s="43">
        <f t="shared" si="576"/>
        <v>2010</v>
      </c>
      <c r="L4627" s="43">
        <f t="shared" si="577"/>
        <v>1</v>
      </c>
      <c r="M4627" s="43">
        <f t="shared" si="578"/>
        <v>0</v>
      </c>
      <c r="N4627" s="43">
        <f t="shared" si="579"/>
        <v>1</v>
      </c>
      <c r="O4627" s="43" t="str">
        <f t="shared" si="580"/>
        <v>B: 1-3%</v>
      </c>
      <c r="P4627" s="45">
        <f t="shared" si="581"/>
        <v>278725</v>
      </c>
      <c r="Q4627" s="45">
        <f>IF(L4627=1,F4627*INDEX(Asumsi!$B$5:$B$7,MATCH(I4627,Asumsi!$A$5:$A$7,0))-H4627,0)</f>
        <v>81647</v>
      </c>
      <c r="R4627" s="46">
        <f>MIN(G4627,INDEX(Asumsi!$C$5:$C$7,MATCH(I4627,Asumsi!$A$5:$A$7,0)))</f>
        <v>0.01</v>
      </c>
      <c r="S4627" s="43">
        <f t="shared" si="582"/>
        <v>0</v>
      </c>
      <c r="T4627" s="45">
        <f t="shared" si="583"/>
        <v>0</v>
      </c>
      <c r="U4627" s="45">
        <f>IF(L4627=1,F4627*INDEX(Asumsi!$B$5:$B$7,MATCH(I4627,Asumsi!$A$5:$A$7,0))-F4627*R4627,0)</f>
        <v>81646.600000000006</v>
      </c>
      <c r="V4627" s="45">
        <f>IF(S4627=1,U4627*(1-Asumsi!$B$10),U4627)</f>
        <v>81646.600000000006</v>
      </c>
    </row>
    <row r="4628" spans="1:22" x14ac:dyDescent="0.35">
      <c r="A4628" s="43">
        <v>35361</v>
      </c>
      <c r="B4628" s="43" t="s">
        <v>202</v>
      </c>
      <c r="C4628" s="43" t="s">
        <v>659</v>
      </c>
      <c r="D4628" s="44">
        <v>39909</v>
      </c>
      <c r="E4628" s="43">
        <v>40</v>
      </c>
      <c r="F4628" s="43">
        <v>1493860</v>
      </c>
      <c r="G4628" s="43">
        <v>0.09</v>
      </c>
      <c r="H4628" s="43">
        <v>134447</v>
      </c>
      <c r="I4628" s="43" t="s">
        <v>76</v>
      </c>
      <c r="J4628" s="43" t="s">
        <v>145</v>
      </c>
      <c r="K4628" s="43">
        <f t="shared" si="576"/>
        <v>2009</v>
      </c>
      <c r="L4628" s="43">
        <f t="shared" si="577"/>
        <v>1</v>
      </c>
      <c r="M4628" s="43">
        <f t="shared" si="578"/>
        <v>0</v>
      </c>
      <c r="N4628" s="43">
        <f t="shared" si="579"/>
        <v>1</v>
      </c>
      <c r="O4628" s="43" t="str">
        <f t="shared" si="580"/>
        <v>D: 7%+</v>
      </c>
      <c r="P4628" s="45">
        <f t="shared" si="581"/>
        <v>1359413</v>
      </c>
      <c r="Q4628" s="45">
        <f>IF(L4628=1,F4628*INDEX(Asumsi!$B$5:$B$7,MATCH(I4628,Asumsi!$A$5:$A$7,0))-H4628,0)</f>
        <v>313711</v>
      </c>
      <c r="R4628" s="46">
        <f>MIN(G4628,INDEX(Asumsi!$C$5:$C$7,MATCH(I4628,Asumsi!$A$5:$A$7,0)))</f>
        <v>0.05</v>
      </c>
      <c r="S4628" s="43">
        <f t="shared" si="582"/>
        <v>1</v>
      </c>
      <c r="T4628" s="45">
        <f t="shared" si="583"/>
        <v>59754.399999999994</v>
      </c>
      <c r="U4628" s="45">
        <f>IF(L4628=1,F4628*INDEX(Asumsi!$B$5:$B$7,MATCH(I4628,Asumsi!$A$5:$A$7,0))-F4628*R4628,0)</f>
        <v>373465</v>
      </c>
      <c r="V4628" s="45">
        <f>IF(S4628=1,U4628*(1-Asumsi!$B$10),U4628)</f>
        <v>354791.75</v>
      </c>
    </row>
    <row r="4629" spans="1:22" x14ac:dyDescent="0.35">
      <c r="A4629" s="43">
        <v>35587</v>
      </c>
      <c r="B4629" s="43" t="s">
        <v>202</v>
      </c>
      <c r="C4629" s="43" t="s">
        <v>922</v>
      </c>
      <c r="D4629" s="44">
        <v>40857</v>
      </c>
      <c r="E4629" s="43">
        <v>43</v>
      </c>
      <c r="F4629" s="43">
        <v>417540</v>
      </c>
      <c r="G4629" s="43">
        <v>0.03</v>
      </c>
      <c r="H4629" s="43">
        <v>12526</v>
      </c>
      <c r="I4629" s="43" t="s">
        <v>75</v>
      </c>
      <c r="J4629" s="43" t="s">
        <v>144</v>
      </c>
      <c r="K4629" s="43">
        <f t="shared" si="576"/>
        <v>2011</v>
      </c>
      <c r="L4629" s="43">
        <f t="shared" si="577"/>
        <v>1</v>
      </c>
      <c r="M4629" s="43">
        <f t="shared" si="578"/>
        <v>0</v>
      </c>
      <c r="N4629" s="43">
        <f t="shared" si="579"/>
        <v>1</v>
      </c>
      <c r="O4629" s="43" t="str">
        <f t="shared" si="580"/>
        <v>B: 1-3%</v>
      </c>
      <c r="P4629" s="45">
        <f t="shared" si="581"/>
        <v>405014</v>
      </c>
      <c r="Q4629" s="45">
        <f>IF(L4629=1,F4629*INDEX(Asumsi!$B$5:$B$7,MATCH(I4629,Asumsi!$A$5:$A$7,0))-H4629,0)</f>
        <v>112736</v>
      </c>
      <c r="R4629" s="46">
        <f>MIN(G4629,INDEX(Asumsi!$C$5:$C$7,MATCH(I4629,Asumsi!$A$5:$A$7,0)))</f>
        <v>0.03</v>
      </c>
      <c r="S4629" s="43">
        <f t="shared" si="582"/>
        <v>0</v>
      </c>
      <c r="T4629" s="45">
        <f t="shared" si="583"/>
        <v>0</v>
      </c>
      <c r="U4629" s="45">
        <f>IF(L4629=1,F4629*INDEX(Asumsi!$B$5:$B$7,MATCH(I4629,Asumsi!$A$5:$A$7,0))-F4629*R4629,0)</f>
        <v>112735.8</v>
      </c>
      <c r="V4629" s="45">
        <f>IF(S4629=1,U4629*(1-Asumsi!$B$10),U4629)</f>
        <v>112735.8</v>
      </c>
    </row>
    <row r="4630" spans="1:22" x14ac:dyDescent="0.35">
      <c r="A4630" s="43">
        <v>35780</v>
      </c>
      <c r="B4630" s="43" t="s">
        <v>202</v>
      </c>
      <c r="C4630" s="43" t="s">
        <v>936</v>
      </c>
      <c r="D4630" s="44">
        <v>40560</v>
      </c>
      <c r="E4630" s="43">
        <v>6</v>
      </c>
      <c r="F4630" s="43">
        <v>57100</v>
      </c>
      <c r="G4630" s="43">
        <v>0.01</v>
      </c>
      <c r="H4630" s="43">
        <v>571</v>
      </c>
      <c r="I4630" s="43" t="s">
        <v>76</v>
      </c>
      <c r="J4630" s="43" t="s">
        <v>147</v>
      </c>
      <c r="K4630" s="43">
        <f t="shared" si="576"/>
        <v>2011</v>
      </c>
      <c r="L4630" s="43">
        <f t="shared" si="577"/>
        <v>1</v>
      </c>
      <c r="M4630" s="43">
        <f t="shared" si="578"/>
        <v>0</v>
      </c>
      <c r="N4630" s="43">
        <f t="shared" si="579"/>
        <v>1</v>
      </c>
      <c r="O4630" s="43" t="str">
        <f t="shared" si="580"/>
        <v>B: 1-3%</v>
      </c>
      <c r="P4630" s="45">
        <f t="shared" si="581"/>
        <v>56529</v>
      </c>
      <c r="Q4630" s="45">
        <f>IF(L4630=1,F4630*INDEX(Asumsi!$B$5:$B$7,MATCH(I4630,Asumsi!$A$5:$A$7,0))-H4630,0)</f>
        <v>16559</v>
      </c>
      <c r="R4630" s="46">
        <f>MIN(G4630,INDEX(Asumsi!$C$5:$C$7,MATCH(I4630,Asumsi!$A$5:$A$7,0)))</f>
        <v>0.01</v>
      </c>
      <c r="S4630" s="43">
        <f t="shared" si="582"/>
        <v>0</v>
      </c>
      <c r="T4630" s="45">
        <f t="shared" si="583"/>
        <v>0</v>
      </c>
      <c r="U4630" s="45">
        <f>IF(L4630=1,F4630*INDEX(Asumsi!$B$5:$B$7,MATCH(I4630,Asumsi!$A$5:$A$7,0))-F4630*R4630,0)</f>
        <v>16559</v>
      </c>
      <c r="V4630" s="45">
        <f>IF(S4630=1,U4630*(1-Asumsi!$B$10),U4630)</f>
        <v>16559</v>
      </c>
    </row>
    <row r="4631" spans="1:22" x14ac:dyDescent="0.35">
      <c r="A4631" s="43">
        <v>35814</v>
      </c>
      <c r="B4631" s="43" t="s">
        <v>202</v>
      </c>
      <c r="C4631" s="43" t="s">
        <v>585</v>
      </c>
      <c r="D4631" s="44">
        <v>40995</v>
      </c>
      <c r="E4631" s="43">
        <v>11</v>
      </c>
      <c r="F4631" s="43">
        <v>649040</v>
      </c>
      <c r="G4631" s="43">
        <v>0.08</v>
      </c>
      <c r="H4631" s="43">
        <v>51923</v>
      </c>
      <c r="I4631" s="43" t="s">
        <v>75</v>
      </c>
      <c r="J4631" s="43" t="s">
        <v>144</v>
      </c>
      <c r="K4631" s="43">
        <f t="shared" si="576"/>
        <v>2012</v>
      </c>
      <c r="L4631" s="43">
        <f t="shared" si="577"/>
        <v>1</v>
      </c>
      <c r="M4631" s="43">
        <f t="shared" si="578"/>
        <v>0</v>
      </c>
      <c r="N4631" s="43">
        <f t="shared" si="579"/>
        <v>1</v>
      </c>
      <c r="O4631" s="43" t="str">
        <f t="shared" si="580"/>
        <v>D: 7%+</v>
      </c>
      <c r="P4631" s="45">
        <f t="shared" si="581"/>
        <v>597117</v>
      </c>
      <c r="Q4631" s="45">
        <f>IF(L4631=1,F4631*INDEX(Asumsi!$B$5:$B$7,MATCH(I4631,Asumsi!$A$5:$A$7,0))-H4631,0)</f>
        <v>142789</v>
      </c>
      <c r="R4631" s="46">
        <f>MIN(G4631,INDEX(Asumsi!$C$5:$C$7,MATCH(I4631,Asumsi!$A$5:$A$7,0)))</f>
        <v>0.03</v>
      </c>
      <c r="S4631" s="43">
        <f t="shared" si="582"/>
        <v>1</v>
      </c>
      <c r="T4631" s="45">
        <f t="shared" si="583"/>
        <v>32452</v>
      </c>
      <c r="U4631" s="45">
        <f>IF(L4631=1,F4631*INDEX(Asumsi!$B$5:$B$7,MATCH(I4631,Asumsi!$A$5:$A$7,0))-F4631*R4631,0)</f>
        <v>175240.8</v>
      </c>
      <c r="V4631" s="45">
        <f>IF(S4631=1,U4631*(1-Asumsi!$B$10),U4631)</f>
        <v>166478.75999999998</v>
      </c>
    </row>
    <row r="4632" spans="1:22" x14ac:dyDescent="0.35">
      <c r="A4632" s="43">
        <v>35938</v>
      </c>
      <c r="B4632" s="43" t="s">
        <v>202</v>
      </c>
      <c r="C4632" s="43" t="s">
        <v>660</v>
      </c>
      <c r="D4632" s="44">
        <v>41230</v>
      </c>
      <c r="E4632" s="43">
        <v>6</v>
      </c>
      <c r="F4632" s="43">
        <v>3541400</v>
      </c>
      <c r="G4632" s="43">
        <v>0.05</v>
      </c>
      <c r="H4632" s="43">
        <v>177070</v>
      </c>
      <c r="I4632" s="43" t="s">
        <v>75</v>
      </c>
      <c r="J4632" s="43" t="s">
        <v>135</v>
      </c>
      <c r="K4632" s="43">
        <f t="shared" si="576"/>
        <v>2012</v>
      </c>
      <c r="L4632" s="43">
        <f t="shared" si="577"/>
        <v>1</v>
      </c>
      <c r="M4632" s="43">
        <f t="shared" si="578"/>
        <v>0</v>
      </c>
      <c r="N4632" s="43">
        <f t="shared" si="579"/>
        <v>1</v>
      </c>
      <c r="O4632" s="43" t="str">
        <f t="shared" si="580"/>
        <v>C: 4-6%</v>
      </c>
      <c r="P4632" s="45">
        <f t="shared" si="581"/>
        <v>3364330</v>
      </c>
      <c r="Q4632" s="45">
        <f>IF(L4632=1,F4632*INDEX(Asumsi!$B$5:$B$7,MATCH(I4632,Asumsi!$A$5:$A$7,0))-H4632,0)</f>
        <v>885350</v>
      </c>
      <c r="R4632" s="46">
        <f>MIN(G4632,INDEX(Asumsi!$C$5:$C$7,MATCH(I4632,Asumsi!$A$5:$A$7,0)))</f>
        <v>0.03</v>
      </c>
      <c r="S4632" s="43">
        <f t="shared" si="582"/>
        <v>1</v>
      </c>
      <c r="T4632" s="45">
        <f t="shared" si="583"/>
        <v>70828.000000000015</v>
      </c>
      <c r="U4632" s="45">
        <f>IF(L4632=1,F4632*INDEX(Asumsi!$B$5:$B$7,MATCH(I4632,Asumsi!$A$5:$A$7,0))-F4632*R4632,0)</f>
        <v>956178</v>
      </c>
      <c r="V4632" s="45">
        <f>IF(S4632=1,U4632*(1-Asumsi!$B$10),U4632)</f>
        <v>908369.1</v>
      </c>
    </row>
    <row r="4633" spans="1:22" x14ac:dyDescent="0.35">
      <c r="A4633" s="43">
        <v>35968</v>
      </c>
      <c r="B4633" s="43" t="s">
        <v>202</v>
      </c>
      <c r="C4633" s="43" t="s">
        <v>237</v>
      </c>
      <c r="D4633" s="44">
        <v>40971</v>
      </c>
      <c r="E4633" s="43">
        <v>21</v>
      </c>
      <c r="F4633" s="43">
        <v>282400</v>
      </c>
      <c r="G4633" s="43">
        <v>0.05</v>
      </c>
      <c r="H4633" s="43">
        <v>14120</v>
      </c>
      <c r="I4633" s="43" t="s">
        <v>76</v>
      </c>
      <c r="J4633" s="43" t="s">
        <v>138</v>
      </c>
      <c r="K4633" s="43">
        <f t="shared" si="576"/>
        <v>2012</v>
      </c>
      <c r="L4633" s="43">
        <f t="shared" si="577"/>
        <v>1</v>
      </c>
      <c r="M4633" s="43">
        <f t="shared" si="578"/>
        <v>0</v>
      </c>
      <c r="N4633" s="43">
        <f t="shared" si="579"/>
        <v>1</v>
      </c>
      <c r="O4633" s="43" t="str">
        <f t="shared" si="580"/>
        <v>C: 4-6%</v>
      </c>
      <c r="P4633" s="45">
        <f t="shared" si="581"/>
        <v>268280</v>
      </c>
      <c r="Q4633" s="45">
        <f>IF(L4633=1,F4633*INDEX(Asumsi!$B$5:$B$7,MATCH(I4633,Asumsi!$A$5:$A$7,0))-H4633,0)</f>
        <v>70600</v>
      </c>
      <c r="R4633" s="46">
        <f>MIN(G4633,INDEX(Asumsi!$C$5:$C$7,MATCH(I4633,Asumsi!$A$5:$A$7,0)))</f>
        <v>0.05</v>
      </c>
      <c r="S4633" s="43">
        <f t="shared" si="582"/>
        <v>0</v>
      </c>
      <c r="T4633" s="45">
        <f t="shared" si="583"/>
        <v>0</v>
      </c>
      <c r="U4633" s="45">
        <f>IF(L4633=1,F4633*INDEX(Asumsi!$B$5:$B$7,MATCH(I4633,Asumsi!$A$5:$A$7,0))-F4633*R4633,0)</f>
        <v>70600</v>
      </c>
      <c r="V4633" s="45">
        <f>IF(S4633=1,U4633*(1-Asumsi!$B$10),U4633)</f>
        <v>70600</v>
      </c>
    </row>
    <row r="4634" spans="1:22" x14ac:dyDescent="0.35">
      <c r="A4634" s="43">
        <v>36033</v>
      </c>
      <c r="B4634" s="43" t="s">
        <v>202</v>
      </c>
      <c r="C4634" s="43" t="s">
        <v>590</v>
      </c>
      <c r="D4634" s="44">
        <v>40166</v>
      </c>
      <c r="E4634" s="43">
        <v>15</v>
      </c>
      <c r="F4634" s="43">
        <v>166040</v>
      </c>
      <c r="G4634" s="43">
        <v>0.06</v>
      </c>
      <c r="H4634" s="43">
        <v>9962</v>
      </c>
      <c r="I4634" s="43" t="s">
        <v>77</v>
      </c>
      <c r="J4634" s="43" t="s">
        <v>142</v>
      </c>
      <c r="K4634" s="43">
        <f t="shared" si="576"/>
        <v>2009</v>
      </c>
      <c r="L4634" s="43">
        <f t="shared" si="577"/>
        <v>1</v>
      </c>
      <c r="M4634" s="43">
        <f t="shared" si="578"/>
        <v>0</v>
      </c>
      <c r="N4634" s="43">
        <f t="shared" si="579"/>
        <v>1</v>
      </c>
      <c r="O4634" s="43" t="str">
        <f t="shared" si="580"/>
        <v>C: 4-6%</v>
      </c>
      <c r="P4634" s="45">
        <f t="shared" si="581"/>
        <v>156078</v>
      </c>
      <c r="Q4634" s="45">
        <f>IF(L4634=1,F4634*INDEX(Asumsi!$B$5:$B$7,MATCH(I4634,Asumsi!$A$5:$A$7,0))-H4634,0)</f>
        <v>39850</v>
      </c>
      <c r="R4634" s="46">
        <f>MIN(G4634,INDEX(Asumsi!$C$5:$C$7,MATCH(I4634,Asumsi!$A$5:$A$7,0)))</f>
        <v>0.05</v>
      </c>
      <c r="S4634" s="43">
        <f t="shared" si="582"/>
        <v>1</v>
      </c>
      <c r="T4634" s="45">
        <f t="shared" si="583"/>
        <v>1660.3999999999992</v>
      </c>
      <c r="U4634" s="45">
        <f>IF(L4634=1,F4634*INDEX(Asumsi!$B$5:$B$7,MATCH(I4634,Asumsi!$A$5:$A$7,0))-F4634*R4634,0)</f>
        <v>41510</v>
      </c>
      <c r="V4634" s="45">
        <f>IF(S4634=1,U4634*(1-Asumsi!$B$10),U4634)</f>
        <v>39434.5</v>
      </c>
    </row>
    <row r="4635" spans="1:22" x14ac:dyDescent="0.35">
      <c r="A4635" s="43">
        <v>36067</v>
      </c>
      <c r="B4635" s="43" t="s">
        <v>209</v>
      </c>
      <c r="C4635" s="43" t="s">
        <v>603</v>
      </c>
      <c r="D4635" s="44">
        <v>39998</v>
      </c>
      <c r="E4635" s="43">
        <v>37</v>
      </c>
      <c r="F4635" s="43">
        <v>12352580</v>
      </c>
      <c r="G4635" s="43">
        <v>0.04</v>
      </c>
      <c r="H4635" s="43">
        <v>494103</v>
      </c>
      <c r="I4635" s="43" t="s">
        <v>76</v>
      </c>
      <c r="J4635" s="43" t="s">
        <v>140</v>
      </c>
      <c r="K4635" s="43">
        <f t="shared" si="576"/>
        <v>2009</v>
      </c>
      <c r="L4635" s="43">
        <f t="shared" si="577"/>
        <v>0</v>
      </c>
      <c r="M4635" s="43">
        <f t="shared" si="578"/>
        <v>1</v>
      </c>
      <c r="N4635" s="43">
        <f t="shared" si="579"/>
        <v>1</v>
      </c>
      <c r="O4635" s="43" t="str">
        <f t="shared" si="580"/>
        <v>C: 4-6%</v>
      </c>
      <c r="P4635" s="45">
        <f t="shared" si="581"/>
        <v>0</v>
      </c>
      <c r="Q4635" s="45">
        <f>IF(L4635=1,F4635*INDEX(Asumsi!$B$5:$B$7,MATCH(I4635,Asumsi!$A$5:$A$7,0))-H4635,0)</f>
        <v>0</v>
      </c>
      <c r="R4635" s="46">
        <f>MIN(G4635,INDEX(Asumsi!$C$5:$C$7,MATCH(I4635,Asumsi!$A$5:$A$7,0)))</f>
        <v>0.04</v>
      </c>
      <c r="S4635" s="43">
        <f t="shared" si="582"/>
        <v>0</v>
      </c>
      <c r="T4635" s="45">
        <f t="shared" si="583"/>
        <v>0</v>
      </c>
      <c r="U4635" s="45">
        <f>IF(L4635=1,F4635*INDEX(Asumsi!$B$5:$B$7,MATCH(I4635,Asumsi!$A$5:$A$7,0))-F4635*R4635,0)</f>
        <v>0</v>
      </c>
      <c r="V4635" s="45">
        <f>IF(S4635=1,U4635*(1-Asumsi!$B$10),U4635)</f>
        <v>0</v>
      </c>
    </row>
    <row r="4636" spans="1:22" x14ac:dyDescent="0.35">
      <c r="A4636" s="43">
        <v>36160</v>
      </c>
      <c r="B4636" s="43" t="s">
        <v>209</v>
      </c>
      <c r="C4636" s="43" t="s">
        <v>916</v>
      </c>
      <c r="D4636" s="44">
        <v>41235</v>
      </c>
      <c r="E4636" s="43">
        <v>12</v>
      </c>
      <c r="F4636" s="43">
        <v>4437782</v>
      </c>
      <c r="G4636" s="43">
        <v>0</v>
      </c>
      <c r="H4636" s="43">
        <v>0</v>
      </c>
      <c r="I4636" s="43" t="s">
        <v>77</v>
      </c>
      <c r="J4636" s="43" t="s">
        <v>137</v>
      </c>
      <c r="K4636" s="43">
        <f t="shared" si="576"/>
        <v>2012</v>
      </c>
      <c r="L4636" s="43">
        <f t="shared" si="577"/>
        <v>0</v>
      </c>
      <c r="M4636" s="43">
        <f t="shared" si="578"/>
        <v>1</v>
      </c>
      <c r="N4636" s="43">
        <f t="shared" si="579"/>
        <v>1</v>
      </c>
      <c r="O4636" s="43" t="str">
        <f t="shared" si="580"/>
        <v>A: 0%</v>
      </c>
      <c r="P4636" s="45">
        <f t="shared" si="581"/>
        <v>0</v>
      </c>
      <c r="Q4636" s="45">
        <f>IF(L4636=1,F4636*INDEX(Asumsi!$B$5:$B$7,MATCH(I4636,Asumsi!$A$5:$A$7,0))-H4636,0)</f>
        <v>0</v>
      </c>
      <c r="R4636" s="46">
        <f>MIN(G4636,INDEX(Asumsi!$C$5:$C$7,MATCH(I4636,Asumsi!$A$5:$A$7,0)))</f>
        <v>0</v>
      </c>
      <c r="S4636" s="43">
        <f t="shared" si="582"/>
        <v>0</v>
      </c>
      <c r="T4636" s="45">
        <f t="shared" si="583"/>
        <v>0</v>
      </c>
      <c r="U4636" s="45">
        <f>IF(L4636=1,F4636*INDEX(Asumsi!$B$5:$B$7,MATCH(I4636,Asumsi!$A$5:$A$7,0))-F4636*R4636,0)</f>
        <v>0</v>
      </c>
      <c r="V4636" s="45">
        <f>IF(S4636=1,U4636*(1-Asumsi!$B$10),U4636)</f>
        <v>0</v>
      </c>
    </row>
    <row r="4637" spans="1:22" x14ac:dyDescent="0.35">
      <c r="A4637" s="43">
        <v>36356</v>
      </c>
      <c r="B4637" s="43" t="s">
        <v>202</v>
      </c>
      <c r="C4637" s="43" t="s">
        <v>563</v>
      </c>
      <c r="D4637" s="44">
        <v>40902</v>
      </c>
      <c r="E4637" s="43">
        <v>45</v>
      </c>
      <c r="F4637" s="43">
        <v>9537180</v>
      </c>
      <c r="G4637" s="43">
        <v>0.01</v>
      </c>
      <c r="H4637" s="43">
        <v>95372</v>
      </c>
      <c r="I4637" s="43" t="s">
        <v>75</v>
      </c>
      <c r="J4637" s="43" t="s">
        <v>135</v>
      </c>
      <c r="K4637" s="43">
        <f t="shared" si="576"/>
        <v>2011</v>
      </c>
      <c r="L4637" s="43">
        <f t="shared" si="577"/>
        <v>1</v>
      </c>
      <c r="M4637" s="43">
        <f t="shared" si="578"/>
        <v>0</v>
      </c>
      <c r="N4637" s="43">
        <f t="shared" si="579"/>
        <v>1</v>
      </c>
      <c r="O4637" s="43" t="str">
        <f t="shared" si="580"/>
        <v>B: 1-3%</v>
      </c>
      <c r="P4637" s="45">
        <f t="shared" si="581"/>
        <v>9441808</v>
      </c>
      <c r="Q4637" s="45">
        <f>IF(L4637=1,F4637*INDEX(Asumsi!$B$5:$B$7,MATCH(I4637,Asumsi!$A$5:$A$7,0))-H4637,0)</f>
        <v>2765782</v>
      </c>
      <c r="R4637" s="46">
        <f>MIN(G4637,INDEX(Asumsi!$C$5:$C$7,MATCH(I4637,Asumsi!$A$5:$A$7,0)))</f>
        <v>0.01</v>
      </c>
      <c r="S4637" s="43">
        <f t="shared" si="582"/>
        <v>0</v>
      </c>
      <c r="T4637" s="45">
        <f t="shared" si="583"/>
        <v>0</v>
      </c>
      <c r="U4637" s="45">
        <f>IF(L4637=1,F4637*INDEX(Asumsi!$B$5:$B$7,MATCH(I4637,Asumsi!$A$5:$A$7,0))-F4637*R4637,0)</f>
        <v>2765782.2</v>
      </c>
      <c r="V4637" s="45">
        <f>IF(S4637=1,U4637*(1-Asumsi!$B$10),U4637)</f>
        <v>2765782.2</v>
      </c>
    </row>
    <row r="4638" spans="1:22" x14ac:dyDescent="0.35">
      <c r="A4638" s="43">
        <v>36647</v>
      </c>
      <c r="B4638" s="43" t="s">
        <v>202</v>
      </c>
      <c r="C4638" s="43" t="s">
        <v>563</v>
      </c>
      <c r="D4638" s="44">
        <v>39994</v>
      </c>
      <c r="E4638" s="43">
        <v>21</v>
      </c>
      <c r="F4638" s="43">
        <v>359960</v>
      </c>
      <c r="G4638" s="43">
        <v>0.01</v>
      </c>
      <c r="H4638" s="43">
        <v>3600</v>
      </c>
      <c r="I4638" s="43" t="s">
        <v>76</v>
      </c>
      <c r="J4638" s="43" t="s">
        <v>150</v>
      </c>
      <c r="K4638" s="43">
        <f t="shared" si="576"/>
        <v>2009</v>
      </c>
      <c r="L4638" s="43">
        <f t="shared" si="577"/>
        <v>1</v>
      </c>
      <c r="M4638" s="43">
        <f t="shared" si="578"/>
        <v>0</v>
      </c>
      <c r="N4638" s="43">
        <f t="shared" si="579"/>
        <v>1</v>
      </c>
      <c r="O4638" s="43" t="str">
        <f t="shared" si="580"/>
        <v>B: 1-3%</v>
      </c>
      <c r="P4638" s="45">
        <f t="shared" si="581"/>
        <v>356360</v>
      </c>
      <c r="Q4638" s="45">
        <f>IF(L4638=1,F4638*INDEX(Asumsi!$B$5:$B$7,MATCH(I4638,Asumsi!$A$5:$A$7,0))-H4638,0)</f>
        <v>104388</v>
      </c>
      <c r="R4638" s="46">
        <f>MIN(G4638,INDEX(Asumsi!$C$5:$C$7,MATCH(I4638,Asumsi!$A$5:$A$7,0)))</f>
        <v>0.01</v>
      </c>
      <c r="S4638" s="43">
        <f t="shared" si="582"/>
        <v>0</v>
      </c>
      <c r="T4638" s="45">
        <f t="shared" si="583"/>
        <v>0</v>
      </c>
      <c r="U4638" s="45">
        <f>IF(L4638=1,F4638*INDEX(Asumsi!$B$5:$B$7,MATCH(I4638,Asumsi!$A$5:$A$7,0))-F4638*R4638,0)</f>
        <v>104388.4</v>
      </c>
      <c r="V4638" s="45">
        <f>IF(S4638=1,U4638*(1-Asumsi!$B$10),U4638)</f>
        <v>104388.4</v>
      </c>
    </row>
    <row r="4639" spans="1:22" x14ac:dyDescent="0.35">
      <c r="A4639" s="43">
        <v>36832</v>
      </c>
      <c r="B4639" s="43" t="s">
        <v>202</v>
      </c>
      <c r="C4639" s="43" t="s">
        <v>548</v>
      </c>
      <c r="D4639" s="44">
        <v>41061</v>
      </c>
      <c r="E4639" s="43">
        <v>43</v>
      </c>
      <c r="F4639" s="43">
        <v>1065780</v>
      </c>
      <c r="G4639" s="43">
        <v>0.09</v>
      </c>
      <c r="H4639" s="43">
        <v>95920</v>
      </c>
      <c r="I4639" s="43" t="s">
        <v>76</v>
      </c>
      <c r="J4639" s="43" t="s">
        <v>138</v>
      </c>
      <c r="K4639" s="43">
        <f t="shared" si="576"/>
        <v>2012</v>
      </c>
      <c r="L4639" s="43">
        <f t="shared" si="577"/>
        <v>1</v>
      </c>
      <c r="M4639" s="43">
        <f t="shared" si="578"/>
        <v>0</v>
      </c>
      <c r="N4639" s="43">
        <f t="shared" si="579"/>
        <v>1</v>
      </c>
      <c r="O4639" s="43" t="str">
        <f t="shared" si="580"/>
        <v>D: 7%+</v>
      </c>
      <c r="P4639" s="45">
        <f t="shared" si="581"/>
        <v>969860</v>
      </c>
      <c r="Q4639" s="45">
        <f>IF(L4639=1,F4639*INDEX(Asumsi!$B$5:$B$7,MATCH(I4639,Asumsi!$A$5:$A$7,0))-H4639,0)</f>
        <v>223814</v>
      </c>
      <c r="R4639" s="46">
        <f>MIN(G4639,INDEX(Asumsi!$C$5:$C$7,MATCH(I4639,Asumsi!$A$5:$A$7,0)))</f>
        <v>0.05</v>
      </c>
      <c r="S4639" s="43">
        <f t="shared" si="582"/>
        <v>1</v>
      </c>
      <c r="T4639" s="45">
        <f t="shared" si="583"/>
        <v>42631.199999999997</v>
      </c>
      <c r="U4639" s="45">
        <f>IF(L4639=1,F4639*INDEX(Asumsi!$B$5:$B$7,MATCH(I4639,Asumsi!$A$5:$A$7,0))-F4639*R4639,0)</f>
        <v>266445</v>
      </c>
      <c r="V4639" s="45">
        <f>IF(S4639=1,U4639*(1-Asumsi!$B$10),U4639)</f>
        <v>253122.75</v>
      </c>
    </row>
    <row r="4640" spans="1:22" x14ac:dyDescent="0.35">
      <c r="A4640" s="43">
        <v>36836</v>
      </c>
      <c r="B4640" s="43" t="s">
        <v>202</v>
      </c>
      <c r="C4640" s="43" t="s">
        <v>585</v>
      </c>
      <c r="D4640" s="44">
        <v>40235</v>
      </c>
      <c r="E4640" s="43">
        <v>43</v>
      </c>
      <c r="F4640" s="43">
        <v>32232660</v>
      </c>
      <c r="G4640" s="43">
        <v>0.08</v>
      </c>
      <c r="H4640" s="43">
        <v>2578613</v>
      </c>
      <c r="I4640" s="43" t="s">
        <v>76</v>
      </c>
      <c r="J4640" s="43" t="s">
        <v>138</v>
      </c>
      <c r="K4640" s="43">
        <f t="shared" si="576"/>
        <v>2010</v>
      </c>
      <c r="L4640" s="43">
        <f t="shared" si="577"/>
        <v>1</v>
      </c>
      <c r="M4640" s="43">
        <f t="shared" si="578"/>
        <v>0</v>
      </c>
      <c r="N4640" s="43">
        <f t="shared" si="579"/>
        <v>1</v>
      </c>
      <c r="O4640" s="43" t="str">
        <f t="shared" si="580"/>
        <v>D: 7%+</v>
      </c>
      <c r="P4640" s="45">
        <f t="shared" si="581"/>
        <v>29654047</v>
      </c>
      <c r="Q4640" s="45">
        <f>IF(L4640=1,F4640*INDEX(Asumsi!$B$5:$B$7,MATCH(I4640,Asumsi!$A$5:$A$7,0))-H4640,0)</f>
        <v>7091185</v>
      </c>
      <c r="R4640" s="46">
        <f>MIN(G4640,INDEX(Asumsi!$C$5:$C$7,MATCH(I4640,Asumsi!$A$5:$A$7,0)))</f>
        <v>0.05</v>
      </c>
      <c r="S4640" s="43">
        <f t="shared" si="582"/>
        <v>1</v>
      </c>
      <c r="T4640" s="45">
        <f t="shared" si="583"/>
        <v>966979.79999999993</v>
      </c>
      <c r="U4640" s="45">
        <f>IF(L4640=1,F4640*INDEX(Asumsi!$B$5:$B$7,MATCH(I4640,Asumsi!$A$5:$A$7,0))-F4640*R4640,0)</f>
        <v>8058165</v>
      </c>
      <c r="V4640" s="45">
        <f>IF(S4640=1,U4640*(1-Asumsi!$B$10),U4640)</f>
        <v>7655256.75</v>
      </c>
    </row>
    <row r="4641" spans="1:22" x14ac:dyDescent="0.35">
      <c r="A4641" s="43">
        <v>36867</v>
      </c>
      <c r="B4641" s="43" t="s">
        <v>202</v>
      </c>
      <c r="C4641" s="43" t="s">
        <v>656</v>
      </c>
      <c r="D4641" s="44">
        <v>40061</v>
      </c>
      <c r="E4641" s="43">
        <v>21</v>
      </c>
      <c r="F4641" s="43">
        <v>10964360</v>
      </c>
      <c r="G4641" s="43">
        <v>0.06</v>
      </c>
      <c r="H4641" s="43">
        <v>657862</v>
      </c>
      <c r="I4641" s="43" t="s">
        <v>75</v>
      </c>
      <c r="J4641" s="43" t="s">
        <v>135</v>
      </c>
      <c r="K4641" s="43">
        <f t="shared" si="576"/>
        <v>2009</v>
      </c>
      <c r="L4641" s="43">
        <f t="shared" si="577"/>
        <v>1</v>
      </c>
      <c r="M4641" s="43">
        <f t="shared" si="578"/>
        <v>0</v>
      </c>
      <c r="N4641" s="43">
        <f t="shared" si="579"/>
        <v>1</v>
      </c>
      <c r="O4641" s="43" t="str">
        <f t="shared" si="580"/>
        <v>C: 4-6%</v>
      </c>
      <c r="P4641" s="45">
        <f t="shared" si="581"/>
        <v>10306498</v>
      </c>
      <c r="Q4641" s="45">
        <f>IF(L4641=1,F4641*INDEX(Asumsi!$B$5:$B$7,MATCH(I4641,Asumsi!$A$5:$A$7,0))-H4641,0)</f>
        <v>2631446</v>
      </c>
      <c r="R4641" s="46">
        <f>MIN(G4641,INDEX(Asumsi!$C$5:$C$7,MATCH(I4641,Asumsi!$A$5:$A$7,0)))</f>
        <v>0.03</v>
      </c>
      <c r="S4641" s="43">
        <f t="shared" si="582"/>
        <v>1</v>
      </c>
      <c r="T4641" s="45">
        <f t="shared" si="583"/>
        <v>328930.8</v>
      </c>
      <c r="U4641" s="45">
        <f>IF(L4641=1,F4641*INDEX(Asumsi!$B$5:$B$7,MATCH(I4641,Asumsi!$A$5:$A$7,0))-F4641*R4641,0)</f>
        <v>2960377.2</v>
      </c>
      <c r="V4641" s="45">
        <f>IF(S4641=1,U4641*(1-Asumsi!$B$10),U4641)</f>
        <v>2812358.34</v>
      </c>
    </row>
    <row r="4642" spans="1:22" x14ac:dyDescent="0.35">
      <c r="A4642" s="43">
        <v>37250</v>
      </c>
      <c r="B4642" s="43" t="s">
        <v>209</v>
      </c>
      <c r="C4642" s="43" t="s">
        <v>655</v>
      </c>
      <c r="D4642" s="44">
        <v>40192</v>
      </c>
      <c r="E4642" s="43">
        <v>13</v>
      </c>
      <c r="F4642" s="43">
        <v>946920</v>
      </c>
      <c r="G4642" s="43">
        <v>0.03</v>
      </c>
      <c r="H4642" s="43">
        <v>28408</v>
      </c>
      <c r="I4642" s="43" t="s">
        <v>76</v>
      </c>
      <c r="J4642" s="43" t="s">
        <v>146</v>
      </c>
      <c r="K4642" s="43">
        <f t="shared" si="576"/>
        <v>2010</v>
      </c>
      <c r="L4642" s="43">
        <f t="shared" si="577"/>
        <v>0</v>
      </c>
      <c r="M4642" s="43">
        <f t="shared" si="578"/>
        <v>1</v>
      </c>
      <c r="N4642" s="43">
        <f t="shared" si="579"/>
        <v>1</v>
      </c>
      <c r="O4642" s="43" t="str">
        <f t="shared" si="580"/>
        <v>B: 1-3%</v>
      </c>
      <c r="P4642" s="45">
        <f t="shared" si="581"/>
        <v>0</v>
      </c>
      <c r="Q4642" s="45">
        <f>IF(L4642=1,F4642*INDEX(Asumsi!$B$5:$B$7,MATCH(I4642,Asumsi!$A$5:$A$7,0))-H4642,0)</f>
        <v>0</v>
      </c>
      <c r="R4642" s="46">
        <f>MIN(G4642,INDEX(Asumsi!$C$5:$C$7,MATCH(I4642,Asumsi!$A$5:$A$7,0)))</f>
        <v>0.03</v>
      </c>
      <c r="S4642" s="43">
        <f t="shared" si="582"/>
        <v>0</v>
      </c>
      <c r="T4642" s="45">
        <f t="shared" si="583"/>
        <v>0</v>
      </c>
      <c r="U4642" s="45">
        <f>IF(L4642=1,F4642*INDEX(Asumsi!$B$5:$B$7,MATCH(I4642,Asumsi!$A$5:$A$7,0))-F4642*R4642,0)</f>
        <v>0</v>
      </c>
      <c r="V4642" s="45">
        <f>IF(S4642=1,U4642*(1-Asumsi!$B$10),U4642)</f>
        <v>0</v>
      </c>
    </row>
    <row r="4643" spans="1:22" x14ac:dyDescent="0.35">
      <c r="A4643" s="43">
        <v>37505</v>
      </c>
      <c r="B4643" s="43" t="s">
        <v>202</v>
      </c>
      <c r="C4643" s="43" t="s">
        <v>916</v>
      </c>
      <c r="D4643" s="44">
        <v>40697</v>
      </c>
      <c r="E4643" s="43">
        <v>1</v>
      </c>
      <c r="F4643" s="43">
        <v>58380</v>
      </c>
      <c r="G4643" s="43">
        <v>0.03</v>
      </c>
      <c r="H4643" s="43">
        <v>1751</v>
      </c>
      <c r="I4643" s="43" t="s">
        <v>76</v>
      </c>
      <c r="J4643" s="43" t="s">
        <v>146</v>
      </c>
      <c r="K4643" s="43">
        <f t="shared" si="576"/>
        <v>2011</v>
      </c>
      <c r="L4643" s="43">
        <f t="shared" si="577"/>
        <v>1</v>
      </c>
      <c r="M4643" s="43">
        <f t="shared" si="578"/>
        <v>0</v>
      </c>
      <c r="N4643" s="43">
        <f t="shared" si="579"/>
        <v>1</v>
      </c>
      <c r="O4643" s="43" t="str">
        <f t="shared" si="580"/>
        <v>B: 1-3%</v>
      </c>
      <c r="P4643" s="45">
        <f t="shared" si="581"/>
        <v>56629</v>
      </c>
      <c r="Q4643" s="45">
        <f>IF(L4643=1,F4643*INDEX(Asumsi!$B$5:$B$7,MATCH(I4643,Asumsi!$A$5:$A$7,0))-H4643,0)</f>
        <v>15763</v>
      </c>
      <c r="R4643" s="46">
        <f>MIN(G4643,INDEX(Asumsi!$C$5:$C$7,MATCH(I4643,Asumsi!$A$5:$A$7,0)))</f>
        <v>0.03</v>
      </c>
      <c r="S4643" s="43">
        <f t="shared" si="582"/>
        <v>0</v>
      </c>
      <c r="T4643" s="45">
        <f t="shared" si="583"/>
        <v>0</v>
      </c>
      <c r="U4643" s="45">
        <f>IF(L4643=1,F4643*INDEX(Asumsi!$B$5:$B$7,MATCH(I4643,Asumsi!$A$5:$A$7,0))-F4643*R4643,0)</f>
        <v>15762.6</v>
      </c>
      <c r="V4643" s="45">
        <f>IF(S4643=1,U4643*(1-Asumsi!$B$10),U4643)</f>
        <v>15762.6</v>
      </c>
    </row>
    <row r="4644" spans="1:22" x14ac:dyDescent="0.35">
      <c r="A4644" s="43">
        <v>37537</v>
      </c>
      <c r="B4644" s="43" t="s">
        <v>202</v>
      </c>
      <c r="C4644" s="43" t="s">
        <v>748</v>
      </c>
      <c r="D4644" s="44">
        <v>39815</v>
      </c>
      <c r="E4644" s="43">
        <v>4</v>
      </c>
      <c r="F4644" s="43">
        <v>2478120</v>
      </c>
      <c r="G4644" s="43">
        <v>0</v>
      </c>
      <c r="H4644" s="43">
        <v>0</v>
      </c>
      <c r="I4644" s="43" t="s">
        <v>75</v>
      </c>
      <c r="J4644" s="43" t="s">
        <v>135</v>
      </c>
      <c r="K4644" s="43">
        <f t="shared" si="576"/>
        <v>2009</v>
      </c>
      <c r="L4644" s="43">
        <f t="shared" si="577"/>
        <v>1</v>
      </c>
      <c r="M4644" s="43">
        <f t="shared" si="578"/>
        <v>0</v>
      </c>
      <c r="N4644" s="43">
        <f t="shared" si="579"/>
        <v>1</v>
      </c>
      <c r="O4644" s="43" t="str">
        <f t="shared" si="580"/>
        <v>A: 0%</v>
      </c>
      <c r="P4644" s="45">
        <f t="shared" si="581"/>
        <v>2478120</v>
      </c>
      <c r="Q4644" s="45">
        <f>IF(L4644=1,F4644*INDEX(Asumsi!$B$5:$B$7,MATCH(I4644,Asumsi!$A$5:$A$7,0))-H4644,0)</f>
        <v>743436</v>
      </c>
      <c r="R4644" s="46">
        <f>MIN(G4644,INDEX(Asumsi!$C$5:$C$7,MATCH(I4644,Asumsi!$A$5:$A$7,0)))</f>
        <v>0</v>
      </c>
      <c r="S4644" s="43">
        <f t="shared" si="582"/>
        <v>0</v>
      </c>
      <c r="T4644" s="45">
        <f t="shared" si="583"/>
        <v>0</v>
      </c>
      <c r="U4644" s="45">
        <f>IF(L4644=1,F4644*INDEX(Asumsi!$B$5:$B$7,MATCH(I4644,Asumsi!$A$5:$A$7,0))-F4644*R4644,0)</f>
        <v>743436</v>
      </c>
      <c r="V4644" s="45">
        <f>IF(S4644=1,U4644*(1-Asumsi!$B$10),U4644)</f>
        <v>743436</v>
      </c>
    </row>
    <row r="4645" spans="1:22" x14ac:dyDescent="0.35">
      <c r="A4645" s="43">
        <v>37606</v>
      </c>
      <c r="B4645" s="43" t="s">
        <v>202</v>
      </c>
      <c r="C4645" s="43" t="s">
        <v>476</v>
      </c>
      <c r="D4645" s="44">
        <v>40231</v>
      </c>
      <c r="E4645" s="43">
        <v>1</v>
      </c>
      <c r="F4645" s="43">
        <v>39920</v>
      </c>
      <c r="G4645" s="43">
        <v>0.05</v>
      </c>
      <c r="H4645" s="43">
        <v>1996</v>
      </c>
      <c r="I4645" s="43" t="s">
        <v>76</v>
      </c>
      <c r="J4645" s="43" t="s">
        <v>145</v>
      </c>
      <c r="K4645" s="43">
        <f t="shared" si="576"/>
        <v>2010</v>
      </c>
      <c r="L4645" s="43">
        <f t="shared" si="577"/>
        <v>1</v>
      </c>
      <c r="M4645" s="43">
        <f t="shared" si="578"/>
        <v>0</v>
      </c>
      <c r="N4645" s="43">
        <f t="shared" si="579"/>
        <v>1</v>
      </c>
      <c r="O4645" s="43" t="str">
        <f t="shared" si="580"/>
        <v>C: 4-6%</v>
      </c>
      <c r="P4645" s="45">
        <f t="shared" si="581"/>
        <v>37924</v>
      </c>
      <c r="Q4645" s="45">
        <f>IF(L4645=1,F4645*INDEX(Asumsi!$B$5:$B$7,MATCH(I4645,Asumsi!$A$5:$A$7,0))-H4645,0)</f>
        <v>9980</v>
      </c>
      <c r="R4645" s="46">
        <f>MIN(G4645,INDEX(Asumsi!$C$5:$C$7,MATCH(I4645,Asumsi!$A$5:$A$7,0)))</f>
        <v>0.05</v>
      </c>
      <c r="S4645" s="43">
        <f t="shared" si="582"/>
        <v>0</v>
      </c>
      <c r="T4645" s="45">
        <f t="shared" si="583"/>
        <v>0</v>
      </c>
      <c r="U4645" s="45">
        <f>IF(L4645=1,F4645*INDEX(Asumsi!$B$5:$B$7,MATCH(I4645,Asumsi!$A$5:$A$7,0))-F4645*R4645,0)</f>
        <v>9980</v>
      </c>
      <c r="V4645" s="45">
        <f>IF(S4645=1,U4645*(1-Asumsi!$B$10),U4645)</f>
        <v>9980</v>
      </c>
    </row>
    <row r="4646" spans="1:22" x14ac:dyDescent="0.35">
      <c r="A4646" s="43">
        <v>37668</v>
      </c>
      <c r="B4646" s="43" t="s">
        <v>202</v>
      </c>
      <c r="C4646" s="43" t="s">
        <v>925</v>
      </c>
      <c r="D4646" s="44">
        <v>40186</v>
      </c>
      <c r="E4646" s="43">
        <v>33</v>
      </c>
      <c r="F4646" s="43">
        <v>956540</v>
      </c>
      <c r="G4646" s="43">
        <v>0.01</v>
      </c>
      <c r="H4646" s="43">
        <v>9565</v>
      </c>
      <c r="I4646" s="43" t="s">
        <v>77</v>
      </c>
      <c r="J4646" s="43" t="s">
        <v>134</v>
      </c>
      <c r="K4646" s="43">
        <f t="shared" si="576"/>
        <v>2010</v>
      </c>
      <c r="L4646" s="43">
        <f t="shared" si="577"/>
        <v>1</v>
      </c>
      <c r="M4646" s="43">
        <f t="shared" si="578"/>
        <v>0</v>
      </c>
      <c r="N4646" s="43">
        <f t="shared" si="579"/>
        <v>1</v>
      </c>
      <c r="O4646" s="43" t="str">
        <f t="shared" si="580"/>
        <v>B: 1-3%</v>
      </c>
      <c r="P4646" s="45">
        <f t="shared" si="581"/>
        <v>946975</v>
      </c>
      <c r="Q4646" s="45">
        <f>IF(L4646=1,F4646*INDEX(Asumsi!$B$5:$B$7,MATCH(I4646,Asumsi!$A$5:$A$7,0))-H4646,0)</f>
        <v>277397</v>
      </c>
      <c r="R4646" s="46">
        <f>MIN(G4646,INDEX(Asumsi!$C$5:$C$7,MATCH(I4646,Asumsi!$A$5:$A$7,0)))</f>
        <v>0.01</v>
      </c>
      <c r="S4646" s="43">
        <f t="shared" si="582"/>
        <v>0</v>
      </c>
      <c r="T4646" s="45">
        <f t="shared" si="583"/>
        <v>0</v>
      </c>
      <c r="U4646" s="45">
        <f>IF(L4646=1,F4646*INDEX(Asumsi!$B$5:$B$7,MATCH(I4646,Asumsi!$A$5:$A$7,0))-F4646*R4646,0)</f>
        <v>277396.59999999998</v>
      </c>
      <c r="V4646" s="45">
        <f>IF(S4646=1,U4646*(1-Asumsi!$B$10),U4646)</f>
        <v>277396.59999999998</v>
      </c>
    </row>
    <row r="4647" spans="1:22" x14ac:dyDescent="0.35">
      <c r="A4647" s="43">
        <v>37830</v>
      </c>
      <c r="B4647" s="43" t="s">
        <v>202</v>
      </c>
      <c r="C4647" s="43" t="s">
        <v>918</v>
      </c>
      <c r="D4647" s="44">
        <v>40041</v>
      </c>
      <c r="E4647" s="43">
        <v>39</v>
      </c>
      <c r="F4647" s="43">
        <v>1955840</v>
      </c>
      <c r="G4647" s="43">
        <v>0.05</v>
      </c>
      <c r="H4647" s="43">
        <v>97792</v>
      </c>
      <c r="I4647" s="43" t="s">
        <v>76</v>
      </c>
      <c r="J4647" s="43" t="s">
        <v>147</v>
      </c>
      <c r="K4647" s="43">
        <f t="shared" si="576"/>
        <v>2009</v>
      </c>
      <c r="L4647" s="43">
        <f t="shared" si="577"/>
        <v>1</v>
      </c>
      <c r="M4647" s="43">
        <f t="shared" si="578"/>
        <v>0</v>
      </c>
      <c r="N4647" s="43">
        <f t="shared" si="579"/>
        <v>1</v>
      </c>
      <c r="O4647" s="43" t="str">
        <f t="shared" si="580"/>
        <v>C: 4-6%</v>
      </c>
      <c r="P4647" s="45">
        <f t="shared" si="581"/>
        <v>1858048</v>
      </c>
      <c r="Q4647" s="45">
        <f>IF(L4647=1,F4647*INDEX(Asumsi!$B$5:$B$7,MATCH(I4647,Asumsi!$A$5:$A$7,0))-H4647,0)</f>
        <v>488960</v>
      </c>
      <c r="R4647" s="46">
        <f>MIN(G4647,INDEX(Asumsi!$C$5:$C$7,MATCH(I4647,Asumsi!$A$5:$A$7,0)))</f>
        <v>0.05</v>
      </c>
      <c r="S4647" s="43">
        <f t="shared" si="582"/>
        <v>0</v>
      </c>
      <c r="T4647" s="45">
        <f t="shared" si="583"/>
        <v>0</v>
      </c>
      <c r="U4647" s="45">
        <f>IF(L4647=1,F4647*INDEX(Asumsi!$B$5:$B$7,MATCH(I4647,Asumsi!$A$5:$A$7,0))-F4647*R4647,0)</f>
        <v>488960</v>
      </c>
      <c r="V4647" s="45">
        <f>IF(S4647=1,U4647*(1-Asumsi!$B$10),U4647)</f>
        <v>488960</v>
      </c>
    </row>
    <row r="4648" spans="1:22" x14ac:dyDescent="0.35">
      <c r="A4648" s="43">
        <v>37957</v>
      </c>
      <c r="B4648" s="43" t="s">
        <v>202</v>
      </c>
      <c r="C4648" s="43" t="s">
        <v>548</v>
      </c>
      <c r="D4648" s="44">
        <v>40487</v>
      </c>
      <c r="E4648" s="43">
        <v>31</v>
      </c>
      <c r="F4648" s="43">
        <v>458520</v>
      </c>
      <c r="G4648" s="43">
        <v>0</v>
      </c>
      <c r="H4648" s="43">
        <v>0</v>
      </c>
      <c r="I4648" s="43" t="s">
        <v>76</v>
      </c>
      <c r="J4648" s="43" t="s">
        <v>138</v>
      </c>
      <c r="K4648" s="43">
        <f t="shared" si="576"/>
        <v>2010</v>
      </c>
      <c r="L4648" s="43">
        <f t="shared" si="577"/>
        <v>1</v>
      </c>
      <c r="M4648" s="43">
        <f t="shared" si="578"/>
        <v>0</v>
      </c>
      <c r="N4648" s="43">
        <f t="shared" si="579"/>
        <v>1</v>
      </c>
      <c r="O4648" s="43" t="str">
        <f t="shared" si="580"/>
        <v>A: 0%</v>
      </c>
      <c r="P4648" s="45">
        <f t="shared" si="581"/>
        <v>458520</v>
      </c>
      <c r="Q4648" s="45">
        <f>IF(L4648=1,F4648*INDEX(Asumsi!$B$5:$B$7,MATCH(I4648,Asumsi!$A$5:$A$7,0))-H4648,0)</f>
        <v>137556</v>
      </c>
      <c r="R4648" s="46">
        <f>MIN(G4648,INDEX(Asumsi!$C$5:$C$7,MATCH(I4648,Asumsi!$A$5:$A$7,0)))</f>
        <v>0</v>
      </c>
      <c r="S4648" s="43">
        <f t="shared" si="582"/>
        <v>0</v>
      </c>
      <c r="T4648" s="45">
        <f t="shared" si="583"/>
        <v>0</v>
      </c>
      <c r="U4648" s="45">
        <f>IF(L4648=1,F4648*INDEX(Asumsi!$B$5:$B$7,MATCH(I4648,Asumsi!$A$5:$A$7,0))-F4648*R4648,0)</f>
        <v>137556</v>
      </c>
      <c r="V4648" s="45">
        <f>IF(S4648=1,U4648*(1-Asumsi!$B$10),U4648)</f>
        <v>137556</v>
      </c>
    </row>
    <row r="4649" spans="1:22" x14ac:dyDescent="0.35">
      <c r="A4649" s="43">
        <v>38406</v>
      </c>
      <c r="B4649" s="43" t="s">
        <v>202</v>
      </c>
      <c r="C4649" s="43" t="s">
        <v>914</v>
      </c>
      <c r="D4649" s="44">
        <v>40514</v>
      </c>
      <c r="E4649" s="43">
        <v>12</v>
      </c>
      <c r="F4649" s="43">
        <v>1509880</v>
      </c>
      <c r="G4649" s="43">
        <v>0.01</v>
      </c>
      <c r="H4649" s="43">
        <v>15099</v>
      </c>
      <c r="I4649" s="43" t="s">
        <v>75</v>
      </c>
      <c r="J4649" s="43" t="s">
        <v>143</v>
      </c>
      <c r="K4649" s="43">
        <f t="shared" si="576"/>
        <v>2010</v>
      </c>
      <c r="L4649" s="43">
        <f t="shared" si="577"/>
        <v>1</v>
      </c>
      <c r="M4649" s="43">
        <f t="shared" si="578"/>
        <v>0</v>
      </c>
      <c r="N4649" s="43">
        <f t="shared" si="579"/>
        <v>1</v>
      </c>
      <c r="O4649" s="43" t="str">
        <f t="shared" si="580"/>
        <v>B: 1-3%</v>
      </c>
      <c r="P4649" s="45">
        <f t="shared" si="581"/>
        <v>1494781</v>
      </c>
      <c r="Q4649" s="45">
        <f>IF(L4649=1,F4649*INDEX(Asumsi!$B$5:$B$7,MATCH(I4649,Asumsi!$A$5:$A$7,0))-H4649,0)</f>
        <v>437865</v>
      </c>
      <c r="R4649" s="46">
        <f>MIN(G4649,INDEX(Asumsi!$C$5:$C$7,MATCH(I4649,Asumsi!$A$5:$A$7,0)))</f>
        <v>0.01</v>
      </c>
      <c r="S4649" s="43">
        <f t="shared" si="582"/>
        <v>0</v>
      </c>
      <c r="T4649" s="45">
        <f t="shared" si="583"/>
        <v>0</v>
      </c>
      <c r="U4649" s="45">
        <f>IF(L4649=1,F4649*INDEX(Asumsi!$B$5:$B$7,MATCH(I4649,Asumsi!$A$5:$A$7,0))-F4649*R4649,0)</f>
        <v>437865.2</v>
      </c>
      <c r="V4649" s="45">
        <f>IF(S4649=1,U4649*(1-Asumsi!$B$10),U4649)</f>
        <v>437865.2</v>
      </c>
    </row>
    <row r="4650" spans="1:22" x14ac:dyDescent="0.35">
      <c r="A4650" s="43">
        <v>38594</v>
      </c>
      <c r="B4650" s="43" t="s">
        <v>202</v>
      </c>
      <c r="C4650" s="43" t="s">
        <v>913</v>
      </c>
      <c r="D4650" s="44">
        <v>40148</v>
      </c>
      <c r="E4650" s="43">
        <v>26</v>
      </c>
      <c r="F4650" s="43">
        <v>2023800</v>
      </c>
      <c r="G4650" s="43">
        <v>7.0000000000000007E-2</v>
      </c>
      <c r="H4650" s="43">
        <v>141666</v>
      </c>
      <c r="I4650" s="43" t="s">
        <v>77</v>
      </c>
      <c r="J4650" s="43" t="s">
        <v>142</v>
      </c>
      <c r="K4650" s="43">
        <f t="shared" si="576"/>
        <v>2009</v>
      </c>
      <c r="L4650" s="43">
        <f t="shared" si="577"/>
        <v>1</v>
      </c>
      <c r="M4650" s="43">
        <f t="shared" si="578"/>
        <v>0</v>
      </c>
      <c r="N4650" s="43">
        <f t="shared" si="579"/>
        <v>1</v>
      </c>
      <c r="O4650" s="43" t="str">
        <f t="shared" si="580"/>
        <v>D: 7%+</v>
      </c>
      <c r="P4650" s="45">
        <f t="shared" si="581"/>
        <v>1882134</v>
      </c>
      <c r="Q4650" s="45">
        <f>IF(L4650=1,F4650*INDEX(Asumsi!$B$5:$B$7,MATCH(I4650,Asumsi!$A$5:$A$7,0))-H4650,0)</f>
        <v>465474</v>
      </c>
      <c r="R4650" s="46">
        <f>MIN(G4650,INDEX(Asumsi!$C$5:$C$7,MATCH(I4650,Asumsi!$A$5:$A$7,0)))</f>
        <v>0.05</v>
      </c>
      <c r="S4650" s="43">
        <f t="shared" si="582"/>
        <v>1</v>
      </c>
      <c r="T4650" s="45">
        <f t="shared" si="583"/>
        <v>40476.000000000007</v>
      </c>
      <c r="U4650" s="45">
        <f>IF(L4650=1,F4650*INDEX(Asumsi!$B$5:$B$7,MATCH(I4650,Asumsi!$A$5:$A$7,0))-F4650*R4650,0)</f>
        <v>505950</v>
      </c>
      <c r="V4650" s="45">
        <f>IF(S4650=1,U4650*(1-Asumsi!$B$10),U4650)</f>
        <v>480652.5</v>
      </c>
    </row>
    <row r="4651" spans="1:22" x14ac:dyDescent="0.35">
      <c r="A4651" s="43">
        <v>38657</v>
      </c>
      <c r="B4651" s="43" t="s">
        <v>202</v>
      </c>
      <c r="C4651" s="43" t="s">
        <v>596</v>
      </c>
      <c r="D4651" s="44">
        <v>40326</v>
      </c>
      <c r="E4651" s="43">
        <v>38</v>
      </c>
      <c r="F4651" s="43">
        <v>2558500</v>
      </c>
      <c r="G4651" s="43">
        <v>0.01</v>
      </c>
      <c r="H4651" s="43">
        <v>25585</v>
      </c>
      <c r="I4651" s="43" t="s">
        <v>77</v>
      </c>
      <c r="J4651" s="43" t="s">
        <v>142</v>
      </c>
      <c r="K4651" s="43">
        <f t="shared" si="576"/>
        <v>2010</v>
      </c>
      <c r="L4651" s="43">
        <f t="shared" si="577"/>
        <v>1</v>
      </c>
      <c r="M4651" s="43">
        <f t="shared" si="578"/>
        <v>0</v>
      </c>
      <c r="N4651" s="43">
        <f t="shared" si="579"/>
        <v>1</v>
      </c>
      <c r="O4651" s="43" t="str">
        <f t="shared" si="580"/>
        <v>B: 1-3%</v>
      </c>
      <c r="P4651" s="45">
        <f t="shared" si="581"/>
        <v>2532915</v>
      </c>
      <c r="Q4651" s="45">
        <f>IF(L4651=1,F4651*INDEX(Asumsi!$B$5:$B$7,MATCH(I4651,Asumsi!$A$5:$A$7,0))-H4651,0)</f>
        <v>741965</v>
      </c>
      <c r="R4651" s="46">
        <f>MIN(G4651,INDEX(Asumsi!$C$5:$C$7,MATCH(I4651,Asumsi!$A$5:$A$7,0)))</f>
        <v>0.01</v>
      </c>
      <c r="S4651" s="43">
        <f t="shared" si="582"/>
        <v>0</v>
      </c>
      <c r="T4651" s="45">
        <f t="shared" si="583"/>
        <v>0</v>
      </c>
      <c r="U4651" s="45">
        <f>IF(L4651=1,F4651*INDEX(Asumsi!$B$5:$B$7,MATCH(I4651,Asumsi!$A$5:$A$7,0))-F4651*R4651,0)</f>
        <v>741965</v>
      </c>
      <c r="V4651" s="45">
        <f>IF(S4651=1,U4651*(1-Asumsi!$B$10),U4651)</f>
        <v>741965</v>
      </c>
    </row>
    <row r="4652" spans="1:22" x14ac:dyDescent="0.35">
      <c r="A4652" s="43">
        <v>38850</v>
      </c>
      <c r="B4652" s="43" t="s">
        <v>202</v>
      </c>
      <c r="C4652" s="43" t="s">
        <v>659</v>
      </c>
      <c r="D4652" s="44">
        <v>40297</v>
      </c>
      <c r="E4652" s="43">
        <v>34</v>
      </c>
      <c r="F4652" s="43">
        <v>25141480</v>
      </c>
      <c r="G4652" s="43">
        <v>0.02</v>
      </c>
      <c r="H4652" s="43">
        <v>502830</v>
      </c>
      <c r="I4652" s="43" t="s">
        <v>75</v>
      </c>
      <c r="J4652" s="43" t="s">
        <v>136</v>
      </c>
      <c r="K4652" s="43">
        <f t="shared" si="576"/>
        <v>2010</v>
      </c>
      <c r="L4652" s="43">
        <f t="shared" si="577"/>
        <v>1</v>
      </c>
      <c r="M4652" s="43">
        <f t="shared" si="578"/>
        <v>0</v>
      </c>
      <c r="N4652" s="43">
        <f t="shared" si="579"/>
        <v>1</v>
      </c>
      <c r="O4652" s="43" t="str">
        <f t="shared" si="580"/>
        <v>B: 1-3%</v>
      </c>
      <c r="P4652" s="45">
        <f t="shared" si="581"/>
        <v>24638650</v>
      </c>
      <c r="Q4652" s="45">
        <f>IF(L4652=1,F4652*INDEX(Asumsi!$B$5:$B$7,MATCH(I4652,Asumsi!$A$5:$A$7,0))-H4652,0)</f>
        <v>7039614</v>
      </c>
      <c r="R4652" s="46">
        <f>MIN(G4652,INDEX(Asumsi!$C$5:$C$7,MATCH(I4652,Asumsi!$A$5:$A$7,0)))</f>
        <v>0.02</v>
      </c>
      <c r="S4652" s="43">
        <f t="shared" si="582"/>
        <v>0</v>
      </c>
      <c r="T4652" s="45">
        <f t="shared" si="583"/>
        <v>0</v>
      </c>
      <c r="U4652" s="45">
        <f>IF(L4652=1,F4652*INDEX(Asumsi!$B$5:$B$7,MATCH(I4652,Asumsi!$A$5:$A$7,0))-F4652*R4652,0)</f>
        <v>7039614.4000000004</v>
      </c>
      <c r="V4652" s="45">
        <f>IF(S4652=1,U4652*(1-Asumsi!$B$10),U4652)</f>
        <v>7039614.4000000004</v>
      </c>
    </row>
    <row r="4653" spans="1:22" x14ac:dyDescent="0.35">
      <c r="A4653" s="43">
        <v>38913</v>
      </c>
      <c r="B4653" s="43" t="s">
        <v>202</v>
      </c>
      <c r="C4653" s="43" t="s">
        <v>629</v>
      </c>
      <c r="D4653" s="44">
        <v>40062</v>
      </c>
      <c r="E4653" s="43">
        <v>7</v>
      </c>
      <c r="F4653" s="43">
        <v>460580</v>
      </c>
      <c r="G4653" s="43">
        <v>0.03</v>
      </c>
      <c r="H4653" s="43">
        <v>13817</v>
      </c>
      <c r="I4653" s="43" t="s">
        <v>76</v>
      </c>
      <c r="J4653" s="43" t="s">
        <v>138</v>
      </c>
      <c r="K4653" s="43">
        <f t="shared" si="576"/>
        <v>2009</v>
      </c>
      <c r="L4653" s="43">
        <f t="shared" si="577"/>
        <v>1</v>
      </c>
      <c r="M4653" s="43">
        <f t="shared" si="578"/>
        <v>0</v>
      </c>
      <c r="N4653" s="43">
        <f t="shared" si="579"/>
        <v>1</v>
      </c>
      <c r="O4653" s="43" t="str">
        <f t="shared" si="580"/>
        <v>B: 1-3%</v>
      </c>
      <c r="P4653" s="45">
        <f t="shared" si="581"/>
        <v>446763</v>
      </c>
      <c r="Q4653" s="45">
        <f>IF(L4653=1,F4653*INDEX(Asumsi!$B$5:$B$7,MATCH(I4653,Asumsi!$A$5:$A$7,0))-H4653,0)</f>
        <v>124357</v>
      </c>
      <c r="R4653" s="46">
        <f>MIN(G4653,INDEX(Asumsi!$C$5:$C$7,MATCH(I4653,Asumsi!$A$5:$A$7,0)))</f>
        <v>0.03</v>
      </c>
      <c r="S4653" s="43">
        <f t="shared" si="582"/>
        <v>0</v>
      </c>
      <c r="T4653" s="45">
        <f t="shared" si="583"/>
        <v>0</v>
      </c>
      <c r="U4653" s="45">
        <f>IF(L4653=1,F4653*INDEX(Asumsi!$B$5:$B$7,MATCH(I4653,Asumsi!$A$5:$A$7,0))-F4653*R4653,0)</f>
        <v>124356.6</v>
      </c>
      <c r="V4653" s="45">
        <f>IF(S4653=1,U4653*(1-Asumsi!$B$10),U4653)</f>
        <v>124356.6</v>
      </c>
    </row>
    <row r="4654" spans="1:22" x14ac:dyDescent="0.35">
      <c r="A4654" s="43">
        <v>38948</v>
      </c>
      <c r="B4654" s="43" t="s">
        <v>202</v>
      </c>
      <c r="C4654" s="43" t="s">
        <v>618</v>
      </c>
      <c r="D4654" s="44">
        <v>40699</v>
      </c>
      <c r="E4654" s="43">
        <v>9</v>
      </c>
      <c r="F4654" s="43">
        <v>2788560</v>
      </c>
      <c r="G4654" s="43">
        <v>0.03</v>
      </c>
      <c r="H4654" s="43">
        <v>83657</v>
      </c>
      <c r="I4654" s="43" t="s">
        <v>76</v>
      </c>
      <c r="J4654" s="43" t="s">
        <v>140</v>
      </c>
      <c r="K4654" s="43">
        <f t="shared" si="576"/>
        <v>2011</v>
      </c>
      <c r="L4654" s="43">
        <f t="shared" si="577"/>
        <v>1</v>
      </c>
      <c r="M4654" s="43">
        <f t="shared" si="578"/>
        <v>0</v>
      </c>
      <c r="N4654" s="43">
        <f t="shared" si="579"/>
        <v>1</v>
      </c>
      <c r="O4654" s="43" t="str">
        <f t="shared" si="580"/>
        <v>B: 1-3%</v>
      </c>
      <c r="P4654" s="45">
        <f t="shared" si="581"/>
        <v>2704903</v>
      </c>
      <c r="Q4654" s="45">
        <f>IF(L4654=1,F4654*INDEX(Asumsi!$B$5:$B$7,MATCH(I4654,Asumsi!$A$5:$A$7,0))-H4654,0)</f>
        <v>752911</v>
      </c>
      <c r="R4654" s="46">
        <f>MIN(G4654,INDEX(Asumsi!$C$5:$C$7,MATCH(I4654,Asumsi!$A$5:$A$7,0)))</f>
        <v>0.03</v>
      </c>
      <c r="S4654" s="43">
        <f t="shared" si="582"/>
        <v>0</v>
      </c>
      <c r="T4654" s="45">
        <f t="shared" si="583"/>
        <v>0</v>
      </c>
      <c r="U4654" s="45">
        <f>IF(L4654=1,F4654*INDEX(Asumsi!$B$5:$B$7,MATCH(I4654,Asumsi!$A$5:$A$7,0))-F4654*R4654,0)</f>
        <v>752911.2</v>
      </c>
      <c r="V4654" s="45">
        <f>IF(S4654=1,U4654*(1-Asumsi!$B$10),U4654)</f>
        <v>752911.2</v>
      </c>
    </row>
    <row r="4655" spans="1:22" x14ac:dyDescent="0.35">
      <c r="A4655" s="43">
        <v>39041</v>
      </c>
      <c r="B4655" s="43" t="s">
        <v>202</v>
      </c>
      <c r="C4655" s="43" t="s">
        <v>912</v>
      </c>
      <c r="D4655" s="44">
        <v>40842</v>
      </c>
      <c r="E4655" s="43">
        <v>47</v>
      </c>
      <c r="F4655" s="43">
        <v>836060</v>
      </c>
      <c r="G4655" s="43">
        <v>0</v>
      </c>
      <c r="H4655" s="43">
        <v>0</v>
      </c>
      <c r="I4655" s="43" t="s">
        <v>75</v>
      </c>
      <c r="J4655" s="43" t="s">
        <v>144</v>
      </c>
      <c r="K4655" s="43">
        <f t="shared" si="576"/>
        <v>2011</v>
      </c>
      <c r="L4655" s="43">
        <f t="shared" si="577"/>
        <v>1</v>
      </c>
      <c r="M4655" s="43">
        <f t="shared" si="578"/>
        <v>0</v>
      </c>
      <c r="N4655" s="43">
        <f t="shared" si="579"/>
        <v>1</v>
      </c>
      <c r="O4655" s="43" t="str">
        <f t="shared" si="580"/>
        <v>A: 0%</v>
      </c>
      <c r="P4655" s="45">
        <f t="shared" si="581"/>
        <v>836060</v>
      </c>
      <c r="Q4655" s="45">
        <f>IF(L4655=1,F4655*INDEX(Asumsi!$B$5:$B$7,MATCH(I4655,Asumsi!$A$5:$A$7,0))-H4655,0)</f>
        <v>250818</v>
      </c>
      <c r="R4655" s="46">
        <f>MIN(G4655,INDEX(Asumsi!$C$5:$C$7,MATCH(I4655,Asumsi!$A$5:$A$7,0)))</f>
        <v>0</v>
      </c>
      <c r="S4655" s="43">
        <f t="shared" si="582"/>
        <v>0</v>
      </c>
      <c r="T4655" s="45">
        <f t="shared" si="583"/>
        <v>0</v>
      </c>
      <c r="U4655" s="45">
        <f>IF(L4655=1,F4655*INDEX(Asumsi!$B$5:$B$7,MATCH(I4655,Asumsi!$A$5:$A$7,0))-F4655*R4655,0)</f>
        <v>250818</v>
      </c>
      <c r="V4655" s="45">
        <f>IF(S4655=1,U4655*(1-Asumsi!$B$10),U4655)</f>
        <v>250818</v>
      </c>
    </row>
    <row r="4656" spans="1:22" x14ac:dyDescent="0.35">
      <c r="A4656" s="43">
        <v>39136</v>
      </c>
      <c r="B4656" s="43" t="s">
        <v>202</v>
      </c>
      <c r="C4656" s="43" t="s">
        <v>591</v>
      </c>
      <c r="D4656" s="44">
        <v>39988</v>
      </c>
      <c r="E4656" s="43">
        <v>49</v>
      </c>
      <c r="F4656" s="43">
        <v>5387028</v>
      </c>
      <c r="G4656" s="43">
        <v>0.02</v>
      </c>
      <c r="H4656" s="43">
        <v>107741</v>
      </c>
      <c r="I4656" s="43" t="s">
        <v>77</v>
      </c>
      <c r="J4656" s="43" t="s">
        <v>137</v>
      </c>
      <c r="K4656" s="43">
        <f t="shared" si="576"/>
        <v>2009</v>
      </c>
      <c r="L4656" s="43">
        <f t="shared" si="577"/>
        <v>1</v>
      </c>
      <c r="M4656" s="43">
        <f t="shared" si="578"/>
        <v>0</v>
      </c>
      <c r="N4656" s="43">
        <f t="shared" si="579"/>
        <v>1</v>
      </c>
      <c r="O4656" s="43" t="str">
        <f t="shared" si="580"/>
        <v>B: 1-3%</v>
      </c>
      <c r="P4656" s="45">
        <f t="shared" si="581"/>
        <v>5279287</v>
      </c>
      <c r="Q4656" s="45">
        <f>IF(L4656=1,F4656*INDEX(Asumsi!$B$5:$B$7,MATCH(I4656,Asumsi!$A$5:$A$7,0))-H4656,0)</f>
        <v>1508367.4</v>
      </c>
      <c r="R4656" s="46">
        <f>MIN(G4656,INDEX(Asumsi!$C$5:$C$7,MATCH(I4656,Asumsi!$A$5:$A$7,0)))</f>
        <v>0.02</v>
      </c>
      <c r="S4656" s="43">
        <f t="shared" si="582"/>
        <v>0</v>
      </c>
      <c r="T4656" s="45">
        <f t="shared" si="583"/>
        <v>0</v>
      </c>
      <c r="U4656" s="45">
        <f>IF(L4656=1,F4656*INDEX(Asumsi!$B$5:$B$7,MATCH(I4656,Asumsi!$A$5:$A$7,0))-F4656*R4656,0)</f>
        <v>1508367.8399999999</v>
      </c>
      <c r="V4656" s="45">
        <f>IF(S4656=1,U4656*(1-Asumsi!$B$10),U4656)</f>
        <v>1508367.8399999999</v>
      </c>
    </row>
    <row r="4657" spans="1:22" x14ac:dyDescent="0.35">
      <c r="A4657" s="43">
        <v>39232</v>
      </c>
      <c r="B4657" s="43" t="s">
        <v>202</v>
      </c>
      <c r="C4657" s="43" t="s">
        <v>912</v>
      </c>
      <c r="D4657" s="44">
        <v>40736</v>
      </c>
      <c r="E4657" s="43">
        <v>11</v>
      </c>
      <c r="F4657" s="43">
        <v>783800</v>
      </c>
      <c r="G4657" s="43">
        <v>0.1</v>
      </c>
      <c r="H4657" s="43">
        <v>78380</v>
      </c>
      <c r="I4657" s="43" t="s">
        <v>76</v>
      </c>
      <c r="J4657" s="43" t="s">
        <v>145</v>
      </c>
      <c r="K4657" s="43">
        <f t="shared" si="576"/>
        <v>2011</v>
      </c>
      <c r="L4657" s="43">
        <f t="shared" si="577"/>
        <v>1</v>
      </c>
      <c r="M4657" s="43">
        <f t="shared" si="578"/>
        <v>0</v>
      </c>
      <c r="N4657" s="43">
        <f t="shared" si="579"/>
        <v>1</v>
      </c>
      <c r="O4657" s="43" t="str">
        <f t="shared" si="580"/>
        <v>D: 7%+</v>
      </c>
      <c r="P4657" s="45">
        <f t="shared" si="581"/>
        <v>705420</v>
      </c>
      <c r="Q4657" s="45">
        <f>IF(L4657=1,F4657*INDEX(Asumsi!$B$5:$B$7,MATCH(I4657,Asumsi!$A$5:$A$7,0))-H4657,0)</f>
        <v>156760</v>
      </c>
      <c r="R4657" s="46">
        <f>MIN(G4657,INDEX(Asumsi!$C$5:$C$7,MATCH(I4657,Asumsi!$A$5:$A$7,0)))</f>
        <v>0.05</v>
      </c>
      <c r="S4657" s="43">
        <f t="shared" si="582"/>
        <v>1</v>
      </c>
      <c r="T4657" s="45">
        <f t="shared" si="583"/>
        <v>39190</v>
      </c>
      <c r="U4657" s="45">
        <f>IF(L4657=1,F4657*INDEX(Asumsi!$B$5:$B$7,MATCH(I4657,Asumsi!$A$5:$A$7,0))-F4657*R4657,0)</f>
        <v>195950</v>
      </c>
      <c r="V4657" s="45">
        <f>IF(S4657=1,U4657*(1-Asumsi!$B$10),U4657)</f>
        <v>186152.5</v>
      </c>
    </row>
    <row r="4658" spans="1:22" x14ac:dyDescent="0.35">
      <c r="A4658" s="43">
        <v>39617</v>
      </c>
      <c r="B4658" s="43" t="s">
        <v>202</v>
      </c>
      <c r="C4658" s="43" t="s">
        <v>604</v>
      </c>
      <c r="D4658" s="44">
        <v>40894</v>
      </c>
      <c r="E4658" s="43">
        <v>33</v>
      </c>
      <c r="F4658" s="43">
        <v>2567360</v>
      </c>
      <c r="G4658" s="43">
        <v>0.08</v>
      </c>
      <c r="H4658" s="43">
        <v>205389</v>
      </c>
      <c r="I4658" s="43" t="s">
        <v>75</v>
      </c>
      <c r="J4658" s="43" t="s">
        <v>144</v>
      </c>
      <c r="K4658" s="43">
        <f t="shared" si="576"/>
        <v>2011</v>
      </c>
      <c r="L4658" s="43">
        <f t="shared" si="577"/>
        <v>1</v>
      </c>
      <c r="M4658" s="43">
        <f t="shared" si="578"/>
        <v>0</v>
      </c>
      <c r="N4658" s="43">
        <f t="shared" si="579"/>
        <v>1</v>
      </c>
      <c r="O4658" s="43" t="str">
        <f t="shared" si="580"/>
        <v>D: 7%+</v>
      </c>
      <c r="P4658" s="45">
        <f t="shared" si="581"/>
        <v>2361971</v>
      </c>
      <c r="Q4658" s="45">
        <f>IF(L4658=1,F4658*INDEX(Asumsi!$B$5:$B$7,MATCH(I4658,Asumsi!$A$5:$A$7,0))-H4658,0)</f>
        <v>564819</v>
      </c>
      <c r="R4658" s="46">
        <f>MIN(G4658,INDEX(Asumsi!$C$5:$C$7,MATCH(I4658,Asumsi!$A$5:$A$7,0)))</f>
        <v>0.03</v>
      </c>
      <c r="S4658" s="43">
        <f t="shared" si="582"/>
        <v>1</v>
      </c>
      <c r="T4658" s="45">
        <f t="shared" si="583"/>
        <v>128368</v>
      </c>
      <c r="U4658" s="45">
        <f>IF(L4658=1,F4658*INDEX(Asumsi!$B$5:$B$7,MATCH(I4658,Asumsi!$A$5:$A$7,0))-F4658*R4658,0)</f>
        <v>693187.2</v>
      </c>
      <c r="V4658" s="45">
        <f>IF(S4658=1,U4658*(1-Asumsi!$B$10),U4658)</f>
        <v>658527.84</v>
      </c>
    </row>
    <row r="4659" spans="1:22" x14ac:dyDescent="0.35">
      <c r="A4659" s="43">
        <v>39649</v>
      </c>
      <c r="B4659" s="43" t="s">
        <v>202</v>
      </c>
      <c r="C4659" s="43" t="s">
        <v>585</v>
      </c>
      <c r="D4659" s="44">
        <v>40105</v>
      </c>
      <c r="E4659" s="43">
        <v>10</v>
      </c>
      <c r="F4659" s="43">
        <v>2703306</v>
      </c>
      <c r="G4659" s="43">
        <v>0.01</v>
      </c>
      <c r="H4659" s="43">
        <v>27033</v>
      </c>
      <c r="I4659" s="43" t="s">
        <v>77</v>
      </c>
      <c r="J4659" s="43" t="s">
        <v>137</v>
      </c>
      <c r="K4659" s="43">
        <f t="shared" si="576"/>
        <v>2009</v>
      </c>
      <c r="L4659" s="43">
        <f t="shared" si="577"/>
        <v>1</v>
      </c>
      <c r="M4659" s="43">
        <f t="shared" si="578"/>
        <v>0</v>
      </c>
      <c r="N4659" s="43">
        <f t="shared" si="579"/>
        <v>1</v>
      </c>
      <c r="O4659" s="43" t="str">
        <f t="shared" si="580"/>
        <v>B: 1-3%</v>
      </c>
      <c r="P4659" s="45">
        <f t="shared" si="581"/>
        <v>2676273</v>
      </c>
      <c r="Q4659" s="45">
        <f>IF(L4659=1,F4659*INDEX(Asumsi!$B$5:$B$7,MATCH(I4659,Asumsi!$A$5:$A$7,0))-H4659,0)</f>
        <v>783958.79999999993</v>
      </c>
      <c r="R4659" s="46">
        <f>MIN(G4659,INDEX(Asumsi!$C$5:$C$7,MATCH(I4659,Asumsi!$A$5:$A$7,0)))</f>
        <v>0.01</v>
      </c>
      <c r="S4659" s="43">
        <f t="shared" si="582"/>
        <v>0</v>
      </c>
      <c r="T4659" s="45">
        <f t="shared" si="583"/>
        <v>0</v>
      </c>
      <c r="U4659" s="45">
        <f>IF(L4659=1,F4659*INDEX(Asumsi!$B$5:$B$7,MATCH(I4659,Asumsi!$A$5:$A$7,0))-F4659*R4659,0)</f>
        <v>783958.73999999987</v>
      </c>
      <c r="V4659" s="45">
        <f>IF(S4659=1,U4659*(1-Asumsi!$B$10),U4659)</f>
        <v>783958.73999999987</v>
      </c>
    </row>
    <row r="4660" spans="1:22" x14ac:dyDescent="0.35">
      <c r="A4660" s="43">
        <v>39654</v>
      </c>
      <c r="B4660" s="43" t="s">
        <v>202</v>
      </c>
      <c r="C4660" s="43" t="s">
        <v>655</v>
      </c>
      <c r="D4660" s="44">
        <v>41182</v>
      </c>
      <c r="E4660" s="43">
        <v>39</v>
      </c>
      <c r="F4660" s="43">
        <v>1712300</v>
      </c>
      <c r="G4660" s="43">
        <v>0.03</v>
      </c>
      <c r="H4660" s="43">
        <v>51369</v>
      </c>
      <c r="I4660" s="43" t="s">
        <v>76</v>
      </c>
      <c r="J4660" s="43" t="s">
        <v>138</v>
      </c>
      <c r="K4660" s="43">
        <f t="shared" si="576"/>
        <v>2012</v>
      </c>
      <c r="L4660" s="43">
        <f t="shared" si="577"/>
        <v>1</v>
      </c>
      <c r="M4660" s="43">
        <f t="shared" si="578"/>
        <v>0</v>
      </c>
      <c r="N4660" s="43">
        <f t="shared" si="579"/>
        <v>1</v>
      </c>
      <c r="O4660" s="43" t="str">
        <f t="shared" si="580"/>
        <v>B: 1-3%</v>
      </c>
      <c r="P4660" s="45">
        <f t="shared" si="581"/>
        <v>1660931</v>
      </c>
      <c r="Q4660" s="45">
        <f>IF(L4660=1,F4660*INDEX(Asumsi!$B$5:$B$7,MATCH(I4660,Asumsi!$A$5:$A$7,0))-H4660,0)</f>
        <v>462321</v>
      </c>
      <c r="R4660" s="46">
        <f>MIN(G4660,INDEX(Asumsi!$C$5:$C$7,MATCH(I4660,Asumsi!$A$5:$A$7,0)))</f>
        <v>0.03</v>
      </c>
      <c r="S4660" s="43">
        <f t="shared" si="582"/>
        <v>0</v>
      </c>
      <c r="T4660" s="45">
        <f t="shared" si="583"/>
        <v>0</v>
      </c>
      <c r="U4660" s="45">
        <f>IF(L4660=1,F4660*INDEX(Asumsi!$B$5:$B$7,MATCH(I4660,Asumsi!$A$5:$A$7,0))-F4660*R4660,0)</f>
        <v>462321</v>
      </c>
      <c r="V4660" s="45">
        <f>IF(S4660=1,U4660*(1-Asumsi!$B$10),U4660)</f>
        <v>462321</v>
      </c>
    </row>
    <row r="4661" spans="1:22" x14ac:dyDescent="0.35">
      <c r="A4661" s="43">
        <v>39808</v>
      </c>
      <c r="B4661" s="43" t="s">
        <v>202</v>
      </c>
      <c r="C4661" s="43" t="s">
        <v>606</v>
      </c>
      <c r="D4661" s="44">
        <v>41154</v>
      </c>
      <c r="E4661" s="43">
        <v>50</v>
      </c>
      <c r="F4661" s="43">
        <v>4052840</v>
      </c>
      <c r="G4661" s="43">
        <v>0.03</v>
      </c>
      <c r="H4661" s="43">
        <v>121585</v>
      </c>
      <c r="I4661" s="43" t="s">
        <v>76</v>
      </c>
      <c r="J4661" s="43" t="s">
        <v>146</v>
      </c>
      <c r="K4661" s="43">
        <f t="shared" si="576"/>
        <v>2012</v>
      </c>
      <c r="L4661" s="43">
        <f t="shared" si="577"/>
        <v>1</v>
      </c>
      <c r="M4661" s="43">
        <f t="shared" si="578"/>
        <v>0</v>
      </c>
      <c r="N4661" s="43">
        <f t="shared" si="579"/>
        <v>1</v>
      </c>
      <c r="O4661" s="43" t="str">
        <f t="shared" si="580"/>
        <v>B: 1-3%</v>
      </c>
      <c r="P4661" s="45">
        <f t="shared" si="581"/>
        <v>3931255</v>
      </c>
      <c r="Q4661" s="45">
        <f>IF(L4661=1,F4661*INDEX(Asumsi!$B$5:$B$7,MATCH(I4661,Asumsi!$A$5:$A$7,0))-H4661,0)</f>
        <v>1094267</v>
      </c>
      <c r="R4661" s="46">
        <f>MIN(G4661,INDEX(Asumsi!$C$5:$C$7,MATCH(I4661,Asumsi!$A$5:$A$7,0)))</f>
        <v>0.03</v>
      </c>
      <c r="S4661" s="43">
        <f t="shared" si="582"/>
        <v>0</v>
      </c>
      <c r="T4661" s="45">
        <f t="shared" si="583"/>
        <v>0</v>
      </c>
      <c r="U4661" s="45">
        <f>IF(L4661=1,F4661*INDEX(Asumsi!$B$5:$B$7,MATCH(I4661,Asumsi!$A$5:$A$7,0))-F4661*R4661,0)</f>
        <v>1094266.8</v>
      </c>
      <c r="V4661" s="45">
        <f>IF(S4661=1,U4661*(1-Asumsi!$B$10),U4661)</f>
        <v>1094266.8</v>
      </c>
    </row>
    <row r="4662" spans="1:22" x14ac:dyDescent="0.35">
      <c r="A4662" s="43">
        <v>39841</v>
      </c>
      <c r="B4662" s="43" t="s">
        <v>202</v>
      </c>
      <c r="C4662" s="43" t="s">
        <v>625</v>
      </c>
      <c r="D4662" s="44">
        <v>40179</v>
      </c>
      <c r="E4662" s="43">
        <v>43</v>
      </c>
      <c r="F4662" s="43">
        <v>588260</v>
      </c>
      <c r="G4662" s="43">
        <v>0.01</v>
      </c>
      <c r="H4662" s="43">
        <v>5883</v>
      </c>
      <c r="I4662" s="43" t="s">
        <v>76</v>
      </c>
      <c r="J4662" s="43" t="s">
        <v>145</v>
      </c>
      <c r="K4662" s="43">
        <f t="shared" si="576"/>
        <v>2010</v>
      </c>
      <c r="L4662" s="43">
        <f t="shared" si="577"/>
        <v>1</v>
      </c>
      <c r="M4662" s="43">
        <f t="shared" si="578"/>
        <v>0</v>
      </c>
      <c r="N4662" s="43">
        <f t="shared" si="579"/>
        <v>1</v>
      </c>
      <c r="O4662" s="43" t="str">
        <f t="shared" si="580"/>
        <v>B: 1-3%</v>
      </c>
      <c r="P4662" s="45">
        <f t="shared" si="581"/>
        <v>582377</v>
      </c>
      <c r="Q4662" s="45">
        <f>IF(L4662=1,F4662*INDEX(Asumsi!$B$5:$B$7,MATCH(I4662,Asumsi!$A$5:$A$7,0))-H4662,0)</f>
        <v>170595</v>
      </c>
      <c r="R4662" s="46">
        <f>MIN(G4662,INDEX(Asumsi!$C$5:$C$7,MATCH(I4662,Asumsi!$A$5:$A$7,0)))</f>
        <v>0.01</v>
      </c>
      <c r="S4662" s="43">
        <f t="shared" si="582"/>
        <v>0</v>
      </c>
      <c r="T4662" s="45">
        <f t="shared" si="583"/>
        <v>0</v>
      </c>
      <c r="U4662" s="45">
        <f>IF(L4662=1,F4662*INDEX(Asumsi!$B$5:$B$7,MATCH(I4662,Asumsi!$A$5:$A$7,0))-F4662*R4662,0)</f>
        <v>170595.4</v>
      </c>
      <c r="V4662" s="45">
        <f>IF(S4662=1,U4662*(1-Asumsi!$B$10),U4662)</f>
        <v>170595.4</v>
      </c>
    </row>
    <row r="4663" spans="1:22" x14ac:dyDescent="0.35">
      <c r="A4663" s="43">
        <v>39847</v>
      </c>
      <c r="B4663" s="43" t="s">
        <v>202</v>
      </c>
      <c r="C4663" s="43" t="s">
        <v>581</v>
      </c>
      <c r="D4663" s="44">
        <v>40272</v>
      </c>
      <c r="E4663" s="43">
        <v>29</v>
      </c>
      <c r="F4663" s="43">
        <v>250820</v>
      </c>
      <c r="G4663" s="43">
        <v>0.08</v>
      </c>
      <c r="H4663" s="43">
        <v>20066</v>
      </c>
      <c r="I4663" s="43" t="s">
        <v>76</v>
      </c>
      <c r="J4663" s="43" t="s">
        <v>138</v>
      </c>
      <c r="K4663" s="43">
        <f t="shared" si="576"/>
        <v>2010</v>
      </c>
      <c r="L4663" s="43">
        <f t="shared" si="577"/>
        <v>1</v>
      </c>
      <c r="M4663" s="43">
        <f t="shared" si="578"/>
        <v>0</v>
      </c>
      <c r="N4663" s="43">
        <f t="shared" si="579"/>
        <v>1</v>
      </c>
      <c r="O4663" s="43" t="str">
        <f t="shared" si="580"/>
        <v>D: 7%+</v>
      </c>
      <c r="P4663" s="45">
        <f t="shared" si="581"/>
        <v>230754</v>
      </c>
      <c r="Q4663" s="45">
        <f>IF(L4663=1,F4663*INDEX(Asumsi!$B$5:$B$7,MATCH(I4663,Asumsi!$A$5:$A$7,0))-H4663,0)</f>
        <v>55180</v>
      </c>
      <c r="R4663" s="46">
        <f>MIN(G4663,INDEX(Asumsi!$C$5:$C$7,MATCH(I4663,Asumsi!$A$5:$A$7,0)))</f>
        <v>0.05</v>
      </c>
      <c r="S4663" s="43">
        <f t="shared" si="582"/>
        <v>1</v>
      </c>
      <c r="T4663" s="45">
        <f t="shared" si="583"/>
        <v>7524.5999999999995</v>
      </c>
      <c r="U4663" s="45">
        <f>IF(L4663=1,F4663*INDEX(Asumsi!$B$5:$B$7,MATCH(I4663,Asumsi!$A$5:$A$7,0))-F4663*R4663,0)</f>
        <v>62705</v>
      </c>
      <c r="V4663" s="45">
        <f>IF(S4663=1,U4663*(1-Asumsi!$B$10),U4663)</f>
        <v>59569.75</v>
      </c>
    </row>
    <row r="4664" spans="1:22" x14ac:dyDescent="0.35">
      <c r="A4664" s="43">
        <v>39907</v>
      </c>
      <c r="B4664" s="43" t="s">
        <v>202</v>
      </c>
      <c r="C4664" s="43" t="s">
        <v>581</v>
      </c>
      <c r="D4664" s="44">
        <v>40419</v>
      </c>
      <c r="E4664" s="43">
        <v>12</v>
      </c>
      <c r="F4664" s="43">
        <v>757680</v>
      </c>
      <c r="G4664" s="43">
        <v>0.05</v>
      </c>
      <c r="H4664" s="43">
        <v>37884</v>
      </c>
      <c r="I4664" s="43" t="s">
        <v>77</v>
      </c>
      <c r="J4664" s="43" t="s">
        <v>142</v>
      </c>
      <c r="K4664" s="43">
        <f t="shared" si="576"/>
        <v>2010</v>
      </c>
      <c r="L4664" s="43">
        <f t="shared" si="577"/>
        <v>1</v>
      </c>
      <c r="M4664" s="43">
        <f t="shared" si="578"/>
        <v>0</v>
      </c>
      <c r="N4664" s="43">
        <f t="shared" si="579"/>
        <v>1</v>
      </c>
      <c r="O4664" s="43" t="str">
        <f t="shared" si="580"/>
        <v>C: 4-6%</v>
      </c>
      <c r="P4664" s="45">
        <f t="shared" si="581"/>
        <v>719796</v>
      </c>
      <c r="Q4664" s="45">
        <f>IF(L4664=1,F4664*INDEX(Asumsi!$B$5:$B$7,MATCH(I4664,Asumsi!$A$5:$A$7,0))-H4664,0)</f>
        <v>189420</v>
      </c>
      <c r="R4664" s="46">
        <f>MIN(G4664,INDEX(Asumsi!$C$5:$C$7,MATCH(I4664,Asumsi!$A$5:$A$7,0)))</f>
        <v>0.05</v>
      </c>
      <c r="S4664" s="43">
        <f t="shared" si="582"/>
        <v>0</v>
      </c>
      <c r="T4664" s="45">
        <f t="shared" si="583"/>
        <v>0</v>
      </c>
      <c r="U4664" s="45">
        <f>IF(L4664=1,F4664*INDEX(Asumsi!$B$5:$B$7,MATCH(I4664,Asumsi!$A$5:$A$7,0))-F4664*R4664,0)</f>
        <v>189420</v>
      </c>
      <c r="V4664" s="45">
        <f>IF(S4664=1,U4664*(1-Asumsi!$B$10),U4664)</f>
        <v>189420</v>
      </c>
    </row>
    <row r="4665" spans="1:22" x14ac:dyDescent="0.35">
      <c r="A4665" s="43">
        <v>40068</v>
      </c>
      <c r="B4665" s="43" t="s">
        <v>202</v>
      </c>
      <c r="C4665" s="43" t="s">
        <v>581</v>
      </c>
      <c r="D4665" s="44">
        <v>40288</v>
      </c>
      <c r="E4665" s="43">
        <v>1</v>
      </c>
      <c r="F4665" s="43">
        <v>400760</v>
      </c>
      <c r="G4665" s="43">
        <v>0.02</v>
      </c>
      <c r="H4665" s="43">
        <v>8015</v>
      </c>
      <c r="I4665" s="43" t="s">
        <v>75</v>
      </c>
      <c r="J4665" s="43" t="s">
        <v>135</v>
      </c>
      <c r="K4665" s="43">
        <f t="shared" si="576"/>
        <v>2010</v>
      </c>
      <c r="L4665" s="43">
        <f t="shared" si="577"/>
        <v>1</v>
      </c>
      <c r="M4665" s="43">
        <f t="shared" si="578"/>
        <v>0</v>
      </c>
      <c r="N4665" s="43">
        <f t="shared" si="579"/>
        <v>1</v>
      </c>
      <c r="O4665" s="43" t="str">
        <f t="shared" si="580"/>
        <v>B: 1-3%</v>
      </c>
      <c r="P4665" s="45">
        <f t="shared" si="581"/>
        <v>392745</v>
      </c>
      <c r="Q4665" s="45">
        <f>IF(L4665=1,F4665*INDEX(Asumsi!$B$5:$B$7,MATCH(I4665,Asumsi!$A$5:$A$7,0))-H4665,0)</f>
        <v>112213</v>
      </c>
      <c r="R4665" s="46">
        <f>MIN(G4665,INDEX(Asumsi!$C$5:$C$7,MATCH(I4665,Asumsi!$A$5:$A$7,0)))</f>
        <v>0.02</v>
      </c>
      <c r="S4665" s="43">
        <f t="shared" si="582"/>
        <v>0</v>
      </c>
      <c r="T4665" s="45">
        <f t="shared" si="583"/>
        <v>0</v>
      </c>
      <c r="U4665" s="45">
        <f>IF(L4665=1,F4665*INDEX(Asumsi!$B$5:$B$7,MATCH(I4665,Asumsi!$A$5:$A$7,0))-F4665*R4665,0)</f>
        <v>112212.8</v>
      </c>
      <c r="V4665" s="45">
        <f>IF(S4665=1,U4665*(1-Asumsi!$B$10),U4665)</f>
        <v>112212.8</v>
      </c>
    </row>
    <row r="4666" spans="1:22" x14ac:dyDescent="0.35">
      <c r="A4666" s="43">
        <v>40420</v>
      </c>
      <c r="B4666" s="43" t="s">
        <v>202</v>
      </c>
      <c r="C4666" s="43" t="s">
        <v>923</v>
      </c>
      <c r="D4666" s="44">
        <v>40553</v>
      </c>
      <c r="E4666" s="43">
        <v>22</v>
      </c>
      <c r="F4666" s="43">
        <v>118160</v>
      </c>
      <c r="G4666" s="43">
        <v>0.1</v>
      </c>
      <c r="H4666" s="43">
        <v>11816</v>
      </c>
      <c r="I4666" s="43" t="s">
        <v>76</v>
      </c>
      <c r="J4666" s="43" t="s">
        <v>138</v>
      </c>
      <c r="K4666" s="43">
        <f t="shared" si="576"/>
        <v>2011</v>
      </c>
      <c r="L4666" s="43">
        <f t="shared" si="577"/>
        <v>1</v>
      </c>
      <c r="M4666" s="43">
        <f t="shared" si="578"/>
        <v>0</v>
      </c>
      <c r="N4666" s="43">
        <f t="shared" si="579"/>
        <v>1</v>
      </c>
      <c r="O4666" s="43" t="str">
        <f t="shared" si="580"/>
        <v>D: 7%+</v>
      </c>
      <c r="P4666" s="45">
        <f t="shared" si="581"/>
        <v>106344</v>
      </c>
      <c r="Q4666" s="45">
        <f>IF(L4666=1,F4666*INDEX(Asumsi!$B$5:$B$7,MATCH(I4666,Asumsi!$A$5:$A$7,0))-H4666,0)</f>
        <v>23632</v>
      </c>
      <c r="R4666" s="46">
        <f>MIN(G4666,INDEX(Asumsi!$C$5:$C$7,MATCH(I4666,Asumsi!$A$5:$A$7,0)))</f>
        <v>0.05</v>
      </c>
      <c r="S4666" s="43">
        <f t="shared" si="582"/>
        <v>1</v>
      </c>
      <c r="T4666" s="45">
        <f t="shared" si="583"/>
        <v>5908</v>
      </c>
      <c r="U4666" s="45">
        <f>IF(L4666=1,F4666*INDEX(Asumsi!$B$5:$B$7,MATCH(I4666,Asumsi!$A$5:$A$7,0))-F4666*R4666,0)</f>
        <v>29540</v>
      </c>
      <c r="V4666" s="45">
        <f>IF(S4666=1,U4666*(1-Asumsi!$B$10),U4666)</f>
        <v>28063</v>
      </c>
    </row>
    <row r="4667" spans="1:22" x14ac:dyDescent="0.35">
      <c r="A4667" s="43">
        <v>40485</v>
      </c>
      <c r="B4667" s="43" t="s">
        <v>202</v>
      </c>
      <c r="C4667" s="43" t="s">
        <v>927</v>
      </c>
      <c r="D4667" s="44">
        <v>40174</v>
      </c>
      <c r="E4667" s="43">
        <v>36</v>
      </c>
      <c r="F4667" s="43">
        <v>444500</v>
      </c>
      <c r="G4667" s="43">
        <v>0.05</v>
      </c>
      <c r="H4667" s="43">
        <v>22225</v>
      </c>
      <c r="I4667" s="43" t="s">
        <v>76</v>
      </c>
      <c r="J4667" s="43" t="s">
        <v>145</v>
      </c>
      <c r="K4667" s="43">
        <f t="shared" si="576"/>
        <v>2009</v>
      </c>
      <c r="L4667" s="43">
        <f t="shared" si="577"/>
        <v>1</v>
      </c>
      <c r="M4667" s="43">
        <f t="shared" si="578"/>
        <v>0</v>
      </c>
      <c r="N4667" s="43">
        <f t="shared" si="579"/>
        <v>1</v>
      </c>
      <c r="O4667" s="43" t="str">
        <f t="shared" si="580"/>
        <v>C: 4-6%</v>
      </c>
      <c r="P4667" s="45">
        <f t="shared" si="581"/>
        <v>422275</v>
      </c>
      <c r="Q4667" s="45">
        <f>IF(L4667=1,F4667*INDEX(Asumsi!$B$5:$B$7,MATCH(I4667,Asumsi!$A$5:$A$7,0))-H4667,0)</f>
        <v>111125</v>
      </c>
      <c r="R4667" s="46">
        <f>MIN(G4667,INDEX(Asumsi!$C$5:$C$7,MATCH(I4667,Asumsi!$A$5:$A$7,0)))</f>
        <v>0.05</v>
      </c>
      <c r="S4667" s="43">
        <f t="shared" si="582"/>
        <v>0</v>
      </c>
      <c r="T4667" s="45">
        <f t="shared" si="583"/>
        <v>0</v>
      </c>
      <c r="U4667" s="45">
        <f>IF(L4667=1,F4667*INDEX(Asumsi!$B$5:$B$7,MATCH(I4667,Asumsi!$A$5:$A$7,0))-F4667*R4667,0)</f>
        <v>111125</v>
      </c>
      <c r="V4667" s="45">
        <f>IF(S4667=1,U4667*(1-Asumsi!$B$10),U4667)</f>
        <v>111125</v>
      </c>
    </row>
    <row r="4668" spans="1:22" x14ac:dyDescent="0.35">
      <c r="A4668" s="43">
        <v>40998</v>
      </c>
      <c r="B4668" s="43" t="s">
        <v>202</v>
      </c>
      <c r="C4668" s="43" t="s">
        <v>551</v>
      </c>
      <c r="D4668" s="44">
        <v>39935</v>
      </c>
      <c r="E4668" s="43">
        <v>43</v>
      </c>
      <c r="F4668" s="43">
        <v>2466440</v>
      </c>
      <c r="G4668" s="43">
        <v>0.05</v>
      </c>
      <c r="H4668" s="43">
        <v>123322</v>
      </c>
      <c r="I4668" s="43" t="s">
        <v>77</v>
      </c>
      <c r="J4668" s="43" t="s">
        <v>142</v>
      </c>
      <c r="K4668" s="43">
        <f t="shared" si="576"/>
        <v>2009</v>
      </c>
      <c r="L4668" s="43">
        <f t="shared" si="577"/>
        <v>1</v>
      </c>
      <c r="M4668" s="43">
        <f t="shared" si="578"/>
        <v>0</v>
      </c>
      <c r="N4668" s="43">
        <f t="shared" si="579"/>
        <v>1</v>
      </c>
      <c r="O4668" s="43" t="str">
        <f t="shared" si="580"/>
        <v>C: 4-6%</v>
      </c>
      <c r="P4668" s="45">
        <f t="shared" si="581"/>
        <v>2343118</v>
      </c>
      <c r="Q4668" s="45">
        <f>IF(L4668=1,F4668*INDEX(Asumsi!$B$5:$B$7,MATCH(I4668,Asumsi!$A$5:$A$7,0))-H4668,0)</f>
        <v>616610</v>
      </c>
      <c r="R4668" s="46">
        <f>MIN(G4668,INDEX(Asumsi!$C$5:$C$7,MATCH(I4668,Asumsi!$A$5:$A$7,0)))</f>
        <v>0.05</v>
      </c>
      <c r="S4668" s="43">
        <f t="shared" si="582"/>
        <v>0</v>
      </c>
      <c r="T4668" s="45">
        <f t="shared" si="583"/>
        <v>0</v>
      </c>
      <c r="U4668" s="45">
        <f>IF(L4668=1,F4668*INDEX(Asumsi!$B$5:$B$7,MATCH(I4668,Asumsi!$A$5:$A$7,0))-F4668*R4668,0)</f>
        <v>616610</v>
      </c>
      <c r="V4668" s="45">
        <f>IF(S4668=1,U4668*(1-Asumsi!$B$10),U4668)</f>
        <v>616610</v>
      </c>
    </row>
    <row r="4669" spans="1:22" x14ac:dyDescent="0.35">
      <c r="A4669" s="43">
        <v>41091</v>
      </c>
      <c r="B4669" s="43" t="s">
        <v>202</v>
      </c>
      <c r="C4669" s="43" t="s">
        <v>552</v>
      </c>
      <c r="D4669" s="44">
        <v>39957</v>
      </c>
      <c r="E4669" s="43">
        <v>32</v>
      </c>
      <c r="F4669" s="43">
        <v>12621380</v>
      </c>
      <c r="G4669" s="43">
        <v>0.1</v>
      </c>
      <c r="H4669" s="43">
        <v>1262138</v>
      </c>
      <c r="I4669" s="43" t="s">
        <v>75</v>
      </c>
      <c r="J4669" s="43" t="s">
        <v>135</v>
      </c>
      <c r="K4669" s="43">
        <f t="shared" si="576"/>
        <v>2009</v>
      </c>
      <c r="L4669" s="43">
        <f t="shared" si="577"/>
        <v>1</v>
      </c>
      <c r="M4669" s="43">
        <f t="shared" si="578"/>
        <v>0</v>
      </c>
      <c r="N4669" s="43">
        <f t="shared" si="579"/>
        <v>1</v>
      </c>
      <c r="O4669" s="43" t="str">
        <f t="shared" si="580"/>
        <v>D: 7%+</v>
      </c>
      <c r="P4669" s="45">
        <f t="shared" si="581"/>
        <v>11359242</v>
      </c>
      <c r="Q4669" s="45">
        <f>IF(L4669=1,F4669*INDEX(Asumsi!$B$5:$B$7,MATCH(I4669,Asumsi!$A$5:$A$7,0))-H4669,0)</f>
        <v>2524276</v>
      </c>
      <c r="R4669" s="46">
        <f>MIN(G4669,INDEX(Asumsi!$C$5:$C$7,MATCH(I4669,Asumsi!$A$5:$A$7,0)))</f>
        <v>0.03</v>
      </c>
      <c r="S4669" s="43">
        <f t="shared" si="582"/>
        <v>1</v>
      </c>
      <c r="T4669" s="45">
        <f t="shared" si="583"/>
        <v>883496.60000000009</v>
      </c>
      <c r="U4669" s="45">
        <f>IF(L4669=1,F4669*INDEX(Asumsi!$B$5:$B$7,MATCH(I4669,Asumsi!$A$5:$A$7,0))-F4669*R4669,0)</f>
        <v>3407772.6</v>
      </c>
      <c r="V4669" s="45">
        <f>IF(S4669=1,U4669*(1-Asumsi!$B$10),U4669)</f>
        <v>3237383.9699999997</v>
      </c>
    </row>
    <row r="4670" spans="1:22" x14ac:dyDescent="0.35">
      <c r="A4670" s="43">
        <v>41152</v>
      </c>
      <c r="B4670" s="43" t="s">
        <v>202</v>
      </c>
      <c r="C4670" s="43" t="s">
        <v>548</v>
      </c>
      <c r="D4670" s="44">
        <v>40789</v>
      </c>
      <c r="E4670" s="43">
        <v>49</v>
      </c>
      <c r="F4670" s="43">
        <v>7405840</v>
      </c>
      <c r="G4670" s="43">
        <v>0.03</v>
      </c>
      <c r="H4670" s="43">
        <v>222175</v>
      </c>
      <c r="I4670" s="43" t="s">
        <v>76</v>
      </c>
      <c r="J4670" s="43" t="s">
        <v>141</v>
      </c>
      <c r="K4670" s="43">
        <f t="shared" si="576"/>
        <v>2011</v>
      </c>
      <c r="L4670" s="43">
        <f t="shared" si="577"/>
        <v>1</v>
      </c>
      <c r="M4670" s="43">
        <f t="shared" si="578"/>
        <v>0</v>
      </c>
      <c r="N4670" s="43">
        <f t="shared" si="579"/>
        <v>1</v>
      </c>
      <c r="O4670" s="43" t="str">
        <f t="shared" si="580"/>
        <v>B: 1-3%</v>
      </c>
      <c r="P4670" s="45">
        <f t="shared" si="581"/>
        <v>7183665</v>
      </c>
      <c r="Q4670" s="45">
        <f>IF(L4670=1,F4670*INDEX(Asumsi!$B$5:$B$7,MATCH(I4670,Asumsi!$A$5:$A$7,0))-H4670,0)</f>
        <v>1999577</v>
      </c>
      <c r="R4670" s="46">
        <f>MIN(G4670,INDEX(Asumsi!$C$5:$C$7,MATCH(I4670,Asumsi!$A$5:$A$7,0)))</f>
        <v>0.03</v>
      </c>
      <c r="S4670" s="43">
        <f t="shared" si="582"/>
        <v>0</v>
      </c>
      <c r="T4670" s="45">
        <f t="shared" si="583"/>
        <v>0</v>
      </c>
      <c r="U4670" s="45">
        <f>IF(L4670=1,F4670*INDEX(Asumsi!$B$5:$B$7,MATCH(I4670,Asumsi!$A$5:$A$7,0))-F4670*R4670,0)</f>
        <v>1999576.8</v>
      </c>
      <c r="V4670" s="45">
        <f>IF(S4670=1,U4670*(1-Asumsi!$B$10),U4670)</f>
        <v>1999576.8</v>
      </c>
    </row>
    <row r="4671" spans="1:22" x14ac:dyDescent="0.35">
      <c r="A4671" s="43">
        <v>41157</v>
      </c>
      <c r="B4671" s="43" t="s">
        <v>202</v>
      </c>
      <c r="C4671" s="43" t="s">
        <v>580</v>
      </c>
      <c r="D4671" s="44">
        <v>40649</v>
      </c>
      <c r="E4671" s="43">
        <v>39</v>
      </c>
      <c r="F4671" s="43">
        <v>7708800</v>
      </c>
      <c r="G4671" s="43">
        <v>0.09</v>
      </c>
      <c r="H4671" s="43">
        <v>693792</v>
      </c>
      <c r="I4671" s="43" t="s">
        <v>75</v>
      </c>
      <c r="J4671" s="43" t="s">
        <v>144</v>
      </c>
      <c r="K4671" s="43">
        <f t="shared" si="576"/>
        <v>2011</v>
      </c>
      <c r="L4671" s="43">
        <f t="shared" si="577"/>
        <v>1</v>
      </c>
      <c r="M4671" s="43">
        <f t="shared" si="578"/>
        <v>0</v>
      </c>
      <c r="N4671" s="43">
        <f t="shared" si="579"/>
        <v>1</v>
      </c>
      <c r="O4671" s="43" t="str">
        <f t="shared" si="580"/>
        <v>D: 7%+</v>
      </c>
      <c r="P4671" s="45">
        <f t="shared" si="581"/>
        <v>7015008</v>
      </c>
      <c r="Q4671" s="45">
        <f>IF(L4671=1,F4671*INDEX(Asumsi!$B$5:$B$7,MATCH(I4671,Asumsi!$A$5:$A$7,0))-H4671,0)</f>
        <v>1618848</v>
      </c>
      <c r="R4671" s="46">
        <f>MIN(G4671,INDEX(Asumsi!$C$5:$C$7,MATCH(I4671,Asumsi!$A$5:$A$7,0)))</f>
        <v>0.03</v>
      </c>
      <c r="S4671" s="43">
        <f t="shared" si="582"/>
        <v>1</v>
      </c>
      <c r="T4671" s="45">
        <f t="shared" si="583"/>
        <v>462528</v>
      </c>
      <c r="U4671" s="45">
        <f>IF(L4671=1,F4671*INDEX(Asumsi!$B$5:$B$7,MATCH(I4671,Asumsi!$A$5:$A$7,0))-F4671*R4671,0)</f>
        <v>2081376</v>
      </c>
      <c r="V4671" s="45">
        <f>IF(S4671=1,U4671*(1-Asumsi!$B$10),U4671)</f>
        <v>1977307.2</v>
      </c>
    </row>
    <row r="4672" spans="1:22" x14ac:dyDescent="0.35">
      <c r="A4672" s="43">
        <v>41349</v>
      </c>
      <c r="B4672" s="43" t="s">
        <v>202</v>
      </c>
      <c r="C4672" s="43" t="s">
        <v>581</v>
      </c>
      <c r="D4672" s="44">
        <v>40894</v>
      </c>
      <c r="E4672" s="43">
        <v>44</v>
      </c>
      <c r="F4672" s="43">
        <v>692400</v>
      </c>
      <c r="G4672" s="43">
        <v>0</v>
      </c>
      <c r="H4672" s="43">
        <v>0</v>
      </c>
      <c r="I4672" s="43" t="s">
        <v>76</v>
      </c>
      <c r="J4672" s="43" t="s">
        <v>138</v>
      </c>
      <c r="K4672" s="43">
        <f t="shared" si="576"/>
        <v>2011</v>
      </c>
      <c r="L4672" s="43">
        <f t="shared" si="577"/>
        <v>1</v>
      </c>
      <c r="M4672" s="43">
        <f t="shared" si="578"/>
        <v>0</v>
      </c>
      <c r="N4672" s="43">
        <f t="shared" si="579"/>
        <v>1</v>
      </c>
      <c r="O4672" s="43" t="str">
        <f t="shared" si="580"/>
        <v>A: 0%</v>
      </c>
      <c r="P4672" s="45">
        <f t="shared" si="581"/>
        <v>692400</v>
      </c>
      <c r="Q4672" s="45">
        <f>IF(L4672=1,F4672*INDEX(Asumsi!$B$5:$B$7,MATCH(I4672,Asumsi!$A$5:$A$7,0))-H4672,0)</f>
        <v>207720</v>
      </c>
      <c r="R4672" s="46">
        <f>MIN(G4672,INDEX(Asumsi!$C$5:$C$7,MATCH(I4672,Asumsi!$A$5:$A$7,0)))</f>
        <v>0</v>
      </c>
      <c r="S4672" s="43">
        <f t="shared" si="582"/>
        <v>0</v>
      </c>
      <c r="T4672" s="45">
        <f t="shared" si="583"/>
        <v>0</v>
      </c>
      <c r="U4672" s="45">
        <f>IF(L4672=1,F4672*INDEX(Asumsi!$B$5:$B$7,MATCH(I4672,Asumsi!$A$5:$A$7,0))-F4672*R4672,0)</f>
        <v>207720</v>
      </c>
      <c r="V4672" s="45">
        <f>IF(S4672=1,U4672*(1-Asumsi!$B$10),U4672)</f>
        <v>207720</v>
      </c>
    </row>
    <row r="4673" spans="1:22" x14ac:dyDescent="0.35">
      <c r="A4673" s="43">
        <v>41440</v>
      </c>
      <c r="B4673" s="43" t="s">
        <v>202</v>
      </c>
      <c r="C4673" s="43" t="s">
        <v>749</v>
      </c>
      <c r="D4673" s="44">
        <v>40078</v>
      </c>
      <c r="E4673" s="43">
        <v>20</v>
      </c>
      <c r="F4673" s="43">
        <v>185880</v>
      </c>
      <c r="G4673" s="43">
        <v>0.09</v>
      </c>
      <c r="H4673" s="43">
        <v>16729</v>
      </c>
      <c r="I4673" s="43" t="s">
        <v>76</v>
      </c>
      <c r="J4673" s="43" t="s">
        <v>149</v>
      </c>
      <c r="K4673" s="43">
        <f t="shared" si="576"/>
        <v>2009</v>
      </c>
      <c r="L4673" s="43">
        <f t="shared" si="577"/>
        <v>1</v>
      </c>
      <c r="M4673" s="43">
        <f t="shared" si="578"/>
        <v>0</v>
      </c>
      <c r="N4673" s="43">
        <f t="shared" si="579"/>
        <v>1</v>
      </c>
      <c r="O4673" s="43" t="str">
        <f t="shared" si="580"/>
        <v>D: 7%+</v>
      </c>
      <c r="P4673" s="45">
        <f t="shared" si="581"/>
        <v>169151</v>
      </c>
      <c r="Q4673" s="45">
        <f>IF(L4673=1,F4673*INDEX(Asumsi!$B$5:$B$7,MATCH(I4673,Asumsi!$A$5:$A$7,0))-H4673,0)</f>
        <v>39035</v>
      </c>
      <c r="R4673" s="46">
        <f>MIN(G4673,INDEX(Asumsi!$C$5:$C$7,MATCH(I4673,Asumsi!$A$5:$A$7,0)))</f>
        <v>0.05</v>
      </c>
      <c r="S4673" s="43">
        <f t="shared" si="582"/>
        <v>1</v>
      </c>
      <c r="T4673" s="45">
        <f t="shared" si="583"/>
        <v>7435.1999999999989</v>
      </c>
      <c r="U4673" s="45">
        <f>IF(L4673=1,F4673*INDEX(Asumsi!$B$5:$B$7,MATCH(I4673,Asumsi!$A$5:$A$7,0))-F4673*R4673,0)</f>
        <v>46470</v>
      </c>
      <c r="V4673" s="45">
        <f>IF(S4673=1,U4673*(1-Asumsi!$B$10),U4673)</f>
        <v>44146.5</v>
      </c>
    </row>
    <row r="4674" spans="1:22" x14ac:dyDescent="0.35">
      <c r="A4674" s="43">
        <v>41539</v>
      </c>
      <c r="B4674" s="43" t="s">
        <v>202</v>
      </c>
      <c r="C4674" s="43" t="s">
        <v>915</v>
      </c>
      <c r="D4674" s="44">
        <v>40666</v>
      </c>
      <c r="E4674" s="43">
        <v>24</v>
      </c>
      <c r="F4674" s="43">
        <v>83700</v>
      </c>
      <c r="G4674" s="43">
        <v>0.04</v>
      </c>
      <c r="H4674" s="43">
        <v>3348</v>
      </c>
      <c r="I4674" s="43" t="s">
        <v>76</v>
      </c>
      <c r="J4674" s="43" t="s">
        <v>147</v>
      </c>
      <c r="K4674" s="43">
        <f t="shared" ref="K4674:K4737" si="584">YEAR(D4674)</f>
        <v>2011</v>
      </c>
      <c r="L4674" s="43">
        <f t="shared" ref="L4674:L4737" si="585">IF(B4674="Order Finished",1,0)</f>
        <v>1</v>
      </c>
      <c r="M4674" s="43">
        <f t="shared" ref="M4674:M4737" si="586">IF(B4674="Order Returned",1,0)</f>
        <v>0</v>
      </c>
      <c r="N4674" s="43">
        <f t="shared" ref="N4674:N4737" si="587">IF(B4674="Order Cancelled",0,1)</f>
        <v>1</v>
      </c>
      <c r="O4674" s="43" t="str">
        <f t="shared" ref="O4674:O4737" si="588">IF(G4674=0,"A: 0%",IF(G4674&lt;=0.03,"B: 1-3%",IF(G4674&lt;=0.06,"C: 4-6%","D: 7%+")))</f>
        <v>C: 4-6%</v>
      </c>
      <c r="P4674" s="45">
        <f t="shared" ref="P4674:P4737" si="589">IF(L4674=1,F4674-H4674,0)</f>
        <v>80352</v>
      </c>
      <c r="Q4674" s="45">
        <f>IF(L4674=1,F4674*INDEX(Asumsi!$B$5:$B$7,MATCH(I4674,Asumsi!$A$5:$A$7,0))-H4674,0)</f>
        <v>21762</v>
      </c>
      <c r="R4674" s="46">
        <f>MIN(G4674,INDEX(Asumsi!$C$5:$C$7,MATCH(I4674,Asumsi!$A$5:$A$7,0)))</f>
        <v>0.04</v>
      </c>
      <c r="S4674" s="43">
        <f t="shared" ref="S4674:S4737" si="590">IF(G4674&gt;R4674,1,0)</f>
        <v>0</v>
      </c>
      <c r="T4674" s="45">
        <f t="shared" ref="T4674:T4737" si="591">IF(L4674=1,F4674*(G4674-R4674),0)</f>
        <v>0</v>
      </c>
      <c r="U4674" s="45">
        <f>IF(L4674=1,F4674*INDEX(Asumsi!$B$5:$B$7,MATCH(I4674,Asumsi!$A$5:$A$7,0))-F4674*R4674,0)</f>
        <v>21762</v>
      </c>
      <c r="V4674" s="45">
        <f>IF(S4674=1,U4674*(1-Asumsi!$B$10),U4674)</f>
        <v>21762</v>
      </c>
    </row>
    <row r="4675" spans="1:22" x14ac:dyDescent="0.35">
      <c r="A4675" s="43">
        <v>41574</v>
      </c>
      <c r="B4675" s="43" t="s">
        <v>202</v>
      </c>
      <c r="C4675" s="43" t="s">
        <v>606</v>
      </c>
      <c r="D4675" s="44">
        <v>40441</v>
      </c>
      <c r="E4675" s="43">
        <v>23</v>
      </c>
      <c r="F4675" s="43">
        <v>567640</v>
      </c>
      <c r="G4675" s="43">
        <v>0.01</v>
      </c>
      <c r="H4675" s="43">
        <v>5676</v>
      </c>
      <c r="I4675" s="43" t="s">
        <v>76</v>
      </c>
      <c r="J4675" s="43" t="s">
        <v>147</v>
      </c>
      <c r="K4675" s="43">
        <f t="shared" si="584"/>
        <v>2010</v>
      </c>
      <c r="L4675" s="43">
        <f t="shared" si="585"/>
        <v>1</v>
      </c>
      <c r="M4675" s="43">
        <f t="shared" si="586"/>
        <v>0</v>
      </c>
      <c r="N4675" s="43">
        <f t="shared" si="587"/>
        <v>1</v>
      </c>
      <c r="O4675" s="43" t="str">
        <f t="shared" si="588"/>
        <v>B: 1-3%</v>
      </c>
      <c r="P4675" s="45">
        <f t="shared" si="589"/>
        <v>561964</v>
      </c>
      <c r="Q4675" s="45">
        <f>IF(L4675=1,F4675*INDEX(Asumsi!$B$5:$B$7,MATCH(I4675,Asumsi!$A$5:$A$7,0))-H4675,0)</f>
        <v>164616</v>
      </c>
      <c r="R4675" s="46">
        <f>MIN(G4675,INDEX(Asumsi!$C$5:$C$7,MATCH(I4675,Asumsi!$A$5:$A$7,0)))</f>
        <v>0.01</v>
      </c>
      <c r="S4675" s="43">
        <f t="shared" si="590"/>
        <v>0</v>
      </c>
      <c r="T4675" s="45">
        <f t="shared" si="591"/>
        <v>0</v>
      </c>
      <c r="U4675" s="45">
        <f>IF(L4675=1,F4675*INDEX(Asumsi!$B$5:$B$7,MATCH(I4675,Asumsi!$A$5:$A$7,0))-F4675*R4675,0)</f>
        <v>164615.6</v>
      </c>
      <c r="V4675" s="45">
        <f>IF(S4675=1,U4675*(1-Asumsi!$B$10),U4675)</f>
        <v>164615.6</v>
      </c>
    </row>
    <row r="4676" spans="1:22" x14ac:dyDescent="0.35">
      <c r="A4676" s="43">
        <v>41831</v>
      </c>
      <c r="B4676" s="43" t="s">
        <v>202</v>
      </c>
      <c r="C4676" s="43" t="s">
        <v>547</v>
      </c>
      <c r="D4676" s="44">
        <v>41111</v>
      </c>
      <c r="E4676" s="43">
        <v>43</v>
      </c>
      <c r="F4676" s="43">
        <v>6882180</v>
      </c>
      <c r="G4676" s="43">
        <v>0.03</v>
      </c>
      <c r="H4676" s="43">
        <v>206465</v>
      </c>
      <c r="I4676" s="43" t="s">
        <v>77</v>
      </c>
      <c r="J4676" s="43" t="s">
        <v>134</v>
      </c>
      <c r="K4676" s="43">
        <f t="shared" si="584"/>
        <v>2012</v>
      </c>
      <c r="L4676" s="43">
        <f t="shared" si="585"/>
        <v>1</v>
      </c>
      <c r="M4676" s="43">
        <f t="shared" si="586"/>
        <v>0</v>
      </c>
      <c r="N4676" s="43">
        <f t="shared" si="587"/>
        <v>1</v>
      </c>
      <c r="O4676" s="43" t="str">
        <f t="shared" si="588"/>
        <v>B: 1-3%</v>
      </c>
      <c r="P4676" s="45">
        <f t="shared" si="589"/>
        <v>6675715</v>
      </c>
      <c r="Q4676" s="45">
        <f>IF(L4676=1,F4676*INDEX(Asumsi!$B$5:$B$7,MATCH(I4676,Asumsi!$A$5:$A$7,0))-H4676,0)</f>
        <v>1858189</v>
      </c>
      <c r="R4676" s="46">
        <f>MIN(G4676,INDEX(Asumsi!$C$5:$C$7,MATCH(I4676,Asumsi!$A$5:$A$7,0)))</f>
        <v>0.03</v>
      </c>
      <c r="S4676" s="43">
        <f t="shared" si="590"/>
        <v>0</v>
      </c>
      <c r="T4676" s="45">
        <f t="shared" si="591"/>
        <v>0</v>
      </c>
      <c r="U4676" s="45">
        <f>IF(L4676=1,F4676*INDEX(Asumsi!$B$5:$B$7,MATCH(I4676,Asumsi!$A$5:$A$7,0))-F4676*R4676,0)</f>
        <v>1858188.6</v>
      </c>
      <c r="V4676" s="45">
        <f>IF(S4676=1,U4676*(1-Asumsi!$B$10),U4676)</f>
        <v>1858188.6</v>
      </c>
    </row>
    <row r="4677" spans="1:22" x14ac:dyDescent="0.35">
      <c r="A4677" s="43">
        <v>41888</v>
      </c>
      <c r="B4677" s="43" t="s">
        <v>202</v>
      </c>
      <c r="C4677" s="43" t="s">
        <v>925</v>
      </c>
      <c r="D4677" s="44">
        <v>39872</v>
      </c>
      <c r="E4677" s="43">
        <v>18</v>
      </c>
      <c r="F4677" s="43">
        <v>3958940</v>
      </c>
      <c r="G4677" s="43">
        <v>0.1</v>
      </c>
      <c r="H4677" s="43">
        <v>395894</v>
      </c>
      <c r="I4677" s="43" t="s">
        <v>76</v>
      </c>
      <c r="J4677" s="43" t="s">
        <v>138</v>
      </c>
      <c r="K4677" s="43">
        <f t="shared" si="584"/>
        <v>2009</v>
      </c>
      <c r="L4677" s="43">
        <f t="shared" si="585"/>
        <v>1</v>
      </c>
      <c r="M4677" s="43">
        <f t="shared" si="586"/>
        <v>0</v>
      </c>
      <c r="N4677" s="43">
        <f t="shared" si="587"/>
        <v>1</v>
      </c>
      <c r="O4677" s="43" t="str">
        <f t="shared" si="588"/>
        <v>D: 7%+</v>
      </c>
      <c r="P4677" s="45">
        <f t="shared" si="589"/>
        <v>3563046</v>
      </c>
      <c r="Q4677" s="45">
        <f>IF(L4677=1,F4677*INDEX(Asumsi!$B$5:$B$7,MATCH(I4677,Asumsi!$A$5:$A$7,0))-H4677,0)</f>
        <v>791788</v>
      </c>
      <c r="R4677" s="46">
        <f>MIN(G4677,INDEX(Asumsi!$C$5:$C$7,MATCH(I4677,Asumsi!$A$5:$A$7,0)))</f>
        <v>0.05</v>
      </c>
      <c r="S4677" s="43">
        <f t="shared" si="590"/>
        <v>1</v>
      </c>
      <c r="T4677" s="45">
        <f t="shared" si="591"/>
        <v>197947</v>
      </c>
      <c r="U4677" s="45">
        <f>IF(L4677=1,F4677*INDEX(Asumsi!$B$5:$B$7,MATCH(I4677,Asumsi!$A$5:$A$7,0))-F4677*R4677,0)</f>
        <v>989735</v>
      </c>
      <c r="V4677" s="45">
        <f>IF(S4677=1,U4677*(1-Asumsi!$B$10),U4677)</f>
        <v>940248.25</v>
      </c>
    </row>
    <row r="4678" spans="1:22" x14ac:dyDescent="0.35">
      <c r="A4678" s="43">
        <v>42054</v>
      </c>
      <c r="B4678" s="43" t="s">
        <v>202</v>
      </c>
      <c r="C4678" s="43" t="s">
        <v>476</v>
      </c>
      <c r="D4678" s="44">
        <v>41166</v>
      </c>
      <c r="E4678" s="43">
        <v>32</v>
      </c>
      <c r="F4678" s="43">
        <v>189100</v>
      </c>
      <c r="G4678" s="43">
        <v>0.01</v>
      </c>
      <c r="H4678" s="43">
        <v>1891</v>
      </c>
      <c r="I4678" s="43" t="s">
        <v>76</v>
      </c>
      <c r="J4678" s="43" t="s">
        <v>138</v>
      </c>
      <c r="K4678" s="43">
        <f t="shared" si="584"/>
        <v>2012</v>
      </c>
      <c r="L4678" s="43">
        <f t="shared" si="585"/>
        <v>1</v>
      </c>
      <c r="M4678" s="43">
        <f t="shared" si="586"/>
        <v>0</v>
      </c>
      <c r="N4678" s="43">
        <f t="shared" si="587"/>
        <v>1</v>
      </c>
      <c r="O4678" s="43" t="str">
        <f t="shared" si="588"/>
        <v>B: 1-3%</v>
      </c>
      <c r="P4678" s="45">
        <f t="shared" si="589"/>
        <v>187209</v>
      </c>
      <c r="Q4678" s="45">
        <f>IF(L4678=1,F4678*INDEX(Asumsi!$B$5:$B$7,MATCH(I4678,Asumsi!$A$5:$A$7,0))-H4678,0)</f>
        <v>54839</v>
      </c>
      <c r="R4678" s="46">
        <f>MIN(G4678,INDEX(Asumsi!$C$5:$C$7,MATCH(I4678,Asumsi!$A$5:$A$7,0)))</f>
        <v>0.01</v>
      </c>
      <c r="S4678" s="43">
        <f t="shared" si="590"/>
        <v>0</v>
      </c>
      <c r="T4678" s="45">
        <f t="shared" si="591"/>
        <v>0</v>
      </c>
      <c r="U4678" s="45">
        <f>IF(L4678=1,F4678*INDEX(Asumsi!$B$5:$B$7,MATCH(I4678,Asumsi!$A$5:$A$7,0))-F4678*R4678,0)</f>
        <v>54839</v>
      </c>
      <c r="V4678" s="45">
        <f>IF(S4678=1,U4678*(1-Asumsi!$B$10),U4678)</f>
        <v>54839</v>
      </c>
    </row>
    <row r="4679" spans="1:22" x14ac:dyDescent="0.35">
      <c r="A4679" s="43">
        <v>42148</v>
      </c>
      <c r="B4679" s="43" t="s">
        <v>202</v>
      </c>
      <c r="C4679" s="43" t="s">
        <v>923</v>
      </c>
      <c r="D4679" s="44">
        <v>40836</v>
      </c>
      <c r="E4679" s="43">
        <v>11</v>
      </c>
      <c r="F4679" s="43">
        <v>90620</v>
      </c>
      <c r="G4679" s="43">
        <v>7.0000000000000007E-2</v>
      </c>
      <c r="H4679" s="43">
        <v>6343</v>
      </c>
      <c r="I4679" s="43" t="s">
        <v>76</v>
      </c>
      <c r="J4679" s="43" t="s">
        <v>145</v>
      </c>
      <c r="K4679" s="43">
        <f t="shared" si="584"/>
        <v>2011</v>
      </c>
      <c r="L4679" s="43">
        <f t="shared" si="585"/>
        <v>1</v>
      </c>
      <c r="M4679" s="43">
        <f t="shared" si="586"/>
        <v>0</v>
      </c>
      <c r="N4679" s="43">
        <f t="shared" si="587"/>
        <v>1</v>
      </c>
      <c r="O4679" s="43" t="str">
        <f t="shared" si="588"/>
        <v>D: 7%+</v>
      </c>
      <c r="P4679" s="45">
        <f t="shared" si="589"/>
        <v>84277</v>
      </c>
      <c r="Q4679" s="45">
        <f>IF(L4679=1,F4679*INDEX(Asumsi!$B$5:$B$7,MATCH(I4679,Asumsi!$A$5:$A$7,0))-H4679,0)</f>
        <v>20843</v>
      </c>
      <c r="R4679" s="46">
        <f>MIN(G4679,INDEX(Asumsi!$C$5:$C$7,MATCH(I4679,Asumsi!$A$5:$A$7,0)))</f>
        <v>0.05</v>
      </c>
      <c r="S4679" s="43">
        <f t="shared" si="590"/>
        <v>1</v>
      </c>
      <c r="T4679" s="45">
        <f t="shared" si="591"/>
        <v>1812.4000000000003</v>
      </c>
      <c r="U4679" s="45">
        <f>IF(L4679=1,F4679*INDEX(Asumsi!$B$5:$B$7,MATCH(I4679,Asumsi!$A$5:$A$7,0))-F4679*R4679,0)</f>
        <v>22655</v>
      </c>
      <c r="V4679" s="45">
        <f>IF(S4679=1,U4679*(1-Asumsi!$B$10),U4679)</f>
        <v>21522.25</v>
      </c>
    </row>
    <row r="4680" spans="1:22" x14ac:dyDescent="0.35">
      <c r="A4680" s="43">
        <v>42338</v>
      </c>
      <c r="B4680" s="43" t="s">
        <v>202</v>
      </c>
      <c r="C4680" s="43" t="s">
        <v>912</v>
      </c>
      <c r="D4680" s="44">
        <v>40119</v>
      </c>
      <c r="E4680" s="43">
        <v>14</v>
      </c>
      <c r="F4680" s="43">
        <v>127820</v>
      </c>
      <c r="G4680" s="43">
        <v>0.04</v>
      </c>
      <c r="H4680" s="43">
        <v>5113</v>
      </c>
      <c r="I4680" s="43" t="s">
        <v>75</v>
      </c>
      <c r="J4680" s="43" t="s">
        <v>144</v>
      </c>
      <c r="K4680" s="43">
        <f t="shared" si="584"/>
        <v>2009</v>
      </c>
      <c r="L4680" s="43">
        <f t="shared" si="585"/>
        <v>1</v>
      </c>
      <c r="M4680" s="43">
        <f t="shared" si="586"/>
        <v>0</v>
      </c>
      <c r="N4680" s="43">
        <f t="shared" si="587"/>
        <v>1</v>
      </c>
      <c r="O4680" s="43" t="str">
        <f t="shared" si="588"/>
        <v>C: 4-6%</v>
      </c>
      <c r="P4680" s="45">
        <f t="shared" si="589"/>
        <v>122707</v>
      </c>
      <c r="Q4680" s="45">
        <f>IF(L4680=1,F4680*INDEX(Asumsi!$B$5:$B$7,MATCH(I4680,Asumsi!$A$5:$A$7,0))-H4680,0)</f>
        <v>33233</v>
      </c>
      <c r="R4680" s="46">
        <f>MIN(G4680,INDEX(Asumsi!$C$5:$C$7,MATCH(I4680,Asumsi!$A$5:$A$7,0)))</f>
        <v>0.03</v>
      </c>
      <c r="S4680" s="43">
        <f t="shared" si="590"/>
        <v>1</v>
      </c>
      <c r="T4680" s="45">
        <f t="shared" si="591"/>
        <v>1278.2000000000003</v>
      </c>
      <c r="U4680" s="45">
        <f>IF(L4680=1,F4680*INDEX(Asumsi!$B$5:$B$7,MATCH(I4680,Asumsi!$A$5:$A$7,0))-F4680*R4680,0)</f>
        <v>34511.4</v>
      </c>
      <c r="V4680" s="45">
        <f>IF(S4680=1,U4680*(1-Asumsi!$B$10),U4680)</f>
        <v>32785.83</v>
      </c>
    </row>
    <row r="4681" spans="1:22" x14ac:dyDescent="0.35">
      <c r="A4681" s="43">
        <v>42343</v>
      </c>
      <c r="B4681" s="43" t="s">
        <v>202</v>
      </c>
      <c r="C4681" s="43" t="s">
        <v>593</v>
      </c>
      <c r="D4681" s="44">
        <v>40039</v>
      </c>
      <c r="E4681" s="43">
        <v>46</v>
      </c>
      <c r="F4681" s="43">
        <v>6824160</v>
      </c>
      <c r="G4681" s="43">
        <v>0.04</v>
      </c>
      <c r="H4681" s="43">
        <v>272966</v>
      </c>
      <c r="I4681" s="43" t="s">
        <v>75</v>
      </c>
      <c r="J4681" s="43" t="s">
        <v>143</v>
      </c>
      <c r="K4681" s="43">
        <f t="shared" si="584"/>
        <v>2009</v>
      </c>
      <c r="L4681" s="43">
        <f t="shared" si="585"/>
        <v>1</v>
      </c>
      <c r="M4681" s="43">
        <f t="shared" si="586"/>
        <v>0</v>
      </c>
      <c r="N4681" s="43">
        <f t="shared" si="587"/>
        <v>1</v>
      </c>
      <c r="O4681" s="43" t="str">
        <f t="shared" si="588"/>
        <v>C: 4-6%</v>
      </c>
      <c r="P4681" s="45">
        <f t="shared" si="589"/>
        <v>6551194</v>
      </c>
      <c r="Q4681" s="45">
        <f>IF(L4681=1,F4681*INDEX(Asumsi!$B$5:$B$7,MATCH(I4681,Asumsi!$A$5:$A$7,0))-H4681,0)</f>
        <v>1774282</v>
      </c>
      <c r="R4681" s="46">
        <f>MIN(G4681,INDEX(Asumsi!$C$5:$C$7,MATCH(I4681,Asumsi!$A$5:$A$7,0)))</f>
        <v>0.03</v>
      </c>
      <c r="S4681" s="43">
        <f t="shared" si="590"/>
        <v>1</v>
      </c>
      <c r="T4681" s="45">
        <f t="shared" si="591"/>
        <v>68241.60000000002</v>
      </c>
      <c r="U4681" s="45">
        <f>IF(L4681=1,F4681*INDEX(Asumsi!$B$5:$B$7,MATCH(I4681,Asumsi!$A$5:$A$7,0))-F4681*R4681,0)</f>
        <v>1842523.2</v>
      </c>
      <c r="V4681" s="45">
        <f>IF(S4681=1,U4681*(1-Asumsi!$B$10),U4681)</f>
        <v>1750397.0399999998</v>
      </c>
    </row>
    <row r="4682" spans="1:22" x14ac:dyDescent="0.35">
      <c r="A4682" s="43">
        <v>42467</v>
      </c>
      <c r="B4682" s="43" t="s">
        <v>202</v>
      </c>
      <c r="C4682" s="43" t="s">
        <v>618</v>
      </c>
      <c r="D4682" s="44">
        <v>40465</v>
      </c>
      <c r="E4682" s="43">
        <v>10</v>
      </c>
      <c r="F4682" s="43">
        <v>477760</v>
      </c>
      <c r="G4682" s="43">
        <v>0.01</v>
      </c>
      <c r="H4682" s="43">
        <v>4778</v>
      </c>
      <c r="I4682" s="43" t="s">
        <v>76</v>
      </c>
      <c r="J4682" s="43" t="s">
        <v>138</v>
      </c>
      <c r="K4682" s="43">
        <f t="shared" si="584"/>
        <v>2010</v>
      </c>
      <c r="L4682" s="43">
        <f t="shared" si="585"/>
        <v>1</v>
      </c>
      <c r="M4682" s="43">
        <f t="shared" si="586"/>
        <v>0</v>
      </c>
      <c r="N4682" s="43">
        <f t="shared" si="587"/>
        <v>1</v>
      </c>
      <c r="O4682" s="43" t="str">
        <f t="shared" si="588"/>
        <v>B: 1-3%</v>
      </c>
      <c r="P4682" s="45">
        <f t="shared" si="589"/>
        <v>472982</v>
      </c>
      <c r="Q4682" s="45">
        <f>IF(L4682=1,F4682*INDEX(Asumsi!$B$5:$B$7,MATCH(I4682,Asumsi!$A$5:$A$7,0))-H4682,0)</f>
        <v>138550</v>
      </c>
      <c r="R4682" s="46">
        <f>MIN(G4682,INDEX(Asumsi!$C$5:$C$7,MATCH(I4682,Asumsi!$A$5:$A$7,0)))</f>
        <v>0.01</v>
      </c>
      <c r="S4682" s="43">
        <f t="shared" si="590"/>
        <v>0</v>
      </c>
      <c r="T4682" s="45">
        <f t="shared" si="591"/>
        <v>0</v>
      </c>
      <c r="U4682" s="45">
        <f>IF(L4682=1,F4682*INDEX(Asumsi!$B$5:$B$7,MATCH(I4682,Asumsi!$A$5:$A$7,0))-F4682*R4682,0)</f>
        <v>138550.39999999999</v>
      </c>
      <c r="V4682" s="45">
        <f>IF(S4682=1,U4682*(1-Asumsi!$B$10),U4682)</f>
        <v>138550.39999999999</v>
      </c>
    </row>
    <row r="4683" spans="1:22" x14ac:dyDescent="0.35">
      <c r="A4683" s="43">
        <v>42563</v>
      </c>
      <c r="B4683" s="43" t="s">
        <v>209</v>
      </c>
      <c r="C4683" s="43" t="s">
        <v>923</v>
      </c>
      <c r="D4683" s="44">
        <v>40402</v>
      </c>
      <c r="E4683" s="43">
        <v>7</v>
      </c>
      <c r="F4683" s="43">
        <v>88500</v>
      </c>
      <c r="G4683" s="43">
        <v>7.0000000000000007E-2</v>
      </c>
      <c r="H4683" s="43">
        <v>6195</v>
      </c>
      <c r="I4683" s="43" t="s">
        <v>76</v>
      </c>
      <c r="J4683" s="43" t="s">
        <v>138</v>
      </c>
      <c r="K4683" s="43">
        <f t="shared" si="584"/>
        <v>2010</v>
      </c>
      <c r="L4683" s="43">
        <f t="shared" si="585"/>
        <v>0</v>
      </c>
      <c r="M4683" s="43">
        <f t="shared" si="586"/>
        <v>1</v>
      </c>
      <c r="N4683" s="43">
        <f t="shared" si="587"/>
        <v>1</v>
      </c>
      <c r="O4683" s="43" t="str">
        <f t="shared" si="588"/>
        <v>D: 7%+</v>
      </c>
      <c r="P4683" s="45">
        <f t="shared" si="589"/>
        <v>0</v>
      </c>
      <c r="Q4683" s="45">
        <f>IF(L4683=1,F4683*INDEX(Asumsi!$B$5:$B$7,MATCH(I4683,Asumsi!$A$5:$A$7,0))-H4683,0)</f>
        <v>0</v>
      </c>
      <c r="R4683" s="46">
        <f>MIN(G4683,INDEX(Asumsi!$C$5:$C$7,MATCH(I4683,Asumsi!$A$5:$A$7,0)))</f>
        <v>0.05</v>
      </c>
      <c r="S4683" s="43">
        <f t="shared" si="590"/>
        <v>1</v>
      </c>
      <c r="T4683" s="45">
        <f t="shared" si="591"/>
        <v>0</v>
      </c>
      <c r="U4683" s="45">
        <f>IF(L4683=1,F4683*INDEX(Asumsi!$B$5:$B$7,MATCH(I4683,Asumsi!$A$5:$A$7,0))-F4683*R4683,0)</f>
        <v>0</v>
      </c>
      <c r="V4683" s="45">
        <f>IF(S4683=1,U4683*(1-Asumsi!$B$10),U4683)</f>
        <v>0</v>
      </c>
    </row>
    <row r="4684" spans="1:22" x14ac:dyDescent="0.35">
      <c r="A4684" s="43">
        <v>42567</v>
      </c>
      <c r="B4684" s="43" t="s">
        <v>202</v>
      </c>
      <c r="C4684" s="43" t="s">
        <v>564</v>
      </c>
      <c r="D4684" s="44">
        <v>40189</v>
      </c>
      <c r="E4684" s="43">
        <v>12</v>
      </c>
      <c r="F4684" s="43">
        <v>3880640</v>
      </c>
      <c r="G4684" s="43">
        <v>0</v>
      </c>
      <c r="H4684" s="43">
        <v>0</v>
      </c>
      <c r="I4684" s="43" t="s">
        <v>75</v>
      </c>
      <c r="J4684" s="43" t="s">
        <v>136</v>
      </c>
      <c r="K4684" s="43">
        <f t="shared" si="584"/>
        <v>2010</v>
      </c>
      <c r="L4684" s="43">
        <f t="shared" si="585"/>
        <v>1</v>
      </c>
      <c r="M4684" s="43">
        <f t="shared" si="586"/>
        <v>0</v>
      </c>
      <c r="N4684" s="43">
        <f t="shared" si="587"/>
        <v>1</v>
      </c>
      <c r="O4684" s="43" t="str">
        <f t="shared" si="588"/>
        <v>A: 0%</v>
      </c>
      <c r="P4684" s="45">
        <f t="shared" si="589"/>
        <v>3880640</v>
      </c>
      <c r="Q4684" s="45">
        <f>IF(L4684=1,F4684*INDEX(Asumsi!$B$5:$B$7,MATCH(I4684,Asumsi!$A$5:$A$7,0))-H4684,0)</f>
        <v>1164192</v>
      </c>
      <c r="R4684" s="46">
        <f>MIN(G4684,INDEX(Asumsi!$C$5:$C$7,MATCH(I4684,Asumsi!$A$5:$A$7,0)))</f>
        <v>0</v>
      </c>
      <c r="S4684" s="43">
        <f t="shared" si="590"/>
        <v>0</v>
      </c>
      <c r="T4684" s="45">
        <f t="shared" si="591"/>
        <v>0</v>
      </c>
      <c r="U4684" s="45">
        <f>IF(L4684=1,F4684*INDEX(Asumsi!$B$5:$B$7,MATCH(I4684,Asumsi!$A$5:$A$7,0))-F4684*R4684,0)</f>
        <v>1164192</v>
      </c>
      <c r="V4684" s="45">
        <f>IF(S4684=1,U4684*(1-Asumsi!$B$10),U4684)</f>
        <v>1164192</v>
      </c>
    </row>
    <row r="4685" spans="1:22" x14ac:dyDescent="0.35">
      <c r="A4685" s="43">
        <v>42691</v>
      </c>
      <c r="B4685" s="43" t="s">
        <v>202</v>
      </c>
      <c r="C4685" s="43" t="s">
        <v>510</v>
      </c>
      <c r="D4685" s="44">
        <v>40322</v>
      </c>
      <c r="E4685" s="43">
        <v>50</v>
      </c>
      <c r="F4685" s="43">
        <v>4895300</v>
      </c>
      <c r="G4685" s="43">
        <v>0</v>
      </c>
      <c r="H4685" s="43">
        <v>0</v>
      </c>
      <c r="I4685" s="43" t="s">
        <v>75</v>
      </c>
      <c r="J4685" s="43" t="s">
        <v>144</v>
      </c>
      <c r="K4685" s="43">
        <f t="shared" si="584"/>
        <v>2010</v>
      </c>
      <c r="L4685" s="43">
        <f t="shared" si="585"/>
        <v>1</v>
      </c>
      <c r="M4685" s="43">
        <f t="shared" si="586"/>
        <v>0</v>
      </c>
      <c r="N4685" s="43">
        <f t="shared" si="587"/>
        <v>1</v>
      </c>
      <c r="O4685" s="43" t="str">
        <f t="shared" si="588"/>
        <v>A: 0%</v>
      </c>
      <c r="P4685" s="45">
        <f t="shared" si="589"/>
        <v>4895300</v>
      </c>
      <c r="Q4685" s="45">
        <f>IF(L4685=1,F4685*INDEX(Asumsi!$B$5:$B$7,MATCH(I4685,Asumsi!$A$5:$A$7,0))-H4685,0)</f>
        <v>1468590</v>
      </c>
      <c r="R4685" s="46">
        <f>MIN(G4685,INDEX(Asumsi!$C$5:$C$7,MATCH(I4685,Asumsi!$A$5:$A$7,0)))</f>
        <v>0</v>
      </c>
      <c r="S4685" s="43">
        <f t="shared" si="590"/>
        <v>0</v>
      </c>
      <c r="T4685" s="45">
        <f t="shared" si="591"/>
        <v>0</v>
      </c>
      <c r="U4685" s="45">
        <f>IF(L4685=1,F4685*INDEX(Asumsi!$B$5:$B$7,MATCH(I4685,Asumsi!$A$5:$A$7,0))-F4685*R4685,0)</f>
        <v>1468590</v>
      </c>
      <c r="V4685" s="45">
        <f>IF(S4685=1,U4685*(1-Asumsi!$B$10),U4685)</f>
        <v>1468590</v>
      </c>
    </row>
    <row r="4686" spans="1:22" x14ac:dyDescent="0.35">
      <c r="A4686" s="43">
        <v>42919</v>
      </c>
      <c r="B4686" s="43" t="s">
        <v>202</v>
      </c>
      <c r="C4686" s="43" t="s">
        <v>927</v>
      </c>
      <c r="D4686" s="44">
        <v>40822</v>
      </c>
      <c r="E4686" s="43">
        <v>7</v>
      </c>
      <c r="F4686" s="43">
        <v>2286857</v>
      </c>
      <c r="G4686" s="43">
        <v>0.04</v>
      </c>
      <c r="H4686" s="43">
        <v>91474</v>
      </c>
      <c r="I4686" s="43" t="s">
        <v>77</v>
      </c>
      <c r="J4686" s="43" t="s">
        <v>137</v>
      </c>
      <c r="K4686" s="43">
        <f t="shared" si="584"/>
        <v>2011</v>
      </c>
      <c r="L4686" s="43">
        <f t="shared" si="585"/>
        <v>1</v>
      </c>
      <c r="M4686" s="43">
        <f t="shared" si="586"/>
        <v>0</v>
      </c>
      <c r="N4686" s="43">
        <f t="shared" si="587"/>
        <v>1</v>
      </c>
      <c r="O4686" s="43" t="str">
        <f t="shared" si="588"/>
        <v>C: 4-6%</v>
      </c>
      <c r="P4686" s="45">
        <f t="shared" si="589"/>
        <v>2195383</v>
      </c>
      <c r="Q4686" s="45">
        <f>IF(L4686=1,F4686*INDEX(Asumsi!$B$5:$B$7,MATCH(I4686,Asumsi!$A$5:$A$7,0))-H4686,0)</f>
        <v>594583.1</v>
      </c>
      <c r="R4686" s="46">
        <f>MIN(G4686,INDEX(Asumsi!$C$5:$C$7,MATCH(I4686,Asumsi!$A$5:$A$7,0)))</f>
        <v>0.04</v>
      </c>
      <c r="S4686" s="43">
        <f t="shared" si="590"/>
        <v>0</v>
      </c>
      <c r="T4686" s="45">
        <f t="shared" si="591"/>
        <v>0</v>
      </c>
      <c r="U4686" s="45">
        <f>IF(L4686=1,F4686*INDEX(Asumsi!$B$5:$B$7,MATCH(I4686,Asumsi!$A$5:$A$7,0))-F4686*R4686,0)</f>
        <v>594582.81999999995</v>
      </c>
      <c r="V4686" s="45">
        <f>IF(S4686=1,U4686*(1-Asumsi!$B$10),U4686)</f>
        <v>594582.81999999995</v>
      </c>
    </row>
    <row r="4687" spans="1:22" x14ac:dyDescent="0.35">
      <c r="A4687" s="43">
        <v>43010</v>
      </c>
      <c r="B4687" s="43" t="s">
        <v>202</v>
      </c>
      <c r="C4687" s="43" t="s">
        <v>916</v>
      </c>
      <c r="D4687" s="44">
        <v>41191</v>
      </c>
      <c r="E4687" s="43">
        <v>40</v>
      </c>
      <c r="F4687" s="43">
        <v>466400</v>
      </c>
      <c r="G4687" s="43">
        <v>0</v>
      </c>
      <c r="H4687" s="43">
        <v>0</v>
      </c>
      <c r="I4687" s="43" t="s">
        <v>76</v>
      </c>
      <c r="J4687" s="43" t="s">
        <v>145</v>
      </c>
      <c r="K4687" s="43">
        <f t="shared" si="584"/>
        <v>2012</v>
      </c>
      <c r="L4687" s="43">
        <f t="shared" si="585"/>
        <v>1</v>
      </c>
      <c r="M4687" s="43">
        <f t="shared" si="586"/>
        <v>0</v>
      </c>
      <c r="N4687" s="43">
        <f t="shared" si="587"/>
        <v>1</v>
      </c>
      <c r="O4687" s="43" t="str">
        <f t="shared" si="588"/>
        <v>A: 0%</v>
      </c>
      <c r="P4687" s="45">
        <f t="shared" si="589"/>
        <v>466400</v>
      </c>
      <c r="Q4687" s="45">
        <f>IF(L4687=1,F4687*INDEX(Asumsi!$B$5:$B$7,MATCH(I4687,Asumsi!$A$5:$A$7,0))-H4687,0)</f>
        <v>139920</v>
      </c>
      <c r="R4687" s="46">
        <f>MIN(G4687,INDEX(Asumsi!$C$5:$C$7,MATCH(I4687,Asumsi!$A$5:$A$7,0)))</f>
        <v>0</v>
      </c>
      <c r="S4687" s="43">
        <f t="shared" si="590"/>
        <v>0</v>
      </c>
      <c r="T4687" s="45">
        <f t="shared" si="591"/>
        <v>0</v>
      </c>
      <c r="U4687" s="45">
        <f>IF(L4687=1,F4687*INDEX(Asumsi!$B$5:$B$7,MATCH(I4687,Asumsi!$A$5:$A$7,0))-F4687*R4687,0)</f>
        <v>139920</v>
      </c>
      <c r="V4687" s="45">
        <f>IF(S4687=1,U4687*(1-Asumsi!$B$10),U4687)</f>
        <v>139920</v>
      </c>
    </row>
    <row r="4688" spans="1:22" x14ac:dyDescent="0.35">
      <c r="A4688" s="43">
        <v>43043</v>
      </c>
      <c r="B4688" s="43" t="s">
        <v>202</v>
      </c>
      <c r="C4688" s="43" t="s">
        <v>912</v>
      </c>
      <c r="D4688" s="44">
        <v>41013</v>
      </c>
      <c r="E4688" s="43">
        <v>4</v>
      </c>
      <c r="F4688" s="43">
        <v>1808240</v>
      </c>
      <c r="G4688" s="43">
        <v>7.0000000000000007E-2</v>
      </c>
      <c r="H4688" s="43">
        <v>126577</v>
      </c>
      <c r="I4688" s="43" t="s">
        <v>76</v>
      </c>
      <c r="J4688" s="43" t="s">
        <v>141</v>
      </c>
      <c r="K4688" s="43">
        <f t="shared" si="584"/>
        <v>2012</v>
      </c>
      <c r="L4688" s="43">
        <f t="shared" si="585"/>
        <v>1</v>
      </c>
      <c r="M4688" s="43">
        <f t="shared" si="586"/>
        <v>0</v>
      </c>
      <c r="N4688" s="43">
        <f t="shared" si="587"/>
        <v>1</v>
      </c>
      <c r="O4688" s="43" t="str">
        <f t="shared" si="588"/>
        <v>D: 7%+</v>
      </c>
      <c r="P4688" s="45">
        <f t="shared" si="589"/>
        <v>1681663</v>
      </c>
      <c r="Q4688" s="45">
        <f>IF(L4688=1,F4688*INDEX(Asumsi!$B$5:$B$7,MATCH(I4688,Asumsi!$A$5:$A$7,0))-H4688,0)</f>
        <v>415895</v>
      </c>
      <c r="R4688" s="46">
        <f>MIN(G4688,INDEX(Asumsi!$C$5:$C$7,MATCH(I4688,Asumsi!$A$5:$A$7,0)))</f>
        <v>0.05</v>
      </c>
      <c r="S4688" s="43">
        <f t="shared" si="590"/>
        <v>1</v>
      </c>
      <c r="T4688" s="45">
        <f t="shared" si="591"/>
        <v>36164.80000000001</v>
      </c>
      <c r="U4688" s="45">
        <f>IF(L4688=1,F4688*INDEX(Asumsi!$B$5:$B$7,MATCH(I4688,Asumsi!$A$5:$A$7,0))-F4688*R4688,0)</f>
        <v>452060</v>
      </c>
      <c r="V4688" s="45">
        <f>IF(S4688=1,U4688*(1-Asumsi!$B$10),U4688)</f>
        <v>429457</v>
      </c>
    </row>
    <row r="4689" spans="1:22" x14ac:dyDescent="0.35">
      <c r="A4689" s="43">
        <v>43170</v>
      </c>
      <c r="B4689" s="43" t="s">
        <v>202</v>
      </c>
      <c r="C4689" s="43" t="s">
        <v>614</v>
      </c>
      <c r="D4689" s="44">
        <v>40311</v>
      </c>
      <c r="E4689" s="43">
        <v>25</v>
      </c>
      <c r="F4689" s="43">
        <v>15335560</v>
      </c>
      <c r="G4689" s="43">
        <v>0.04</v>
      </c>
      <c r="H4689" s="43">
        <v>613422</v>
      </c>
      <c r="I4689" s="43" t="s">
        <v>77</v>
      </c>
      <c r="J4689" s="43" t="s">
        <v>134</v>
      </c>
      <c r="K4689" s="43">
        <f t="shared" si="584"/>
        <v>2010</v>
      </c>
      <c r="L4689" s="43">
        <f t="shared" si="585"/>
        <v>1</v>
      </c>
      <c r="M4689" s="43">
        <f t="shared" si="586"/>
        <v>0</v>
      </c>
      <c r="N4689" s="43">
        <f t="shared" si="587"/>
        <v>1</v>
      </c>
      <c r="O4689" s="43" t="str">
        <f t="shared" si="588"/>
        <v>C: 4-6%</v>
      </c>
      <c r="P4689" s="45">
        <f t="shared" si="589"/>
        <v>14722138</v>
      </c>
      <c r="Q4689" s="45">
        <f>IF(L4689=1,F4689*INDEX(Asumsi!$B$5:$B$7,MATCH(I4689,Asumsi!$A$5:$A$7,0))-H4689,0)</f>
        <v>3987246</v>
      </c>
      <c r="R4689" s="46">
        <f>MIN(G4689,INDEX(Asumsi!$C$5:$C$7,MATCH(I4689,Asumsi!$A$5:$A$7,0)))</f>
        <v>0.04</v>
      </c>
      <c r="S4689" s="43">
        <f t="shared" si="590"/>
        <v>0</v>
      </c>
      <c r="T4689" s="45">
        <f t="shared" si="591"/>
        <v>0</v>
      </c>
      <c r="U4689" s="45">
        <f>IF(L4689=1,F4689*INDEX(Asumsi!$B$5:$B$7,MATCH(I4689,Asumsi!$A$5:$A$7,0))-F4689*R4689,0)</f>
        <v>3987245.6</v>
      </c>
      <c r="V4689" s="45">
        <f>IF(S4689=1,U4689*(1-Asumsi!$B$10),U4689)</f>
        <v>3987245.6</v>
      </c>
    </row>
    <row r="4690" spans="1:22" x14ac:dyDescent="0.35">
      <c r="A4690" s="43">
        <v>43397</v>
      </c>
      <c r="B4690" s="43" t="s">
        <v>202</v>
      </c>
      <c r="C4690" s="43" t="s">
        <v>560</v>
      </c>
      <c r="D4690" s="44">
        <v>40675</v>
      </c>
      <c r="E4690" s="43">
        <v>35</v>
      </c>
      <c r="F4690" s="43">
        <v>4260620</v>
      </c>
      <c r="G4690" s="43">
        <v>0.08</v>
      </c>
      <c r="H4690" s="43">
        <v>340850</v>
      </c>
      <c r="I4690" s="43" t="s">
        <v>75</v>
      </c>
      <c r="J4690" s="43" t="s">
        <v>135</v>
      </c>
      <c r="K4690" s="43">
        <f t="shared" si="584"/>
        <v>2011</v>
      </c>
      <c r="L4690" s="43">
        <f t="shared" si="585"/>
        <v>1</v>
      </c>
      <c r="M4690" s="43">
        <f t="shared" si="586"/>
        <v>0</v>
      </c>
      <c r="N4690" s="43">
        <f t="shared" si="587"/>
        <v>1</v>
      </c>
      <c r="O4690" s="43" t="str">
        <f t="shared" si="588"/>
        <v>D: 7%+</v>
      </c>
      <c r="P4690" s="45">
        <f t="shared" si="589"/>
        <v>3919770</v>
      </c>
      <c r="Q4690" s="45">
        <f>IF(L4690=1,F4690*INDEX(Asumsi!$B$5:$B$7,MATCH(I4690,Asumsi!$A$5:$A$7,0))-H4690,0)</f>
        <v>937336</v>
      </c>
      <c r="R4690" s="46">
        <f>MIN(G4690,INDEX(Asumsi!$C$5:$C$7,MATCH(I4690,Asumsi!$A$5:$A$7,0)))</f>
        <v>0.03</v>
      </c>
      <c r="S4690" s="43">
        <f t="shared" si="590"/>
        <v>1</v>
      </c>
      <c r="T4690" s="45">
        <f t="shared" si="591"/>
        <v>213031</v>
      </c>
      <c r="U4690" s="45">
        <f>IF(L4690=1,F4690*INDEX(Asumsi!$B$5:$B$7,MATCH(I4690,Asumsi!$A$5:$A$7,0))-F4690*R4690,0)</f>
        <v>1150367.3999999999</v>
      </c>
      <c r="V4690" s="45">
        <f>IF(S4690=1,U4690*(1-Asumsi!$B$10),U4690)</f>
        <v>1092849.0299999998</v>
      </c>
    </row>
    <row r="4691" spans="1:22" x14ac:dyDescent="0.35">
      <c r="A4691" s="43">
        <v>43494</v>
      </c>
      <c r="B4691" s="43" t="s">
        <v>209</v>
      </c>
      <c r="C4691" s="43" t="s">
        <v>928</v>
      </c>
      <c r="D4691" s="44">
        <v>40911</v>
      </c>
      <c r="E4691" s="43">
        <v>2</v>
      </c>
      <c r="F4691" s="43">
        <v>7336560</v>
      </c>
      <c r="G4691" s="43">
        <v>0.09</v>
      </c>
      <c r="H4691" s="43">
        <v>660290</v>
      </c>
      <c r="I4691" s="43" t="s">
        <v>77</v>
      </c>
      <c r="J4691" s="43" t="s">
        <v>134</v>
      </c>
      <c r="K4691" s="43">
        <f t="shared" si="584"/>
        <v>2012</v>
      </c>
      <c r="L4691" s="43">
        <f t="shared" si="585"/>
        <v>0</v>
      </c>
      <c r="M4691" s="43">
        <f t="shared" si="586"/>
        <v>1</v>
      </c>
      <c r="N4691" s="43">
        <f t="shared" si="587"/>
        <v>1</v>
      </c>
      <c r="O4691" s="43" t="str">
        <f t="shared" si="588"/>
        <v>D: 7%+</v>
      </c>
      <c r="P4691" s="45">
        <f t="shared" si="589"/>
        <v>0</v>
      </c>
      <c r="Q4691" s="45">
        <f>IF(L4691=1,F4691*INDEX(Asumsi!$B$5:$B$7,MATCH(I4691,Asumsi!$A$5:$A$7,0))-H4691,0)</f>
        <v>0</v>
      </c>
      <c r="R4691" s="46">
        <f>MIN(G4691,INDEX(Asumsi!$C$5:$C$7,MATCH(I4691,Asumsi!$A$5:$A$7,0)))</f>
        <v>0.05</v>
      </c>
      <c r="S4691" s="43">
        <f t="shared" si="590"/>
        <v>1</v>
      </c>
      <c r="T4691" s="45">
        <f t="shared" si="591"/>
        <v>0</v>
      </c>
      <c r="U4691" s="45">
        <f>IF(L4691=1,F4691*INDEX(Asumsi!$B$5:$B$7,MATCH(I4691,Asumsi!$A$5:$A$7,0))-F4691*R4691,0)</f>
        <v>0</v>
      </c>
      <c r="V4691" s="45">
        <f>IF(S4691=1,U4691*(1-Asumsi!$B$10),U4691)</f>
        <v>0</v>
      </c>
    </row>
    <row r="4692" spans="1:22" x14ac:dyDescent="0.35">
      <c r="A4692" s="43">
        <v>43682</v>
      </c>
      <c r="B4692" s="43" t="s">
        <v>202</v>
      </c>
      <c r="C4692" s="43" t="s">
        <v>929</v>
      </c>
      <c r="D4692" s="44">
        <v>41148</v>
      </c>
      <c r="E4692" s="43">
        <v>14</v>
      </c>
      <c r="F4692" s="43">
        <v>3699200</v>
      </c>
      <c r="G4692" s="43">
        <v>0.06</v>
      </c>
      <c r="H4692" s="43">
        <v>221952</v>
      </c>
      <c r="I4692" s="43" t="s">
        <v>77</v>
      </c>
      <c r="J4692" s="43" t="s">
        <v>137</v>
      </c>
      <c r="K4692" s="43">
        <f t="shared" si="584"/>
        <v>2012</v>
      </c>
      <c r="L4692" s="43">
        <f t="shared" si="585"/>
        <v>1</v>
      </c>
      <c r="M4692" s="43">
        <f t="shared" si="586"/>
        <v>0</v>
      </c>
      <c r="N4692" s="43">
        <f t="shared" si="587"/>
        <v>1</v>
      </c>
      <c r="O4692" s="43" t="str">
        <f t="shared" si="588"/>
        <v>C: 4-6%</v>
      </c>
      <c r="P4692" s="45">
        <f t="shared" si="589"/>
        <v>3477248</v>
      </c>
      <c r="Q4692" s="45">
        <f>IF(L4692=1,F4692*INDEX(Asumsi!$B$5:$B$7,MATCH(I4692,Asumsi!$A$5:$A$7,0))-H4692,0)</f>
        <v>887808</v>
      </c>
      <c r="R4692" s="46">
        <f>MIN(G4692,INDEX(Asumsi!$C$5:$C$7,MATCH(I4692,Asumsi!$A$5:$A$7,0)))</f>
        <v>0.05</v>
      </c>
      <c r="S4692" s="43">
        <f t="shared" si="590"/>
        <v>1</v>
      </c>
      <c r="T4692" s="45">
        <f t="shared" si="591"/>
        <v>36991.999999999978</v>
      </c>
      <c r="U4692" s="45">
        <f>IF(L4692=1,F4692*INDEX(Asumsi!$B$5:$B$7,MATCH(I4692,Asumsi!$A$5:$A$7,0))-F4692*R4692,0)</f>
        <v>924800</v>
      </c>
      <c r="V4692" s="45">
        <f>IF(S4692=1,U4692*(1-Asumsi!$B$10),U4692)</f>
        <v>878560</v>
      </c>
    </row>
    <row r="4693" spans="1:22" x14ac:dyDescent="0.35">
      <c r="A4693" s="43">
        <v>43814</v>
      </c>
      <c r="B4693" s="43" t="s">
        <v>202</v>
      </c>
      <c r="C4693" s="43" t="s">
        <v>655</v>
      </c>
      <c r="D4693" s="44">
        <v>40552</v>
      </c>
      <c r="E4693" s="43">
        <v>40</v>
      </c>
      <c r="F4693" s="43">
        <v>394200</v>
      </c>
      <c r="G4693" s="43">
        <v>0.09</v>
      </c>
      <c r="H4693" s="43">
        <v>35478</v>
      </c>
      <c r="I4693" s="43" t="s">
        <v>76</v>
      </c>
      <c r="J4693" s="43" t="s">
        <v>138</v>
      </c>
      <c r="K4693" s="43">
        <f t="shared" si="584"/>
        <v>2011</v>
      </c>
      <c r="L4693" s="43">
        <f t="shared" si="585"/>
        <v>1</v>
      </c>
      <c r="M4693" s="43">
        <f t="shared" si="586"/>
        <v>0</v>
      </c>
      <c r="N4693" s="43">
        <f t="shared" si="587"/>
        <v>1</v>
      </c>
      <c r="O4693" s="43" t="str">
        <f t="shared" si="588"/>
        <v>D: 7%+</v>
      </c>
      <c r="P4693" s="45">
        <f t="shared" si="589"/>
        <v>358722</v>
      </c>
      <c r="Q4693" s="45">
        <f>IF(L4693=1,F4693*INDEX(Asumsi!$B$5:$B$7,MATCH(I4693,Asumsi!$A$5:$A$7,0))-H4693,0)</f>
        <v>82782</v>
      </c>
      <c r="R4693" s="46">
        <f>MIN(G4693,INDEX(Asumsi!$C$5:$C$7,MATCH(I4693,Asumsi!$A$5:$A$7,0)))</f>
        <v>0.05</v>
      </c>
      <c r="S4693" s="43">
        <f t="shared" si="590"/>
        <v>1</v>
      </c>
      <c r="T4693" s="45">
        <f t="shared" si="591"/>
        <v>15767.999999999998</v>
      </c>
      <c r="U4693" s="45">
        <f>IF(L4693=1,F4693*INDEX(Asumsi!$B$5:$B$7,MATCH(I4693,Asumsi!$A$5:$A$7,0))-F4693*R4693,0)</f>
        <v>98550</v>
      </c>
      <c r="V4693" s="45">
        <f>IF(S4693=1,U4693*(1-Asumsi!$B$10),U4693)</f>
        <v>93622.5</v>
      </c>
    </row>
    <row r="4694" spans="1:22" x14ac:dyDescent="0.35">
      <c r="A4694" s="43">
        <v>43815</v>
      </c>
      <c r="B4694" s="43" t="s">
        <v>202</v>
      </c>
      <c r="C4694" s="43" t="s">
        <v>536</v>
      </c>
      <c r="D4694" s="44">
        <v>41073</v>
      </c>
      <c r="E4694" s="43">
        <v>40</v>
      </c>
      <c r="F4694" s="43">
        <v>1271180</v>
      </c>
      <c r="G4694" s="43">
        <v>7.0000000000000007E-2</v>
      </c>
      <c r="H4694" s="43">
        <v>88983</v>
      </c>
      <c r="I4694" s="43" t="s">
        <v>76</v>
      </c>
      <c r="J4694" s="43" t="s">
        <v>138</v>
      </c>
      <c r="K4694" s="43">
        <f t="shared" si="584"/>
        <v>2012</v>
      </c>
      <c r="L4694" s="43">
        <f t="shared" si="585"/>
        <v>1</v>
      </c>
      <c r="M4694" s="43">
        <f t="shared" si="586"/>
        <v>0</v>
      </c>
      <c r="N4694" s="43">
        <f t="shared" si="587"/>
        <v>1</v>
      </c>
      <c r="O4694" s="43" t="str">
        <f t="shared" si="588"/>
        <v>D: 7%+</v>
      </c>
      <c r="P4694" s="45">
        <f t="shared" si="589"/>
        <v>1182197</v>
      </c>
      <c r="Q4694" s="45">
        <f>IF(L4694=1,F4694*INDEX(Asumsi!$B$5:$B$7,MATCH(I4694,Asumsi!$A$5:$A$7,0))-H4694,0)</f>
        <v>292371</v>
      </c>
      <c r="R4694" s="46">
        <f>MIN(G4694,INDEX(Asumsi!$C$5:$C$7,MATCH(I4694,Asumsi!$A$5:$A$7,0)))</f>
        <v>0.05</v>
      </c>
      <c r="S4694" s="43">
        <f t="shared" si="590"/>
        <v>1</v>
      </c>
      <c r="T4694" s="45">
        <f t="shared" si="591"/>
        <v>25423.600000000006</v>
      </c>
      <c r="U4694" s="45">
        <f>IF(L4694=1,F4694*INDEX(Asumsi!$B$5:$B$7,MATCH(I4694,Asumsi!$A$5:$A$7,0))-F4694*R4694,0)</f>
        <v>317795</v>
      </c>
      <c r="V4694" s="45">
        <f>IF(S4694=1,U4694*(1-Asumsi!$B$10),U4694)</f>
        <v>301905.25</v>
      </c>
    </row>
    <row r="4695" spans="1:22" x14ac:dyDescent="0.35">
      <c r="A4695" s="43">
        <v>43844</v>
      </c>
      <c r="B4695" s="43" t="s">
        <v>202</v>
      </c>
      <c r="C4695" s="43" t="s">
        <v>609</v>
      </c>
      <c r="D4695" s="44">
        <v>40482</v>
      </c>
      <c r="E4695" s="43">
        <v>25</v>
      </c>
      <c r="F4695" s="43">
        <v>2019736</v>
      </c>
      <c r="G4695" s="43">
        <v>0.02</v>
      </c>
      <c r="H4695" s="43">
        <v>40395</v>
      </c>
      <c r="I4695" s="43" t="s">
        <v>77</v>
      </c>
      <c r="J4695" s="43" t="s">
        <v>137</v>
      </c>
      <c r="K4695" s="43">
        <f t="shared" si="584"/>
        <v>2010</v>
      </c>
      <c r="L4695" s="43">
        <f t="shared" si="585"/>
        <v>1</v>
      </c>
      <c r="M4695" s="43">
        <f t="shared" si="586"/>
        <v>0</v>
      </c>
      <c r="N4695" s="43">
        <f t="shared" si="587"/>
        <v>1</v>
      </c>
      <c r="O4695" s="43" t="str">
        <f t="shared" si="588"/>
        <v>B: 1-3%</v>
      </c>
      <c r="P4695" s="45">
        <f t="shared" si="589"/>
        <v>1979341</v>
      </c>
      <c r="Q4695" s="45">
        <f>IF(L4695=1,F4695*INDEX(Asumsi!$B$5:$B$7,MATCH(I4695,Asumsi!$A$5:$A$7,0))-H4695,0)</f>
        <v>565525.79999999993</v>
      </c>
      <c r="R4695" s="46">
        <f>MIN(G4695,INDEX(Asumsi!$C$5:$C$7,MATCH(I4695,Asumsi!$A$5:$A$7,0)))</f>
        <v>0.02</v>
      </c>
      <c r="S4695" s="43">
        <f t="shared" si="590"/>
        <v>0</v>
      </c>
      <c r="T4695" s="45">
        <f t="shared" si="591"/>
        <v>0</v>
      </c>
      <c r="U4695" s="45">
        <f>IF(L4695=1,F4695*INDEX(Asumsi!$B$5:$B$7,MATCH(I4695,Asumsi!$A$5:$A$7,0))-F4695*R4695,0)</f>
        <v>565526.07999999996</v>
      </c>
      <c r="V4695" s="45">
        <f>IF(S4695=1,U4695*(1-Asumsi!$B$10),U4695)</f>
        <v>565526.07999999996</v>
      </c>
    </row>
    <row r="4696" spans="1:22" x14ac:dyDescent="0.35">
      <c r="A4696" s="43">
        <v>43846</v>
      </c>
      <c r="B4696" s="43" t="s">
        <v>202</v>
      </c>
      <c r="C4696" s="43" t="s">
        <v>928</v>
      </c>
      <c r="D4696" s="44">
        <v>39870</v>
      </c>
      <c r="E4696" s="43">
        <v>9</v>
      </c>
      <c r="F4696" s="43">
        <v>62720</v>
      </c>
      <c r="G4696" s="43">
        <v>0.1</v>
      </c>
      <c r="H4696" s="43">
        <v>6272</v>
      </c>
      <c r="I4696" s="43" t="s">
        <v>76</v>
      </c>
      <c r="J4696" s="43" t="s">
        <v>145</v>
      </c>
      <c r="K4696" s="43">
        <f t="shared" si="584"/>
        <v>2009</v>
      </c>
      <c r="L4696" s="43">
        <f t="shared" si="585"/>
        <v>1</v>
      </c>
      <c r="M4696" s="43">
        <f t="shared" si="586"/>
        <v>0</v>
      </c>
      <c r="N4696" s="43">
        <f t="shared" si="587"/>
        <v>1</v>
      </c>
      <c r="O4696" s="43" t="str">
        <f t="shared" si="588"/>
        <v>D: 7%+</v>
      </c>
      <c r="P4696" s="45">
        <f t="shared" si="589"/>
        <v>56448</v>
      </c>
      <c r="Q4696" s="45">
        <f>IF(L4696=1,F4696*INDEX(Asumsi!$B$5:$B$7,MATCH(I4696,Asumsi!$A$5:$A$7,0))-H4696,0)</f>
        <v>12544</v>
      </c>
      <c r="R4696" s="46">
        <f>MIN(G4696,INDEX(Asumsi!$C$5:$C$7,MATCH(I4696,Asumsi!$A$5:$A$7,0)))</f>
        <v>0.05</v>
      </c>
      <c r="S4696" s="43">
        <f t="shared" si="590"/>
        <v>1</v>
      </c>
      <c r="T4696" s="45">
        <f t="shared" si="591"/>
        <v>3136</v>
      </c>
      <c r="U4696" s="45">
        <f>IF(L4696=1,F4696*INDEX(Asumsi!$B$5:$B$7,MATCH(I4696,Asumsi!$A$5:$A$7,0))-F4696*R4696,0)</f>
        <v>15680</v>
      </c>
      <c r="V4696" s="45">
        <f>IF(S4696=1,U4696*(1-Asumsi!$B$10),U4696)</f>
        <v>14896</v>
      </c>
    </row>
    <row r="4697" spans="1:22" x14ac:dyDescent="0.35">
      <c r="A4697" s="43">
        <v>43974</v>
      </c>
      <c r="B4697" s="43" t="s">
        <v>202</v>
      </c>
      <c r="C4697" s="43" t="s">
        <v>552</v>
      </c>
      <c r="D4697" s="44">
        <v>40072</v>
      </c>
      <c r="E4697" s="43">
        <v>8</v>
      </c>
      <c r="F4697" s="43">
        <v>128460</v>
      </c>
      <c r="G4697" s="43">
        <v>0.03</v>
      </c>
      <c r="H4697" s="43">
        <v>3854</v>
      </c>
      <c r="I4697" s="43" t="s">
        <v>76</v>
      </c>
      <c r="J4697" s="43" t="s">
        <v>146</v>
      </c>
      <c r="K4697" s="43">
        <f t="shared" si="584"/>
        <v>2009</v>
      </c>
      <c r="L4697" s="43">
        <f t="shared" si="585"/>
        <v>1</v>
      </c>
      <c r="M4697" s="43">
        <f t="shared" si="586"/>
        <v>0</v>
      </c>
      <c r="N4697" s="43">
        <f t="shared" si="587"/>
        <v>1</v>
      </c>
      <c r="O4697" s="43" t="str">
        <f t="shared" si="588"/>
        <v>B: 1-3%</v>
      </c>
      <c r="P4697" s="45">
        <f t="shared" si="589"/>
        <v>124606</v>
      </c>
      <c r="Q4697" s="45">
        <f>IF(L4697=1,F4697*INDEX(Asumsi!$B$5:$B$7,MATCH(I4697,Asumsi!$A$5:$A$7,0))-H4697,0)</f>
        <v>34684</v>
      </c>
      <c r="R4697" s="46">
        <f>MIN(G4697,INDEX(Asumsi!$C$5:$C$7,MATCH(I4697,Asumsi!$A$5:$A$7,0)))</f>
        <v>0.03</v>
      </c>
      <c r="S4697" s="43">
        <f t="shared" si="590"/>
        <v>0</v>
      </c>
      <c r="T4697" s="45">
        <f t="shared" si="591"/>
        <v>0</v>
      </c>
      <c r="U4697" s="45">
        <f>IF(L4697=1,F4697*INDEX(Asumsi!$B$5:$B$7,MATCH(I4697,Asumsi!$A$5:$A$7,0))-F4697*R4697,0)</f>
        <v>34684.199999999997</v>
      </c>
      <c r="V4697" s="45">
        <f>IF(S4697=1,U4697*(1-Asumsi!$B$10),U4697)</f>
        <v>34684.199999999997</v>
      </c>
    </row>
    <row r="4698" spans="1:22" x14ac:dyDescent="0.35">
      <c r="A4698" s="43">
        <v>44003</v>
      </c>
      <c r="B4698" s="43" t="s">
        <v>202</v>
      </c>
      <c r="C4698" s="43" t="s">
        <v>934</v>
      </c>
      <c r="D4698" s="44">
        <v>40864</v>
      </c>
      <c r="E4698" s="43">
        <v>38</v>
      </c>
      <c r="F4698" s="43">
        <v>404840</v>
      </c>
      <c r="G4698" s="43">
        <v>0.09</v>
      </c>
      <c r="H4698" s="43">
        <v>36436</v>
      </c>
      <c r="I4698" s="43" t="s">
        <v>76</v>
      </c>
      <c r="J4698" s="43" t="s">
        <v>138</v>
      </c>
      <c r="K4698" s="43">
        <f t="shared" si="584"/>
        <v>2011</v>
      </c>
      <c r="L4698" s="43">
        <f t="shared" si="585"/>
        <v>1</v>
      </c>
      <c r="M4698" s="43">
        <f t="shared" si="586"/>
        <v>0</v>
      </c>
      <c r="N4698" s="43">
        <f t="shared" si="587"/>
        <v>1</v>
      </c>
      <c r="O4698" s="43" t="str">
        <f t="shared" si="588"/>
        <v>D: 7%+</v>
      </c>
      <c r="P4698" s="45">
        <f t="shared" si="589"/>
        <v>368404</v>
      </c>
      <c r="Q4698" s="45">
        <f>IF(L4698=1,F4698*INDEX(Asumsi!$B$5:$B$7,MATCH(I4698,Asumsi!$A$5:$A$7,0))-H4698,0)</f>
        <v>85016</v>
      </c>
      <c r="R4698" s="46">
        <f>MIN(G4698,INDEX(Asumsi!$C$5:$C$7,MATCH(I4698,Asumsi!$A$5:$A$7,0)))</f>
        <v>0.05</v>
      </c>
      <c r="S4698" s="43">
        <f t="shared" si="590"/>
        <v>1</v>
      </c>
      <c r="T4698" s="45">
        <f t="shared" si="591"/>
        <v>16193.599999999997</v>
      </c>
      <c r="U4698" s="45">
        <f>IF(L4698=1,F4698*INDEX(Asumsi!$B$5:$B$7,MATCH(I4698,Asumsi!$A$5:$A$7,0))-F4698*R4698,0)</f>
        <v>101210</v>
      </c>
      <c r="V4698" s="45">
        <f>IF(S4698=1,U4698*(1-Asumsi!$B$10),U4698)</f>
        <v>96149.5</v>
      </c>
    </row>
    <row r="4699" spans="1:22" x14ac:dyDescent="0.35">
      <c r="A4699" s="43">
        <v>44069</v>
      </c>
      <c r="B4699" s="43" t="s">
        <v>202</v>
      </c>
      <c r="C4699" s="43" t="s">
        <v>596</v>
      </c>
      <c r="D4699" s="44">
        <v>39815</v>
      </c>
      <c r="E4699" s="43">
        <v>16</v>
      </c>
      <c r="F4699" s="43">
        <v>275260</v>
      </c>
      <c r="G4699" s="43">
        <v>0.09</v>
      </c>
      <c r="H4699" s="43">
        <v>24773</v>
      </c>
      <c r="I4699" s="43" t="s">
        <v>76</v>
      </c>
      <c r="J4699" s="43" t="s">
        <v>145</v>
      </c>
      <c r="K4699" s="43">
        <f t="shared" si="584"/>
        <v>2009</v>
      </c>
      <c r="L4699" s="43">
        <f t="shared" si="585"/>
        <v>1</v>
      </c>
      <c r="M4699" s="43">
        <f t="shared" si="586"/>
        <v>0</v>
      </c>
      <c r="N4699" s="43">
        <f t="shared" si="587"/>
        <v>1</v>
      </c>
      <c r="O4699" s="43" t="str">
        <f t="shared" si="588"/>
        <v>D: 7%+</v>
      </c>
      <c r="P4699" s="45">
        <f t="shared" si="589"/>
        <v>250487</v>
      </c>
      <c r="Q4699" s="45">
        <f>IF(L4699=1,F4699*INDEX(Asumsi!$B$5:$B$7,MATCH(I4699,Asumsi!$A$5:$A$7,0))-H4699,0)</f>
        <v>57805</v>
      </c>
      <c r="R4699" s="46">
        <f>MIN(G4699,INDEX(Asumsi!$C$5:$C$7,MATCH(I4699,Asumsi!$A$5:$A$7,0)))</f>
        <v>0.05</v>
      </c>
      <c r="S4699" s="43">
        <f t="shared" si="590"/>
        <v>1</v>
      </c>
      <c r="T4699" s="45">
        <f t="shared" si="591"/>
        <v>11010.399999999998</v>
      </c>
      <c r="U4699" s="45">
        <f>IF(L4699=1,F4699*INDEX(Asumsi!$B$5:$B$7,MATCH(I4699,Asumsi!$A$5:$A$7,0))-F4699*R4699,0)</f>
        <v>68815</v>
      </c>
      <c r="V4699" s="45">
        <f>IF(S4699=1,U4699*(1-Asumsi!$B$10),U4699)</f>
        <v>65374.25</v>
      </c>
    </row>
    <row r="4700" spans="1:22" x14ac:dyDescent="0.35">
      <c r="A4700" s="43">
        <v>44099</v>
      </c>
      <c r="B4700" s="43" t="s">
        <v>202</v>
      </c>
      <c r="C4700" s="43" t="s">
        <v>748</v>
      </c>
      <c r="D4700" s="44">
        <v>40980</v>
      </c>
      <c r="E4700" s="43">
        <v>34</v>
      </c>
      <c r="F4700" s="43">
        <v>23647040</v>
      </c>
      <c r="G4700" s="43">
        <v>0.1</v>
      </c>
      <c r="H4700" s="43">
        <v>2364704</v>
      </c>
      <c r="I4700" s="43" t="s">
        <v>76</v>
      </c>
      <c r="J4700" s="43" t="s">
        <v>138</v>
      </c>
      <c r="K4700" s="43">
        <f t="shared" si="584"/>
        <v>2012</v>
      </c>
      <c r="L4700" s="43">
        <f t="shared" si="585"/>
        <v>1</v>
      </c>
      <c r="M4700" s="43">
        <f t="shared" si="586"/>
        <v>0</v>
      </c>
      <c r="N4700" s="43">
        <f t="shared" si="587"/>
        <v>1</v>
      </c>
      <c r="O4700" s="43" t="str">
        <f t="shared" si="588"/>
        <v>D: 7%+</v>
      </c>
      <c r="P4700" s="45">
        <f t="shared" si="589"/>
        <v>21282336</v>
      </c>
      <c r="Q4700" s="45">
        <f>IF(L4700=1,F4700*INDEX(Asumsi!$B$5:$B$7,MATCH(I4700,Asumsi!$A$5:$A$7,0))-H4700,0)</f>
        <v>4729408</v>
      </c>
      <c r="R4700" s="46">
        <f>MIN(G4700,INDEX(Asumsi!$C$5:$C$7,MATCH(I4700,Asumsi!$A$5:$A$7,0)))</f>
        <v>0.05</v>
      </c>
      <c r="S4700" s="43">
        <f t="shared" si="590"/>
        <v>1</v>
      </c>
      <c r="T4700" s="45">
        <f t="shared" si="591"/>
        <v>1182352</v>
      </c>
      <c r="U4700" s="45">
        <f>IF(L4700=1,F4700*INDEX(Asumsi!$B$5:$B$7,MATCH(I4700,Asumsi!$A$5:$A$7,0))-F4700*R4700,0)</f>
        <v>5911760</v>
      </c>
      <c r="V4700" s="45">
        <f>IF(S4700=1,U4700*(1-Asumsi!$B$10),U4700)</f>
        <v>5616172</v>
      </c>
    </row>
    <row r="4701" spans="1:22" x14ac:dyDescent="0.35">
      <c r="A4701" s="43">
        <v>44133</v>
      </c>
      <c r="B4701" s="43" t="s">
        <v>202</v>
      </c>
      <c r="C4701" s="43" t="s">
        <v>598</v>
      </c>
      <c r="D4701" s="44">
        <v>40184</v>
      </c>
      <c r="E4701" s="43">
        <v>35</v>
      </c>
      <c r="F4701" s="43">
        <v>362300</v>
      </c>
      <c r="G4701" s="43">
        <v>0.06</v>
      </c>
      <c r="H4701" s="43">
        <v>21738</v>
      </c>
      <c r="I4701" s="43" t="s">
        <v>75</v>
      </c>
      <c r="J4701" s="43" t="s">
        <v>144</v>
      </c>
      <c r="K4701" s="43">
        <f t="shared" si="584"/>
        <v>2010</v>
      </c>
      <c r="L4701" s="43">
        <f t="shared" si="585"/>
        <v>1</v>
      </c>
      <c r="M4701" s="43">
        <f t="shared" si="586"/>
        <v>0</v>
      </c>
      <c r="N4701" s="43">
        <f t="shared" si="587"/>
        <v>1</v>
      </c>
      <c r="O4701" s="43" t="str">
        <f t="shared" si="588"/>
        <v>C: 4-6%</v>
      </c>
      <c r="P4701" s="45">
        <f t="shared" si="589"/>
        <v>340562</v>
      </c>
      <c r="Q4701" s="45">
        <f>IF(L4701=1,F4701*INDEX(Asumsi!$B$5:$B$7,MATCH(I4701,Asumsi!$A$5:$A$7,0))-H4701,0)</f>
        <v>86952</v>
      </c>
      <c r="R4701" s="46">
        <f>MIN(G4701,INDEX(Asumsi!$C$5:$C$7,MATCH(I4701,Asumsi!$A$5:$A$7,0)))</f>
        <v>0.03</v>
      </c>
      <c r="S4701" s="43">
        <f t="shared" si="590"/>
        <v>1</v>
      </c>
      <c r="T4701" s="45">
        <f t="shared" si="591"/>
        <v>10869</v>
      </c>
      <c r="U4701" s="45">
        <f>IF(L4701=1,F4701*INDEX(Asumsi!$B$5:$B$7,MATCH(I4701,Asumsi!$A$5:$A$7,0))-F4701*R4701,0)</f>
        <v>97821</v>
      </c>
      <c r="V4701" s="45">
        <f>IF(S4701=1,U4701*(1-Asumsi!$B$10),U4701)</f>
        <v>92929.95</v>
      </c>
    </row>
    <row r="4702" spans="1:22" x14ac:dyDescent="0.35">
      <c r="A4702" s="43">
        <v>44261</v>
      </c>
      <c r="B4702" s="43" t="s">
        <v>202</v>
      </c>
      <c r="C4702" s="43" t="s">
        <v>930</v>
      </c>
      <c r="D4702" s="44">
        <v>40991</v>
      </c>
      <c r="E4702" s="43">
        <v>31</v>
      </c>
      <c r="F4702" s="43">
        <v>26128120</v>
      </c>
      <c r="G4702" s="43">
        <v>0.01</v>
      </c>
      <c r="H4702" s="43">
        <v>261281</v>
      </c>
      <c r="I4702" s="43" t="s">
        <v>76</v>
      </c>
      <c r="J4702" s="43" t="s">
        <v>138</v>
      </c>
      <c r="K4702" s="43">
        <f t="shared" si="584"/>
        <v>2012</v>
      </c>
      <c r="L4702" s="43">
        <f t="shared" si="585"/>
        <v>1</v>
      </c>
      <c r="M4702" s="43">
        <f t="shared" si="586"/>
        <v>0</v>
      </c>
      <c r="N4702" s="43">
        <f t="shared" si="587"/>
        <v>1</v>
      </c>
      <c r="O4702" s="43" t="str">
        <f t="shared" si="588"/>
        <v>B: 1-3%</v>
      </c>
      <c r="P4702" s="45">
        <f t="shared" si="589"/>
        <v>25866839</v>
      </c>
      <c r="Q4702" s="45">
        <f>IF(L4702=1,F4702*INDEX(Asumsi!$B$5:$B$7,MATCH(I4702,Asumsi!$A$5:$A$7,0))-H4702,0)</f>
        <v>7577155</v>
      </c>
      <c r="R4702" s="46">
        <f>MIN(G4702,INDEX(Asumsi!$C$5:$C$7,MATCH(I4702,Asumsi!$A$5:$A$7,0)))</f>
        <v>0.01</v>
      </c>
      <c r="S4702" s="43">
        <f t="shared" si="590"/>
        <v>0</v>
      </c>
      <c r="T4702" s="45">
        <f t="shared" si="591"/>
        <v>0</v>
      </c>
      <c r="U4702" s="45">
        <f>IF(L4702=1,F4702*INDEX(Asumsi!$B$5:$B$7,MATCH(I4702,Asumsi!$A$5:$A$7,0))-F4702*R4702,0)</f>
        <v>7577154.7999999998</v>
      </c>
      <c r="V4702" s="45">
        <f>IF(S4702=1,U4702*(1-Asumsi!$B$10),U4702)</f>
        <v>7577154.7999999998</v>
      </c>
    </row>
    <row r="4703" spans="1:22" x14ac:dyDescent="0.35">
      <c r="A4703" s="43">
        <v>44323</v>
      </c>
      <c r="B4703" s="43" t="s">
        <v>202</v>
      </c>
      <c r="C4703" s="43" t="s">
        <v>237</v>
      </c>
      <c r="D4703" s="44">
        <v>41128</v>
      </c>
      <c r="E4703" s="43">
        <v>27</v>
      </c>
      <c r="F4703" s="43">
        <v>42641160</v>
      </c>
      <c r="G4703" s="43">
        <v>0.09</v>
      </c>
      <c r="H4703" s="43">
        <v>3837704</v>
      </c>
      <c r="I4703" s="43" t="s">
        <v>77</v>
      </c>
      <c r="J4703" s="43" t="s">
        <v>134</v>
      </c>
      <c r="K4703" s="43">
        <f t="shared" si="584"/>
        <v>2012</v>
      </c>
      <c r="L4703" s="43">
        <f t="shared" si="585"/>
        <v>1</v>
      </c>
      <c r="M4703" s="43">
        <f t="shared" si="586"/>
        <v>0</v>
      </c>
      <c r="N4703" s="43">
        <f t="shared" si="587"/>
        <v>1</v>
      </c>
      <c r="O4703" s="43" t="str">
        <f t="shared" si="588"/>
        <v>D: 7%+</v>
      </c>
      <c r="P4703" s="45">
        <f t="shared" si="589"/>
        <v>38803456</v>
      </c>
      <c r="Q4703" s="45">
        <f>IF(L4703=1,F4703*INDEX(Asumsi!$B$5:$B$7,MATCH(I4703,Asumsi!$A$5:$A$7,0))-H4703,0)</f>
        <v>8954644</v>
      </c>
      <c r="R4703" s="46">
        <f>MIN(G4703,INDEX(Asumsi!$C$5:$C$7,MATCH(I4703,Asumsi!$A$5:$A$7,0)))</f>
        <v>0.05</v>
      </c>
      <c r="S4703" s="43">
        <f t="shared" si="590"/>
        <v>1</v>
      </c>
      <c r="T4703" s="45">
        <f t="shared" si="591"/>
        <v>1705646.3999999997</v>
      </c>
      <c r="U4703" s="45">
        <f>IF(L4703=1,F4703*INDEX(Asumsi!$B$5:$B$7,MATCH(I4703,Asumsi!$A$5:$A$7,0))-F4703*R4703,0)</f>
        <v>10660290</v>
      </c>
      <c r="V4703" s="45">
        <f>IF(S4703=1,U4703*(1-Asumsi!$B$10),U4703)</f>
        <v>10127275.5</v>
      </c>
    </row>
    <row r="4704" spans="1:22" x14ac:dyDescent="0.35">
      <c r="A4704" s="43">
        <v>44517</v>
      </c>
      <c r="B4704" s="43" t="s">
        <v>202</v>
      </c>
      <c r="C4704" s="43" t="s">
        <v>563</v>
      </c>
      <c r="D4704" s="44">
        <v>39926</v>
      </c>
      <c r="E4704" s="43">
        <v>5</v>
      </c>
      <c r="F4704" s="43">
        <v>65000</v>
      </c>
      <c r="G4704" s="43">
        <v>0.03</v>
      </c>
      <c r="H4704" s="43">
        <v>1950</v>
      </c>
      <c r="I4704" s="43" t="s">
        <v>76</v>
      </c>
      <c r="J4704" s="43" t="s">
        <v>145</v>
      </c>
      <c r="K4704" s="43">
        <f t="shared" si="584"/>
        <v>2009</v>
      </c>
      <c r="L4704" s="43">
        <f t="shared" si="585"/>
        <v>1</v>
      </c>
      <c r="M4704" s="43">
        <f t="shared" si="586"/>
        <v>0</v>
      </c>
      <c r="N4704" s="43">
        <f t="shared" si="587"/>
        <v>1</v>
      </c>
      <c r="O4704" s="43" t="str">
        <f t="shared" si="588"/>
        <v>B: 1-3%</v>
      </c>
      <c r="P4704" s="45">
        <f t="shared" si="589"/>
        <v>63050</v>
      </c>
      <c r="Q4704" s="45">
        <f>IF(L4704=1,F4704*INDEX(Asumsi!$B$5:$B$7,MATCH(I4704,Asumsi!$A$5:$A$7,0))-H4704,0)</f>
        <v>17550</v>
      </c>
      <c r="R4704" s="46">
        <f>MIN(G4704,INDEX(Asumsi!$C$5:$C$7,MATCH(I4704,Asumsi!$A$5:$A$7,0)))</f>
        <v>0.03</v>
      </c>
      <c r="S4704" s="43">
        <f t="shared" si="590"/>
        <v>0</v>
      </c>
      <c r="T4704" s="45">
        <f t="shared" si="591"/>
        <v>0</v>
      </c>
      <c r="U4704" s="45">
        <f>IF(L4704=1,F4704*INDEX(Asumsi!$B$5:$B$7,MATCH(I4704,Asumsi!$A$5:$A$7,0))-F4704*R4704,0)</f>
        <v>17550</v>
      </c>
      <c r="V4704" s="45">
        <f>IF(S4704=1,U4704*(1-Asumsi!$B$10),U4704)</f>
        <v>17550</v>
      </c>
    </row>
    <row r="4705" spans="1:22" x14ac:dyDescent="0.35">
      <c r="A4705" s="43">
        <v>44549</v>
      </c>
      <c r="B4705" s="43" t="s">
        <v>202</v>
      </c>
      <c r="C4705" s="43" t="s">
        <v>626</v>
      </c>
      <c r="D4705" s="44">
        <v>40930</v>
      </c>
      <c r="E4705" s="43">
        <v>5</v>
      </c>
      <c r="F4705" s="43">
        <v>22500</v>
      </c>
      <c r="G4705" s="43">
        <v>0.08</v>
      </c>
      <c r="H4705" s="43">
        <v>1800</v>
      </c>
      <c r="I4705" s="43" t="s">
        <v>76</v>
      </c>
      <c r="J4705" s="43" t="s">
        <v>138</v>
      </c>
      <c r="K4705" s="43">
        <f t="shared" si="584"/>
        <v>2012</v>
      </c>
      <c r="L4705" s="43">
        <f t="shared" si="585"/>
        <v>1</v>
      </c>
      <c r="M4705" s="43">
        <f t="shared" si="586"/>
        <v>0</v>
      </c>
      <c r="N4705" s="43">
        <f t="shared" si="587"/>
        <v>1</v>
      </c>
      <c r="O4705" s="43" t="str">
        <f t="shared" si="588"/>
        <v>D: 7%+</v>
      </c>
      <c r="P4705" s="45">
        <f t="shared" si="589"/>
        <v>20700</v>
      </c>
      <c r="Q4705" s="45">
        <f>IF(L4705=1,F4705*INDEX(Asumsi!$B$5:$B$7,MATCH(I4705,Asumsi!$A$5:$A$7,0))-H4705,0)</f>
        <v>4950</v>
      </c>
      <c r="R4705" s="46">
        <f>MIN(G4705,INDEX(Asumsi!$C$5:$C$7,MATCH(I4705,Asumsi!$A$5:$A$7,0)))</f>
        <v>0.05</v>
      </c>
      <c r="S4705" s="43">
        <f t="shared" si="590"/>
        <v>1</v>
      </c>
      <c r="T4705" s="45">
        <f t="shared" si="591"/>
        <v>675</v>
      </c>
      <c r="U4705" s="45">
        <f>IF(L4705=1,F4705*INDEX(Asumsi!$B$5:$B$7,MATCH(I4705,Asumsi!$A$5:$A$7,0))-F4705*R4705,0)</f>
        <v>5625</v>
      </c>
      <c r="V4705" s="45">
        <f>IF(S4705=1,U4705*(1-Asumsi!$B$10),U4705)</f>
        <v>5343.75</v>
      </c>
    </row>
    <row r="4706" spans="1:22" x14ac:dyDescent="0.35">
      <c r="A4706" s="43">
        <v>44679</v>
      </c>
      <c r="B4706" s="43" t="s">
        <v>202</v>
      </c>
      <c r="C4706" s="43" t="s">
        <v>623</v>
      </c>
      <c r="D4706" s="44">
        <v>41063</v>
      </c>
      <c r="E4706" s="43">
        <v>22</v>
      </c>
      <c r="F4706" s="43">
        <v>255020</v>
      </c>
      <c r="G4706" s="43">
        <v>7.0000000000000007E-2</v>
      </c>
      <c r="H4706" s="43">
        <v>17851</v>
      </c>
      <c r="I4706" s="43" t="s">
        <v>76</v>
      </c>
      <c r="J4706" s="43" t="s">
        <v>138</v>
      </c>
      <c r="K4706" s="43">
        <f t="shared" si="584"/>
        <v>2012</v>
      </c>
      <c r="L4706" s="43">
        <f t="shared" si="585"/>
        <v>1</v>
      </c>
      <c r="M4706" s="43">
        <f t="shared" si="586"/>
        <v>0</v>
      </c>
      <c r="N4706" s="43">
        <f t="shared" si="587"/>
        <v>1</v>
      </c>
      <c r="O4706" s="43" t="str">
        <f t="shared" si="588"/>
        <v>D: 7%+</v>
      </c>
      <c r="P4706" s="45">
        <f t="shared" si="589"/>
        <v>237169</v>
      </c>
      <c r="Q4706" s="45">
        <f>IF(L4706=1,F4706*INDEX(Asumsi!$B$5:$B$7,MATCH(I4706,Asumsi!$A$5:$A$7,0))-H4706,0)</f>
        <v>58655</v>
      </c>
      <c r="R4706" s="46">
        <f>MIN(G4706,INDEX(Asumsi!$C$5:$C$7,MATCH(I4706,Asumsi!$A$5:$A$7,0)))</f>
        <v>0.05</v>
      </c>
      <c r="S4706" s="43">
        <f t="shared" si="590"/>
        <v>1</v>
      </c>
      <c r="T4706" s="45">
        <f t="shared" si="591"/>
        <v>5100.4000000000005</v>
      </c>
      <c r="U4706" s="45">
        <f>IF(L4706=1,F4706*INDEX(Asumsi!$B$5:$B$7,MATCH(I4706,Asumsi!$A$5:$A$7,0))-F4706*R4706,0)</f>
        <v>63755</v>
      </c>
      <c r="V4706" s="45">
        <f>IF(S4706=1,U4706*(1-Asumsi!$B$10),U4706)</f>
        <v>60567.25</v>
      </c>
    </row>
    <row r="4707" spans="1:22" x14ac:dyDescent="0.35">
      <c r="A4707" s="43">
        <v>44836</v>
      </c>
      <c r="B4707" s="43" t="s">
        <v>202</v>
      </c>
      <c r="C4707" s="43" t="s">
        <v>918</v>
      </c>
      <c r="D4707" s="44">
        <v>40067</v>
      </c>
      <c r="E4707" s="43">
        <v>21</v>
      </c>
      <c r="F4707" s="43">
        <v>251580</v>
      </c>
      <c r="G4707" s="43">
        <v>0.02</v>
      </c>
      <c r="H4707" s="43">
        <v>5032</v>
      </c>
      <c r="I4707" s="43" t="s">
        <v>76</v>
      </c>
      <c r="J4707" s="43" t="s">
        <v>138</v>
      </c>
      <c r="K4707" s="43">
        <f t="shared" si="584"/>
        <v>2009</v>
      </c>
      <c r="L4707" s="43">
        <f t="shared" si="585"/>
        <v>1</v>
      </c>
      <c r="M4707" s="43">
        <f t="shared" si="586"/>
        <v>0</v>
      </c>
      <c r="N4707" s="43">
        <f t="shared" si="587"/>
        <v>1</v>
      </c>
      <c r="O4707" s="43" t="str">
        <f t="shared" si="588"/>
        <v>B: 1-3%</v>
      </c>
      <c r="P4707" s="45">
        <f t="shared" si="589"/>
        <v>246548</v>
      </c>
      <c r="Q4707" s="45">
        <f>IF(L4707=1,F4707*INDEX(Asumsi!$B$5:$B$7,MATCH(I4707,Asumsi!$A$5:$A$7,0))-H4707,0)</f>
        <v>70442</v>
      </c>
      <c r="R4707" s="46">
        <f>MIN(G4707,INDEX(Asumsi!$C$5:$C$7,MATCH(I4707,Asumsi!$A$5:$A$7,0)))</f>
        <v>0.02</v>
      </c>
      <c r="S4707" s="43">
        <f t="shared" si="590"/>
        <v>0</v>
      </c>
      <c r="T4707" s="45">
        <f t="shared" si="591"/>
        <v>0</v>
      </c>
      <c r="U4707" s="45">
        <f>IF(L4707=1,F4707*INDEX(Asumsi!$B$5:$B$7,MATCH(I4707,Asumsi!$A$5:$A$7,0))-F4707*R4707,0)</f>
        <v>70442.399999999994</v>
      </c>
      <c r="V4707" s="45">
        <f>IF(S4707=1,U4707*(1-Asumsi!$B$10),U4707)</f>
        <v>70442.399999999994</v>
      </c>
    </row>
    <row r="4708" spans="1:22" x14ac:dyDescent="0.35">
      <c r="A4708" s="43">
        <v>45120</v>
      </c>
      <c r="B4708" s="43" t="s">
        <v>202</v>
      </c>
      <c r="C4708" s="43" t="s">
        <v>619</v>
      </c>
      <c r="D4708" s="44">
        <v>39912</v>
      </c>
      <c r="E4708" s="43">
        <v>39</v>
      </c>
      <c r="F4708" s="43">
        <v>29182880</v>
      </c>
      <c r="G4708" s="43">
        <v>7.0000000000000007E-2</v>
      </c>
      <c r="H4708" s="43">
        <v>2042802</v>
      </c>
      <c r="I4708" s="43" t="s">
        <v>77</v>
      </c>
      <c r="J4708" s="43" t="s">
        <v>134</v>
      </c>
      <c r="K4708" s="43">
        <f t="shared" si="584"/>
        <v>2009</v>
      </c>
      <c r="L4708" s="43">
        <f t="shared" si="585"/>
        <v>1</v>
      </c>
      <c r="M4708" s="43">
        <f t="shared" si="586"/>
        <v>0</v>
      </c>
      <c r="N4708" s="43">
        <f t="shared" si="587"/>
        <v>1</v>
      </c>
      <c r="O4708" s="43" t="str">
        <f t="shared" si="588"/>
        <v>D: 7%+</v>
      </c>
      <c r="P4708" s="45">
        <f t="shared" si="589"/>
        <v>27140078</v>
      </c>
      <c r="Q4708" s="45">
        <f>IF(L4708=1,F4708*INDEX(Asumsi!$B$5:$B$7,MATCH(I4708,Asumsi!$A$5:$A$7,0))-H4708,0)</f>
        <v>6712062</v>
      </c>
      <c r="R4708" s="46">
        <f>MIN(G4708,INDEX(Asumsi!$C$5:$C$7,MATCH(I4708,Asumsi!$A$5:$A$7,0)))</f>
        <v>0.05</v>
      </c>
      <c r="S4708" s="43">
        <f t="shared" si="590"/>
        <v>1</v>
      </c>
      <c r="T4708" s="45">
        <f t="shared" si="591"/>
        <v>583657.60000000009</v>
      </c>
      <c r="U4708" s="45">
        <f>IF(L4708=1,F4708*INDEX(Asumsi!$B$5:$B$7,MATCH(I4708,Asumsi!$A$5:$A$7,0))-F4708*R4708,0)</f>
        <v>7295720</v>
      </c>
      <c r="V4708" s="45">
        <f>IF(S4708=1,U4708*(1-Asumsi!$B$10),U4708)</f>
        <v>6930934</v>
      </c>
    </row>
    <row r="4709" spans="1:22" x14ac:dyDescent="0.35">
      <c r="A4709" s="43">
        <v>45158</v>
      </c>
      <c r="B4709" s="43" t="s">
        <v>202</v>
      </c>
      <c r="C4709" s="43" t="s">
        <v>930</v>
      </c>
      <c r="D4709" s="44">
        <v>40278</v>
      </c>
      <c r="E4709" s="43">
        <v>40</v>
      </c>
      <c r="F4709" s="43">
        <v>751040</v>
      </c>
      <c r="G4709" s="43">
        <v>0.09</v>
      </c>
      <c r="H4709" s="43">
        <v>67594</v>
      </c>
      <c r="I4709" s="43" t="s">
        <v>76</v>
      </c>
      <c r="J4709" s="43" t="s">
        <v>145</v>
      </c>
      <c r="K4709" s="43">
        <f t="shared" si="584"/>
        <v>2010</v>
      </c>
      <c r="L4709" s="43">
        <f t="shared" si="585"/>
        <v>1</v>
      </c>
      <c r="M4709" s="43">
        <f t="shared" si="586"/>
        <v>0</v>
      </c>
      <c r="N4709" s="43">
        <f t="shared" si="587"/>
        <v>1</v>
      </c>
      <c r="O4709" s="43" t="str">
        <f t="shared" si="588"/>
        <v>D: 7%+</v>
      </c>
      <c r="P4709" s="45">
        <f t="shared" si="589"/>
        <v>683446</v>
      </c>
      <c r="Q4709" s="45">
        <f>IF(L4709=1,F4709*INDEX(Asumsi!$B$5:$B$7,MATCH(I4709,Asumsi!$A$5:$A$7,0))-H4709,0)</f>
        <v>157718</v>
      </c>
      <c r="R4709" s="46">
        <f>MIN(G4709,INDEX(Asumsi!$C$5:$C$7,MATCH(I4709,Asumsi!$A$5:$A$7,0)))</f>
        <v>0.05</v>
      </c>
      <c r="S4709" s="43">
        <f t="shared" si="590"/>
        <v>1</v>
      </c>
      <c r="T4709" s="45">
        <f t="shared" si="591"/>
        <v>30041.599999999995</v>
      </c>
      <c r="U4709" s="45">
        <f>IF(L4709=1,F4709*INDEX(Asumsi!$B$5:$B$7,MATCH(I4709,Asumsi!$A$5:$A$7,0))-F4709*R4709,0)</f>
        <v>187760</v>
      </c>
      <c r="V4709" s="45">
        <f>IF(S4709=1,U4709*(1-Asumsi!$B$10),U4709)</f>
        <v>178372</v>
      </c>
    </row>
    <row r="4710" spans="1:22" x14ac:dyDescent="0.35">
      <c r="A4710" s="43">
        <v>45254</v>
      </c>
      <c r="B4710" s="43" t="s">
        <v>202</v>
      </c>
      <c r="C4710" s="43" t="s">
        <v>659</v>
      </c>
      <c r="D4710" s="44">
        <v>40385</v>
      </c>
      <c r="E4710" s="43">
        <v>45</v>
      </c>
      <c r="F4710" s="43">
        <v>6655680</v>
      </c>
      <c r="G4710" s="43">
        <v>0.06</v>
      </c>
      <c r="H4710" s="43">
        <v>399341</v>
      </c>
      <c r="I4710" s="43" t="s">
        <v>75</v>
      </c>
      <c r="J4710" s="43" t="s">
        <v>136</v>
      </c>
      <c r="K4710" s="43">
        <f t="shared" si="584"/>
        <v>2010</v>
      </c>
      <c r="L4710" s="43">
        <f t="shared" si="585"/>
        <v>1</v>
      </c>
      <c r="M4710" s="43">
        <f t="shared" si="586"/>
        <v>0</v>
      </c>
      <c r="N4710" s="43">
        <f t="shared" si="587"/>
        <v>1</v>
      </c>
      <c r="O4710" s="43" t="str">
        <f t="shared" si="588"/>
        <v>C: 4-6%</v>
      </c>
      <c r="P4710" s="45">
        <f t="shared" si="589"/>
        <v>6256339</v>
      </c>
      <c r="Q4710" s="45">
        <f>IF(L4710=1,F4710*INDEX(Asumsi!$B$5:$B$7,MATCH(I4710,Asumsi!$A$5:$A$7,0))-H4710,0)</f>
        <v>1597363</v>
      </c>
      <c r="R4710" s="46">
        <f>MIN(G4710,INDEX(Asumsi!$C$5:$C$7,MATCH(I4710,Asumsi!$A$5:$A$7,0)))</f>
        <v>0.03</v>
      </c>
      <c r="S4710" s="43">
        <f t="shared" si="590"/>
        <v>1</v>
      </c>
      <c r="T4710" s="45">
        <f t="shared" si="591"/>
        <v>199670.39999999999</v>
      </c>
      <c r="U4710" s="45">
        <f>IF(L4710=1,F4710*INDEX(Asumsi!$B$5:$B$7,MATCH(I4710,Asumsi!$A$5:$A$7,0))-F4710*R4710,0)</f>
        <v>1797033.6</v>
      </c>
      <c r="V4710" s="45">
        <f>IF(S4710=1,U4710*(1-Asumsi!$B$10),U4710)</f>
        <v>1707181.92</v>
      </c>
    </row>
    <row r="4711" spans="1:22" x14ac:dyDescent="0.35">
      <c r="A4711" s="43">
        <v>45315</v>
      </c>
      <c r="B4711" s="43" t="s">
        <v>202</v>
      </c>
      <c r="C4711" s="43" t="s">
        <v>323</v>
      </c>
      <c r="D4711" s="44">
        <v>41019</v>
      </c>
      <c r="E4711" s="43">
        <v>32</v>
      </c>
      <c r="F4711" s="43">
        <v>2283800</v>
      </c>
      <c r="G4711" s="43">
        <v>0.02</v>
      </c>
      <c r="H4711" s="43">
        <v>45676</v>
      </c>
      <c r="I4711" s="43" t="s">
        <v>76</v>
      </c>
      <c r="J4711" s="43" t="s">
        <v>140</v>
      </c>
      <c r="K4711" s="43">
        <f t="shared" si="584"/>
        <v>2012</v>
      </c>
      <c r="L4711" s="43">
        <f t="shared" si="585"/>
        <v>1</v>
      </c>
      <c r="M4711" s="43">
        <f t="shared" si="586"/>
        <v>0</v>
      </c>
      <c r="N4711" s="43">
        <f t="shared" si="587"/>
        <v>1</v>
      </c>
      <c r="O4711" s="43" t="str">
        <f t="shared" si="588"/>
        <v>B: 1-3%</v>
      </c>
      <c r="P4711" s="45">
        <f t="shared" si="589"/>
        <v>2238124</v>
      </c>
      <c r="Q4711" s="45">
        <f>IF(L4711=1,F4711*INDEX(Asumsi!$B$5:$B$7,MATCH(I4711,Asumsi!$A$5:$A$7,0))-H4711,0)</f>
        <v>639464</v>
      </c>
      <c r="R4711" s="46">
        <f>MIN(G4711,INDEX(Asumsi!$C$5:$C$7,MATCH(I4711,Asumsi!$A$5:$A$7,0)))</f>
        <v>0.02</v>
      </c>
      <c r="S4711" s="43">
        <f t="shared" si="590"/>
        <v>0</v>
      </c>
      <c r="T4711" s="45">
        <f t="shared" si="591"/>
        <v>0</v>
      </c>
      <c r="U4711" s="45">
        <f>IF(L4711=1,F4711*INDEX(Asumsi!$B$5:$B$7,MATCH(I4711,Asumsi!$A$5:$A$7,0))-F4711*R4711,0)</f>
        <v>639464</v>
      </c>
      <c r="V4711" s="45">
        <f>IF(S4711=1,U4711*(1-Asumsi!$B$10),U4711)</f>
        <v>639464</v>
      </c>
    </row>
    <row r="4712" spans="1:22" x14ac:dyDescent="0.35">
      <c r="A4712" s="43">
        <v>45380</v>
      </c>
      <c r="B4712" s="43" t="s">
        <v>202</v>
      </c>
      <c r="C4712" s="43" t="s">
        <v>915</v>
      </c>
      <c r="D4712" s="44">
        <v>39933</v>
      </c>
      <c r="E4712" s="43">
        <v>34</v>
      </c>
      <c r="F4712" s="43">
        <v>3825969</v>
      </c>
      <c r="G4712" s="43">
        <v>0.06</v>
      </c>
      <c r="H4712" s="43">
        <v>229558</v>
      </c>
      <c r="I4712" s="43" t="s">
        <v>77</v>
      </c>
      <c r="J4712" s="43" t="s">
        <v>137</v>
      </c>
      <c r="K4712" s="43">
        <f t="shared" si="584"/>
        <v>2009</v>
      </c>
      <c r="L4712" s="43">
        <f t="shared" si="585"/>
        <v>1</v>
      </c>
      <c r="M4712" s="43">
        <f t="shared" si="586"/>
        <v>0</v>
      </c>
      <c r="N4712" s="43">
        <f t="shared" si="587"/>
        <v>1</v>
      </c>
      <c r="O4712" s="43" t="str">
        <f t="shared" si="588"/>
        <v>C: 4-6%</v>
      </c>
      <c r="P4712" s="45">
        <f t="shared" si="589"/>
        <v>3596411</v>
      </c>
      <c r="Q4712" s="45">
        <f>IF(L4712=1,F4712*INDEX(Asumsi!$B$5:$B$7,MATCH(I4712,Asumsi!$A$5:$A$7,0))-H4712,0)</f>
        <v>918232.7</v>
      </c>
      <c r="R4712" s="46">
        <f>MIN(G4712,INDEX(Asumsi!$C$5:$C$7,MATCH(I4712,Asumsi!$A$5:$A$7,0)))</f>
        <v>0.05</v>
      </c>
      <c r="S4712" s="43">
        <f t="shared" si="590"/>
        <v>1</v>
      </c>
      <c r="T4712" s="45">
        <f t="shared" si="591"/>
        <v>38259.689999999981</v>
      </c>
      <c r="U4712" s="45">
        <f>IF(L4712=1,F4712*INDEX(Asumsi!$B$5:$B$7,MATCH(I4712,Asumsi!$A$5:$A$7,0))-F4712*R4712,0)</f>
        <v>956492.25</v>
      </c>
      <c r="V4712" s="45">
        <f>IF(S4712=1,U4712*(1-Asumsi!$B$10),U4712)</f>
        <v>908667.63749999995</v>
      </c>
    </row>
    <row r="4713" spans="1:22" x14ac:dyDescent="0.35">
      <c r="A4713" s="43">
        <v>45409</v>
      </c>
      <c r="B4713" s="43" t="s">
        <v>202</v>
      </c>
      <c r="C4713" s="43" t="s">
        <v>560</v>
      </c>
      <c r="D4713" s="44">
        <v>40280</v>
      </c>
      <c r="E4713" s="43">
        <v>11</v>
      </c>
      <c r="F4713" s="43">
        <v>6854620</v>
      </c>
      <c r="G4713" s="43">
        <v>0.1</v>
      </c>
      <c r="H4713" s="43">
        <v>685462</v>
      </c>
      <c r="I4713" s="43" t="s">
        <v>75</v>
      </c>
      <c r="J4713" s="43" t="s">
        <v>135</v>
      </c>
      <c r="K4713" s="43">
        <f t="shared" si="584"/>
        <v>2010</v>
      </c>
      <c r="L4713" s="43">
        <f t="shared" si="585"/>
        <v>1</v>
      </c>
      <c r="M4713" s="43">
        <f t="shared" si="586"/>
        <v>0</v>
      </c>
      <c r="N4713" s="43">
        <f t="shared" si="587"/>
        <v>1</v>
      </c>
      <c r="O4713" s="43" t="str">
        <f t="shared" si="588"/>
        <v>D: 7%+</v>
      </c>
      <c r="P4713" s="45">
        <f t="shared" si="589"/>
        <v>6169158</v>
      </c>
      <c r="Q4713" s="45">
        <f>IF(L4713=1,F4713*INDEX(Asumsi!$B$5:$B$7,MATCH(I4713,Asumsi!$A$5:$A$7,0))-H4713,0)</f>
        <v>1370924</v>
      </c>
      <c r="R4713" s="46">
        <f>MIN(G4713,INDEX(Asumsi!$C$5:$C$7,MATCH(I4713,Asumsi!$A$5:$A$7,0)))</f>
        <v>0.03</v>
      </c>
      <c r="S4713" s="43">
        <f t="shared" si="590"/>
        <v>1</v>
      </c>
      <c r="T4713" s="45">
        <f t="shared" si="591"/>
        <v>479823.4</v>
      </c>
      <c r="U4713" s="45">
        <f>IF(L4713=1,F4713*INDEX(Asumsi!$B$5:$B$7,MATCH(I4713,Asumsi!$A$5:$A$7,0))-F4713*R4713,0)</f>
        <v>1850747.4</v>
      </c>
      <c r="V4713" s="45">
        <f>IF(S4713=1,U4713*(1-Asumsi!$B$10),U4713)</f>
        <v>1758210.0299999998</v>
      </c>
    </row>
    <row r="4714" spans="1:22" x14ac:dyDescent="0.35">
      <c r="A4714" s="43">
        <v>45539</v>
      </c>
      <c r="B4714" s="43" t="s">
        <v>202</v>
      </c>
      <c r="C4714" s="43" t="s">
        <v>655</v>
      </c>
      <c r="D4714" s="44">
        <v>40027</v>
      </c>
      <c r="E4714" s="43">
        <v>15</v>
      </c>
      <c r="F4714" s="43">
        <v>538400</v>
      </c>
      <c r="G4714" s="43">
        <v>0.02</v>
      </c>
      <c r="H4714" s="43">
        <v>10768</v>
      </c>
      <c r="I4714" s="43" t="s">
        <v>77</v>
      </c>
      <c r="J4714" s="43" t="s">
        <v>142</v>
      </c>
      <c r="K4714" s="43">
        <f t="shared" si="584"/>
        <v>2009</v>
      </c>
      <c r="L4714" s="43">
        <f t="shared" si="585"/>
        <v>1</v>
      </c>
      <c r="M4714" s="43">
        <f t="shared" si="586"/>
        <v>0</v>
      </c>
      <c r="N4714" s="43">
        <f t="shared" si="587"/>
        <v>1</v>
      </c>
      <c r="O4714" s="43" t="str">
        <f t="shared" si="588"/>
        <v>B: 1-3%</v>
      </c>
      <c r="P4714" s="45">
        <f t="shared" si="589"/>
        <v>527632</v>
      </c>
      <c r="Q4714" s="45">
        <f>IF(L4714=1,F4714*INDEX(Asumsi!$B$5:$B$7,MATCH(I4714,Asumsi!$A$5:$A$7,0))-H4714,0)</f>
        <v>150752</v>
      </c>
      <c r="R4714" s="46">
        <f>MIN(G4714,INDEX(Asumsi!$C$5:$C$7,MATCH(I4714,Asumsi!$A$5:$A$7,0)))</f>
        <v>0.02</v>
      </c>
      <c r="S4714" s="43">
        <f t="shared" si="590"/>
        <v>0</v>
      </c>
      <c r="T4714" s="45">
        <f t="shared" si="591"/>
        <v>0</v>
      </c>
      <c r="U4714" s="45">
        <f>IF(L4714=1,F4714*INDEX(Asumsi!$B$5:$B$7,MATCH(I4714,Asumsi!$A$5:$A$7,0))-F4714*R4714,0)</f>
        <v>150752</v>
      </c>
      <c r="V4714" s="45">
        <f>IF(S4714=1,U4714*(1-Asumsi!$B$10),U4714)</f>
        <v>150752</v>
      </c>
    </row>
    <row r="4715" spans="1:22" x14ac:dyDescent="0.35">
      <c r="A4715" s="43">
        <v>45605</v>
      </c>
      <c r="B4715" s="43" t="s">
        <v>209</v>
      </c>
      <c r="C4715" s="43" t="s">
        <v>551</v>
      </c>
      <c r="D4715" s="44">
        <v>40278</v>
      </c>
      <c r="E4715" s="43">
        <v>7</v>
      </c>
      <c r="F4715" s="43">
        <v>2988540</v>
      </c>
      <c r="G4715" s="43">
        <v>0.05</v>
      </c>
      <c r="H4715" s="43">
        <v>149427</v>
      </c>
      <c r="I4715" s="43" t="s">
        <v>75</v>
      </c>
      <c r="J4715" s="43" t="s">
        <v>136</v>
      </c>
      <c r="K4715" s="43">
        <f t="shared" si="584"/>
        <v>2010</v>
      </c>
      <c r="L4715" s="43">
        <f t="shared" si="585"/>
        <v>0</v>
      </c>
      <c r="M4715" s="43">
        <f t="shared" si="586"/>
        <v>1</v>
      </c>
      <c r="N4715" s="43">
        <f t="shared" si="587"/>
        <v>1</v>
      </c>
      <c r="O4715" s="43" t="str">
        <f t="shared" si="588"/>
        <v>C: 4-6%</v>
      </c>
      <c r="P4715" s="45">
        <f t="shared" si="589"/>
        <v>0</v>
      </c>
      <c r="Q4715" s="45">
        <f>IF(L4715=1,F4715*INDEX(Asumsi!$B$5:$B$7,MATCH(I4715,Asumsi!$A$5:$A$7,0))-H4715,0)</f>
        <v>0</v>
      </c>
      <c r="R4715" s="46">
        <f>MIN(G4715,INDEX(Asumsi!$C$5:$C$7,MATCH(I4715,Asumsi!$A$5:$A$7,0)))</f>
        <v>0.03</v>
      </c>
      <c r="S4715" s="43">
        <f t="shared" si="590"/>
        <v>1</v>
      </c>
      <c r="T4715" s="45">
        <f t="shared" si="591"/>
        <v>0</v>
      </c>
      <c r="U4715" s="45">
        <f>IF(L4715=1,F4715*INDEX(Asumsi!$B$5:$B$7,MATCH(I4715,Asumsi!$A$5:$A$7,0))-F4715*R4715,0)</f>
        <v>0</v>
      </c>
      <c r="V4715" s="45">
        <f>IF(S4715=1,U4715*(1-Asumsi!$B$10),U4715)</f>
        <v>0</v>
      </c>
    </row>
    <row r="4716" spans="1:22" x14ac:dyDescent="0.35">
      <c r="A4716" s="43">
        <v>45664</v>
      </c>
      <c r="B4716" s="43" t="s">
        <v>202</v>
      </c>
      <c r="C4716" s="43" t="s">
        <v>585</v>
      </c>
      <c r="D4716" s="44">
        <v>41069</v>
      </c>
      <c r="E4716" s="43">
        <v>24</v>
      </c>
      <c r="F4716" s="43">
        <v>946060</v>
      </c>
      <c r="G4716" s="43">
        <v>0.09</v>
      </c>
      <c r="H4716" s="43">
        <v>85145</v>
      </c>
      <c r="I4716" s="43" t="s">
        <v>75</v>
      </c>
      <c r="J4716" s="43" t="s">
        <v>144</v>
      </c>
      <c r="K4716" s="43">
        <f t="shared" si="584"/>
        <v>2012</v>
      </c>
      <c r="L4716" s="43">
        <f t="shared" si="585"/>
        <v>1</v>
      </c>
      <c r="M4716" s="43">
        <f t="shared" si="586"/>
        <v>0</v>
      </c>
      <c r="N4716" s="43">
        <f t="shared" si="587"/>
        <v>1</v>
      </c>
      <c r="O4716" s="43" t="str">
        <f t="shared" si="588"/>
        <v>D: 7%+</v>
      </c>
      <c r="P4716" s="45">
        <f t="shared" si="589"/>
        <v>860915</v>
      </c>
      <c r="Q4716" s="45">
        <f>IF(L4716=1,F4716*INDEX(Asumsi!$B$5:$B$7,MATCH(I4716,Asumsi!$A$5:$A$7,0))-H4716,0)</f>
        <v>198673</v>
      </c>
      <c r="R4716" s="46">
        <f>MIN(G4716,INDEX(Asumsi!$C$5:$C$7,MATCH(I4716,Asumsi!$A$5:$A$7,0)))</f>
        <v>0.03</v>
      </c>
      <c r="S4716" s="43">
        <f t="shared" si="590"/>
        <v>1</v>
      </c>
      <c r="T4716" s="45">
        <f t="shared" si="591"/>
        <v>56763.6</v>
      </c>
      <c r="U4716" s="45">
        <f>IF(L4716=1,F4716*INDEX(Asumsi!$B$5:$B$7,MATCH(I4716,Asumsi!$A$5:$A$7,0))-F4716*R4716,0)</f>
        <v>255436.2</v>
      </c>
      <c r="V4716" s="45">
        <f>IF(S4716=1,U4716*(1-Asumsi!$B$10),U4716)</f>
        <v>242664.39</v>
      </c>
    </row>
    <row r="4717" spans="1:22" x14ac:dyDescent="0.35">
      <c r="A4717" s="43">
        <v>45671</v>
      </c>
      <c r="B4717" s="43" t="s">
        <v>202</v>
      </c>
      <c r="C4717" s="43" t="s">
        <v>915</v>
      </c>
      <c r="D4717" s="44">
        <v>40706</v>
      </c>
      <c r="E4717" s="43">
        <v>13</v>
      </c>
      <c r="F4717" s="43">
        <v>253360</v>
      </c>
      <c r="G4717" s="43">
        <v>0.05</v>
      </c>
      <c r="H4717" s="43">
        <v>12668</v>
      </c>
      <c r="I4717" s="43" t="s">
        <v>75</v>
      </c>
      <c r="J4717" s="43" t="s">
        <v>144</v>
      </c>
      <c r="K4717" s="43">
        <f t="shared" si="584"/>
        <v>2011</v>
      </c>
      <c r="L4717" s="43">
        <f t="shared" si="585"/>
        <v>1</v>
      </c>
      <c r="M4717" s="43">
        <f t="shared" si="586"/>
        <v>0</v>
      </c>
      <c r="N4717" s="43">
        <f t="shared" si="587"/>
        <v>1</v>
      </c>
      <c r="O4717" s="43" t="str">
        <f t="shared" si="588"/>
        <v>C: 4-6%</v>
      </c>
      <c r="P4717" s="45">
        <f t="shared" si="589"/>
        <v>240692</v>
      </c>
      <c r="Q4717" s="45">
        <f>IF(L4717=1,F4717*INDEX(Asumsi!$B$5:$B$7,MATCH(I4717,Asumsi!$A$5:$A$7,0))-H4717,0)</f>
        <v>63340</v>
      </c>
      <c r="R4717" s="46">
        <f>MIN(G4717,INDEX(Asumsi!$C$5:$C$7,MATCH(I4717,Asumsi!$A$5:$A$7,0)))</f>
        <v>0.03</v>
      </c>
      <c r="S4717" s="43">
        <f t="shared" si="590"/>
        <v>1</v>
      </c>
      <c r="T4717" s="45">
        <f t="shared" si="591"/>
        <v>5067.2000000000007</v>
      </c>
      <c r="U4717" s="45">
        <f>IF(L4717=1,F4717*INDEX(Asumsi!$B$5:$B$7,MATCH(I4717,Asumsi!$A$5:$A$7,0))-F4717*R4717,0)</f>
        <v>68407.199999999997</v>
      </c>
      <c r="V4717" s="45">
        <f>IF(S4717=1,U4717*(1-Asumsi!$B$10),U4717)</f>
        <v>64986.84</v>
      </c>
    </row>
    <row r="4718" spans="1:22" x14ac:dyDescent="0.35">
      <c r="A4718" s="43">
        <v>45762</v>
      </c>
      <c r="B4718" s="43" t="s">
        <v>202</v>
      </c>
      <c r="C4718" s="43" t="s">
        <v>237</v>
      </c>
      <c r="D4718" s="44">
        <v>40380</v>
      </c>
      <c r="E4718" s="43">
        <v>21</v>
      </c>
      <c r="F4718" s="43">
        <v>1587700</v>
      </c>
      <c r="G4718" s="43">
        <v>0.01</v>
      </c>
      <c r="H4718" s="43">
        <v>15877</v>
      </c>
      <c r="I4718" s="43" t="s">
        <v>76</v>
      </c>
      <c r="J4718" s="43" t="s">
        <v>145</v>
      </c>
      <c r="K4718" s="43">
        <f t="shared" si="584"/>
        <v>2010</v>
      </c>
      <c r="L4718" s="43">
        <f t="shared" si="585"/>
        <v>1</v>
      </c>
      <c r="M4718" s="43">
        <f t="shared" si="586"/>
        <v>0</v>
      </c>
      <c r="N4718" s="43">
        <f t="shared" si="587"/>
        <v>1</v>
      </c>
      <c r="O4718" s="43" t="str">
        <f t="shared" si="588"/>
        <v>B: 1-3%</v>
      </c>
      <c r="P4718" s="45">
        <f t="shared" si="589"/>
        <v>1571823</v>
      </c>
      <c r="Q4718" s="45">
        <f>IF(L4718=1,F4718*INDEX(Asumsi!$B$5:$B$7,MATCH(I4718,Asumsi!$A$5:$A$7,0))-H4718,0)</f>
        <v>460433</v>
      </c>
      <c r="R4718" s="46">
        <f>MIN(G4718,INDEX(Asumsi!$C$5:$C$7,MATCH(I4718,Asumsi!$A$5:$A$7,0)))</f>
        <v>0.01</v>
      </c>
      <c r="S4718" s="43">
        <f t="shared" si="590"/>
        <v>0</v>
      </c>
      <c r="T4718" s="45">
        <f t="shared" si="591"/>
        <v>0</v>
      </c>
      <c r="U4718" s="45">
        <f>IF(L4718=1,F4718*INDEX(Asumsi!$B$5:$B$7,MATCH(I4718,Asumsi!$A$5:$A$7,0))-F4718*R4718,0)</f>
        <v>460433</v>
      </c>
      <c r="V4718" s="45">
        <f>IF(S4718=1,U4718*(1-Asumsi!$B$10),U4718)</f>
        <v>460433</v>
      </c>
    </row>
    <row r="4719" spans="1:22" x14ac:dyDescent="0.35">
      <c r="A4719" s="43">
        <v>46151</v>
      </c>
      <c r="B4719" s="43" t="s">
        <v>202</v>
      </c>
      <c r="C4719" s="43" t="s">
        <v>595</v>
      </c>
      <c r="D4719" s="44">
        <v>40125</v>
      </c>
      <c r="E4719" s="43">
        <v>23</v>
      </c>
      <c r="F4719" s="43">
        <v>407820</v>
      </c>
      <c r="G4719" s="43">
        <v>0.02</v>
      </c>
      <c r="H4719" s="43">
        <v>8156</v>
      </c>
      <c r="I4719" s="43" t="s">
        <v>76</v>
      </c>
      <c r="J4719" s="43" t="s">
        <v>138</v>
      </c>
      <c r="K4719" s="43">
        <f t="shared" si="584"/>
        <v>2009</v>
      </c>
      <c r="L4719" s="43">
        <f t="shared" si="585"/>
        <v>1</v>
      </c>
      <c r="M4719" s="43">
        <f t="shared" si="586"/>
        <v>0</v>
      </c>
      <c r="N4719" s="43">
        <f t="shared" si="587"/>
        <v>1</v>
      </c>
      <c r="O4719" s="43" t="str">
        <f t="shared" si="588"/>
        <v>B: 1-3%</v>
      </c>
      <c r="P4719" s="45">
        <f t="shared" si="589"/>
        <v>399664</v>
      </c>
      <c r="Q4719" s="45">
        <f>IF(L4719=1,F4719*INDEX(Asumsi!$B$5:$B$7,MATCH(I4719,Asumsi!$A$5:$A$7,0))-H4719,0)</f>
        <v>114190</v>
      </c>
      <c r="R4719" s="46">
        <f>MIN(G4719,INDEX(Asumsi!$C$5:$C$7,MATCH(I4719,Asumsi!$A$5:$A$7,0)))</f>
        <v>0.02</v>
      </c>
      <c r="S4719" s="43">
        <f t="shared" si="590"/>
        <v>0</v>
      </c>
      <c r="T4719" s="45">
        <f t="shared" si="591"/>
        <v>0</v>
      </c>
      <c r="U4719" s="45">
        <f>IF(L4719=1,F4719*INDEX(Asumsi!$B$5:$B$7,MATCH(I4719,Asumsi!$A$5:$A$7,0))-F4719*R4719,0)</f>
        <v>114189.6</v>
      </c>
      <c r="V4719" s="45">
        <f>IF(S4719=1,U4719*(1-Asumsi!$B$10),U4719)</f>
        <v>114189.6</v>
      </c>
    </row>
    <row r="4720" spans="1:22" x14ac:dyDescent="0.35">
      <c r="A4720" s="43">
        <v>46407</v>
      </c>
      <c r="B4720" s="43" t="s">
        <v>202</v>
      </c>
      <c r="C4720" s="43" t="s">
        <v>938</v>
      </c>
      <c r="D4720" s="44">
        <v>39898</v>
      </c>
      <c r="E4720" s="43">
        <v>7</v>
      </c>
      <c r="F4720" s="43">
        <v>76740</v>
      </c>
      <c r="G4720" s="43">
        <v>0.1</v>
      </c>
      <c r="H4720" s="43">
        <v>7674</v>
      </c>
      <c r="I4720" s="43" t="s">
        <v>76</v>
      </c>
      <c r="J4720" s="43" t="s">
        <v>138</v>
      </c>
      <c r="K4720" s="43">
        <f t="shared" si="584"/>
        <v>2009</v>
      </c>
      <c r="L4720" s="43">
        <f t="shared" si="585"/>
        <v>1</v>
      </c>
      <c r="M4720" s="43">
        <f t="shared" si="586"/>
        <v>0</v>
      </c>
      <c r="N4720" s="43">
        <f t="shared" si="587"/>
        <v>1</v>
      </c>
      <c r="O4720" s="43" t="str">
        <f t="shared" si="588"/>
        <v>D: 7%+</v>
      </c>
      <c r="P4720" s="45">
        <f t="shared" si="589"/>
        <v>69066</v>
      </c>
      <c r="Q4720" s="45">
        <f>IF(L4720=1,F4720*INDEX(Asumsi!$B$5:$B$7,MATCH(I4720,Asumsi!$A$5:$A$7,0))-H4720,0)</f>
        <v>15348</v>
      </c>
      <c r="R4720" s="46">
        <f>MIN(G4720,INDEX(Asumsi!$C$5:$C$7,MATCH(I4720,Asumsi!$A$5:$A$7,0)))</f>
        <v>0.05</v>
      </c>
      <c r="S4720" s="43">
        <f t="shared" si="590"/>
        <v>1</v>
      </c>
      <c r="T4720" s="45">
        <f t="shared" si="591"/>
        <v>3837</v>
      </c>
      <c r="U4720" s="45">
        <f>IF(L4720=1,F4720*INDEX(Asumsi!$B$5:$B$7,MATCH(I4720,Asumsi!$A$5:$A$7,0))-F4720*R4720,0)</f>
        <v>19185</v>
      </c>
      <c r="V4720" s="45">
        <f>IF(S4720=1,U4720*(1-Asumsi!$B$10),U4720)</f>
        <v>18225.75</v>
      </c>
    </row>
    <row r="4721" spans="1:22" x14ac:dyDescent="0.35">
      <c r="A4721" s="43">
        <v>46499</v>
      </c>
      <c r="B4721" s="43" t="s">
        <v>202</v>
      </c>
      <c r="C4721" s="43" t="s">
        <v>555</v>
      </c>
      <c r="D4721" s="44">
        <v>39971</v>
      </c>
      <c r="E4721" s="43">
        <v>1</v>
      </c>
      <c r="F4721" s="43">
        <v>93880</v>
      </c>
      <c r="G4721" s="43">
        <v>0.06</v>
      </c>
      <c r="H4721" s="43">
        <v>5633</v>
      </c>
      <c r="I4721" s="43" t="s">
        <v>76</v>
      </c>
      <c r="J4721" s="43" t="s">
        <v>141</v>
      </c>
      <c r="K4721" s="43">
        <f t="shared" si="584"/>
        <v>2009</v>
      </c>
      <c r="L4721" s="43">
        <f t="shared" si="585"/>
        <v>1</v>
      </c>
      <c r="M4721" s="43">
        <f t="shared" si="586"/>
        <v>0</v>
      </c>
      <c r="N4721" s="43">
        <f t="shared" si="587"/>
        <v>1</v>
      </c>
      <c r="O4721" s="43" t="str">
        <f t="shared" si="588"/>
        <v>C: 4-6%</v>
      </c>
      <c r="P4721" s="45">
        <f t="shared" si="589"/>
        <v>88247</v>
      </c>
      <c r="Q4721" s="45">
        <f>IF(L4721=1,F4721*INDEX(Asumsi!$B$5:$B$7,MATCH(I4721,Asumsi!$A$5:$A$7,0))-H4721,0)</f>
        <v>22531</v>
      </c>
      <c r="R4721" s="46">
        <f>MIN(G4721,INDEX(Asumsi!$C$5:$C$7,MATCH(I4721,Asumsi!$A$5:$A$7,0)))</f>
        <v>0.05</v>
      </c>
      <c r="S4721" s="43">
        <f t="shared" si="590"/>
        <v>1</v>
      </c>
      <c r="T4721" s="45">
        <f t="shared" si="591"/>
        <v>938.7999999999995</v>
      </c>
      <c r="U4721" s="45">
        <f>IF(L4721=1,F4721*INDEX(Asumsi!$B$5:$B$7,MATCH(I4721,Asumsi!$A$5:$A$7,0))-F4721*R4721,0)</f>
        <v>23470</v>
      </c>
      <c r="V4721" s="45">
        <f>IF(S4721=1,U4721*(1-Asumsi!$B$10),U4721)</f>
        <v>22296.5</v>
      </c>
    </row>
    <row r="4722" spans="1:22" x14ac:dyDescent="0.35">
      <c r="A4722" s="43">
        <v>46631</v>
      </c>
      <c r="B4722" s="43" t="s">
        <v>202</v>
      </c>
      <c r="C4722" s="43" t="s">
        <v>552</v>
      </c>
      <c r="D4722" s="44">
        <v>40979</v>
      </c>
      <c r="E4722" s="43">
        <v>39</v>
      </c>
      <c r="F4722" s="43">
        <v>1861680</v>
      </c>
      <c r="G4722" s="43">
        <v>0.05</v>
      </c>
      <c r="H4722" s="43">
        <v>93084</v>
      </c>
      <c r="I4722" s="43" t="s">
        <v>76</v>
      </c>
      <c r="J4722" s="43" t="s">
        <v>145</v>
      </c>
      <c r="K4722" s="43">
        <f t="shared" si="584"/>
        <v>2012</v>
      </c>
      <c r="L4722" s="43">
        <f t="shared" si="585"/>
        <v>1</v>
      </c>
      <c r="M4722" s="43">
        <f t="shared" si="586"/>
        <v>0</v>
      </c>
      <c r="N4722" s="43">
        <f t="shared" si="587"/>
        <v>1</v>
      </c>
      <c r="O4722" s="43" t="str">
        <f t="shared" si="588"/>
        <v>C: 4-6%</v>
      </c>
      <c r="P4722" s="45">
        <f t="shared" si="589"/>
        <v>1768596</v>
      </c>
      <c r="Q4722" s="45">
        <f>IF(L4722=1,F4722*INDEX(Asumsi!$B$5:$B$7,MATCH(I4722,Asumsi!$A$5:$A$7,0))-H4722,0)</f>
        <v>465420</v>
      </c>
      <c r="R4722" s="46">
        <f>MIN(G4722,INDEX(Asumsi!$C$5:$C$7,MATCH(I4722,Asumsi!$A$5:$A$7,0)))</f>
        <v>0.05</v>
      </c>
      <c r="S4722" s="43">
        <f t="shared" si="590"/>
        <v>0</v>
      </c>
      <c r="T4722" s="45">
        <f t="shared" si="591"/>
        <v>0</v>
      </c>
      <c r="U4722" s="45">
        <f>IF(L4722=1,F4722*INDEX(Asumsi!$B$5:$B$7,MATCH(I4722,Asumsi!$A$5:$A$7,0))-F4722*R4722,0)</f>
        <v>465420</v>
      </c>
      <c r="V4722" s="45">
        <f>IF(S4722=1,U4722*(1-Asumsi!$B$10),U4722)</f>
        <v>465420</v>
      </c>
    </row>
    <row r="4723" spans="1:22" x14ac:dyDescent="0.35">
      <c r="A4723" s="43">
        <v>46662</v>
      </c>
      <c r="B4723" s="43" t="s">
        <v>209</v>
      </c>
      <c r="C4723" s="43" t="s">
        <v>602</v>
      </c>
      <c r="D4723" s="44">
        <v>40906</v>
      </c>
      <c r="E4723" s="43">
        <v>8</v>
      </c>
      <c r="F4723" s="43">
        <v>114440</v>
      </c>
      <c r="G4723" s="43">
        <v>7.0000000000000007E-2</v>
      </c>
      <c r="H4723" s="43">
        <v>8011</v>
      </c>
      <c r="I4723" s="43" t="s">
        <v>76</v>
      </c>
      <c r="J4723" s="43" t="s">
        <v>145</v>
      </c>
      <c r="K4723" s="43">
        <f t="shared" si="584"/>
        <v>2011</v>
      </c>
      <c r="L4723" s="43">
        <f t="shared" si="585"/>
        <v>0</v>
      </c>
      <c r="M4723" s="43">
        <f t="shared" si="586"/>
        <v>1</v>
      </c>
      <c r="N4723" s="43">
        <f t="shared" si="587"/>
        <v>1</v>
      </c>
      <c r="O4723" s="43" t="str">
        <f t="shared" si="588"/>
        <v>D: 7%+</v>
      </c>
      <c r="P4723" s="45">
        <f t="shared" si="589"/>
        <v>0</v>
      </c>
      <c r="Q4723" s="45">
        <f>IF(L4723=1,F4723*INDEX(Asumsi!$B$5:$B$7,MATCH(I4723,Asumsi!$A$5:$A$7,0))-H4723,0)</f>
        <v>0</v>
      </c>
      <c r="R4723" s="46">
        <f>MIN(G4723,INDEX(Asumsi!$C$5:$C$7,MATCH(I4723,Asumsi!$A$5:$A$7,0)))</f>
        <v>0.05</v>
      </c>
      <c r="S4723" s="43">
        <f t="shared" si="590"/>
        <v>1</v>
      </c>
      <c r="T4723" s="45">
        <f t="shared" si="591"/>
        <v>0</v>
      </c>
      <c r="U4723" s="45">
        <f>IF(L4723=1,F4723*INDEX(Asumsi!$B$5:$B$7,MATCH(I4723,Asumsi!$A$5:$A$7,0))-F4723*R4723,0)</f>
        <v>0</v>
      </c>
      <c r="V4723" s="45">
        <f>IF(S4723=1,U4723*(1-Asumsi!$B$10),U4723)</f>
        <v>0</v>
      </c>
    </row>
    <row r="4724" spans="1:22" x14ac:dyDescent="0.35">
      <c r="A4724" s="43">
        <v>46691</v>
      </c>
      <c r="B4724" s="43" t="s">
        <v>202</v>
      </c>
      <c r="C4724" s="43" t="s">
        <v>623</v>
      </c>
      <c r="D4724" s="44">
        <v>41084</v>
      </c>
      <c r="E4724" s="43">
        <v>47</v>
      </c>
      <c r="F4724" s="43">
        <v>3352500</v>
      </c>
      <c r="G4724" s="43">
        <v>0.04</v>
      </c>
      <c r="H4724" s="43">
        <v>134100</v>
      </c>
      <c r="I4724" s="43" t="s">
        <v>75</v>
      </c>
      <c r="J4724" s="43" t="s">
        <v>144</v>
      </c>
      <c r="K4724" s="43">
        <f t="shared" si="584"/>
        <v>2012</v>
      </c>
      <c r="L4724" s="43">
        <f t="shared" si="585"/>
        <v>1</v>
      </c>
      <c r="M4724" s="43">
        <f t="shared" si="586"/>
        <v>0</v>
      </c>
      <c r="N4724" s="43">
        <f t="shared" si="587"/>
        <v>1</v>
      </c>
      <c r="O4724" s="43" t="str">
        <f t="shared" si="588"/>
        <v>C: 4-6%</v>
      </c>
      <c r="P4724" s="45">
        <f t="shared" si="589"/>
        <v>3218400</v>
      </c>
      <c r="Q4724" s="45">
        <f>IF(L4724=1,F4724*INDEX(Asumsi!$B$5:$B$7,MATCH(I4724,Asumsi!$A$5:$A$7,0))-H4724,0)</f>
        <v>871650</v>
      </c>
      <c r="R4724" s="46">
        <f>MIN(G4724,INDEX(Asumsi!$C$5:$C$7,MATCH(I4724,Asumsi!$A$5:$A$7,0)))</f>
        <v>0.03</v>
      </c>
      <c r="S4724" s="43">
        <f t="shared" si="590"/>
        <v>1</v>
      </c>
      <c r="T4724" s="45">
        <f t="shared" si="591"/>
        <v>33525.000000000007</v>
      </c>
      <c r="U4724" s="45">
        <f>IF(L4724=1,F4724*INDEX(Asumsi!$B$5:$B$7,MATCH(I4724,Asumsi!$A$5:$A$7,0))-F4724*R4724,0)</f>
        <v>905175</v>
      </c>
      <c r="V4724" s="45">
        <f>IF(S4724=1,U4724*(1-Asumsi!$B$10),U4724)</f>
        <v>859916.25</v>
      </c>
    </row>
    <row r="4725" spans="1:22" x14ac:dyDescent="0.35">
      <c r="A4725" s="43">
        <v>46880</v>
      </c>
      <c r="B4725" s="43" t="s">
        <v>202</v>
      </c>
      <c r="C4725" s="43" t="s">
        <v>585</v>
      </c>
      <c r="D4725" s="44">
        <v>40362</v>
      </c>
      <c r="E4725" s="43">
        <v>1</v>
      </c>
      <c r="F4725" s="43">
        <v>59980</v>
      </c>
      <c r="G4725" s="43">
        <v>7.0000000000000007E-2</v>
      </c>
      <c r="H4725" s="43">
        <v>4199</v>
      </c>
      <c r="I4725" s="43" t="s">
        <v>76</v>
      </c>
      <c r="J4725" s="43" t="s">
        <v>145</v>
      </c>
      <c r="K4725" s="43">
        <f t="shared" si="584"/>
        <v>2010</v>
      </c>
      <c r="L4725" s="43">
        <f t="shared" si="585"/>
        <v>1</v>
      </c>
      <c r="M4725" s="43">
        <f t="shared" si="586"/>
        <v>0</v>
      </c>
      <c r="N4725" s="43">
        <f t="shared" si="587"/>
        <v>1</v>
      </c>
      <c r="O4725" s="43" t="str">
        <f t="shared" si="588"/>
        <v>D: 7%+</v>
      </c>
      <c r="P4725" s="45">
        <f t="shared" si="589"/>
        <v>55781</v>
      </c>
      <c r="Q4725" s="45">
        <f>IF(L4725=1,F4725*INDEX(Asumsi!$B$5:$B$7,MATCH(I4725,Asumsi!$A$5:$A$7,0))-H4725,0)</f>
        <v>13795</v>
      </c>
      <c r="R4725" s="46">
        <f>MIN(G4725,INDEX(Asumsi!$C$5:$C$7,MATCH(I4725,Asumsi!$A$5:$A$7,0)))</f>
        <v>0.05</v>
      </c>
      <c r="S4725" s="43">
        <f t="shared" si="590"/>
        <v>1</v>
      </c>
      <c r="T4725" s="45">
        <f t="shared" si="591"/>
        <v>1199.6000000000001</v>
      </c>
      <c r="U4725" s="45">
        <f>IF(L4725=1,F4725*INDEX(Asumsi!$B$5:$B$7,MATCH(I4725,Asumsi!$A$5:$A$7,0))-F4725*R4725,0)</f>
        <v>14995</v>
      </c>
      <c r="V4725" s="45">
        <f>IF(S4725=1,U4725*(1-Asumsi!$B$10),U4725)</f>
        <v>14245.25</v>
      </c>
    </row>
    <row r="4726" spans="1:22" x14ac:dyDescent="0.35">
      <c r="A4726" s="43">
        <v>47011</v>
      </c>
      <c r="B4726" s="43" t="s">
        <v>202</v>
      </c>
      <c r="C4726" s="43" t="s">
        <v>913</v>
      </c>
      <c r="D4726" s="44">
        <v>39863</v>
      </c>
      <c r="E4726" s="43">
        <v>33</v>
      </c>
      <c r="F4726" s="43">
        <v>746260</v>
      </c>
      <c r="G4726" s="43">
        <v>0.05</v>
      </c>
      <c r="H4726" s="43">
        <v>37313</v>
      </c>
      <c r="I4726" s="43" t="s">
        <v>76</v>
      </c>
      <c r="J4726" s="43" t="s">
        <v>140</v>
      </c>
      <c r="K4726" s="43">
        <f t="shared" si="584"/>
        <v>2009</v>
      </c>
      <c r="L4726" s="43">
        <f t="shared" si="585"/>
        <v>1</v>
      </c>
      <c r="M4726" s="43">
        <f t="shared" si="586"/>
        <v>0</v>
      </c>
      <c r="N4726" s="43">
        <f t="shared" si="587"/>
        <v>1</v>
      </c>
      <c r="O4726" s="43" t="str">
        <f t="shared" si="588"/>
        <v>C: 4-6%</v>
      </c>
      <c r="P4726" s="45">
        <f t="shared" si="589"/>
        <v>708947</v>
      </c>
      <c r="Q4726" s="45">
        <f>IF(L4726=1,F4726*INDEX(Asumsi!$B$5:$B$7,MATCH(I4726,Asumsi!$A$5:$A$7,0))-H4726,0)</f>
        <v>186565</v>
      </c>
      <c r="R4726" s="46">
        <f>MIN(G4726,INDEX(Asumsi!$C$5:$C$7,MATCH(I4726,Asumsi!$A$5:$A$7,0)))</f>
        <v>0.05</v>
      </c>
      <c r="S4726" s="43">
        <f t="shared" si="590"/>
        <v>0</v>
      </c>
      <c r="T4726" s="45">
        <f t="shared" si="591"/>
        <v>0</v>
      </c>
      <c r="U4726" s="45">
        <f>IF(L4726=1,F4726*INDEX(Asumsi!$B$5:$B$7,MATCH(I4726,Asumsi!$A$5:$A$7,0))-F4726*R4726,0)</f>
        <v>186565</v>
      </c>
      <c r="V4726" s="45">
        <f>IF(S4726=1,U4726*(1-Asumsi!$B$10),U4726)</f>
        <v>186565</v>
      </c>
    </row>
    <row r="4727" spans="1:22" x14ac:dyDescent="0.35">
      <c r="A4727" s="43">
        <v>47201</v>
      </c>
      <c r="B4727" s="43" t="s">
        <v>202</v>
      </c>
      <c r="C4727" s="43" t="s">
        <v>929</v>
      </c>
      <c r="D4727" s="44">
        <v>40175</v>
      </c>
      <c r="E4727" s="43">
        <v>18</v>
      </c>
      <c r="F4727" s="43">
        <v>199100</v>
      </c>
      <c r="G4727" s="43">
        <v>0.03</v>
      </c>
      <c r="H4727" s="43">
        <v>5973</v>
      </c>
      <c r="I4727" s="43" t="s">
        <v>77</v>
      </c>
      <c r="J4727" s="43" t="s">
        <v>142</v>
      </c>
      <c r="K4727" s="43">
        <f t="shared" si="584"/>
        <v>2009</v>
      </c>
      <c r="L4727" s="43">
        <f t="shared" si="585"/>
        <v>1</v>
      </c>
      <c r="M4727" s="43">
        <f t="shared" si="586"/>
        <v>0</v>
      </c>
      <c r="N4727" s="43">
        <f t="shared" si="587"/>
        <v>1</v>
      </c>
      <c r="O4727" s="43" t="str">
        <f t="shared" si="588"/>
        <v>B: 1-3%</v>
      </c>
      <c r="P4727" s="45">
        <f t="shared" si="589"/>
        <v>193127</v>
      </c>
      <c r="Q4727" s="45">
        <f>IF(L4727=1,F4727*INDEX(Asumsi!$B$5:$B$7,MATCH(I4727,Asumsi!$A$5:$A$7,0))-H4727,0)</f>
        <v>53757</v>
      </c>
      <c r="R4727" s="46">
        <f>MIN(G4727,INDEX(Asumsi!$C$5:$C$7,MATCH(I4727,Asumsi!$A$5:$A$7,0)))</f>
        <v>0.03</v>
      </c>
      <c r="S4727" s="43">
        <f t="shared" si="590"/>
        <v>0</v>
      </c>
      <c r="T4727" s="45">
        <f t="shared" si="591"/>
        <v>0</v>
      </c>
      <c r="U4727" s="45">
        <f>IF(L4727=1,F4727*INDEX(Asumsi!$B$5:$B$7,MATCH(I4727,Asumsi!$A$5:$A$7,0))-F4727*R4727,0)</f>
        <v>53757</v>
      </c>
      <c r="V4727" s="45">
        <f>IF(S4727=1,U4727*(1-Asumsi!$B$10),U4727)</f>
        <v>53757</v>
      </c>
    </row>
    <row r="4728" spans="1:22" x14ac:dyDescent="0.35">
      <c r="A4728" s="43">
        <v>47457</v>
      </c>
      <c r="B4728" s="43" t="s">
        <v>209</v>
      </c>
      <c r="C4728" s="43" t="s">
        <v>749</v>
      </c>
      <c r="D4728" s="44">
        <v>39967</v>
      </c>
      <c r="E4728" s="43">
        <v>50</v>
      </c>
      <c r="F4728" s="43">
        <v>16461540</v>
      </c>
      <c r="G4728" s="43">
        <v>0.05</v>
      </c>
      <c r="H4728" s="43">
        <v>823077</v>
      </c>
      <c r="I4728" s="43" t="s">
        <v>76</v>
      </c>
      <c r="J4728" s="43" t="s">
        <v>140</v>
      </c>
      <c r="K4728" s="43">
        <f t="shared" si="584"/>
        <v>2009</v>
      </c>
      <c r="L4728" s="43">
        <f t="shared" si="585"/>
        <v>0</v>
      </c>
      <c r="M4728" s="43">
        <f t="shared" si="586"/>
        <v>1</v>
      </c>
      <c r="N4728" s="43">
        <f t="shared" si="587"/>
        <v>1</v>
      </c>
      <c r="O4728" s="43" t="str">
        <f t="shared" si="588"/>
        <v>C: 4-6%</v>
      </c>
      <c r="P4728" s="45">
        <f t="shared" si="589"/>
        <v>0</v>
      </c>
      <c r="Q4728" s="45">
        <f>IF(L4728=1,F4728*INDEX(Asumsi!$B$5:$B$7,MATCH(I4728,Asumsi!$A$5:$A$7,0))-H4728,0)</f>
        <v>0</v>
      </c>
      <c r="R4728" s="46">
        <f>MIN(G4728,INDEX(Asumsi!$C$5:$C$7,MATCH(I4728,Asumsi!$A$5:$A$7,0)))</f>
        <v>0.05</v>
      </c>
      <c r="S4728" s="43">
        <f t="shared" si="590"/>
        <v>0</v>
      </c>
      <c r="T4728" s="45">
        <f t="shared" si="591"/>
        <v>0</v>
      </c>
      <c r="U4728" s="45">
        <f>IF(L4728=1,F4728*INDEX(Asumsi!$B$5:$B$7,MATCH(I4728,Asumsi!$A$5:$A$7,0))-F4728*R4728,0)</f>
        <v>0</v>
      </c>
      <c r="V4728" s="45">
        <f>IF(S4728=1,U4728*(1-Asumsi!$B$10),U4728)</f>
        <v>0</v>
      </c>
    </row>
    <row r="4729" spans="1:22" x14ac:dyDescent="0.35">
      <c r="A4729" s="43">
        <v>47522</v>
      </c>
      <c r="B4729" s="43" t="s">
        <v>202</v>
      </c>
      <c r="C4729" s="43" t="s">
        <v>930</v>
      </c>
      <c r="D4729" s="44">
        <v>41205</v>
      </c>
      <c r="E4729" s="43">
        <v>5</v>
      </c>
      <c r="F4729" s="43">
        <v>161120</v>
      </c>
      <c r="G4729" s="43">
        <v>0.03</v>
      </c>
      <c r="H4729" s="43">
        <v>4834</v>
      </c>
      <c r="I4729" s="43" t="s">
        <v>76</v>
      </c>
      <c r="J4729" s="43" t="s">
        <v>146</v>
      </c>
      <c r="K4729" s="43">
        <f t="shared" si="584"/>
        <v>2012</v>
      </c>
      <c r="L4729" s="43">
        <f t="shared" si="585"/>
        <v>1</v>
      </c>
      <c r="M4729" s="43">
        <f t="shared" si="586"/>
        <v>0</v>
      </c>
      <c r="N4729" s="43">
        <f t="shared" si="587"/>
        <v>1</v>
      </c>
      <c r="O4729" s="43" t="str">
        <f t="shared" si="588"/>
        <v>B: 1-3%</v>
      </c>
      <c r="P4729" s="45">
        <f t="shared" si="589"/>
        <v>156286</v>
      </c>
      <c r="Q4729" s="45">
        <f>IF(L4729=1,F4729*INDEX(Asumsi!$B$5:$B$7,MATCH(I4729,Asumsi!$A$5:$A$7,0))-H4729,0)</f>
        <v>43502</v>
      </c>
      <c r="R4729" s="46">
        <f>MIN(G4729,INDEX(Asumsi!$C$5:$C$7,MATCH(I4729,Asumsi!$A$5:$A$7,0)))</f>
        <v>0.03</v>
      </c>
      <c r="S4729" s="43">
        <f t="shared" si="590"/>
        <v>0</v>
      </c>
      <c r="T4729" s="45">
        <f t="shared" si="591"/>
        <v>0</v>
      </c>
      <c r="U4729" s="45">
        <f>IF(L4729=1,F4729*INDEX(Asumsi!$B$5:$B$7,MATCH(I4729,Asumsi!$A$5:$A$7,0))-F4729*R4729,0)</f>
        <v>43502.400000000001</v>
      </c>
      <c r="V4729" s="45">
        <f>IF(S4729=1,U4729*(1-Asumsi!$B$10),U4729)</f>
        <v>43502.400000000001</v>
      </c>
    </row>
    <row r="4730" spans="1:22" x14ac:dyDescent="0.35">
      <c r="A4730" s="43">
        <v>47553</v>
      </c>
      <c r="B4730" s="43" t="s">
        <v>202</v>
      </c>
      <c r="C4730" s="43" t="s">
        <v>554</v>
      </c>
      <c r="D4730" s="44">
        <v>40685</v>
      </c>
      <c r="E4730" s="43">
        <v>49</v>
      </c>
      <c r="F4730" s="43">
        <v>41403856</v>
      </c>
      <c r="G4730" s="43">
        <v>0.08</v>
      </c>
      <c r="H4730" s="43">
        <v>3312308</v>
      </c>
      <c r="I4730" s="43" t="s">
        <v>75</v>
      </c>
      <c r="J4730" s="43" t="s">
        <v>136</v>
      </c>
      <c r="K4730" s="43">
        <f t="shared" si="584"/>
        <v>2011</v>
      </c>
      <c r="L4730" s="43">
        <f t="shared" si="585"/>
        <v>1</v>
      </c>
      <c r="M4730" s="43">
        <f t="shared" si="586"/>
        <v>0</v>
      </c>
      <c r="N4730" s="43">
        <f t="shared" si="587"/>
        <v>1</v>
      </c>
      <c r="O4730" s="43" t="str">
        <f t="shared" si="588"/>
        <v>D: 7%+</v>
      </c>
      <c r="P4730" s="45">
        <f t="shared" si="589"/>
        <v>38091548</v>
      </c>
      <c r="Q4730" s="45">
        <f>IF(L4730=1,F4730*INDEX(Asumsi!$B$5:$B$7,MATCH(I4730,Asumsi!$A$5:$A$7,0))-H4730,0)</f>
        <v>9108848.7999999989</v>
      </c>
      <c r="R4730" s="46">
        <f>MIN(G4730,INDEX(Asumsi!$C$5:$C$7,MATCH(I4730,Asumsi!$A$5:$A$7,0)))</f>
        <v>0.03</v>
      </c>
      <c r="S4730" s="43">
        <f t="shared" si="590"/>
        <v>1</v>
      </c>
      <c r="T4730" s="45">
        <f t="shared" si="591"/>
        <v>2070192.8</v>
      </c>
      <c r="U4730" s="45">
        <f>IF(L4730=1,F4730*INDEX(Asumsi!$B$5:$B$7,MATCH(I4730,Asumsi!$A$5:$A$7,0))-F4730*R4730,0)</f>
        <v>11179041.119999999</v>
      </c>
      <c r="V4730" s="45">
        <f>IF(S4730=1,U4730*(1-Asumsi!$B$10),U4730)</f>
        <v>10620089.063999999</v>
      </c>
    </row>
    <row r="4731" spans="1:22" x14ac:dyDescent="0.35">
      <c r="A4731" s="43">
        <v>47584</v>
      </c>
      <c r="B4731" s="43" t="s">
        <v>202</v>
      </c>
      <c r="C4731" s="43" t="s">
        <v>916</v>
      </c>
      <c r="D4731" s="44">
        <v>40386</v>
      </c>
      <c r="E4731" s="43">
        <v>4</v>
      </c>
      <c r="F4731" s="43">
        <v>40380</v>
      </c>
      <c r="G4731" s="43">
        <v>0.03</v>
      </c>
      <c r="H4731" s="43">
        <v>1211</v>
      </c>
      <c r="I4731" s="43" t="s">
        <v>76</v>
      </c>
      <c r="J4731" s="43" t="s">
        <v>149</v>
      </c>
      <c r="K4731" s="43">
        <f t="shared" si="584"/>
        <v>2010</v>
      </c>
      <c r="L4731" s="43">
        <f t="shared" si="585"/>
        <v>1</v>
      </c>
      <c r="M4731" s="43">
        <f t="shared" si="586"/>
        <v>0</v>
      </c>
      <c r="N4731" s="43">
        <f t="shared" si="587"/>
        <v>1</v>
      </c>
      <c r="O4731" s="43" t="str">
        <f t="shared" si="588"/>
        <v>B: 1-3%</v>
      </c>
      <c r="P4731" s="45">
        <f t="shared" si="589"/>
        <v>39169</v>
      </c>
      <c r="Q4731" s="45">
        <f>IF(L4731=1,F4731*INDEX(Asumsi!$B$5:$B$7,MATCH(I4731,Asumsi!$A$5:$A$7,0))-H4731,0)</f>
        <v>10903</v>
      </c>
      <c r="R4731" s="46">
        <f>MIN(G4731,INDEX(Asumsi!$C$5:$C$7,MATCH(I4731,Asumsi!$A$5:$A$7,0)))</f>
        <v>0.03</v>
      </c>
      <c r="S4731" s="43">
        <f t="shared" si="590"/>
        <v>0</v>
      </c>
      <c r="T4731" s="45">
        <f t="shared" si="591"/>
        <v>0</v>
      </c>
      <c r="U4731" s="45">
        <f>IF(L4731=1,F4731*INDEX(Asumsi!$B$5:$B$7,MATCH(I4731,Asumsi!$A$5:$A$7,0))-F4731*R4731,0)</f>
        <v>10902.6</v>
      </c>
      <c r="V4731" s="45">
        <f>IF(S4731=1,U4731*(1-Asumsi!$B$10),U4731)</f>
        <v>10902.6</v>
      </c>
    </row>
    <row r="4732" spans="1:22" x14ac:dyDescent="0.35">
      <c r="A4732" s="43">
        <v>47683</v>
      </c>
      <c r="B4732" s="43" t="s">
        <v>202</v>
      </c>
      <c r="C4732" s="43" t="s">
        <v>552</v>
      </c>
      <c r="D4732" s="44">
        <v>40422</v>
      </c>
      <c r="E4732" s="43">
        <v>38</v>
      </c>
      <c r="F4732" s="43">
        <v>163940</v>
      </c>
      <c r="G4732" s="43">
        <v>0.05</v>
      </c>
      <c r="H4732" s="43">
        <v>8197</v>
      </c>
      <c r="I4732" s="43" t="s">
        <v>76</v>
      </c>
      <c r="J4732" s="43" t="s">
        <v>138</v>
      </c>
      <c r="K4732" s="43">
        <f t="shared" si="584"/>
        <v>2010</v>
      </c>
      <c r="L4732" s="43">
        <f t="shared" si="585"/>
        <v>1</v>
      </c>
      <c r="M4732" s="43">
        <f t="shared" si="586"/>
        <v>0</v>
      </c>
      <c r="N4732" s="43">
        <f t="shared" si="587"/>
        <v>1</v>
      </c>
      <c r="O4732" s="43" t="str">
        <f t="shared" si="588"/>
        <v>C: 4-6%</v>
      </c>
      <c r="P4732" s="45">
        <f t="shared" si="589"/>
        <v>155743</v>
      </c>
      <c r="Q4732" s="45">
        <f>IF(L4732=1,F4732*INDEX(Asumsi!$B$5:$B$7,MATCH(I4732,Asumsi!$A$5:$A$7,0))-H4732,0)</f>
        <v>40985</v>
      </c>
      <c r="R4732" s="46">
        <f>MIN(G4732,INDEX(Asumsi!$C$5:$C$7,MATCH(I4732,Asumsi!$A$5:$A$7,0)))</f>
        <v>0.05</v>
      </c>
      <c r="S4732" s="43">
        <f t="shared" si="590"/>
        <v>0</v>
      </c>
      <c r="T4732" s="45">
        <f t="shared" si="591"/>
        <v>0</v>
      </c>
      <c r="U4732" s="45">
        <f>IF(L4732=1,F4732*INDEX(Asumsi!$B$5:$B$7,MATCH(I4732,Asumsi!$A$5:$A$7,0))-F4732*R4732,0)</f>
        <v>40985</v>
      </c>
      <c r="V4732" s="45">
        <f>IF(S4732=1,U4732*(1-Asumsi!$B$10),U4732)</f>
        <v>40985</v>
      </c>
    </row>
    <row r="4733" spans="1:22" x14ac:dyDescent="0.35">
      <c r="A4733" s="43">
        <v>47872</v>
      </c>
      <c r="B4733" s="43" t="s">
        <v>202</v>
      </c>
      <c r="C4733" s="43" t="s">
        <v>566</v>
      </c>
      <c r="D4733" s="44">
        <v>39976</v>
      </c>
      <c r="E4733" s="43">
        <v>38</v>
      </c>
      <c r="F4733" s="43">
        <v>3512540</v>
      </c>
      <c r="G4733" s="43">
        <v>0.09</v>
      </c>
      <c r="H4733" s="43">
        <v>316129</v>
      </c>
      <c r="I4733" s="43" t="s">
        <v>76</v>
      </c>
      <c r="J4733" s="43" t="s">
        <v>141</v>
      </c>
      <c r="K4733" s="43">
        <f t="shared" si="584"/>
        <v>2009</v>
      </c>
      <c r="L4733" s="43">
        <f t="shared" si="585"/>
        <v>1</v>
      </c>
      <c r="M4733" s="43">
        <f t="shared" si="586"/>
        <v>0</v>
      </c>
      <c r="N4733" s="43">
        <f t="shared" si="587"/>
        <v>1</v>
      </c>
      <c r="O4733" s="43" t="str">
        <f t="shared" si="588"/>
        <v>D: 7%+</v>
      </c>
      <c r="P4733" s="45">
        <f t="shared" si="589"/>
        <v>3196411</v>
      </c>
      <c r="Q4733" s="45">
        <f>IF(L4733=1,F4733*INDEX(Asumsi!$B$5:$B$7,MATCH(I4733,Asumsi!$A$5:$A$7,0))-H4733,0)</f>
        <v>737633</v>
      </c>
      <c r="R4733" s="46">
        <f>MIN(G4733,INDEX(Asumsi!$C$5:$C$7,MATCH(I4733,Asumsi!$A$5:$A$7,0)))</f>
        <v>0.05</v>
      </c>
      <c r="S4733" s="43">
        <f t="shared" si="590"/>
        <v>1</v>
      </c>
      <c r="T4733" s="45">
        <f t="shared" si="591"/>
        <v>140501.59999999998</v>
      </c>
      <c r="U4733" s="45">
        <f>IF(L4733=1,F4733*INDEX(Asumsi!$B$5:$B$7,MATCH(I4733,Asumsi!$A$5:$A$7,0))-F4733*R4733,0)</f>
        <v>878135</v>
      </c>
      <c r="V4733" s="45">
        <f>IF(S4733=1,U4733*(1-Asumsi!$B$10),U4733)</f>
        <v>834228.25</v>
      </c>
    </row>
    <row r="4734" spans="1:22" x14ac:dyDescent="0.35">
      <c r="A4734" s="43">
        <v>47877</v>
      </c>
      <c r="B4734" s="43" t="s">
        <v>202</v>
      </c>
      <c r="C4734" s="43" t="s">
        <v>918</v>
      </c>
      <c r="D4734" s="44">
        <v>40053</v>
      </c>
      <c r="E4734" s="43">
        <v>16</v>
      </c>
      <c r="F4734" s="43">
        <v>546720</v>
      </c>
      <c r="G4734" s="43">
        <v>0.04</v>
      </c>
      <c r="H4734" s="43">
        <v>21869</v>
      </c>
      <c r="I4734" s="43" t="s">
        <v>76</v>
      </c>
      <c r="J4734" s="43" t="s">
        <v>148</v>
      </c>
      <c r="K4734" s="43">
        <f t="shared" si="584"/>
        <v>2009</v>
      </c>
      <c r="L4734" s="43">
        <f t="shared" si="585"/>
        <v>1</v>
      </c>
      <c r="M4734" s="43">
        <f t="shared" si="586"/>
        <v>0</v>
      </c>
      <c r="N4734" s="43">
        <f t="shared" si="587"/>
        <v>1</v>
      </c>
      <c r="O4734" s="43" t="str">
        <f t="shared" si="588"/>
        <v>C: 4-6%</v>
      </c>
      <c r="P4734" s="45">
        <f t="shared" si="589"/>
        <v>524851</v>
      </c>
      <c r="Q4734" s="45">
        <f>IF(L4734=1,F4734*INDEX(Asumsi!$B$5:$B$7,MATCH(I4734,Asumsi!$A$5:$A$7,0))-H4734,0)</f>
        <v>142147</v>
      </c>
      <c r="R4734" s="46">
        <f>MIN(G4734,INDEX(Asumsi!$C$5:$C$7,MATCH(I4734,Asumsi!$A$5:$A$7,0)))</f>
        <v>0.04</v>
      </c>
      <c r="S4734" s="43">
        <f t="shared" si="590"/>
        <v>0</v>
      </c>
      <c r="T4734" s="45">
        <f t="shared" si="591"/>
        <v>0</v>
      </c>
      <c r="U4734" s="45">
        <f>IF(L4734=1,F4734*INDEX(Asumsi!$B$5:$B$7,MATCH(I4734,Asumsi!$A$5:$A$7,0))-F4734*R4734,0)</f>
        <v>142147.20000000001</v>
      </c>
      <c r="V4734" s="45">
        <f>IF(S4734=1,U4734*(1-Asumsi!$B$10),U4734)</f>
        <v>142147.20000000001</v>
      </c>
    </row>
    <row r="4735" spans="1:22" x14ac:dyDescent="0.35">
      <c r="A4735" s="43">
        <v>47879</v>
      </c>
      <c r="B4735" s="43" t="s">
        <v>202</v>
      </c>
      <c r="C4735" s="43" t="s">
        <v>918</v>
      </c>
      <c r="D4735" s="44">
        <v>40919</v>
      </c>
      <c r="E4735" s="43">
        <v>19</v>
      </c>
      <c r="F4735" s="43">
        <v>345080</v>
      </c>
      <c r="G4735" s="43">
        <v>0.08</v>
      </c>
      <c r="H4735" s="43">
        <v>27606</v>
      </c>
      <c r="I4735" s="43" t="s">
        <v>76</v>
      </c>
      <c r="J4735" s="43" t="s">
        <v>145</v>
      </c>
      <c r="K4735" s="43">
        <f t="shared" si="584"/>
        <v>2012</v>
      </c>
      <c r="L4735" s="43">
        <f t="shared" si="585"/>
        <v>1</v>
      </c>
      <c r="M4735" s="43">
        <f t="shared" si="586"/>
        <v>0</v>
      </c>
      <c r="N4735" s="43">
        <f t="shared" si="587"/>
        <v>1</v>
      </c>
      <c r="O4735" s="43" t="str">
        <f t="shared" si="588"/>
        <v>D: 7%+</v>
      </c>
      <c r="P4735" s="45">
        <f t="shared" si="589"/>
        <v>317474</v>
      </c>
      <c r="Q4735" s="45">
        <f>IF(L4735=1,F4735*INDEX(Asumsi!$B$5:$B$7,MATCH(I4735,Asumsi!$A$5:$A$7,0))-H4735,0)</f>
        <v>75918</v>
      </c>
      <c r="R4735" s="46">
        <f>MIN(G4735,INDEX(Asumsi!$C$5:$C$7,MATCH(I4735,Asumsi!$A$5:$A$7,0)))</f>
        <v>0.05</v>
      </c>
      <c r="S4735" s="43">
        <f t="shared" si="590"/>
        <v>1</v>
      </c>
      <c r="T4735" s="45">
        <f t="shared" si="591"/>
        <v>10352.4</v>
      </c>
      <c r="U4735" s="45">
        <f>IF(L4735=1,F4735*INDEX(Asumsi!$B$5:$B$7,MATCH(I4735,Asumsi!$A$5:$A$7,0))-F4735*R4735,0)</f>
        <v>86270</v>
      </c>
      <c r="V4735" s="45">
        <f>IF(S4735=1,U4735*(1-Asumsi!$B$10),U4735)</f>
        <v>81956.5</v>
      </c>
    </row>
    <row r="4736" spans="1:22" x14ac:dyDescent="0.35">
      <c r="A4736" s="43">
        <v>47910</v>
      </c>
      <c r="B4736" s="43" t="s">
        <v>209</v>
      </c>
      <c r="C4736" s="43" t="s">
        <v>566</v>
      </c>
      <c r="D4736" s="44">
        <v>40040</v>
      </c>
      <c r="E4736" s="43">
        <v>30</v>
      </c>
      <c r="F4736" s="43">
        <v>10581140</v>
      </c>
      <c r="G4736" s="43">
        <v>0.08</v>
      </c>
      <c r="H4736" s="43">
        <v>846491</v>
      </c>
      <c r="I4736" s="43" t="s">
        <v>76</v>
      </c>
      <c r="J4736" s="43" t="s">
        <v>140</v>
      </c>
      <c r="K4736" s="43">
        <f t="shared" si="584"/>
        <v>2009</v>
      </c>
      <c r="L4736" s="43">
        <f t="shared" si="585"/>
        <v>0</v>
      </c>
      <c r="M4736" s="43">
        <f t="shared" si="586"/>
        <v>1</v>
      </c>
      <c r="N4736" s="43">
        <f t="shared" si="587"/>
        <v>1</v>
      </c>
      <c r="O4736" s="43" t="str">
        <f t="shared" si="588"/>
        <v>D: 7%+</v>
      </c>
      <c r="P4736" s="45">
        <f t="shared" si="589"/>
        <v>0</v>
      </c>
      <c r="Q4736" s="45">
        <f>IF(L4736=1,F4736*INDEX(Asumsi!$B$5:$B$7,MATCH(I4736,Asumsi!$A$5:$A$7,0))-H4736,0)</f>
        <v>0</v>
      </c>
      <c r="R4736" s="46">
        <f>MIN(G4736,INDEX(Asumsi!$C$5:$C$7,MATCH(I4736,Asumsi!$A$5:$A$7,0)))</f>
        <v>0.05</v>
      </c>
      <c r="S4736" s="43">
        <f t="shared" si="590"/>
        <v>1</v>
      </c>
      <c r="T4736" s="45">
        <f t="shared" si="591"/>
        <v>0</v>
      </c>
      <c r="U4736" s="45">
        <f>IF(L4736=1,F4736*INDEX(Asumsi!$B$5:$B$7,MATCH(I4736,Asumsi!$A$5:$A$7,0))-F4736*R4736,0)</f>
        <v>0</v>
      </c>
      <c r="V4736" s="45">
        <f>IF(S4736=1,U4736*(1-Asumsi!$B$10),U4736)</f>
        <v>0</v>
      </c>
    </row>
    <row r="4737" spans="1:22" x14ac:dyDescent="0.35">
      <c r="A4737" s="43">
        <v>47972</v>
      </c>
      <c r="B4737" s="43" t="s">
        <v>202</v>
      </c>
      <c r="C4737" s="43" t="s">
        <v>606</v>
      </c>
      <c r="D4737" s="44">
        <v>40462</v>
      </c>
      <c r="E4737" s="43">
        <v>46</v>
      </c>
      <c r="F4737" s="43">
        <v>15371240</v>
      </c>
      <c r="G4737" s="43">
        <v>0.02</v>
      </c>
      <c r="H4737" s="43">
        <v>307425</v>
      </c>
      <c r="I4737" s="43" t="s">
        <v>76</v>
      </c>
      <c r="J4737" s="43" t="s">
        <v>140</v>
      </c>
      <c r="K4737" s="43">
        <f t="shared" si="584"/>
        <v>2010</v>
      </c>
      <c r="L4737" s="43">
        <f t="shared" si="585"/>
        <v>1</v>
      </c>
      <c r="M4737" s="43">
        <f t="shared" si="586"/>
        <v>0</v>
      </c>
      <c r="N4737" s="43">
        <f t="shared" si="587"/>
        <v>1</v>
      </c>
      <c r="O4737" s="43" t="str">
        <f t="shared" si="588"/>
        <v>B: 1-3%</v>
      </c>
      <c r="P4737" s="45">
        <f t="shared" si="589"/>
        <v>15063815</v>
      </c>
      <c r="Q4737" s="45">
        <f>IF(L4737=1,F4737*INDEX(Asumsi!$B$5:$B$7,MATCH(I4737,Asumsi!$A$5:$A$7,0))-H4737,0)</f>
        <v>4303947</v>
      </c>
      <c r="R4737" s="46">
        <f>MIN(G4737,INDEX(Asumsi!$C$5:$C$7,MATCH(I4737,Asumsi!$A$5:$A$7,0)))</f>
        <v>0.02</v>
      </c>
      <c r="S4737" s="43">
        <f t="shared" si="590"/>
        <v>0</v>
      </c>
      <c r="T4737" s="45">
        <f t="shared" si="591"/>
        <v>0</v>
      </c>
      <c r="U4737" s="45">
        <f>IF(L4737=1,F4737*INDEX(Asumsi!$B$5:$B$7,MATCH(I4737,Asumsi!$A$5:$A$7,0))-F4737*R4737,0)</f>
        <v>4303947.2</v>
      </c>
      <c r="V4737" s="45">
        <f>IF(S4737=1,U4737*(1-Asumsi!$B$10),U4737)</f>
        <v>4303947.2</v>
      </c>
    </row>
    <row r="4738" spans="1:22" x14ac:dyDescent="0.35">
      <c r="A4738" s="43">
        <v>48192</v>
      </c>
      <c r="B4738" s="43" t="s">
        <v>202</v>
      </c>
      <c r="C4738" s="43" t="s">
        <v>928</v>
      </c>
      <c r="D4738" s="44">
        <v>40163</v>
      </c>
      <c r="E4738" s="43">
        <v>15</v>
      </c>
      <c r="F4738" s="43">
        <v>4555340</v>
      </c>
      <c r="G4738" s="43">
        <v>0</v>
      </c>
      <c r="H4738" s="43">
        <v>0</v>
      </c>
      <c r="I4738" s="43" t="s">
        <v>75</v>
      </c>
      <c r="J4738" s="43" t="s">
        <v>143</v>
      </c>
      <c r="K4738" s="43">
        <f t="shared" ref="K4738:K4801" si="592">YEAR(D4738)</f>
        <v>2009</v>
      </c>
      <c r="L4738" s="43">
        <f t="shared" ref="L4738:L4801" si="593">IF(B4738="Order Finished",1,0)</f>
        <v>1</v>
      </c>
      <c r="M4738" s="43">
        <f t="shared" ref="M4738:M4801" si="594">IF(B4738="Order Returned",1,0)</f>
        <v>0</v>
      </c>
      <c r="N4738" s="43">
        <f t="shared" ref="N4738:N4801" si="595">IF(B4738="Order Cancelled",0,1)</f>
        <v>1</v>
      </c>
      <c r="O4738" s="43" t="str">
        <f t="shared" ref="O4738:O4801" si="596">IF(G4738=0,"A: 0%",IF(G4738&lt;=0.03,"B: 1-3%",IF(G4738&lt;=0.06,"C: 4-6%","D: 7%+")))</f>
        <v>A: 0%</v>
      </c>
      <c r="P4738" s="45">
        <f t="shared" ref="P4738:P4801" si="597">IF(L4738=1,F4738-H4738,0)</f>
        <v>4555340</v>
      </c>
      <c r="Q4738" s="45">
        <f>IF(L4738=1,F4738*INDEX(Asumsi!$B$5:$B$7,MATCH(I4738,Asumsi!$A$5:$A$7,0))-H4738,0)</f>
        <v>1366602</v>
      </c>
      <c r="R4738" s="46">
        <f>MIN(G4738,INDEX(Asumsi!$C$5:$C$7,MATCH(I4738,Asumsi!$A$5:$A$7,0)))</f>
        <v>0</v>
      </c>
      <c r="S4738" s="43">
        <f t="shared" ref="S4738:S4801" si="598">IF(G4738&gt;R4738,1,0)</f>
        <v>0</v>
      </c>
      <c r="T4738" s="45">
        <f t="shared" ref="T4738:T4801" si="599">IF(L4738=1,F4738*(G4738-R4738),0)</f>
        <v>0</v>
      </c>
      <c r="U4738" s="45">
        <f>IF(L4738=1,F4738*INDEX(Asumsi!$B$5:$B$7,MATCH(I4738,Asumsi!$A$5:$A$7,0))-F4738*R4738,0)</f>
        <v>1366602</v>
      </c>
      <c r="V4738" s="45">
        <f>IF(S4738=1,U4738*(1-Asumsi!$B$10),U4738)</f>
        <v>1366602</v>
      </c>
    </row>
    <row r="4739" spans="1:22" x14ac:dyDescent="0.35">
      <c r="A4739" s="43">
        <v>48288</v>
      </c>
      <c r="B4739" s="43" t="s">
        <v>202</v>
      </c>
      <c r="C4739" s="43" t="s">
        <v>580</v>
      </c>
      <c r="D4739" s="44">
        <v>40746</v>
      </c>
      <c r="E4739" s="43">
        <v>25</v>
      </c>
      <c r="F4739" s="43">
        <v>6616560</v>
      </c>
      <c r="G4739" s="43">
        <v>0.08</v>
      </c>
      <c r="H4739" s="43">
        <v>529325</v>
      </c>
      <c r="I4739" s="43" t="s">
        <v>75</v>
      </c>
      <c r="J4739" s="43" t="s">
        <v>143</v>
      </c>
      <c r="K4739" s="43">
        <f t="shared" si="592"/>
        <v>2011</v>
      </c>
      <c r="L4739" s="43">
        <f t="shared" si="593"/>
        <v>1</v>
      </c>
      <c r="M4739" s="43">
        <f t="shared" si="594"/>
        <v>0</v>
      </c>
      <c r="N4739" s="43">
        <f t="shared" si="595"/>
        <v>1</v>
      </c>
      <c r="O4739" s="43" t="str">
        <f t="shared" si="596"/>
        <v>D: 7%+</v>
      </c>
      <c r="P4739" s="45">
        <f t="shared" si="597"/>
        <v>6087235</v>
      </c>
      <c r="Q4739" s="45">
        <f>IF(L4739=1,F4739*INDEX(Asumsi!$B$5:$B$7,MATCH(I4739,Asumsi!$A$5:$A$7,0))-H4739,0)</f>
        <v>1455643</v>
      </c>
      <c r="R4739" s="46">
        <f>MIN(G4739,INDEX(Asumsi!$C$5:$C$7,MATCH(I4739,Asumsi!$A$5:$A$7,0)))</f>
        <v>0.03</v>
      </c>
      <c r="S4739" s="43">
        <f t="shared" si="598"/>
        <v>1</v>
      </c>
      <c r="T4739" s="45">
        <f t="shared" si="599"/>
        <v>330828</v>
      </c>
      <c r="U4739" s="45">
        <f>IF(L4739=1,F4739*INDEX(Asumsi!$B$5:$B$7,MATCH(I4739,Asumsi!$A$5:$A$7,0))-F4739*R4739,0)</f>
        <v>1786471.2</v>
      </c>
      <c r="V4739" s="45">
        <f>IF(S4739=1,U4739*(1-Asumsi!$B$10),U4739)</f>
        <v>1697147.64</v>
      </c>
    </row>
    <row r="4740" spans="1:22" x14ac:dyDescent="0.35">
      <c r="A4740" s="43">
        <v>48293</v>
      </c>
      <c r="B4740" s="43" t="s">
        <v>209</v>
      </c>
      <c r="C4740" s="43" t="s">
        <v>925</v>
      </c>
      <c r="D4740" s="44">
        <v>41008</v>
      </c>
      <c r="E4740" s="43">
        <v>47</v>
      </c>
      <c r="F4740" s="43">
        <v>741200</v>
      </c>
      <c r="G4740" s="43">
        <v>0.03</v>
      </c>
      <c r="H4740" s="43">
        <v>22236</v>
      </c>
      <c r="I4740" s="43" t="s">
        <v>76</v>
      </c>
      <c r="J4740" s="43" t="s">
        <v>146</v>
      </c>
      <c r="K4740" s="43">
        <f t="shared" si="592"/>
        <v>2012</v>
      </c>
      <c r="L4740" s="43">
        <f t="shared" si="593"/>
        <v>0</v>
      </c>
      <c r="M4740" s="43">
        <f t="shared" si="594"/>
        <v>1</v>
      </c>
      <c r="N4740" s="43">
        <f t="shared" si="595"/>
        <v>1</v>
      </c>
      <c r="O4740" s="43" t="str">
        <f t="shared" si="596"/>
        <v>B: 1-3%</v>
      </c>
      <c r="P4740" s="45">
        <f t="shared" si="597"/>
        <v>0</v>
      </c>
      <c r="Q4740" s="45">
        <f>IF(L4740=1,F4740*INDEX(Asumsi!$B$5:$B$7,MATCH(I4740,Asumsi!$A$5:$A$7,0))-H4740,0)</f>
        <v>0</v>
      </c>
      <c r="R4740" s="46">
        <f>MIN(G4740,INDEX(Asumsi!$C$5:$C$7,MATCH(I4740,Asumsi!$A$5:$A$7,0)))</f>
        <v>0.03</v>
      </c>
      <c r="S4740" s="43">
        <f t="shared" si="598"/>
        <v>0</v>
      </c>
      <c r="T4740" s="45">
        <f t="shared" si="599"/>
        <v>0</v>
      </c>
      <c r="U4740" s="45">
        <f>IF(L4740=1,F4740*INDEX(Asumsi!$B$5:$B$7,MATCH(I4740,Asumsi!$A$5:$A$7,0))-F4740*R4740,0)</f>
        <v>0</v>
      </c>
      <c r="V4740" s="45">
        <f>IF(S4740=1,U4740*(1-Asumsi!$B$10),U4740)</f>
        <v>0</v>
      </c>
    </row>
    <row r="4741" spans="1:22" x14ac:dyDescent="0.35">
      <c r="A4741" s="43">
        <v>48294</v>
      </c>
      <c r="B4741" s="43" t="s">
        <v>202</v>
      </c>
      <c r="C4741" s="43" t="s">
        <v>602</v>
      </c>
      <c r="D4741" s="44">
        <v>40324</v>
      </c>
      <c r="E4741" s="43">
        <v>43</v>
      </c>
      <c r="F4741" s="43">
        <v>8144020</v>
      </c>
      <c r="G4741" s="43">
        <v>0.01</v>
      </c>
      <c r="H4741" s="43">
        <v>81440</v>
      </c>
      <c r="I4741" s="43" t="s">
        <v>76</v>
      </c>
      <c r="J4741" s="43" t="s">
        <v>141</v>
      </c>
      <c r="K4741" s="43">
        <f t="shared" si="592"/>
        <v>2010</v>
      </c>
      <c r="L4741" s="43">
        <f t="shared" si="593"/>
        <v>1</v>
      </c>
      <c r="M4741" s="43">
        <f t="shared" si="594"/>
        <v>0</v>
      </c>
      <c r="N4741" s="43">
        <f t="shared" si="595"/>
        <v>1</v>
      </c>
      <c r="O4741" s="43" t="str">
        <f t="shared" si="596"/>
        <v>B: 1-3%</v>
      </c>
      <c r="P4741" s="45">
        <f t="shared" si="597"/>
        <v>8062580</v>
      </c>
      <c r="Q4741" s="45">
        <f>IF(L4741=1,F4741*INDEX(Asumsi!$B$5:$B$7,MATCH(I4741,Asumsi!$A$5:$A$7,0))-H4741,0)</f>
        <v>2361766</v>
      </c>
      <c r="R4741" s="46">
        <f>MIN(G4741,INDEX(Asumsi!$C$5:$C$7,MATCH(I4741,Asumsi!$A$5:$A$7,0)))</f>
        <v>0.01</v>
      </c>
      <c r="S4741" s="43">
        <f t="shared" si="598"/>
        <v>0</v>
      </c>
      <c r="T4741" s="45">
        <f t="shared" si="599"/>
        <v>0</v>
      </c>
      <c r="U4741" s="45">
        <f>IF(L4741=1,F4741*INDEX(Asumsi!$B$5:$B$7,MATCH(I4741,Asumsi!$A$5:$A$7,0))-F4741*R4741,0)</f>
        <v>2361765.7999999998</v>
      </c>
      <c r="V4741" s="45">
        <f>IF(S4741=1,U4741*(1-Asumsi!$B$10),U4741)</f>
        <v>2361765.7999999998</v>
      </c>
    </row>
    <row r="4742" spans="1:22" x14ac:dyDescent="0.35">
      <c r="A4742" s="43">
        <v>48322</v>
      </c>
      <c r="B4742" s="43" t="s">
        <v>202</v>
      </c>
      <c r="C4742" s="43" t="s">
        <v>932</v>
      </c>
      <c r="D4742" s="44">
        <v>40972</v>
      </c>
      <c r="E4742" s="43">
        <v>14</v>
      </c>
      <c r="F4742" s="43">
        <v>82740</v>
      </c>
      <c r="G4742" s="43">
        <v>0.05</v>
      </c>
      <c r="H4742" s="43">
        <v>4137</v>
      </c>
      <c r="I4742" s="43" t="s">
        <v>76</v>
      </c>
      <c r="J4742" s="43" t="s">
        <v>147</v>
      </c>
      <c r="K4742" s="43">
        <f t="shared" si="592"/>
        <v>2012</v>
      </c>
      <c r="L4742" s="43">
        <f t="shared" si="593"/>
        <v>1</v>
      </c>
      <c r="M4742" s="43">
        <f t="shared" si="594"/>
        <v>0</v>
      </c>
      <c r="N4742" s="43">
        <f t="shared" si="595"/>
        <v>1</v>
      </c>
      <c r="O4742" s="43" t="str">
        <f t="shared" si="596"/>
        <v>C: 4-6%</v>
      </c>
      <c r="P4742" s="45">
        <f t="shared" si="597"/>
        <v>78603</v>
      </c>
      <c r="Q4742" s="45">
        <f>IF(L4742=1,F4742*INDEX(Asumsi!$B$5:$B$7,MATCH(I4742,Asumsi!$A$5:$A$7,0))-H4742,0)</f>
        <v>20685</v>
      </c>
      <c r="R4742" s="46">
        <f>MIN(G4742,INDEX(Asumsi!$C$5:$C$7,MATCH(I4742,Asumsi!$A$5:$A$7,0)))</f>
        <v>0.05</v>
      </c>
      <c r="S4742" s="43">
        <f t="shared" si="598"/>
        <v>0</v>
      </c>
      <c r="T4742" s="45">
        <f t="shared" si="599"/>
        <v>0</v>
      </c>
      <c r="U4742" s="45">
        <f>IF(L4742=1,F4742*INDEX(Asumsi!$B$5:$B$7,MATCH(I4742,Asumsi!$A$5:$A$7,0))-F4742*R4742,0)</f>
        <v>20685</v>
      </c>
      <c r="V4742" s="45">
        <f>IF(S4742=1,U4742*(1-Asumsi!$B$10),U4742)</f>
        <v>20685</v>
      </c>
    </row>
    <row r="4743" spans="1:22" x14ac:dyDescent="0.35">
      <c r="A4743" s="43">
        <v>48353</v>
      </c>
      <c r="B4743" s="43" t="s">
        <v>209</v>
      </c>
      <c r="C4743" s="43" t="s">
        <v>923</v>
      </c>
      <c r="D4743" s="44">
        <v>41258</v>
      </c>
      <c r="E4743" s="43">
        <v>18</v>
      </c>
      <c r="F4743" s="43">
        <v>142440</v>
      </c>
      <c r="G4743" s="43">
        <v>0.04</v>
      </c>
      <c r="H4743" s="43">
        <v>5698</v>
      </c>
      <c r="I4743" s="43" t="s">
        <v>76</v>
      </c>
      <c r="J4743" s="43" t="s">
        <v>147</v>
      </c>
      <c r="K4743" s="43">
        <f t="shared" si="592"/>
        <v>2012</v>
      </c>
      <c r="L4743" s="43">
        <f t="shared" si="593"/>
        <v>0</v>
      </c>
      <c r="M4743" s="43">
        <f t="shared" si="594"/>
        <v>1</v>
      </c>
      <c r="N4743" s="43">
        <f t="shared" si="595"/>
        <v>1</v>
      </c>
      <c r="O4743" s="43" t="str">
        <f t="shared" si="596"/>
        <v>C: 4-6%</v>
      </c>
      <c r="P4743" s="45">
        <f t="shared" si="597"/>
        <v>0</v>
      </c>
      <c r="Q4743" s="45">
        <f>IF(L4743=1,F4743*INDEX(Asumsi!$B$5:$B$7,MATCH(I4743,Asumsi!$A$5:$A$7,0))-H4743,0)</f>
        <v>0</v>
      </c>
      <c r="R4743" s="46">
        <f>MIN(G4743,INDEX(Asumsi!$C$5:$C$7,MATCH(I4743,Asumsi!$A$5:$A$7,0)))</f>
        <v>0.04</v>
      </c>
      <c r="S4743" s="43">
        <f t="shared" si="598"/>
        <v>0</v>
      </c>
      <c r="T4743" s="45">
        <f t="shared" si="599"/>
        <v>0</v>
      </c>
      <c r="U4743" s="45">
        <f>IF(L4743=1,F4743*INDEX(Asumsi!$B$5:$B$7,MATCH(I4743,Asumsi!$A$5:$A$7,0))-F4743*R4743,0)</f>
        <v>0</v>
      </c>
      <c r="V4743" s="45">
        <f>IF(S4743=1,U4743*(1-Asumsi!$B$10),U4743)</f>
        <v>0</v>
      </c>
    </row>
    <row r="4744" spans="1:22" x14ac:dyDescent="0.35">
      <c r="A4744" s="43">
        <v>48420</v>
      </c>
      <c r="B4744" s="43" t="s">
        <v>202</v>
      </c>
      <c r="C4744" s="43" t="s">
        <v>593</v>
      </c>
      <c r="D4744" s="44">
        <v>40097</v>
      </c>
      <c r="E4744" s="43">
        <v>46</v>
      </c>
      <c r="F4744" s="43">
        <v>1726520</v>
      </c>
      <c r="G4744" s="43">
        <v>0.09</v>
      </c>
      <c r="H4744" s="43">
        <v>155387</v>
      </c>
      <c r="I4744" s="43" t="s">
        <v>75</v>
      </c>
      <c r="J4744" s="43" t="s">
        <v>144</v>
      </c>
      <c r="K4744" s="43">
        <f t="shared" si="592"/>
        <v>2009</v>
      </c>
      <c r="L4744" s="43">
        <f t="shared" si="593"/>
        <v>1</v>
      </c>
      <c r="M4744" s="43">
        <f t="shared" si="594"/>
        <v>0</v>
      </c>
      <c r="N4744" s="43">
        <f t="shared" si="595"/>
        <v>1</v>
      </c>
      <c r="O4744" s="43" t="str">
        <f t="shared" si="596"/>
        <v>D: 7%+</v>
      </c>
      <c r="P4744" s="45">
        <f t="shared" si="597"/>
        <v>1571133</v>
      </c>
      <c r="Q4744" s="45">
        <f>IF(L4744=1,F4744*INDEX(Asumsi!$B$5:$B$7,MATCH(I4744,Asumsi!$A$5:$A$7,0))-H4744,0)</f>
        <v>362569</v>
      </c>
      <c r="R4744" s="46">
        <f>MIN(G4744,INDEX(Asumsi!$C$5:$C$7,MATCH(I4744,Asumsi!$A$5:$A$7,0)))</f>
        <v>0.03</v>
      </c>
      <c r="S4744" s="43">
        <f t="shared" si="598"/>
        <v>1</v>
      </c>
      <c r="T4744" s="45">
        <f t="shared" si="599"/>
        <v>103591.2</v>
      </c>
      <c r="U4744" s="45">
        <f>IF(L4744=1,F4744*INDEX(Asumsi!$B$5:$B$7,MATCH(I4744,Asumsi!$A$5:$A$7,0))-F4744*R4744,0)</f>
        <v>466160.4</v>
      </c>
      <c r="V4744" s="45">
        <f>IF(S4744=1,U4744*(1-Asumsi!$B$10),U4744)</f>
        <v>442852.38</v>
      </c>
    </row>
    <row r="4745" spans="1:22" x14ac:dyDescent="0.35">
      <c r="A4745" s="43">
        <v>48512</v>
      </c>
      <c r="B4745" s="43" t="s">
        <v>202</v>
      </c>
      <c r="C4745" s="43" t="s">
        <v>924</v>
      </c>
      <c r="D4745" s="44">
        <v>40758</v>
      </c>
      <c r="E4745" s="43">
        <v>48</v>
      </c>
      <c r="F4745" s="43">
        <v>477580</v>
      </c>
      <c r="G4745" s="43">
        <v>0.04</v>
      </c>
      <c r="H4745" s="43">
        <v>19103</v>
      </c>
      <c r="I4745" s="43" t="s">
        <v>76</v>
      </c>
      <c r="J4745" s="43" t="s">
        <v>145</v>
      </c>
      <c r="K4745" s="43">
        <f t="shared" si="592"/>
        <v>2011</v>
      </c>
      <c r="L4745" s="43">
        <f t="shared" si="593"/>
        <v>1</v>
      </c>
      <c r="M4745" s="43">
        <f t="shared" si="594"/>
        <v>0</v>
      </c>
      <c r="N4745" s="43">
        <f t="shared" si="595"/>
        <v>1</v>
      </c>
      <c r="O4745" s="43" t="str">
        <f t="shared" si="596"/>
        <v>C: 4-6%</v>
      </c>
      <c r="P4745" s="45">
        <f t="shared" si="597"/>
        <v>458477</v>
      </c>
      <c r="Q4745" s="45">
        <f>IF(L4745=1,F4745*INDEX(Asumsi!$B$5:$B$7,MATCH(I4745,Asumsi!$A$5:$A$7,0))-H4745,0)</f>
        <v>124171</v>
      </c>
      <c r="R4745" s="46">
        <f>MIN(G4745,INDEX(Asumsi!$C$5:$C$7,MATCH(I4745,Asumsi!$A$5:$A$7,0)))</f>
        <v>0.04</v>
      </c>
      <c r="S4745" s="43">
        <f t="shared" si="598"/>
        <v>0</v>
      </c>
      <c r="T4745" s="45">
        <f t="shared" si="599"/>
        <v>0</v>
      </c>
      <c r="U4745" s="45">
        <f>IF(L4745=1,F4745*INDEX(Asumsi!$B$5:$B$7,MATCH(I4745,Asumsi!$A$5:$A$7,0))-F4745*R4745,0)</f>
        <v>124170.8</v>
      </c>
      <c r="V4745" s="45">
        <f>IF(S4745=1,U4745*(1-Asumsi!$B$10),U4745)</f>
        <v>124170.8</v>
      </c>
    </row>
    <row r="4746" spans="1:22" x14ac:dyDescent="0.35">
      <c r="A4746" s="43">
        <v>48641</v>
      </c>
      <c r="B4746" s="43" t="s">
        <v>202</v>
      </c>
      <c r="C4746" s="43" t="s">
        <v>625</v>
      </c>
      <c r="D4746" s="44">
        <v>40882</v>
      </c>
      <c r="E4746" s="43">
        <v>13</v>
      </c>
      <c r="F4746" s="43">
        <v>133660</v>
      </c>
      <c r="G4746" s="43">
        <v>0</v>
      </c>
      <c r="H4746" s="43">
        <v>0</v>
      </c>
      <c r="I4746" s="43" t="s">
        <v>76</v>
      </c>
      <c r="J4746" s="43" t="s">
        <v>145</v>
      </c>
      <c r="K4746" s="43">
        <f t="shared" si="592"/>
        <v>2011</v>
      </c>
      <c r="L4746" s="43">
        <f t="shared" si="593"/>
        <v>1</v>
      </c>
      <c r="M4746" s="43">
        <f t="shared" si="594"/>
        <v>0</v>
      </c>
      <c r="N4746" s="43">
        <f t="shared" si="595"/>
        <v>1</v>
      </c>
      <c r="O4746" s="43" t="str">
        <f t="shared" si="596"/>
        <v>A: 0%</v>
      </c>
      <c r="P4746" s="45">
        <f t="shared" si="597"/>
        <v>133660</v>
      </c>
      <c r="Q4746" s="45">
        <f>IF(L4746=1,F4746*INDEX(Asumsi!$B$5:$B$7,MATCH(I4746,Asumsi!$A$5:$A$7,0))-H4746,0)</f>
        <v>40098</v>
      </c>
      <c r="R4746" s="46">
        <f>MIN(G4746,INDEX(Asumsi!$C$5:$C$7,MATCH(I4746,Asumsi!$A$5:$A$7,0)))</f>
        <v>0</v>
      </c>
      <c r="S4746" s="43">
        <f t="shared" si="598"/>
        <v>0</v>
      </c>
      <c r="T4746" s="45">
        <f t="shared" si="599"/>
        <v>0</v>
      </c>
      <c r="U4746" s="45">
        <f>IF(L4746=1,F4746*INDEX(Asumsi!$B$5:$B$7,MATCH(I4746,Asumsi!$A$5:$A$7,0))-F4746*R4746,0)</f>
        <v>40098</v>
      </c>
      <c r="V4746" s="45">
        <f>IF(S4746=1,U4746*(1-Asumsi!$B$10),U4746)</f>
        <v>40098</v>
      </c>
    </row>
    <row r="4747" spans="1:22" x14ac:dyDescent="0.35">
      <c r="A4747" s="43">
        <v>48672</v>
      </c>
      <c r="B4747" s="43" t="s">
        <v>202</v>
      </c>
      <c r="C4747" s="43" t="s">
        <v>551</v>
      </c>
      <c r="D4747" s="44">
        <v>41269</v>
      </c>
      <c r="E4747" s="43">
        <v>43</v>
      </c>
      <c r="F4747" s="43">
        <v>511400</v>
      </c>
      <c r="G4747" s="43">
        <v>0</v>
      </c>
      <c r="H4747" s="43">
        <v>0</v>
      </c>
      <c r="I4747" s="43" t="s">
        <v>76</v>
      </c>
      <c r="J4747" s="43" t="s">
        <v>150</v>
      </c>
      <c r="K4747" s="43">
        <f t="shared" si="592"/>
        <v>2012</v>
      </c>
      <c r="L4747" s="43">
        <f t="shared" si="593"/>
        <v>1</v>
      </c>
      <c r="M4747" s="43">
        <f t="shared" si="594"/>
        <v>0</v>
      </c>
      <c r="N4747" s="43">
        <f t="shared" si="595"/>
        <v>1</v>
      </c>
      <c r="O4747" s="43" t="str">
        <f t="shared" si="596"/>
        <v>A: 0%</v>
      </c>
      <c r="P4747" s="45">
        <f t="shared" si="597"/>
        <v>511400</v>
      </c>
      <c r="Q4747" s="45">
        <f>IF(L4747=1,F4747*INDEX(Asumsi!$B$5:$B$7,MATCH(I4747,Asumsi!$A$5:$A$7,0))-H4747,0)</f>
        <v>153420</v>
      </c>
      <c r="R4747" s="46">
        <f>MIN(G4747,INDEX(Asumsi!$C$5:$C$7,MATCH(I4747,Asumsi!$A$5:$A$7,0)))</f>
        <v>0</v>
      </c>
      <c r="S4747" s="43">
        <f t="shared" si="598"/>
        <v>0</v>
      </c>
      <c r="T4747" s="45">
        <f t="shared" si="599"/>
        <v>0</v>
      </c>
      <c r="U4747" s="45">
        <f>IF(L4747=1,F4747*INDEX(Asumsi!$B$5:$B$7,MATCH(I4747,Asumsi!$A$5:$A$7,0))-F4747*R4747,0)</f>
        <v>153420</v>
      </c>
      <c r="V4747" s="45">
        <f>IF(S4747=1,U4747*(1-Asumsi!$B$10),U4747)</f>
        <v>153420</v>
      </c>
    </row>
    <row r="4748" spans="1:22" x14ac:dyDescent="0.35">
      <c r="A4748" s="43">
        <v>48709</v>
      </c>
      <c r="B4748" s="43" t="s">
        <v>202</v>
      </c>
      <c r="C4748" s="43" t="s">
        <v>396</v>
      </c>
      <c r="D4748" s="44">
        <v>40783</v>
      </c>
      <c r="E4748" s="43">
        <v>17</v>
      </c>
      <c r="F4748" s="43">
        <v>94240</v>
      </c>
      <c r="G4748" s="43">
        <v>0.01</v>
      </c>
      <c r="H4748" s="43">
        <v>942</v>
      </c>
      <c r="I4748" s="43" t="s">
        <v>76</v>
      </c>
      <c r="J4748" s="43" t="s">
        <v>147</v>
      </c>
      <c r="K4748" s="43">
        <f t="shared" si="592"/>
        <v>2011</v>
      </c>
      <c r="L4748" s="43">
        <f t="shared" si="593"/>
        <v>1</v>
      </c>
      <c r="M4748" s="43">
        <f t="shared" si="594"/>
        <v>0</v>
      </c>
      <c r="N4748" s="43">
        <f t="shared" si="595"/>
        <v>1</v>
      </c>
      <c r="O4748" s="43" t="str">
        <f t="shared" si="596"/>
        <v>B: 1-3%</v>
      </c>
      <c r="P4748" s="45">
        <f t="shared" si="597"/>
        <v>93298</v>
      </c>
      <c r="Q4748" s="45">
        <f>IF(L4748=1,F4748*INDEX(Asumsi!$B$5:$B$7,MATCH(I4748,Asumsi!$A$5:$A$7,0))-H4748,0)</f>
        <v>27330</v>
      </c>
      <c r="R4748" s="46">
        <f>MIN(G4748,INDEX(Asumsi!$C$5:$C$7,MATCH(I4748,Asumsi!$A$5:$A$7,0)))</f>
        <v>0.01</v>
      </c>
      <c r="S4748" s="43">
        <f t="shared" si="598"/>
        <v>0</v>
      </c>
      <c r="T4748" s="45">
        <f t="shared" si="599"/>
        <v>0</v>
      </c>
      <c r="U4748" s="45">
        <f>IF(L4748=1,F4748*INDEX(Asumsi!$B$5:$B$7,MATCH(I4748,Asumsi!$A$5:$A$7,0))-F4748*R4748,0)</f>
        <v>27329.599999999999</v>
      </c>
      <c r="V4748" s="45">
        <f>IF(S4748=1,U4748*(1-Asumsi!$B$10),U4748)</f>
        <v>27329.599999999999</v>
      </c>
    </row>
    <row r="4749" spans="1:22" x14ac:dyDescent="0.35">
      <c r="A4749" s="43">
        <v>48832</v>
      </c>
      <c r="B4749" s="43" t="s">
        <v>202</v>
      </c>
      <c r="C4749" s="43" t="s">
        <v>548</v>
      </c>
      <c r="D4749" s="44">
        <v>40303</v>
      </c>
      <c r="E4749" s="43">
        <v>48</v>
      </c>
      <c r="F4749" s="43">
        <v>8961780</v>
      </c>
      <c r="G4749" s="43">
        <v>0.02</v>
      </c>
      <c r="H4749" s="43">
        <v>179236</v>
      </c>
      <c r="I4749" s="43" t="s">
        <v>75</v>
      </c>
      <c r="J4749" s="43" t="s">
        <v>135</v>
      </c>
      <c r="K4749" s="43">
        <f t="shared" si="592"/>
        <v>2010</v>
      </c>
      <c r="L4749" s="43">
        <f t="shared" si="593"/>
        <v>1</v>
      </c>
      <c r="M4749" s="43">
        <f t="shared" si="594"/>
        <v>0</v>
      </c>
      <c r="N4749" s="43">
        <f t="shared" si="595"/>
        <v>1</v>
      </c>
      <c r="O4749" s="43" t="str">
        <f t="shared" si="596"/>
        <v>B: 1-3%</v>
      </c>
      <c r="P4749" s="45">
        <f t="shared" si="597"/>
        <v>8782544</v>
      </c>
      <c r="Q4749" s="45">
        <f>IF(L4749=1,F4749*INDEX(Asumsi!$B$5:$B$7,MATCH(I4749,Asumsi!$A$5:$A$7,0))-H4749,0)</f>
        <v>2509298</v>
      </c>
      <c r="R4749" s="46">
        <f>MIN(G4749,INDEX(Asumsi!$C$5:$C$7,MATCH(I4749,Asumsi!$A$5:$A$7,0)))</f>
        <v>0.02</v>
      </c>
      <c r="S4749" s="43">
        <f t="shared" si="598"/>
        <v>0</v>
      </c>
      <c r="T4749" s="45">
        <f t="shared" si="599"/>
        <v>0</v>
      </c>
      <c r="U4749" s="45">
        <f>IF(L4749=1,F4749*INDEX(Asumsi!$B$5:$B$7,MATCH(I4749,Asumsi!$A$5:$A$7,0))-F4749*R4749,0)</f>
        <v>2509298.4</v>
      </c>
      <c r="V4749" s="45">
        <f>IF(S4749=1,U4749*(1-Asumsi!$B$10),U4749)</f>
        <v>2509298.4</v>
      </c>
    </row>
    <row r="4750" spans="1:22" x14ac:dyDescent="0.35">
      <c r="A4750" s="43">
        <v>48836</v>
      </c>
      <c r="B4750" s="43" t="s">
        <v>202</v>
      </c>
      <c r="C4750" s="43" t="s">
        <v>580</v>
      </c>
      <c r="D4750" s="44">
        <v>39858</v>
      </c>
      <c r="E4750" s="43">
        <v>8</v>
      </c>
      <c r="F4750" s="43">
        <v>5302420</v>
      </c>
      <c r="G4750" s="43">
        <v>0.09</v>
      </c>
      <c r="H4750" s="43">
        <v>477218</v>
      </c>
      <c r="I4750" s="43" t="s">
        <v>75</v>
      </c>
      <c r="J4750" s="43" t="s">
        <v>136</v>
      </c>
      <c r="K4750" s="43">
        <f t="shared" si="592"/>
        <v>2009</v>
      </c>
      <c r="L4750" s="43">
        <f t="shared" si="593"/>
        <v>1</v>
      </c>
      <c r="M4750" s="43">
        <f t="shared" si="594"/>
        <v>0</v>
      </c>
      <c r="N4750" s="43">
        <f t="shared" si="595"/>
        <v>1</v>
      </c>
      <c r="O4750" s="43" t="str">
        <f t="shared" si="596"/>
        <v>D: 7%+</v>
      </c>
      <c r="P4750" s="45">
        <f t="shared" si="597"/>
        <v>4825202</v>
      </c>
      <c r="Q4750" s="45">
        <f>IF(L4750=1,F4750*INDEX(Asumsi!$B$5:$B$7,MATCH(I4750,Asumsi!$A$5:$A$7,0))-H4750,0)</f>
        <v>1113508</v>
      </c>
      <c r="R4750" s="46">
        <f>MIN(G4750,INDEX(Asumsi!$C$5:$C$7,MATCH(I4750,Asumsi!$A$5:$A$7,0)))</f>
        <v>0.03</v>
      </c>
      <c r="S4750" s="43">
        <f t="shared" si="598"/>
        <v>1</v>
      </c>
      <c r="T4750" s="45">
        <f t="shared" si="599"/>
        <v>318145.2</v>
      </c>
      <c r="U4750" s="45">
        <f>IF(L4750=1,F4750*INDEX(Asumsi!$B$5:$B$7,MATCH(I4750,Asumsi!$A$5:$A$7,0))-F4750*R4750,0)</f>
        <v>1431653.4</v>
      </c>
      <c r="V4750" s="45">
        <f>IF(S4750=1,U4750*(1-Asumsi!$B$10),U4750)</f>
        <v>1360070.7299999997</v>
      </c>
    </row>
    <row r="4751" spans="1:22" x14ac:dyDescent="0.35">
      <c r="A4751" s="43">
        <v>48935</v>
      </c>
      <c r="B4751" s="43" t="s">
        <v>202</v>
      </c>
      <c r="C4751" s="43" t="s">
        <v>928</v>
      </c>
      <c r="D4751" s="44">
        <v>40185</v>
      </c>
      <c r="E4751" s="43">
        <v>21</v>
      </c>
      <c r="F4751" s="43">
        <v>212400</v>
      </c>
      <c r="G4751" s="43">
        <v>0</v>
      </c>
      <c r="H4751" s="43">
        <v>0</v>
      </c>
      <c r="I4751" s="43" t="s">
        <v>76</v>
      </c>
      <c r="J4751" s="43" t="s">
        <v>149</v>
      </c>
      <c r="K4751" s="43">
        <f t="shared" si="592"/>
        <v>2010</v>
      </c>
      <c r="L4751" s="43">
        <f t="shared" si="593"/>
        <v>1</v>
      </c>
      <c r="M4751" s="43">
        <f t="shared" si="594"/>
        <v>0</v>
      </c>
      <c r="N4751" s="43">
        <f t="shared" si="595"/>
        <v>1</v>
      </c>
      <c r="O4751" s="43" t="str">
        <f t="shared" si="596"/>
        <v>A: 0%</v>
      </c>
      <c r="P4751" s="45">
        <f t="shared" si="597"/>
        <v>212400</v>
      </c>
      <c r="Q4751" s="45">
        <f>IF(L4751=1,F4751*INDEX(Asumsi!$B$5:$B$7,MATCH(I4751,Asumsi!$A$5:$A$7,0))-H4751,0)</f>
        <v>63720</v>
      </c>
      <c r="R4751" s="46">
        <f>MIN(G4751,INDEX(Asumsi!$C$5:$C$7,MATCH(I4751,Asumsi!$A$5:$A$7,0)))</f>
        <v>0</v>
      </c>
      <c r="S4751" s="43">
        <f t="shared" si="598"/>
        <v>0</v>
      </c>
      <c r="T4751" s="45">
        <f t="shared" si="599"/>
        <v>0</v>
      </c>
      <c r="U4751" s="45">
        <f>IF(L4751=1,F4751*INDEX(Asumsi!$B$5:$B$7,MATCH(I4751,Asumsi!$A$5:$A$7,0))-F4751*R4751,0)</f>
        <v>63720</v>
      </c>
      <c r="V4751" s="45">
        <f>IF(S4751=1,U4751*(1-Asumsi!$B$10),U4751)</f>
        <v>63720</v>
      </c>
    </row>
    <row r="4752" spans="1:22" x14ac:dyDescent="0.35">
      <c r="A4752" s="43">
        <v>49026</v>
      </c>
      <c r="B4752" s="43" t="s">
        <v>209</v>
      </c>
      <c r="C4752" s="43" t="s">
        <v>913</v>
      </c>
      <c r="D4752" s="44">
        <v>40609</v>
      </c>
      <c r="E4752" s="43">
        <v>36</v>
      </c>
      <c r="F4752" s="43">
        <v>823500</v>
      </c>
      <c r="G4752" s="43">
        <v>0.05</v>
      </c>
      <c r="H4752" s="43">
        <v>41175</v>
      </c>
      <c r="I4752" s="43" t="s">
        <v>76</v>
      </c>
      <c r="J4752" s="43" t="s">
        <v>147</v>
      </c>
      <c r="K4752" s="43">
        <f t="shared" si="592"/>
        <v>2011</v>
      </c>
      <c r="L4752" s="43">
        <f t="shared" si="593"/>
        <v>0</v>
      </c>
      <c r="M4752" s="43">
        <f t="shared" si="594"/>
        <v>1</v>
      </c>
      <c r="N4752" s="43">
        <f t="shared" si="595"/>
        <v>1</v>
      </c>
      <c r="O4752" s="43" t="str">
        <f t="shared" si="596"/>
        <v>C: 4-6%</v>
      </c>
      <c r="P4752" s="45">
        <f t="shared" si="597"/>
        <v>0</v>
      </c>
      <c r="Q4752" s="45">
        <f>IF(L4752=1,F4752*INDEX(Asumsi!$B$5:$B$7,MATCH(I4752,Asumsi!$A$5:$A$7,0))-H4752,0)</f>
        <v>0</v>
      </c>
      <c r="R4752" s="46">
        <f>MIN(G4752,INDEX(Asumsi!$C$5:$C$7,MATCH(I4752,Asumsi!$A$5:$A$7,0)))</f>
        <v>0.05</v>
      </c>
      <c r="S4752" s="43">
        <f t="shared" si="598"/>
        <v>0</v>
      </c>
      <c r="T4752" s="45">
        <f t="shared" si="599"/>
        <v>0</v>
      </c>
      <c r="U4752" s="45">
        <f>IF(L4752=1,F4752*INDEX(Asumsi!$B$5:$B$7,MATCH(I4752,Asumsi!$A$5:$A$7,0))-F4752*R4752,0)</f>
        <v>0</v>
      </c>
      <c r="V4752" s="45">
        <f>IF(S4752=1,U4752*(1-Asumsi!$B$10),U4752)</f>
        <v>0</v>
      </c>
    </row>
    <row r="4753" spans="1:22" x14ac:dyDescent="0.35">
      <c r="A4753" s="43">
        <v>49925</v>
      </c>
      <c r="B4753" s="43" t="s">
        <v>202</v>
      </c>
      <c r="C4753" s="43" t="s">
        <v>912</v>
      </c>
      <c r="D4753" s="44">
        <v>40200</v>
      </c>
      <c r="E4753" s="43">
        <v>1</v>
      </c>
      <c r="F4753" s="43">
        <v>6820</v>
      </c>
      <c r="G4753" s="43">
        <v>0.06</v>
      </c>
      <c r="H4753" s="43">
        <v>409</v>
      </c>
      <c r="I4753" s="43" t="s">
        <v>76</v>
      </c>
      <c r="J4753" s="43" t="s">
        <v>147</v>
      </c>
      <c r="K4753" s="43">
        <f t="shared" si="592"/>
        <v>2010</v>
      </c>
      <c r="L4753" s="43">
        <f t="shared" si="593"/>
        <v>1</v>
      </c>
      <c r="M4753" s="43">
        <f t="shared" si="594"/>
        <v>0</v>
      </c>
      <c r="N4753" s="43">
        <f t="shared" si="595"/>
        <v>1</v>
      </c>
      <c r="O4753" s="43" t="str">
        <f t="shared" si="596"/>
        <v>C: 4-6%</v>
      </c>
      <c r="P4753" s="45">
        <f t="shared" si="597"/>
        <v>6411</v>
      </c>
      <c r="Q4753" s="45">
        <f>IF(L4753=1,F4753*INDEX(Asumsi!$B$5:$B$7,MATCH(I4753,Asumsi!$A$5:$A$7,0))-H4753,0)</f>
        <v>1637</v>
      </c>
      <c r="R4753" s="46">
        <f>MIN(G4753,INDEX(Asumsi!$C$5:$C$7,MATCH(I4753,Asumsi!$A$5:$A$7,0)))</f>
        <v>0.05</v>
      </c>
      <c r="S4753" s="43">
        <f t="shared" si="598"/>
        <v>1</v>
      </c>
      <c r="T4753" s="45">
        <f t="shared" si="599"/>
        <v>68.19999999999996</v>
      </c>
      <c r="U4753" s="45">
        <f>IF(L4753=1,F4753*INDEX(Asumsi!$B$5:$B$7,MATCH(I4753,Asumsi!$A$5:$A$7,0))-F4753*R4753,0)</f>
        <v>1705</v>
      </c>
      <c r="V4753" s="45">
        <f>IF(S4753=1,U4753*(1-Asumsi!$B$10),U4753)</f>
        <v>1619.75</v>
      </c>
    </row>
    <row r="4754" spans="1:22" x14ac:dyDescent="0.35">
      <c r="A4754" s="43">
        <v>50337</v>
      </c>
      <c r="B4754" s="43" t="s">
        <v>202</v>
      </c>
      <c r="C4754" s="43" t="s">
        <v>576</v>
      </c>
      <c r="D4754" s="44">
        <v>39919</v>
      </c>
      <c r="E4754" s="43">
        <v>37</v>
      </c>
      <c r="F4754" s="43">
        <v>245980</v>
      </c>
      <c r="G4754" s="43">
        <v>0</v>
      </c>
      <c r="H4754" s="43">
        <v>0</v>
      </c>
      <c r="I4754" s="43" t="s">
        <v>76</v>
      </c>
      <c r="J4754" s="43" t="s">
        <v>138</v>
      </c>
      <c r="K4754" s="43">
        <f t="shared" si="592"/>
        <v>2009</v>
      </c>
      <c r="L4754" s="43">
        <f t="shared" si="593"/>
        <v>1</v>
      </c>
      <c r="M4754" s="43">
        <f t="shared" si="594"/>
        <v>0</v>
      </c>
      <c r="N4754" s="43">
        <f t="shared" si="595"/>
        <v>1</v>
      </c>
      <c r="O4754" s="43" t="str">
        <f t="shared" si="596"/>
        <v>A: 0%</v>
      </c>
      <c r="P4754" s="45">
        <f t="shared" si="597"/>
        <v>245980</v>
      </c>
      <c r="Q4754" s="45">
        <f>IF(L4754=1,F4754*INDEX(Asumsi!$B$5:$B$7,MATCH(I4754,Asumsi!$A$5:$A$7,0))-H4754,0)</f>
        <v>73794</v>
      </c>
      <c r="R4754" s="46">
        <f>MIN(G4754,INDEX(Asumsi!$C$5:$C$7,MATCH(I4754,Asumsi!$A$5:$A$7,0)))</f>
        <v>0</v>
      </c>
      <c r="S4754" s="43">
        <f t="shared" si="598"/>
        <v>0</v>
      </c>
      <c r="T4754" s="45">
        <f t="shared" si="599"/>
        <v>0</v>
      </c>
      <c r="U4754" s="45">
        <f>IF(L4754=1,F4754*INDEX(Asumsi!$B$5:$B$7,MATCH(I4754,Asumsi!$A$5:$A$7,0))-F4754*R4754,0)</f>
        <v>73794</v>
      </c>
      <c r="V4754" s="45">
        <f>IF(S4754=1,U4754*(1-Asumsi!$B$10),U4754)</f>
        <v>73794</v>
      </c>
    </row>
    <row r="4755" spans="1:22" x14ac:dyDescent="0.35">
      <c r="A4755" s="43">
        <v>50656</v>
      </c>
      <c r="B4755" s="43" t="s">
        <v>202</v>
      </c>
      <c r="C4755" s="43" t="s">
        <v>476</v>
      </c>
      <c r="D4755" s="44">
        <v>40111</v>
      </c>
      <c r="E4755" s="43">
        <v>42</v>
      </c>
      <c r="F4755" s="43">
        <v>388400</v>
      </c>
      <c r="G4755" s="43">
        <v>0</v>
      </c>
      <c r="H4755" s="43">
        <v>0</v>
      </c>
      <c r="I4755" s="43" t="s">
        <v>76</v>
      </c>
      <c r="J4755" s="43" t="s">
        <v>141</v>
      </c>
      <c r="K4755" s="43">
        <f t="shared" si="592"/>
        <v>2009</v>
      </c>
      <c r="L4755" s="43">
        <f t="shared" si="593"/>
        <v>1</v>
      </c>
      <c r="M4755" s="43">
        <f t="shared" si="594"/>
        <v>0</v>
      </c>
      <c r="N4755" s="43">
        <f t="shared" si="595"/>
        <v>1</v>
      </c>
      <c r="O4755" s="43" t="str">
        <f t="shared" si="596"/>
        <v>A: 0%</v>
      </c>
      <c r="P4755" s="45">
        <f t="shared" si="597"/>
        <v>388400</v>
      </c>
      <c r="Q4755" s="45">
        <f>IF(L4755=1,F4755*INDEX(Asumsi!$B$5:$B$7,MATCH(I4755,Asumsi!$A$5:$A$7,0))-H4755,0)</f>
        <v>116520</v>
      </c>
      <c r="R4755" s="46">
        <f>MIN(G4755,INDEX(Asumsi!$C$5:$C$7,MATCH(I4755,Asumsi!$A$5:$A$7,0)))</f>
        <v>0</v>
      </c>
      <c r="S4755" s="43">
        <f t="shared" si="598"/>
        <v>0</v>
      </c>
      <c r="T4755" s="45">
        <f t="shared" si="599"/>
        <v>0</v>
      </c>
      <c r="U4755" s="45">
        <f>IF(L4755=1,F4755*INDEX(Asumsi!$B$5:$B$7,MATCH(I4755,Asumsi!$A$5:$A$7,0))-F4755*R4755,0)</f>
        <v>116520</v>
      </c>
      <c r="V4755" s="45">
        <f>IF(S4755=1,U4755*(1-Asumsi!$B$10),U4755)</f>
        <v>116520</v>
      </c>
    </row>
    <row r="4756" spans="1:22" x14ac:dyDescent="0.35">
      <c r="A4756" s="43">
        <v>50950</v>
      </c>
      <c r="B4756" s="43" t="s">
        <v>202</v>
      </c>
      <c r="C4756" s="43" t="s">
        <v>595</v>
      </c>
      <c r="D4756" s="44">
        <v>41273</v>
      </c>
      <c r="E4756" s="43">
        <v>6</v>
      </c>
      <c r="F4756" s="43">
        <v>782240</v>
      </c>
      <c r="G4756" s="43">
        <v>0.06</v>
      </c>
      <c r="H4756" s="43">
        <v>46934</v>
      </c>
      <c r="I4756" s="43" t="s">
        <v>75</v>
      </c>
      <c r="J4756" s="43" t="s">
        <v>135</v>
      </c>
      <c r="K4756" s="43">
        <f t="shared" si="592"/>
        <v>2012</v>
      </c>
      <c r="L4756" s="43">
        <f t="shared" si="593"/>
        <v>1</v>
      </c>
      <c r="M4756" s="43">
        <f t="shared" si="594"/>
        <v>0</v>
      </c>
      <c r="N4756" s="43">
        <f t="shared" si="595"/>
        <v>1</v>
      </c>
      <c r="O4756" s="43" t="str">
        <f t="shared" si="596"/>
        <v>C: 4-6%</v>
      </c>
      <c r="P4756" s="45">
        <f t="shared" si="597"/>
        <v>735306</v>
      </c>
      <c r="Q4756" s="45">
        <f>IF(L4756=1,F4756*INDEX(Asumsi!$B$5:$B$7,MATCH(I4756,Asumsi!$A$5:$A$7,0))-H4756,0)</f>
        <v>187738</v>
      </c>
      <c r="R4756" s="46">
        <f>MIN(G4756,INDEX(Asumsi!$C$5:$C$7,MATCH(I4756,Asumsi!$A$5:$A$7,0)))</f>
        <v>0.03</v>
      </c>
      <c r="S4756" s="43">
        <f t="shared" si="598"/>
        <v>1</v>
      </c>
      <c r="T4756" s="45">
        <f t="shared" si="599"/>
        <v>23467.200000000001</v>
      </c>
      <c r="U4756" s="45">
        <f>IF(L4756=1,F4756*INDEX(Asumsi!$B$5:$B$7,MATCH(I4756,Asumsi!$A$5:$A$7,0))-F4756*R4756,0)</f>
        <v>211204.8</v>
      </c>
      <c r="V4756" s="45">
        <f>IF(S4756=1,U4756*(1-Asumsi!$B$10),U4756)</f>
        <v>200644.55999999997</v>
      </c>
    </row>
    <row r="4757" spans="1:22" x14ac:dyDescent="0.35">
      <c r="A4757" s="43">
        <v>50977</v>
      </c>
      <c r="B4757" s="43" t="s">
        <v>202</v>
      </c>
      <c r="C4757" s="43" t="s">
        <v>917</v>
      </c>
      <c r="D4757" s="44">
        <v>41071</v>
      </c>
      <c r="E4757" s="43">
        <v>1</v>
      </c>
      <c r="F4757" s="43">
        <v>68180</v>
      </c>
      <c r="G4757" s="43">
        <v>0.05</v>
      </c>
      <c r="H4757" s="43">
        <v>3409</v>
      </c>
      <c r="I4757" s="43" t="s">
        <v>76</v>
      </c>
      <c r="J4757" s="43" t="s">
        <v>145</v>
      </c>
      <c r="K4757" s="43">
        <f t="shared" si="592"/>
        <v>2012</v>
      </c>
      <c r="L4757" s="43">
        <f t="shared" si="593"/>
        <v>1</v>
      </c>
      <c r="M4757" s="43">
        <f t="shared" si="594"/>
        <v>0</v>
      </c>
      <c r="N4757" s="43">
        <f t="shared" si="595"/>
        <v>1</v>
      </c>
      <c r="O4757" s="43" t="str">
        <f t="shared" si="596"/>
        <v>C: 4-6%</v>
      </c>
      <c r="P4757" s="45">
        <f t="shared" si="597"/>
        <v>64771</v>
      </c>
      <c r="Q4757" s="45">
        <f>IF(L4757=1,F4757*INDEX(Asumsi!$B$5:$B$7,MATCH(I4757,Asumsi!$A$5:$A$7,0))-H4757,0)</f>
        <v>17045</v>
      </c>
      <c r="R4757" s="46">
        <f>MIN(G4757,INDEX(Asumsi!$C$5:$C$7,MATCH(I4757,Asumsi!$A$5:$A$7,0)))</f>
        <v>0.05</v>
      </c>
      <c r="S4757" s="43">
        <f t="shared" si="598"/>
        <v>0</v>
      </c>
      <c r="T4757" s="45">
        <f t="shared" si="599"/>
        <v>0</v>
      </c>
      <c r="U4757" s="45">
        <f>IF(L4757=1,F4757*INDEX(Asumsi!$B$5:$B$7,MATCH(I4757,Asumsi!$A$5:$A$7,0))-F4757*R4757,0)</f>
        <v>17045</v>
      </c>
      <c r="V4757" s="45">
        <f>IF(S4757=1,U4757*(1-Asumsi!$B$10),U4757)</f>
        <v>17045</v>
      </c>
    </row>
    <row r="4758" spans="1:22" x14ac:dyDescent="0.35">
      <c r="A4758" s="43">
        <v>51011</v>
      </c>
      <c r="B4758" s="43" t="s">
        <v>202</v>
      </c>
      <c r="C4758" s="43" t="s">
        <v>917</v>
      </c>
      <c r="D4758" s="44">
        <v>40335</v>
      </c>
      <c r="E4758" s="43">
        <v>41</v>
      </c>
      <c r="F4758" s="43">
        <v>10289743</v>
      </c>
      <c r="G4758" s="43">
        <v>0.09</v>
      </c>
      <c r="H4758" s="43">
        <v>926077</v>
      </c>
      <c r="I4758" s="43" t="s">
        <v>77</v>
      </c>
      <c r="J4758" s="43" t="s">
        <v>137</v>
      </c>
      <c r="K4758" s="43">
        <f t="shared" si="592"/>
        <v>2010</v>
      </c>
      <c r="L4758" s="43">
        <f t="shared" si="593"/>
        <v>1</v>
      </c>
      <c r="M4758" s="43">
        <f t="shared" si="594"/>
        <v>0</v>
      </c>
      <c r="N4758" s="43">
        <f t="shared" si="595"/>
        <v>1</v>
      </c>
      <c r="O4758" s="43" t="str">
        <f t="shared" si="596"/>
        <v>D: 7%+</v>
      </c>
      <c r="P4758" s="45">
        <f t="shared" si="597"/>
        <v>9363666</v>
      </c>
      <c r="Q4758" s="45">
        <f>IF(L4758=1,F4758*INDEX(Asumsi!$B$5:$B$7,MATCH(I4758,Asumsi!$A$5:$A$7,0))-H4758,0)</f>
        <v>2160845.9</v>
      </c>
      <c r="R4758" s="46">
        <f>MIN(G4758,INDEX(Asumsi!$C$5:$C$7,MATCH(I4758,Asumsi!$A$5:$A$7,0)))</f>
        <v>0.05</v>
      </c>
      <c r="S4758" s="43">
        <f t="shared" si="598"/>
        <v>1</v>
      </c>
      <c r="T4758" s="45">
        <f t="shared" si="599"/>
        <v>411589.71999999991</v>
      </c>
      <c r="U4758" s="45">
        <f>IF(L4758=1,F4758*INDEX(Asumsi!$B$5:$B$7,MATCH(I4758,Asumsi!$A$5:$A$7,0))-F4758*R4758,0)</f>
        <v>2572435.75</v>
      </c>
      <c r="V4758" s="45">
        <f>IF(S4758=1,U4758*(1-Asumsi!$B$10),U4758)</f>
        <v>2443813.9624999999</v>
      </c>
    </row>
    <row r="4759" spans="1:22" x14ac:dyDescent="0.35">
      <c r="A4759" s="43">
        <v>51171</v>
      </c>
      <c r="B4759" s="43" t="s">
        <v>202</v>
      </c>
      <c r="C4759" s="43" t="s">
        <v>598</v>
      </c>
      <c r="D4759" s="44">
        <v>40350</v>
      </c>
      <c r="E4759" s="43">
        <v>34</v>
      </c>
      <c r="F4759" s="43">
        <v>1566960</v>
      </c>
      <c r="G4759" s="43">
        <v>0.01</v>
      </c>
      <c r="H4759" s="43">
        <v>15670</v>
      </c>
      <c r="I4759" s="43" t="s">
        <v>76</v>
      </c>
      <c r="J4759" s="43" t="s">
        <v>138</v>
      </c>
      <c r="K4759" s="43">
        <f t="shared" si="592"/>
        <v>2010</v>
      </c>
      <c r="L4759" s="43">
        <f t="shared" si="593"/>
        <v>1</v>
      </c>
      <c r="M4759" s="43">
        <f t="shared" si="594"/>
        <v>0</v>
      </c>
      <c r="N4759" s="43">
        <f t="shared" si="595"/>
        <v>1</v>
      </c>
      <c r="O4759" s="43" t="str">
        <f t="shared" si="596"/>
        <v>B: 1-3%</v>
      </c>
      <c r="P4759" s="45">
        <f t="shared" si="597"/>
        <v>1551290</v>
      </c>
      <c r="Q4759" s="45">
        <f>IF(L4759=1,F4759*INDEX(Asumsi!$B$5:$B$7,MATCH(I4759,Asumsi!$A$5:$A$7,0))-H4759,0)</f>
        <v>454418</v>
      </c>
      <c r="R4759" s="46">
        <f>MIN(G4759,INDEX(Asumsi!$C$5:$C$7,MATCH(I4759,Asumsi!$A$5:$A$7,0)))</f>
        <v>0.01</v>
      </c>
      <c r="S4759" s="43">
        <f t="shared" si="598"/>
        <v>0</v>
      </c>
      <c r="T4759" s="45">
        <f t="shared" si="599"/>
        <v>0</v>
      </c>
      <c r="U4759" s="45">
        <f>IF(L4759=1,F4759*INDEX(Asumsi!$B$5:$B$7,MATCH(I4759,Asumsi!$A$5:$A$7,0))-F4759*R4759,0)</f>
        <v>454418.4</v>
      </c>
      <c r="V4759" s="45">
        <f>IF(S4759=1,U4759*(1-Asumsi!$B$10),U4759)</f>
        <v>454418.4</v>
      </c>
    </row>
    <row r="4760" spans="1:22" x14ac:dyDescent="0.35">
      <c r="A4760" s="43">
        <v>51267</v>
      </c>
      <c r="B4760" s="43" t="s">
        <v>202</v>
      </c>
      <c r="C4760" s="43" t="s">
        <v>659</v>
      </c>
      <c r="D4760" s="44">
        <v>41032</v>
      </c>
      <c r="E4760" s="43">
        <v>46</v>
      </c>
      <c r="F4760" s="43">
        <v>8789560</v>
      </c>
      <c r="G4760" s="43">
        <v>0.08</v>
      </c>
      <c r="H4760" s="43">
        <v>703165</v>
      </c>
      <c r="I4760" s="43" t="s">
        <v>75</v>
      </c>
      <c r="J4760" s="43" t="s">
        <v>143</v>
      </c>
      <c r="K4760" s="43">
        <f t="shared" si="592"/>
        <v>2012</v>
      </c>
      <c r="L4760" s="43">
        <f t="shared" si="593"/>
        <v>1</v>
      </c>
      <c r="M4760" s="43">
        <f t="shared" si="594"/>
        <v>0</v>
      </c>
      <c r="N4760" s="43">
        <f t="shared" si="595"/>
        <v>1</v>
      </c>
      <c r="O4760" s="43" t="str">
        <f t="shared" si="596"/>
        <v>D: 7%+</v>
      </c>
      <c r="P4760" s="45">
        <f t="shared" si="597"/>
        <v>8086395</v>
      </c>
      <c r="Q4760" s="45">
        <f>IF(L4760=1,F4760*INDEX(Asumsi!$B$5:$B$7,MATCH(I4760,Asumsi!$A$5:$A$7,0))-H4760,0)</f>
        <v>1933703</v>
      </c>
      <c r="R4760" s="46">
        <f>MIN(G4760,INDEX(Asumsi!$C$5:$C$7,MATCH(I4760,Asumsi!$A$5:$A$7,0)))</f>
        <v>0.03</v>
      </c>
      <c r="S4760" s="43">
        <f t="shared" si="598"/>
        <v>1</v>
      </c>
      <c r="T4760" s="45">
        <f t="shared" si="599"/>
        <v>439478</v>
      </c>
      <c r="U4760" s="45">
        <f>IF(L4760=1,F4760*INDEX(Asumsi!$B$5:$B$7,MATCH(I4760,Asumsi!$A$5:$A$7,0))-F4760*R4760,0)</f>
        <v>2373181.2000000002</v>
      </c>
      <c r="V4760" s="45">
        <f>IF(S4760=1,U4760*(1-Asumsi!$B$10),U4760)</f>
        <v>2254522.14</v>
      </c>
    </row>
    <row r="4761" spans="1:22" x14ac:dyDescent="0.35">
      <c r="A4761" s="43">
        <v>51362</v>
      </c>
      <c r="B4761" s="43" t="s">
        <v>202</v>
      </c>
      <c r="C4761" s="43" t="s">
        <v>929</v>
      </c>
      <c r="D4761" s="44">
        <v>40231</v>
      </c>
      <c r="E4761" s="43">
        <v>47</v>
      </c>
      <c r="F4761" s="43">
        <v>3003600</v>
      </c>
      <c r="G4761" s="43">
        <v>0.02</v>
      </c>
      <c r="H4761" s="43">
        <v>60072</v>
      </c>
      <c r="I4761" s="43" t="s">
        <v>77</v>
      </c>
      <c r="J4761" s="43" t="s">
        <v>142</v>
      </c>
      <c r="K4761" s="43">
        <f t="shared" si="592"/>
        <v>2010</v>
      </c>
      <c r="L4761" s="43">
        <f t="shared" si="593"/>
        <v>1</v>
      </c>
      <c r="M4761" s="43">
        <f t="shared" si="594"/>
        <v>0</v>
      </c>
      <c r="N4761" s="43">
        <f t="shared" si="595"/>
        <v>1</v>
      </c>
      <c r="O4761" s="43" t="str">
        <f t="shared" si="596"/>
        <v>B: 1-3%</v>
      </c>
      <c r="P4761" s="45">
        <f t="shared" si="597"/>
        <v>2943528</v>
      </c>
      <c r="Q4761" s="45">
        <f>IF(L4761=1,F4761*INDEX(Asumsi!$B$5:$B$7,MATCH(I4761,Asumsi!$A$5:$A$7,0))-H4761,0)</f>
        <v>841008</v>
      </c>
      <c r="R4761" s="46">
        <f>MIN(G4761,INDEX(Asumsi!$C$5:$C$7,MATCH(I4761,Asumsi!$A$5:$A$7,0)))</f>
        <v>0.02</v>
      </c>
      <c r="S4761" s="43">
        <f t="shared" si="598"/>
        <v>0</v>
      </c>
      <c r="T4761" s="45">
        <f t="shared" si="599"/>
        <v>0</v>
      </c>
      <c r="U4761" s="45">
        <f>IF(L4761=1,F4761*INDEX(Asumsi!$B$5:$B$7,MATCH(I4761,Asumsi!$A$5:$A$7,0))-F4761*R4761,0)</f>
        <v>841008</v>
      </c>
      <c r="V4761" s="45">
        <f>IF(S4761=1,U4761*(1-Asumsi!$B$10),U4761)</f>
        <v>841008</v>
      </c>
    </row>
    <row r="4762" spans="1:22" x14ac:dyDescent="0.35">
      <c r="A4762" s="43">
        <v>51489</v>
      </c>
      <c r="B4762" s="43" t="s">
        <v>202</v>
      </c>
      <c r="C4762" s="43" t="s">
        <v>593</v>
      </c>
      <c r="D4762" s="44">
        <v>40971</v>
      </c>
      <c r="E4762" s="43">
        <v>42</v>
      </c>
      <c r="F4762" s="43">
        <v>9693360</v>
      </c>
      <c r="G4762" s="43">
        <v>0.04</v>
      </c>
      <c r="H4762" s="43">
        <v>387734</v>
      </c>
      <c r="I4762" s="43" t="s">
        <v>75</v>
      </c>
      <c r="J4762" s="43" t="s">
        <v>144</v>
      </c>
      <c r="K4762" s="43">
        <f t="shared" si="592"/>
        <v>2012</v>
      </c>
      <c r="L4762" s="43">
        <f t="shared" si="593"/>
        <v>1</v>
      </c>
      <c r="M4762" s="43">
        <f t="shared" si="594"/>
        <v>0</v>
      </c>
      <c r="N4762" s="43">
        <f t="shared" si="595"/>
        <v>1</v>
      </c>
      <c r="O4762" s="43" t="str">
        <f t="shared" si="596"/>
        <v>C: 4-6%</v>
      </c>
      <c r="P4762" s="45">
        <f t="shared" si="597"/>
        <v>9305626</v>
      </c>
      <c r="Q4762" s="45">
        <f>IF(L4762=1,F4762*INDEX(Asumsi!$B$5:$B$7,MATCH(I4762,Asumsi!$A$5:$A$7,0))-H4762,0)</f>
        <v>2520274</v>
      </c>
      <c r="R4762" s="46">
        <f>MIN(G4762,INDEX(Asumsi!$C$5:$C$7,MATCH(I4762,Asumsi!$A$5:$A$7,0)))</f>
        <v>0.03</v>
      </c>
      <c r="S4762" s="43">
        <f t="shared" si="598"/>
        <v>1</v>
      </c>
      <c r="T4762" s="45">
        <f t="shared" si="599"/>
        <v>96933.60000000002</v>
      </c>
      <c r="U4762" s="45">
        <f>IF(L4762=1,F4762*INDEX(Asumsi!$B$5:$B$7,MATCH(I4762,Asumsi!$A$5:$A$7,0))-F4762*R4762,0)</f>
        <v>2617207.2000000002</v>
      </c>
      <c r="V4762" s="45">
        <f>IF(S4762=1,U4762*(1-Asumsi!$B$10),U4762)</f>
        <v>2486346.84</v>
      </c>
    </row>
    <row r="4763" spans="1:22" x14ac:dyDescent="0.35">
      <c r="A4763" s="43">
        <v>51493</v>
      </c>
      <c r="B4763" s="43" t="s">
        <v>202</v>
      </c>
      <c r="C4763" s="43" t="s">
        <v>396</v>
      </c>
      <c r="D4763" s="44">
        <v>40730</v>
      </c>
      <c r="E4763" s="43">
        <v>31</v>
      </c>
      <c r="F4763" s="43">
        <v>572520</v>
      </c>
      <c r="G4763" s="43">
        <v>0.01</v>
      </c>
      <c r="H4763" s="43">
        <v>5725</v>
      </c>
      <c r="I4763" s="43" t="s">
        <v>76</v>
      </c>
      <c r="J4763" s="43" t="s">
        <v>145</v>
      </c>
      <c r="K4763" s="43">
        <f t="shared" si="592"/>
        <v>2011</v>
      </c>
      <c r="L4763" s="43">
        <f t="shared" si="593"/>
        <v>1</v>
      </c>
      <c r="M4763" s="43">
        <f t="shared" si="594"/>
        <v>0</v>
      </c>
      <c r="N4763" s="43">
        <f t="shared" si="595"/>
        <v>1</v>
      </c>
      <c r="O4763" s="43" t="str">
        <f t="shared" si="596"/>
        <v>B: 1-3%</v>
      </c>
      <c r="P4763" s="45">
        <f t="shared" si="597"/>
        <v>566795</v>
      </c>
      <c r="Q4763" s="45">
        <f>IF(L4763=1,F4763*INDEX(Asumsi!$B$5:$B$7,MATCH(I4763,Asumsi!$A$5:$A$7,0))-H4763,0)</f>
        <v>166031</v>
      </c>
      <c r="R4763" s="46">
        <f>MIN(G4763,INDEX(Asumsi!$C$5:$C$7,MATCH(I4763,Asumsi!$A$5:$A$7,0)))</f>
        <v>0.01</v>
      </c>
      <c r="S4763" s="43">
        <f t="shared" si="598"/>
        <v>0</v>
      </c>
      <c r="T4763" s="45">
        <f t="shared" si="599"/>
        <v>0</v>
      </c>
      <c r="U4763" s="45">
        <f>IF(L4763=1,F4763*INDEX(Asumsi!$B$5:$B$7,MATCH(I4763,Asumsi!$A$5:$A$7,0))-F4763*R4763,0)</f>
        <v>166030.79999999999</v>
      </c>
      <c r="V4763" s="45">
        <f>IF(S4763=1,U4763*(1-Asumsi!$B$10),U4763)</f>
        <v>166030.79999999999</v>
      </c>
    </row>
    <row r="4764" spans="1:22" x14ac:dyDescent="0.35">
      <c r="A4764" s="43">
        <v>51969</v>
      </c>
      <c r="B4764" s="43" t="s">
        <v>202</v>
      </c>
      <c r="C4764" s="43" t="s">
        <v>789</v>
      </c>
      <c r="D4764" s="44">
        <v>40790</v>
      </c>
      <c r="E4764" s="43">
        <v>16</v>
      </c>
      <c r="F4764" s="43">
        <v>393960</v>
      </c>
      <c r="G4764" s="43">
        <v>0.04</v>
      </c>
      <c r="H4764" s="43">
        <v>15758</v>
      </c>
      <c r="I4764" s="43" t="s">
        <v>76</v>
      </c>
      <c r="J4764" s="43" t="s">
        <v>145</v>
      </c>
      <c r="K4764" s="43">
        <f t="shared" si="592"/>
        <v>2011</v>
      </c>
      <c r="L4764" s="43">
        <f t="shared" si="593"/>
        <v>1</v>
      </c>
      <c r="M4764" s="43">
        <f t="shared" si="594"/>
        <v>0</v>
      </c>
      <c r="N4764" s="43">
        <f t="shared" si="595"/>
        <v>1</v>
      </c>
      <c r="O4764" s="43" t="str">
        <f t="shared" si="596"/>
        <v>C: 4-6%</v>
      </c>
      <c r="P4764" s="45">
        <f t="shared" si="597"/>
        <v>378202</v>
      </c>
      <c r="Q4764" s="45">
        <f>IF(L4764=1,F4764*INDEX(Asumsi!$B$5:$B$7,MATCH(I4764,Asumsi!$A$5:$A$7,0))-H4764,0)</f>
        <v>102430</v>
      </c>
      <c r="R4764" s="46">
        <f>MIN(G4764,INDEX(Asumsi!$C$5:$C$7,MATCH(I4764,Asumsi!$A$5:$A$7,0)))</f>
        <v>0.04</v>
      </c>
      <c r="S4764" s="43">
        <f t="shared" si="598"/>
        <v>0</v>
      </c>
      <c r="T4764" s="45">
        <f t="shared" si="599"/>
        <v>0</v>
      </c>
      <c r="U4764" s="45">
        <f>IF(L4764=1,F4764*INDEX(Asumsi!$B$5:$B$7,MATCH(I4764,Asumsi!$A$5:$A$7,0))-F4764*R4764,0)</f>
        <v>102429.6</v>
      </c>
      <c r="V4764" s="45">
        <f>IF(S4764=1,U4764*(1-Asumsi!$B$10),U4764)</f>
        <v>102429.6</v>
      </c>
    </row>
    <row r="4765" spans="1:22" x14ac:dyDescent="0.35">
      <c r="A4765" s="43">
        <v>52003</v>
      </c>
      <c r="B4765" s="43" t="s">
        <v>202</v>
      </c>
      <c r="C4765" s="43" t="s">
        <v>915</v>
      </c>
      <c r="D4765" s="44">
        <v>40957</v>
      </c>
      <c r="E4765" s="43">
        <v>11</v>
      </c>
      <c r="F4765" s="43">
        <v>3768416</v>
      </c>
      <c r="G4765" s="43">
        <v>0.04</v>
      </c>
      <c r="H4765" s="43">
        <v>150737</v>
      </c>
      <c r="I4765" s="43" t="s">
        <v>75</v>
      </c>
      <c r="J4765" s="43" t="s">
        <v>136</v>
      </c>
      <c r="K4765" s="43">
        <f t="shared" si="592"/>
        <v>2012</v>
      </c>
      <c r="L4765" s="43">
        <f t="shared" si="593"/>
        <v>1</v>
      </c>
      <c r="M4765" s="43">
        <f t="shared" si="594"/>
        <v>0</v>
      </c>
      <c r="N4765" s="43">
        <f t="shared" si="595"/>
        <v>1</v>
      </c>
      <c r="O4765" s="43" t="str">
        <f t="shared" si="596"/>
        <v>C: 4-6%</v>
      </c>
      <c r="P4765" s="45">
        <f t="shared" si="597"/>
        <v>3617679</v>
      </c>
      <c r="Q4765" s="45">
        <f>IF(L4765=1,F4765*INDEX(Asumsi!$B$5:$B$7,MATCH(I4765,Asumsi!$A$5:$A$7,0))-H4765,0)</f>
        <v>979787.8</v>
      </c>
      <c r="R4765" s="46">
        <f>MIN(G4765,INDEX(Asumsi!$C$5:$C$7,MATCH(I4765,Asumsi!$A$5:$A$7,0)))</f>
        <v>0.03</v>
      </c>
      <c r="S4765" s="43">
        <f t="shared" si="598"/>
        <v>1</v>
      </c>
      <c r="T4765" s="45">
        <f t="shared" si="599"/>
        <v>37684.160000000011</v>
      </c>
      <c r="U4765" s="45">
        <f>IF(L4765=1,F4765*INDEX(Asumsi!$B$5:$B$7,MATCH(I4765,Asumsi!$A$5:$A$7,0))-F4765*R4765,0)</f>
        <v>1017472.3200000001</v>
      </c>
      <c r="V4765" s="45">
        <f>IF(S4765=1,U4765*(1-Asumsi!$B$10),U4765)</f>
        <v>966598.70400000003</v>
      </c>
    </row>
    <row r="4766" spans="1:22" x14ac:dyDescent="0.35">
      <c r="A4766" s="43">
        <v>52196</v>
      </c>
      <c r="B4766" s="43" t="s">
        <v>202</v>
      </c>
      <c r="C4766" s="43" t="s">
        <v>912</v>
      </c>
      <c r="D4766" s="44">
        <v>40208</v>
      </c>
      <c r="E4766" s="43">
        <v>1</v>
      </c>
      <c r="F4766" s="43">
        <v>7700</v>
      </c>
      <c r="G4766" s="43">
        <v>0.08</v>
      </c>
      <c r="H4766" s="43">
        <v>616</v>
      </c>
      <c r="I4766" s="43" t="s">
        <v>76</v>
      </c>
      <c r="J4766" s="43" t="s">
        <v>149</v>
      </c>
      <c r="K4766" s="43">
        <f t="shared" si="592"/>
        <v>2010</v>
      </c>
      <c r="L4766" s="43">
        <f t="shared" si="593"/>
        <v>1</v>
      </c>
      <c r="M4766" s="43">
        <f t="shared" si="594"/>
        <v>0</v>
      </c>
      <c r="N4766" s="43">
        <f t="shared" si="595"/>
        <v>1</v>
      </c>
      <c r="O4766" s="43" t="str">
        <f t="shared" si="596"/>
        <v>D: 7%+</v>
      </c>
      <c r="P4766" s="45">
        <f t="shared" si="597"/>
        <v>7084</v>
      </c>
      <c r="Q4766" s="45">
        <f>IF(L4766=1,F4766*INDEX(Asumsi!$B$5:$B$7,MATCH(I4766,Asumsi!$A$5:$A$7,0))-H4766,0)</f>
        <v>1694</v>
      </c>
      <c r="R4766" s="46">
        <f>MIN(G4766,INDEX(Asumsi!$C$5:$C$7,MATCH(I4766,Asumsi!$A$5:$A$7,0)))</f>
        <v>0.05</v>
      </c>
      <c r="S4766" s="43">
        <f t="shared" si="598"/>
        <v>1</v>
      </c>
      <c r="T4766" s="45">
        <f t="shared" si="599"/>
        <v>231</v>
      </c>
      <c r="U4766" s="45">
        <f>IF(L4766=1,F4766*INDEX(Asumsi!$B$5:$B$7,MATCH(I4766,Asumsi!$A$5:$A$7,0))-F4766*R4766,0)</f>
        <v>1925</v>
      </c>
      <c r="V4766" s="45">
        <f>IF(S4766=1,U4766*(1-Asumsi!$B$10),U4766)</f>
        <v>1828.75</v>
      </c>
    </row>
    <row r="4767" spans="1:22" x14ac:dyDescent="0.35">
      <c r="A4767" s="43">
        <v>52292</v>
      </c>
      <c r="B4767" s="43" t="s">
        <v>202</v>
      </c>
      <c r="C4767" s="43" t="s">
        <v>536</v>
      </c>
      <c r="D4767" s="44">
        <v>40454</v>
      </c>
      <c r="E4767" s="43">
        <v>18</v>
      </c>
      <c r="F4767" s="43">
        <v>4758300</v>
      </c>
      <c r="G4767" s="43">
        <v>0.06</v>
      </c>
      <c r="H4767" s="43">
        <v>285498</v>
      </c>
      <c r="I4767" s="43" t="s">
        <v>75</v>
      </c>
      <c r="J4767" s="43" t="s">
        <v>135</v>
      </c>
      <c r="K4767" s="43">
        <f t="shared" si="592"/>
        <v>2010</v>
      </c>
      <c r="L4767" s="43">
        <f t="shared" si="593"/>
        <v>1</v>
      </c>
      <c r="M4767" s="43">
        <f t="shared" si="594"/>
        <v>0</v>
      </c>
      <c r="N4767" s="43">
        <f t="shared" si="595"/>
        <v>1</v>
      </c>
      <c r="O4767" s="43" t="str">
        <f t="shared" si="596"/>
        <v>C: 4-6%</v>
      </c>
      <c r="P4767" s="45">
        <f t="shared" si="597"/>
        <v>4472802</v>
      </c>
      <c r="Q4767" s="45">
        <f>IF(L4767=1,F4767*INDEX(Asumsi!$B$5:$B$7,MATCH(I4767,Asumsi!$A$5:$A$7,0))-H4767,0)</f>
        <v>1141992</v>
      </c>
      <c r="R4767" s="46">
        <f>MIN(G4767,INDEX(Asumsi!$C$5:$C$7,MATCH(I4767,Asumsi!$A$5:$A$7,0)))</f>
        <v>0.03</v>
      </c>
      <c r="S4767" s="43">
        <f t="shared" si="598"/>
        <v>1</v>
      </c>
      <c r="T4767" s="45">
        <f t="shared" si="599"/>
        <v>142749</v>
      </c>
      <c r="U4767" s="45">
        <f>IF(L4767=1,F4767*INDEX(Asumsi!$B$5:$B$7,MATCH(I4767,Asumsi!$A$5:$A$7,0))-F4767*R4767,0)</f>
        <v>1284741</v>
      </c>
      <c r="V4767" s="45">
        <f>IF(S4767=1,U4767*(1-Asumsi!$B$10),U4767)</f>
        <v>1220503.95</v>
      </c>
    </row>
    <row r="4768" spans="1:22" x14ac:dyDescent="0.35">
      <c r="A4768" s="43">
        <v>52423</v>
      </c>
      <c r="B4768" s="43" t="s">
        <v>202</v>
      </c>
      <c r="C4768" s="43" t="s">
        <v>899</v>
      </c>
      <c r="D4768" s="44">
        <v>40644</v>
      </c>
      <c r="E4768" s="43">
        <v>49</v>
      </c>
      <c r="F4768" s="43">
        <v>3468800</v>
      </c>
      <c r="G4768" s="43">
        <v>0.02</v>
      </c>
      <c r="H4768" s="43">
        <v>69376</v>
      </c>
      <c r="I4768" s="43" t="s">
        <v>77</v>
      </c>
      <c r="J4768" s="43" t="s">
        <v>142</v>
      </c>
      <c r="K4768" s="43">
        <f t="shared" si="592"/>
        <v>2011</v>
      </c>
      <c r="L4768" s="43">
        <f t="shared" si="593"/>
        <v>1</v>
      </c>
      <c r="M4768" s="43">
        <f t="shared" si="594"/>
        <v>0</v>
      </c>
      <c r="N4768" s="43">
        <f t="shared" si="595"/>
        <v>1</v>
      </c>
      <c r="O4768" s="43" t="str">
        <f t="shared" si="596"/>
        <v>B: 1-3%</v>
      </c>
      <c r="P4768" s="45">
        <f t="shared" si="597"/>
        <v>3399424</v>
      </c>
      <c r="Q4768" s="45">
        <f>IF(L4768=1,F4768*INDEX(Asumsi!$B$5:$B$7,MATCH(I4768,Asumsi!$A$5:$A$7,0))-H4768,0)</f>
        <v>971264</v>
      </c>
      <c r="R4768" s="46">
        <f>MIN(G4768,INDEX(Asumsi!$C$5:$C$7,MATCH(I4768,Asumsi!$A$5:$A$7,0)))</f>
        <v>0.02</v>
      </c>
      <c r="S4768" s="43">
        <f t="shared" si="598"/>
        <v>0</v>
      </c>
      <c r="T4768" s="45">
        <f t="shared" si="599"/>
        <v>0</v>
      </c>
      <c r="U4768" s="45">
        <f>IF(L4768=1,F4768*INDEX(Asumsi!$B$5:$B$7,MATCH(I4768,Asumsi!$A$5:$A$7,0))-F4768*R4768,0)</f>
        <v>971264</v>
      </c>
      <c r="V4768" s="45">
        <f>IF(S4768=1,U4768*(1-Asumsi!$B$10),U4768)</f>
        <v>971264</v>
      </c>
    </row>
    <row r="4769" spans="1:22" x14ac:dyDescent="0.35">
      <c r="A4769" s="43">
        <v>52448</v>
      </c>
      <c r="B4769" s="43" t="s">
        <v>202</v>
      </c>
      <c r="C4769" s="43" t="s">
        <v>237</v>
      </c>
      <c r="D4769" s="44">
        <v>40431</v>
      </c>
      <c r="E4769" s="43">
        <v>22</v>
      </c>
      <c r="F4769" s="43">
        <v>13534860</v>
      </c>
      <c r="G4769" s="43">
        <v>0.05</v>
      </c>
      <c r="H4769" s="43">
        <v>676743</v>
      </c>
      <c r="I4769" s="43" t="s">
        <v>75</v>
      </c>
      <c r="J4769" s="43" t="s">
        <v>135</v>
      </c>
      <c r="K4769" s="43">
        <f t="shared" si="592"/>
        <v>2010</v>
      </c>
      <c r="L4769" s="43">
        <f t="shared" si="593"/>
        <v>1</v>
      </c>
      <c r="M4769" s="43">
        <f t="shared" si="594"/>
        <v>0</v>
      </c>
      <c r="N4769" s="43">
        <f t="shared" si="595"/>
        <v>1</v>
      </c>
      <c r="O4769" s="43" t="str">
        <f t="shared" si="596"/>
        <v>C: 4-6%</v>
      </c>
      <c r="P4769" s="45">
        <f t="shared" si="597"/>
        <v>12858117</v>
      </c>
      <c r="Q4769" s="45">
        <f>IF(L4769=1,F4769*INDEX(Asumsi!$B$5:$B$7,MATCH(I4769,Asumsi!$A$5:$A$7,0))-H4769,0)</f>
        <v>3383715</v>
      </c>
      <c r="R4769" s="46">
        <f>MIN(G4769,INDEX(Asumsi!$C$5:$C$7,MATCH(I4769,Asumsi!$A$5:$A$7,0)))</f>
        <v>0.03</v>
      </c>
      <c r="S4769" s="43">
        <f t="shared" si="598"/>
        <v>1</v>
      </c>
      <c r="T4769" s="45">
        <f t="shared" si="599"/>
        <v>270697.20000000007</v>
      </c>
      <c r="U4769" s="45">
        <f>IF(L4769=1,F4769*INDEX(Asumsi!$B$5:$B$7,MATCH(I4769,Asumsi!$A$5:$A$7,0))-F4769*R4769,0)</f>
        <v>3654412.2</v>
      </c>
      <c r="V4769" s="45">
        <f>IF(S4769=1,U4769*(1-Asumsi!$B$10),U4769)</f>
        <v>3471691.59</v>
      </c>
    </row>
    <row r="4770" spans="1:22" x14ac:dyDescent="0.35">
      <c r="A4770" s="43">
        <v>52580</v>
      </c>
      <c r="B4770" s="43" t="s">
        <v>202</v>
      </c>
      <c r="C4770" s="43" t="s">
        <v>804</v>
      </c>
      <c r="D4770" s="44">
        <v>41149</v>
      </c>
      <c r="E4770" s="43">
        <v>16</v>
      </c>
      <c r="F4770" s="43">
        <v>734180</v>
      </c>
      <c r="G4770" s="43">
        <v>0.04</v>
      </c>
      <c r="H4770" s="43">
        <v>29367</v>
      </c>
      <c r="I4770" s="43" t="s">
        <v>77</v>
      </c>
      <c r="J4770" s="43" t="s">
        <v>142</v>
      </c>
      <c r="K4770" s="43">
        <f t="shared" si="592"/>
        <v>2012</v>
      </c>
      <c r="L4770" s="43">
        <f t="shared" si="593"/>
        <v>1</v>
      </c>
      <c r="M4770" s="43">
        <f t="shared" si="594"/>
        <v>0</v>
      </c>
      <c r="N4770" s="43">
        <f t="shared" si="595"/>
        <v>1</v>
      </c>
      <c r="O4770" s="43" t="str">
        <f t="shared" si="596"/>
        <v>C: 4-6%</v>
      </c>
      <c r="P4770" s="45">
        <f t="shared" si="597"/>
        <v>704813</v>
      </c>
      <c r="Q4770" s="45">
        <f>IF(L4770=1,F4770*INDEX(Asumsi!$B$5:$B$7,MATCH(I4770,Asumsi!$A$5:$A$7,0))-H4770,0)</f>
        <v>190887</v>
      </c>
      <c r="R4770" s="46">
        <f>MIN(G4770,INDEX(Asumsi!$C$5:$C$7,MATCH(I4770,Asumsi!$A$5:$A$7,0)))</f>
        <v>0.04</v>
      </c>
      <c r="S4770" s="43">
        <f t="shared" si="598"/>
        <v>0</v>
      </c>
      <c r="T4770" s="45">
        <f t="shared" si="599"/>
        <v>0</v>
      </c>
      <c r="U4770" s="45">
        <f>IF(L4770=1,F4770*INDEX(Asumsi!$B$5:$B$7,MATCH(I4770,Asumsi!$A$5:$A$7,0))-F4770*R4770,0)</f>
        <v>190886.8</v>
      </c>
      <c r="V4770" s="45">
        <f>IF(S4770=1,U4770*(1-Asumsi!$B$10),U4770)</f>
        <v>190886.8</v>
      </c>
    </row>
    <row r="4771" spans="1:22" x14ac:dyDescent="0.35">
      <c r="A4771" s="43">
        <v>53056</v>
      </c>
      <c r="B4771" s="43" t="s">
        <v>202</v>
      </c>
      <c r="C4771" s="43" t="s">
        <v>396</v>
      </c>
      <c r="D4771" s="44">
        <v>40850</v>
      </c>
      <c r="E4771" s="43">
        <v>13</v>
      </c>
      <c r="F4771" s="43">
        <v>1018980</v>
      </c>
      <c r="G4771" s="43">
        <v>7.0000000000000007E-2</v>
      </c>
      <c r="H4771" s="43">
        <v>71329</v>
      </c>
      <c r="I4771" s="43" t="s">
        <v>77</v>
      </c>
      <c r="J4771" s="43" t="s">
        <v>134</v>
      </c>
      <c r="K4771" s="43">
        <f t="shared" si="592"/>
        <v>2011</v>
      </c>
      <c r="L4771" s="43">
        <f t="shared" si="593"/>
        <v>1</v>
      </c>
      <c r="M4771" s="43">
        <f t="shared" si="594"/>
        <v>0</v>
      </c>
      <c r="N4771" s="43">
        <f t="shared" si="595"/>
        <v>1</v>
      </c>
      <c r="O4771" s="43" t="str">
        <f t="shared" si="596"/>
        <v>D: 7%+</v>
      </c>
      <c r="P4771" s="45">
        <f t="shared" si="597"/>
        <v>947651</v>
      </c>
      <c r="Q4771" s="45">
        <f>IF(L4771=1,F4771*INDEX(Asumsi!$B$5:$B$7,MATCH(I4771,Asumsi!$A$5:$A$7,0))-H4771,0)</f>
        <v>234365</v>
      </c>
      <c r="R4771" s="46">
        <f>MIN(G4771,INDEX(Asumsi!$C$5:$C$7,MATCH(I4771,Asumsi!$A$5:$A$7,0)))</f>
        <v>0.05</v>
      </c>
      <c r="S4771" s="43">
        <f t="shared" si="598"/>
        <v>1</v>
      </c>
      <c r="T4771" s="45">
        <f t="shared" si="599"/>
        <v>20379.600000000002</v>
      </c>
      <c r="U4771" s="45">
        <f>IF(L4771=1,F4771*INDEX(Asumsi!$B$5:$B$7,MATCH(I4771,Asumsi!$A$5:$A$7,0))-F4771*R4771,0)</f>
        <v>254745</v>
      </c>
      <c r="V4771" s="45">
        <f>IF(S4771=1,U4771*(1-Asumsi!$B$10),U4771)</f>
        <v>242007.75</v>
      </c>
    </row>
    <row r="4772" spans="1:22" x14ac:dyDescent="0.35">
      <c r="A4772" s="43">
        <v>53060</v>
      </c>
      <c r="B4772" s="43" t="s">
        <v>202</v>
      </c>
      <c r="C4772" s="43" t="s">
        <v>543</v>
      </c>
      <c r="D4772" s="44">
        <v>40259</v>
      </c>
      <c r="E4772" s="43">
        <v>36</v>
      </c>
      <c r="F4772" s="43">
        <v>1478140</v>
      </c>
      <c r="G4772" s="43">
        <v>0.1</v>
      </c>
      <c r="H4772" s="43">
        <v>147814</v>
      </c>
      <c r="I4772" s="43" t="s">
        <v>77</v>
      </c>
      <c r="J4772" s="43" t="s">
        <v>142</v>
      </c>
      <c r="K4772" s="43">
        <f t="shared" si="592"/>
        <v>2010</v>
      </c>
      <c r="L4772" s="43">
        <f t="shared" si="593"/>
        <v>1</v>
      </c>
      <c r="M4772" s="43">
        <f t="shared" si="594"/>
        <v>0</v>
      </c>
      <c r="N4772" s="43">
        <f t="shared" si="595"/>
        <v>1</v>
      </c>
      <c r="O4772" s="43" t="str">
        <f t="shared" si="596"/>
        <v>D: 7%+</v>
      </c>
      <c r="P4772" s="45">
        <f t="shared" si="597"/>
        <v>1330326</v>
      </c>
      <c r="Q4772" s="45">
        <f>IF(L4772=1,F4772*INDEX(Asumsi!$B$5:$B$7,MATCH(I4772,Asumsi!$A$5:$A$7,0))-H4772,0)</f>
        <v>295628</v>
      </c>
      <c r="R4772" s="46">
        <f>MIN(G4772,INDEX(Asumsi!$C$5:$C$7,MATCH(I4772,Asumsi!$A$5:$A$7,0)))</f>
        <v>0.05</v>
      </c>
      <c r="S4772" s="43">
        <f t="shared" si="598"/>
        <v>1</v>
      </c>
      <c r="T4772" s="45">
        <f t="shared" si="599"/>
        <v>73907</v>
      </c>
      <c r="U4772" s="45">
        <f>IF(L4772=1,F4772*INDEX(Asumsi!$B$5:$B$7,MATCH(I4772,Asumsi!$A$5:$A$7,0))-F4772*R4772,0)</f>
        <v>369535</v>
      </c>
      <c r="V4772" s="45">
        <f>IF(S4772=1,U4772*(1-Asumsi!$B$10),U4772)</f>
        <v>351058.25</v>
      </c>
    </row>
    <row r="4773" spans="1:22" x14ac:dyDescent="0.35">
      <c r="A4773" s="43">
        <v>53283</v>
      </c>
      <c r="B4773" s="43" t="s">
        <v>202</v>
      </c>
      <c r="C4773" s="43" t="s">
        <v>659</v>
      </c>
      <c r="D4773" s="44">
        <v>40844</v>
      </c>
      <c r="E4773" s="43">
        <v>2</v>
      </c>
      <c r="F4773" s="43">
        <v>50140</v>
      </c>
      <c r="G4773" s="43">
        <v>0.04</v>
      </c>
      <c r="H4773" s="43">
        <v>2006</v>
      </c>
      <c r="I4773" s="43" t="s">
        <v>77</v>
      </c>
      <c r="J4773" s="43" t="s">
        <v>134</v>
      </c>
      <c r="K4773" s="43">
        <f t="shared" si="592"/>
        <v>2011</v>
      </c>
      <c r="L4773" s="43">
        <f t="shared" si="593"/>
        <v>1</v>
      </c>
      <c r="M4773" s="43">
        <f t="shared" si="594"/>
        <v>0</v>
      </c>
      <c r="N4773" s="43">
        <f t="shared" si="595"/>
        <v>1</v>
      </c>
      <c r="O4773" s="43" t="str">
        <f t="shared" si="596"/>
        <v>C: 4-6%</v>
      </c>
      <c r="P4773" s="45">
        <f t="shared" si="597"/>
        <v>48134</v>
      </c>
      <c r="Q4773" s="45">
        <f>IF(L4773=1,F4773*INDEX(Asumsi!$B$5:$B$7,MATCH(I4773,Asumsi!$A$5:$A$7,0))-H4773,0)</f>
        <v>13036</v>
      </c>
      <c r="R4773" s="46">
        <f>MIN(G4773,INDEX(Asumsi!$C$5:$C$7,MATCH(I4773,Asumsi!$A$5:$A$7,0)))</f>
        <v>0.04</v>
      </c>
      <c r="S4773" s="43">
        <f t="shared" si="598"/>
        <v>0</v>
      </c>
      <c r="T4773" s="45">
        <f t="shared" si="599"/>
        <v>0</v>
      </c>
      <c r="U4773" s="45">
        <f>IF(L4773=1,F4773*INDEX(Asumsi!$B$5:$B$7,MATCH(I4773,Asumsi!$A$5:$A$7,0))-F4773*R4773,0)</f>
        <v>13036.4</v>
      </c>
      <c r="V4773" s="45">
        <f>IF(S4773=1,U4773*(1-Asumsi!$B$10),U4773)</f>
        <v>13036.4</v>
      </c>
    </row>
    <row r="4774" spans="1:22" x14ac:dyDescent="0.35">
      <c r="A4774" s="43">
        <v>53344</v>
      </c>
      <c r="B4774" s="43" t="s">
        <v>202</v>
      </c>
      <c r="C4774" s="43" t="s">
        <v>551</v>
      </c>
      <c r="D4774" s="44">
        <v>40233</v>
      </c>
      <c r="E4774" s="43">
        <v>36</v>
      </c>
      <c r="F4774" s="43">
        <v>363900</v>
      </c>
      <c r="G4774" s="43">
        <v>0.03</v>
      </c>
      <c r="H4774" s="43">
        <v>10917</v>
      </c>
      <c r="I4774" s="43" t="s">
        <v>76</v>
      </c>
      <c r="J4774" s="43" t="s">
        <v>138</v>
      </c>
      <c r="K4774" s="43">
        <f t="shared" si="592"/>
        <v>2010</v>
      </c>
      <c r="L4774" s="43">
        <f t="shared" si="593"/>
        <v>1</v>
      </c>
      <c r="M4774" s="43">
        <f t="shared" si="594"/>
        <v>0</v>
      </c>
      <c r="N4774" s="43">
        <f t="shared" si="595"/>
        <v>1</v>
      </c>
      <c r="O4774" s="43" t="str">
        <f t="shared" si="596"/>
        <v>B: 1-3%</v>
      </c>
      <c r="P4774" s="45">
        <f t="shared" si="597"/>
        <v>352983</v>
      </c>
      <c r="Q4774" s="45">
        <f>IF(L4774=1,F4774*INDEX(Asumsi!$B$5:$B$7,MATCH(I4774,Asumsi!$A$5:$A$7,0))-H4774,0)</f>
        <v>98253</v>
      </c>
      <c r="R4774" s="46">
        <f>MIN(G4774,INDEX(Asumsi!$C$5:$C$7,MATCH(I4774,Asumsi!$A$5:$A$7,0)))</f>
        <v>0.03</v>
      </c>
      <c r="S4774" s="43">
        <f t="shared" si="598"/>
        <v>0</v>
      </c>
      <c r="T4774" s="45">
        <f t="shared" si="599"/>
        <v>0</v>
      </c>
      <c r="U4774" s="45">
        <f>IF(L4774=1,F4774*INDEX(Asumsi!$B$5:$B$7,MATCH(I4774,Asumsi!$A$5:$A$7,0))-F4774*R4774,0)</f>
        <v>98253</v>
      </c>
      <c r="V4774" s="45">
        <f>IF(S4774=1,U4774*(1-Asumsi!$B$10),U4774)</f>
        <v>98253</v>
      </c>
    </row>
    <row r="4775" spans="1:22" x14ac:dyDescent="0.35">
      <c r="A4775" s="43">
        <v>53381</v>
      </c>
      <c r="B4775" s="43" t="s">
        <v>202</v>
      </c>
      <c r="C4775" s="43" t="s">
        <v>930</v>
      </c>
      <c r="D4775" s="44">
        <v>40447</v>
      </c>
      <c r="E4775" s="43">
        <v>26</v>
      </c>
      <c r="F4775" s="43">
        <v>574860</v>
      </c>
      <c r="G4775" s="43">
        <v>0.01</v>
      </c>
      <c r="H4775" s="43">
        <v>5749</v>
      </c>
      <c r="I4775" s="43" t="s">
        <v>76</v>
      </c>
      <c r="J4775" s="43" t="s">
        <v>146</v>
      </c>
      <c r="K4775" s="43">
        <f t="shared" si="592"/>
        <v>2010</v>
      </c>
      <c r="L4775" s="43">
        <f t="shared" si="593"/>
        <v>1</v>
      </c>
      <c r="M4775" s="43">
        <f t="shared" si="594"/>
        <v>0</v>
      </c>
      <c r="N4775" s="43">
        <f t="shared" si="595"/>
        <v>1</v>
      </c>
      <c r="O4775" s="43" t="str">
        <f t="shared" si="596"/>
        <v>B: 1-3%</v>
      </c>
      <c r="P4775" s="45">
        <f t="shared" si="597"/>
        <v>569111</v>
      </c>
      <c r="Q4775" s="45">
        <f>IF(L4775=1,F4775*INDEX(Asumsi!$B$5:$B$7,MATCH(I4775,Asumsi!$A$5:$A$7,0))-H4775,0)</f>
        <v>166709</v>
      </c>
      <c r="R4775" s="46">
        <f>MIN(G4775,INDEX(Asumsi!$C$5:$C$7,MATCH(I4775,Asumsi!$A$5:$A$7,0)))</f>
        <v>0.01</v>
      </c>
      <c r="S4775" s="43">
        <f t="shared" si="598"/>
        <v>0</v>
      </c>
      <c r="T4775" s="45">
        <f t="shared" si="599"/>
        <v>0</v>
      </c>
      <c r="U4775" s="45">
        <f>IF(L4775=1,F4775*INDEX(Asumsi!$B$5:$B$7,MATCH(I4775,Asumsi!$A$5:$A$7,0))-F4775*R4775,0)</f>
        <v>166709.4</v>
      </c>
      <c r="V4775" s="45">
        <f>IF(S4775=1,U4775*(1-Asumsi!$B$10),U4775)</f>
        <v>166709.4</v>
      </c>
    </row>
    <row r="4776" spans="1:22" x14ac:dyDescent="0.35">
      <c r="A4776" s="43">
        <v>53571</v>
      </c>
      <c r="B4776" s="43" t="s">
        <v>202</v>
      </c>
      <c r="C4776" s="43" t="s">
        <v>554</v>
      </c>
      <c r="D4776" s="44">
        <v>40983</v>
      </c>
      <c r="E4776" s="43">
        <v>21</v>
      </c>
      <c r="F4776" s="43">
        <v>476120</v>
      </c>
      <c r="G4776" s="43">
        <v>0.05</v>
      </c>
      <c r="H4776" s="43">
        <v>23806</v>
      </c>
      <c r="I4776" s="43" t="s">
        <v>76</v>
      </c>
      <c r="J4776" s="43" t="s">
        <v>138</v>
      </c>
      <c r="K4776" s="43">
        <f t="shared" si="592"/>
        <v>2012</v>
      </c>
      <c r="L4776" s="43">
        <f t="shared" si="593"/>
        <v>1</v>
      </c>
      <c r="M4776" s="43">
        <f t="shared" si="594"/>
        <v>0</v>
      </c>
      <c r="N4776" s="43">
        <f t="shared" si="595"/>
        <v>1</v>
      </c>
      <c r="O4776" s="43" t="str">
        <f t="shared" si="596"/>
        <v>C: 4-6%</v>
      </c>
      <c r="P4776" s="45">
        <f t="shared" si="597"/>
        <v>452314</v>
      </c>
      <c r="Q4776" s="45">
        <f>IF(L4776=1,F4776*INDEX(Asumsi!$B$5:$B$7,MATCH(I4776,Asumsi!$A$5:$A$7,0))-H4776,0)</f>
        <v>119030</v>
      </c>
      <c r="R4776" s="46">
        <f>MIN(G4776,INDEX(Asumsi!$C$5:$C$7,MATCH(I4776,Asumsi!$A$5:$A$7,0)))</f>
        <v>0.05</v>
      </c>
      <c r="S4776" s="43">
        <f t="shared" si="598"/>
        <v>0</v>
      </c>
      <c r="T4776" s="45">
        <f t="shared" si="599"/>
        <v>0</v>
      </c>
      <c r="U4776" s="45">
        <f>IF(L4776=1,F4776*INDEX(Asumsi!$B$5:$B$7,MATCH(I4776,Asumsi!$A$5:$A$7,0))-F4776*R4776,0)</f>
        <v>119030</v>
      </c>
      <c r="V4776" s="45">
        <f>IF(S4776=1,U4776*(1-Asumsi!$B$10),U4776)</f>
        <v>119030</v>
      </c>
    </row>
    <row r="4777" spans="1:22" x14ac:dyDescent="0.35">
      <c r="A4777" s="43">
        <v>53635</v>
      </c>
      <c r="B4777" s="43" t="s">
        <v>202</v>
      </c>
      <c r="C4777" s="43" t="s">
        <v>540</v>
      </c>
      <c r="D4777" s="44">
        <v>41108</v>
      </c>
      <c r="E4777" s="43">
        <v>33</v>
      </c>
      <c r="F4777" s="43">
        <v>207840</v>
      </c>
      <c r="G4777" s="43">
        <v>0.08</v>
      </c>
      <c r="H4777" s="43">
        <v>16627</v>
      </c>
      <c r="I4777" s="43" t="s">
        <v>76</v>
      </c>
      <c r="J4777" s="43" t="s">
        <v>148</v>
      </c>
      <c r="K4777" s="43">
        <f t="shared" si="592"/>
        <v>2012</v>
      </c>
      <c r="L4777" s="43">
        <f t="shared" si="593"/>
        <v>1</v>
      </c>
      <c r="M4777" s="43">
        <f t="shared" si="594"/>
        <v>0</v>
      </c>
      <c r="N4777" s="43">
        <f t="shared" si="595"/>
        <v>1</v>
      </c>
      <c r="O4777" s="43" t="str">
        <f t="shared" si="596"/>
        <v>D: 7%+</v>
      </c>
      <c r="P4777" s="45">
        <f t="shared" si="597"/>
        <v>191213</v>
      </c>
      <c r="Q4777" s="45">
        <f>IF(L4777=1,F4777*INDEX(Asumsi!$B$5:$B$7,MATCH(I4777,Asumsi!$A$5:$A$7,0))-H4777,0)</f>
        <v>45725</v>
      </c>
      <c r="R4777" s="46">
        <f>MIN(G4777,INDEX(Asumsi!$C$5:$C$7,MATCH(I4777,Asumsi!$A$5:$A$7,0)))</f>
        <v>0.05</v>
      </c>
      <c r="S4777" s="43">
        <f t="shared" si="598"/>
        <v>1</v>
      </c>
      <c r="T4777" s="45">
        <f t="shared" si="599"/>
        <v>6235.2</v>
      </c>
      <c r="U4777" s="45">
        <f>IF(L4777=1,F4777*INDEX(Asumsi!$B$5:$B$7,MATCH(I4777,Asumsi!$A$5:$A$7,0))-F4777*R4777,0)</f>
        <v>51960</v>
      </c>
      <c r="V4777" s="45">
        <f>IF(S4777=1,U4777*(1-Asumsi!$B$10),U4777)</f>
        <v>49362</v>
      </c>
    </row>
    <row r="4778" spans="1:22" x14ac:dyDescent="0.35">
      <c r="A4778" s="43">
        <v>53762</v>
      </c>
      <c r="B4778" s="43" t="s">
        <v>202</v>
      </c>
      <c r="C4778" s="43" t="s">
        <v>375</v>
      </c>
      <c r="D4778" s="44">
        <v>41061</v>
      </c>
      <c r="E4778" s="43">
        <v>28</v>
      </c>
      <c r="F4778" s="43">
        <v>272320</v>
      </c>
      <c r="G4778" s="43">
        <v>7.0000000000000007E-2</v>
      </c>
      <c r="H4778" s="43">
        <v>19062</v>
      </c>
      <c r="I4778" s="43" t="s">
        <v>76</v>
      </c>
      <c r="J4778" s="43" t="s">
        <v>149</v>
      </c>
      <c r="K4778" s="43">
        <f t="shared" si="592"/>
        <v>2012</v>
      </c>
      <c r="L4778" s="43">
        <f t="shared" si="593"/>
        <v>1</v>
      </c>
      <c r="M4778" s="43">
        <f t="shared" si="594"/>
        <v>0</v>
      </c>
      <c r="N4778" s="43">
        <f t="shared" si="595"/>
        <v>1</v>
      </c>
      <c r="O4778" s="43" t="str">
        <f t="shared" si="596"/>
        <v>D: 7%+</v>
      </c>
      <c r="P4778" s="45">
        <f t="shared" si="597"/>
        <v>253258</v>
      </c>
      <c r="Q4778" s="45">
        <f>IF(L4778=1,F4778*INDEX(Asumsi!$B$5:$B$7,MATCH(I4778,Asumsi!$A$5:$A$7,0))-H4778,0)</f>
        <v>62634</v>
      </c>
      <c r="R4778" s="46">
        <f>MIN(G4778,INDEX(Asumsi!$C$5:$C$7,MATCH(I4778,Asumsi!$A$5:$A$7,0)))</f>
        <v>0.05</v>
      </c>
      <c r="S4778" s="43">
        <f t="shared" si="598"/>
        <v>1</v>
      </c>
      <c r="T4778" s="45">
        <f t="shared" si="599"/>
        <v>5446.4000000000015</v>
      </c>
      <c r="U4778" s="45">
        <f>IF(L4778=1,F4778*INDEX(Asumsi!$B$5:$B$7,MATCH(I4778,Asumsi!$A$5:$A$7,0))-F4778*R4778,0)</f>
        <v>68080</v>
      </c>
      <c r="V4778" s="45">
        <f>IF(S4778=1,U4778*(1-Asumsi!$B$10),U4778)</f>
        <v>64676</v>
      </c>
    </row>
    <row r="4779" spans="1:22" x14ac:dyDescent="0.35">
      <c r="A4779" s="43">
        <v>54086</v>
      </c>
      <c r="B4779" s="43" t="s">
        <v>209</v>
      </c>
      <c r="C4779" s="43" t="s">
        <v>914</v>
      </c>
      <c r="D4779" s="44">
        <v>41158</v>
      </c>
      <c r="E4779" s="43">
        <v>23</v>
      </c>
      <c r="F4779" s="43">
        <v>10124360</v>
      </c>
      <c r="G4779" s="43">
        <v>0.06</v>
      </c>
      <c r="H4779" s="43">
        <v>607462</v>
      </c>
      <c r="I4779" s="43" t="s">
        <v>77</v>
      </c>
      <c r="J4779" s="43" t="s">
        <v>134</v>
      </c>
      <c r="K4779" s="43">
        <f t="shared" si="592"/>
        <v>2012</v>
      </c>
      <c r="L4779" s="43">
        <f t="shared" si="593"/>
        <v>0</v>
      </c>
      <c r="M4779" s="43">
        <f t="shared" si="594"/>
        <v>1</v>
      </c>
      <c r="N4779" s="43">
        <f t="shared" si="595"/>
        <v>1</v>
      </c>
      <c r="O4779" s="43" t="str">
        <f t="shared" si="596"/>
        <v>C: 4-6%</v>
      </c>
      <c r="P4779" s="45">
        <f t="shared" si="597"/>
        <v>0</v>
      </c>
      <c r="Q4779" s="45">
        <f>IF(L4779=1,F4779*INDEX(Asumsi!$B$5:$B$7,MATCH(I4779,Asumsi!$A$5:$A$7,0))-H4779,0)</f>
        <v>0</v>
      </c>
      <c r="R4779" s="46">
        <f>MIN(G4779,INDEX(Asumsi!$C$5:$C$7,MATCH(I4779,Asumsi!$A$5:$A$7,0)))</f>
        <v>0.05</v>
      </c>
      <c r="S4779" s="43">
        <f t="shared" si="598"/>
        <v>1</v>
      </c>
      <c r="T4779" s="45">
        <f t="shared" si="599"/>
        <v>0</v>
      </c>
      <c r="U4779" s="45">
        <f>IF(L4779=1,F4779*INDEX(Asumsi!$B$5:$B$7,MATCH(I4779,Asumsi!$A$5:$A$7,0))-F4779*R4779,0)</f>
        <v>0</v>
      </c>
      <c r="V4779" s="45">
        <f>IF(S4779=1,U4779*(1-Asumsi!$B$10),U4779)</f>
        <v>0</v>
      </c>
    </row>
    <row r="4780" spans="1:22" x14ac:dyDescent="0.35">
      <c r="A4780" s="43">
        <v>54180</v>
      </c>
      <c r="B4780" s="43" t="s">
        <v>202</v>
      </c>
      <c r="C4780" s="43" t="s">
        <v>928</v>
      </c>
      <c r="D4780" s="44">
        <v>41204</v>
      </c>
      <c r="E4780" s="43">
        <v>43</v>
      </c>
      <c r="F4780" s="43">
        <v>1827980</v>
      </c>
      <c r="G4780" s="43">
        <v>0.08</v>
      </c>
      <c r="H4780" s="43">
        <v>146238</v>
      </c>
      <c r="I4780" s="43" t="s">
        <v>76</v>
      </c>
      <c r="J4780" s="43" t="s">
        <v>147</v>
      </c>
      <c r="K4780" s="43">
        <f t="shared" si="592"/>
        <v>2012</v>
      </c>
      <c r="L4780" s="43">
        <f t="shared" si="593"/>
        <v>1</v>
      </c>
      <c r="M4780" s="43">
        <f t="shared" si="594"/>
        <v>0</v>
      </c>
      <c r="N4780" s="43">
        <f t="shared" si="595"/>
        <v>1</v>
      </c>
      <c r="O4780" s="43" t="str">
        <f t="shared" si="596"/>
        <v>D: 7%+</v>
      </c>
      <c r="P4780" s="45">
        <f t="shared" si="597"/>
        <v>1681742</v>
      </c>
      <c r="Q4780" s="45">
        <f>IF(L4780=1,F4780*INDEX(Asumsi!$B$5:$B$7,MATCH(I4780,Asumsi!$A$5:$A$7,0))-H4780,0)</f>
        <v>402156</v>
      </c>
      <c r="R4780" s="46">
        <f>MIN(G4780,INDEX(Asumsi!$C$5:$C$7,MATCH(I4780,Asumsi!$A$5:$A$7,0)))</f>
        <v>0.05</v>
      </c>
      <c r="S4780" s="43">
        <f t="shared" si="598"/>
        <v>1</v>
      </c>
      <c r="T4780" s="45">
        <f t="shared" si="599"/>
        <v>54839.4</v>
      </c>
      <c r="U4780" s="45">
        <f>IF(L4780=1,F4780*INDEX(Asumsi!$B$5:$B$7,MATCH(I4780,Asumsi!$A$5:$A$7,0))-F4780*R4780,0)</f>
        <v>456995</v>
      </c>
      <c r="V4780" s="45">
        <f>IF(S4780=1,U4780*(1-Asumsi!$B$10),U4780)</f>
        <v>434145.25</v>
      </c>
    </row>
    <row r="4781" spans="1:22" x14ac:dyDescent="0.35">
      <c r="A4781" s="43">
        <v>54215</v>
      </c>
      <c r="B4781" s="43" t="s">
        <v>209</v>
      </c>
      <c r="C4781" s="43" t="s">
        <v>914</v>
      </c>
      <c r="D4781" s="44">
        <v>40837</v>
      </c>
      <c r="E4781" s="43">
        <v>14</v>
      </c>
      <c r="F4781" s="43">
        <v>642420</v>
      </c>
      <c r="G4781" s="43">
        <v>0.04</v>
      </c>
      <c r="H4781" s="43">
        <v>25697</v>
      </c>
      <c r="I4781" s="43" t="s">
        <v>77</v>
      </c>
      <c r="J4781" s="43" t="s">
        <v>142</v>
      </c>
      <c r="K4781" s="43">
        <f t="shared" si="592"/>
        <v>2011</v>
      </c>
      <c r="L4781" s="43">
        <f t="shared" si="593"/>
        <v>0</v>
      </c>
      <c r="M4781" s="43">
        <f t="shared" si="594"/>
        <v>1</v>
      </c>
      <c r="N4781" s="43">
        <f t="shared" si="595"/>
        <v>1</v>
      </c>
      <c r="O4781" s="43" t="str">
        <f t="shared" si="596"/>
        <v>C: 4-6%</v>
      </c>
      <c r="P4781" s="45">
        <f t="shared" si="597"/>
        <v>0</v>
      </c>
      <c r="Q4781" s="45">
        <f>IF(L4781=1,F4781*INDEX(Asumsi!$B$5:$B$7,MATCH(I4781,Asumsi!$A$5:$A$7,0))-H4781,0)</f>
        <v>0</v>
      </c>
      <c r="R4781" s="46">
        <f>MIN(G4781,INDEX(Asumsi!$C$5:$C$7,MATCH(I4781,Asumsi!$A$5:$A$7,0)))</f>
        <v>0.04</v>
      </c>
      <c r="S4781" s="43">
        <f t="shared" si="598"/>
        <v>0</v>
      </c>
      <c r="T4781" s="45">
        <f t="shared" si="599"/>
        <v>0</v>
      </c>
      <c r="U4781" s="45">
        <f>IF(L4781=1,F4781*INDEX(Asumsi!$B$5:$B$7,MATCH(I4781,Asumsi!$A$5:$A$7,0))-F4781*R4781,0)</f>
        <v>0</v>
      </c>
      <c r="V4781" s="45">
        <f>IF(S4781=1,U4781*(1-Asumsi!$B$10),U4781)</f>
        <v>0</v>
      </c>
    </row>
    <row r="4782" spans="1:22" x14ac:dyDescent="0.35">
      <c r="A4782" s="43">
        <v>54336</v>
      </c>
      <c r="B4782" s="43" t="s">
        <v>202</v>
      </c>
      <c r="C4782" s="43" t="s">
        <v>749</v>
      </c>
      <c r="D4782" s="44">
        <v>40283</v>
      </c>
      <c r="E4782" s="43">
        <v>50</v>
      </c>
      <c r="F4782" s="43">
        <v>1904420</v>
      </c>
      <c r="G4782" s="43">
        <v>0.05</v>
      </c>
      <c r="H4782" s="43">
        <v>95221</v>
      </c>
      <c r="I4782" s="43" t="s">
        <v>75</v>
      </c>
      <c r="J4782" s="43" t="s">
        <v>144</v>
      </c>
      <c r="K4782" s="43">
        <f t="shared" si="592"/>
        <v>2010</v>
      </c>
      <c r="L4782" s="43">
        <f t="shared" si="593"/>
        <v>1</v>
      </c>
      <c r="M4782" s="43">
        <f t="shared" si="594"/>
        <v>0</v>
      </c>
      <c r="N4782" s="43">
        <f t="shared" si="595"/>
        <v>1</v>
      </c>
      <c r="O4782" s="43" t="str">
        <f t="shared" si="596"/>
        <v>C: 4-6%</v>
      </c>
      <c r="P4782" s="45">
        <f t="shared" si="597"/>
        <v>1809199</v>
      </c>
      <c r="Q4782" s="45">
        <f>IF(L4782=1,F4782*INDEX(Asumsi!$B$5:$B$7,MATCH(I4782,Asumsi!$A$5:$A$7,0))-H4782,0)</f>
        <v>476105</v>
      </c>
      <c r="R4782" s="46">
        <f>MIN(G4782,INDEX(Asumsi!$C$5:$C$7,MATCH(I4782,Asumsi!$A$5:$A$7,0)))</f>
        <v>0.03</v>
      </c>
      <c r="S4782" s="43">
        <f t="shared" si="598"/>
        <v>1</v>
      </c>
      <c r="T4782" s="45">
        <f t="shared" si="599"/>
        <v>38088.400000000009</v>
      </c>
      <c r="U4782" s="45">
        <f>IF(L4782=1,F4782*INDEX(Asumsi!$B$5:$B$7,MATCH(I4782,Asumsi!$A$5:$A$7,0))-F4782*R4782,0)</f>
        <v>514193.4</v>
      </c>
      <c r="V4782" s="45">
        <f>IF(S4782=1,U4782*(1-Asumsi!$B$10),U4782)</f>
        <v>488483.73</v>
      </c>
    </row>
    <row r="4783" spans="1:22" x14ac:dyDescent="0.35">
      <c r="A4783" s="43">
        <v>54467</v>
      </c>
      <c r="B4783" s="43" t="s">
        <v>202</v>
      </c>
      <c r="C4783" s="43" t="s">
        <v>604</v>
      </c>
      <c r="D4783" s="44">
        <v>40469</v>
      </c>
      <c r="E4783" s="43">
        <v>37</v>
      </c>
      <c r="F4783" s="43">
        <v>873340</v>
      </c>
      <c r="G4783" s="43">
        <v>0.06</v>
      </c>
      <c r="H4783" s="43">
        <v>52400</v>
      </c>
      <c r="I4783" s="43" t="s">
        <v>76</v>
      </c>
      <c r="J4783" s="43" t="s">
        <v>146</v>
      </c>
      <c r="K4783" s="43">
        <f t="shared" si="592"/>
        <v>2010</v>
      </c>
      <c r="L4783" s="43">
        <f t="shared" si="593"/>
        <v>1</v>
      </c>
      <c r="M4783" s="43">
        <f t="shared" si="594"/>
        <v>0</v>
      </c>
      <c r="N4783" s="43">
        <f t="shared" si="595"/>
        <v>1</v>
      </c>
      <c r="O4783" s="43" t="str">
        <f t="shared" si="596"/>
        <v>C: 4-6%</v>
      </c>
      <c r="P4783" s="45">
        <f t="shared" si="597"/>
        <v>820940</v>
      </c>
      <c r="Q4783" s="45">
        <f>IF(L4783=1,F4783*INDEX(Asumsi!$B$5:$B$7,MATCH(I4783,Asumsi!$A$5:$A$7,0))-H4783,0)</f>
        <v>209602</v>
      </c>
      <c r="R4783" s="46">
        <f>MIN(G4783,INDEX(Asumsi!$C$5:$C$7,MATCH(I4783,Asumsi!$A$5:$A$7,0)))</f>
        <v>0.05</v>
      </c>
      <c r="S4783" s="43">
        <f t="shared" si="598"/>
        <v>1</v>
      </c>
      <c r="T4783" s="45">
        <f t="shared" si="599"/>
        <v>8733.399999999996</v>
      </c>
      <c r="U4783" s="45">
        <f>IF(L4783=1,F4783*INDEX(Asumsi!$B$5:$B$7,MATCH(I4783,Asumsi!$A$5:$A$7,0))-F4783*R4783,0)</f>
        <v>218335</v>
      </c>
      <c r="V4783" s="45">
        <f>IF(S4783=1,U4783*(1-Asumsi!$B$10),U4783)</f>
        <v>207418.25</v>
      </c>
    </row>
    <row r="4784" spans="1:22" x14ac:dyDescent="0.35">
      <c r="A4784" s="43">
        <v>54534</v>
      </c>
      <c r="B4784" s="43" t="s">
        <v>202</v>
      </c>
      <c r="C4784" s="43" t="s">
        <v>871</v>
      </c>
      <c r="D4784" s="44">
        <v>40987</v>
      </c>
      <c r="E4784" s="43">
        <v>16</v>
      </c>
      <c r="F4784" s="43">
        <v>249420</v>
      </c>
      <c r="G4784" s="43">
        <v>0.01</v>
      </c>
      <c r="H4784" s="43">
        <v>2494</v>
      </c>
      <c r="I4784" s="43" t="s">
        <v>76</v>
      </c>
      <c r="J4784" s="43" t="s">
        <v>145</v>
      </c>
      <c r="K4784" s="43">
        <f t="shared" si="592"/>
        <v>2012</v>
      </c>
      <c r="L4784" s="43">
        <f t="shared" si="593"/>
        <v>1</v>
      </c>
      <c r="M4784" s="43">
        <f t="shared" si="594"/>
        <v>0</v>
      </c>
      <c r="N4784" s="43">
        <f t="shared" si="595"/>
        <v>1</v>
      </c>
      <c r="O4784" s="43" t="str">
        <f t="shared" si="596"/>
        <v>B: 1-3%</v>
      </c>
      <c r="P4784" s="45">
        <f t="shared" si="597"/>
        <v>246926</v>
      </c>
      <c r="Q4784" s="45">
        <f>IF(L4784=1,F4784*INDEX(Asumsi!$B$5:$B$7,MATCH(I4784,Asumsi!$A$5:$A$7,0))-H4784,0)</f>
        <v>72332</v>
      </c>
      <c r="R4784" s="46">
        <f>MIN(G4784,INDEX(Asumsi!$C$5:$C$7,MATCH(I4784,Asumsi!$A$5:$A$7,0)))</f>
        <v>0.01</v>
      </c>
      <c r="S4784" s="43">
        <f t="shared" si="598"/>
        <v>0</v>
      </c>
      <c r="T4784" s="45">
        <f t="shared" si="599"/>
        <v>0</v>
      </c>
      <c r="U4784" s="45">
        <f>IF(L4784=1,F4784*INDEX(Asumsi!$B$5:$B$7,MATCH(I4784,Asumsi!$A$5:$A$7,0))-F4784*R4784,0)</f>
        <v>72331.8</v>
      </c>
      <c r="V4784" s="45">
        <f>IF(S4784=1,U4784*(1-Asumsi!$B$10),U4784)</f>
        <v>72331.8</v>
      </c>
    </row>
    <row r="4785" spans="1:22" x14ac:dyDescent="0.35">
      <c r="A4785" s="43">
        <v>54564</v>
      </c>
      <c r="B4785" s="43" t="s">
        <v>202</v>
      </c>
      <c r="C4785" s="43" t="s">
        <v>606</v>
      </c>
      <c r="D4785" s="44">
        <v>40518</v>
      </c>
      <c r="E4785" s="43">
        <v>27</v>
      </c>
      <c r="F4785" s="43">
        <v>3107736</v>
      </c>
      <c r="G4785" s="43">
        <v>0.04</v>
      </c>
      <c r="H4785" s="43">
        <v>124309</v>
      </c>
      <c r="I4785" s="43" t="s">
        <v>77</v>
      </c>
      <c r="J4785" s="43" t="s">
        <v>137</v>
      </c>
      <c r="K4785" s="43">
        <f t="shared" si="592"/>
        <v>2010</v>
      </c>
      <c r="L4785" s="43">
        <f t="shared" si="593"/>
        <v>1</v>
      </c>
      <c r="M4785" s="43">
        <f t="shared" si="594"/>
        <v>0</v>
      </c>
      <c r="N4785" s="43">
        <f t="shared" si="595"/>
        <v>1</v>
      </c>
      <c r="O4785" s="43" t="str">
        <f t="shared" si="596"/>
        <v>C: 4-6%</v>
      </c>
      <c r="P4785" s="45">
        <f t="shared" si="597"/>
        <v>2983427</v>
      </c>
      <c r="Q4785" s="45">
        <f>IF(L4785=1,F4785*INDEX(Asumsi!$B$5:$B$7,MATCH(I4785,Asumsi!$A$5:$A$7,0))-H4785,0)</f>
        <v>808011.79999999993</v>
      </c>
      <c r="R4785" s="46">
        <f>MIN(G4785,INDEX(Asumsi!$C$5:$C$7,MATCH(I4785,Asumsi!$A$5:$A$7,0)))</f>
        <v>0.04</v>
      </c>
      <c r="S4785" s="43">
        <f t="shared" si="598"/>
        <v>0</v>
      </c>
      <c r="T4785" s="45">
        <f t="shared" si="599"/>
        <v>0</v>
      </c>
      <c r="U4785" s="45">
        <f>IF(L4785=1,F4785*INDEX(Asumsi!$B$5:$B$7,MATCH(I4785,Asumsi!$A$5:$A$7,0))-F4785*R4785,0)</f>
        <v>808011.35999999987</v>
      </c>
      <c r="V4785" s="45">
        <f>IF(S4785=1,U4785*(1-Asumsi!$B$10),U4785)</f>
        <v>808011.35999999987</v>
      </c>
    </row>
    <row r="4786" spans="1:22" x14ac:dyDescent="0.35">
      <c r="A4786" s="43">
        <v>54692</v>
      </c>
      <c r="B4786" s="43" t="s">
        <v>202</v>
      </c>
      <c r="C4786" s="43" t="s">
        <v>933</v>
      </c>
      <c r="D4786" s="44">
        <v>40242</v>
      </c>
      <c r="E4786" s="43">
        <v>16</v>
      </c>
      <c r="F4786" s="43">
        <v>87300</v>
      </c>
      <c r="G4786" s="43">
        <v>0.05</v>
      </c>
      <c r="H4786" s="43">
        <v>4365</v>
      </c>
      <c r="I4786" s="43" t="s">
        <v>76</v>
      </c>
      <c r="J4786" s="43" t="s">
        <v>147</v>
      </c>
      <c r="K4786" s="43">
        <f t="shared" si="592"/>
        <v>2010</v>
      </c>
      <c r="L4786" s="43">
        <f t="shared" si="593"/>
        <v>1</v>
      </c>
      <c r="M4786" s="43">
        <f t="shared" si="594"/>
        <v>0</v>
      </c>
      <c r="N4786" s="43">
        <f t="shared" si="595"/>
        <v>1</v>
      </c>
      <c r="O4786" s="43" t="str">
        <f t="shared" si="596"/>
        <v>C: 4-6%</v>
      </c>
      <c r="P4786" s="45">
        <f t="shared" si="597"/>
        <v>82935</v>
      </c>
      <c r="Q4786" s="45">
        <f>IF(L4786=1,F4786*INDEX(Asumsi!$B$5:$B$7,MATCH(I4786,Asumsi!$A$5:$A$7,0))-H4786,0)</f>
        <v>21825</v>
      </c>
      <c r="R4786" s="46">
        <f>MIN(G4786,INDEX(Asumsi!$C$5:$C$7,MATCH(I4786,Asumsi!$A$5:$A$7,0)))</f>
        <v>0.05</v>
      </c>
      <c r="S4786" s="43">
        <f t="shared" si="598"/>
        <v>0</v>
      </c>
      <c r="T4786" s="45">
        <f t="shared" si="599"/>
        <v>0</v>
      </c>
      <c r="U4786" s="45">
        <f>IF(L4786=1,F4786*INDEX(Asumsi!$B$5:$B$7,MATCH(I4786,Asumsi!$A$5:$A$7,0))-F4786*R4786,0)</f>
        <v>21825</v>
      </c>
      <c r="V4786" s="45">
        <f>IF(S4786=1,U4786*(1-Asumsi!$B$10),U4786)</f>
        <v>21825</v>
      </c>
    </row>
    <row r="4787" spans="1:22" x14ac:dyDescent="0.35">
      <c r="A4787" s="43">
        <v>54727</v>
      </c>
      <c r="B4787" s="43" t="s">
        <v>202</v>
      </c>
      <c r="C4787" s="43" t="s">
        <v>604</v>
      </c>
      <c r="D4787" s="44">
        <v>40525</v>
      </c>
      <c r="E4787" s="43">
        <v>29</v>
      </c>
      <c r="F4787" s="43">
        <v>2854280</v>
      </c>
      <c r="G4787" s="43">
        <v>0.02</v>
      </c>
      <c r="H4787" s="43">
        <v>57086</v>
      </c>
      <c r="I4787" s="43" t="s">
        <v>76</v>
      </c>
      <c r="J4787" s="43" t="s">
        <v>145</v>
      </c>
      <c r="K4787" s="43">
        <f t="shared" si="592"/>
        <v>2010</v>
      </c>
      <c r="L4787" s="43">
        <f t="shared" si="593"/>
        <v>1</v>
      </c>
      <c r="M4787" s="43">
        <f t="shared" si="594"/>
        <v>0</v>
      </c>
      <c r="N4787" s="43">
        <f t="shared" si="595"/>
        <v>1</v>
      </c>
      <c r="O4787" s="43" t="str">
        <f t="shared" si="596"/>
        <v>B: 1-3%</v>
      </c>
      <c r="P4787" s="45">
        <f t="shared" si="597"/>
        <v>2797194</v>
      </c>
      <c r="Q4787" s="45">
        <f>IF(L4787=1,F4787*INDEX(Asumsi!$B$5:$B$7,MATCH(I4787,Asumsi!$A$5:$A$7,0))-H4787,0)</f>
        <v>799198</v>
      </c>
      <c r="R4787" s="46">
        <f>MIN(G4787,INDEX(Asumsi!$C$5:$C$7,MATCH(I4787,Asumsi!$A$5:$A$7,0)))</f>
        <v>0.02</v>
      </c>
      <c r="S4787" s="43">
        <f t="shared" si="598"/>
        <v>0</v>
      </c>
      <c r="T4787" s="45">
        <f t="shared" si="599"/>
        <v>0</v>
      </c>
      <c r="U4787" s="45">
        <f>IF(L4787=1,F4787*INDEX(Asumsi!$B$5:$B$7,MATCH(I4787,Asumsi!$A$5:$A$7,0))-F4787*R4787,0)</f>
        <v>799198.4</v>
      </c>
      <c r="V4787" s="45">
        <f>IF(S4787=1,U4787*(1-Asumsi!$B$10),U4787)</f>
        <v>799198.4</v>
      </c>
    </row>
    <row r="4788" spans="1:22" x14ac:dyDescent="0.35">
      <c r="A4788" s="43">
        <v>54886</v>
      </c>
      <c r="B4788" s="43" t="s">
        <v>202</v>
      </c>
      <c r="C4788" s="43" t="s">
        <v>415</v>
      </c>
      <c r="D4788" s="44">
        <v>41125</v>
      </c>
      <c r="E4788" s="43">
        <v>39</v>
      </c>
      <c r="F4788" s="43">
        <v>839900</v>
      </c>
      <c r="G4788" s="43">
        <v>0.02</v>
      </c>
      <c r="H4788" s="43">
        <v>16798</v>
      </c>
      <c r="I4788" s="43" t="s">
        <v>75</v>
      </c>
      <c r="J4788" s="43" t="s">
        <v>144</v>
      </c>
      <c r="K4788" s="43">
        <f t="shared" si="592"/>
        <v>2012</v>
      </c>
      <c r="L4788" s="43">
        <f t="shared" si="593"/>
        <v>1</v>
      </c>
      <c r="M4788" s="43">
        <f t="shared" si="594"/>
        <v>0</v>
      </c>
      <c r="N4788" s="43">
        <f t="shared" si="595"/>
        <v>1</v>
      </c>
      <c r="O4788" s="43" t="str">
        <f t="shared" si="596"/>
        <v>B: 1-3%</v>
      </c>
      <c r="P4788" s="45">
        <f t="shared" si="597"/>
        <v>823102</v>
      </c>
      <c r="Q4788" s="45">
        <f>IF(L4788=1,F4788*INDEX(Asumsi!$B$5:$B$7,MATCH(I4788,Asumsi!$A$5:$A$7,0))-H4788,0)</f>
        <v>235172</v>
      </c>
      <c r="R4788" s="46">
        <f>MIN(G4788,INDEX(Asumsi!$C$5:$C$7,MATCH(I4788,Asumsi!$A$5:$A$7,0)))</f>
        <v>0.02</v>
      </c>
      <c r="S4788" s="43">
        <f t="shared" si="598"/>
        <v>0</v>
      </c>
      <c r="T4788" s="45">
        <f t="shared" si="599"/>
        <v>0</v>
      </c>
      <c r="U4788" s="45">
        <f>IF(L4788=1,F4788*INDEX(Asumsi!$B$5:$B$7,MATCH(I4788,Asumsi!$A$5:$A$7,0))-F4788*R4788,0)</f>
        <v>235172</v>
      </c>
      <c r="V4788" s="45">
        <f>IF(S4788=1,U4788*(1-Asumsi!$B$10),U4788)</f>
        <v>235172</v>
      </c>
    </row>
    <row r="4789" spans="1:22" x14ac:dyDescent="0.35">
      <c r="A4789" s="43">
        <v>54977</v>
      </c>
      <c r="B4789" s="43" t="s">
        <v>202</v>
      </c>
      <c r="C4789" s="43" t="s">
        <v>585</v>
      </c>
      <c r="D4789" s="44">
        <v>40734</v>
      </c>
      <c r="E4789" s="43">
        <v>24</v>
      </c>
      <c r="F4789" s="43">
        <v>688500</v>
      </c>
      <c r="G4789" s="43">
        <v>0.1</v>
      </c>
      <c r="H4789" s="43">
        <v>68850</v>
      </c>
      <c r="I4789" s="43" t="s">
        <v>76</v>
      </c>
      <c r="J4789" s="43" t="s">
        <v>138</v>
      </c>
      <c r="K4789" s="43">
        <f t="shared" si="592"/>
        <v>2011</v>
      </c>
      <c r="L4789" s="43">
        <f t="shared" si="593"/>
        <v>1</v>
      </c>
      <c r="M4789" s="43">
        <f t="shared" si="594"/>
        <v>0</v>
      </c>
      <c r="N4789" s="43">
        <f t="shared" si="595"/>
        <v>1</v>
      </c>
      <c r="O4789" s="43" t="str">
        <f t="shared" si="596"/>
        <v>D: 7%+</v>
      </c>
      <c r="P4789" s="45">
        <f t="shared" si="597"/>
        <v>619650</v>
      </c>
      <c r="Q4789" s="45">
        <f>IF(L4789=1,F4789*INDEX(Asumsi!$B$5:$B$7,MATCH(I4789,Asumsi!$A$5:$A$7,0))-H4789,0)</f>
        <v>137700</v>
      </c>
      <c r="R4789" s="46">
        <f>MIN(G4789,INDEX(Asumsi!$C$5:$C$7,MATCH(I4789,Asumsi!$A$5:$A$7,0)))</f>
        <v>0.05</v>
      </c>
      <c r="S4789" s="43">
        <f t="shared" si="598"/>
        <v>1</v>
      </c>
      <c r="T4789" s="45">
        <f t="shared" si="599"/>
        <v>34425</v>
      </c>
      <c r="U4789" s="45">
        <f>IF(L4789=1,F4789*INDEX(Asumsi!$B$5:$B$7,MATCH(I4789,Asumsi!$A$5:$A$7,0))-F4789*R4789,0)</f>
        <v>172125</v>
      </c>
      <c r="V4789" s="45">
        <f>IF(S4789=1,U4789*(1-Asumsi!$B$10),U4789)</f>
        <v>163518.75</v>
      </c>
    </row>
    <row r="4790" spans="1:22" x14ac:dyDescent="0.35">
      <c r="A4790" s="43">
        <v>55040</v>
      </c>
      <c r="B4790" s="43" t="s">
        <v>202</v>
      </c>
      <c r="C4790" s="43" t="s">
        <v>926</v>
      </c>
      <c r="D4790" s="44">
        <v>39915</v>
      </c>
      <c r="E4790" s="43">
        <v>8</v>
      </c>
      <c r="F4790" s="43">
        <v>584760</v>
      </c>
      <c r="G4790" s="43">
        <v>0.05</v>
      </c>
      <c r="H4790" s="43">
        <v>29238</v>
      </c>
      <c r="I4790" s="43" t="s">
        <v>76</v>
      </c>
      <c r="J4790" s="43" t="s">
        <v>140</v>
      </c>
      <c r="K4790" s="43">
        <f t="shared" si="592"/>
        <v>2009</v>
      </c>
      <c r="L4790" s="43">
        <f t="shared" si="593"/>
        <v>1</v>
      </c>
      <c r="M4790" s="43">
        <f t="shared" si="594"/>
        <v>0</v>
      </c>
      <c r="N4790" s="43">
        <f t="shared" si="595"/>
        <v>1</v>
      </c>
      <c r="O4790" s="43" t="str">
        <f t="shared" si="596"/>
        <v>C: 4-6%</v>
      </c>
      <c r="P4790" s="45">
        <f t="shared" si="597"/>
        <v>555522</v>
      </c>
      <c r="Q4790" s="45">
        <f>IF(L4790=1,F4790*INDEX(Asumsi!$B$5:$B$7,MATCH(I4790,Asumsi!$A$5:$A$7,0))-H4790,0)</f>
        <v>146190</v>
      </c>
      <c r="R4790" s="46">
        <f>MIN(G4790,INDEX(Asumsi!$C$5:$C$7,MATCH(I4790,Asumsi!$A$5:$A$7,0)))</f>
        <v>0.05</v>
      </c>
      <c r="S4790" s="43">
        <f t="shared" si="598"/>
        <v>0</v>
      </c>
      <c r="T4790" s="45">
        <f t="shared" si="599"/>
        <v>0</v>
      </c>
      <c r="U4790" s="45">
        <f>IF(L4790=1,F4790*INDEX(Asumsi!$B$5:$B$7,MATCH(I4790,Asumsi!$A$5:$A$7,0))-F4790*R4790,0)</f>
        <v>146190</v>
      </c>
      <c r="V4790" s="45">
        <f>IF(S4790=1,U4790*(1-Asumsi!$B$10),U4790)</f>
        <v>146190</v>
      </c>
    </row>
    <row r="4791" spans="1:22" x14ac:dyDescent="0.35">
      <c r="A4791" s="43">
        <v>55203</v>
      </c>
      <c r="B4791" s="43" t="s">
        <v>209</v>
      </c>
      <c r="C4791" s="43" t="s">
        <v>542</v>
      </c>
      <c r="D4791" s="44">
        <v>40279</v>
      </c>
      <c r="E4791" s="43">
        <v>18</v>
      </c>
      <c r="F4791" s="43">
        <v>1988949</v>
      </c>
      <c r="G4791" s="43">
        <v>0.05</v>
      </c>
      <c r="H4791" s="43">
        <v>99447</v>
      </c>
      <c r="I4791" s="43" t="s">
        <v>77</v>
      </c>
      <c r="J4791" s="43" t="s">
        <v>137</v>
      </c>
      <c r="K4791" s="43">
        <f t="shared" si="592"/>
        <v>2010</v>
      </c>
      <c r="L4791" s="43">
        <f t="shared" si="593"/>
        <v>0</v>
      </c>
      <c r="M4791" s="43">
        <f t="shared" si="594"/>
        <v>1</v>
      </c>
      <c r="N4791" s="43">
        <f t="shared" si="595"/>
        <v>1</v>
      </c>
      <c r="O4791" s="43" t="str">
        <f t="shared" si="596"/>
        <v>C: 4-6%</v>
      </c>
      <c r="P4791" s="45">
        <f t="shared" si="597"/>
        <v>0</v>
      </c>
      <c r="Q4791" s="45">
        <f>IF(L4791=1,F4791*INDEX(Asumsi!$B$5:$B$7,MATCH(I4791,Asumsi!$A$5:$A$7,0))-H4791,0)</f>
        <v>0</v>
      </c>
      <c r="R4791" s="46">
        <f>MIN(G4791,INDEX(Asumsi!$C$5:$C$7,MATCH(I4791,Asumsi!$A$5:$A$7,0)))</f>
        <v>0.05</v>
      </c>
      <c r="S4791" s="43">
        <f t="shared" si="598"/>
        <v>0</v>
      </c>
      <c r="T4791" s="45">
        <f t="shared" si="599"/>
        <v>0</v>
      </c>
      <c r="U4791" s="45">
        <f>IF(L4791=1,F4791*INDEX(Asumsi!$B$5:$B$7,MATCH(I4791,Asumsi!$A$5:$A$7,0))-F4791*R4791,0)</f>
        <v>0</v>
      </c>
      <c r="V4791" s="45">
        <f>IF(S4791=1,U4791*(1-Asumsi!$B$10),U4791)</f>
        <v>0</v>
      </c>
    </row>
    <row r="4792" spans="1:22" x14ac:dyDescent="0.35">
      <c r="A4792" s="43">
        <v>55330</v>
      </c>
      <c r="B4792" s="43" t="s">
        <v>209</v>
      </c>
      <c r="C4792" s="43" t="s">
        <v>566</v>
      </c>
      <c r="D4792" s="44">
        <v>40037</v>
      </c>
      <c r="E4792" s="43">
        <v>49</v>
      </c>
      <c r="F4792" s="43">
        <v>1267820</v>
      </c>
      <c r="G4792" s="43">
        <v>0</v>
      </c>
      <c r="H4792" s="43">
        <v>0</v>
      </c>
      <c r="I4792" s="43" t="s">
        <v>75</v>
      </c>
      <c r="J4792" s="43" t="s">
        <v>144</v>
      </c>
      <c r="K4792" s="43">
        <f t="shared" si="592"/>
        <v>2009</v>
      </c>
      <c r="L4792" s="43">
        <f t="shared" si="593"/>
        <v>0</v>
      </c>
      <c r="M4792" s="43">
        <f t="shared" si="594"/>
        <v>1</v>
      </c>
      <c r="N4792" s="43">
        <f t="shared" si="595"/>
        <v>1</v>
      </c>
      <c r="O4792" s="43" t="str">
        <f t="shared" si="596"/>
        <v>A: 0%</v>
      </c>
      <c r="P4792" s="45">
        <f t="shared" si="597"/>
        <v>0</v>
      </c>
      <c r="Q4792" s="45">
        <f>IF(L4792=1,F4792*INDEX(Asumsi!$B$5:$B$7,MATCH(I4792,Asumsi!$A$5:$A$7,0))-H4792,0)</f>
        <v>0</v>
      </c>
      <c r="R4792" s="46">
        <f>MIN(G4792,INDEX(Asumsi!$C$5:$C$7,MATCH(I4792,Asumsi!$A$5:$A$7,0)))</f>
        <v>0</v>
      </c>
      <c r="S4792" s="43">
        <f t="shared" si="598"/>
        <v>0</v>
      </c>
      <c r="T4792" s="45">
        <f t="shared" si="599"/>
        <v>0</v>
      </c>
      <c r="U4792" s="45">
        <f>IF(L4792=1,F4792*INDEX(Asumsi!$B$5:$B$7,MATCH(I4792,Asumsi!$A$5:$A$7,0))-F4792*R4792,0)</f>
        <v>0</v>
      </c>
      <c r="V4792" s="45">
        <f>IF(S4792=1,U4792*(1-Asumsi!$B$10),U4792)</f>
        <v>0</v>
      </c>
    </row>
    <row r="4793" spans="1:22" x14ac:dyDescent="0.35">
      <c r="A4793" s="43">
        <v>55494</v>
      </c>
      <c r="B4793" s="43" t="s">
        <v>202</v>
      </c>
      <c r="C4793" s="43" t="s">
        <v>590</v>
      </c>
      <c r="D4793" s="44">
        <v>41085</v>
      </c>
      <c r="E4793" s="43">
        <v>4</v>
      </c>
      <c r="F4793" s="43">
        <v>115640</v>
      </c>
      <c r="G4793" s="43">
        <v>0.08</v>
      </c>
      <c r="H4793" s="43">
        <v>9251</v>
      </c>
      <c r="I4793" s="43" t="s">
        <v>76</v>
      </c>
      <c r="J4793" s="43" t="s">
        <v>146</v>
      </c>
      <c r="K4793" s="43">
        <f t="shared" si="592"/>
        <v>2012</v>
      </c>
      <c r="L4793" s="43">
        <f t="shared" si="593"/>
        <v>1</v>
      </c>
      <c r="M4793" s="43">
        <f t="shared" si="594"/>
        <v>0</v>
      </c>
      <c r="N4793" s="43">
        <f t="shared" si="595"/>
        <v>1</v>
      </c>
      <c r="O4793" s="43" t="str">
        <f t="shared" si="596"/>
        <v>D: 7%+</v>
      </c>
      <c r="P4793" s="45">
        <f t="shared" si="597"/>
        <v>106389</v>
      </c>
      <c r="Q4793" s="45">
        <f>IF(L4793=1,F4793*INDEX(Asumsi!$B$5:$B$7,MATCH(I4793,Asumsi!$A$5:$A$7,0))-H4793,0)</f>
        <v>25441</v>
      </c>
      <c r="R4793" s="46">
        <f>MIN(G4793,INDEX(Asumsi!$C$5:$C$7,MATCH(I4793,Asumsi!$A$5:$A$7,0)))</f>
        <v>0.05</v>
      </c>
      <c r="S4793" s="43">
        <f t="shared" si="598"/>
        <v>1</v>
      </c>
      <c r="T4793" s="45">
        <f t="shared" si="599"/>
        <v>3469.2</v>
      </c>
      <c r="U4793" s="45">
        <f>IF(L4793=1,F4793*INDEX(Asumsi!$B$5:$B$7,MATCH(I4793,Asumsi!$A$5:$A$7,0))-F4793*R4793,0)</f>
        <v>28910</v>
      </c>
      <c r="V4793" s="45">
        <f>IF(S4793=1,U4793*(1-Asumsi!$B$10),U4793)</f>
        <v>27464.5</v>
      </c>
    </row>
    <row r="4794" spans="1:22" x14ac:dyDescent="0.35">
      <c r="A4794" s="43">
        <v>55554</v>
      </c>
      <c r="B4794" s="43" t="s">
        <v>202</v>
      </c>
      <c r="C4794" s="43" t="s">
        <v>589</v>
      </c>
      <c r="D4794" s="44">
        <v>40133</v>
      </c>
      <c r="E4794" s="43">
        <v>6</v>
      </c>
      <c r="F4794" s="43">
        <v>244180</v>
      </c>
      <c r="G4794" s="43">
        <v>0.04</v>
      </c>
      <c r="H4794" s="43">
        <v>9767</v>
      </c>
      <c r="I4794" s="43" t="s">
        <v>76</v>
      </c>
      <c r="J4794" s="43" t="s">
        <v>145</v>
      </c>
      <c r="K4794" s="43">
        <f t="shared" si="592"/>
        <v>2009</v>
      </c>
      <c r="L4794" s="43">
        <f t="shared" si="593"/>
        <v>1</v>
      </c>
      <c r="M4794" s="43">
        <f t="shared" si="594"/>
        <v>0</v>
      </c>
      <c r="N4794" s="43">
        <f t="shared" si="595"/>
        <v>1</v>
      </c>
      <c r="O4794" s="43" t="str">
        <f t="shared" si="596"/>
        <v>C: 4-6%</v>
      </c>
      <c r="P4794" s="45">
        <f t="shared" si="597"/>
        <v>234413</v>
      </c>
      <c r="Q4794" s="45">
        <f>IF(L4794=1,F4794*INDEX(Asumsi!$B$5:$B$7,MATCH(I4794,Asumsi!$A$5:$A$7,0))-H4794,0)</f>
        <v>63487</v>
      </c>
      <c r="R4794" s="46">
        <f>MIN(G4794,INDEX(Asumsi!$C$5:$C$7,MATCH(I4794,Asumsi!$A$5:$A$7,0)))</f>
        <v>0.04</v>
      </c>
      <c r="S4794" s="43">
        <f t="shared" si="598"/>
        <v>0</v>
      </c>
      <c r="T4794" s="45">
        <f t="shared" si="599"/>
        <v>0</v>
      </c>
      <c r="U4794" s="45">
        <f>IF(L4794=1,F4794*INDEX(Asumsi!$B$5:$B$7,MATCH(I4794,Asumsi!$A$5:$A$7,0))-F4794*R4794,0)</f>
        <v>63486.8</v>
      </c>
      <c r="V4794" s="45">
        <f>IF(S4794=1,U4794*(1-Asumsi!$B$10),U4794)</f>
        <v>63486.8</v>
      </c>
    </row>
    <row r="4795" spans="1:22" x14ac:dyDescent="0.35">
      <c r="A4795" s="43">
        <v>56006</v>
      </c>
      <c r="B4795" s="43" t="s">
        <v>202</v>
      </c>
      <c r="C4795" s="43" t="s">
        <v>626</v>
      </c>
      <c r="D4795" s="44">
        <v>40817</v>
      </c>
      <c r="E4795" s="43">
        <v>16</v>
      </c>
      <c r="F4795" s="43">
        <v>205980</v>
      </c>
      <c r="G4795" s="43">
        <v>0.1</v>
      </c>
      <c r="H4795" s="43">
        <v>20598</v>
      </c>
      <c r="I4795" s="43" t="s">
        <v>76</v>
      </c>
      <c r="J4795" s="43" t="s">
        <v>145</v>
      </c>
      <c r="K4795" s="43">
        <f t="shared" si="592"/>
        <v>2011</v>
      </c>
      <c r="L4795" s="43">
        <f t="shared" si="593"/>
        <v>1</v>
      </c>
      <c r="M4795" s="43">
        <f t="shared" si="594"/>
        <v>0</v>
      </c>
      <c r="N4795" s="43">
        <f t="shared" si="595"/>
        <v>1</v>
      </c>
      <c r="O4795" s="43" t="str">
        <f t="shared" si="596"/>
        <v>D: 7%+</v>
      </c>
      <c r="P4795" s="45">
        <f t="shared" si="597"/>
        <v>185382</v>
      </c>
      <c r="Q4795" s="45">
        <f>IF(L4795=1,F4795*INDEX(Asumsi!$B$5:$B$7,MATCH(I4795,Asumsi!$A$5:$A$7,0))-H4795,0)</f>
        <v>41196</v>
      </c>
      <c r="R4795" s="46">
        <f>MIN(G4795,INDEX(Asumsi!$C$5:$C$7,MATCH(I4795,Asumsi!$A$5:$A$7,0)))</f>
        <v>0.05</v>
      </c>
      <c r="S4795" s="43">
        <f t="shared" si="598"/>
        <v>1</v>
      </c>
      <c r="T4795" s="45">
        <f t="shared" si="599"/>
        <v>10299</v>
      </c>
      <c r="U4795" s="45">
        <f>IF(L4795=1,F4795*INDEX(Asumsi!$B$5:$B$7,MATCH(I4795,Asumsi!$A$5:$A$7,0))-F4795*R4795,0)</f>
        <v>51495</v>
      </c>
      <c r="V4795" s="45">
        <f>IF(S4795=1,U4795*(1-Asumsi!$B$10),U4795)</f>
        <v>48920.25</v>
      </c>
    </row>
    <row r="4796" spans="1:22" x14ac:dyDescent="0.35">
      <c r="A4796" s="43">
        <v>56130</v>
      </c>
      <c r="B4796" s="43" t="s">
        <v>202</v>
      </c>
      <c r="C4796" s="43" t="s">
        <v>927</v>
      </c>
      <c r="D4796" s="44">
        <v>40876</v>
      </c>
      <c r="E4796" s="43">
        <v>13</v>
      </c>
      <c r="F4796" s="43">
        <v>492120</v>
      </c>
      <c r="G4796" s="43">
        <v>0.08</v>
      </c>
      <c r="H4796" s="43">
        <v>39370</v>
      </c>
      <c r="I4796" s="43" t="s">
        <v>75</v>
      </c>
      <c r="J4796" s="43" t="s">
        <v>144</v>
      </c>
      <c r="K4796" s="43">
        <f t="shared" si="592"/>
        <v>2011</v>
      </c>
      <c r="L4796" s="43">
        <f t="shared" si="593"/>
        <v>1</v>
      </c>
      <c r="M4796" s="43">
        <f t="shared" si="594"/>
        <v>0</v>
      </c>
      <c r="N4796" s="43">
        <f t="shared" si="595"/>
        <v>1</v>
      </c>
      <c r="O4796" s="43" t="str">
        <f t="shared" si="596"/>
        <v>D: 7%+</v>
      </c>
      <c r="P4796" s="45">
        <f t="shared" si="597"/>
        <v>452750</v>
      </c>
      <c r="Q4796" s="45">
        <f>IF(L4796=1,F4796*INDEX(Asumsi!$B$5:$B$7,MATCH(I4796,Asumsi!$A$5:$A$7,0))-H4796,0)</f>
        <v>108266</v>
      </c>
      <c r="R4796" s="46">
        <f>MIN(G4796,INDEX(Asumsi!$C$5:$C$7,MATCH(I4796,Asumsi!$A$5:$A$7,0)))</f>
        <v>0.03</v>
      </c>
      <c r="S4796" s="43">
        <f t="shared" si="598"/>
        <v>1</v>
      </c>
      <c r="T4796" s="45">
        <f t="shared" si="599"/>
        <v>24606</v>
      </c>
      <c r="U4796" s="45">
        <f>IF(L4796=1,F4796*INDEX(Asumsi!$B$5:$B$7,MATCH(I4796,Asumsi!$A$5:$A$7,0))-F4796*R4796,0)</f>
        <v>132872.4</v>
      </c>
      <c r="V4796" s="45">
        <f>IF(S4796=1,U4796*(1-Asumsi!$B$10),U4796)</f>
        <v>126228.77999999998</v>
      </c>
    </row>
    <row r="4797" spans="1:22" x14ac:dyDescent="0.35">
      <c r="A4797" s="43">
        <v>56162</v>
      </c>
      <c r="B4797" s="43" t="s">
        <v>202</v>
      </c>
      <c r="C4797" s="43" t="s">
        <v>618</v>
      </c>
      <c r="D4797" s="44">
        <v>40658</v>
      </c>
      <c r="E4797" s="43">
        <v>30</v>
      </c>
      <c r="F4797" s="43">
        <v>10435580</v>
      </c>
      <c r="G4797" s="43">
        <v>0.09</v>
      </c>
      <c r="H4797" s="43">
        <v>939202</v>
      </c>
      <c r="I4797" s="43" t="s">
        <v>75</v>
      </c>
      <c r="J4797" s="43" t="s">
        <v>135</v>
      </c>
      <c r="K4797" s="43">
        <f t="shared" si="592"/>
        <v>2011</v>
      </c>
      <c r="L4797" s="43">
        <f t="shared" si="593"/>
        <v>1</v>
      </c>
      <c r="M4797" s="43">
        <f t="shared" si="594"/>
        <v>0</v>
      </c>
      <c r="N4797" s="43">
        <f t="shared" si="595"/>
        <v>1</v>
      </c>
      <c r="O4797" s="43" t="str">
        <f t="shared" si="596"/>
        <v>D: 7%+</v>
      </c>
      <c r="P4797" s="45">
        <f t="shared" si="597"/>
        <v>9496378</v>
      </c>
      <c r="Q4797" s="45">
        <f>IF(L4797=1,F4797*INDEX(Asumsi!$B$5:$B$7,MATCH(I4797,Asumsi!$A$5:$A$7,0))-H4797,0)</f>
        <v>2191472</v>
      </c>
      <c r="R4797" s="46">
        <f>MIN(G4797,INDEX(Asumsi!$C$5:$C$7,MATCH(I4797,Asumsi!$A$5:$A$7,0)))</f>
        <v>0.03</v>
      </c>
      <c r="S4797" s="43">
        <f t="shared" si="598"/>
        <v>1</v>
      </c>
      <c r="T4797" s="45">
        <f t="shared" si="599"/>
        <v>626134.79999999993</v>
      </c>
      <c r="U4797" s="45">
        <f>IF(L4797=1,F4797*INDEX(Asumsi!$B$5:$B$7,MATCH(I4797,Asumsi!$A$5:$A$7,0))-F4797*R4797,0)</f>
        <v>2817606.6</v>
      </c>
      <c r="V4797" s="45">
        <f>IF(S4797=1,U4797*(1-Asumsi!$B$10),U4797)</f>
        <v>2676726.27</v>
      </c>
    </row>
    <row r="4798" spans="1:22" x14ac:dyDescent="0.35">
      <c r="A4798" s="43">
        <v>56261</v>
      </c>
      <c r="B4798" s="43" t="s">
        <v>202</v>
      </c>
      <c r="C4798" s="43" t="s">
        <v>932</v>
      </c>
      <c r="D4798" s="44">
        <v>40966</v>
      </c>
      <c r="E4798" s="43">
        <v>43</v>
      </c>
      <c r="F4798" s="43">
        <v>33773520</v>
      </c>
      <c r="G4798" s="43">
        <v>0.02</v>
      </c>
      <c r="H4798" s="43">
        <v>675470</v>
      </c>
      <c r="I4798" s="43" t="s">
        <v>75</v>
      </c>
      <c r="J4798" s="43" t="s">
        <v>136</v>
      </c>
      <c r="K4798" s="43">
        <f t="shared" si="592"/>
        <v>2012</v>
      </c>
      <c r="L4798" s="43">
        <f t="shared" si="593"/>
        <v>1</v>
      </c>
      <c r="M4798" s="43">
        <f t="shared" si="594"/>
        <v>0</v>
      </c>
      <c r="N4798" s="43">
        <f t="shared" si="595"/>
        <v>1</v>
      </c>
      <c r="O4798" s="43" t="str">
        <f t="shared" si="596"/>
        <v>B: 1-3%</v>
      </c>
      <c r="P4798" s="45">
        <f t="shared" si="597"/>
        <v>33098050</v>
      </c>
      <c r="Q4798" s="45">
        <f>IF(L4798=1,F4798*INDEX(Asumsi!$B$5:$B$7,MATCH(I4798,Asumsi!$A$5:$A$7,0))-H4798,0)</f>
        <v>9456586</v>
      </c>
      <c r="R4798" s="46">
        <f>MIN(G4798,INDEX(Asumsi!$C$5:$C$7,MATCH(I4798,Asumsi!$A$5:$A$7,0)))</f>
        <v>0.02</v>
      </c>
      <c r="S4798" s="43">
        <f t="shared" si="598"/>
        <v>0</v>
      </c>
      <c r="T4798" s="45">
        <f t="shared" si="599"/>
        <v>0</v>
      </c>
      <c r="U4798" s="45">
        <f>IF(L4798=1,F4798*INDEX(Asumsi!$B$5:$B$7,MATCH(I4798,Asumsi!$A$5:$A$7,0))-F4798*R4798,0)</f>
        <v>9456585.5999999996</v>
      </c>
      <c r="V4798" s="45">
        <f>IF(S4798=1,U4798*(1-Asumsi!$B$10),U4798)</f>
        <v>9456585.5999999996</v>
      </c>
    </row>
    <row r="4799" spans="1:22" x14ac:dyDescent="0.35">
      <c r="A4799" s="43">
        <v>56358</v>
      </c>
      <c r="B4799" s="43" t="s">
        <v>202</v>
      </c>
      <c r="C4799" s="43" t="s">
        <v>920</v>
      </c>
      <c r="D4799" s="44">
        <v>40969</v>
      </c>
      <c r="E4799" s="43">
        <v>1</v>
      </c>
      <c r="F4799" s="43">
        <v>23400</v>
      </c>
      <c r="G4799" s="43">
        <v>0</v>
      </c>
      <c r="H4799" s="43">
        <v>0</v>
      </c>
      <c r="I4799" s="43" t="s">
        <v>75</v>
      </c>
      <c r="J4799" s="43" t="s">
        <v>144</v>
      </c>
      <c r="K4799" s="43">
        <f t="shared" si="592"/>
        <v>2012</v>
      </c>
      <c r="L4799" s="43">
        <f t="shared" si="593"/>
        <v>1</v>
      </c>
      <c r="M4799" s="43">
        <f t="shared" si="594"/>
        <v>0</v>
      </c>
      <c r="N4799" s="43">
        <f t="shared" si="595"/>
        <v>1</v>
      </c>
      <c r="O4799" s="43" t="str">
        <f t="shared" si="596"/>
        <v>A: 0%</v>
      </c>
      <c r="P4799" s="45">
        <f t="shared" si="597"/>
        <v>23400</v>
      </c>
      <c r="Q4799" s="45">
        <f>IF(L4799=1,F4799*INDEX(Asumsi!$B$5:$B$7,MATCH(I4799,Asumsi!$A$5:$A$7,0))-H4799,0)</f>
        <v>7020</v>
      </c>
      <c r="R4799" s="46">
        <f>MIN(G4799,INDEX(Asumsi!$C$5:$C$7,MATCH(I4799,Asumsi!$A$5:$A$7,0)))</f>
        <v>0</v>
      </c>
      <c r="S4799" s="43">
        <f t="shared" si="598"/>
        <v>0</v>
      </c>
      <c r="T4799" s="45">
        <f t="shared" si="599"/>
        <v>0</v>
      </c>
      <c r="U4799" s="45">
        <f>IF(L4799=1,F4799*INDEX(Asumsi!$B$5:$B$7,MATCH(I4799,Asumsi!$A$5:$A$7,0))-F4799*R4799,0)</f>
        <v>7020</v>
      </c>
      <c r="V4799" s="45">
        <f>IF(S4799=1,U4799*(1-Asumsi!$B$10),U4799)</f>
        <v>7020</v>
      </c>
    </row>
    <row r="4800" spans="1:22" x14ac:dyDescent="0.35">
      <c r="A4800" s="43">
        <v>56452</v>
      </c>
      <c r="B4800" s="43" t="s">
        <v>209</v>
      </c>
      <c r="C4800" s="43" t="s">
        <v>915</v>
      </c>
      <c r="D4800" s="44">
        <v>39858</v>
      </c>
      <c r="E4800" s="43">
        <v>34</v>
      </c>
      <c r="F4800" s="43">
        <v>13372688</v>
      </c>
      <c r="G4800" s="43">
        <v>0</v>
      </c>
      <c r="H4800" s="43">
        <v>0</v>
      </c>
      <c r="I4800" s="43" t="s">
        <v>75</v>
      </c>
      <c r="J4800" s="43" t="s">
        <v>136</v>
      </c>
      <c r="K4800" s="43">
        <f t="shared" si="592"/>
        <v>2009</v>
      </c>
      <c r="L4800" s="43">
        <f t="shared" si="593"/>
        <v>0</v>
      </c>
      <c r="M4800" s="43">
        <f t="shared" si="594"/>
        <v>1</v>
      </c>
      <c r="N4800" s="43">
        <f t="shared" si="595"/>
        <v>1</v>
      </c>
      <c r="O4800" s="43" t="str">
        <f t="shared" si="596"/>
        <v>A: 0%</v>
      </c>
      <c r="P4800" s="45">
        <f t="shared" si="597"/>
        <v>0</v>
      </c>
      <c r="Q4800" s="45">
        <f>IF(L4800=1,F4800*INDEX(Asumsi!$B$5:$B$7,MATCH(I4800,Asumsi!$A$5:$A$7,0))-H4800,0)</f>
        <v>0</v>
      </c>
      <c r="R4800" s="46">
        <f>MIN(G4800,INDEX(Asumsi!$C$5:$C$7,MATCH(I4800,Asumsi!$A$5:$A$7,0)))</f>
        <v>0</v>
      </c>
      <c r="S4800" s="43">
        <f t="shared" si="598"/>
        <v>0</v>
      </c>
      <c r="T4800" s="45">
        <f t="shared" si="599"/>
        <v>0</v>
      </c>
      <c r="U4800" s="45">
        <f>IF(L4800=1,F4800*INDEX(Asumsi!$B$5:$B$7,MATCH(I4800,Asumsi!$A$5:$A$7,0))-F4800*R4800,0)</f>
        <v>0</v>
      </c>
      <c r="V4800" s="45">
        <f>IF(S4800=1,U4800*(1-Asumsi!$B$10),U4800)</f>
        <v>0</v>
      </c>
    </row>
    <row r="4801" spans="1:22" x14ac:dyDescent="0.35">
      <c r="A4801" s="43">
        <v>56483</v>
      </c>
      <c r="B4801" s="43" t="s">
        <v>202</v>
      </c>
      <c r="C4801" s="43" t="s">
        <v>623</v>
      </c>
      <c r="D4801" s="44">
        <v>39863</v>
      </c>
      <c r="E4801" s="43">
        <v>37</v>
      </c>
      <c r="F4801" s="43">
        <v>317240</v>
      </c>
      <c r="G4801" s="43">
        <v>0.05</v>
      </c>
      <c r="H4801" s="43">
        <v>15862</v>
      </c>
      <c r="I4801" s="43" t="s">
        <v>76</v>
      </c>
      <c r="J4801" s="43" t="s">
        <v>145</v>
      </c>
      <c r="K4801" s="43">
        <f t="shared" si="592"/>
        <v>2009</v>
      </c>
      <c r="L4801" s="43">
        <f t="shared" si="593"/>
        <v>1</v>
      </c>
      <c r="M4801" s="43">
        <f t="shared" si="594"/>
        <v>0</v>
      </c>
      <c r="N4801" s="43">
        <f t="shared" si="595"/>
        <v>1</v>
      </c>
      <c r="O4801" s="43" t="str">
        <f t="shared" si="596"/>
        <v>C: 4-6%</v>
      </c>
      <c r="P4801" s="45">
        <f t="shared" si="597"/>
        <v>301378</v>
      </c>
      <c r="Q4801" s="45">
        <f>IF(L4801=1,F4801*INDEX(Asumsi!$B$5:$B$7,MATCH(I4801,Asumsi!$A$5:$A$7,0))-H4801,0)</f>
        <v>79310</v>
      </c>
      <c r="R4801" s="46">
        <f>MIN(G4801,INDEX(Asumsi!$C$5:$C$7,MATCH(I4801,Asumsi!$A$5:$A$7,0)))</f>
        <v>0.05</v>
      </c>
      <c r="S4801" s="43">
        <f t="shared" si="598"/>
        <v>0</v>
      </c>
      <c r="T4801" s="45">
        <f t="shared" si="599"/>
        <v>0</v>
      </c>
      <c r="U4801" s="45">
        <f>IF(L4801=1,F4801*INDEX(Asumsi!$B$5:$B$7,MATCH(I4801,Asumsi!$A$5:$A$7,0))-F4801*R4801,0)</f>
        <v>79310</v>
      </c>
      <c r="V4801" s="45">
        <f>IF(S4801=1,U4801*(1-Asumsi!$B$10),U4801)</f>
        <v>79310</v>
      </c>
    </row>
    <row r="4802" spans="1:22" x14ac:dyDescent="0.35">
      <c r="A4802" s="43">
        <v>56484</v>
      </c>
      <c r="B4802" s="43" t="s">
        <v>202</v>
      </c>
      <c r="C4802" s="43" t="s">
        <v>548</v>
      </c>
      <c r="D4802" s="44">
        <v>40868</v>
      </c>
      <c r="E4802" s="43">
        <v>6</v>
      </c>
      <c r="F4802" s="43">
        <v>353160</v>
      </c>
      <c r="G4802" s="43">
        <v>0.1</v>
      </c>
      <c r="H4802" s="43">
        <v>35316</v>
      </c>
      <c r="I4802" s="43" t="s">
        <v>76</v>
      </c>
      <c r="J4802" s="43" t="s">
        <v>138</v>
      </c>
      <c r="K4802" s="43">
        <f t="shared" ref="K4802:K4865" si="600">YEAR(D4802)</f>
        <v>2011</v>
      </c>
      <c r="L4802" s="43">
        <f t="shared" ref="L4802:L4865" si="601">IF(B4802="Order Finished",1,0)</f>
        <v>1</v>
      </c>
      <c r="M4802" s="43">
        <f t="shared" ref="M4802:M4865" si="602">IF(B4802="Order Returned",1,0)</f>
        <v>0</v>
      </c>
      <c r="N4802" s="43">
        <f t="shared" ref="N4802:N4865" si="603">IF(B4802="Order Cancelled",0,1)</f>
        <v>1</v>
      </c>
      <c r="O4802" s="43" t="str">
        <f t="shared" ref="O4802:O4865" si="604">IF(G4802=0,"A: 0%",IF(G4802&lt;=0.03,"B: 1-3%",IF(G4802&lt;=0.06,"C: 4-6%","D: 7%+")))</f>
        <v>D: 7%+</v>
      </c>
      <c r="P4802" s="45">
        <f t="shared" ref="P4802:P4865" si="605">IF(L4802=1,F4802-H4802,0)</f>
        <v>317844</v>
      </c>
      <c r="Q4802" s="45">
        <f>IF(L4802=1,F4802*INDEX(Asumsi!$B$5:$B$7,MATCH(I4802,Asumsi!$A$5:$A$7,0))-H4802,0)</f>
        <v>70632</v>
      </c>
      <c r="R4802" s="46">
        <f>MIN(G4802,INDEX(Asumsi!$C$5:$C$7,MATCH(I4802,Asumsi!$A$5:$A$7,0)))</f>
        <v>0.05</v>
      </c>
      <c r="S4802" s="43">
        <f t="shared" ref="S4802:S4865" si="606">IF(G4802&gt;R4802,1,0)</f>
        <v>1</v>
      </c>
      <c r="T4802" s="45">
        <f t="shared" ref="T4802:T4865" si="607">IF(L4802=1,F4802*(G4802-R4802),0)</f>
        <v>17658</v>
      </c>
      <c r="U4802" s="45">
        <f>IF(L4802=1,F4802*INDEX(Asumsi!$B$5:$B$7,MATCH(I4802,Asumsi!$A$5:$A$7,0))-F4802*R4802,0)</f>
        <v>88290</v>
      </c>
      <c r="V4802" s="45">
        <f>IF(S4802=1,U4802*(1-Asumsi!$B$10),U4802)</f>
        <v>83875.5</v>
      </c>
    </row>
    <row r="4803" spans="1:22" x14ac:dyDescent="0.35">
      <c r="A4803" s="43">
        <v>56676</v>
      </c>
      <c r="B4803" s="43" t="s">
        <v>202</v>
      </c>
      <c r="C4803" s="43" t="s">
        <v>926</v>
      </c>
      <c r="D4803" s="44">
        <v>41207</v>
      </c>
      <c r="E4803" s="43">
        <v>39</v>
      </c>
      <c r="F4803" s="43">
        <v>412940</v>
      </c>
      <c r="G4803" s="43">
        <v>0.08</v>
      </c>
      <c r="H4803" s="43">
        <v>33035</v>
      </c>
      <c r="I4803" s="43" t="s">
        <v>76</v>
      </c>
      <c r="J4803" s="43" t="s">
        <v>145</v>
      </c>
      <c r="K4803" s="43">
        <f t="shared" si="600"/>
        <v>2012</v>
      </c>
      <c r="L4803" s="43">
        <f t="shared" si="601"/>
        <v>1</v>
      </c>
      <c r="M4803" s="43">
        <f t="shared" si="602"/>
        <v>0</v>
      </c>
      <c r="N4803" s="43">
        <f t="shared" si="603"/>
        <v>1</v>
      </c>
      <c r="O4803" s="43" t="str">
        <f t="shared" si="604"/>
        <v>D: 7%+</v>
      </c>
      <c r="P4803" s="45">
        <f t="shared" si="605"/>
        <v>379905</v>
      </c>
      <c r="Q4803" s="45">
        <f>IF(L4803=1,F4803*INDEX(Asumsi!$B$5:$B$7,MATCH(I4803,Asumsi!$A$5:$A$7,0))-H4803,0)</f>
        <v>90847</v>
      </c>
      <c r="R4803" s="46">
        <f>MIN(G4803,INDEX(Asumsi!$C$5:$C$7,MATCH(I4803,Asumsi!$A$5:$A$7,0)))</f>
        <v>0.05</v>
      </c>
      <c r="S4803" s="43">
        <f t="shared" si="606"/>
        <v>1</v>
      </c>
      <c r="T4803" s="45">
        <f t="shared" si="607"/>
        <v>12388.199999999999</v>
      </c>
      <c r="U4803" s="45">
        <f>IF(L4803=1,F4803*INDEX(Asumsi!$B$5:$B$7,MATCH(I4803,Asumsi!$A$5:$A$7,0))-F4803*R4803,0)</f>
        <v>103235</v>
      </c>
      <c r="V4803" s="45">
        <f>IF(S4803=1,U4803*(1-Asumsi!$B$10),U4803)</f>
        <v>98073.25</v>
      </c>
    </row>
    <row r="4804" spans="1:22" x14ac:dyDescent="0.35">
      <c r="A4804" s="43">
        <v>56802</v>
      </c>
      <c r="B4804" s="43" t="s">
        <v>202</v>
      </c>
      <c r="C4804" s="43" t="s">
        <v>919</v>
      </c>
      <c r="D4804" s="44">
        <v>41058</v>
      </c>
      <c r="E4804" s="43">
        <v>50</v>
      </c>
      <c r="F4804" s="43">
        <v>156400</v>
      </c>
      <c r="G4804" s="43">
        <v>0.09</v>
      </c>
      <c r="H4804" s="43">
        <v>14076</v>
      </c>
      <c r="I4804" s="43" t="s">
        <v>76</v>
      </c>
      <c r="J4804" s="43" t="s">
        <v>147</v>
      </c>
      <c r="K4804" s="43">
        <f t="shared" si="600"/>
        <v>2012</v>
      </c>
      <c r="L4804" s="43">
        <f t="shared" si="601"/>
        <v>1</v>
      </c>
      <c r="M4804" s="43">
        <f t="shared" si="602"/>
        <v>0</v>
      </c>
      <c r="N4804" s="43">
        <f t="shared" si="603"/>
        <v>1</v>
      </c>
      <c r="O4804" s="43" t="str">
        <f t="shared" si="604"/>
        <v>D: 7%+</v>
      </c>
      <c r="P4804" s="45">
        <f t="shared" si="605"/>
        <v>142324</v>
      </c>
      <c r="Q4804" s="45">
        <f>IF(L4804=1,F4804*INDEX(Asumsi!$B$5:$B$7,MATCH(I4804,Asumsi!$A$5:$A$7,0))-H4804,0)</f>
        <v>32844</v>
      </c>
      <c r="R4804" s="46">
        <f>MIN(G4804,INDEX(Asumsi!$C$5:$C$7,MATCH(I4804,Asumsi!$A$5:$A$7,0)))</f>
        <v>0.05</v>
      </c>
      <c r="S4804" s="43">
        <f t="shared" si="606"/>
        <v>1</v>
      </c>
      <c r="T4804" s="45">
        <f t="shared" si="607"/>
        <v>6255.9999999999991</v>
      </c>
      <c r="U4804" s="45">
        <f>IF(L4804=1,F4804*INDEX(Asumsi!$B$5:$B$7,MATCH(I4804,Asumsi!$A$5:$A$7,0))-F4804*R4804,0)</f>
        <v>39100</v>
      </c>
      <c r="V4804" s="45">
        <f>IF(S4804=1,U4804*(1-Asumsi!$B$10),U4804)</f>
        <v>37145</v>
      </c>
    </row>
    <row r="4805" spans="1:22" x14ac:dyDescent="0.35">
      <c r="A4805" s="43">
        <v>56868</v>
      </c>
      <c r="B4805" s="43" t="s">
        <v>209</v>
      </c>
      <c r="C4805" s="43" t="s">
        <v>548</v>
      </c>
      <c r="D4805" s="44">
        <v>40880</v>
      </c>
      <c r="E4805" s="43">
        <v>34</v>
      </c>
      <c r="F4805" s="43">
        <v>3894853</v>
      </c>
      <c r="G4805" s="43">
        <v>0.03</v>
      </c>
      <c r="H4805" s="43">
        <v>116846</v>
      </c>
      <c r="I4805" s="43" t="s">
        <v>77</v>
      </c>
      <c r="J4805" s="43" t="s">
        <v>137</v>
      </c>
      <c r="K4805" s="43">
        <f t="shared" si="600"/>
        <v>2011</v>
      </c>
      <c r="L4805" s="43">
        <f t="shared" si="601"/>
        <v>0</v>
      </c>
      <c r="M4805" s="43">
        <f t="shared" si="602"/>
        <v>1</v>
      </c>
      <c r="N4805" s="43">
        <f t="shared" si="603"/>
        <v>1</v>
      </c>
      <c r="O4805" s="43" t="str">
        <f t="shared" si="604"/>
        <v>B: 1-3%</v>
      </c>
      <c r="P4805" s="45">
        <f t="shared" si="605"/>
        <v>0</v>
      </c>
      <c r="Q4805" s="45">
        <f>IF(L4805=1,F4805*INDEX(Asumsi!$B$5:$B$7,MATCH(I4805,Asumsi!$A$5:$A$7,0))-H4805,0)</f>
        <v>0</v>
      </c>
      <c r="R4805" s="46">
        <f>MIN(G4805,INDEX(Asumsi!$C$5:$C$7,MATCH(I4805,Asumsi!$A$5:$A$7,0)))</f>
        <v>0.03</v>
      </c>
      <c r="S4805" s="43">
        <f t="shared" si="606"/>
        <v>0</v>
      </c>
      <c r="T4805" s="45">
        <f t="shared" si="607"/>
        <v>0</v>
      </c>
      <c r="U4805" s="45">
        <f>IF(L4805=1,F4805*INDEX(Asumsi!$B$5:$B$7,MATCH(I4805,Asumsi!$A$5:$A$7,0))-F4805*R4805,0)</f>
        <v>0</v>
      </c>
      <c r="V4805" s="45">
        <f>IF(S4805=1,U4805*(1-Asumsi!$B$10),U4805)</f>
        <v>0</v>
      </c>
    </row>
    <row r="4806" spans="1:22" x14ac:dyDescent="0.35">
      <c r="A4806" s="43">
        <v>56869</v>
      </c>
      <c r="B4806" s="43" t="s">
        <v>202</v>
      </c>
      <c r="C4806" s="43" t="s">
        <v>542</v>
      </c>
      <c r="D4806" s="44">
        <v>40382</v>
      </c>
      <c r="E4806" s="43">
        <v>10</v>
      </c>
      <c r="F4806" s="43">
        <v>1684380</v>
      </c>
      <c r="G4806" s="43">
        <v>0</v>
      </c>
      <c r="H4806" s="43">
        <v>0</v>
      </c>
      <c r="I4806" s="43" t="s">
        <v>76</v>
      </c>
      <c r="J4806" s="43" t="s">
        <v>141</v>
      </c>
      <c r="K4806" s="43">
        <f t="shared" si="600"/>
        <v>2010</v>
      </c>
      <c r="L4806" s="43">
        <f t="shared" si="601"/>
        <v>1</v>
      </c>
      <c r="M4806" s="43">
        <f t="shared" si="602"/>
        <v>0</v>
      </c>
      <c r="N4806" s="43">
        <f t="shared" si="603"/>
        <v>1</v>
      </c>
      <c r="O4806" s="43" t="str">
        <f t="shared" si="604"/>
        <v>A: 0%</v>
      </c>
      <c r="P4806" s="45">
        <f t="shared" si="605"/>
        <v>1684380</v>
      </c>
      <c r="Q4806" s="45">
        <f>IF(L4806=1,F4806*INDEX(Asumsi!$B$5:$B$7,MATCH(I4806,Asumsi!$A$5:$A$7,0))-H4806,0)</f>
        <v>505314</v>
      </c>
      <c r="R4806" s="46">
        <f>MIN(G4806,INDEX(Asumsi!$C$5:$C$7,MATCH(I4806,Asumsi!$A$5:$A$7,0)))</f>
        <v>0</v>
      </c>
      <c r="S4806" s="43">
        <f t="shared" si="606"/>
        <v>0</v>
      </c>
      <c r="T4806" s="45">
        <f t="shared" si="607"/>
        <v>0</v>
      </c>
      <c r="U4806" s="45">
        <f>IF(L4806=1,F4806*INDEX(Asumsi!$B$5:$B$7,MATCH(I4806,Asumsi!$A$5:$A$7,0))-F4806*R4806,0)</f>
        <v>505314</v>
      </c>
      <c r="V4806" s="45">
        <f>IF(S4806=1,U4806*(1-Asumsi!$B$10),U4806)</f>
        <v>505314</v>
      </c>
    </row>
    <row r="4807" spans="1:22" x14ac:dyDescent="0.35">
      <c r="A4807" s="43">
        <v>57190</v>
      </c>
      <c r="B4807" s="43" t="s">
        <v>209</v>
      </c>
      <c r="C4807" s="43" t="s">
        <v>603</v>
      </c>
      <c r="D4807" s="44">
        <v>40326</v>
      </c>
      <c r="E4807" s="43">
        <v>48</v>
      </c>
      <c r="F4807" s="43">
        <v>4105660</v>
      </c>
      <c r="G4807" s="43">
        <v>0.02</v>
      </c>
      <c r="H4807" s="43">
        <v>82113</v>
      </c>
      <c r="I4807" s="43" t="s">
        <v>77</v>
      </c>
      <c r="J4807" s="43" t="s">
        <v>134</v>
      </c>
      <c r="K4807" s="43">
        <f t="shared" si="600"/>
        <v>2010</v>
      </c>
      <c r="L4807" s="43">
        <f t="shared" si="601"/>
        <v>0</v>
      </c>
      <c r="M4807" s="43">
        <f t="shared" si="602"/>
        <v>1</v>
      </c>
      <c r="N4807" s="43">
        <f t="shared" si="603"/>
        <v>1</v>
      </c>
      <c r="O4807" s="43" t="str">
        <f t="shared" si="604"/>
        <v>B: 1-3%</v>
      </c>
      <c r="P4807" s="45">
        <f t="shared" si="605"/>
        <v>0</v>
      </c>
      <c r="Q4807" s="45">
        <f>IF(L4807=1,F4807*INDEX(Asumsi!$B$5:$B$7,MATCH(I4807,Asumsi!$A$5:$A$7,0))-H4807,0)</f>
        <v>0</v>
      </c>
      <c r="R4807" s="46">
        <f>MIN(G4807,INDEX(Asumsi!$C$5:$C$7,MATCH(I4807,Asumsi!$A$5:$A$7,0)))</f>
        <v>0.02</v>
      </c>
      <c r="S4807" s="43">
        <f t="shared" si="606"/>
        <v>0</v>
      </c>
      <c r="T4807" s="45">
        <f t="shared" si="607"/>
        <v>0</v>
      </c>
      <c r="U4807" s="45">
        <f>IF(L4807=1,F4807*INDEX(Asumsi!$B$5:$B$7,MATCH(I4807,Asumsi!$A$5:$A$7,0))-F4807*R4807,0)</f>
        <v>0</v>
      </c>
      <c r="V4807" s="45">
        <f>IF(S4807=1,U4807*(1-Asumsi!$B$10),U4807)</f>
        <v>0</v>
      </c>
    </row>
    <row r="4808" spans="1:22" x14ac:dyDescent="0.35">
      <c r="A4808" s="43">
        <v>57248</v>
      </c>
      <c r="B4808" s="43" t="s">
        <v>209</v>
      </c>
      <c r="C4808" s="43" t="s">
        <v>560</v>
      </c>
      <c r="D4808" s="44">
        <v>40101</v>
      </c>
      <c r="E4808" s="43">
        <v>34</v>
      </c>
      <c r="F4808" s="43">
        <v>335000</v>
      </c>
      <c r="G4808" s="43">
        <v>0.04</v>
      </c>
      <c r="H4808" s="43">
        <v>13400</v>
      </c>
      <c r="I4808" s="43" t="s">
        <v>76</v>
      </c>
      <c r="J4808" s="43" t="s">
        <v>138</v>
      </c>
      <c r="K4808" s="43">
        <f t="shared" si="600"/>
        <v>2009</v>
      </c>
      <c r="L4808" s="43">
        <f t="shared" si="601"/>
        <v>0</v>
      </c>
      <c r="M4808" s="43">
        <f t="shared" si="602"/>
        <v>1</v>
      </c>
      <c r="N4808" s="43">
        <f t="shared" si="603"/>
        <v>1</v>
      </c>
      <c r="O4808" s="43" t="str">
        <f t="shared" si="604"/>
        <v>C: 4-6%</v>
      </c>
      <c r="P4808" s="45">
        <f t="shared" si="605"/>
        <v>0</v>
      </c>
      <c r="Q4808" s="45">
        <f>IF(L4808=1,F4808*INDEX(Asumsi!$B$5:$B$7,MATCH(I4808,Asumsi!$A$5:$A$7,0))-H4808,0)</f>
        <v>0</v>
      </c>
      <c r="R4808" s="46">
        <f>MIN(G4808,INDEX(Asumsi!$C$5:$C$7,MATCH(I4808,Asumsi!$A$5:$A$7,0)))</f>
        <v>0.04</v>
      </c>
      <c r="S4808" s="43">
        <f t="shared" si="606"/>
        <v>0</v>
      </c>
      <c r="T4808" s="45">
        <f t="shared" si="607"/>
        <v>0</v>
      </c>
      <c r="U4808" s="45">
        <f>IF(L4808=1,F4808*INDEX(Asumsi!$B$5:$B$7,MATCH(I4808,Asumsi!$A$5:$A$7,0))-F4808*R4808,0)</f>
        <v>0</v>
      </c>
      <c r="V4808" s="45">
        <f>IF(S4808=1,U4808*(1-Asumsi!$B$10),U4808)</f>
        <v>0</v>
      </c>
    </row>
    <row r="4809" spans="1:22" x14ac:dyDescent="0.35">
      <c r="A4809" s="43">
        <v>57318</v>
      </c>
      <c r="B4809" s="43" t="s">
        <v>202</v>
      </c>
      <c r="C4809" s="43" t="s">
        <v>543</v>
      </c>
      <c r="D4809" s="44">
        <v>40188</v>
      </c>
      <c r="E4809" s="43">
        <v>33</v>
      </c>
      <c r="F4809" s="43">
        <v>317580</v>
      </c>
      <c r="G4809" s="43">
        <v>0.02</v>
      </c>
      <c r="H4809" s="43">
        <v>6352</v>
      </c>
      <c r="I4809" s="43" t="s">
        <v>76</v>
      </c>
      <c r="J4809" s="43" t="s">
        <v>149</v>
      </c>
      <c r="K4809" s="43">
        <f t="shared" si="600"/>
        <v>2010</v>
      </c>
      <c r="L4809" s="43">
        <f t="shared" si="601"/>
        <v>1</v>
      </c>
      <c r="M4809" s="43">
        <f t="shared" si="602"/>
        <v>0</v>
      </c>
      <c r="N4809" s="43">
        <f t="shared" si="603"/>
        <v>1</v>
      </c>
      <c r="O4809" s="43" t="str">
        <f t="shared" si="604"/>
        <v>B: 1-3%</v>
      </c>
      <c r="P4809" s="45">
        <f t="shared" si="605"/>
        <v>311228</v>
      </c>
      <c r="Q4809" s="45">
        <f>IF(L4809=1,F4809*INDEX(Asumsi!$B$5:$B$7,MATCH(I4809,Asumsi!$A$5:$A$7,0))-H4809,0)</f>
        <v>88922</v>
      </c>
      <c r="R4809" s="46">
        <f>MIN(G4809,INDEX(Asumsi!$C$5:$C$7,MATCH(I4809,Asumsi!$A$5:$A$7,0)))</f>
        <v>0.02</v>
      </c>
      <c r="S4809" s="43">
        <f t="shared" si="606"/>
        <v>0</v>
      </c>
      <c r="T4809" s="45">
        <f t="shared" si="607"/>
        <v>0</v>
      </c>
      <c r="U4809" s="45">
        <f>IF(L4809=1,F4809*INDEX(Asumsi!$B$5:$B$7,MATCH(I4809,Asumsi!$A$5:$A$7,0))-F4809*R4809,0)</f>
        <v>88922.4</v>
      </c>
      <c r="V4809" s="45">
        <f>IF(S4809=1,U4809*(1-Asumsi!$B$10),U4809)</f>
        <v>88922.4</v>
      </c>
    </row>
    <row r="4810" spans="1:22" x14ac:dyDescent="0.35">
      <c r="A4810" s="43">
        <v>57350</v>
      </c>
      <c r="B4810" s="43" t="s">
        <v>202</v>
      </c>
      <c r="C4810" s="43" t="s">
        <v>871</v>
      </c>
      <c r="D4810" s="44">
        <v>40688</v>
      </c>
      <c r="E4810" s="43">
        <v>33</v>
      </c>
      <c r="F4810" s="43">
        <v>281260</v>
      </c>
      <c r="G4810" s="43">
        <v>0.09</v>
      </c>
      <c r="H4810" s="43">
        <v>25313</v>
      </c>
      <c r="I4810" s="43" t="s">
        <v>76</v>
      </c>
      <c r="J4810" s="43" t="s">
        <v>145</v>
      </c>
      <c r="K4810" s="43">
        <f t="shared" si="600"/>
        <v>2011</v>
      </c>
      <c r="L4810" s="43">
        <f t="shared" si="601"/>
        <v>1</v>
      </c>
      <c r="M4810" s="43">
        <f t="shared" si="602"/>
        <v>0</v>
      </c>
      <c r="N4810" s="43">
        <f t="shared" si="603"/>
        <v>1</v>
      </c>
      <c r="O4810" s="43" t="str">
        <f t="shared" si="604"/>
        <v>D: 7%+</v>
      </c>
      <c r="P4810" s="45">
        <f t="shared" si="605"/>
        <v>255947</v>
      </c>
      <c r="Q4810" s="45">
        <f>IF(L4810=1,F4810*INDEX(Asumsi!$B$5:$B$7,MATCH(I4810,Asumsi!$A$5:$A$7,0))-H4810,0)</f>
        <v>59065</v>
      </c>
      <c r="R4810" s="46">
        <f>MIN(G4810,INDEX(Asumsi!$C$5:$C$7,MATCH(I4810,Asumsi!$A$5:$A$7,0)))</f>
        <v>0.05</v>
      </c>
      <c r="S4810" s="43">
        <f t="shared" si="606"/>
        <v>1</v>
      </c>
      <c r="T4810" s="45">
        <f t="shared" si="607"/>
        <v>11250.399999999998</v>
      </c>
      <c r="U4810" s="45">
        <f>IF(L4810=1,F4810*INDEX(Asumsi!$B$5:$B$7,MATCH(I4810,Asumsi!$A$5:$A$7,0))-F4810*R4810,0)</f>
        <v>70315</v>
      </c>
      <c r="V4810" s="45">
        <f>IF(S4810=1,U4810*(1-Asumsi!$B$10),U4810)</f>
        <v>66799.25</v>
      </c>
    </row>
    <row r="4811" spans="1:22" x14ac:dyDescent="0.35">
      <c r="A4811" s="43">
        <v>57381</v>
      </c>
      <c r="B4811" s="43" t="s">
        <v>202</v>
      </c>
      <c r="C4811" s="43" t="s">
        <v>932</v>
      </c>
      <c r="D4811" s="44">
        <v>40032</v>
      </c>
      <c r="E4811" s="43">
        <v>13</v>
      </c>
      <c r="F4811" s="43">
        <v>1030460</v>
      </c>
      <c r="G4811" s="43">
        <v>0.1</v>
      </c>
      <c r="H4811" s="43">
        <v>103046</v>
      </c>
      <c r="I4811" s="43" t="s">
        <v>76</v>
      </c>
      <c r="J4811" s="43" t="s">
        <v>138</v>
      </c>
      <c r="K4811" s="43">
        <f t="shared" si="600"/>
        <v>2009</v>
      </c>
      <c r="L4811" s="43">
        <f t="shared" si="601"/>
        <v>1</v>
      </c>
      <c r="M4811" s="43">
        <f t="shared" si="602"/>
        <v>0</v>
      </c>
      <c r="N4811" s="43">
        <f t="shared" si="603"/>
        <v>1</v>
      </c>
      <c r="O4811" s="43" t="str">
        <f t="shared" si="604"/>
        <v>D: 7%+</v>
      </c>
      <c r="P4811" s="45">
        <f t="shared" si="605"/>
        <v>927414</v>
      </c>
      <c r="Q4811" s="45">
        <f>IF(L4811=1,F4811*INDEX(Asumsi!$B$5:$B$7,MATCH(I4811,Asumsi!$A$5:$A$7,0))-H4811,0)</f>
        <v>206092</v>
      </c>
      <c r="R4811" s="46">
        <f>MIN(G4811,INDEX(Asumsi!$C$5:$C$7,MATCH(I4811,Asumsi!$A$5:$A$7,0)))</f>
        <v>0.05</v>
      </c>
      <c r="S4811" s="43">
        <f t="shared" si="606"/>
        <v>1</v>
      </c>
      <c r="T4811" s="45">
        <f t="shared" si="607"/>
        <v>51523</v>
      </c>
      <c r="U4811" s="45">
        <f>IF(L4811=1,F4811*INDEX(Asumsi!$B$5:$B$7,MATCH(I4811,Asumsi!$A$5:$A$7,0))-F4811*R4811,0)</f>
        <v>257615</v>
      </c>
      <c r="V4811" s="45">
        <f>IF(S4811=1,U4811*(1-Asumsi!$B$10),U4811)</f>
        <v>244734.25</v>
      </c>
    </row>
    <row r="4812" spans="1:22" x14ac:dyDescent="0.35">
      <c r="A4812" s="43">
        <v>57444</v>
      </c>
      <c r="B4812" s="43" t="s">
        <v>202</v>
      </c>
      <c r="C4812" s="43" t="s">
        <v>922</v>
      </c>
      <c r="D4812" s="44">
        <v>40677</v>
      </c>
      <c r="E4812" s="43">
        <v>24</v>
      </c>
      <c r="F4812" s="43">
        <v>357840</v>
      </c>
      <c r="G4812" s="43">
        <v>0.09</v>
      </c>
      <c r="H4812" s="43">
        <v>32206</v>
      </c>
      <c r="I4812" s="43" t="s">
        <v>76</v>
      </c>
      <c r="J4812" s="43" t="s">
        <v>138</v>
      </c>
      <c r="K4812" s="43">
        <f t="shared" si="600"/>
        <v>2011</v>
      </c>
      <c r="L4812" s="43">
        <f t="shared" si="601"/>
        <v>1</v>
      </c>
      <c r="M4812" s="43">
        <f t="shared" si="602"/>
        <v>0</v>
      </c>
      <c r="N4812" s="43">
        <f t="shared" si="603"/>
        <v>1</v>
      </c>
      <c r="O4812" s="43" t="str">
        <f t="shared" si="604"/>
        <v>D: 7%+</v>
      </c>
      <c r="P4812" s="45">
        <f t="shared" si="605"/>
        <v>325634</v>
      </c>
      <c r="Q4812" s="45">
        <f>IF(L4812=1,F4812*INDEX(Asumsi!$B$5:$B$7,MATCH(I4812,Asumsi!$A$5:$A$7,0))-H4812,0)</f>
        <v>75146</v>
      </c>
      <c r="R4812" s="46">
        <f>MIN(G4812,INDEX(Asumsi!$C$5:$C$7,MATCH(I4812,Asumsi!$A$5:$A$7,0)))</f>
        <v>0.05</v>
      </c>
      <c r="S4812" s="43">
        <f t="shared" si="606"/>
        <v>1</v>
      </c>
      <c r="T4812" s="45">
        <f t="shared" si="607"/>
        <v>14313.599999999999</v>
      </c>
      <c r="U4812" s="45">
        <f>IF(L4812=1,F4812*INDEX(Asumsi!$B$5:$B$7,MATCH(I4812,Asumsi!$A$5:$A$7,0))-F4812*R4812,0)</f>
        <v>89460</v>
      </c>
      <c r="V4812" s="45">
        <f>IF(S4812=1,U4812*(1-Asumsi!$B$10),U4812)</f>
        <v>84987</v>
      </c>
    </row>
    <row r="4813" spans="1:22" x14ac:dyDescent="0.35">
      <c r="A4813" s="43">
        <v>57476</v>
      </c>
      <c r="B4813" s="43" t="s">
        <v>202</v>
      </c>
      <c r="C4813" s="43" t="s">
        <v>590</v>
      </c>
      <c r="D4813" s="44">
        <v>39888</v>
      </c>
      <c r="E4813" s="43">
        <v>20</v>
      </c>
      <c r="F4813" s="43">
        <v>2702860</v>
      </c>
      <c r="G4813" s="43">
        <v>0.08</v>
      </c>
      <c r="H4813" s="43">
        <v>216229</v>
      </c>
      <c r="I4813" s="43" t="s">
        <v>76</v>
      </c>
      <c r="J4813" s="43" t="s">
        <v>141</v>
      </c>
      <c r="K4813" s="43">
        <f t="shared" si="600"/>
        <v>2009</v>
      </c>
      <c r="L4813" s="43">
        <f t="shared" si="601"/>
        <v>1</v>
      </c>
      <c r="M4813" s="43">
        <f t="shared" si="602"/>
        <v>0</v>
      </c>
      <c r="N4813" s="43">
        <f t="shared" si="603"/>
        <v>1</v>
      </c>
      <c r="O4813" s="43" t="str">
        <f t="shared" si="604"/>
        <v>D: 7%+</v>
      </c>
      <c r="P4813" s="45">
        <f t="shared" si="605"/>
        <v>2486631</v>
      </c>
      <c r="Q4813" s="45">
        <f>IF(L4813=1,F4813*INDEX(Asumsi!$B$5:$B$7,MATCH(I4813,Asumsi!$A$5:$A$7,0))-H4813,0)</f>
        <v>594629</v>
      </c>
      <c r="R4813" s="46">
        <f>MIN(G4813,INDEX(Asumsi!$C$5:$C$7,MATCH(I4813,Asumsi!$A$5:$A$7,0)))</f>
        <v>0.05</v>
      </c>
      <c r="S4813" s="43">
        <f t="shared" si="606"/>
        <v>1</v>
      </c>
      <c r="T4813" s="45">
        <f t="shared" si="607"/>
        <v>81085.8</v>
      </c>
      <c r="U4813" s="45">
        <f>IF(L4813=1,F4813*INDEX(Asumsi!$B$5:$B$7,MATCH(I4813,Asumsi!$A$5:$A$7,0))-F4813*R4813,0)</f>
        <v>675715</v>
      </c>
      <c r="V4813" s="45">
        <f>IF(S4813=1,U4813*(1-Asumsi!$B$10),U4813)</f>
        <v>641929.25</v>
      </c>
    </row>
    <row r="4814" spans="1:22" x14ac:dyDescent="0.35">
      <c r="A4814" s="43">
        <v>57633</v>
      </c>
      <c r="B4814" s="43" t="s">
        <v>202</v>
      </c>
      <c r="C4814" s="43" t="s">
        <v>656</v>
      </c>
      <c r="D4814" s="44">
        <v>40580</v>
      </c>
      <c r="E4814" s="43">
        <v>12</v>
      </c>
      <c r="F4814" s="43">
        <v>702240</v>
      </c>
      <c r="G4814" s="43">
        <v>0.09</v>
      </c>
      <c r="H4814" s="43">
        <v>63202</v>
      </c>
      <c r="I4814" s="43" t="s">
        <v>75</v>
      </c>
      <c r="J4814" s="43" t="s">
        <v>144</v>
      </c>
      <c r="K4814" s="43">
        <f t="shared" si="600"/>
        <v>2011</v>
      </c>
      <c r="L4814" s="43">
        <f t="shared" si="601"/>
        <v>1</v>
      </c>
      <c r="M4814" s="43">
        <f t="shared" si="602"/>
        <v>0</v>
      </c>
      <c r="N4814" s="43">
        <f t="shared" si="603"/>
        <v>1</v>
      </c>
      <c r="O4814" s="43" t="str">
        <f t="shared" si="604"/>
        <v>D: 7%+</v>
      </c>
      <c r="P4814" s="45">
        <f t="shared" si="605"/>
        <v>639038</v>
      </c>
      <c r="Q4814" s="45">
        <f>IF(L4814=1,F4814*INDEX(Asumsi!$B$5:$B$7,MATCH(I4814,Asumsi!$A$5:$A$7,0))-H4814,0)</f>
        <v>147470</v>
      </c>
      <c r="R4814" s="46">
        <f>MIN(G4814,INDEX(Asumsi!$C$5:$C$7,MATCH(I4814,Asumsi!$A$5:$A$7,0)))</f>
        <v>0.03</v>
      </c>
      <c r="S4814" s="43">
        <f t="shared" si="606"/>
        <v>1</v>
      </c>
      <c r="T4814" s="45">
        <f t="shared" si="607"/>
        <v>42134.400000000001</v>
      </c>
      <c r="U4814" s="45">
        <f>IF(L4814=1,F4814*INDEX(Asumsi!$B$5:$B$7,MATCH(I4814,Asumsi!$A$5:$A$7,0))-F4814*R4814,0)</f>
        <v>189604.8</v>
      </c>
      <c r="V4814" s="45">
        <f>IF(S4814=1,U4814*(1-Asumsi!$B$10),U4814)</f>
        <v>180124.55999999997</v>
      </c>
    </row>
    <row r="4815" spans="1:22" x14ac:dyDescent="0.35">
      <c r="A4815" s="43">
        <v>57669</v>
      </c>
      <c r="B4815" s="43" t="s">
        <v>202</v>
      </c>
      <c r="C4815" s="43" t="s">
        <v>924</v>
      </c>
      <c r="D4815" s="44">
        <v>40398</v>
      </c>
      <c r="E4815" s="43">
        <v>41</v>
      </c>
      <c r="F4815" s="43">
        <v>3606240</v>
      </c>
      <c r="G4815" s="43">
        <v>0</v>
      </c>
      <c r="H4815" s="43">
        <v>0</v>
      </c>
      <c r="I4815" s="43" t="s">
        <v>76</v>
      </c>
      <c r="J4815" s="43" t="s">
        <v>141</v>
      </c>
      <c r="K4815" s="43">
        <f t="shared" si="600"/>
        <v>2010</v>
      </c>
      <c r="L4815" s="43">
        <f t="shared" si="601"/>
        <v>1</v>
      </c>
      <c r="M4815" s="43">
        <f t="shared" si="602"/>
        <v>0</v>
      </c>
      <c r="N4815" s="43">
        <f t="shared" si="603"/>
        <v>1</v>
      </c>
      <c r="O4815" s="43" t="str">
        <f t="shared" si="604"/>
        <v>A: 0%</v>
      </c>
      <c r="P4815" s="45">
        <f t="shared" si="605"/>
        <v>3606240</v>
      </c>
      <c r="Q4815" s="45">
        <f>IF(L4815=1,F4815*INDEX(Asumsi!$B$5:$B$7,MATCH(I4815,Asumsi!$A$5:$A$7,0))-H4815,0)</f>
        <v>1081872</v>
      </c>
      <c r="R4815" s="46">
        <f>MIN(G4815,INDEX(Asumsi!$C$5:$C$7,MATCH(I4815,Asumsi!$A$5:$A$7,0)))</f>
        <v>0</v>
      </c>
      <c r="S4815" s="43">
        <f t="shared" si="606"/>
        <v>0</v>
      </c>
      <c r="T4815" s="45">
        <f t="shared" si="607"/>
        <v>0</v>
      </c>
      <c r="U4815" s="45">
        <f>IF(L4815=1,F4815*INDEX(Asumsi!$B$5:$B$7,MATCH(I4815,Asumsi!$A$5:$A$7,0))-F4815*R4815,0)</f>
        <v>1081872</v>
      </c>
      <c r="V4815" s="45">
        <f>IF(S4815=1,U4815*(1-Asumsi!$B$10),U4815)</f>
        <v>1081872</v>
      </c>
    </row>
    <row r="4816" spans="1:22" x14ac:dyDescent="0.35">
      <c r="A4816" s="43">
        <v>57734</v>
      </c>
      <c r="B4816" s="43" t="s">
        <v>202</v>
      </c>
      <c r="C4816" s="43" t="s">
        <v>554</v>
      </c>
      <c r="D4816" s="44">
        <v>40072</v>
      </c>
      <c r="E4816" s="43">
        <v>26</v>
      </c>
      <c r="F4816" s="43">
        <v>220280</v>
      </c>
      <c r="G4816" s="43">
        <v>0.05</v>
      </c>
      <c r="H4816" s="43">
        <v>11014</v>
      </c>
      <c r="I4816" s="43" t="s">
        <v>76</v>
      </c>
      <c r="J4816" s="43" t="s">
        <v>138</v>
      </c>
      <c r="K4816" s="43">
        <f t="shared" si="600"/>
        <v>2009</v>
      </c>
      <c r="L4816" s="43">
        <f t="shared" si="601"/>
        <v>1</v>
      </c>
      <c r="M4816" s="43">
        <f t="shared" si="602"/>
        <v>0</v>
      </c>
      <c r="N4816" s="43">
        <f t="shared" si="603"/>
        <v>1</v>
      </c>
      <c r="O4816" s="43" t="str">
        <f t="shared" si="604"/>
        <v>C: 4-6%</v>
      </c>
      <c r="P4816" s="45">
        <f t="shared" si="605"/>
        <v>209266</v>
      </c>
      <c r="Q4816" s="45">
        <f>IF(L4816=1,F4816*INDEX(Asumsi!$B$5:$B$7,MATCH(I4816,Asumsi!$A$5:$A$7,0))-H4816,0)</f>
        <v>55070</v>
      </c>
      <c r="R4816" s="46">
        <f>MIN(G4816,INDEX(Asumsi!$C$5:$C$7,MATCH(I4816,Asumsi!$A$5:$A$7,0)))</f>
        <v>0.05</v>
      </c>
      <c r="S4816" s="43">
        <f t="shared" si="606"/>
        <v>0</v>
      </c>
      <c r="T4816" s="45">
        <f t="shared" si="607"/>
        <v>0</v>
      </c>
      <c r="U4816" s="45">
        <f>IF(L4816=1,F4816*INDEX(Asumsi!$B$5:$B$7,MATCH(I4816,Asumsi!$A$5:$A$7,0))-F4816*R4816,0)</f>
        <v>55070</v>
      </c>
      <c r="V4816" s="45">
        <f>IF(S4816=1,U4816*(1-Asumsi!$B$10),U4816)</f>
        <v>55070</v>
      </c>
    </row>
    <row r="4817" spans="1:22" x14ac:dyDescent="0.35">
      <c r="A4817" s="43">
        <v>57760</v>
      </c>
      <c r="B4817" s="43" t="s">
        <v>202</v>
      </c>
      <c r="C4817" s="43" t="s">
        <v>938</v>
      </c>
      <c r="D4817" s="44">
        <v>40736</v>
      </c>
      <c r="E4817" s="43">
        <v>38</v>
      </c>
      <c r="F4817" s="43">
        <v>550220</v>
      </c>
      <c r="G4817" s="43">
        <v>0.06</v>
      </c>
      <c r="H4817" s="43">
        <v>33013</v>
      </c>
      <c r="I4817" s="43" t="s">
        <v>75</v>
      </c>
      <c r="J4817" s="43" t="s">
        <v>144</v>
      </c>
      <c r="K4817" s="43">
        <f t="shared" si="600"/>
        <v>2011</v>
      </c>
      <c r="L4817" s="43">
        <f t="shared" si="601"/>
        <v>1</v>
      </c>
      <c r="M4817" s="43">
        <f t="shared" si="602"/>
        <v>0</v>
      </c>
      <c r="N4817" s="43">
        <f t="shared" si="603"/>
        <v>1</v>
      </c>
      <c r="O4817" s="43" t="str">
        <f t="shared" si="604"/>
        <v>C: 4-6%</v>
      </c>
      <c r="P4817" s="45">
        <f t="shared" si="605"/>
        <v>517207</v>
      </c>
      <c r="Q4817" s="45">
        <f>IF(L4817=1,F4817*INDEX(Asumsi!$B$5:$B$7,MATCH(I4817,Asumsi!$A$5:$A$7,0))-H4817,0)</f>
        <v>132053</v>
      </c>
      <c r="R4817" s="46">
        <f>MIN(G4817,INDEX(Asumsi!$C$5:$C$7,MATCH(I4817,Asumsi!$A$5:$A$7,0)))</f>
        <v>0.03</v>
      </c>
      <c r="S4817" s="43">
        <f t="shared" si="606"/>
        <v>1</v>
      </c>
      <c r="T4817" s="45">
        <f t="shared" si="607"/>
        <v>16506.599999999999</v>
      </c>
      <c r="U4817" s="45">
        <f>IF(L4817=1,F4817*INDEX(Asumsi!$B$5:$B$7,MATCH(I4817,Asumsi!$A$5:$A$7,0))-F4817*R4817,0)</f>
        <v>148559.4</v>
      </c>
      <c r="V4817" s="45">
        <f>IF(S4817=1,U4817*(1-Asumsi!$B$10),U4817)</f>
        <v>141131.43</v>
      </c>
    </row>
    <row r="4818" spans="1:22" x14ac:dyDescent="0.35">
      <c r="A4818" s="43">
        <v>57891</v>
      </c>
      <c r="B4818" s="43" t="s">
        <v>202</v>
      </c>
      <c r="C4818" s="43" t="s">
        <v>659</v>
      </c>
      <c r="D4818" s="44">
        <v>40529</v>
      </c>
      <c r="E4818" s="43">
        <v>17</v>
      </c>
      <c r="F4818" s="43">
        <v>1869881</v>
      </c>
      <c r="G4818" s="43">
        <v>0.08</v>
      </c>
      <c r="H4818" s="43">
        <v>149590</v>
      </c>
      <c r="I4818" s="43" t="s">
        <v>77</v>
      </c>
      <c r="J4818" s="43" t="s">
        <v>137</v>
      </c>
      <c r="K4818" s="43">
        <f t="shared" si="600"/>
        <v>2010</v>
      </c>
      <c r="L4818" s="43">
        <f t="shared" si="601"/>
        <v>1</v>
      </c>
      <c r="M4818" s="43">
        <f t="shared" si="602"/>
        <v>0</v>
      </c>
      <c r="N4818" s="43">
        <f t="shared" si="603"/>
        <v>1</v>
      </c>
      <c r="O4818" s="43" t="str">
        <f t="shared" si="604"/>
        <v>D: 7%+</v>
      </c>
      <c r="P4818" s="45">
        <f t="shared" si="605"/>
        <v>1720291</v>
      </c>
      <c r="Q4818" s="45">
        <f>IF(L4818=1,F4818*INDEX(Asumsi!$B$5:$B$7,MATCH(I4818,Asumsi!$A$5:$A$7,0))-H4818,0)</f>
        <v>411374.29999999993</v>
      </c>
      <c r="R4818" s="46">
        <f>MIN(G4818,INDEX(Asumsi!$C$5:$C$7,MATCH(I4818,Asumsi!$A$5:$A$7,0)))</f>
        <v>0.05</v>
      </c>
      <c r="S4818" s="43">
        <f t="shared" si="606"/>
        <v>1</v>
      </c>
      <c r="T4818" s="45">
        <f t="shared" si="607"/>
        <v>56096.43</v>
      </c>
      <c r="U4818" s="45">
        <f>IF(L4818=1,F4818*INDEX(Asumsi!$B$5:$B$7,MATCH(I4818,Asumsi!$A$5:$A$7,0))-F4818*R4818,0)</f>
        <v>467470.24999999994</v>
      </c>
      <c r="V4818" s="45">
        <f>IF(S4818=1,U4818*(1-Asumsi!$B$10),U4818)</f>
        <v>444096.73749999993</v>
      </c>
    </row>
    <row r="4819" spans="1:22" x14ac:dyDescent="0.35">
      <c r="A4819" s="43">
        <v>58084</v>
      </c>
      <c r="B4819" s="43" t="s">
        <v>202</v>
      </c>
      <c r="C4819" s="43" t="s">
        <v>540</v>
      </c>
      <c r="D4819" s="44">
        <v>41140</v>
      </c>
      <c r="E4819" s="43">
        <v>3</v>
      </c>
      <c r="F4819" s="43">
        <v>43100</v>
      </c>
      <c r="G4819" s="43">
        <v>0.09</v>
      </c>
      <c r="H4819" s="43">
        <v>3879</v>
      </c>
      <c r="I4819" s="43" t="s">
        <v>76</v>
      </c>
      <c r="J4819" s="43" t="s">
        <v>149</v>
      </c>
      <c r="K4819" s="43">
        <f t="shared" si="600"/>
        <v>2012</v>
      </c>
      <c r="L4819" s="43">
        <f t="shared" si="601"/>
        <v>1</v>
      </c>
      <c r="M4819" s="43">
        <f t="shared" si="602"/>
        <v>0</v>
      </c>
      <c r="N4819" s="43">
        <f t="shared" si="603"/>
        <v>1</v>
      </c>
      <c r="O4819" s="43" t="str">
        <f t="shared" si="604"/>
        <v>D: 7%+</v>
      </c>
      <c r="P4819" s="45">
        <f t="shared" si="605"/>
        <v>39221</v>
      </c>
      <c r="Q4819" s="45">
        <f>IF(L4819=1,F4819*INDEX(Asumsi!$B$5:$B$7,MATCH(I4819,Asumsi!$A$5:$A$7,0))-H4819,0)</f>
        <v>9051</v>
      </c>
      <c r="R4819" s="46">
        <f>MIN(G4819,INDEX(Asumsi!$C$5:$C$7,MATCH(I4819,Asumsi!$A$5:$A$7,0)))</f>
        <v>0.05</v>
      </c>
      <c r="S4819" s="43">
        <f t="shared" si="606"/>
        <v>1</v>
      </c>
      <c r="T4819" s="45">
        <f t="shared" si="607"/>
        <v>1723.9999999999998</v>
      </c>
      <c r="U4819" s="45">
        <f>IF(L4819=1,F4819*INDEX(Asumsi!$B$5:$B$7,MATCH(I4819,Asumsi!$A$5:$A$7,0))-F4819*R4819,0)</f>
        <v>10775</v>
      </c>
      <c r="V4819" s="45">
        <f>IF(S4819=1,U4819*(1-Asumsi!$B$10),U4819)</f>
        <v>10236.25</v>
      </c>
    </row>
    <row r="4820" spans="1:22" x14ac:dyDescent="0.35">
      <c r="A4820" s="43">
        <v>58179</v>
      </c>
      <c r="B4820" s="43" t="s">
        <v>202</v>
      </c>
      <c r="C4820" s="43" t="s">
        <v>537</v>
      </c>
      <c r="D4820" s="44">
        <v>40791</v>
      </c>
      <c r="E4820" s="43">
        <v>3</v>
      </c>
      <c r="F4820" s="43">
        <v>78980</v>
      </c>
      <c r="G4820" s="43">
        <v>0.1</v>
      </c>
      <c r="H4820" s="43">
        <v>7898</v>
      </c>
      <c r="I4820" s="43" t="s">
        <v>76</v>
      </c>
      <c r="J4820" s="43" t="s">
        <v>146</v>
      </c>
      <c r="K4820" s="43">
        <f t="shared" si="600"/>
        <v>2011</v>
      </c>
      <c r="L4820" s="43">
        <f t="shared" si="601"/>
        <v>1</v>
      </c>
      <c r="M4820" s="43">
        <f t="shared" si="602"/>
        <v>0</v>
      </c>
      <c r="N4820" s="43">
        <f t="shared" si="603"/>
        <v>1</v>
      </c>
      <c r="O4820" s="43" t="str">
        <f t="shared" si="604"/>
        <v>D: 7%+</v>
      </c>
      <c r="P4820" s="45">
        <f t="shared" si="605"/>
        <v>71082</v>
      </c>
      <c r="Q4820" s="45">
        <f>IF(L4820=1,F4820*INDEX(Asumsi!$B$5:$B$7,MATCH(I4820,Asumsi!$A$5:$A$7,0))-H4820,0)</f>
        <v>15796</v>
      </c>
      <c r="R4820" s="46">
        <f>MIN(G4820,INDEX(Asumsi!$C$5:$C$7,MATCH(I4820,Asumsi!$A$5:$A$7,0)))</f>
        <v>0.05</v>
      </c>
      <c r="S4820" s="43">
        <f t="shared" si="606"/>
        <v>1</v>
      </c>
      <c r="T4820" s="45">
        <f t="shared" si="607"/>
        <v>3949</v>
      </c>
      <c r="U4820" s="45">
        <f>IF(L4820=1,F4820*INDEX(Asumsi!$B$5:$B$7,MATCH(I4820,Asumsi!$A$5:$A$7,0))-F4820*R4820,0)</f>
        <v>19745</v>
      </c>
      <c r="V4820" s="45">
        <f>IF(S4820=1,U4820*(1-Asumsi!$B$10),U4820)</f>
        <v>18757.75</v>
      </c>
    </row>
    <row r="4821" spans="1:22" x14ac:dyDescent="0.35">
      <c r="A4821" s="43">
        <v>58279</v>
      </c>
      <c r="B4821" s="43" t="s">
        <v>202</v>
      </c>
      <c r="C4821" s="43" t="s">
        <v>619</v>
      </c>
      <c r="D4821" s="44">
        <v>39914</v>
      </c>
      <c r="E4821" s="43">
        <v>44</v>
      </c>
      <c r="F4821" s="43">
        <v>2634680</v>
      </c>
      <c r="G4821" s="43">
        <v>0.03</v>
      </c>
      <c r="H4821" s="43">
        <v>79040</v>
      </c>
      <c r="I4821" s="43" t="s">
        <v>76</v>
      </c>
      <c r="J4821" s="43" t="s">
        <v>138</v>
      </c>
      <c r="K4821" s="43">
        <f t="shared" si="600"/>
        <v>2009</v>
      </c>
      <c r="L4821" s="43">
        <f t="shared" si="601"/>
        <v>1</v>
      </c>
      <c r="M4821" s="43">
        <f t="shared" si="602"/>
        <v>0</v>
      </c>
      <c r="N4821" s="43">
        <f t="shared" si="603"/>
        <v>1</v>
      </c>
      <c r="O4821" s="43" t="str">
        <f t="shared" si="604"/>
        <v>B: 1-3%</v>
      </c>
      <c r="P4821" s="45">
        <f t="shared" si="605"/>
        <v>2555640</v>
      </c>
      <c r="Q4821" s="45">
        <f>IF(L4821=1,F4821*INDEX(Asumsi!$B$5:$B$7,MATCH(I4821,Asumsi!$A$5:$A$7,0))-H4821,0)</f>
        <v>711364</v>
      </c>
      <c r="R4821" s="46">
        <f>MIN(G4821,INDEX(Asumsi!$C$5:$C$7,MATCH(I4821,Asumsi!$A$5:$A$7,0)))</f>
        <v>0.03</v>
      </c>
      <c r="S4821" s="43">
        <f t="shared" si="606"/>
        <v>0</v>
      </c>
      <c r="T4821" s="45">
        <f t="shared" si="607"/>
        <v>0</v>
      </c>
      <c r="U4821" s="45">
        <f>IF(L4821=1,F4821*INDEX(Asumsi!$B$5:$B$7,MATCH(I4821,Asumsi!$A$5:$A$7,0))-F4821*R4821,0)</f>
        <v>711363.6</v>
      </c>
      <c r="V4821" s="45">
        <f>IF(S4821=1,U4821*(1-Asumsi!$B$10),U4821)</f>
        <v>711363.6</v>
      </c>
    </row>
    <row r="4822" spans="1:22" x14ac:dyDescent="0.35">
      <c r="A4822" s="43">
        <v>58369</v>
      </c>
      <c r="B4822" s="43" t="s">
        <v>202</v>
      </c>
      <c r="C4822" s="43" t="s">
        <v>899</v>
      </c>
      <c r="D4822" s="44">
        <v>41151</v>
      </c>
      <c r="E4822" s="43">
        <v>46</v>
      </c>
      <c r="F4822" s="43">
        <v>641140</v>
      </c>
      <c r="G4822" s="43">
        <v>0.1</v>
      </c>
      <c r="H4822" s="43">
        <v>64114</v>
      </c>
      <c r="I4822" s="43" t="s">
        <v>76</v>
      </c>
      <c r="J4822" s="43" t="s">
        <v>138</v>
      </c>
      <c r="K4822" s="43">
        <f t="shared" si="600"/>
        <v>2012</v>
      </c>
      <c r="L4822" s="43">
        <f t="shared" si="601"/>
        <v>1</v>
      </c>
      <c r="M4822" s="43">
        <f t="shared" si="602"/>
        <v>0</v>
      </c>
      <c r="N4822" s="43">
        <f t="shared" si="603"/>
        <v>1</v>
      </c>
      <c r="O4822" s="43" t="str">
        <f t="shared" si="604"/>
        <v>D: 7%+</v>
      </c>
      <c r="P4822" s="45">
        <f t="shared" si="605"/>
        <v>577026</v>
      </c>
      <c r="Q4822" s="45">
        <f>IF(L4822=1,F4822*INDEX(Asumsi!$B$5:$B$7,MATCH(I4822,Asumsi!$A$5:$A$7,0))-H4822,0)</f>
        <v>128228</v>
      </c>
      <c r="R4822" s="46">
        <f>MIN(G4822,INDEX(Asumsi!$C$5:$C$7,MATCH(I4822,Asumsi!$A$5:$A$7,0)))</f>
        <v>0.05</v>
      </c>
      <c r="S4822" s="43">
        <f t="shared" si="606"/>
        <v>1</v>
      </c>
      <c r="T4822" s="45">
        <f t="shared" si="607"/>
        <v>32057</v>
      </c>
      <c r="U4822" s="45">
        <f>IF(L4822=1,F4822*INDEX(Asumsi!$B$5:$B$7,MATCH(I4822,Asumsi!$A$5:$A$7,0))-F4822*R4822,0)</f>
        <v>160285</v>
      </c>
      <c r="V4822" s="45">
        <f>IF(S4822=1,U4822*(1-Asumsi!$B$10),U4822)</f>
        <v>152270.75</v>
      </c>
    </row>
    <row r="4823" spans="1:22" x14ac:dyDescent="0.35">
      <c r="A4823" s="43">
        <v>58371</v>
      </c>
      <c r="B4823" s="43" t="s">
        <v>202</v>
      </c>
      <c r="C4823" s="43" t="s">
        <v>922</v>
      </c>
      <c r="D4823" s="44">
        <v>40309</v>
      </c>
      <c r="E4823" s="43">
        <v>5</v>
      </c>
      <c r="F4823" s="43">
        <v>4336100</v>
      </c>
      <c r="G4823" s="43">
        <v>0</v>
      </c>
      <c r="H4823" s="43">
        <v>0</v>
      </c>
      <c r="I4823" s="43" t="s">
        <v>76</v>
      </c>
      <c r="J4823" s="43" t="s">
        <v>138</v>
      </c>
      <c r="K4823" s="43">
        <f t="shared" si="600"/>
        <v>2010</v>
      </c>
      <c r="L4823" s="43">
        <f t="shared" si="601"/>
        <v>1</v>
      </c>
      <c r="M4823" s="43">
        <f t="shared" si="602"/>
        <v>0</v>
      </c>
      <c r="N4823" s="43">
        <f t="shared" si="603"/>
        <v>1</v>
      </c>
      <c r="O4823" s="43" t="str">
        <f t="shared" si="604"/>
        <v>A: 0%</v>
      </c>
      <c r="P4823" s="45">
        <f t="shared" si="605"/>
        <v>4336100</v>
      </c>
      <c r="Q4823" s="45">
        <f>IF(L4823=1,F4823*INDEX(Asumsi!$B$5:$B$7,MATCH(I4823,Asumsi!$A$5:$A$7,0))-H4823,0)</f>
        <v>1300830</v>
      </c>
      <c r="R4823" s="46">
        <f>MIN(G4823,INDEX(Asumsi!$C$5:$C$7,MATCH(I4823,Asumsi!$A$5:$A$7,0)))</f>
        <v>0</v>
      </c>
      <c r="S4823" s="43">
        <f t="shared" si="606"/>
        <v>0</v>
      </c>
      <c r="T4823" s="45">
        <f t="shared" si="607"/>
        <v>0</v>
      </c>
      <c r="U4823" s="45">
        <f>IF(L4823=1,F4823*INDEX(Asumsi!$B$5:$B$7,MATCH(I4823,Asumsi!$A$5:$A$7,0))-F4823*R4823,0)</f>
        <v>1300830</v>
      </c>
      <c r="V4823" s="45">
        <f>IF(S4823=1,U4823*(1-Asumsi!$B$10),U4823)</f>
        <v>1300830</v>
      </c>
    </row>
    <row r="4824" spans="1:22" x14ac:dyDescent="0.35">
      <c r="A4824" s="43">
        <v>58433</v>
      </c>
      <c r="B4824" s="43" t="s">
        <v>202</v>
      </c>
      <c r="C4824" s="43" t="s">
        <v>921</v>
      </c>
      <c r="D4824" s="44">
        <v>40725</v>
      </c>
      <c r="E4824" s="43">
        <v>11</v>
      </c>
      <c r="F4824" s="43">
        <v>4041160</v>
      </c>
      <c r="G4824" s="43">
        <v>0.01</v>
      </c>
      <c r="H4824" s="43">
        <v>40412</v>
      </c>
      <c r="I4824" s="43" t="s">
        <v>75</v>
      </c>
      <c r="J4824" s="43" t="s">
        <v>135</v>
      </c>
      <c r="K4824" s="43">
        <f t="shared" si="600"/>
        <v>2011</v>
      </c>
      <c r="L4824" s="43">
        <f t="shared" si="601"/>
        <v>1</v>
      </c>
      <c r="M4824" s="43">
        <f t="shared" si="602"/>
        <v>0</v>
      </c>
      <c r="N4824" s="43">
        <f t="shared" si="603"/>
        <v>1</v>
      </c>
      <c r="O4824" s="43" t="str">
        <f t="shared" si="604"/>
        <v>B: 1-3%</v>
      </c>
      <c r="P4824" s="45">
        <f t="shared" si="605"/>
        <v>4000748</v>
      </c>
      <c r="Q4824" s="45">
        <f>IF(L4824=1,F4824*INDEX(Asumsi!$B$5:$B$7,MATCH(I4824,Asumsi!$A$5:$A$7,0))-H4824,0)</f>
        <v>1171936</v>
      </c>
      <c r="R4824" s="46">
        <f>MIN(G4824,INDEX(Asumsi!$C$5:$C$7,MATCH(I4824,Asumsi!$A$5:$A$7,0)))</f>
        <v>0.01</v>
      </c>
      <c r="S4824" s="43">
        <f t="shared" si="606"/>
        <v>0</v>
      </c>
      <c r="T4824" s="45">
        <f t="shared" si="607"/>
        <v>0</v>
      </c>
      <c r="U4824" s="45">
        <f>IF(L4824=1,F4824*INDEX(Asumsi!$B$5:$B$7,MATCH(I4824,Asumsi!$A$5:$A$7,0))-F4824*R4824,0)</f>
        <v>1171936.3999999999</v>
      </c>
      <c r="V4824" s="45">
        <f>IF(S4824=1,U4824*(1-Asumsi!$B$10),U4824)</f>
        <v>1171936.3999999999</v>
      </c>
    </row>
    <row r="4825" spans="1:22" x14ac:dyDescent="0.35">
      <c r="A4825" s="43">
        <v>58855</v>
      </c>
      <c r="B4825" s="43" t="s">
        <v>202</v>
      </c>
      <c r="C4825" s="43" t="s">
        <v>923</v>
      </c>
      <c r="D4825" s="44">
        <v>40482</v>
      </c>
      <c r="E4825" s="43">
        <v>38</v>
      </c>
      <c r="F4825" s="43">
        <v>138520</v>
      </c>
      <c r="G4825" s="43">
        <v>7.0000000000000007E-2</v>
      </c>
      <c r="H4825" s="43">
        <v>9696</v>
      </c>
      <c r="I4825" s="43" t="s">
        <v>75</v>
      </c>
      <c r="J4825" s="43" t="s">
        <v>144</v>
      </c>
      <c r="K4825" s="43">
        <f t="shared" si="600"/>
        <v>2010</v>
      </c>
      <c r="L4825" s="43">
        <f t="shared" si="601"/>
        <v>1</v>
      </c>
      <c r="M4825" s="43">
        <f t="shared" si="602"/>
        <v>0</v>
      </c>
      <c r="N4825" s="43">
        <f t="shared" si="603"/>
        <v>1</v>
      </c>
      <c r="O4825" s="43" t="str">
        <f t="shared" si="604"/>
        <v>D: 7%+</v>
      </c>
      <c r="P4825" s="45">
        <f t="shared" si="605"/>
        <v>128824</v>
      </c>
      <c r="Q4825" s="45">
        <f>IF(L4825=1,F4825*INDEX(Asumsi!$B$5:$B$7,MATCH(I4825,Asumsi!$A$5:$A$7,0))-H4825,0)</f>
        <v>31860</v>
      </c>
      <c r="R4825" s="46">
        <f>MIN(G4825,INDEX(Asumsi!$C$5:$C$7,MATCH(I4825,Asumsi!$A$5:$A$7,0)))</f>
        <v>0.03</v>
      </c>
      <c r="S4825" s="43">
        <f t="shared" si="606"/>
        <v>1</v>
      </c>
      <c r="T4825" s="45">
        <f t="shared" si="607"/>
        <v>5540.8000000000011</v>
      </c>
      <c r="U4825" s="45">
        <f>IF(L4825=1,F4825*INDEX(Asumsi!$B$5:$B$7,MATCH(I4825,Asumsi!$A$5:$A$7,0))-F4825*R4825,0)</f>
        <v>37400.400000000001</v>
      </c>
      <c r="V4825" s="45">
        <f>IF(S4825=1,U4825*(1-Asumsi!$B$10),U4825)</f>
        <v>35530.379999999997</v>
      </c>
    </row>
    <row r="4826" spans="1:22" x14ac:dyDescent="0.35">
      <c r="A4826" s="43">
        <v>59173</v>
      </c>
      <c r="B4826" s="43" t="s">
        <v>202</v>
      </c>
      <c r="C4826" s="43" t="s">
        <v>581</v>
      </c>
      <c r="D4826" s="44">
        <v>40532</v>
      </c>
      <c r="E4826" s="43">
        <v>27</v>
      </c>
      <c r="F4826" s="43">
        <v>5793980</v>
      </c>
      <c r="G4826" s="43">
        <v>0.01</v>
      </c>
      <c r="H4826" s="43">
        <v>57940</v>
      </c>
      <c r="I4826" s="43" t="s">
        <v>75</v>
      </c>
      <c r="J4826" s="43" t="s">
        <v>143</v>
      </c>
      <c r="K4826" s="43">
        <f t="shared" si="600"/>
        <v>2010</v>
      </c>
      <c r="L4826" s="43">
        <f t="shared" si="601"/>
        <v>1</v>
      </c>
      <c r="M4826" s="43">
        <f t="shared" si="602"/>
        <v>0</v>
      </c>
      <c r="N4826" s="43">
        <f t="shared" si="603"/>
        <v>1</v>
      </c>
      <c r="O4826" s="43" t="str">
        <f t="shared" si="604"/>
        <v>B: 1-3%</v>
      </c>
      <c r="P4826" s="45">
        <f t="shared" si="605"/>
        <v>5736040</v>
      </c>
      <c r="Q4826" s="45">
        <f>IF(L4826=1,F4826*INDEX(Asumsi!$B$5:$B$7,MATCH(I4826,Asumsi!$A$5:$A$7,0))-H4826,0)</f>
        <v>1680254</v>
      </c>
      <c r="R4826" s="46">
        <f>MIN(G4826,INDEX(Asumsi!$C$5:$C$7,MATCH(I4826,Asumsi!$A$5:$A$7,0)))</f>
        <v>0.01</v>
      </c>
      <c r="S4826" s="43">
        <f t="shared" si="606"/>
        <v>0</v>
      </c>
      <c r="T4826" s="45">
        <f t="shared" si="607"/>
        <v>0</v>
      </c>
      <c r="U4826" s="45">
        <f>IF(L4826=1,F4826*INDEX(Asumsi!$B$5:$B$7,MATCH(I4826,Asumsi!$A$5:$A$7,0))-F4826*R4826,0)</f>
        <v>1680254.2</v>
      </c>
      <c r="V4826" s="45">
        <f>IF(S4826=1,U4826*(1-Asumsi!$B$10),U4826)</f>
        <v>1680254.2</v>
      </c>
    </row>
    <row r="4827" spans="1:22" x14ac:dyDescent="0.35">
      <c r="A4827" s="43">
        <v>59363</v>
      </c>
      <c r="B4827" s="43" t="s">
        <v>202</v>
      </c>
      <c r="C4827" s="43" t="s">
        <v>589</v>
      </c>
      <c r="D4827" s="44">
        <v>39935</v>
      </c>
      <c r="E4827" s="43">
        <v>24</v>
      </c>
      <c r="F4827" s="43">
        <v>317820</v>
      </c>
      <c r="G4827" s="43">
        <v>0.06</v>
      </c>
      <c r="H4827" s="43">
        <v>19069</v>
      </c>
      <c r="I4827" s="43" t="s">
        <v>76</v>
      </c>
      <c r="J4827" s="43" t="s">
        <v>145</v>
      </c>
      <c r="K4827" s="43">
        <f t="shared" si="600"/>
        <v>2009</v>
      </c>
      <c r="L4827" s="43">
        <f t="shared" si="601"/>
        <v>1</v>
      </c>
      <c r="M4827" s="43">
        <f t="shared" si="602"/>
        <v>0</v>
      </c>
      <c r="N4827" s="43">
        <f t="shared" si="603"/>
        <v>1</v>
      </c>
      <c r="O4827" s="43" t="str">
        <f t="shared" si="604"/>
        <v>C: 4-6%</v>
      </c>
      <c r="P4827" s="45">
        <f t="shared" si="605"/>
        <v>298751</v>
      </c>
      <c r="Q4827" s="45">
        <f>IF(L4827=1,F4827*INDEX(Asumsi!$B$5:$B$7,MATCH(I4827,Asumsi!$A$5:$A$7,0))-H4827,0)</f>
        <v>76277</v>
      </c>
      <c r="R4827" s="46">
        <f>MIN(G4827,INDEX(Asumsi!$C$5:$C$7,MATCH(I4827,Asumsi!$A$5:$A$7,0)))</f>
        <v>0.05</v>
      </c>
      <c r="S4827" s="43">
        <f t="shared" si="606"/>
        <v>1</v>
      </c>
      <c r="T4827" s="45">
        <f t="shared" si="607"/>
        <v>3178.1999999999985</v>
      </c>
      <c r="U4827" s="45">
        <f>IF(L4827=1,F4827*INDEX(Asumsi!$B$5:$B$7,MATCH(I4827,Asumsi!$A$5:$A$7,0))-F4827*R4827,0)</f>
        <v>79455</v>
      </c>
      <c r="V4827" s="45">
        <f>IF(S4827=1,U4827*(1-Asumsi!$B$10),U4827)</f>
        <v>75482.25</v>
      </c>
    </row>
    <row r="4828" spans="1:22" x14ac:dyDescent="0.35">
      <c r="A4828" s="43">
        <v>59553</v>
      </c>
      <c r="B4828" s="43" t="s">
        <v>202</v>
      </c>
      <c r="C4828" s="43" t="s">
        <v>540</v>
      </c>
      <c r="D4828" s="44">
        <v>40494</v>
      </c>
      <c r="E4828" s="43">
        <v>15</v>
      </c>
      <c r="F4828" s="43">
        <v>343140</v>
      </c>
      <c r="G4828" s="43">
        <v>0.04</v>
      </c>
      <c r="H4828" s="43">
        <v>13726</v>
      </c>
      <c r="I4828" s="43" t="s">
        <v>76</v>
      </c>
      <c r="J4828" s="43" t="s">
        <v>145</v>
      </c>
      <c r="K4828" s="43">
        <f t="shared" si="600"/>
        <v>2010</v>
      </c>
      <c r="L4828" s="43">
        <f t="shared" si="601"/>
        <v>1</v>
      </c>
      <c r="M4828" s="43">
        <f t="shared" si="602"/>
        <v>0</v>
      </c>
      <c r="N4828" s="43">
        <f t="shared" si="603"/>
        <v>1</v>
      </c>
      <c r="O4828" s="43" t="str">
        <f t="shared" si="604"/>
        <v>C: 4-6%</v>
      </c>
      <c r="P4828" s="45">
        <f t="shared" si="605"/>
        <v>329414</v>
      </c>
      <c r="Q4828" s="45">
        <f>IF(L4828=1,F4828*INDEX(Asumsi!$B$5:$B$7,MATCH(I4828,Asumsi!$A$5:$A$7,0))-H4828,0)</f>
        <v>89216</v>
      </c>
      <c r="R4828" s="46">
        <f>MIN(G4828,INDEX(Asumsi!$C$5:$C$7,MATCH(I4828,Asumsi!$A$5:$A$7,0)))</f>
        <v>0.04</v>
      </c>
      <c r="S4828" s="43">
        <f t="shared" si="606"/>
        <v>0</v>
      </c>
      <c r="T4828" s="45">
        <f t="shared" si="607"/>
        <v>0</v>
      </c>
      <c r="U4828" s="45">
        <f>IF(L4828=1,F4828*INDEX(Asumsi!$B$5:$B$7,MATCH(I4828,Asumsi!$A$5:$A$7,0))-F4828*R4828,0)</f>
        <v>89216.4</v>
      </c>
      <c r="V4828" s="45">
        <f>IF(S4828=1,U4828*(1-Asumsi!$B$10),U4828)</f>
        <v>89216.4</v>
      </c>
    </row>
    <row r="4829" spans="1:22" x14ac:dyDescent="0.35">
      <c r="A4829" s="43">
        <v>59681</v>
      </c>
      <c r="B4829" s="43" t="s">
        <v>202</v>
      </c>
      <c r="C4829" s="43" t="s">
        <v>558</v>
      </c>
      <c r="D4829" s="44">
        <v>39975</v>
      </c>
      <c r="E4829" s="43">
        <v>23</v>
      </c>
      <c r="F4829" s="43">
        <v>448680</v>
      </c>
      <c r="G4829" s="43">
        <v>0.02</v>
      </c>
      <c r="H4829" s="43">
        <v>8974</v>
      </c>
      <c r="I4829" s="43" t="s">
        <v>76</v>
      </c>
      <c r="J4829" s="43" t="s">
        <v>138</v>
      </c>
      <c r="K4829" s="43">
        <f t="shared" si="600"/>
        <v>2009</v>
      </c>
      <c r="L4829" s="43">
        <f t="shared" si="601"/>
        <v>1</v>
      </c>
      <c r="M4829" s="43">
        <f t="shared" si="602"/>
        <v>0</v>
      </c>
      <c r="N4829" s="43">
        <f t="shared" si="603"/>
        <v>1</v>
      </c>
      <c r="O4829" s="43" t="str">
        <f t="shared" si="604"/>
        <v>B: 1-3%</v>
      </c>
      <c r="P4829" s="45">
        <f t="shared" si="605"/>
        <v>439706</v>
      </c>
      <c r="Q4829" s="45">
        <f>IF(L4829=1,F4829*INDEX(Asumsi!$B$5:$B$7,MATCH(I4829,Asumsi!$A$5:$A$7,0))-H4829,0)</f>
        <v>125630</v>
      </c>
      <c r="R4829" s="46">
        <f>MIN(G4829,INDEX(Asumsi!$C$5:$C$7,MATCH(I4829,Asumsi!$A$5:$A$7,0)))</f>
        <v>0.02</v>
      </c>
      <c r="S4829" s="43">
        <f t="shared" si="606"/>
        <v>0</v>
      </c>
      <c r="T4829" s="45">
        <f t="shared" si="607"/>
        <v>0</v>
      </c>
      <c r="U4829" s="45">
        <f>IF(L4829=1,F4829*INDEX(Asumsi!$B$5:$B$7,MATCH(I4829,Asumsi!$A$5:$A$7,0))-F4829*R4829,0)</f>
        <v>125630.39999999999</v>
      </c>
      <c r="V4829" s="45">
        <f>IF(S4829=1,U4829*(1-Asumsi!$B$10),U4829)</f>
        <v>125630.39999999999</v>
      </c>
    </row>
    <row r="4830" spans="1:22" x14ac:dyDescent="0.35">
      <c r="A4830" s="43">
        <v>59812</v>
      </c>
      <c r="B4830" s="43" t="s">
        <v>202</v>
      </c>
      <c r="C4830" s="43" t="s">
        <v>547</v>
      </c>
      <c r="D4830" s="44">
        <v>40716</v>
      </c>
      <c r="E4830" s="43">
        <v>46</v>
      </c>
      <c r="F4830" s="43">
        <v>18522480</v>
      </c>
      <c r="G4830" s="43">
        <v>0</v>
      </c>
      <c r="H4830" s="43">
        <v>0</v>
      </c>
      <c r="I4830" s="43" t="s">
        <v>76</v>
      </c>
      <c r="J4830" s="43" t="s">
        <v>140</v>
      </c>
      <c r="K4830" s="43">
        <f t="shared" si="600"/>
        <v>2011</v>
      </c>
      <c r="L4830" s="43">
        <f t="shared" si="601"/>
        <v>1</v>
      </c>
      <c r="M4830" s="43">
        <f t="shared" si="602"/>
        <v>0</v>
      </c>
      <c r="N4830" s="43">
        <f t="shared" si="603"/>
        <v>1</v>
      </c>
      <c r="O4830" s="43" t="str">
        <f t="shared" si="604"/>
        <v>A: 0%</v>
      </c>
      <c r="P4830" s="45">
        <f t="shared" si="605"/>
        <v>18522480</v>
      </c>
      <c r="Q4830" s="45">
        <f>IF(L4830=1,F4830*INDEX(Asumsi!$B$5:$B$7,MATCH(I4830,Asumsi!$A$5:$A$7,0))-H4830,0)</f>
        <v>5556744</v>
      </c>
      <c r="R4830" s="46">
        <f>MIN(G4830,INDEX(Asumsi!$C$5:$C$7,MATCH(I4830,Asumsi!$A$5:$A$7,0)))</f>
        <v>0</v>
      </c>
      <c r="S4830" s="43">
        <f t="shared" si="606"/>
        <v>0</v>
      </c>
      <c r="T4830" s="45">
        <f t="shared" si="607"/>
        <v>0</v>
      </c>
      <c r="U4830" s="45">
        <f>IF(L4830=1,F4830*INDEX(Asumsi!$B$5:$B$7,MATCH(I4830,Asumsi!$A$5:$A$7,0))-F4830*R4830,0)</f>
        <v>5556744</v>
      </c>
      <c r="V4830" s="45">
        <f>IF(S4830=1,U4830*(1-Asumsi!$B$10),U4830)</f>
        <v>5556744</v>
      </c>
    </row>
    <row r="4831" spans="1:22" x14ac:dyDescent="0.35">
      <c r="A4831" s="43">
        <v>59815</v>
      </c>
      <c r="B4831" s="43" t="s">
        <v>202</v>
      </c>
      <c r="C4831" s="43" t="s">
        <v>563</v>
      </c>
      <c r="D4831" s="44">
        <v>40527</v>
      </c>
      <c r="E4831" s="43">
        <v>14</v>
      </c>
      <c r="F4831" s="43">
        <v>103120</v>
      </c>
      <c r="G4831" s="43">
        <v>0.09</v>
      </c>
      <c r="H4831" s="43">
        <v>9281</v>
      </c>
      <c r="I4831" s="43" t="s">
        <v>76</v>
      </c>
      <c r="J4831" s="43" t="s">
        <v>145</v>
      </c>
      <c r="K4831" s="43">
        <f t="shared" si="600"/>
        <v>2010</v>
      </c>
      <c r="L4831" s="43">
        <f t="shared" si="601"/>
        <v>1</v>
      </c>
      <c r="M4831" s="43">
        <f t="shared" si="602"/>
        <v>0</v>
      </c>
      <c r="N4831" s="43">
        <f t="shared" si="603"/>
        <v>1</v>
      </c>
      <c r="O4831" s="43" t="str">
        <f t="shared" si="604"/>
        <v>D: 7%+</v>
      </c>
      <c r="P4831" s="45">
        <f t="shared" si="605"/>
        <v>93839</v>
      </c>
      <c r="Q4831" s="45">
        <f>IF(L4831=1,F4831*INDEX(Asumsi!$B$5:$B$7,MATCH(I4831,Asumsi!$A$5:$A$7,0))-H4831,0)</f>
        <v>21655</v>
      </c>
      <c r="R4831" s="46">
        <f>MIN(G4831,INDEX(Asumsi!$C$5:$C$7,MATCH(I4831,Asumsi!$A$5:$A$7,0)))</f>
        <v>0.05</v>
      </c>
      <c r="S4831" s="43">
        <f t="shared" si="606"/>
        <v>1</v>
      </c>
      <c r="T4831" s="45">
        <f t="shared" si="607"/>
        <v>4124.7999999999993</v>
      </c>
      <c r="U4831" s="45">
        <f>IF(L4831=1,F4831*INDEX(Asumsi!$B$5:$B$7,MATCH(I4831,Asumsi!$A$5:$A$7,0))-F4831*R4831,0)</f>
        <v>25780</v>
      </c>
      <c r="V4831" s="45">
        <f>IF(S4831=1,U4831*(1-Asumsi!$B$10),U4831)</f>
        <v>24491</v>
      </c>
    </row>
    <row r="4832" spans="1:22" x14ac:dyDescent="0.35">
      <c r="A4832" s="43">
        <v>59971</v>
      </c>
      <c r="B4832" s="43" t="s">
        <v>202</v>
      </c>
      <c r="C4832" s="43" t="s">
        <v>566</v>
      </c>
      <c r="D4832" s="44">
        <v>40694</v>
      </c>
      <c r="E4832" s="43">
        <v>26</v>
      </c>
      <c r="F4832" s="43">
        <v>875540</v>
      </c>
      <c r="G4832" s="43">
        <v>0.01</v>
      </c>
      <c r="H4832" s="43">
        <v>8755</v>
      </c>
      <c r="I4832" s="43" t="s">
        <v>77</v>
      </c>
      <c r="J4832" s="43" t="s">
        <v>142</v>
      </c>
      <c r="K4832" s="43">
        <f t="shared" si="600"/>
        <v>2011</v>
      </c>
      <c r="L4832" s="43">
        <f t="shared" si="601"/>
        <v>1</v>
      </c>
      <c r="M4832" s="43">
        <f t="shared" si="602"/>
        <v>0</v>
      </c>
      <c r="N4832" s="43">
        <f t="shared" si="603"/>
        <v>1</v>
      </c>
      <c r="O4832" s="43" t="str">
        <f t="shared" si="604"/>
        <v>B: 1-3%</v>
      </c>
      <c r="P4832" s="45">
        <f t="shared" si="605"/>
        <v>866785</v>
      </c>
      <c r="Q4832" s="45">
        <f>IF(L4832=1,F4832*INDEX(Asumsi!$B$5:$B$7,MATCH(I4832,Asumsi!$A$5:$A$7,0))-H4832,0)</f>
        <v>253907</v>
      </c>
      <c r="R4832" s="46">
        <f>MIN(G4832,INDEX(Asumsi!$C$5:$C$7,MATCH(I4832,Asumsi!$A$5:$A$7,0)))</f>
        <v>0.01</v>
      </c>
      <c r="S4832" s="43">
        <f t="shared" si="606"/>
        <v>0</v>
      </c>
      <c r="T4832" s="45">
        <f t="shared" si="607"/>
        <v>0</v>
      </c>
      <c r="U4832" s="45">
        <f>IF(L4832=1,F4832*INDEX(Asumsi!$B$5:$B$7,MATCH(I4832,Asumsi!$A$5:$A$7,0))-F4832*R4832,0)</f>
        <v>253906.6</v>
      </c>
      <c r="V4832" s="45">
        <f>IF(S4832=1,U4832*(1-Asumsi!$B$10),U4832)</f>
        <v>253906.6</v>
      </c>
    </row>
    <row r="4833" spans="1:22" x14ac:dyDescent="0.35">
      <c r="A4833" s="43">
        <v>481</v>
      </c>
      <c r="B4833" s="43" t="s">
        <v>202</v>
      </c>
      <c r="C4833" s="43" t="s">
        <v>736</v>
      </c>
      <c r="D4833" s="44">
        <v>41189</v>
      </c>
      <c r="E4833" s="43">
        <v>44</v>
      </c>
      <c r="F4833" s="43">
        <v>9018755</v>
      </c>
      <c r="G4833" s="43">
        <v>0.01</v>
      </c>
      <c r="H4833" s="43">
        <v>90188</v>
      </c>
      <c r="I4833" s="43" t="s">
        <v>77</v>
      </c>
      <c r="J4833" s="43" t="s">
        <v>137</v>
      </c>
      <c r="K4833" s="43">
        <f t="shared" si="600"/>
        <v>2012</v>
      </c>
      <c r="L4833" s="43">
        <f t="shared" si="601"/>
        <v>1</v>
      </c>
      <c r="M4833" s="43">
        <f t="shared" si="602"/>
        <v>0</v>
      </c>
      <c r="N4833" s="43">
        <f t="shared" si="603"/>
        <v>1</v>
      </c>
      <c r="O4833" s="43" t="str">
        <f t="shared" si="604"/>
        <v>B: 1-3%</v>
      </c>
      <c r="P4833" s="45">
        <f t="shared" si="605"/>
        <v>8928567</v>
      </c>
      <c r="Q4833" s="45">
        <f>IF(L4833=1,F4833*INDEX(Asumsi!$B$5:$B$7,MATCH(I4833,Asumsi!$A$5:$A$7,0))-H4833,0)</f>
        <v>2615438.5</v>
      </c>
      <c r="R4833" s="46">
        <f>MIN(G4833,INDEX(Asumsi!$C$5:$C$7,MATCH(I4833,Asumsi!$A$5:$A$7,0)))</f>
        <v>0.01</v>
      </c>
      <c r="S4833" s="43">
        <f t="shared" si="606"/>
        <v>0</v>
      </c>
      <c r="T4833" s="45">
        <f t="shared" si="607"/>
        <v>0</v>
      </c>
      <c r="U4833" s="45">
        <f>IF(L4833=1,F4833*INDEX(Asumsi!$B$5:$B$7,MATCH(I4833,Asumsi!$A$5:$A$7,0))-F4833*R4833,0)</f>
        <v>2615438.9500000002</v>
      </c>
      <c r="V4833" s="45">
        <f>IF(S4833=1,U4833*(1-Asumsi!$B$10),U4833)</f>
        <v>2615438.9500000002</v>
      </c>
    </row>
    <row r="4834" spans="1:22" x14ac:dyDescent="0.35">
      <c r="A4834" s="43">
        <v>834</v>
      </c>
      <c r="B4834" s="43" t="s">
        <v>202</v>
      </c>
      <c r="C4834" s="43" t="s">
        <v>841</v>
      </c>
      <c r="D4834" s="44">
        <v>39955</v>
      </c>
      <c r="E4834" s="43">
        <v>15</v>
      </c>
      <c r="F4834" s="43">
        <v>3626080</v>
      </c>
      <c r="G4834" s="43">
        <v>0.01</v>
      </c>
      <c r="H4834" s="43">
        <v>36261</v>
      </c>
      <c r="I4834" s="43" t="s">
        <v>77</v>
      </c>
      <c r="J4834" s="43" t="s">
        <v>134</v>
      </c>
      <c r="K4834" s="43">
        <f t="shared" si="600"/>
        <v>2009</v>
      </c>
      <c r="L4834" s="43">
        <f t="shared" si="601"/>
        <v>1</v>
      </c>
      <c r="M4834" s="43">
        <f t="shared" si="602"/>
        <v>0</v>
      </c>
      <c r="N4834" s="43">
        <f t="shared" si="603"/>
        <v>1</v>
      </c>
      <c r="O4834" s="43" t="str">
        <f t="shared" si="604"/>
        <v>B: 1-3%</v>
      </c>
      <c r="P4834" s="45">
        <f t="shared" si="605"/>
        <v>3589819</v>
      </c>
      <c r="Q4834" s="45">
        <f>IF(L4834=1,F4834*INDEX(Asumsi!$B$5:$B$7,MATCH(I4834,Asumsi!$A$5:$A$7,0))-H4834,0)</f>
        <v>1051563</v>
      </c>
      <c r="R4834" s="46">
        <f>MIN(G4834,INDEX(Asumsi!$C$5:$C$7,MATCH(I4834,Asumsi!$A$5:$A$7,0)))</f>
        <v>0.01</v>
      </c>
      <c r="S4834" s="43">
        <f t="shared" si="606"/>
        <v>0</v>
      </c>
      <c r="T4834" s="45">
        <f t="shared" si="607"/>
        <v>0</v>
      </c>
      <c r="U4834" s="45">
        <f>IF(L4834=1,F4834*INDEX(Asumsi!$B$5:$B$7,MATCH(I4834,Asumsi!$A$5:$A$7,0))-F4834*R4834,0)</f>
        <v>1051563.2</v>
      </c>
      <c r="V4834" s="45">
        <f>IF(S4834=1,U4834*(1-Asumsi!$B$10),U4834)</f>
        <v>1051563.2</v>
      </c>
    </row>
    <row r="4835" spans="1:22" x14ac:dyDescent="0.35">
      <c r="A4835" s="43">
        <v>1414</v>
      </c>
      <c r="B4835" s="43" t="s">
        <v>202</v>
      </c>
      <c r="C4835" s="43" t="s">
        <v>939</v>
      </c>
      <c r="D4835" s="44">
        <v>40770</v>
      </c>
      <c r="E4835" s="43">
        <v>44</v>
      </c>
      <c r="F4835" s="43">
        <v>9061920</v>
      </c>
      <c r="G4835" s="43">
        <v>7.0000000000000007E-2</v>
      </c>
      <c r="H4835" s="43">
        <v>634334</v>
      </c>
      <c r="I4835" s="43" t="s">
        <v>75</v>
      </c>
      <c r="J4835" s="43" t="s">
        <v>136</v>
      </c>
      <c r="K4835" s="43">
        <f t="shared" si="600"/>
        <v>2011</v>
      </c>
      <c r="L4835" s="43">
        <f t="shared" si="601"/>
        <v>1</v>
      </c>
      <c r="M4835" s="43">
        <f t="shared" si="602"/>
        <v>0</v>
      </c>
      <c r="N4835" s="43">
        <f t="shared" si="603"/>
        <v>1</v>
      </c>
      <c r="O4835" s="43" t="str">
        <f t="shared" si="604"/>
        <v>D: 7%+</v>
      </c>
      <c r="P4835" s="45">
        <f t="shared" si="605"/>
        <v>8427586</v>
      </c>
      <c r="Q4835" s="45">
        <f>IF(L4835=1,F4835*INDEX(Asumsi!$B$5:$B$7,MATCH(I4835,Asumsi!$A$5:$A$7,0))-H4835,0)</f>
        <v>2084242</v>
      </c>
      <c r="R4835" s="46">
        <f>MIN(G4835,INDEX(Asumsi!$C$5:$C$7,MATCH(I4835,Asumsi!$A$5:$A$7,0)))</f>
        <v>0.03</v>
      </c>
      <c r="S4835" s="43">
        <f t="shared" si="606"/>
        <v>1</v>
      </c>
      <c r="T4835" s="45">
        <f t="shared" si="607"/>
        <v>362476.80000000005</v>
      </c>
      <c r="U4835" s="45">
        <f>IF(L4835=1,F4835*INDEX(Asumsi!$B$5:$B$7,MATCH(I4835,Asumsi!$A$5:$A$7,0))-F4835*R4835,0)</f>
        <v>2446718.4</v>
      </c>
      <c r="V4835" s="45">
        <f>IF(S4835=1,U4835*(1-Asumsi!$B$10),U4835)</f>
        <v>2324382.48</v>
      </c>
    </row>
    <row r="4836" spans="1:22" x14ac:dyDescent="0.35">
      <c r="A4836" s="43">
        <v>2311</v>
      </c>
      <c r="B4836" s="43" t="s">
        <v>202</v>
      </c>
      <c r="C4836" s="43" t="s">
        <v>940</v>
      </c>
      <c r="D4836" s="44">
        <v>40664</v>
      </c>
      <c r="E4836" s="43">
        <v>31</v>
      </c>
      <c r="F4836" s="43">
        <v>2648180</v>
      </c>
      <c r="G4836" s="43">
        <v>0.01</v>
      </c>
      <c r="H4836" s="43">
        <v>26482</v>
      </c>
      <c r="I4836" s="43" t="s">
        <v>75</v>
      </c>
      <c r="J4836" s="43" t="s">
        <v>144</v>
      </c>
      <c r="K4836" s="43">
        <f t="shared" si="600"/>
        <v>2011</v>
      </c>
      <c r="L4836" s="43">
        <f t="shared" si="601"/>
        <v>1</v>
      </c>
      <c r="M4836" s="43">
        <f t="shared" si="602"/>
        <v>0</v>
      </c>
      <c r="N4836" s="43">
        <f t="shared" si="603"/>
        <v>1</v>
      </c>
      <c r="O4836" s="43" t="str">
        <f t="shared" si="604"/>
        <v>B: 1-3%</v>
      </c>
      <c r="P4836" s="45">
        <f t="shared" si="605"/>
        <v>2621698</v>
      </c>
      <c r="Q4836" s="45">
        <f>IF(L4836=1,F4836*INDEX(Asumsi!$B$5:$B$7,MATCH(I4836,Asumsi!$A$5:$A$7,0))-H4836,0)</f>
        <v>767972</v>
      </c>
      <c r="R4836" s="46">
        <f>MIN(G4836,INDEX(Asumsi!$C$5:$C$7,MATCH(I4836,Asumsi!$A$5:$A$7,0)))</f>
        <v>0.01</v>
      </c>
      <c r="S4836" s="43">
        <f t="shared" si="606"/>
        <v>0</v>
      </c>
      <c r="T4836" s="45">
        <f t="shared" si="607"/>
        <v>0</v>
      </c>
      <c r="U4836" s="45">
        <f>IF(L4836=1,F4836*INDEX(Asumsi!$B$5:$B$7,MATCH(I4836,Asumsi!$A$5:$A$7,0))-F4836*R4836,0)</f>
        <v>767972.2</v>
      </c>
      <c r="V4836" s="45">
        <f>IF(S4836=1,U4836*(1-Asumsi!$B$10),U4836)</f>
        <v>767972.2</v>
      </c>
    </row>
    <row r="4837" spans="1:22" x14ac:dyDescent="0.35">
      <c r="A4837" s="43">
        <v>2438</v>
      </c>
      <c r="B4837" s="43" t="s">
        <v>202</v>
      </c>
      <c r="C4837" s="43" t="s">
        <v>941</v>
      </c>
      <c r="D4837" s="44">
        <v>40373</v>
      </c>
      <c r="E4837" s="43">
        <v>20</v>
      </c>
      <c r="F4837" s="43">
        <v>557360</v>
      </c>
      <c r="G4837" s="43">
        <v>0.06</v>
      </c>
      <c r="H4837" s="43">
        <v>33442</v>
      </c>
      <c r="I4837" s="43" t="s">
        <v>76</v>
      </c>
      <c r="J4837" s="43" t="s">
        <v>138</v>
      </c>
      <c r="K4837" s="43">
        <f t="shared" si="600"/>
        <v>2010</v>
      </c>
      <c r="L4837" s="43">
        <f t="shared" si="601"/>
        <v>1</v>
      </c>
      <c r="M4837" s="43">
        <f t="shared" si="602"/>
        <v>0</v>
      </c>
      <c r="N4837" s="43">
        <f t="shared" si="603"/>
        <v>1</v>
      </c>
      <c r="O4837" s="43" t="str">
        <f t="shared" si="604"/>
        <v>C: 4-6%</v>
      </c>
      <c r="P4837" s="45">
        <f t="shared" si="605"/>
        <v>523918</v>
      </c>
      <c r="Q4837" s="45">
        <f>IF(L4837=1,F4837*INDEX(Asumsi!$B$5:$B$7,MATCH(I4837,Asumsi!$A$5:$A$7,0))-H4837,0)</f>
        <v>133766</v>
      </c>
      <c r="R4837" s="46">
        <f>MIN(G4837,INDEX(Asumsi!$C$5:$C$7,MATCH(I4837,Asumsi!$A$5:$A$7,0)))</f>
        <v>0.05</v>
      </c>
      <c r="S4837" s="43">
        <f t="shared" si="606"/>
        <v>1</v>
      </c>
      <c r="T4837" s="45">
        <f t="shared" si="607"/>
        <v>5573.5999999999976</v>
      </c>
      <c r="U4837" s="45">
        <f>IF(L4837=1,F4837*INDEX(Asumsi!$B$5:$B$7,MATCH(I4837,Asumsi!$A$5:$A$7,0))-F4837*R4837,0)</f>
        <v>139340</v>
      </c>
      <c r="V4837" s="45">
        <f>IF(S4837=1,U4837*(1-Asumsi!$B$10),U4837)</f>
        <v>132373</v>
      </c>
    </row>
    <row r="4838" spans="1:22" x14ac:dyDescent="0.35">
      <c r="A4838" s="43">
        <v>2595</v>
      </c>
      <c r="B4838" s="43" t="s">
        <v>202</v>
      </c>
      <c r="C4838" s="43" t="s">
        <v>942</v>
      </c>
      <c r="D4838" s="44">
        <v>40890</v>
      </c>
      <c r="E4838" s="43">
        <v>13</v>
      </c>
      <c r="F4838" s="43">
        <v>23528500</v>
      </c>
      <c r="G4838" s="43">
        <v>0.04</v>
      </c>
      <c r="H4838" s="43">
        <v>941140</v>
      </c>
      <c r="I4838" s="43" t="s">
        <v>75</v>
      </c>
      <c r="J4838" s="43" t="s">
        <v>143</v>
      </c>
      <c r="K4838" s="43">
        <f t="shared" si="600"/>
        <v>2011</v>
      </c>
      <c r="L4838" s="43">
        <f t="shared" si="601"/>
        <v>1</v>
      </c>
      <c r="M4838" s="43">
        <f t="shared" si="602"/>
        <v>0</v>
      </c>
      <c r="N4838" s="43">
        <f t="shared" si="603"/>
        <v>1</v>
      </c>
      <c r="O4838" s="43" t="str">
        <f t="shared" si="604"/>
        <v>C: 4-6%</v>
      </c>
      <c r="P4838" s="45">
        <f t="shared" si="605"/>
        <v>22587360</v>
      </c>
      <c r="Q4838" s="45">
        <f>IF(L4838=1,F4838*INDEX(Asumsi!$B$5:$B$7,MATCH(I4838,Asumsi!$A$5:$A$7,0))-H4838,0)</f>
        <v>6117410</v>
      </c>
      <c r="R4838" s="46">
        <f>MIN(G4838,INDEX(Asumsi!$C$5:$C$7,MATCH(I4838,Asumsi!$A$5:$A$7,0)))</f>
        <v>0.03</v>
      </c>
      <c r="S4838" s="43">
        <f t="shared" si="606"/>
        <v>1</v>
      </c>
      <c r="T4838" s="45">
        <f t="shared" si="607"/>
        <v>235285.00000000006</v>
      </c>
      <c r="U4838" s="45">
        <f>IF(L4838=1,F4838*INDEX(Asumsi!$B$5:$B$7,MATCH(I4838,Asumsi!$A$5:$A$7,0))-F4838*R4838,0)</f>
        <v>6352695</v>
      </c>
      <c r="V4838" s="45">
        <f>IF(S4838=1,U4838*(1-Asumsi!$B$10),U4838)</f>
        <v>6035060.25</v>
      </c>
    </row>
    <row r="4839" spans="1:22" x14ac:dyDescent="0.35">
      <c r="A4839" s="43">
        <v>2790</v>
      </c>
      <c r="B4839" s="43" t="s">
        <v>202</v>
      </c>
      <c r="C4839" s="43" t="s">
        <v>658</v>
      </c>
      <c r="D4839" s="44">
        <v>40043</v>
      </c>
      <c r="E4839" s="43">
        <v>7</v>
      </c>
      <c r="F4839" s="43">
        <v>91820</v>
      </c>
      <c r="G4839" s="43">
        <v>0.01</v>
      </c>
      <c r="H4839" s="43">
        <v>918</v>
      </c>
      <c r="I4839" s="43" t="s">
        <v>76</v>
      </c>
      <c r="J4839" s="43" t="s">
        <v>138</v>
      </c>
      <c r="K4839" s="43">
        <f t="shared" si="600"/>
        <v>2009</v>
      </c>
      <c r="L4839" s="43">
        <f t="shared" si="601"/>
        <v>1</v>
      </c>
      <c r="M4839" s="43">
        <f t="shared" si="602"/>
        <v>0</v>
      </c>
      <c r="N4839" s="43">
        <f t="shared" si="603"/>
        <v>1</v>
      </c>
      <c r="O4839" s="43" t="str">
        <f t="shared" si="604"/>
        <v>B: 1-3%</v>
      </c>
      <c r="P4839" s="45">
        <f t="shared" si="605"/>
        <v>90902</v>
      </c>
      <c r="Q4839" s="45">
        <f>IF(L4839=1,F4839*INDEX(Asumsi!$B$5:$B$7,MATCH(I4839,Asumsi!$A$5:$A$7,0))-H4839,0)</f>
        <v>26628</v>
      </c>
      <c r="R4839" s="46">
        <f>MIN(G4839,INDEX(Asumsi!$C$5:$C$7,MATCH(I4839,Asumsi!$A$5:$A$7,0)))</f>
        <v>0.01</v>
      </c>
      <c r="S4839" s="43">
        <f t="shared" si="606"/>
        <v>0</v>
      </c>
      <c r="T4839" s="45">
        <f t="shared" si="607"/>
        <v>0</v>
      </c>
      <c r="U4839" s="45">
        <f>IF(L4839=1,F4839*INDEX(Asumsi!$B$5:$B$7,MATCH(I4839,Asumsi!$A$5:$A$7,0))-F4839*R4839,0)</f>
        <v>26627.8</v>
      </c>
      <c r="V4839" s="45">
        <f>IF(S4839=1,U4839*(1-Asumsi!$B$10),U4839)</f>
        <v>26627.8</v>
      </c>
    </row>
    <row r="4840" spans="1:22" x14ac:dyDescent="0.35">
      <c r="A4840" s="43">
        <v>3395</v>
      </c>
      <c r="B4840" s="43" t="s">
        <v>202</v>
      </c>
      <c r="C4840" s="43" t="s">
        <v>353</v>
      </c>
      <c r="D4840" s="44">
        <v>40115</v>
      </c>
      <c r="E4840" s="43">
        <v>31</v>
      </c>
      <c r="F4840" s="43">
        <v>362340</v>
      </c>
      <c r="G4840" s="43">
        <v>0.06</v>
      </c>
      <c r="H4840" s="43">
        <v>21740</v>
      </c>
      <c r="I4840" s="43" t="s">
        <v>76</v>
      </c>
      <c r="J4840" s="43" t="s">
        <v>138</v>
      </c>
      <c r="K4840" s="43">
        <f t="shared" si="600"/>
        <v>2009</v>
      </c>
      <c r="L4840" s="43">
        <f t="shared" si="601"/>
        <v>1</v>
      </c>
      <c r="M4840" s="43">
        <f t="shared" si="602"/>
        <v>0</v>
      </c>
      <c r="N4840" s="43">
        <f t="shared" si="603"/>
        <v>1</v>
      </c>
      <c r="O4840" s="43" t="str">
        <f t="shared" si="604"/>
        <v>C: 4-6%</v>
      </c>
      <c r="P4840" s="45">
        <f t="shared" si="605"/>
        <v>340600</v>
      </c>
      <c r="Q4840" s="45">
        <f>IF(L4840=1,F4840*INDEX(Asumsi!$B$5:$B$7,MATCH(I4840,Asumsi!$A$5:$A$7,0))-H4840,0)</f>
        <v>86962</v>
      </c>
      <c r="R4840" s="46">
        <f>MIN(G4840,INDEX(Asumsi!$C$5:$C$7,MATCH(I4840,Asumsi!$A$5:$A$7,0)))</f>
        <v>0.05</v>
      </c>
      <c r="S4840" s="43">
        <f t="shared" si="606"/>
        <v>1</v>
      </c>
      <c r="T4840" s="45">
        <f t="shared" si="607"/>
        <v>3623.3999999999983</v>
      </c>
      <c r="U4840" s="45">
        <f>IF(L4840=1,F4840*INDEX(Asumsi!$B$5:$B$7,MATCH(I4840,Asumsi!$A$5:$A$7,0))-F4840*R4840,0)</f>
        <v>90585</v>
      </c>
      <c r="V4840" s="45">
        <f>IF(S4840=1,U4840*(1-Asumsi!$B$10),U4840)</f>
        <v>86055.75</v>
      </c>
    </row>
    <row r="4841" spans="1:22" x14ac:dyDescent="0.35">
      <c r="A4841" s="43">
        <v>4195</v>
      </c>
      <c r="B4841" s="43" t="s">
        <v>202</v>
      </c>
      <c r="C4841" s="43" t="s">
        <v>942</v>
      </c>
      <c r="D4841" s="44">
        <v>40326</v>
      </c>
      <c r="E4841" s="43">
        <v>30</v>
      </c>
      <c r="F4841" s="43">
        <v>511480</v>
      </c>
      <c r="G4841" s="43">
        <v>7.0000000000000007E-2</v>
      </c>
      <c r="H4841" s="43">
        <v>35804</v>
      </c>
      <c r="I4841" s="43" t="s">
        <v>77</v>
      </c>
      <c r="J4841" s="43" t="s">
        <v>142</v>
      </c>
      <c r="K4841" s="43">
        <f t="shared" si="600"/>
        <v>2010</v>
      </c>
      <c r="L4841" s="43">
        <f t="shared" si="601"/>
        <v>1</v>
      </c>
      <c r="M4841" s="43">
        <f t="shared" si="602"/>
        <v>0</v>
      </c>
      <c r="N4841" s="43">
        <f t="shared" si="603"/>
        <v>1</v>
      </c>
      <c r="O4841" s="43" t="str">
        <f t="shared" si="604"/>
        <v>D: 7%+</v>
      </c>
      <c r="P4841" s="45">
        <f t="shared" si="605"/>
        <v>475676</v>
      </c>
      <c r="Q4841" s="45">
        <f>IF(L4841=1,F4841*INDEX(Asumsi!$B$5:$B$7,MATCH(I4841,Asumsi!$A$5:$A$7,0))-H4841,0)</f>
        <v>117640</v>
      </c>
      <c r="R4841" s="46">
        <f>MIN(G4841,INDEX(Asumsi!$C$5:$C$7,MATCH(I4841,Asumsi!$A$5:$A$7,0)))</f>
        <v>0.05</v>
      </c>
      <c r="S4841" s="43">
        <f t="shared" si="606"/>
        <v>1</v>
      </c>
      <c r="T4841" s="45">
        <f t="shared" si="607"/>
        <v>10229.600000000002</v>
      </c>
      <c r="U4841" s="45">
        <f>IF(L4841=1,F4841*INDEX(Asumsi!$B$5:$B$7,MATCH(I4841,Asumsi!$A$5:$A$7,0))-F4841*R4841,0)</f>
        <v>127870</v>
      </c>
      <c r="V4841" s="45">
        <f>IF(S4841=1,U4841*(1-Asumsi!$B$10),U4841)</f>
        <v>121476.5</v>
      </c>
    </row>
    <row r="4842" spans="1:22" x14ac:dyDescent="0.35">
      <c r="A4842" s="43">
        <v>4391</v>
      </c>
      <c r="B4842" s="43" t="s">
        <v>209</v>
      </c>
      <c r="C4842" s="43" t="s">
        <v>841</v>
      </c>
      <c r="D4842" s="44">
        <v>40956</v>
      </c>
      <c r="E4842" s="43">
        <v>20</v>
      </c>
      <c r="F4842" s="43">
        <v>5184864</v>
      </c>
      <c r="G4842" s="43">
        <v>0.06</v>
      </c>
      <c r="H4842" s="43">
        <v>311092</v>
      </c>
      <c r="I4842" s="43" t="s">
        <v>77</v>
      </c>
      <c r="J4842" s="43" t="s">
        <v>137</v>
      </c>
      <c r="K4842" s="43">
        <f t="shared" si="600"/>
        <v>2012</v>
      </c>
      <c r="L4842" s="43">
        <f t="shared" si="601"/>
        <v>0</v>
      </c>
      <c r="M4842" s="43">
        <f t="shared" si="602"/>
        <v>1</v>
      </c>
      <c r="N4842" s="43">
        <f t="shared" si="603"/>
        <v>1</v>
      </c>
      <c r="O4842" s="43" t="str">
        <f t="shared" si="604"/>
        <v>C: 4-6%</v>
      </c>
      <c r="P4842" s="45">
        <f t="shared" si="605"/>
        <v>0</v>
      </c>
      <c r="Q4842" s="45">
        <f>IF(L4842=1,F4842*INDEX(Asumsi!$B$5:$B$7,MATCH(I4842,Asumsi!$A$5:$A$7,0))-H4842,0)</f>
        <v>0</v>
      </c>
      <c r="R4842" s="46">
        <f>MIN(G4842,INDEX(Asumsi!$C$5:$C$7,MATCH(I4842,Asumsi!$A$5:$A$7,0)))</f>
        <v>0.05</v>
      </c>
      <c r="S4842" s="43">
        <f t="shared" si="606"/>
        <v>1</v>
      </c>
      <c r="T4842" s="45">
        <f t="shared" si="607"/>
        <v>0</v>
      </c>
      <c r="U4842" s="45">
        <f>IF(L4842=1,F4842*INDEX(Asumsi!$B$5:$B$7,MATCH(I4842,Asumsi!$A$5:$A$7,0))-F4842*R4842,0)</f>
        <v>0</v>
      </c>
      <c r="V4842" s="45">
        <f>IF(S4842=1,U4842*(1-Asumsi!$B$10),U4842)</f>
        <v>0</v>
      </c>
    </row>
    <row r="4843" spans="1:22" x14ac:dyDescent="0.35">
      <c r="A4843" s="43">
        <v>4422</v>
      </c>
      <c r="B4843" s="43" t="s">
        <v>202</v>
      </c>
      <c r="C4843" s="43" t="s">
        <v>649</v>
      </c>
      <c r="D4843" s="44">
        <v>40684</v>
      </c>
      <c r="E4843" s="43">
        <v>12</v>
      </c>
      <c r="F4843" s="43">
        <v>626860</v>
      </c>
      <c r="G4843" s="43">
        <v>0.02</v>
      </c>
      <c r="H4843" s="43">
        <v>12537</v>
      </c>
      <c r="I4843" s="43" t="s">
        <v>75</v>
      </c>
      <c r="J4843" s="43" t="s">
        <v>144</v>
      </c>
      <c r="K4843" s="43">
        <f t="shared" si="600"/>
        <v>2011</v>
      </c>
      <c r="L4843" s="43">
        <f t="shared" si="601"/>
        <v>1</v>
      </c>
      <c r="M4843" s="43">
        <f t="shared" si="602"/>
        <v>0</v>
      </c>
      <c r="N4843" s="43">
        <f t="shared" si="603"/>
        <v>1</v>
      </c>
      <c r="O4843" s="43" t="str">
        <f t="shared" si="604"/>
        <v>B: 1-3%</v>
      </c>
      <c r="P4843" s="45">
        <f t="shared" si="605"/>
        <v>614323</v>
      </c>
      <c r="Q4843" s="45">
        <f>IF(L4843=1,F4843*INDEX(Asumsi!$B$5:$B$7,MATCH(I4843,Asumsi!$A$5:$A$7,0))-H4843,0)</f>
        <v>175521</v>
      </c>
      <c r="R4843" s="46">
        <f>MIN(G4843,INDEX(Asumsi!$C$5:$C$7,MATCH(I4843,Asumsi!$A$5:$A$7,0)))</f>
        <v>0.02</v>
      </c>
      <c r="S4843" s="43">
        <f t="shared" si="606"/>
        <v>0</v>
      </c>
      <c r="T4843" s="45">
        <f t="shared" si="607"/>
        <v>0</v>
      </c>
      <c r="U4843" s="45">
        <f>IF(L4843=1,F4843*INDEX(Asumsi!$B$5:$B$7,MATCH(I4843,Asumsi!$A$5:$A$7,0))-F4843*R4843,0)</f>
        <v>175520.8</v>
      </c>
      <c r="V4843" s="45">
        <f>IF(S4843=1,U4843*(1-Asumsi!$B$10),U4843)</f>
        <v>175520.8</v>
      </c>
    </row>
    <row r="4844" spans="1:22" x14ac:dyDescent="0.35">
      <c r="A4844" s="43">
        <v>4741</v>
      </c>
      <c r="B4844" s="43" t="s">
        <v>202</v>
      </c>
      <c r="C4844" s="43" t="s">
        <v>309</v>
      </c>
      <c r="D4844" s="44">
        <v>41096</v>
      </c>
      <c r="E4844" s="43">
        <v>40</v>
      </c>
      <c r="F4844" s="43">
        <v>685940</v>
      </c>
      <c r="G4844" s="43">
        <v>0.09</v>
      </c>
      <c r="H4844" s="43">
        <v>61735</v>
      </c>
      <c r="I4844" s="43" t="s">
        <v>75</v>
      </c>
      <c r="J4844" s="43" t="s">
        <v>144</v>
      </c>
      <c r="K4844" s="43">
        <f t="shared" si="600"/>
        <v>2012</v>
      </c>
      <c r="L4844" s="43">
        <f t="shared" si="601"/>
        <v>1</v>
      </c>
      <c r="M4844" s="43">
        <f t="shared" si="602"/>
        <v>0</v>
      </c>
      <c r="N4844" s="43">
        <f t="shared" si="603"/>
        <v>1</v>
      </c>
      <c r="O4844" s="43" t="str">
        <f t="shared" si="604"/>
        <v>D: 7%+</v>
      </c>
      <c r="P4844" s="45">
        <f t="shared" si="605"/>
        <v>624205</v>
      </c>
      <c r="Q4844" s="45">
        <f>IF(L4844=1,F4844*INDEX(Asumsi!$B$5:$B$7,MATCH(I4844,Asumsi!$A$5:$A$7,0))-H4844,0)</f>
        <v>144047</v>
      </c>
      <c r="R4844" s="46">
        <f>MIN(G4844,INDEX(Asumsi!$C$5:$C$7,MATCH(I4844,Asumsi!$A$5:$A$7,0)))</f>
        <v>0.03</v>
      </c>
      <c r="S4844" s="43">
        <f t="shared" si="606"/>
        <v>1</v>
      </c>
      <c r="T4844" s="45">
        <f t="shared" si="607"/>
        <v>41156.400000000001</v>
      </c>
      <c r="U4844" s="45">
        <f>IF(L4844=1,F4844*INDEX(Asumsi!$B$5:$B$7,MATCH(I4844,Asumsi!$A$5:$A$7,0))-F4844*R4844,0)</f>
        <v>185203.8</v>
      </c>
      <c r="V4844" s="45">
        <f>IF(S4844=1,U4844*(1-Asumsi!$B$10),U4844)</f>
        <v>175943.61</v>
      </c>
    </row>
    <row r="4845" spans="1:22" x14ac:dyDescent="0.35">
      <c r="A4845" s="43">
        <v>4835</v>
      </c>
      <c r="B4845" s="43" t="s">
        <v>202</v>
      </c>
      <c r="C4845" s="43" t="s">
        <v>841</v>
      </c>
      <c r="D4845" s="44">
        <v>40110</v>
      </c>
      <c r="E4845" s="43">
        <v>3</v>
      </c>
      <c r="F4845" s="43">
        <v>18800</v>
      </c>
      <c r="G4845" s="43">
        <v>0.04</v>
      </c>
      <c r="H4845" s="43">
        <v>752</v>
      </c>
      <c r="I4845" s="43" t="s">
        <v>76</v>
      </c>
      <c r="J4845" s="43" t="s">
        <v>148</v>
      </c>
      <c r="K4845" s="43">
        <f t="shared" si="600"/>
        <v>2009</v>
      </c>
      <c r="L4845" s="43">
        <f t="shared" si="601"/>
        <v>1</v>
      </c>
      <c r="M4845" s="43">
        <f t="shared" si="602"/>
        <v>0</v>
      </c>
      <c r="N4845" s="43">
        <f t="shared" si="603"/>
        <v>1</v>
      </c>
      <c r="O4845" s="43" t="str">
        <f t="shared" si="604"/>
        <v>C: 4-6%</v>
      </c>
      <c r="P4845" s="45">
        <f t="shared" si="605"/>
        <v>18048</v>
      </c>
      <c r="Q4845" s="45">
        <f>IF(L4845=1,F4845*INDEX(Asumsi!$B$5:$B$7,MATCH(I4845,Asumsi!$A$5:$A$7,0))-H4845,0)</f>
        <v>4888</v>
      </c>
      <c r="R4845" s="46">
        <f>MIN(G4845,INDEX(Asumsi!$C$5:$C$7,MATCH(I4845,Asumsi!$A$5:$A$7,0)))</f>
        <v>0.04</v>
      </c>
      <c r="S4845" s="43">
        <f t="shared" si="606"/>
        <v>0</v>
      </c>
      <c r="T4845" s="45">
        <f t="shared" si="607"/>
        <v>0</v>
      </c>
      <c r="U4845" s="45">
        <f>IF(L4845=1,F4845*INDEX(Asumsi!$B$5:$B$7,MATCH(I4845,Asumsi!$A$5:$A$7,0))-F4845*R4845,0)</f>
        <v>4888</v>
      </c>
      <c r="V4845" s="45">
        <f>IF(S4845=1,U4845*(1-Asumsi!$B$10),U4845)</f>
        <v>4888</v>
      </c>
    </row>
    <row r="4846" spans="1:22" x14ac:dyDescent="0.35">
      <c r="A4846" s="43">
        <v>5028</v>
      </c>
      <c r="B4846" s="43" t="s">
        <v>209</v>
      </c>
      <c r="C4846" s="43" t="s">
        <v>942</v>
      </c>
      <c r="D4846" s="44">
        <v>41015</v>
      </c>
      <c r="E4846" s="43">
        <v>10</v>
      </c>
      <c r="F4846" s="43">
        <v>159360</v>
      </c>
      <c r="G4846" s="43">
        <v>0.06</v>
      </c>
      <c r="H4846" s="43">
        <v>9562</v>
      </c>
      <c r="I4846" s="43" t="s">
        <v>75</v>
      </c>
      <c r="J4846" s="43" t="s">
        <v>144</v>
      </c>
      <c r="K4846" s="43">
        <f t="shared" si="600"/>
        <v>2012</v>
      </c>
      <c r="L4846" s="43">
        <f t="shared" si="601"/>
        <v>0</v>
      </c>
      <c r="M4846" s="43">
        <f t="shared" si="602"/>
        <v>1</v>
      </c>
      <c r="N4846" s="43">
        <f t="shared" si="603"/>
        <v>1</v>
      </c>
      <c r="O4846" s="43" t="str">
        <f t="shared" si="604"/>
        <v>C: 4-6%</v>
      </c>
      <c r="P4846" s="45">
        <f t="shared" si="605"/>
        <v>0</v>
      </c>
      <c r="Q4846" s="45">
        <f>IF(L4846=1,F4846*INDEX(Asumsi!$B$5:$B$7,MATCH(I4846,Asumsi!$A$5:$A$7,0))-H4846,0)</f>
        <v>0</v>
      </c>
      <c r="R4846" s="46">
        <f>MIN(G4846,INDEX(Asumsi!$C$5:$C$7,MATCH(I4846,Asumsi!$A$5:$A$7,0)))</f>
        <v>0.03</v>
      </c>
      <c r="S4846" s="43">
        <f t="shared" si="606"/>
        <v>1</v>
      </c>
      <c r="T4846" s="45">
        <f t="shared" si="607"/>
        <v>0</v>
      </c>
      <c r="U4846" s="45">
        <f>IF(L4846=1,F4846*INDEX(Asumsi!$B$5:$B$7,MATCH(I4846,Asumsi!$A$5:$A$7,0))-F4846*R4846,0)</f>
        <v>0</v>
      </c>
      <c r="V4846" s="45">
        <f>IF(S4846=1,U4846*(1-Asumsi!$B$10),U4846)</f>
        <v>0</v>
      </c>
    </row>
    <row r="4847" spans="1:22" x14ac:dyDescent="0.35">
      <c r="A4847" s="43">
        <v>5095</v>
      </c>
      <c r="B4847" s="43" t="s">
        <v>202</v>
      </c>
      <c r="C4847" s="43" t="s">
        <v>943</v>
      </c>
      <c r="D4847" s="44">
        <v>41020</v>
      </c>
      <c r="E4847" s="43">
        <v>7</v>
      </c>
      <c r="F4847" s="43">
        <v>1573350</v>
      </c>
      <c r="G4847" s="43">
        <v>0.01</v>
      </c>
      <c r="H4847" s="43">
        <v>15734</v>
      </c>
      <c r="I4847" s="43" t="s">
        <v>77</v>
      </c>
      <c r="J4847" s="43" t="s">
        <v>137</v>
      </c>
      <c r="K4847" s="43">
        <f t="shared" si="600"/>
        <v>2012</v>
      </c>
      <c r="L4847" s="43">
        <f t="shared" si="601"/>
        <v>1</v>
      </c>
      <c r="M4847" s="43">
        <f t="shared" si="602"/>
        <v>0</v>
      </c>
      <c r="N4847" s="43">
        <f t="shared" si="603"/>
        <v>1</v>
      </c>
      <c r="O4847" s="43" t="str">
        <f t="shared" si="604"/>
        <v>B: 1-3%</v>
      </c>
      <c r="P4847" s="45">
        <f t="shared" si="605"/>
        <v>1557616</v>
      </c>
      <c r="Q4847" s="45">
        <f>IF(L4847=1,F4847*INDEX(Asumsi!$B$5:$B$7,MATCH(I4847,Asumsi!$A$5:$A$7,0))-H4847,0)</f>
        <v>456271</v>
      </c>
      <c r="R4847" s="46">
        <f>MIN(G4847,INDEX(Asumsi!$C$5:$C$7,MATCH(I4847,Asumsi!$A$5:$A$7,0)))</f>
        <v>0.01</v>
      </c>
      <c r="S4847" s="43">
        <f t="shared" si="606"/>
        <v>0</v>
      </c>
      <c r="T4847" s="45">
        <f t="shared" si="607"/>
        <v>0</v>
      </c>
      <c r="U4847" s="45">
        <f>IF(L4847=1,F4847*INDEX(Asumsi!$B$5:$B$7,MATCH(I4847,Asumsi!$A$5:$A$7,0))-F4847*R4847,0)</f>
        <v>456271.5</v>
      </c>
      <c r="V4847" s="45">
        <f>IF(S4847=1,U4847*(1-Asumsi!$B$10),U4847)</f>
        <v>456271.5</v>
      </c>
    </row>
    <row r="4848" spans="1:22" x14ac:dyDescent="0.35">
      <c r="A4848" s="43">
        <v>5317</v>
      </c>
      <c r="B4848" s="43" t="s">
        <v>202</v>
      </c>
      <c r="C4848" s="43" t="s">
        <v>330</v>
      </c>
      <c r="D4848" s="44">
        <v>40064</v>
      </c>
      <c r="E4848" s="43">
        <v>38</v>
      </c>
      <c r="F4848" s="43">
        <v>425140</v>
      </c>
      <c r="G4848" s="43">
        <v>0.09</v>
      </c>
      <c r="H4848" s="43">
        <v>38263</v>
      </c>
      <c r="I4848" s="43" t="s">
        <v>76</v>
      </c>
      <c r="J4848" s="43" t="s">
        <v>138</v>
      </c>
      <c r="K4848" s="43">
        <f t="shared" si="600"/>
        <v>2009</v>
      </c>
      <c r="L4848" s="43">
        <f t="shared" si="601"/>
        <v>1</v>
      </c>
      <c r="M4848" s="43">
        <f t="shared" si="602"/>
        <v>0</v>
      </c>
      <c r="N4848" s="43">
        <f t="shared" si="603"/>
        <v>1</v>
      </c>
      <c r="O4848" s="43" t="str">
        <f t="shared" si="604"/>
        <v>D: 7%+</v>
      </c>
      <c r="P4848" s="45">
        <f t="shared" si="605"/>
        <v>386877</v>
      </c>
      <c r="Q4848" s="45">
        <f>IF(L4848=1,F4848*INDEX(Asumsi!$B$5:$B$7,MATCH(I4848,Asumsi!$A$5:$A$7,0))-H4848,0)</f>
        <v>89279</v>
      </c>
      <c r="R4848" s="46">
        <f>MIN(G4848,INDEX(Asumsi!$C$5:$C$7,MATCH(I4848,Asumsi!$A$5:$A$7,0)))</f>
        <v>0.05</v>
      </c>
      <c r="S4848" s="43">
        <f t="shared" si="606"/>
        <v>1</v>
      </c>
      <c r="T4848" s="45">
        <f t="shared" si="607"/>
        <v>17005.599999999999</v>
      </c>
      <c r="U4848" s="45">
        <f>IF(L4848=1,F4848*INDEX(Asumsi!$B$5:$B$7,MATCH(I4848,Asumsi!$A$5:$A$7,0))-F4848*R4848,0)</f>
        <v>106285</v>
      </c>
      <c r="V4848" s="45">
        <f>IF(S4848=1,U4848*(1-Asumsi!$B$10),U4848)</f>
        <v>100970.75</v>
      </c>
    </row>
    <row r="4849" spans="1:22" x14ac:dyDescent="0.35">
      <c r="A4849" s="43">
        <v>5735</v>
      </c>
      <c r="B4849" s="43" t="s">
        <v>202</v>
      </c>
      <c r="C4849" s="43" t="s">
        <v>736</v>
      </c>
      <c r="D4849" s="44">
        <v>40157</v>
      </c>
      <c r="E4849" s="43">
        <v>10</v>
      </c>
      <c r="F4849" s="43">
        <v>5331280</v>
      </c>
      <c r="G4849" s="43">
        <v>0.1</v>
      </c>
      <c r="H4849" s="43">
        <v>533128</v>
      </c>
      <c r="I4849" s="43" t="s">
        <v>75</v>
      </c>
      <c r="J4849" s="43" t="s">
        <v>136</v>
      </c>
      <c r="K4849" s="43">
        <f t="shared" si="600"/>
        <v>2009</v>
      </c>
      <c r="L4849" s="43">
        <f t="shared" si="601"/>
        <v>1</v>
      </c>
      <c r="M4849" s="43">
        <f t="shared" si="602"/>
        <v>0</v>
      </c>
      <c r="N4849" s="43">
        <f t="shared" si="603"/>
        <v>1</v>
      </c>
      <c r="O4849" s="43" t="str">
        <f t="shared" si="604"/>
        <v>D: 7%+</v>
      </c>
      <c r="P4849" s="45">
        <f t="shared" si="605"/>
        <v>4798152</v>
      </c>
      <c r="Q4849" s="45">
        <f>IF(L4849=1,F4849*INDEX(Asumsi!$B$5:$B$7,MATCH(I4849,Asumsi!$A$5:$A$7,0))-H4849,0)</f>
        <v>1066256</v>
      </c>
      <c r="R4849" s="46">
        <f>MIN(G4849,INDEX(Asumsi!$C$5:$C$7,MATCH(I4849,Asumsi!$A$5:$A$7,0)))</f>
        <v>0.03</v>
      </c>
      <c r="S4849" s="43">
        <f t="shared" si="606"/>
        <v>1</v>
      </c>
      <c r="T4849" s="45">
        <f t="shared" si="607"/>
        <v>373189.60000000003</v>
      </c>
      <c r="U4849" s="45">
        <f>IF(L4849=1,F4849*INDEX(Asumsi!$B$5:$B$7,MATCH(I4849,Asumsi!$A$5:$A$7,0))-F4849*R4849,0)</f>
        <v>1439445.6</v>
      </c>
      <c r="V4849" s="45">
        <f>IF(S4849=1,U4849*(1-Asumsi!$B$10),U4849)</f>
        <v>1367473.32</v>
      </c>
    </row>
    <row r="4850" spans="1:22" x14ac:dyDescent="0.35">
      <c r="A4850" s="43">
        <v>5856</v>
      </c>
      <c r="B4850" s="43" t="s">
        <v>202</v>
      </c>
      <c r="C4850" s="43" t="s">
        <v>330</v>
      </c>
      <c r="D4850" s="44">
        <v>40122</v>
      </c>
      <c r="E4850" s="43">
        <v>42</v>
      </c>
      <c r="F4850" s="43">
        <v>20614020</v>
      </c>
      <c r="G4850" s="43">
        <v>0</v>
      </c>
      <c r="H4850" s="43">
        <v>0</v>
      </c>
      <c r="I4850" s="43" t="s">
        <v>75</v>
      </c>
      <c r="J4850" s="43" t="s">
        <v>136</v>
      </c>
      <c r="K4850" s="43">
        <f t="shared" si="600"/>
        <v>2009</v>
      </c>
      <c r="L4850" s="43">
        <f t="shared" si="601"/>
        <v>1</v>
      </c>
      <c r="M4850" s="43">
        <f t="shared" si="602"/>
        <v>0</v>
      </c>
      <c r="N4850" s="43">
        <f t="shared" si="603"/>
        <v>1</v>
      </c>
      <c r="O4850" s="43" t="str">
        <f t="shared" si="604"/>
        <v>A: 0%</v>
      </c>
      <c r="P4850" s="45">
        <f t="shared" si="605"/>
        <v>20614020</v>
      </c>
      <c r="Q4850" s="45">
        <f>IF(L4850=1,F4850*INDEX(Asumsi!$B$5:$B$7,MATCH(I4850,Asumsi!$A$5:$A$7,0))-H4850,0)</f>
        <v>6184206</v>
      </c>
      <c r="R4850" s="46">
        <f>MIN(G4850,INDEX(Asumsi!$C$5:$C$7,MATCH(I4850,Asumsi!$A$5:$A$7,0)))</f>
        <v>0</v>
      </c>
      <c r="S4850" s="43">
        <f t="shared" si="606"/>
        <v>0</v>
      </c>
      <c r="T4850" s="45">
        <f t="shared" si="607"/>
        <v>0</v>
      </c>
      <c r="U4850" s="45">
        <f>IF(L4850=1,F4850*INDEX(Asumsi!$B$5:$B$7,MATCH(I4850,Asumsi!$A$5:$A$7,0))-F4850*R4850,0)</f>
        <v>6184206</v>
      </c>
      <c r="V4850" s="45">
        <f>IF(S4850=1,U4850*(1-Asumsi!$B$10),U4850)</f>
        <v>6184206</v>
      </c>
    </row>
    <row r="4851" spans="1:22" x14ac:dyDescent="0.35">
      <c r="A4851" s="43">
        <v>5891</v>
      </c>
      <c r="B4851" s="43" t="s">
        <v>202</v>
      </c>
      <c r="C4851" s="43" t="s">
        <v>736</v>
      </c>
      <c r="D4851" s="44">
        <v>41271</v>
      </c>
      <c r="E4851" s="43">
        <v>2</v>
      </c>
      <c r="F4851" s="43">
        <v>88900</v>
      </c>
      <c r="G4851" s="43">
        <v>0.01</v>
      </c>
      <c r="H4851" s="43">
        <v>889</v>
      </c>
      <c r="I4851" s="43" t="s">
        <v>76</v>
      </c>
      <c r="J4851" s="43" t="s">
        <v>138</v>
      </c>
      <c r="K4851" s="43">
        <f t="shared" si="600"/>
        <v>2012</v>
      </c>
      <c r="L4851" s="43">
        <f t="shared" si="601"/>
        <v>1</v>
      </c>
      <c r="M4851" s="43">
        <f t="shared" si="602"/>
        <v>0</v>
      </c>
      <c r="N4851" s="43">
        <f t="shared" si="603"/>
        <v>1</v>
      </c>
      <c r="O4851" s="43" t="str">
        <f t="shared" si="604"/>
        <v>B: 1-3%</v>
      </c>
      <c r="P4851" s="45">
        <f t="shared" si="605"/>
        <v>88011</v>
      </c>
      <c r="Q4851" s="45">
        <f>IF(L4851=1,F4851*INDEX(Asumsi!$B$5:$B$7,MATCH(I4851,Asumsi!$A$5:$A$7,0))-H4851,0)</f>
        <v>25781</v>
      </c>
      <c r="R4851" s="46">
        <f>MIN(G4851,INDEX(Asumsi!$C$5:$C$7,MATCH(I4851,Asumsi!$A$5:$A$7,0)))</f>
        <v>0.01</v>
      </c>
      <c r="S4851" s="43">
        <f t="shared" si="606"/>
        <v>0</v>
      </c>
      <c r="T4851" s="45">
        <f t="shared" si="607"/>
        <v>0</v>
      </c>
      <c r="U4851" s="45">
        <f>IF(L4851=1,F4851*INDEX(Asumsi!$B$5:$B$7,MATCH(I4851,Asumsi!$A$5:$A$7,0))-F4851*R4851,0)</f>
        <v>25781</v>
      </c>
      <c r="V4851" s="45">
        <f>IF(S4851=1,U4851*(1-Asumsi!$B$10),U4851)</f>
        <v>25781</v>
      </c>
    </row>
    <row r="4852" spans="1:22" x14ac:dyDescent="0.35">
      <c r="A4852" s="43">
        <v>6274</v>
      </c>
      <c r="B4852" s="43" t="s">
        <v>202</v>
      </c>
      <c r="C4852" s="43" t="s">
        <v>841</v>
      </c>
      <c r="D4852" s="44">
        <v>40738</v>
      </c>
      <c r="E4852" s="43">
        <v>22</v>
      </c>
      <c r="F4852" s="43">
        <v>92720</v>
      </c>
      <c r="G4852" s="43">
        <v>0.05</v>
      </c>
      <c r="H4852" s="43">
        <v>4636</v>
      </c>
      <c r="I4852" s="43" t="s">
        <v>75</v>
      </c>
      <c r="J4852" s="43" t="s">
        <v>144</v>
      </c>
      <c r="K4852" s="43">
        <f t="shared" si="600"/>
        <v>2011</v>
      </c>
      <c r="L4852" s="43">
        <f t="shared" si="601"/>
        <v>1</v>
      </c>
      <c r="M4852" s="43">
        <f t="shared" si="602"/>
        <v>0</v>
      </c>
      <c r="N4852" s="43">
        <f t="shared" si="603"/>
        <v>1</v>
      </c>
      <c r="O4852" s="43" t="str">
        <f t="shared" si="604"/>
        <v>C: 4-6%</v>
      </c>
      <c r="P4852" s="45">
        <f t="shared" si="605"/>
        <v>88084</v>
      </c>
      <c r="Q4852" s="45">
        <f>IF(L4852=1,F4852*INDEX(Asumsi!$B$5:$B$7,MATCH(I4852,Asumsi!$A$5:$A$7,0))-H4852,0)</f>
        <v>23180</v>
      </c>
      <c r="R4852" s="46">
        <f>MIN(G4852,INDEX(Asumsi!$C$5:$C$7,MATCH(I4852,Asumsi!$A$5:$A$7,0)))</f>
        <v>0.03</v>
      </c>
      <c r="S4852" s="43">
        <f t="shared" si="606"/>
        <v>1</v>
      </c>
      <c r="T4852" s="45">
        <f t="shared" si="607"/>
        <v>1854.4000000000003</v>
      </c>
      <c r="U4852" s="45">
        <f>IF(L4852=1,F4852*INDEX(Asumsi!$B$5:$B$7,MATCH(I4852,Asumsi!$A$5:$A$7,0))-F4852*R4852,0)</f>
        <v>25034.400000000001</v>
      </c>
      <c r="V4852" s="45">
        <f>IF(S4852=1,U4852*(1-Asumsi!$B$10),U4852)</f>
        <v>23782.68</v>
      </c>
    </row>
    <row r="4853" spans="1:22" x14ac:dyDescent="0.35">
      <c r="A4853" s="43">
        <v>6309</v>
      </c>
      <c r="B4853" s="43" t="s">
        <v>202</v>
      </c>
      <c r="C4853" s="43" t="s">
        <v>942</v>
      </c>
      <c r="D4853" s="44">
        <v>40338</v>
      </c>
      <c r="E4853" s="43">
        <v>10</v>
      </c>
      <c r="F4853" s="43">
        <v>59580</v>
      </c>
      <c r="G4853" s="43">
        <v>0.01</v>
      </c>
      <c r="H4853" s="43">
        <v>596</v>
      </c>
      <c r="I4853" s="43" t="s">
        <v>76</v>
      </c>
      <c r="J4853" s="43" t="s">
        <v>149</v>
      </c>
      <c r="K4853" s="43">
        <f t="shared" si="600"/>
        <v>2010</v>
      </c>
      <c r="L4853" s="43">
        <f t="shared" si="601"/>
        <v>1</v>
      </c>
      <c r="M4853" s="43">
        <f t="shared" si="602"/>
        <v>0</v>
      </c>
      <c r="N4853" s="43">
        <f t="shared" si="603"/>
        <v>1</v>
      </c>
      <c r="O4853" s="43" t="str">
        <f t="shared" si="604"/>
        <v>B: 1-3%</v>
      </c>
      <c r="P4853" s="45">
        <f t="shared" si="605"/>
        <v>58984</v>
      </c>
      <c r="Q4853" s="45">
        <f>IF(L4853=1,F4853*INDEX(Asumsi!$B$5:$B$7,MATCH(I4853,Asumsi!$A$5:$A$7,0))-H4853,0)</f>
        <v>17278</v>
      </c>
      <c r="R4853" s="46">
        <f>MIN(G4853,INDEX(Asumsi!$C$5:$C$7,MATCH(I4853,Asumsi!$A$5:$A$7,0)))</f>
        <v>0.01</v>
      </c>
      <c r="S4853" s="43">
        <f t="shared" si="606"/>
        <v>0</v>
      </c>
      <c r="T4853" s="45">
        <f t="shared" si="607"/>
        <v>0</v>
      </c>
      <c r="U4853" s="45">
        <f>IF(L4853=1,F4853*INDEX(Asumsi!$B$5:$B$7,MATCH(I4853,Asumsi!$A$5:$A$7,0))-F4853*R4853,0)</f>
        <v>17278.2</v>
      </c>
      <c r="V4853" s="45">
        <f>IF(S4853=1,U4853*(1-Asumsi!$B$10),U4853)</f>
        <v>17278.2</v>
      </c>
    </row>
    <row r="4854" spans="1:22" x14ac:dyDescent="0.35">
      <c r="A4854" s="43">
        <v>6368</v>
      </c>
      <c r="B4854" s="43" t="s">
        <v>202</v>
      </c>
      <c r="C4854" s="43" t="s">
        <v>309</v>
      </c>
      <c r="D4854" s="44">
        <v>39866</v>
      </c>
      <c r="E4854" s="43">
        <v>40</v>
      </c>
      <c r="F4854" s="43">
        <v>38200900</v>
      </c>
      <c r="G4854" s="43">
        <v>0</v>
      </c>
      <c r="H4854" s="43">
        <v>0</v>
      </c>
      <c r="I4854" s="43" t="s">
        <v>77</v>
      </c>
      <c r="J4854" s="43" t="s">
        <v>134</v>
      </c>
      <c r="K4854" s="43">
        <f t="shared" si="600"/>
        <v>2009</v>
      </c>
      <c r="L4854" s="43">
        <f t="shared" si="601"/>
        <v>1</v>
      </c>
      <c r="M4854" s="43">
        <f t="shared" si="602"/>
        <v>0</v>
      </c>
      <c r="N4854" s="43">
        <f t="shared" si="603"/>
        <v>1</v>
      </c>
      <c r="O4854" s="43" t="str">
        <f t="shared" si="604"/>
        <v>A: 0%</v>
      </c>
      <c r="P4854" s="45">
        <f t="shared" si="605"/>
        <v>38200900</v>
      </c>
      <c r="Q4854" s="45">
        <f>IF(L4854=1,F4854*INDEX(Asumsi!$B$5:$B$7,MATCH(I4854,Asumsi!$A$5:$A$7,0))-H4854,0)</f>
        <v>11460270</v>
      </c>
      <c r="R4854" s="46">
        <f>MIN(G4854,INDEX(Asumsi!$C$5:$C$7,MATCH(I4854,Asumsi!$A$5:$A$7,0)))</f>
        <v>0</v>
      </c>
      <c r="S4854" s="43">
        <f t="shared" si="606"/>
        <v>0</v>
      </c>
      <c r="T4854" s="45">
        <f t="shared" si="607"/>
        <v>0</v>
      </c>
      <c r="U4854" s="45">
        <f>IF(L4854=1,F4854*INDEX(Asumsi!$B$5:$B$7,MATCH(I4854,Asumsi!$A$5:$A$7,0))-F4854*R4854,0)</f>
        <v>11460270</v>
      </c>
      <c r="V4854" s="45">
        <f>IF(S4854=1,U4854*(1-Asumsi!$B$10),U4854)</f>
        <v>11460270</v>
      </c>
    </row>
    <row r="4855" spans="1:22" x14ac:dyDescent="0.35">
      <c r="A4855" s="43">
        <v>6978</v>
      </c>
      <c r="B4855" s="43" t="s">
        <v>209</v>
      </c>
      <c r="C4855" s="43" t="s">
        <v>736</v>
      </c>
      <c r="D4855" s="44">
        <v>40521</v>
      </c>
      <c r="E4855" s="43">
        <v>47</v>
      </c>
      <c r="F4855" s="43">
        <v>743900</v>
      </c>
      <c r="G4855" s="43">
        <v>7.0000000000000007E-2</v>
      </c>
      <c r="H4855" s="43">
        <v>52073</v>
      </c>
      <c r="I4855" s="43" t="s">
        <v>77</v>
      </c>
      <c r="J4855" s="43" t="s">
        <v>142</v>
      </c>
      <c r="K4855" s="43">
        <f t="shared" si="600"/>
        <v>2010</v>
      </c>
      <c r="L4855" s="43">
        <f t="shared" si="601"/>
        <v>0</v>
      </c>
      <c r="M4855" s="43">
        <f t="shared" si="602"/>
        <v>1</v>
      </c>
      <c r="N4855" s="43">
        <f t="shared" si="603"/>
        <v>1</v>
      </c>
      <c r="O4855" s="43" t="str">
        <f t="shared" si="604"/>
        <v>D: 7%+</v>
      </c>
      <c r="P4855" s="45">
        <f t="shared" si="605"/>
        <v>0</v>
      </c>
      <c r="Q4855" s="45">
        <f>IF(L4855=1,F4855*INDEX(Asumsi!$B$5:$B$7,MATCH(I4855,Asumsi!$A$5:$A$7,0))-H4855,0)</f>
        <v>0</v>
      </c>
      <c r="R4855" s="46">
        <f>MIN(G4855,INDEX(Asumsi!$C$5:$C$7,MATCH(I4855,Asumsi!$A$5:$A$7,0)))</f>
        <v>0.05</v>
      </c>
      <c r="S4855" s="43">
        <f t="shared" si="606"/>
        <v>1</v>
      </c>
      <c r="T4855" s="45">
        <f t="shared" si="607"/>
        <v>0</v>
      </c>
      <c r="U4855" s="45">
        <f>IF(L4855=1,F4855*INDEX(Asumsi!$B$5:$B$7,MATCH(I4855,Asumsi!$A$5:$A$7,0))-F4855*R4855,0)</f>
        <v>0</v>
      </c>
      <c r="V4855" s="45">
        <f>IF(S4855=1,U4855*(1-Asumsi!$B$10),U4855)</f>
        <v>0</v>
      </c>
    </row>
    <row r="4856" spans="1:22" x14ac:dyDescent="0.35">
      <c r="A4856" s="43">
        <v>7461</v>
      </c>
      <c r="B4856" s="43" t="s">
        <v>202</v>
      </c>
      <c r="C4856" s="43" t="s">
        <v>944</v>
      </c>
      <c r="D4856" s="44">
        <v>39825</v>
      </c>
      <c r="E4856" s="43">
        <v>12</v>
      </c>
      <c r="F4856" s="43">
        <v>8160600</v>
      </c>
      <c r="G4856" s="43">
        <v>0.05</v>
      </c>
      <c r="H4856" s="43">
        <v>408030</v>
      </c>
      <c r="I4856" s="43" t="s">
        <v>75</v>
      </c>
      <c r="J4856" s="43" t="s">
        <v>135</v>
      </c>
      <c r="K4856" s="43">
        <f t="shared" si="600"/>
        <v>2009</v>
      </c>
      <c r="L4856" s="43">
        <f t="shared" si="601"/>
        <v>1</v>
      </c>
      <c r="M4856" s="43">
        <f t="shared" si="602"/>
        <v>0</v>
      </c>
      <c r="N4856" s="43">
        <f t="shared" si="603"/>
        <v>1</v>
      </c>
      <c r="O4856" s="43" t="str">
        <f t="shared" si="604"/>
        <v>C: 4-6%</v>
      </c>
      <c r="P4856" s="45">
        <f t="shared" si="605"/>
        <v>7752570</v>
      </c>
      <c r="Q4856" s="45">
        <f>IF(L4856=1,F4856*INDEX(Asumsi!$B$5:$B$7,MATCH(I4856,Asumsi!$A$5:$A$7,0))-H4856,0)</f>
        <v>2040150</v>
      </c>
      <c r="R4856" s="46">
        <f>MIN(G4856,INDEX(Asumsi!$C$5:$C$7,MATCH(I4856,Asumsi!$A$5:$A$7,0)))</f>
        <v>0.03</v>
      </c>
      <c r="S4856" s="43">
        <f t="shared" si="606"/>
        <v>1</v>
      </c>
      <c r="T4856" s="45">
        <f t="shared" si="607"/>
        <v>163212.00000000003</v>
      </c>
      <c r="U4856" s="45">
        <f>IF(L4856=1,F4856*INDEX(Asumsi!$B$5:$B$7,MATCH(I4856,Asumsi!$A$5:$A$7,0))-F4856*R4856,0)</f>
        <v>2203362</v>
      </c>
      <c r="V4856" s="45">
        <f>IF(S4856=1,U4856*(1-Asumsi!$B$10),U4856)</f>
        <v>2093193.9</v>
      </c>
    </row>
    <row r="4857" spans="1:22" x14ac:dyDescent="0.35">
      <c r="A4857" s="43">
        <v>9505</v>
      </c>
      <c r="B4857" s="43" t="s">
        <v>202</v>
      </c>
      <c r="C4857" s="43" t="s">
        <v>658</v>
      </c>
      <c r="D4857" s="44">
        <v>41067</v>
      </c>
      <c r="E4857" s="43">
        <v>2</v>
      </c>
      <c r="F4857" s="43">
        <v>633040</v>
      </c>
      <c r="G4857" s="43">
        <v>0.03</v>
      </c>
      <c r="H4857" s="43">
        <v>18991</v>
      </c>
      <c r="I4857" s="43" t="s">
        <v>77</v>
      </c>
      <c r="J4857" s="43" t="s">
        <v>142</v>
      </c>
      <c r="K4857" s="43">
        <f t="shared" si="600"/>
        <v>2012</v>
      </c>
      <c r="L4857" s="43">
        <f t="shared" si="601"/>
        <v>1</v>
      </c>
      <c r="M4857" s="43">
        <f t="shared" si="602"/>
        <v>0</v>
      </c>
      <c r="N4857" s="43">
        <f t="shared" si="603"/>
        <v>1</v>
      </c>
      <c r="O4857" s="43" t="str">
        <f t="shared" si="604"/>
        <v>B: 1-3%</v>
      </c>
      <c r="P4857" s="45">
        <f t="shared" si="605"/>
        <v>614049</v>
      </c>
      <c r="Q4857" s="45">
        <f>IF(L4857=1,F4857*INDEX(Asumsi!$B$5:$B$7,MATCH(I4857,Asumsi!$A$5:$A$7,0))-H4857,0)</f>
        <v>170921</v>
      </c>
      <c r="R4857" s="46">
        <f>MIN(G4857,INDEX(Asumsi!$C$5:$C$7,MATCH(I4857,Asumsi!$A$5:$A$7,0)))</f>
        <v>0.03</v>
      </c>
      <c r="S4857" s="43">
        <f t="shared" si="606"/>
        <v>0</v>
      </c>
      <c r="T4857" s="45">
        <f t="shared" si="607"/>
        <v>0</v>
      </c>
      <c r="U4857" s="45">
        <f>IF(L4857=1,F4857*INDEX(Asumsi!$B$5:$B$7,MATCH(I4857,Asumsi!$A$5:$A$7,0))-F4857*R4857,0)</f>
        <v>170920.8</v>
      </c>
      <c r="V4857" s="45">
        <f>IF(S4857=1,U4857*(1-Asumsi!$B$10),U4857)</f>
        <v>170920.8</v>
      </c>
    </row>
    <row r="4858" spans="1:22" x14ac:dyDescent="0.35">
      <c r="A4858" s="43">
        <v>9794</v>
      </c>
      <c r="B4858" s="43" t="s">
        <v>202</v>
      </c>
      <c r="C4858" s="43" t="s">
        <v>649</v>
      </c>
      <c r="D4858" s="44">
        <v>40992</v>
      </c>
      <c r="E4858" s="43">
        <v>25</v>
      </c>
      <c r="F4858" s="43">
        <v>270460</v>
      </c>
      <c r="G4858" s="43">
        <v>0.1</v>
      </c>
      <c r="H4858" s="43">
        <v>27046</v>
      </c>
      <c r="I4858" s="43" t="s">
        <v>76</v>
      </c>
      <c r="J4858" s="43" t="s">
        <v>148</v>
      </c>
      <c r="K4858" s="43">
        <f t="shared" si="600"/>
        <v>2012</v>
      </c>
      <c r="L4858" s="43">
        <f t="shared" si="601"/>
        <v>1</v>
      </c>
      <c r="M4858" s="43">
        <f t="shared" si="602"/>
        <v>0</v>
      </c>
      <c r="N4858" s="43">
        <f t="shared" si="603"/>
        <v>1</v>
      </c>
      <c r="O4858" s="43" t="str">
        <f t="shared" si="604"/>
        <v>D: 7%+</v>
      </c>
      <c r="P4858" s="45">
        <f t="shared" si="605"/>
        <v>243414</v>
      </c>
      <c r="Q4858" s="45">
        <f>IF(L4858=1,F4858*INDEX(Asumsi!$B$5:$B$7,MATCH(I4858,Asumsi!$A$5:$A$7,0))-H4858,0)</f>
        <v>54092</v>
      </c>
      <c r="R4858" s="46">
        <f>MIN(G4858,INDEX(Asumsi!$C$5:$C$7,MATCH(I4858,Asumsi!$A$5:$A$7,0)))</f>
        <v>0.05</v>
      </c>
      <c r="S4858" s="43">
        <f t="shared" si="606"/>
        <v>1</v>
      </c>
      <c r="T4858" s="45">
        <f t="shared" si="607"/>
        <v>13523</v>
      </c>
      <c r="U4858" s="45">
        <f>IF(L4858=1,F4858*INDEX(Asumsi!$B$5:$B$7,MATCH(I4858,Asumsi!$A$5:$A$7,0))-F4858*R4858,0)</f>
        <v>67615</v>
      </c>
      <c r="V4858" s="45">
        <f>IF(S4858=1,U4858*(1-Asumsi!$B$10),U4858)</f>
        <v>64234.25</v>
      </c>
    </row>
    <row r="4859" spans="1:22" x14ac:dyDescent="0.35">
      <c r="A4859" s="43">
        <v>10148</v>
      </c>
      <c r="B4859" s="43" t="s">
        <v>202</v>
      </c>
      <c r="C4859" s="43" t="s">
        <v>330</v>
      </c>
      <c r="D4859" s="44">
        <v>39897</v>
      </c>
      <c r="E4859" s="43">
        <v>27</v>
      </c>
      <c r="F4859" s="43">
        <v>28715700</v>
      </c>
      <c r="G4859" s="43">
        <v>0.02</v>
      </c>
      <c r="H4859" s="43">
        <v>574314</v>
      </c>
      <c r="I4859" s="43" t="s">
        <v>75</v>
      </c>
      <c r="J4859" s="43" t="s">
        <v>143</v>
      </c>
      <c r="K4859" s="43">
        <f t="shared" si="600"/>
        <v>2009</v>
      </c>
      <c r="L4859" s="43">
        <f t="shared" si="601"/>
        <v>1</v>
      </c>
      <c r="M4859" s="43">
        <f t="shared" si="602"/>
        <v>0</v>
      </c>
      <c r="N4859" s="43">
        <f t="shared" si="603"/>
        <v>1</v>
      </c>
      <c r="O4859" s="43" t="str">
        <f t="shared" si="604"/>
        <v>B: 1-3%</v>
      </c>
      <c r="P4859" s="45">
        <f t="shared" si="605"/>
        <v>28141386</v>
      </c>
      <c r="Q4859" s="45">
        <f>IF(L4859=1,F4859*INDEX(Asumsi!$B$5:$B$7,MATCH(I4859,Asumsi!$A$5:$A$7,0))-H4859,0)</f>
        <v>8040396</v>
      </c>
      <c r="R4859" s="46">
        <f>MIN(G4859,INDEX(Asumsi!$C$5:$C$7,MATCH(I4859,Asumsi!$A$5:$A$7,0)))</f>
        <v>0.02</v>
      </c>
      <c r="S4859" s="43">
        <f t="shared" si="606"/>
        <v>0</v>
      </c>
      <c r="T4859" s="45">
        <f t="shared" si="607"/>
        <v>0</v>
      </c>
      <c r="U4859" s="45">
        <f>IF(L4859=1,F4859*INDEX(Asumsi!$B$5:$B$7,MATCH(I4859,Asumsi!$A$5:$A$7,0))-F4859*R4859,0)</f>
        <v>8040396</v>
      </c>
      <c r="V4859" s="45">
        <f>IF(S4859=1,U4859*(1-Asumsi!$B$10),U4859)</f>
        <v>8040396</v>
      </c>
    </row>
    <row r="4860" spans="1:22" x14ac:dyDescent="0.35">
      <c r="A4860" s="43">
        <v>11045</v>
      </c>
      <c r="B4860" s="43" t="s">
        <v>202</v>
      </c>
      <c r="C4860" s="43" t="s">
        <v>841</v>
      </c>
      <c r="D4860" s="44">
        <v>40993</v>
      </c>
      <c r="E4860" s="43">
        <v>35</v>
      </c>
      <c r="F4860" s="43">
        <v>1421720</v>
      </c>
      <c r="G4860" s="43">
        <v>0.04</v>
      </c>
      <c r="H4860" s="43">
        <v>56869</v>
      </c>
      <c r="I4860" s="43" t="s">
        <v>76</v>
      </c>
      <c r="J4860" s="43" t="s">
        <v>145</v>
      </c>
      <c r="K4860" s="43">
        <f t="shared" si="600"/>
        <v>2012</v>
      </c>
      <c r="L4860" s="43">
        <f t="shared" si="601"/>
        <v>1</v>
      </c>
      <c r="M4860" s="43">
        <f t="shared" si="602"/>
        <v>0</v>
      </c>
      <c r="N4860" s="43">
        <f t="shared" si="603"/>
        <v>1</v>
      </c>
      <c r="O4860" s="43" t="str">
        <f t="shared" si="604"/>
        <v>C: 4-6%</v>
      </c>
      <c r="P4860" s="45">
        <f t="shared" si="605"/>
        <v>1364851</v>
      </c>
      <c r="Q4860" s="45">
        <f>IF(L4860=1,F4860*INDEX(Asumsi!$B$5:$B$7,MATCH(I4860,Asumsi!$A$5:$A$7,0))-H4860,0)</f>
        <v>369647</v>
      </c>
      <c r="R4860" s="46">
        <f>MIN(G4860,INDEX(Asumsi!$C$5:$C$7,MATCH(I4860,Asumsi!$A$5:$A$7,0)))</f>
        <v>0.04</v>
      </c>
      <c r="S4860" s="43">
        <f t="shared" si="606"/>
        <v>0</v>
      </c>
      <c r="T4860" s="45">
        <f t="shared" si="607"/>
        <v>0</v>
      </c>
      <c r="U4860" s="45">
        <f>IF(L4860=1,F4860*INDEX(Asumsi!$B$5:$B$7,MATCH(I4860,Asumsi!$A$5:$A$7,0))-F4860*R4860,0)</f>
        <v>369647.2</v>
      </c>
      <c r="V4860" s="45">
        <f>IF(S4860=1,U4860*(1-Asumsi!$B$10),U4860)</f>
        <v>369647.2</v>
      </c>
    </row>
    <row r="4861" spans="1:22" x14ac:dyDescent="0.35">
      <c r="A4861" s="43">
        <v>11074</v>
      </c>
      <c r="B4861" s="43" t="s">
        <v>202</v>
      </c>
      <c r="C4861" s="43" t="s">
        <v>652</v>
      </c>
      <c r="D4861" s="44">
        <v>40703</v>
      </c>
      <c r="E4861" s="43">
        <v>21</v>
      </c>
      <c r="F4861" s="43">
        <v>229060</v>
      </c>
      <c r="G4861" s="43">
        <v>7.0000000000000007E-2</v>
      </c>
      <c r="H4861" s="43">
        <v>16034</v>
      </c>
      <c r="I4861" s="43" t="s">
        <v>76</v>
      </c>
      <c r="J4861" s="43" t="s">
        <v>148</v>
      </c>
      <c r="K4861" s="43">
        <f t="shared" si="600"/>
        <v>2011</v>
      </c>
      <c r="L4861" s="43">
        <f t="shared" si="601"/>
        <v>1</v>
      </c>
      <c r="M4861" s="43">
        <f t="shared" si="602"/>
        <v>0</v>
      </c>
      <c r="N4861" s="43">
        <f t="shared" si="603"/>
        <v>1</v>
      </c>
      <c r="O4861" s="43" t="str">
        <f t="shared" si="604"/>
        <v>D: 7%+</v>
      </c>
      <c r="P4861" s="45">
        <f t="shared" si="605"/>
        <v>213026</v>
      </c>
      <c r="Q4861" s="45">
        <f>IF(L4861=1,F4861*INDEX(Asumsi!$B$5:$B$7,MATCH(I4861,Asumsi!$A$5:$A$7,0))-H4861,0)</f>
        <v>52684</v>
      </c>
      <c r="R4861" s="46">
        <f>MIN(G4861,INDEX(Asumsi!$C$5:$C$7,MATCH(I4861,Asumsi!$A$5:$A$7,0)))</f>
        <v>0.05</v>
      </c>
      <c r="S4861" s="43">
        <f t="shared" si="606"/>
        <v>1</v>
      </c>
      <c r="T4861" s="45">
        <f t="shared" si="607"/>
        <v>4581.2000000000007</v>
      </c>
      <c r="U4861" s="45">
        <f>IF(L4861=1,F4861*INDEX(Asumsi!$B$5:$B$7,MATCH(I4861,Asumsi!$A$5:$A$7,0))-F4861*R4861,0)</f>
        <v>57265</v>
      </c>
      <c r="V4861" s="45">
        <f>IF(S4861=1,U4861*(1-Asumsi!$B$10),U4861)</f>
        <v>54401.75</v>
      </c>
    </row>
    <row r="4862" spans="1:22" x14ac:dyDescent="0.35">
      <c r="A4862" s="43">
        <v>12449</v>
      </c>
      <c r="B4862" s="43" t="s">
        <v>202</v>
      </c>
      <c r="C4862" s="43" t="s">
        <v>945</v>
      </c>
      <c r="D4862" s="44">
        <v>40209</v>
      </c>
      <c r="E4862" s="43">
        <v>36</v>
      </c>
      <c r="F4862" s="43">
        <v>2800200</v>
      </c>
      <c r="G4862" s="43">
        <v>0.03</v>
      </c>
      <c r="H4862" s="43">
        <v>84006</v>
      </c>
      <c r="I4862" s="43" t="s">
        <v>77</v>
      </c>
      <c r="J4862" s="43" t="s">
        <v>142</v>
      </c>
      <c r="K4862" s="43">
        <f t="shared" si="600"/>
        <v>2010</v>
      </c>
      <c r="L4862" s="43">
        <f t="shared" si="601"/>
        <v>1</v>
      </c>
      <c r="M4862" s="43">
        <f t="shared" si="602"/>
        <v>0</v>
      </c>
      <c r="N4862" s="43">
        <f t="shared" si="603"/>
        <v>1</v>
      </c>
      <c r="O4862" s="43" t="str">
        <f t="shared" si="604"/>
        <v>B: 1-3%</v>
      </c>
      <c r="P4862" s="45">
        <f t="shared" si="605"/>
        <v>2716194</v>
      </c>
      <c r="Q4862" s="45">
        <f>IF(L4862=1,F4862*INDEX(Asumsi!$B$5:$B$7,MATCH(I4862,Asumsi!$A$5:$A$7,0))-H4862,0)</f>
        <v>756054</v>
      </c>
      <c r="R4862" s="46">
        <f>MIN(G4862,INDEX(Asumsi!$C$5:$C$7,MATCH(I4862,Asumsi!$A$5:$A$7,0)))</f>
        <v>0.03</v>
      </c>
      <c r="S4862" s="43">
        <f t="shared" si="606"/>
        <v>0</v>
      </c>
      <c r="T4862" s="45">
        <f t="shared" si="607"/>
        <v>0</v>
      </c>
      <c r="U4862" s="45">
        <f>IF(L4862=1,F4862*INDEX(Asumsi!$B$5:$B$7,MATCH(I4862,Asumsi!$A$5:$A$7,0))-F4862*R4862,0)</f>
        <v>756054</v>
      </c>
      <c r="V4862" s="45">
        <f>IF(S4862=1,U4862*(1-Asumsi!$B$10),U4862)</f>
        <v>756054</v>
      </c>
    </row>
    <row r="4863" spans="1:22" x14ac:dyDescent="0.35">
      <c r="A4863" s="43">
        <v>14661</v>
      </c>
      <c r="B4863" s="43" t="s">
        <v>202</v>
      </c>
      <c r="C4863" s="43" t="s">
        <v>943</v>
      </c>
      <c r="D4863" s="44">
        <v>40202</v>
      </c>
      <c r="E4863" s="43">
        <v>38</v>
      </c>
      <c r="F4863" s="43">
        <v>2650120</v>
      </c>
      <c r="G4863" s="43">
        <v>0.06</v>
      </c>
      <c r="H4863" s="43">
        <v>159007</v>
      </c>
      <c r="I4863" s="43" t="s">
        <v>77</v>
      </c>
      <c r="J4863" s="43" t="s">
        <v>142</v>
      </c>
      <c r="K4863" s="43">
        <f t="shared" si="600"/>
        <v>2010</v>
      </c>
      <c r="L4863" s="43">
        <f t="shared" si="601"/>
        <v>1</v>
      </c>
      <c r="M4863" s="43">
        <f t="shared" si="602"/>
        <v>0</v>
      </c>
      <c r="N4863" s="43">
        <f t="shared" si="603"/>
        <v>1</v>
      </c>
      <c r="O4863" s="43" t="str">
        <f t="shared" si="604"/>
        <v>C: 4-6%</v>
      </c>
      <c r="P4863" s="45">
        <f t="shared" si="605"/>
        <v>2491113</v>
      </c>
      <c r="Q4863" s="45">
        <f>IF(L4863=1,F4863*INDEX(Asumsi!$B$5:$B$7,MATCH(I4863,Asumsi!$A$5:$A$7,0))-H4863,0)</f>
        <v>636029</v>
      </c>
      <c r="R4863" s="46">
        <f>MIN(G4863,INDEX(Asumsi!$C$5:$C$7,MATCH(I4863,Asumsi!$A$5:$A$7,0)))</f>
        <v>0.05</v>
      </c>
      <c r="S4863" s="43">
        <f t="shared" si="606"/>
        <v>1</v>
      </c>
      <c r="T4863" s="45">
        <f t="shared" si="607"/>
        <v>26501.199999999986</v>
      </c>
      <c r="U4863" s="45">
        <f>IF(L4863=1,F4863*INDEX(Asumsi!$B$5:$B$7,MATCH(I4863,Asumsi!$A$5:$A$7,0))-F4863*R4863,0)</f>
        <v>662530</v>
      </c>
      <c r="V4863" s="45">
        <f>IF(S4863=1,U4863*(1-Asumsi!$B$10),U4863)</f>
        <v>629403.5</v>
      </c>
    </row>
    <row r="4864" spans="1:22" x14ac:dyDescent="0.35">
      <c r="A4864" s="43">
        <v>15303</v>
      </c>
      <c r="B4864" s="43" t="s">
        <v>209</v>
      </c>
      <c r="C4864" s="43" t="s">
        <v>940</v>
      </c>
      <c r="D4864" s="44">
        <v>40434</v>
      </c>
      <c r="E4864" s="43">
        <v>21</v>
      </c>
      <c r="F4864" s="43">
        <v>202260</v>
      </c>
      <c r="G4864" s="43">
        <v>0.02</v>
      </c>
      <c r="H4864" s="43">
        <v>4045</v>
      </c>
      <c r="I4864" s="43" t="s">
        <v>76</v>
      </c>
      <c r="J4864" s="43" t="s">
        <v>138</v>
      </c>
      <c r="K4864" s="43">
        <f t="shared" si="600"/>
        <v>2010</v>
      </c>
      <c r="L4864" s="43">
        <f t="shared" si="601"/>
        <v>0</v>
      </c>
      <c r="M4864" s="43">
        <f t="shared" si="602"/>
        <v>1</v>
      </c>
      <c r="N4864" s="43">
        <f t="shared" si="603"/>
        <v>1</v>
      </c>
      <c r="O4864" s="43" t="str">
        <f t="shared" si="604"/>
        <v>B: 1-3%</v>
      </c>
      <c r="P4864" s="45">
        <f t="shared" si="605"/>
        <v>0</v>
      </c>
      <c r="Q4864" s="45">
        <f>IF(L4864=1,F4864*INDEX(Asumsi!$B$5:$B$7,MATCH(I4864,Asumsi!$A$5:$A$7,0))-H4864,0)</f>
        <v>0</v>
      </c>
      <c r="R4864" s="46">
        <f>MIN(G4864,INDEX(Asumsi!$C$5:$C$7,MATCH(I4864,Asumsi!$A$5:$A$7,0)))</f>
        <v>0.02</v>
      </c>
      <c r="S4864" s="43">
        <f t="shared" si="606"/>
        <v>0</v>
      </c>
      <c r="T4864" s="45">
        <f t="shared" si="607"/>
        <v>0</v>
      </c>
      <c r="U4864" s="45">
        <f>IF(L4864=1,F4864*INDEX(Asumsi!$B$5:$B$7,MATCH(I4864,Asumsi!$A$5:$A$7,0))-F4864*R4864,0)</f>
        <v>0</v>
      </c>
      <c r="V4864" s="45">
        <f>IF(S4864=1,U4864*(1-Asumsi!$B$10),U4864)</f>
        <v>0</v>
      </c>
    </row>
    <row r="4865" spans="1:22" x14ac:dyDescent="0.35">
      <c r="A4865" s="43">
        <v>15622</v>
      </c>
      <c r="B4865" s="43" t="s">
        <v>202</v>
      </c>
      <c r="C4865" s="43" t="s">
        <v>353</v>
      </c>
      <c r="D4865" s="44">
        <v>40780</v>
      </c>
      <c r="E4865" s="43">
        <v>34</v>
      </c>
      <c r="F4865" s="43">
        <v>17162500</v>
      </c>
      <c r="G4865" s="43">
        <v>0</v>
      </c>
      <c r="H4865" s="43">
        <v>0</v>
      </c>
      <c r="I4865" s="43" t="s">
        <v>75</v>
      </c>
      <c r="J4865" s="43" t="s">
        <v>143</v>
      </c>
      <c r="K4865" s="43">
        <f t="shared" si="600"/>
        <v>2011</v>
      </c>
      <c r="L4865" s="43">
        <f t="shared" si="601"/>
        <v>1</v>
      </c>
      <c r="M4865" s="43">
        <f t="shared" si="602"/>
        <v>0</v>
      </c>
      <c r="N4865" s="43">
        <f t="shared" si="603"/>
        <v>1</v>
      </c>
      <c r="O4865" s="43" t="str">
        <f t="shared" si="604"/>
        <v>A: 0%</v>
      </c>
      <c r="P4865" s="45">
        <f t="shared" si="605"/>
        <v>17162500</v>
      </c>
      <c r="Q4865" s="45">
        <f>IF(L4865=1,F4865*INDEX(Asumsi!$B$5:$B$7,MATCH(I4865,Asumsi!$A$5:$A$7,0))-H4865,0)</f>
        <v>5148750</v>
      </c>
      <c r="R4865" s="46">
        <f>MIN(G4865,INDEX(Asumsi!$C$5:$C$7,MATCH(I4865,Asumsi!$A$5:$A$7,0)))</f>
        <v>0</v>
      </c>
      <c r="S4865" s="43">
        <f t="shared" si="606"/>
        <v>0</v>
      </c>
      <c r="T4865" s="45">
        <f t="shared" si="607"/>
        <v>0</v>
      </c>
      <c r="U4865" s="45">
        <f>IF(L4865=1,F4865*INDEX(Asumsi!$B$5:$B$7,MATCH(I4865,Asumsi!$A$5:$A$7,0))-F4865*R4865,0)</f>
        <v>5148750</v>
      </c>
      <c r="V4865" s="45">
        <f>IF(S4865=1,U4865*(1-Asumsi!$B$10),U4865)</f>
        <v>5148750</v>
      </c>
    </row>
    <row r="4866" spans="1:22" x14ac:dyDescent="0.35">
      <c r="A4866" s="43">
        <v>15778</v>
      </c>
      <c r="B4866" s="43" t="s">
        <v>209</v>
      </c>
      <c r="C4866" s="43" t="s">
        <v>946</v>
      </c>
      <c r="D4866" s="44">
        <v>40304</v>
      </c>
      <c r="E4866" s="43">
        <v>9</v>
      </c>
      <c r="F4866" s="43">
        <v>86460</v>
      </c>
      <c r="G4866" s="43">
        <v>0</v>
      </c>
      <c r="H4866" s="43">
        <v>0</v>
      </c>
      <c r="I4866" s="43" t="s">
        <v>76</v>
      </c>
      <c r="J4866" s="43" t="s">
        <v>138</v>
      </c>
      <c r="K4866" s="43">
        <f t="shared" ref="K4866:K4929" si="608">YEAR(D4866)</f>
        <v>2010</v>
      </c>
      <c r="L4866" s="43">
        <f t="shared" ref="L4866:L4929" si="609">IF(B4866="Order Finished",1,0)</f>
        <v>0</v>
      </c>
      <c r="M4866" s="43">
        <f t="shared" ref="M4866:M4929" si="610">IF(B4866="Order Returned",1,0)</f>
        <v>1</v>
      </c>
      <c r="N4866" s="43">
        <f t="shared" ref="N4866:N4929" si="611">IF(B4866="Order Cancelled",0,1)</f>
        <v>1</v>
      </c>
      <c r="O4866" s="43" t="str">
        <f t="shared" ref="O4866:O4929" si="612">IF(G4866=0,"A: 0%",IF(G4866&lt;=0.03,"B: 1-3%",IF(G4866&lt;=0.06,"C: 4-6%","D: 7%+")))</f>
        <v>A: 0%</v>
      </c>
      <c r="P4866" s="45">
        <f t="shared" ref="P4866:P4929" si="613">IF(L4866=1,F4866-H4866,0)</f>
        <v>0</v>
      </c>
      <c r="Q4866" s="45">
        <f>IF(L4866=1,F4866*INDEX(Asumsi!$B$5:$B$7,MATCH(I4866,Asumsi!$A$5:$A$7,0))-H4866,0)</f>
        <v>0</v>
      </c>
      <c r="R4866" s="46">
        <f>MIN(G4866,INDEX(Asumsi!$C$5:$C$7,MATCH(I4866,Asumsi!$A$5:$A$7,0)))</f>
        <v>0</v>
      </c>
      <c r="S4866" s="43">
        <f t="shared" ref="S4866:S4929" si="614">IF(G4866&gt;R4866,1,0)</f>
        <v>0</v>
      </c>
      <c r="T4866" s="45">
        <f t="shared" ref="T4866:T4929" si="615">IF(L4866=1,F4866*(G4866-R4866),0)</f>
        <v>0</v>
      </c>
      <c r="U4866" s="45">
        <f>IF(L4866=1,F4866*INDEX(Asumsi!$B$5:$B$7,MATCH(I4866,Asumsi!$A$5:$A$7,0))-F4866*R4866,0)</f>
        <v>0</v>
      </c>
      <c r="V4866" s="45">
        <f>IF(S4866=1,U4866*(1-Asumsi!$B$10),U4866)</f>
        <v>0</v>
      </c>
    </row>
    <row r="4867" spans="1:22" x14ac:dyDescent="0.35">
      <c r="A4867" s="43">
        <v>16166</v>
      </c>
      <c r="B4867" s="43" t="s">
        <v>202</v>
      </c>
      <c r="C4867" s="43" t="s">
        <v>945</v>
      </c>
      <c r="D4867" s="44">
        <v>40209</v>
      </c>
      <c r="E4867" s="43">
        <v>36</v>
      </c>
      <c r="F4867" s="43">
        <v>157020</v>
      </c>
      <c r="G4867" s="43">
        <v>0.09</v>
      </c>
      <c r="H4867" s="43">
        <v>14132</v>
      </c>
      <c r="I4867" s="43" t="s">
        <v>76</v>
      </c>
      <c r="J4867" s="43" t="s">
        <v>150</v>
      </c>
      <c r="K4867" s="43">
        <f t="shared" si="608"/>
        <v>2010</v>
      </c>
      <c r="L4867" s="43">
        <f t="shared" si="609"/>
        <v>1</v>
      </c>
      <c r="M4867" s="43">
        <f t="shared" si="610"/>
        <v>0</v>
      </c>
      <c r="N4867" s="43">
        <f t="shared" si="611"/>
        <v>1</v>
      </c>
      <c r="O4867" s="43" t="str">
        <f t="shared" si="612"/>
        <v>D: 7%+</v>
      </c>
      <c r="P4867" s="45">
        <f t="shared" si="613"/>
        <v>142888</v>
      </c>
      <c r="Q4867" s="45">
        <f>IF(L4867=1,F4867*INDEX(Asumsi!$B$5:$B$7,MATCH(I4867,Asumsi!$A$5:$A$7,0))-H4867,0)</f>
        <v>32974</v>
      </c>
      <c r="R4867" s="46">
        <f>MIN(G4867,INDEX(Asumsi!$C$5:$C$7,MATCH(I4867,Asumsi!$A$5:$A$7,0)))</f>
        <v>0.05</v>
      </c>
      <c r="S4867" s="43">
        <f t="shared" si="614"/>
        <v>1</v>
      </c>
      <c r="T4867" s="45">
        <f t="shared" si="615"/>
        <v>6280.7999999999993</v>
      </c>
      <c r="U4867" s="45">
        <f>IF(L4867=1,F4867*INDEX(Asumsi!$B$5:$B$7,MATCH(I4867,Asumsi!$A$5:$A$7,0))-F4867*R4867,0)</f>
        <v>39255</v>
      </c>
      <c r="V4867" s="45">
        <f>IF(S4867=1,U4867*(1-Asumsi!$B$10),U4867)</f>
        <v>37292.25</v>
      </c>
    </row>
    <row r="4868" spans="1:22" x14ac:dyDescent="0.35">
      <c r="A4868" s="43">
        <v>16768</v>
      </c>
      <c r="B4868" s="43" t="s">
        <v>202</v>
      </c>
      <c r="C4868" s="43" t="s">
        <v>941</v>
      </c>
      <c r="D4868" s="44">
        <v>40019</v>
      </c>
      <c r="E4868" s="43">
        <v>9</v>
      </c>
      <c r="F4868" s="43">
        <v>202940</v>
      </c>
      <c r="G4868" s="43">
        <v>0.03</v>
      </c>
      <c r="H4868" s="43">
        <v>6088</v>
      </c>
      <c r="I4868" s="43" t="s">
        <v>76</v>
      </c>
      <c r="J4868" s="43" t="s">
        <v>141</v>
      </c>
      <c r="K4868" s="43">
        <f t="shared" si="608"/>
        <v>2009</v>
      </c>
      <c r="L4868" s="43">
        <f t="shared" si="609"/>
        <v>1</v>
      </c>
      <c r="M4868" s="43">
        <f t="shared" si="610"/>
        <v>0</v>
      </c>
      <c r="N4868" s="43">
        <f t="shared" si="611"/>
        <v>1</v>
      </c>
      <c r="O4868" s="43" t="str">
        <f t="shared" si="612"/>
        <v>B: 1-3%</v>
      </c>
      <c r="P4868" s="45">
        <f t="shared" si="613"/>
        <v>196852</v>
      </c>
      <c r="Q4868" s="45">
        <f>IF(L4868=1,F4868*INDEX(Asumsi!$B$5:$B$7,MATCH(I4868,Asumsi!$A$5:$A$7,0))-H4868,0)</f>
        <v>54794</v>
      </c>
      <c r="R4868" s="46">
        <f>MIN(G4868,INDEX(Asumsi!$C$5:$C$7,MATCH(I4868,Asumsi!$A$5:$A$7,0)))</f>
        <v>0.03</v>
      </c>
      <c r="S4868" s="43">
        <f t="shared" si="614"/>
        <v>0</v>
      </c>
      <c r="T4868" s="45">
        <f t="shared" si="615"/>
        <v>0</v>
      </c>
      <c r="U4868" s="45">
        <f>IF(L4868=1,F4868*INDEX(Asumsi!$B$5:$B$7,MATCH(I4868,Asumsi!$A$5:$A$7,0))-F4868*R4868,0)</f>
        <v>54793.8</v>
      </c>
      <c r="V4868" s="45">
        <f>IF(S4868=1,U4868*(1-Asumsi!$B$10),U4868)</f>
        <v>54793.8</v>
      </c>
    </row>
    <row r="4869" spans="1:22" x14ac:dyDescent="0.35">
      <c r="A4869" s="43">
        <v>17313</v>
      </c>
      <c r="B4869" s="43" t="s">
        <v>209</v>
      </c>
      <c r="C4869" s="43" t="s">
        <v>649</v>
      </c>
      <c r="D4869" s="44">
        <v>39940</v>
      </c>
      <c r="E4869" s="43">
        <v>27</v>
      </c>
      <c r="F4869" s="43">
        <v>260980</v>
      </c>
      <c r="G4869" s="43">
        <v>7.0000000000000007E-2</v>
      </c>
      <c r="H4869" s="43">
        <v>18269</v>
      </c>
      <c r="I4869" s="43" t="s">
        <v>76</v>
      </c>
      <c r="J4869" s="43" t="s">
        <v>145</v>
      </c>
      <c r="K4869" s="43">
        <f t="shared" si="608"/>
        <v>2009</v>
      </c>
      <c r="L4869" s="43">
        <f t="shared" si="609"/>
        <v>0</v>
      </c>
      <c r="M4869" s="43">
        <f t="shared" si="610"/>
        <v>1</v>
      </c>
      <c r="N4869" s="43">
        <f t="shared" si="611"/>
        <v>1</v>
      </c>
      <c r="O4869" s="43" t="str">
        <f t="shared" si="612"/>
        <v>D: 7%+</v>
      </c>
      <c r="P4869" s="45">
        <f t="shared" si="613"/>
        <v>0</v>
      </c>
      <c r="Q4869" s="45">
        <f>IF(L4869=1,F4869*INDEX(Asumsi!$B$5:$B$7,MATCH(I4869,Asumsi!$A$5:$A$7,0))-H4869,0)</f>
        <v>0</v>
      </c>
      <c r="R4869" s="46">
        <f>MIN(G4869,INDEX(Asumsi!$C$5:$C$7,MATCH(I4869,Asumsi!$A$5:$A$7,0)))</f>
        <v>0.05</v>
      </c>
      <c r="S4869" s="43">
        <f t="shared" si="614"/>
        <v>1</v>
      </c>
      <c r="T4869" s="45">
        <f t="shared" si="615"/>
        <v>0</v>
      </c>
      <c r="U4869" s="45">
        <f>IF(L4869=1,F4869*INDEX(Asumsi!$B$5:$B$7,MATCH(I4869,Asumsi!$A$5:$A$7,0))-F4869*R4869,0)</f>
        <v>0</v>
      </c>
      <c r="V4869" s="45">
        <f>IF(S4869=1,U4869*(1-Asumsi!$B$10),U4869)</f>
        <v>0</v>
      </c>
    </row>
    <row r="4870" spans="1:22" x14ac:dyDescent="0.35">
      <c r="A4870" s="43">
        <v>17447</v>
      </c>
      <c r="B4870" s="43" t="s">
        <v>202</v>
      </c>
      <c r="C4870" s="43" t="s">
        <v>939</v>
      </c>
      <c r="D4870" s="44">
        <v>41047</v>
      </c>
      <c r="E4870" s="43">
        <v>42</v>
      </c>
      <c r="F4870" s="43">
        <v>1722820</v>
      </c>
      <c r="G4870" s="43">
        <v>0.01</v>
      </c>
      <c r="H4870" s="43">
        <v>17228</v>
      </c>
      <c r="I4870" s="43" t="s">
        <v>76</v>
      </c>
      <c r="J4870" s="43" t="s">
        <v>145</v>
      </c>
      <c r="K4870" s="43">
        <f t="shared" si="608"/>
        <v>2012</v>
      </c>
      <c r="L4870" s="43">
        <f t="shared" si="609"/>
        <v>1</v>
      </c>
      <c r="M4870" s="43">
        <f t="shared" si="610"/>
        <v>0</v>
      </c>
      <c r="N4870" s="43">
        <f t="shared" si="611"/>
        <v>1</v>
      </c>
      <c r="O4870" s="43" t="str">
        <f t="shared" si="612"/>
        <v>B: 1-3%</v>
      </c>
      <c r="P4870" s="45">
        <f t="shared" si="613"/>
        <v>1705592</v>
      </c>
      <c r="Q4870" s="45">
        <f>IF(L4870=1,F4870*INDEX(Asumsi!$B$5:$B$7,MATCH(I4870,Asumsi!$A$5:$A$7,0))-H4870,0)</f>
        <v>499618</v>
      </c>
      <c r="R4870" s="46">
        <f>MIN(G4870,INDEX(Asumsi!$C$5:$C$7,MATCH(I4870,Asumsi!$A$5:$A$7,0)))</f>
        <v>0.01</v>
      </c>
      <c r="S4870" s="43">
        <f t="shared" si="614"/>
        <v>0</v>
      </c>
      <c r="T4870" s="45">
        <f t="shared" si="615"/>
        <v>0</v>
      </c>
      <c r="U4870" s="45">
        <f>IF(L4870=1,F4870*INDEX(Asumsi!$B$5:$B$7,MATCH(I4870,Asumsi!$A$5:$A$7,0))-F4870*R4870,0)</f>
        <v>499617.8</v>
      </c>
      <c r="V4870" s="45">
        <f>IF(S4870=1,U4870*(1-Asumsi!$B$10),U4870)</f>
        <v>499617.8</v>
      </c>
    </row>
    <row r="4871" spans="1:22" x14ac:dyDescent="0.35">
      <c r="A4871" s="43">
        <v>18145</v>
      </c>
      <c r="B4871" s="43" t="s">
        <v>202</v>
      </c>
      <c r="C4871" s="43" t="s">
        <v>943</v>
      </c>
      <c r="D4871" s="44">
        <v>40425</v>
      </c>
      <c r="E4871" s="43">
        <v>21</v>
      </c>
      <c r="F4871" s="43">
        <v>723960</v>
      </c>
      <c r="G4871" s="43">
        <v>0</v>
      </c>
      <c r="H4871" s="43">
        <v>0</v>
      </c>
      <c r="I4871" s="43" t="s">
        <v>77</v>
      </c>
      <c r="J4871" s="43" t="s">
        <v>134</v>
      </c>
      <c r="K4871" s="43">
        <f t="shared" si="608"/>
        <v>2010</v>
      </c>
      <c r="L4871" s="43">
        <f t="shared" si="609"/>
        <v>1</v>
      </c>
      <c r="M4871" s="43">
        <f t="shared" si="610"/>
        <v>0</v>
      </c>
      <c r="N4871" s="43">
        <f t="shared" si="611"/>
        <v>1</v>
      </c>
      <c r="O4871" s="43" t="str">
        <f t="shared" si="612"/>
        <v>A: 0%</v>
      </c>
      <c r="P4871" s="45">
        <f t="shared" si="613"/>
        <v>723960</v>
      </c>
      <c r="Q4871" s="45">
        <f>IF(L4871=1,F4871*INDEX(Asumsi!$B$5:$B$7,MATCH(I4871,Asumsi!$A$5:$A$7,0))-H4871,0)</f>
        <v>217188</v>
      </c>
      <c r="R4871" s="46">
        <f>MIN(G4871,INDEX(Asumsi!$C$5:$C$7,MATCH(I4871,Asumsi!$A$5:$A$7,0)))</f>
        <v>0</v>
      </c>
      <c r="S4871" s="43">
        <f t="shared" si="614"/>
        <v>0</v>
      </c>
      <c r="T4871" s="45">
        <f t="shared" si="615"/>
        <v>0</v>
      </c>
      <c r="U4871" s="45">
        <f>IF(L4871=1,F4871*INDEX(Asumsi!$B$5:$B$7,MATCH(I4871,Asumsi!$A$5:$A$7,0))-F4871*R4871,0)</f>
        <v>217188</v>
      </c>
      <c r="V4871" s="45">
        <f>IF(S4871=1,U4871*(1-Asumsi!$B$10),U4871)</f>
        <v>217188</v>
      </c>
    </row>
    <row r="4872" spans="1:22" x14ac:dyDescent="0.35">
      <c r="A4872" s="43">
        <v>18215</v>
      </c>
      <c r="B4872" s="43" t="s">
        <v>209</v>
      </c>
      <c r="C4872" s="43" t="s">
        <v>841</v>
      </c>
      <c r="D4872" s="44">
        <v>40440</v>
      </c>
      <c r="E4872" s="43">
        <v>29</v>
      </c>
      <c r="F4872" s="43">
        <v>1931640</v>
      </c>
      <c r="G4872" s="43">
        <v>0.09</v>
      </c>
      <c r="H4872" s="43">
        <v>173848</v>
      </c>
      <c r="I4872" s="43" t="s">
        <v>77</v>
      </c>
      <c r="J4872" s="43" t="s">
        <v>142</v>
      </c>
      <c r="K4872" s="43">
        <f t="shared" si="608"/>
        <v>2010</v>
      </c>
      <c r="L4872" s="43">
        <f t="shared" si="609"/>
        <v>0</v>
      </c>
      <c r="M4872" s="43">
        <f t="shared" si="610"/>
        <v>1</v>
      </c>
      <c r="N4872" s="43">
        <f t="shared" si="611"/>
        <v>1</v>
      </c>
      <c r="O4872" s="43" t="str">
        <f t="shared" si="612"/>
        <v>D: 7%+</v>
      </c>
      <c r="P4872" s="45">
        <f t="shared" si="613"/>
        <v>0</v>
      </c>
      <c r="Q4872" s="45">
        <f>IF(L4872=1,F4872*INDEX(Asumsi!$B$5:$B$7,MATCH(I4872,Asumsi!$A$5:$A$7,0))-H4872,0)</f>
        <v>0</v>
      </c>
      <c r="R4872" s="46">
        <f>MIN(G4872,INDEX(Asumsi!$C$5:$C$7,MATCH(I4872,Asumsi!$A$5:$A$7,0)))</f>
        <v>0.05</v>
      </c>
      <c r="S4872" s="43">
        <f t="shared" si="614"/>
        <v>1</v>
      </c>
      <c r="T4872" s="45">
        <f t="shared" si="615"/>
        <v>0</v>
      </c>
      <c r="U4872" s="45">
        <f>IF(L4872=1,F4872*INDEX(Asumsi!$B$5:$B$7,MATCH(I4872,Asumsi!$A$5:$A$7,0))-F4872*R4872,0)</f>
        <v>0</v>
      </c>
      <c r="V4872" s="45">
        <f>IF(S4872=1,U4872*(1-Asumsi!$B$10),U4872)</f>
        <v>0</v>
      </c>
    </row>
    <row r="4873" spans="1:22" x14ac:dyDescent="0.35">
      <c r="A4873" s="43">
        <v>18598</v>
      </c>
      <c r="B4873" s="43" t="s">
        <v>202</v>
      </c>
      <c r="C4873" s="43" t="s">
        <v>940</v>
      </c>
      <c r="D4873" s="44">
        <v>40396</v>
      </c>
      <c r="E4873" s="43">
        <v>24</v>
      </c>
      <c r="F4873" s="43">
        <v>699300</v>
      </c>
      <c r="G4873" s="43">
        <v>0.1</v>
      </c>
      <c r="H4873" s="43">
        <v>69930</v>
      </c>
      <c r="I4873" s="43" t="s">
        <v>76</v>
      </c>
      <c r="J4873" s="43" t="s">
        <v>138</v>
      </c>
      <c r="K4873" s="43">
        <f t="shared" si="608"/>
        <v>2010</v>
      </c>
      <c r="L4873" s="43">
        <f t="shared" si="609"/>
        <v>1</v>
      </c>
      <c r="M4873" s="43">
        <f t="shared" si="610"/>
        <v>0</v>
      </c>
      <c r="N4873" s="43">
        <f t="shared" si="611"/>
        <v>1</v>
      </c>
      <c r="O4873" s="43" t="str">
        <f t="shared" si="612"/>
        <v>D: 7%+</v>
      </c>
      <c r="P4873" s="45">
        <f t="shared" si="613"/>
        <v>629370</v>
      </c>
      <c r="Q4873" s="45">
        <f>IF(L4873=1,F4873*INDEX(Asumsi!$B$5:$B$7,MATCH(I4873,Asumsi!$A$5:$A$7,0))-H4873,0)</f>
        <v>139860</v>
      </c>
      <c r="R4873" s="46">
        <f>MIN(G4873,INDEX(Asumsi!$C$5:$C$7,MATCH(I4873,Asumsi!$A$5:$A$7,0)))</f>
        <v>0.05</v>
      </c>
      <c r="S4873" s="43">
        <f t="shared" si="614"/>
        <v>1</v>
      </c>
      <c r="T4873" s="45">
        <f t="shared" si="615"/>
        <v>34965</v>
      </c>
      <c r="U4873" s="45">
        <f>IF(L4873=1,F4873*INDEX(Asumsi!$B$5:$B$7,MATCH(I4873,Asumsi!$A$5:$A$7,0))-F4873*R4873,0)</f>
        <v>174825</v>
      </c>
      <c r="V4873" s="45">
        <f>IF(S4873=1,U4873*(1-Asumsi!$B$10),U4873)</f>
        <v>166083.75</v>
      </c>
    </row>
    <row r="4874" spans="1:22" x14ac:dyDescent="0.35">
      <c r="A4874" s="43">
        <v>19234</v>
      </c>
      <c r="B4874" s="43" t="s">
        <v>202</v>
      </c>
      <c r="C4874" s="43" t="s">
        <v>652</v>
      </c>
      <c r="D4874" s="44">
        <v>39837</v>
      </c>
      <c r="E4874" s="43">
        <v>24</v>
      </c>
      <c r="F4874" s="43">
        <v>719300</v>
      </c>
      <c r="G4874" s="43">
        <v>0.01</v>
      </c>
      <c r="H4874" s="43">
        <v>7193</v>
      </c>
      <c r="I4874" s="43" t="s">
        <v>76</v>
      </c>
      <c r="J4874" s="43" t="s">
        <v>141</v>
      </c>
      <c r="K4874" s="43">
        <f t="shared" si="608"/>
        <v>2009</v>
      </c>
      <c r="L4874" s="43">
        <f t="shared" si="609"/>
        <v>1</v>
      </c>
      <c r="M4874" s="43">
        <f t="shared" si="610"/>
        <v>0</v>
      </c>
      <c r="N4874" s="43">
        <f t="shared" si="611"/>
        <v>1</v>
      </c>
      <c r="O4874" s="43" t="str">
        <f t="shared" si="612"/>
        <v>B: 1-3%</v>
      </c>
      <c r="P4874" s="45">
        <f t="shared" si="613"/>
        <v>712107</v>
      </c>
      <c r="Q4874" s="45">
        <f>IF(L4874=1,F4874*INDEX(Asumsi!$B$5:$B$7,MATCH(I4874,Asumsi!$A$5:$A$7,0))-H4874,0)</f>
        <v>208597</v>
      </c>
      <c r="R4874" s="46">
        <f>MIN(G4874,INDEX(Asumsi!$C$5:$C$7,MATCH(I4874,Asumsi!$A$5:$A$7,0)))</f>
        <v>0.01</v>
      </c>
      <c r="S4874" s="43">
        <f t="shared" si="614"/>
        <v>0</v>
      </c>
      <c r="T4874" s="45">
        <f t="shared" si="615"/>
        <v>0</v>
      </c>
      <c r="U4874" s="45">
        <f>IF(L4874=1,F4874*INDEX(Asumsi!$B$5:$B$7,MATCH(I4874,Asumsi!$A$5:$A$7,0))-F4874*R4874,0)</f>
        <v>208597</v>
      </c>
      <c r="V4874" s="45">
        <f>IF(S4874=1,U4874*(1-Asumsi!$B$10),U4874)</f>
        <v>208597</v>
      </c>
    </row>
    <row r="4875" spans="1:22" x14ac:dyDescent="0.35">
      <c r="A4875" s="43">
        <v>19555</v>
      </c>
      <c r="B4875" s="43" t="s">
        <v>202</v>
      </c>
      <c r="C4875" s="43" t="s">
        <v>939</v>
      </c>
      <c r="D4875" s="44">
        <v>40220</v>
      </c>
      <c r="E4875" s="43">
        <v>36</v>
      </c>
      <c r="F4875" s="43">
        <v>492480</v>
      </c>
      <c r="G4875" s="43">
        <v>0.08</v>
      </c>
      <c r="H4875" s="43">
        <v>39398</v>
      </c>
      <c r="I4875" s="43" t="s">
        <v>76</v>
      </c>
      <c r="J4875" s="43" t="s">
        <v>145</v>
      </c>
      <c r="K4875" s="43">
        <f t="shared" si="608"/>
        <v>2010</v>
      </c>
      <c r="L4875" s="43">
        <f t="shared" si="609"/>
        <v>1</v>
      </c>
      <c r="M4875" s="43">
        <f t="shared" si="610"/>
        <v>0</v>
      </c>
      <c r="N4875" s="43">
        <f t="shared" si="611"/>
        <v>1</v>
      </c>
      <c r="O4875" s="43" t="str">
        <f t="shared" si="612"/>
        <v>D: 7%+</v>
      </c>
      <c r="P4875" s="45">
        <f t="shared" si="613"/>
        <v>453082</v>
      </c>
      <c r="Q4875" s="45">
        <f>IF(L4875=1,F4875*INDEX(Asumsi!$B$5:$B$7,MATCH(I4875,Asumsi!$A$5:$A$7,0))-H4875,0)</f>
        <v>108346</v>
      </c>
      <c r="R4875" s="46">
        <f>MIN(G4875,INDEX(Asumsi!$C$5:$C$7,MATCH(I4875,Asumsi!$A$5:$A$7,0)))</f>
        <v>0.05</v>
      </c>
      <c r="S4875" s="43">
        <f t="shared" si="614"/>
        <v>1</v>
      </c>
      <c r="T4875" s="45">
        <f t="shared" si="615"/>
        <v>14774.4</v>
      </c>
      <c r="U4875" s="45">
        <f>IF(L4875=1,F4875*INDEX(Asumsi!$B$5:$B$7,MATCH(I4875,Asumsi!$A$5:$A$7,0))-F4875*R4875,0)</f>
        <v>123120</v>
      </c>
      <c r="V4875" s="45">
        <f>IF(S4875=1,U4875*(1-Asumsi!$B$10),U4875)</f>
        <v>116964</v>
      </c>
    </row>
    <row r="4876" spans="1:22" x14ac:dyDescent="0.35">
      <c r="A4876" s="43">
        <v>19843</v>
      </c>
      <c r="B4876" s="43" t="s">
        <v>202</v>
      </c>
      <c r="C4876" s="43" t="s">
        <v>841</v>
      </c>
      <c r="D4876" s="44">
        <v>40388</v>
      </c>
      <c r="E4876" s="43">
        <v>33</v>
      </c>
      <c r="F4876" s="43">
        <v>8833302</v>
      </c>
      <c r="G4876" s="43">
        <v>0.02</v>
      </c>
      <c r="H4876" s="43">
        <v>176666</v>
      </c>
      <c r="I4876" s="43" t="s">
        <v>77</v>
      </c>
      <c r="J4876" s="43" t="s">
        <v>137</v>
      </c>
      <c r="K4876" s="43">
        <f t="shared" si="608"/>
        <v>2010</v>
      </c>
      <c r="L4876" s="43">
        <f t="shared" si="609"/>
        <v>1</v>
      </c>
      <c r="M4876" s="43">
        <f t="shared" si="610"/>
        <v>0</v>
      </c>
      <c r="N4876" s="43">
        <f t="shared" si="611"/>
        <v>1</v>
      </c>
      <c r="O4876" s="43" t="str">
        <f t="shared" si="612"/>
        <v>B: 1-3%</v>
      </c>
      <c r="P4876" s="45">
        <f t="shared" si="613"/>
        <v>8656636</v>
      </c>
      <c r="Q4876" s="45">
        <f>IF(L4876=1,F4876*INDEX(Asumsi!$B$5:$B$7,MATCH(I4876,Asumsi!$A$5:$A$7,0))-H4876,0)</f>
        <v>2473324.6</v>
      </c>
      <c r="R4876" s="46">
        <f>MIN(G4876,INDEX(Asumsi!$C$5:$C$7,MATCH(I4876,Asumsi!$A$5:$A$7,0)))</f>
        <v>0.02</v>
      </c>
      <c r="S4876" s="43">
        <f t="shared" si="614"/>
        <v>0</v>
      </c>
      <c r="T4876" s="45">
        <f t="shared" si="615"/>
        <v>0</v>
      </c>
      <c r="U4876" s="45">
        <f>IF(L4876=1,F4876*INDEX(Asumsi!$B$5:$B$7,MATCH(I4876,Asumsi!$A$5:$A$7,0))-F4876*R4876,0)</f>
        <v>2473324.56</v>
      </c>
      <c r="V4876" s="45">
        <f>IF(S4876=1,U4876*(1-Asumsi!$B$10),U4876)</f>
        <v>2473324.56</v>
      </c>
    </row>
    <row r="4877" spans="1:22" x14ac:dyDescent="0.35">
      <c r="A4877" s="43">
        <v>20646</v>
      </c>
      <c r="B4877" s="43" t="s">
        <v>202</v>
      </c>
      <c r="C4877" s="43" t="s">
        <v>943</v>
      </c>
      <c r="D4877" s="44">
        <v>40632</v>
      </c>
      <c r="E4877" s="43">
        <v>41</v>
      </c>
      <c r="F4877" s="43">
        <v>2408169</v>
      </c>
      <c r="G4877" s="43">
        <v>0.04</v>
      </c>
      <c r="H4877" s="43">
        <v>96327</v>
      </c>
      <c r="I4877" s="43" t="s">
        <v>77</v>
      </c>
      <c r="J4877" s="43" t="s">
        <v>137</v>
      </c>
      <c r="K4877" s="43">
        <f t="shared" si="608"/>
        <v>2011</v>
      </c>
      <c r="L4877" s="43">
        <f t="shared" si="609"/>
        <v>1</v>
      </c>
      <c r="M4877" s="43">
        <f t="shared" si="610"/>
        <v>0</v>
      </c>
      <c r="N4877" s="43">
        <f t="shared" si="611"/>
        <v>1</v>
      </c>
      <c r="O4877" s="43" t="str">
        <f t="shared" si="612"/>
        <v>C: 4-6%</v>
      </c>
      <c r="P4877" s="45">
        <f t="shared" si="613"/>
        <v>2311842</v>
      </c>
      <c r="Q4877" s="45">
        <f>IF(L4877=1,F4877*INDEX(Asumsi!$B$5:$B$7,MATCH(I4877,Asumsi!$A$5:$A$7,0))-H4877,0)</f>
        <v>626123.69999999995</v>
      </c>
      <c r="R4877" s="46">
        <f>MIN(G4877,INDEX(Asumsi!$C$5:$C$7,MATCH(I4877,Asumsi!$A$5:$A$7,0)))</f>
        <v>0.04</v>
      </c>
      <c r="S4877" s="43">
        <f t="shared" si="614"/>
        <v>0</v>
      </c>
      <c r="T4877" s="45">
        <f t="shared" si="615"/>
        <v>0</v>
      </c>
      <c r="U4877" s="45">
        <f>IF(L4877=1,F4877*INDEX(Asumsi!$B$5:$B$7,MATCH(I4877,Asumsi!$A$5:$A$7,0))-F4877*R4877,0)</f>
        <v>626123.93999999994</v>
      </c>
      <c r="V4877" s="45">
        <f>IF(S4877=1,U4877*(1-Asumsi!$B$10),U4877)</f>
        <v>626123.93999999994</v>
      </c>
    </row>
    <row r="4878" spans="1:22" x14ac:dyDescent="0.35">
      <c r="A4878" s="43">
        <v>21222</v>
      </c>
      <c r="B4878" s="43" t="s">
        <v>209</v>
      </c>
      <c r="C4878" s="43" t="s">
        <v>939</v>
      </c>
      <c r="D4878" s="44">
        <v>39847</v>
      </c>
      <c r="E4878" s="43">
        <v>36</v>
      </c>
      <c r="F4878" s="43">
        <v>362780</v>
      </c>
      <c r="G4878" s="43">
        <v>0.1</v>
      </c>
      <c r="H4878" s="43">
        <v>36278</v>
      </c>
      <c r="I4878" s="43" t="s">
        <v>75</v>
      </c>
      <c r="J4878" s="43" t="s">
        <v>144</v>
      </c>
      <c r="K4878" s="43">
        <f t="shared" si="608"/>
        <v>2009</v>
      </c>
      <c r="L4878" s="43">
        <f t="shared" si="609"/>
        <v>0</v>
      </c>
      <c r="M4878" s="43">
        <f t="shared" si="610"/>
        <v>1</v>
      </c>
      <c r="N4878" s="43">
        <f t="shared" si="611"/>
        <v>1</v>
      </c>
      <c r="O4878" s="43" t="str">
        <f t="shared" si="612"/>
        <v>D: 7%+</v>
      </c>
      <c r="P4878" s="45">
        <f t="shared" si="613"/>
        <v>0</v>
      </c>
      <c r="Q4878" s="45">
        <f>IF(L4878=1,F4878*INDEX(Asumsi!$B$5:$B$7,MATCH(I4878,Asumsi!$A$5:$A$7,0))-H4878,0)</f>
        <v>0</v>
      </c>
      <c r="R4878" s="46">
        <f>MIN(G4878,INDEX(Asumsi!$C$5:$C$7,MATCH(I4878,Asumsi!$A$5:$A$7,0)))</f>
        <v>0.03</v>
      </c>
      <c r="S4878" s="43">
        <f t="shared" si="614"/>
        <v>1</v>
      </c>
      <c r="T4878" s="45">
        <f t="shared" si="615"/>
        <v>0</v>
      </c>
      <c r="U4878" s="45">
        <f>IF(L4878=1,F4878*INDEX(Asumsi!$B$5:$B$7,MATCH(I4878,Asumsi!$A$5:$A$7,0))-F4878*R4878,0)</f>
        <v>0</v>
      </c>
      <c r="V4878" s="45">
        <f>IF(S4878=1,U4878*(1-Asumsi!$B$10),U4878)</f>
        <v>0</v>
      </c>
    </row>
    <row r="4879" spans="1:22" x14ac:dyDescent="0.35">
      <c r="A4879" s="43">
        <v>22755</v>
      </c>
      <c r="B4879" s="43" t="s">
        <v>202</v>
      </c>
      <c r="C4879" s="43" t="s">
        <v>940</v>
      </c>
      <c r="D4879" s="44">
        <v>39902</v>
      </c>
      <c r="E4879" s="43">
        <v>35</v>
      </c>
      <c r="F4879" s="43">
        <v>375680</v>
      </c>
      <c r="G4879" s="43">
        <v>0</v>
      </c>
      <c r="H4879" s="43">
        <v>0</v>
      </c>
      <c r="I4879" s="43" t="s">
        <v>76</v>
      </c>
      <c r="J4879" s="43" t="s">
        <v>138</v>
      </c>
      <c r="K4879" s="43">
        <f t="shared" si="608"/>
        <v>2009</v>
      </c>
      <c r="L4879" s="43">
        <f t="shared" si="609"/>
        <v>1</v>
      </c>
      <c r="M4879" s="43">
        <f t="shared" si="610"/>
        <v>0</v>
      </c>
      <c r="N4879" s="43">
        <f t="shared" si="611"/>
        <v>1</v>
      </c>
      <c r="O4879" s="43" t="str">
        <f t="shared" si="612"/>
        <v>A: 0%</v>
      </c>
      <c r="P4879" s="45">
        <f t="shared" si="613"/>
        <v>375680</v>
      </c>
      <c r="Q4879" s="45">
        <f>IF(L4879=1,F4879*INDEX(Asumsi!$B$5:$B$7,MATCH(I4879,Asumsi!$A$5:$A$7,0))-H4879,0)</f>
        <v>112704</v>
      </c>
      <c r="R4879" s="46">
        <f>MIN(G4879,INDEX(Asumsi!$C$5:$C$7,MATCH(I4879,Asumsi!$A$5:$A$7,0)))</f>
        <v>0</v>
      </c>
      <c r="S4879" s="43">
        <f t="shared" si="614"/>
        <v>0</v>
      </c>
      <c r="T4879" s="45">
        <f t="shared" si="615"/>
        <v>0</v>
      </c>
      <c r="U4879" s="45">
        <f>IF(L4879=1,F4879*INDEX(Asumsi!$B$5:$B$7,MATCH(I4879,Asumsi!$A$5:$A$7,0))-F4879*R4879,0)</f>
        <v>112704</v>
      </c>
      <c r="V4879" s="45">
        <f>IF(S4879=1,U4879*(1-Asumsi!$B$10),U4879)</f>
        <v>112704</v>
      </c>
    </row>
    <row r="4880" spans="1:22" x14ac:dyDescent="0.35">
      <c r="A4880" s="43">
        <v>23136</v>
      </c>
      <c r="B4880" s="43" t="s">
        <v>202</v>
      </c>
      <c r="C4880" s="43" t="s">
        <v>946</v>
      </c>
      <c r="D4880" s="44">
        <v>40081</v>
      </c>
      <c r="E4880" s="43">
        <v>41</v>
      </c>
      <c r="F4880" s="43">
        <v>18625040</v>
      </c>
      <c r="G4880" s="43">
        <v>0.01</v>
      </c>
      <c r="H4880" s="43">
        <v>186250</v>
      </c>
      <c r="I4880" s="43" t="s">
        <v>75</v>
      </c>
      <c r="J4880" s="43" t="s">
        <v>135</v>
      </c>
      <c r="K4880" s="43">
        <f t="shared" si="608"/>
        <v>2009</v>
      </c>
      <c r="L4880" s="43">
        <f t="shared" si="609"/>
        <v>1</v>
      </c>
      <c r="M4880" s="43">
        <f t="shared" si="610"/>
        <v>0</v>
      </c>
      <c r="N4880" s="43">
        <f t="shared" si="611"/>
        <v>1</v>
      </c>
      <c r="O4880" s="43" t="str">
        <f t="shared" si="612"/>
        <v>B: 1-3%</v>
      </c>
      <c r="P4880" s="45">
        <f t="shared" si="613"/>
        <v>18438790</v>
      </c>
      <c r="Q4880" s="45">
        <f>IF(L4880=1,F4880*INDEX(Asumsi!$B$5:$B$7,MATCH(I4880,Asumsi!$A$5:$A$7,0))-H4880,0)</f>
        <v>5401262</v>
      </c>
      <c r="R4880" s="46">
        <f>MIN(G4880,INDEX(Asumsi!$C$5:$C$7,MATCH(I4880,Asumsi!$A$5:$A$7,0)))</f>
        <v>0.01</v>
      </c>
      <c r="S4880" s="43">
        <f t="shared" si="614"/>
        <v>0</v>
      </c>
      <c r="T4880" s="45">
        <f t="shared" si="615"/>
        <v>0</v>
      </c>
      <c r="U4880" s="45">
        <f>IF(L4880=1,F4880*INDEX(Asumsi!$B$5:$B$7,MATCH(I4880,Asumsi!$A$5:$A$7,0))-F4880*R4880,0)</f>
        <v>5401261.5999999996</v>
      </c>
      <c r="V4880" s="45">
        <f>IF(S4880=1,U4880*(1-Asumsi!$B$10),U4880)</f>
        <v>5401261.5999999996</v>
      </c>
    </row>
    <row r="4881" spans="1:22" x14ac:dyDescent="0.35">
      <c r="A4881" s="43">
        <v>23685</v>
      </c>
      <c r="B4881" s="43" t="s">
        <v>202</v>
      </c>
      <c r="C4881" s="43" t="s">
        <v>652</v>
      </c>
      <c r="D4881" s="44">
        <v>41089</v>
      </c>
      <c r="E4881" s="43">
        <v>46</v>
      </c>
      <c r="F4881" s="43">
        <v>15857124</v>
      </c>
      <c r="G4881" s="43">
        <v>0.08</v>
      </c>
      <c r="H4881" s="43">
        <v>1268570</v>
      </c>
      <c r="I4881" s="43" t="s">
        <v>77</v>
      </c>
      <c r="J4881" s="43" t="s">
        <v>137</v>
      </c>
      <c r="K4881" s="43">
        <f t="shared" si="608"/>
        <v>2012</v>
      </c>
      <c r="L4881" s="43">
        <f t="shared" si="609"/>
        <v>1</v>
      </c>
      <c r="M4881" s="43">
        <f t="shared" si="610"/>
        <v>0</v>
      </c>
      <c r="N4881" s="43">
        <f t="shared" si="611"/>
        <v>1</v>
      </c>
      <c r="O4881" s="43" t="str">
        <f t="shared" si="612"/>
        <v>D: 7%+</v>
      </c>
      <c r="P4881" s="45">
        <f t="shared" si="613"/>
        <v>14588554</v>
      </c>
      <c r="Q4881" s="45">
        <f>IF(L4881=1,F4881*INDEX(Asumsi!$B$5:$B$7,MATCH(I4881,Asumsi!$A$5:$A$7,0))-H4881,0)</f>
        <v>3488567.2</v>
      </c>
      <c r="R4881" s="46">
        <f>MIN(G4881,INDEX(Asumsi!$C$5:$C$7,MATCH(I4881,Asumsi!$A$5:$A$7,0)))</f>
        <v>0.05</v>
      </c>
      <c r="S4881" s="43">
        <f t="shared" si="614"/>
        <v>1</v>
      </c>
      <c r="T4881" s="45">
        <f t="shared" si="615"/>
        <v>475713.72</v>
      </c>
      <c r="U4881" s="45">
        <f>IF(L4881=1,F4881*INDEX(Asumsi!$B$5:$B$7,MATCH(I4881,Asumsi!$A$5:$A$7,0))-F4881*R4881,0)</f>
        <v>3964281</v>
      </c>
      <c r="V4881" s="45">
        <f>IF(S4881=1,U4881*(1-Asumsi!$B$10),U4881)</f>
        <v>3766066.9499999997</v>
      </c>
    </row>
    <row r="4882" spans="1:22" x14ac:dyDescent="0.35">
      <c r="A4882" s="43">
        <v>23745</v>
      </c>
      <c r="B4882" s="43" t="s">
        <v>202</v>
      </c>
      <c r="C4882" s="43" t="s">
        <v>931</v>
      </c>
      <c r="D4882" s="44">
        <v>41248</v>
      </c>
      <c r="E4882" s="43">
        <v>12</v>
      </c>
      <c r="F4882" s="43">
        <v>1431600</v>
      </c>
      <c r="G4882" s="43">
        <v>0.06</v>
      </c>
      <c r="H4882" s="43">
        <v>85896</v>
      </c>
      <c r="I4882" s="43" t="s">
        <v>75</v>
      </c>
      <c r="J4882" s="43" t="s">
        <v>144</v>
      </c>
      <c r="K4882" s="43">
        <f t="shared" si="608"/>
        <v>2012</v>
      </c>
      <c r="L4882" s="43">
        <f t="shared" si="609"/>
        <v>1</v>
      </c>
      <c r="M4882" s="43">
        <f t="shared" si="610"/>
        <v>0</v>
      </c>
      <c r="N4882" s="43">
        <f t="shared" si="611"/>
        <v>1</v>
      </c>
      <c r="O4882" s="43" t="str">
        <f t="shared" si="612"/>
        <v>C: 4-6%</v>
      </c>
      <c r="P4882" s="45">
        <f t="shared" si="613"/>
        <v>1345704</v>
      </c>
      <c r="Q4882" s="45">
        <f>IF(L4882=1,F4882*INDEX(Asumsi!$B$5:$B$7,MATCH(I4882,Asumsi!$A$5:$A$7,0))-H4882,0)</f>
        <v>343584</v>
      </c>
      <c r="R4882" s="46">
        <f>MIN(G4882,INDEX(Asumsi!$C$5:$C$7,MATCH(I4882,Asumsi!$A$5:$A$7,0)))</f>
        <v>0.03</v>
      </c>
      <c r="S4882" s="43">
        <f t="shared" si="614"/>
        <v>1</v>
      </c>
      <c r="T4882" s="45">
        <f t="shared" si="615"/>
        <v>42948</v>
      </c>
      <c r="U4882" s="45">
        <f>IF(L4882=1,F4882*INDEX(Asumsi!$B$5:$B$7,MATCH(I4882,Asumsi!$A$5:$A$7,0))-F4882*R4882,0)</f>
        <v>386532</v>
      </c>
      <c r="V4882" s="45">
        <f>IF(S4882=1,U4882*(1-Asumsi!$B$10),U4882)</f>
        <v>367205.39999999997</v>
      </c>
    </row>
    <row r="4883" spans="1:22" x14ac:dyDescent="0.35">
      <c r="A4883" s="43">
        <v>25571</v>
      </c>
      <c r="B4883" s="43" t="s">
        <v>202</v>
      </c>
      <c r="C4883" s="43" t="s">
        <v>353</v>
      </c>
      <c r="D4883" s="44">
        <v>41139</v>
      </c>
      <c r="E4883" s="43">
        <v>42</v>
      </c>
      <c r="F4883" s="43">
        <v>7498000</v>
      </c>
      <c r="G4883" s="43">
        <v>0.08</v>
      </c>
      <c r="H4883" s="43">
        <v>599840</v>
      </c>
      <c r="I4883" s="43" t="s">
        <v>76</v>
      </c>
      <c r="J4883" s="43" t="s">
        <v>140</v>
      </c>
      <c r="K4883" s="43">
        <f t="shared" si="608"/>
        <v>2012</v>
      </c>
      <c r="L4883" s="43">
        <f t="shared" si="609"/>
        <v>1</v>
      </c>
      <c r="M4883" s="43">
        <f t="shared" si="610"/>
        <v>0</v>
      </c>
      <c r="N4883" s="43">
        <f t="shared" si="611"/>
        <v>1</v>
      </c>
      <c r="O4883" s="43" t="str">
        <f t="shared" si="612"/>
        <v>D: 7%+</v>
      </c>
      <c r="P4883" s="45">
        <f t="shared" si="613"/>
        <v>6898160</v>
      </c>
      <c r="Q4883" s="45">
        <f>IF(L4883=1,F4883*INDEX(Asumsi!$B$5:$B$7,MATCH(I4883,Asumsi!$A$5:$A$7,0))-H4883,0)</f>
        <v>1649560</v>
      </c>
      <c r="R4883" s="46">
        <f>MIN(G4883,INDEX(Asumsi!$C$5:$C$7,MATCH(I4883,Asumsi!$A$5:$A$7,0)))</f>
        <v>0.05</v>
      </c>
      <c r="S4883" s="43">
        <f t="shared" si="614"/>
        <v>1</v>
      </c>
      <c r="T4883" s="45">
        <f t="shared" si="615"/>
        <v>224940</v>
      </c>
      <c r="U4883" s="45">
        <f>IF(L4883=1,F4883*INDEX(Asumsi!$B$5:$B$7,MATCH(I4883,Asumsi!$A$5:$A$7,0))-F4883*R4883,0)</f>
        <v>1874500</v>
      </c>
      <c r="V4883" s="45">
        <f>IF(S4883=1,U4883*(1-Asumsi!$B$10),U4883)</f>
        <v>1780775</v>
      </c>
    </row>
    <row r="4884" spans="1:22" x14ac:dyDescent="0.35">
      <c r="A4884" s="43">
        <v>26053</v>
      </c>
      <c r="B4884" s="43" t="s">
        <v>202</v>
      </c>
      <c r="C4884" s="43" t="s">
        <v>652</v>
      </c>
      <c r="D4884" s="44">
        <v>40932</v>
      </c>
      <c r="E4884" s="43">
        <v>48</v>
      </c>
      <c r="F4884" s="43">
        <v>1757500</v>
      </c>
      <c r="G4884" s="43">
        <v>7.0000000000000007E-2</v>
      </c>
      <c r="H4884" s="43">
        <v>123025</v>
      </c>
      <c r="I4884" s="43" t="s">
        <v>76</v>
      </c>
      <c r="J4884" s="43" t="s">
        <v>145</v>
      </c>
      <c r="K4884" s="43">
        <f t="shared" si="608"/>
        <v>2012</v>
      </c>
      <c r="L4884" s="43">
        <f t="shared" si="609"/>
        <v>1</v>
      </c>
      <c r="M4884" s="43">
        <f t="shared" si="610"/>
        <v>0</v>
      </c>
      <c r="N4884" s="43">
        <f t="shared" si="611"/>
        <v>1</v>
      </c>
      <c r="O4884" s="43" t="str">
        <f t="shared" si="612"/>
        <v>D: 7%+</v>
      </c>
      <c r="P4884" s="45">
        <f t="shared" si="613"/>
        <v>1634475</v>
      </c>
      <c r="Q4884" s="45">
        <f>IF(L4884=1,F4884*INDEX(Asumsi!$B$5:$B$7,MATCH(I4884,Asumsi!$A$5:$A$7,0))-H4884,0)</f>
        <v>404225</v>
      </c>
      <c r="R4884" s="46">
        <f>MIN(G4884,INDEX(Asumsi!$C$5:$C$7,MATCH(I4884,Asumsi!$A$5:$A$7,0)))</f>
        <v>0.05</v>
      </c>
      <c r="S4884" s="43">
        <f t="shared" si="614"/>
        <v>1</v>
      </c>
      <c r="T4884" s="45">
        <f t="shared" si="615"/>
        <v>35150.000000000007</v>
      </c>
      <c r="U4884" s="45">
        <f>IF(L4884=1,F4884*INDEX(Asumsi!$B$5:$B$7,MATCH(I4884,Asumsi!$A$5:$A$7,0))-F4884*R4884,0)</f>
        <v>439375</v>
      </c>
      <c r="V4884" s="45">
        <f>IF(S4884=1,U4884*(1-Asumsi!$B$10),U4884)</f>
        <v>417406.25</v>
      </c>
    </row>
    <row r="4885" spans="1:22" x14ac:dyDescent="0.35">
      <c r="A4885" s="43">
        <v>26277</v>
      </c>
      <c r="B4885" s="43" t="s">
        <v>202</v>
      </c>
      <c r="C4885" s="43" t="s">
        <v>942</v>
      </c>
      <c r="D4885" s="44">
        <v>40721</v>
      </c>
      <c r="E4885" s="43">
        <v>17</v>
      </c>
      <c r="F4885" s="43">
        <v>1755620</v>
      </c>
      <c r="G4885" s="43">
        <v>0.02</v>
      </c>
      <c r="H4885" s="43">
        <v>35112</v>
      </c>
      <c r="I4885" s="43" t="s">
        <v>77</v>
      </c>
      <c r="J4885" s="43" t="s">
        <v>142</v>
      </c>
      <c r="K4885" s="43">
        <f t="shared" si="608"/>
        <v>2011</v>
      </c>
      <c r="L4885" s="43">
        <f t="shared" si="609"/>
        <v>1</v>
      </c>
      <c r="M4885" s="43">
        <f t="shared" si="610"/>
        <v>0</v>
      </c>
      <c r="N4885" s="43">
        <f t="shared" si="611"/>
        <v>1</v>
      </c>
      <c r="O4885" s="43" t="str">
        <f t="shared" si="612"/>
        <v>B: 1-3%</v>
      </c>
      <c r="P4885" s="45">
        <f t="shared" si="613"/>
        <v>1720508</v>
      </c>
      <c r="Q4885" s="45">
        <f>IF(L4885=1,F4885*INDEX(Asumsi!$B$5:$B$7,MATCH(I4885,Asumsi!$A$5:$A$7,0))-H4885,0)</f>
        <v>491574</v>
      </c>
      <c r="R4885" s="46">
        <f>MIN(G4885,INDEX(Asumsi!$C$5:$C$7,MATCH(I4885,Asumsi!$A$5:$A$7,0)))</f>
        <v>0.02</v>
      </c>
      <c r="S4885" s="43">
        <f t="shared" si="614"/>
        <v>0</v>
      </c>
      <c r="T4885" s="45">
        <f t="shared" si="615"/>
        <v>0</v>
      </c>
      <c r="U4885" s="45">
        <f>IF(L4885=1,F4885*INDEX(Asumsi!$B$5:$B$7,MATCH(I4885,Asumsi!$A$5:$A$7,0))-F4885*R4885,0)</f>
        <v>491573.6</v>
      </c>
      <c r="V4885" s="45">
        <f>IF(S4885=1,U4885*(1-Asumsi!$B$10),U4885)</f>
        <v>491573.6</v>
      </c>
    </row>
    <row r="4886" spans="1:22" x14ac:dyDescent="0.35">
      <c r="A4886" s="43">
        <v>26374</v>
      </c>
      <c r="B4886" s="43" t="s">
        <v>202</v>
      </c>
      <c r="C4886" s="43" t="s">
        <v>942</v>
      </c>
      <c r="D4886" s="44">
        <v>40122</v>
      </c>
      <c r="E4886" s="43">
        <v>5</v>
      </c>
      <c r="F4886" s="43">
        <v>181883</v>
      </c>
      <c r="G4886" s="43">
        <v>0.05</v>
      </c>
      <c r="H4886" s="43">
        <v>9094</v>
      </c>
      <c r="I4886" s="43" t="s">
        <v>77</v>
      </c>
      <c r="J4886" s="43" t="s">
        <v>137</v>
      </c>
      <c r="K4886" s="43">
        <f t="shared" si="608"/>
        <v>2009</v>
      </c>
      <c r="L4886" s="43">
        <f t="shared" si="609"/>
        <v>1</v>
      </c>
      <c r="M4886" s="43">
        <f t="shared" si="610"/>
        <v>0</v>
      </c>
      <c r="N4886" s="43">
        <f t="shared" si="611"/>
        <v>1</v>
      </c>
      <c r="O4886" s="43" t="str">
        <f t="shared" si="612"/>
        <v>C: 4-6%</v>
      </c>
      <c r="P4886" s="45">
        <f t="shared" si="613"/>
        <v>172789</v>
      </c>
      <c r="Q4886" s="45">
        <f>IF(L4886=1,F4886*INDEX(Asumsi!$B$5:$B$7,MATCH(I4886,Asumsi!$A$5:$A$7,0))-H4886,0)</f>
        <v>45470.9</v>
      </c>
      <c r="R4886" s="46">
        <f>MIN(G4886,INDEX(Asumsi!$C$5:$C$7,MATCH(I4886,Asumsi!$A$5:$A$7,0)))</f>
        <v>0.05</v>
      </c>
      <c r="S4886" s="43">
        <f t="shared" si="614"/>
        <v>0</v>
      </c>
      <c r="T4886" s="45">
        <f t="shared" si="615"/>
        <v>0</v>
      </c>
      <c r="U4886" s="45">
        <f>IF(L4886=1,F4886*INDEX(Asumsi!$B$5:$B$7,MATCH(I4886,Asumsi!$A$5:$A$7,0))-F4886*R4886,0)</f>
        <v>45470.75</v>
      </c>
      <c r="V4886" s="45">
        <f>IF(S4886=1,U4886*(1-Asumsi!$B$10),U4886)</f>
        <v>45470.75</v>
      </c>
    </row>
    <row r="4887" spans="1:22" x14ac:dyDescent="0.35">
      <c r="A4887" s="43">
        <v>26944</v>
      </c>
      <c r="B4887" s="43" t="s">
        <v>202</v>
      </c>
      <c r="C4887" s="43" t="s">
        <v>440</v>
      </c>
      <c r="D4887" s="44">
        <v>40124</v>
      </c>
      <c r="E4887" s="43">
        <v>6</v>
      </c>
      <c r="F4887" s="43">
        <v>907740</v>
      </c>
      <c r="G4887" s="43">
        <v>0.02</v>
      </c>
      <c r="H4887" s="43">
        <v>18155</v>
      </c>
      <c r="I4887" s="43" t="s">
        <v>77</v>
      </c>
      <c r="J4887" s="43" t="s">
        <v>142</v>
      </c>
      <c r="K4887" s="43">
        <f t="shared" si="608"/>
        <v>2009</v>
      </c>
      <c r="L4887" s="43">
        <f t="shared" si="609"/>
        <v>1</v>
      </c>
      <c r="M4887" s="43">
        <f t="shared" si="610"/>
        <v>0</v>
      </c>
      <c r="N4887" s="43">
        <f t="shared" si="611"/>
        <v>1</v>
      </c>
      <c r="O4887" s="43" t="str">
        <f t="shared" si="612"/>
        <v>B: 1-3%</v>
      </c>
      <c r="P4887" s="45">
        <f t="shared" si="613"/>
        <v>889585</v>
      </c>
      <c r="Q4887" s="45">
        <f>IF(L4887=1,F4887*INDEX(Asumsi!$B$5:$B$7,MATCH(I4887,Asumsi!$A$5:$A$7,0))-H4887,0)</f>
        <v>254167</v>
      </c>
      <c r="R4887" s="46">
        <f>MIN(G4887,INDEX(Asumsi!$C$5:$C$7,MATCH(I4887,Asumsi!$A$5:$A$7,0)))</f>
        <v>0.02</v>
      </c>
      <c r="S4887" s="43">
        <f t="shared" si="614"/>
        <v>0</v>
      </c>
      <c r="T4887" s="45">
        <f t="shared" si="615"/>
        <v>0</v>
      </c>
      <c r="U4887" s="45">
        <f>IF(L4887=1,F4887*INDEX(Asumsi!$B$5:$B$7,MATCH(I4887,Asumsi!$A$5:$A$7,0))-F4887*R4887,0)</f>
        <v>254167.2</v>
      </c>
      <c r="V4887" s="45">
        <f>IF(S4887=1,U4887*(1-Asumsi!$B$10),U4887)</f>
        <v>254167.2</v>
      </c>
    </row>
    <row r="4888" spans="1:22" x14ac:dyDescent="0.35">
      <c r="A4888" s="43">
        <v>27013</v>
      </c>
      <c r="B4888" s="43" t="s">
        <v>202</v>
      </c>
      <c r="C4888" s="43" t="s">
        <v>940</v>
      </c>
      <c r="D4888" s="44">
        <v>39999</v>
      </c>
      <c r="E4888" s="43">
        <v>28</v>
      </c>
      <c r="F4888" s="43">
        <v>4464300</v>
      </c>
      <c r="G4888" s="43">
        <v>0.05</v>
      </c>
      <c r="H4888" s="43">
        <v>223215</v>
      </c>
      <c r="I4888" s="43" t="s">
        <v>76</v>
      </c>
      <c r="J4888" s="43" t="s">
        <v>140</v>
      </c>
      <c r="K4888" s="43">
        <f t="shared" si="608"/>
        <v>2009</v>
      </c>
      <c r="L4888" s="43">
        <f t="shared" si="609"/>
        <v>1</v>
      </c>
      <c r="M4888" s="43">
        <f t="shared" si="610"/>
        <v>0</v>
      </c>
      <c r="N4888" s="43">
        <f t="shared" si="611"/>
        <v>1</v>
      </c>
      <c r="O4888" s="43" t="str">
        <f t="shared" si="612"/>
        <v>C: 4-6%</v>
      </c>
      <c r="P4888" s="45">
        <f t="shared" si="613"/>
        <v>4241085</v>
      </c>
      <c r="Q4888" s="45">
        <f>IF(L4888=1,F4888*INDEX(Asumsi!$B$5:$B$7,MATCH(I4888,Asumsi!$A$5:$A$7,0))-H4888,0)</f>
        <v>1116075</v>
      </c>
      <c r="R4888" s="46">
        <f>MIN(G4888,INDEX(Asumsi!$C$5:$C$7,MATCH(I4888,Asumsi!$A$5:$A$7,0)))</f>
        <v>0.05</v>
      </c>
      <c r="S4888" s="43">
        <f t="shared" si="614"/>
        <v>0</v>
      </c>
      <c r="T4888" s="45">
        <f t="shared" si="615"/>
        <v>0</v>
      </c>
      <c r="U4888" s="45">
        <f>IF(L4888=1,F4888*INDEX(Asumsi!$B$5:$B$7,MATCH(I4888,Asumsi!$A$5:$A$7,0))-F4888*R4888,0)</f>
        <v>1116075</v>
      </c>
      <c r="V4888" s="45">
        <f>IF(S4888=1,U4888*(1-Asumsi!$B$10),U4888)</f>
        <v>1116075</v>
      </c>
    </row>
    <row r="4889" spans="1:22" x14ac:dyDescent="0.35">
      <c r="A4889" s="43">
        <v>27904</v>
      </c>
      <c r="B4889" s="43" t="s">
        <v>202</v>
      </c>
      <c r="C4889" s="43" t="s">
        <v>309</v>
      </c>
      <c r="D4889" s="44">
        <v>40789</v>
      </c>
      <c r="E4889" s="43">
        <v>8</v>
      </c>
      <c r="F4889" s="43">
        <v>921179</v>
      </c>
      <c r="G4889" s="43">
        <v>0.02</v>
      </c>
      <c r="H4889" s="43">
        <v>18424</v>
      </c>
      <c r="I4889" s="43" t="s">
        <v>77</v>
      </c>
      <c r="J4889" s="43" t="s">
        <v>137</v>
      </c>
      <c r="K4889" s="43">
        <f t="shared" si="608"/>
        <v>2011</v>
      </c>
      <c r="L4889" s="43">
        <f t="shared" si="609"/>
        <v>1</v>
      </c>
      <c r="M4889" s="43">
        <f t="shared" si="610"/>
        <v>0</v>
      </c>
      <c r="N4889" s="43">
        <f t="shared" si="611"/>
        <v>1</v>
      </c>
      <c r="O4889" s="43" t="str">
        <f t="shared" si="612"/>
        <v>B: 1-3%</v>
      </c>
      <c r="P4889" s="45">
        <f t="shared" si="613"/>
        <v>902755</v>
      </c>
      <c r="Q4889" s="45">
        <f>IF(L4889=1,F4889*INDEX(Asumsi!$B$5:$B$7,MATCH(I4889,Asumsi!$A$5:$A$7,0))-H4889,0)</f>
        <v>257929.7</v>
      </c>
      <c r="R4889" s="46">
        <f>MIN(G4889,INDEX(Asumsi!$C$5:$C$7,MATCH(I4889,Asumsi!$A$5:$A$7,0)))</f>
        <v>0.02</v>
      </c>
      <c r="S4889" s="43">
        <f t="shared" si="614"/>
        <v>0</v>
      </c>
      <c r="T4889" s="45">
        <f t="shared" si="615"/>
        <v>0</v>
      </c>
      <c r="U4889" s="45">
        <f>IF(L4889=1,F4889*INDEX(Asumsi!$B$5:$B$7,MATCH(I4889,Asumsi!$A$5:$A$7,0))-F4889*R4889,0)</f>
        <v>257930.12</v>
      </c>
      <c r="V4889" s="45">
        <f>IF(S4889=1,U4889*(1-Asumsi!$B$10),U4889)</f>
        <v>257930.12</v>
      </c>
    </row>
    <row r="4890" spans="1:22" x14ac:dyDescent="0.35">
      <c r="A4890" s="43">
        <v>29767</v>
      </c>
      <c r="B4890" s="43" t="s">
        <v>202</v>
      </c>
      <c r="C4890" s="43" t="s">
        <v>440</v>
      </c>
      <c r="D4890" s="44">
        <v>40579</v>
      </c>
      <c r="E4890" s="43">
        <v>48</v>
      </c>
      <c r="F4890" s="43">
        <v>8306120</v>
      </c>
      <c r="G4890" s="43">
        <v>0.06</v>
      </c>
      <c r="H4890" s="43">
        <v>498367</v>
      </c>
      <c r="I4890" s="43" t="s">
        <v>76</v>
      </c>
      <c r="J4890" s="43" t="s">
        <v>141</v>
      </c>
      <c r="K4890" s="43">
        <f t="shared" si="608"/>
        <v>2011</v>
      </c>
      <c r="L4890" s="43">
        <f t="shared" si="609"/>
        <v>1</v>
      </c>
      <c r="M4890" s="43">
        <f t="shared" si="610"/>
        <v>0</v>
      </c>
      <c r="N4890" s="43">
        <f t="shared" si="611"/>
        <v>1</v>
      </c>
      <c r="O4890" s="43" t="str">
        <f t="shared" si="612"/>
        <v>C: 4-6%</v>
      </c>
      <c r="P4890" s="45">
        <f t="shared" si="613"/>
        <v>7807753</v>
      </c>
      <c r="Q4890" s="45">
        <f>IF(L4890=1,F4890*INDEX(Asumsi!$B$5:$B$7,MATCH(I4890,Asumsi!$A$5:$A$7,0))-H4890,0)</f>
        <v>1993469</v>
      </c>
      <c r="R4890" s="46">
        <f>MIN(G4890,INDEX(Asumsi!$C$5:$C$7,MATCH(I4890,Asumsi!$A$5:$A$7,0)))</f>
        <v>0.05</v>
      </c>
      <c r="S4890" s="43">
        <f t="shared" si="614"/>
        <v>1</v>
      </c>
      <c r="T4890" s="45">
        <f t="shared" si="615"/>
        <v>83061.199999999953</v>
      </c>
      <c r="U4890" s="45">
        <f>IF(L4890=1,F4890*INDEX(Asumsi!$B$5:$B$7,MATCH(I4890,Asumsi!$A$5:$A$7,0))-F4890*R4890,0)</f>
        <v>2076530</v>
      </c>
      <c r="V4890" s="45">
        <f>IF(S4890=1,U4890*(1-Asumsi!$B$10),U4890)</f>
        <v>1972703.5</v>
      </c>
    </row>
    <row r="4891" spans="1:22" x14ac:dyDescent="0.35">
      <c r="A4891" s="43">
        <v>29826</v>
      </c>
      <c r="B4891" s="43" t="s">
        <v>202</v>
      </c>
      <c r="C4891" s="43" t="s">
        <v>353</v>
      </c>
      <c r="D4891" s="44">
        <v>40080</v>
      </c>
      <c r="E4891" s="43">
        <v>9</v>
      </c>
      <c r="F4891" s="43">
        <v>315260</v>
      </c>
      <c r="G4891" s="43">
        <v>0.06</v>
      </c>
      <c r="H4891" s="43">
        <v>18916</v>
      </c>
      <c r="I4891" s="43" t="s">
        <v>77</v>
      </c>
      <c r="J4891" s="43" t="s">
        <v>142</v>
      </c>
      <c r="K4891" s="43">
        <f t="shared" si="608"/>
        <v>2009</v>
      </c>
      <c r="L4891" s="43">
        <f t="shared" si="609"/>
        <v>1</v>
      </c>
      <c r="M4891" s="43">
        <f t="shared" si="610"/>
        <v>0</v>
      </c>
      <c r="N4891" s="43">
        <f t="shared" si="611"/>
        <v>1</v>
      </c>
      <c r="O4891" s="43" t="str">
        <f t="shared" si="612"/>
        <v>C: 4-6%</v>
      </c>
      <c r="P4891" s="45">
        <f t="shared" si="613"/>
        <v>296344</v>
      </c>
      <c r="Q4891" s="45">
        <f>IF(L4891=1,F4891*INDEX(Asumsi!$B$5:$B$7,MATCH(I4891,Asumsi!$A$5:$A$7,0))-H4891,0)</f>
        <v>75662</v>
      </c>
      <c r="R4891" s="46">
        <f>MIN(G4891,INDEX(Asumsi!$C$5:$C$7,MATCH(I4891,Asumsi!$A$5:$A$7,0)))</f>
        <v>0.05</v>
      </c>
      <c r="S4891" s="43">
        <f t="shared" si="614"/>
        <v>1</v>
      </c>
      <c r="T4891" s="45">
        <f t="shared" si="615"/>
        <v>3152.5999999999985</v>
      </c>
      <c r="U4891" s="45">
        <f>IF(L4891=1,F4891*INDEX(Asumsi!$B$5:$B$7,MATCH(I4891,Asumsi!$A$5:$A$7,0))-F4891*R4891,0)</f>
        <v>78815</v>
      </c>
      <c r="V4891" s="45">
        <f>IF(S4891=1,U4891*(1-Asumsi!$B$10),U4891)</f>
        <v>74874.25</v>
      </c>
    </row>
    <row r="4892" spans="1:22" x14ac:dyDescent="0.35">
      <c r="A4892" s="43">
        <v>30566</v>
      </c>
      <c r="B4892" s="43" t="s">
        <v>202</v>
      </c>
      <c r="C4892" s="43" t="s">
        <v>946</v>
      </c>
      <c r="D4892" s="44">
        <v>40725</v>
      </c>
      <c r="E4892" s="43">
        <v>34</v>
      </c>
      <c r="F4892" s="43">
        <v>450900</v>
      </c>
      <c r="G4892" s="43">
        <v>0.02</v>
      </c>
      <c r="H4892" s="43">
        <v>9018</v>
      </c>
      <c r="I4892" s="43" t="s">
        <v>76</v>
      </c>
      <c r="J4892" s="43" t="s">
        <v>145</v>
      </c>
      <c r="K4892" s="43">
        <f t="shared" si="608"/>
        <v>2011</v>
      </c>
      <c r="L4892" s="43">
        <f t="shared" si="609"/>
        <v>1</v>
      </c>
      <c r="M4892" s="43">
        <f t="shared" si="610"/>
        <v>0</v>
      </c>
      <c r="N4892" s="43">
        <f t="shared" si="611"/>
        <v>1</v>
      </c>
      <c r="O4892" s="43" t="str">
        <f t="shared" si="612"/>
        <v>B: 1-3%</v>
      </c>
      <c r="P4892" s="45">
        <f t="shared" si="613"/>
        <v>441882</v>
      </c>
      <c r="Q4892" s="45">
        <f>IF(L4892=1,F4892*INDEX(Asumsi!$B$5:$B$7,MATCH(I4892,Asumsi!$A$5:$A$7,0))-H4892,0)</f>
        <v>126252</v>
      </c>
      <c r="R4892" s="46">
        <f>MIN(G4892,INDEX(Asumsi!$C$5:$C$7,MATCH(I4892,Asumsi!$A$5:$A$7,0)))</f>
        <v>0.02</v>
      </c>
      <c r="S4892" s="43">
        <f t="shared" si="614"/>
        <v>0</v>
      </c>
      <c r="T4892" s="45">
        <f t="shared" si="615"/>
        <v>0</v>
      </c>
      <c r="U4892" s="45">
        <f>IF(L4892=1,F4892*INDEX(Asumsi!$B$5:$B$7,MATCH(I4892,Asumsi!$A$5:$A$7,0))-F4892*R4892,0)</f>
        <v>126252</v>
      </c>
      <c r="V4892" s="45">
        <f>IF(S4892=1,U4892*(1-Asumsi!$B$10),U4892)</f>
        <v>126252</v>
      </c>
    </row>
    <row r="4893" spans="1:22" x14ac:dyDescent="0.35">
      <c r="A4893" s="43">
        <v>30852</v>
      </c>
      <c r="B4893" s="43" t="s">
        <v>202</v>
      </c>
      <c r="C4893" s="43" t="s">
        <v>941</v>
      </c>
      <c r="D4893" s="44">
        <v>39947</v>
      </c>
      <c r="E4893" s="43">
        <v>35</v>
      </c>
      <c r="F4893" s="43">
        <v>5654285</v>
      </c>
      <c r="G4893" s="43">
        <v>0.01</v>
      </c>
      <c r="H4893" s="43">
        <v>56543</v>
      </c>
      <c r="I4893" s="43" t="s">
        <v>77</v>
      </c>
      <c r="J4893" s="43" t="s">
        <v>137</v>
      </c>
      <c r="K4893" s="43">
        <f t="shared" si="608"/>
        <v>2009</v>
      </c>
      <c r="L4893" s="43">
        <f t="shared" si="609"/>
        <v>1</v>
      </c>
      <c r="M4893" s="43">
        <f t="shared" si="610"/>
        <v>0</v>
      </c>
      <c r="N4893" s="43">
        <f t="shared" si="611"/>
        <v>1</v>
      </c>
      <c r="O4893" s="43" t="str">
        <f t="shared" si="612"/>
        <v>B: 1-3%</v>
      </c>
      <c r="P4893" s="45">
        <f t="shared" si="613"/>
        <v>5597742</v>
      </c>
      <c r="Q4893" s="45">
        <f>IF(L4893=1,F4893*INDEX(Asumsi!$B$5:$B$7,MATCH(I4893,Asumsi!$A$5:$A$7,0))-H4893,0)</f>
        <v>1639742.5</v>
      </c>
      <c r="R4893" s="46">
        <f>MIN(G4893,INDEX(Asumsi!$C$5:$C$7,MATCH(I4893,Asumsi!$A$5:$A$7,0)))</f>
        <v>0.01</v>
      </c>
      <c r="S4893" s="43">
        <f t="shared" si="614"/>
        <v>0</v>
      </c>
      <c r="T4893" s="45">
        <f t="shared" si="615"/>
        <v>0</v>
      </c>
      <c r="U4893" s="45">
        <f>IF(L4893=1,F4893*INDEX(Asumsi!$B$5:$B$7,MATCH(I4893,Asumsi!$A$5:$A$7,0))-F4893*R4893,0)</f>
        <v>1639742.65</v>
      </c>
      <c r="V4893" s="45">
        <f>IF(S4893=1,U4893*(1-Asumsi!$B$10),U4893)</f>
        <v>1639742.65</v>
      </c>
    </row>
    <row r="4894" spans="1:22" x14ac:dyDescent="0.35">
      <c r="A4894" s="43">
        <v>31204</v>
      </c>
      <c r="B4894" s="43" t="s">
        <v>202</v>
      </c>
      <c r="C4894" s="43" t="s">
        <v>330</v>
      </c>
      <c r="D4894" s="44">
        <v>40411</v>
      </c>
      <c r="E4894" s="43">
        <v>14</v>
      </c>
      <c r="F4894" s="43">
        <v>431040</v>
      </c>
      <c r="G4894" s="43">
        <v>0.02</v>
      </c>
      <c r="H4894" s="43">
        <v>8621</v>
      </c>
      <c r="I4894" s="43" t="s">
        <v>75</v>
      </c>
      <c r="J4894" s="43" t="s">
        <v>144</v>
      </c>
      <c r="K4894" s="43">
        <f t="shared" si="608"/>
        <v>2010</v>
      </c>
      <c r="L4894" s="43">
        <f t="shared" si="609"/>
        <v>1</v>
      </c>
      <c r="M4894" s="43">
        <f t="shared" si="610"/>
        <v>0</v>
      </c>
      <c r="N4894" s="43">
        <f t="shared" si="611"/>
        <v>1</v>
      </c>
      <c r="O4894" s="43" t="str">
        <f t="shared" si="612"/>
        <v>B: 1-3%</v>
      </c>
      <c r="P4894" s="45">
        <f t="shared" si="613"/>
        <v>422419</v>
      </c>
      <c r="Q4894" s="45">
        <f>IF(L4894=1,F4894*INDEX(Asumsi!$B$5:$B$7,MATCH(I4894,Asumsi!$A$5:$A$7,0))-H4894,0)</f>
        <v>120691</v>
      </c>
      <c r="R4894" s="46">
        <f>MIN(G4894,INDEX(Asumsi!$C$5:$C$7,MATCH(I4894,Asumsi!$A$5:$A$7,0)))</f>
        <v>0.02</v>
      </c>
      <c r="S4894" s="43">
        <f t="shared" si="614"/>
        <v>0</v>
      </c>
      <c r="T4894" s="45">
        <f t="shared" si="615"/>
        <v>0</v>
      </c>
      <c r="U4894" s="45">
        <f>IF(L4894=1,F4894*INDEX(Asumsi!$B$5:$B$7,MATCH(I4894,Asumsi!$A$5:$A$7,0))-F4894*R4894,0)</f>
        <v>120691.2</v>
      </c>
      <c r="V4894" s="45">
        <f>IF(S4894=1,U4894*(1-Asumsi!$B$10),U4894)</f>
        <v>120691.2</v>
      </c>
    </row>
    <row r="4895" spans="1:22" x14ac:dyDescent="0.35">
      <c r="A4895" s="43">
        <v>32513</v>
      </c>
      <c r="B4895" s="43" t="s">
        <v>202</v>
      </c>
      <c r="C4895" s="43" t="s">
        <v>941</v>
      </c>
      <c r="D4895" s="44">
        <v>40941</v>
      </c>
      <c r="E4895" s="43">
        <v>23</v>
      </c>
      <c r="F4895" s="43">
        <v>7964420</v>
      </c>
      <c r="G4895" s="43">
        <v>0.03</v>
      </c>
      <c r="H4895" s="43">
        <v>238933</v>
      </c>
      <c r="I4895" s="43" t="s">
        <v>76</v>
      </c>
      <c r="J4895" s="43" t="s">
        <v>138</v>
      </c>
      <c r="K4895" s="43">
        <f t="shared" si="608"/>
        <v>2012</v>
      </c>
      <c r="L4895" s="43">
        <f t="shared" si="609"/>
        <v>1</v>
      </c>
      <c r="M4895" s="43">
        <f t="shared" si="610"/>
        <v>0</v>
      </c>
      <c r="N4895" s="43">
        <f t="shared" si="611"/>
        <v>1</v>
      </c>
      <c r="O4895" s="43" t="str">
        <f t="shared" si="612"/>
        <v>B: 1-3%</v>
      </c>
      <c r="P4895" s="45">
        <f t="shared" si="613"/>
        <v>7725487</v>
      </c>
      <c r="Q4895" s="45">
        <f>IF(L4895=1,F4895*INDEX(Asumsi!$B$5:$B$7,MATCH(I4895,Asumsi!$A$5:$A$7,0))-H4895,0)</f>
        <v>2150393</v>
      </c>
      <c r="R4895" s="46">
        <f>MIN(G4895,INDEX(Asumsi!$C$5:$C$7,MATCH(I4895,Asumsi!$A$5:$A$7,0)))</f>
        <v>0.03</v>
      </c>
      <c r="S4895" s="43">
        <f t="shared" si="614"/>
        <v>0</v>
      </c>
      <c r="T4895" s="45">
        <f t="shared" si="615"/>
        <v>0</v>
      </c>
      <c r="U4895" s="45">
        <f>IF(L4895=1,F4895*INDEX(Asumsi!$B$5:$B$7,MATCH(I4895,Asumsi!$A$5:$A$7,0))-F4895*R4895,0)</f>
        <v>2150393.4</v>
      </c>
      <c r="V4895" s="45">
        <f>IF(S4895=1,U4895*(1-Asumsi!$B$10),U4895)</f>
        <v>2150393.4</v>
      </c>
    </row>
    <row r="4896" spans="1:22" x14ac:dyDescent="0.35">
      <c r="A4896" s="43">
        <v>32641</v>
      </c>
      <c r="B4896" s="43" t="s">
        <v>202</v>
      </c>
      <c r="C4896" s="43" t="s">
        <v>940</v>
      </c>
      <c r="D4896" s="44">
        <v>40258</v>
      </c>
      <c r="E4896" s="43">
        <v>18</v>
      </c>
      <c r="F4896" s="43">
        <v>335060</v>
      </c>
      <c r="G4896" s="43">
        <v>0.05</v>
      </c>
      <c r="H4896" s="43">
        <v>16753</v>
      </c>
      <c r="I4896" s="43" t="s">
        <v>76</v>
      </c>
      <c r="J4896" s="43" t="s">
        <v>138</v>
      </c>
      <c r="K4896" s="43">
        <f t="shared" si="608"/>
        <v>2010</v>
      </c>
      <c r="L4896" s="43">
        <f t="shared" si="609"/>
        <v>1</v>
      </c>
      <c r="M4896" s="43">
        <f t="shared" si="610"/>
        <v>0</v>
      </c>
      <c r="N4896" s="43">
        <f t="shared" si="611"/>
        <v>1</v>
      </c>
      <c r="O4896" s="43" t="str">
        <f t="shared" si="612"/>
        <v>C: 4-6%</v>
      </c>
      <c r="P4896" s="45">
        <f t="shared" si="613"/>
        <v>318307</v>
      </c>
      <c r="Q4896" s="45">
        <f>IF(L4896=1,F4896*INDEX(Asumsi!$B$5:$B$7,MATCH(I4896,Asumsi!$A$5:$A$7,0))-H4896,0)</f>
        <v>83765</v>
      </c>
      <c r="R4896" s="46">
        <f>MIN(G4896,INDEX(Asumsi!$C$5:$C$7,MATCH(I4896,Asumsi!$A$5:$A$7,0)))</f>
        <v>0.05</v>
      </c>
      <c r="S4896" s="43">
        <f t="shared" si="614"/>
        <v>0</v>
      </c>
      <c r="T4896" s="45">
        <f t="shared" si="615"/>
        <v>0</v>
      </c>
      <c r="U4896" s="45">
        <f>IF(L4896=1,F4896*INDEX(Asumsi!$B$5:$B$7,MATCH(I4896,Asumsi!$A$5:$A$7,0))-F4896*R4896,0)</f>
        <v>83765</v>
      </c>
      <c r="V4896" s="45">
        <f>IF(S4896=1,U4896*(1-Asumsi!$B$10),U4896)</f>
        <v>83765</v>
      </c>
    </row>
    <row r="4897" spans="1:22" x14ac:dyDescent="0.35">
      <c r="A4897" s="43">
        <v>33729</v>
      </c>
      <c r="B4897" s="43" t="s">
        <v>202</v>
      </c>
      <c r="C4897" s="43" t="s">
        <v>945</v>
      </c>
      <c r="D4897" s="44">
        <v>41171</v>
      </c>
      <c r="E4897" s="43">
        <v>26</v>
      </c>
      <c r="F4897" s="43">
        <v>13991120</v>
      </c>
      <c r="G4897" s="43">
        <v>7.0000000000000007E-2</v>
      </c>
      <c r="H4897" s="43">
        <v>979378</v>
      </c>
      <c r="I4897" s="43" t="s">
        <v>76</v>
      </c>
      <c r="J4897" s="43" t="s">
        <v>140</v>
      </c>
      <c r="K4897" s="43">
        <f t="shared" si="608"/>
        <v>2012</v>
      </c>
      <c r="L4897" s="43">
        <f t="shared" si="609"/>
        <v>1</v>
      </c>
      <c r="M4897" s="43">
        <f t="shared" si="610"/>
        <v>0</v>
      </c>
      <c r="N4897" s="43">
        <f t="shared" si="611"/>
        <v>1</v>
      </c>
      <c r="O4897" s="43" t="str">
        <f t="shared" si="612"/>
        <v>D: 7%+</v>
      </c>
      <c r="P4897" s="45">
        <f t="shared" si="613"/>
        <v>13011742</v>
      </c>
      <c r="Q4897" s="45">
        <f>IF(L4897=1,F4897*INDEX(Asumsi!$B$5:$B$7,MATCH(I4897,Asumsi!$A$5:$A$7,0))-H4897,0)</f>
        <v>3217958</v>
      </c>
      <c r="R4897" s="46">
        <f>MIN(G4897,INDEX(Asumsi!$C$5:$C$7,MATCH(I4897,Asumsi!$A$5:$A$7,0)))</f>
        <v>0.05</v>
      </c>
      <c r="S4897" s="43">
        <f t="shared" si="614"/>
        <v>1</v>
      </c>
      <c r="T4897" s="45">
        <f t="shared" si="615"/>
        <v>279822.40000000008</v>
      </c>
      <c r="U4897" s="45">
        <f>IF(L4897=1,F4897*INDEX(Asumsi!$B$5:$B$7,MATCH(I4897,Asumsi!$A$5:$A$7,0))-F4897*R4897,0)</f>
        <v>3497780</v>
      </c>
      <c r="V4897" s="45">
        <f>IF(S4897=1,U4897*(1-Asumsi!$B$10),U4897)</f>
        <v>3322891</v>
      </c>
    </row>
    <row r="4898" spans="1:22" x14ac:dyDescent="0.35">
      <c r="A4898" s="43">
        <v>34083</v>
      </c>
      <c r="B4898" s="43" t="s">
        <v>202</v>
      </c>
      <c r="C4898" s="43" t="s">
        <v>946</v>
      </c>
      <c r="D4898" s="44">
        <v>40944</v>
      </c>
      <c r="E4898" s="43">
        <v>29</v>
      </c>
      <c r="F4898" s="43">
        <v>2830296</v>
      </c>
      <c r="G4898" s="43">
        <v>0.02</v>
      </c>
      <c r="H4898" s="43">
        <v>56606</v>
      </c>
      <c r="I4898" s="43" t="s">
        <v>77</v>
      </c>
      <c r="J4898" s="43" t="s">
        <v>137</v>
      </c>
      <c r="K4898" s="43">
        <f t="shared" si="608"/>
        <v>2012</v>
      </c>
      <c r="L4898" s="43">
        <f t="shared" si="609"/>
        <v>1</v>
      </c>
      <c r="M4898" s="43">
        <f t="shared" si="610"/>
        <v>0</v>
      </c>
      <c r="N4898" s="43">
        <f t="shared" si="611"/>
        <v>1</v>
      </c>
      <c r="O4898" s="43" t="str">
        <f t="shared" si="612"/>
        <v>B: 1-3%</v>
      </c>
      <c r="P4898" s="45">
        <f t="shared" si="613"/>
        <v>2773690</v>
      </c>
      <c r="Q4898" s="45">
        <f>IF(L4898=1,F4898*INDEX(Asumsi!$B$5:$B$7,MATCH(I4898,Asumsi!$A$5:$A$7,0))-H4898,0)</f>
        <v>792482.79999999993</v>
      </c>
      <c r="R4898" s="46">
        <f>MIN(G4898,INDEX(Asumsi!$C$5:$C$7,MATCH(I4898,Asumsi!$A$5:$A$7,0)))</f>
        <v>0.02</v>
      </c>
      <c r="S4898" s="43">
        <f t="shared" si="614"/>
        <v>0</v>
      </c>
      <c r="T4898" s="45">
        <f t="shared" si="615"/>
        <v>0</v>
      </c>
      <c r="U4898" s="45">
        <f>IF(L4898=1,F4898*INDEX(Asumsi!$B$5:$B$7,MATCH(I4898,Asumsi!$A$5:$A$7,0))-F4898*R4898,0)</f>
        <v>792482.87999999989</v>
      </c>
      <c r="V4898" s="45">
        <f>IF(S4898=1,U4898*(1-Asumsi!$B$10),U4898)</f>
        <v>792482.87999999989</v>
      </c>
    </row>
    <row r="4899" spans="1:22" x14ac:dyDescent="0.35">
      <c r="A4899" s="43">
        <v>34532</v>
      </c>
      <c r="B4899" s="43" t="s">
        <v>209</v>
      </c>
      <c r="C4899" s="43" t="s">
        <v>939</v>
      </c>
      <c r="D4899" s="44">
        <v>41254</v>
      </c>
      <c r="E4899" s="43">
        <v>41</v>
      </c>
      <c r="F4899" s="43">
        <v>2468720</v>
      </c>
      <c r="G4899" s="43">
        <v>0.04</v>
      </c>
      <c r="H4899" s="43">
        <v>98749</v>
      </c>
      <c r="I4899" s="43" t="s">
        <v>76</v>
      </c>
      <c r="J4899" s="43" t="s">
        <v>146</v>
      </c>
      <c r="K4899" s="43">
        <f t="shared" si="608"/>
        <v>2012</v>
      </c>
      <c r="L4899" s="43">
        <f t="shared" si="609"/>
        <v>0</v>
      </c>
      <c r="M4899" s="43">
        <f t="shared" si="610"/>
        <v>1</v>
      </c>
      <c r="N4899" s="43">
        <f t="shared" si="611"/>
        <v>1</v>
      </c>
      <c r="O4899" s="43" t="str">
        <f t="shared" si="612"/>
        <v>C: 4-6%</v>
      </c>
      <c r="P4899" s="45">
        <f t="shared" si="613"/>
        <v>0</v>
      </c>
      <c r="Q4899" s="45">
        <f>IF(L4899=1,F4899*INDEX(Asumsi!$B$5:$B$7,MATCH(I4899,Asumsi!$A$5:$A$7,0))-H4899,0)</f>
        <v>0</v>
      </c>
      <c r="R4899" s="46">
        <f>MIN(G4899,INDEX(Asumsi!$C$5:$C$7,MATCH(I4899,Asumsi!$A$5:$A$7,0)))</f>
        <v>0.04</v>
      </c>
      <c r="S4899" s="43">
        <f t="shared" si="614"/>
        <v>0</v>
      </c>
      <c r="T4899" s="45">
        <f t="shared" si="615"/>
        <v>0</v>
      </c>
      <c r="U4899" s="45">
        <f>IF(L4899=1,F4899*INDEX(Asumsi!$B$5:$B$7,MATCH(I4899,Asumsi!$A$5:$A$7,0))-F4899*R4899,0)</f>
        <v>0</v>
      </c>
      <c r="V4899" s="45">
        <f>IF(S4899=1,U4899*(1-Asumsi!$B$10),U4899)</f>
        <v>0</v>
      </c>
    </row>
    <row r="4900" spans="1:22" x14ac:dyDescent="0.35">
      <c r="A4900" s="43">
        <v>35139</v>
      </c>
      <c r="B4900" s="43" t="s">
        <v>202</v>
      </c>
      <c r="C4900" s="43" t="s">
        <v>943</v>
      </c>
      <c r="D4900" s="44">
        <v>40196</v>
      </c>
      <c r="E4900" s="43">
        <v>3</v>
      </c>
      <c r="F4900" s="43">
        <v>20760680</v>
      </c>
      <c r="G4900" s="43">
        <v>0.05</v>
      </c>
      <c r="H4900" s="43">
        <v>1038034</v>
      </c>
      <c r="I4900" s="43" t="s">
        <v>77</v>
      </c>
      <c r="J4900" s="43" t="s">
        <v>134</v>
      </c>
      <c r="K4900" s="43">
        <f t="shared" si="608"/>
        <v>2010</v>
      </c>
      <c r="L4900" s="43">
        <f t="shared" si="609"/>
        <v>1</v>
      </c>
      <c r="M4900" s="43">
        <f t="shared" si="610"/>
        <v>0</v>
      </c>
      <c r="N4900" s="43">
        <f t="shared" si="611"/>
        <v>1</v>
      </c>
      <c r="O4900" s="43" t="str">
        <f t="shared" si="612"/>
        <v>C: 4-6%</v>
      </c>
      <c r="P4900" s="45">
        <f t="shared" si="613"/>
        <v>19722646</v>
      </c>
      <c r="Q4900" s="45">
        <f>IF(L4900=1,F4900*INDEX(Asumsi!$B$5:$B$7,MATCH(I4900,Asumsi!$A$5:$A$7,0))-H4900,0)</f>
        <v>5190170</v>
      </c>
      <c r="R4900" s="46">
        <f>MIN(G4900,INDEX(Asumsi!$C$5:$C$7,MATCH(I4900,Asumsi!$A$5:$A$7,0)))</f>
        <v>0.05</v>
      </c>
      <c r="S4900" s="43">
        <f t="shared" si="614"/>
        <v>0</v>
      </c>
      <c r="T4900" s="45">
        <f t="shared" si="615"/>
        <v>0</v>
      </c>
      <c r="U4900" s="45">
        <f>IF(L4900=1,F4900*INDEX(Asumsi!$B$5:$B$7,MATCH(I4900,Asumsi!$A$5:$A$7,0))-F4900*R4900,0)</f>
        <v>5190170</v>
      </c>
      <c r="V4900" s="45">
        <f>IF(S4900=1,U4900*(1-Asumsi!$B$10),U4900)</f>
        <v>5190170</v>
      </c>
    </row>
    <row r="4901" spans="1:22" x14ac:dyDescent="0.35">
      <c r="A4901" s="43">
        <v>35239</v>
      </c>
      <c r="B4901" s="43" t="s">
        <v>202</v>
      </c>
      <c r="C4901" s="43" t="s">
        <v>946</v>
      </c>
      <c r="D4901" s="44">
        <v>40859</v>
      </c>
      <c r="E4901" s="43">
        <v>21</v>
      </c>
      <c r="F4901" s="43">
        <v>218580</v>
      </c>
      <c r="G4901" s="43">
        <v>0.08</v>
      </c>
      <c r="H4901" s="43">
        <v>17486</v>
      </c>
      <c r="I4901" s="43" t="s">
        <v>76</v>
      </c>
      <c r="J4901" s="43" t="s">
        <v>145</v>
      </c>
      <c r="K4901" s="43">
        <f t="shared" si="608"/>
        <v>2011</v>
      </c>
      <c r="L4901" s="43">
        <f t="shared" si="609"/>
        <v>1</v>
      </c>
      <c r="M4901" s="43">
        <f t="shared" si="610"/>
        <v>0</v>
      </c>
      <c r="N4901" s="43">
        <f t="shared" si="611"/>
        <v>1</v>
      </c>
      <c r="O4901" s="43" t="str">
        <f t="shared" si="612"/>
        <v>D: 7%+</v>
      </c>
      <c r="P4901" s="45">
        <f t="shared" si="613"/>
        <v>201094</v>
      </c>
      <c r="Q4901" s="45">
        <f>IF(L4901=1,F4901*INDEX(Asumsi!$B$5:$B$7,MATCH(I4901,Asumsi!$A$5:$A$7,0))-H4901,0)</f>
        <v>48088</v>
      </c>
      <c r="R4901" s="46">
        <f>MIN(G4901,INDEX(Asumsi!$C$5:$C$7,MATCH(I4901,Asumsi!$A$5:$A$7,0)))</f>
        <v>0.05</v>
      </c>
      <c r="S4901" s="43">
        <f t="shared" si="614"/>
        <v>1</v>
      </c>
      <c r="T4901" s="45">
        <f t="shared" si="615"/>
        <v>6557.4</v>
      </c>
      <c r="U4901" s="45">
        <f>IF(L4901=1,F4901*INDEX(Asumsi!$B$5:$B$7,MATCH(I4901,Asumsi!$A$5:$A$7,0))-F4901*R4901,0)</f>
        <v>54645</v>
      </c>
      <c r="V4901" s="45">
        <f>IF(S4901=1,U4901*(1-Asumsi!$B$10),U4901)</f>
        <v>51912.75</v>
      </c>
    </row>
    <row r="4902" spans="1:22" x14ac:dyDescent="0.35">
      <c r="A4902" s="43">
        <v>35875</v>
      </c>
      <c r="B4902" s="43" t="s">
        <v>202</v>
      </c>
      <c r="C4902" s="43" t="s">
        <v>652</v>
      </c>
      <c r="D4902" s="44">
        <v>40708</v>
      </c>
      <c r="E4902" s="43">
        <v>31</v>
      </c>
      <c r="F4902" s="43">
        <v>697840</v>
      </c>
      <c r="G4902" s="43">
        <v>0.06</v>
      </c>
      <c r="H4902" s="43">
        <v>41870</v>
      </c>
      <c r="I4902" s="43" t="s">
        <v>76</v>
      </c>
      <c r="J4902" s="43" t="s">
        <v>148</v>
      </c>
      <c r="K4902" s="43">
        <f t="shared" si="608"/>
        <v>2011</v>
      </c>
      <c r="L4902" s="43">
        <f t="shared" si="609"/>
        <v>1</v>
      </c>
      <c r="M4902" s="43">
        <f t="shared" si="610"/>
        <v>0</v>
      </c>
      <c r="N4902" s="43">
        <f t="shared" si="611"/>
        <v>1</v>
      </c>
      <c r="O4902" s="43" t="str">
        <f t="shared" si="612"/>
        <v>C: 4-6%</v>
      </c>
      <c r="P4902" s="45">
        <f t="shared" si="613"/>
        <v>655970</v>
      </c>
      <c r="Q4902" s="45">
        <f>IF(L4902=1,F4902*INDEX(Asumsi!$B$5:$B$7,MATCH(I4902,Asumsi!$A$5:$A$7,0))-H4902,0)</f>
        <v>167482</v>
      </c>
      <c r="R4902" s="46">
        <f>MIN(G4902,INDEX(Asumsi!$C$5:$C$7,MATCH(I4902,Asumsi!$A$5:$A$7,0)))</f>
        <v>0.05</v>
      </c>
      <c r="S4902" s="43">
        <f t="shared" si="614"/>
        <v>1</v>
      </c>
      <c r="T4902" s="45">
        <f t="shared" si="615"/>
        <v>6978.3999999999969</v>
      </c>
      <c r="U4902" s="45">
        <f>IF(L4902=1,F4902*INDEX(Asumsi!$B$5:$B$7,MATCH(I4902,Asumsi!$A$5:$A$7,0))-F4902*R4902,0)</f>
        <v>174460</v>
      </c>
      <c r="V4902" s="45">
        <f>IF(S4902=1,U4902*(1-Asumsi!$B$10),U4902)</f>
        <v>165737</v>
      </c>
    </row>
    <row r="4903" spans="1:22" x14ac:dyDescent="0.35">
      <c r="A4903" s="43">
        <v>37125</v>
      </c>
      <c r="B4903" s="43" t="s">
        <v>202</v>
      </c>
      <c r="C4903" s="43" t="s">
        <v>634</v>
      </c>
      <c r="D4903" s="44">
        <v>40192</v>
      </c>
      <c r="E4903" s="43">
        <v>46</v>
      </c>
      <c r="F4903" s="43">
        <v>144360</v>
      </c>
      <c r="G4903" s="43">
        <v>0</v>
      </c>
      <c r="H4903" s="43">
        <v>0</v>
      </c>
      <c r="I4903" s="43" t="s">
        <v>76</v>
      </c>
      <c r="J4903" s="43" t="s">
        <v>150</v>
      </c>
      <c r="K4903" s="43">
        <f t="shared" si="608"/>
        <v>2010</v>
      </c>
      <c r="L4903" s="43">
        <f t="shared" si="609"/>
        <v>1</v>
      </c>
      <c r="M4903" s="43">
        <f t="shared" si="610"/>
        <v>0</v>
      </c>
      <c r="N4903" s="43">
        <f t="shared" si="611"/>
        <v>1</v>
      </c>
      <c r="O4903" s="43" t="str">
        <f t="shared" si="612"/>
        <v>A: 0%</v>
      </c>
      <c r="P4903" s="45">
        <f t="shared" si="613"/>
        <v>144360</v>
      </c>
      <c r="Q4903" s="45">
        <f>IF(L4903=1,F4903*INDEX(Asumsi!$B$5:$B$7,MATCH(I4903,Asumsi!$A$5:$A$7,0))-H4903,0)</f>
        <v>43308</v>
      </c>
      <c r="R4903" s="46">
        <f>MIN(G4903,INDEX(Asumsi!$C$5:$C$7,MATCH(I4903,Asumsi!$A$5:$A$7,0)))</f>
        <v>0</v>
      </c>
      <c r="S4903" s="43">
        <f t="shared" si="614"/>
        <v>0</v>
      </c>
      <c r="T4903" s="45">
        <f t="shared" si="615"/>
        <v>0</v>
      </c>
      <c r="U4903" s="45">
        <f>IF(L4903=1,F4903*INDEX(Asumsi!$B$5:$B$7,MATCH(I4903,Asumsi!$A$5:$A$7,0))-F4903*R4903,0)</f>
        <v>43308</v>
      </c>
      <c r="V4903" s="45">
        <f>IF(S4903=1,U4903*(1-Asumsi!$B$10),U4903)</f>
        <v>43308</v>
      </c>
    </row>
    <row r="4904" spans="1:22" x14ac:dyDescent="0.35">
      <c r="A4904" s="43">
        <v>37158</v>
      </c>
      <c r="B4904" s="43" t="s">
        <v>202</v>
      </c>
      <c r="C4904" s="43" t="s">
        <v>309</v>
      </c>
      <c r="D4904" s="44">
        <v>41174</v>
      </c>
      <c r="E4904" s="43">
        <v>25</v>
      </c>
      <c r="F4904" s="43">
        <v>344080</v>
      </c>
      <c r="G4904" s="43">
        <v>0.05</v>
      </c>
      <c r="H4904" s="43">
        <v>17204</v>
      </c>
      <c r="I4904" s="43" t="s">
        <v>76</v>
      </c>
      <c r="J4904" s="43" t="s">
        <v>145</v>
      </c>
      <c r="K4904" s="43">
        <f t="shared" si="608"/>
        <v>2012</v>
      </c>
      <c r="L4904" s="43">
        <f t="shared" si="609"/>
        <v>1</v>
      </c>
      <c r="M4904" s="43">
        <f t="shared" si="610"/>
        <v>0</v>
      </c>
      <c r="N4904" s="43">
        <f t="shared" si="611"/>
        <v>1</v>
      </c>
      <c r="O4904" s="43" t="str">
        <f t="shared" si="612"/>
        <v>C: 4-6%</v>
      </c>
      <c r="P4904" s="45">
        <f t="shared" si="613"/>
        <v>326876</v>
      </c>
      <c r="Q4904" s="45">
        <f>IF(L4904=1,F4904*INDEX(Asumsi!$B$5:$B$7,MATCH(I4904,Asumsi!$A$5:$A$7,0))-H4904,0)</f>
        <v>86020</v>
      </c>
      <c r="R4904" s="46">
        <f>MIN(G4904,INDEX(Asumsi!$C$5:$C$7,MATCH(I4904,Asumsi!$A$5:$A$7,0)))</f>
        <v>0.05</v>
      </c>
      <c r="S4904" s="43">
        <f t="shared" si="614"/>
        <v>0</v>
      </c>
      <c r="T4904" s="45">
        <f t="shared" si="615"/>
        <v>0</v>
      </c>
      <c r="U4904" s="45">
        <f>IF(L4904=1,F4904*INDEX(Asumsi!$B$5:$B$7,MATCH(I4904,Asumsi!$A$5:$A$7,0))-F4904*R4904,0)</f>
        <v>86020</v>
      </c>
      <c r="V4904" s="45">
        <f>IF(S4904=1,U4904*(1-Asumsi!$B$10),U4904)</f>
        <v>86020</v>
      </c>
    </row>
    <row r="4905" spans="1:22" x14ac:dyDescent="0.35">
      <c r="A4905" s="43">
        <v>37380</v>
      </c>
      <c r="B4905" s="43" t="s">
        <v>209</v>
      </c>
      <c r="C4905" s="43" t="s">
        <v>940</v>
      </c>
      <c r="D4905" s="44">
        <v>40634</v>
      </c>
      <c r="E4905" s="43">
        <v>29</v>
      </c>
      <c r="F4905" s="43">
        <v>1474760</v>
      </c>
      <c r="G4905" s="43">
        <v>0.08</v>
      </c>
      <c r="H4905" s="43">
        <v>117981</v>
      </c>
      <c r="I4905" s="43" t="s">
        <v>75</v>
      </c>
      <c r="J4905" s="43" t="s">
        <v>135</v>
      </c>
      <c r="K4905" s="43">
        <f t="shared" si="608"/>
        <v>2011</v>
      </c>
      <c r="L4905" s="43">
        <f t="shared" si="609"/>
        <v>0</v>
      </c>
      <c r="M4905" s="43">
        <f t="shared" si="610"/>
        <v>1</v>
      </c>
      <c r="N4905" s="43">
        <f t="shared" si="611"/>
        <v>1</v>
      </c>
      <c r="O4905" s="43" t="str">
        <f t="shared" si="612"/>
        <v>D: 7%+</v>
      </c>
      <c r="P4905" s="45">
        <f t="shared" si="613"/>
        <v>0</v>
      </c>
      <c r="Q4905" s="45">
        <f>IF(L4905=1,F4905*INDEX(Asumsi!$B$5:$B$7,MATCH(I4905,Asumsi!$A$5:$A$7,0))-H4905,0)</f>
        <v>0</v>
      </c>
      <c r="R4905" s="46">
        <f>MIN(G4905,INDEX(Asumsi!$C$5:$C$7,MATCH(I4905,Asumsi!$A$5:$A$7,0)))</f>
        <v>0.03</v>
      </c>
      <c r="S4905" s="43">
        <f t="shared" si="614"/>
        <v>1</v>
      </c>
      <c r="T4905" s="45">
        <f t="shared" si="615"/>
        <v>0</v>
      </c>
      <c r="U4905" s="45">
        <f>IF(L4905=1,F4905*INDEX(Asumsi!$B$5:$B$7,MATCH(I4905,Asumsi!$A$5:$A$7,0))-F4905*R4905,0)</f>
        <v>0</v>
      </c>
      <c r="V4905" s="45">
        <f>IF(S4905=1,U4905*(1-Asumsi!$B$10),U4905)</f>
        <v>0</v>
      </c>
    </row>
    <row r="4906" spans="1:22" x14ac:dyDescent="0.35">
      <c r="A4906" s="43">
        <v>37445</v>
      </c>
      <c r="B4906" s="43" t="s">
        <v>202</v>
      </c>
      <c r="C4906" s="43" t="s">
        <v>309</v>
      </c>
      <c r="D4906" s="44">
        <v>40957</v>
      </c>
      <c r="E4906" s="43">
        <v>37</v>
      </c>
      <c r="F4906" s="43">
        <v>4360460</v>
      </c>
      <c r="G4906" s="43">
        <v>0.05</v>
      </c>
      <c r="H4906" s="43">
        <v>218023</v>
      </c>
      <c r="I4906" s="43" t="s">
        <v>76</v>
      </c>
      <c r="J4906" s="43" t="s">
        <v>141</v>
      </c>
      <c r="K4906" s="43">
        <f t="shared" si="608"/>
        <v>2012</v>
      </c>
      <c r="L4906" s="43">
        <f t="shared" si="609"/>
        <v>1</v>
      </c>
      <c r="M4906" s="43">
        <f t="shared" si="610"/>
        <v>0</v>
      </c>
      <c r="N4906" s="43">
        <f t="shared" si="611"/>
        <v>1</v>
      </c>
      <c r="O4906" s="43" t="str">
        <f t="shared" si="612"/>
        <v>C: 4-6%</v>
      </c>
      <c r="P4906" s="45">
        <f t="shared" si="613"/>
        <v>4142437</v>
      </c>
      <c r="Q4906" s="45">
        <f>IF(L4906=1,F4906*INDEX(Asumsi!$B$5:$B$7,MATCH(I4906,Asumsi!$A$5:$A$7,0))-H4906,0)</f>
        <v>1090115</v>
      </c>
      <c r="R4906" s="46">
        <f>MIN(G4906,INDEX(Asumsi!$C$5:$C$7,MATCH(I4906,Asumsi!$A$5:$A$7,0)))</f>
        <v>0.05</v>
      </c>
      <c r="S4906" s="43">
        <f t="shared" si="614"/>
        <v>0</v>
      </c>
      <c r="T4906" s="45">
        <f t="shared" si="615"/>
        <v>0</v>
      </c>
      <c r="U4906" s="45">
        <f>IF(L4906=1,F4906*INDEX(Asumsi!$B$5:$B$7,MATCH(I4906,Asumsi!$A$5:$A$7,0))-F4906*R4906,0)</f>
        <v>1090115</v>
      </c>
      <c r="V4906" s="45">
        <f>IF(S4906=1,U4906*(1-Asumsi!$B$10),U4906)</f>
        <v>1090115</v>
      </c>
    </row>
    <row r="4907" spans="1:22" x14ac:dyDescent="0.35">
      <c r="A4907" s="43">
        <v>38212</v>
      </c>
      <c r="B4907" s="43" t="s">
        <v>202</v>
      </c>
      <c r="C4907" s="43" t="s">
        <v>440</v>
      </c>
      <c r="D4907" s="44">
        <v>40637</v>
      </c>
      <c r="E4907" s="43">
        <v>24</v>
      </c>
      <c r="F4907" s="43">
        <v>247500</v>
      </c>
      <c r="G4907" s="43">
        <v>0.09</v>
      </c>
      <c r="H4907" s="43">
        <v>22275</v>
      </c>
      <c r="I4907" s="43" t="s">
        <v>76</v>
      </c>
      <c r="J4907" s="43" t="s">
        <v>149</v>
      </c>
      <c r="K4907" s="43">
        <f t="shared" si="608"/>
        <v>2011</v>
      </c>
      <c r="L4907" s="43">
        <f t="shared" si="609"/>
        <v>1</v>
      </c>
      <c r="M4907" s="43">
        <f t="shared" si="610"/>
        <v>0</v>
      </c>
      <c r="N4907" s="43">
        <f t="shared" si="611"/>
        <v>1</v>
      </c>
      <c r="O4907" s="43" t="str">
        <f t="shared" si="612"/>
        <v>D: 7%+</v>
      </c>
      <c r="P4907" s="45">
        <f t="shared" si="613"/>
        <v>225225</v>
      </c>
      <c r="Q4907" s="45">
        <f>IF(L4907=1,F4907*INDEX(Asumsi!$B$5:$B$7,MATCH(I4907,Asumsi!$A$5:$A$7,0))-H4907,0)</f>
        <v>51975</v>
      </c>
      <c r="R4907" s="46">
        <f>MIN(G4907,INDEX(Asumsi!$C$5:$C$7,MATCH(I4907,Asumsi!$A$5:$A$7,0)))</f>
        <v>0.05</v>
      </c>
      <c r="S4907" s="43">
        <f t="shared" si="614"/>
        <v>1</v>
      </c>
      <c r="T4907" s="45">
        <f t="shared" si="615"/>
        <v>9899.9999999999982</v>
      </c>
      <c r="U4907" s="45">
        <f>IF(L4907=1,F4907*INDEX(Asumsi!$B$5:$B$7,MATCH(I4907,Asumsi!$A$5:$A$7,0))-F4907*R4907,0)</f>
        <v>61875</v>
      </c>
      <c r="V4907" s="45">
        <f>IF(S4907=1,U4907*(1-Asumsi!$B$10),U4907)</f>
        <v>58781.25</v>
      </c>
    </row>
    <row r="4908" spans="1:22" x14ac:dyDescent="0.35">
      <c r="A4908" s="43">
        <v>38661</v>
      </c>
      <c r="B4908" s="43" t="s">
        <v>209</v>
      </c>
      <c r="C4908" s="43" t="s">
        <v>931</v>
      </c>
      <c r="D4908" s="44">
        <v>40951</v>
      </c>
      <c r="E4908" s="43">
        <v>48</v>
      </c>
      <c r="F4908" s="43">
        <v>652200</v>
      </c>
      <c r="G4908" s="43">
        <v>0.04</v>
      </c>
      <c r="H4908" s="43">
        <v>26088</v>
      </c>
      <c r="I4908" s="43" t="s">
        <v>76</v>
      </c>
      <c r="J4908" s="43" t="s">
        <v>145</v>
      </c>
      <c r="K4908" s="43">
        <f t="shared" si="608"/>
        <v>2012</v>
      </c>
      <c r="L4908" s="43">
        <f t="shared" si="609"/>
        <v>0</v>
      </c>
      <c r="M4908" s="43">
        <f t="shared" si="610"/>
        <v>1</v>
      </c>
      <c r="N4908" s="43">
        <f t="shared" si="611"/>
        <v>1</v>
      </c>
      <c r="O4908" s="43" t="str">
        <f t="shared" si="612"/>
        <v>C: 4-6%</v>
      </c>
      <c r="P4908" s="45">
        <f t="shared" si="613"/>
        <v>0</v>
      </c>
      <c r="Q4908" s="45">
        <f>IF(L4908=1,F4908*INDEX(Asumsi!$B$5:$B$7,MATCH(I4908,Asumsi!$A$5:$A$7,0))-H4908,0)</f>
        <v>0</v>
      </c>
      <c r="R4908" s="46">
        <f>MIN(G4908,INDEX(Asumsi!$C$5:$C$7,MATCH(I4908,Asumsi!$A$5:$A$7,0)))</f>
        <v>0.04</v>
      </c>
      <c r="S4908" s="43">
        <f t="shared" si="614"/>
        <v>0</v>
      </c>
      <c r="T4908" s="45">
        <f t="shared" si="615"/>
        <v>0</v>
      </c>
      <c r="U4908" s="45">
        <f>IF(L4908=1,F4908*INDEX(Asumsi!$B$5:$B$7,MATCH(I4908,Asumsi!$A$5:$A$7,0))-F4908*R4908,0)</f>
        <v>0</v>
      </c>
      <c r="V4908" s="45">
        <f>IF(S4908=1,U4908*(1-Asumsi!$B$10),U4908)</f>
        <v>0</v>
      </c>
    </row>
    <row r="4909" spans="1:22" x14ac:dyDescent="0.35">
      <c r="A4909" s="43">
        <v>39110</v>
      </c>
      <c r="B4909" s="43" t="s">
        <v>202</v>
      </c>
      <c r="C4909" s="43" t="s">
        <v>440</v>
      </c>
      <c r="D4909" s="44">
        <v>40214</v>
      </c>
      <c r="E4909" s="43">
        <v>14</v>
      </c>
      <c r="F4909" s="43">
        <v>5190140</v>
      </c>
      <c r="G4909" s="43">
        <v>0.1</v>
      </c>
      <c r="H4909" s="43">
        <v>519014</v>
      </c>
      <c r="I4909" s="43" t="s">
        <v>75</v>
      </c>
      <c r="J4909" s="43" t="s">
        <v>144</v>
      </c>
      <c r="K4909" s="43">
        <f t="shared" si="608"/>
        <v>2010</v>
      </c>
      <c r="L4909" s="43">
        <f t="shared" si="609"/>
        <v>1</v>
      </c>
      <c r="M4909" s="43">
        <f t="shared" si="610"/>
        <v>0</v>
      </c>
      <c r="N4909" s="43">
        <f t="shared" si="611"/>
        <v>1</v>
      </c>
      <c r="O4909" s="43" t="str">
        <f t="shared" si="612"/>
        <v>D: 7%+</v>
      </c>
      <c r="P4909" s="45">
        <f t="shared" si="613"/>
        <v>4671126</v>
      </c>
      <c r="Q4909" s="45">
        <f>IF(L4909=1,F4909*INDEX(Asumsi!$B$5:$B$7,MATCH(I4909,Asumsi!$A$5:$A$7,0))-H4909,0)</f>
        <v>1038028</v>
      </c>
      <c r="R4909" s="46">
        <f>MIN(G4909,INDEX(Asumsi!$C$5:$C$7,MATCH(I4909,Asumsi!$A$5:$A$7,0)))</f>
        <v>0.03</v>
      </c>
      <c r="S4909" s="43">
        <f t="shared" si="614"/>
        <v>1</v>
      </c>
      <c r="T4909" s="45">
        <f t="shared" si="615"/>
        <v>363309.80000000005</v>
      </c>
      <c r="U4909" s="45">
        <f>IF(L4909=1,F4909*INDEX(Asumsi!$B$5:$B$7,MATCH(I4909,Asumsi!$A$5:$A$7,0))-F4909*R4909,0)</f>
        <v>1401337.8</v>
      </c>
      <c r="V4909" s="45">
        <f>IF(S4909=1,U4909*(1-Asumsi!$B$10),U4909)</f>
        <v>1331270.9099999999</v>
      </c>
    </row>
    <row r="4910" spans="1:22" x14ac:dyDescent="0.35">
      <c r="A4910" s="43">
        <v>39235</v>
      </c>
      <c r="B4910" s="43" t="s">
        <v>202</v>
      </c>
      <c r="C4910" s="43" t="s">
        <v>943</v>
      </c>
      <c r="D4910" s="44">
        <v>40373</v>
      </c>
      <c r="E4910" s="43">
        <v>34</v>
      </c>
      <c r="F4910" s="43">
        <v>1603960</v>
      </c>
      <c r="G4910" s="43">
        <v>0</v>
      </c>
      <c r="H4910" s="43">
        <v>0</v>
      </c>
      <c r="I4910" s="43" t="s">
        <v>76</v>
      </c>
      <c r="J4910" s="43" t="s">
        <v>141</v>
      </c>
      <c r="K4910" s="43">
        <f t="shared" si="608"/>
        <v>2010</v>
      </c>
      <c r="L4910" s="43">
        <f t="shared" si="609"/>
        <v>1</v>
      </c>
      <c r="M4910" s="43">
        <f t="shared" si="610"/>
        <v>0</v>
      </c>
      <c r="N4910" s="43">
        <f t="shared" si="611"/>
        <v>1</v>
      </c>
      <c r="O4910" s="43" t="str">
        <f t="shared" si="612"/>
        <v>A: 0%</v>
      </c>
      <c r="P4910" s="45">
        <f t="shared" si="613"/>
        <v>1603960</v>
      </c>
      <c r="Q4910" s="45">
        <f>IF(L4910=1,F4910*INDEX(Asumsi!$B$5:$B$7,MATCH(I4910,Asumsi!$A$5:$A$7,0))-H4910,0)</f>
        <v>481188</v>
      </c>
      <c r="R4910" s="46">
        <f>MIN(G4910,INDEX(Asumsi!$C$5:$C$7,MATCH(I4910,Asumsi!$A$5:$A$7,0)))</f>
        <v>0</v>
      </c>
      <c r="S4910" s="43">
        <f t="shared" si="614"/>
        <v>0</v>
      </c>
      <c r="T4910" s="45">
        <f t="shared" si="615"/>
        <v>0</v>
      </c>
      <c r="U4910" s="45">
        <f>IF(L4910=1,F4910*INDEX(Asumsi!$B$5:$B$7,MATCH(I4910,Asumsi!$A$5:$A$7,0))-F4910*R4910,0)</f>
        <v>481188</v>
      </c>
      <c r="V4910" s="45">
        <f>IF(S4910=1,U4910*(1-Asumsi!$B$10),U4910)</f>
        <v>481188</v>
      </c>
    </row>
    <row r="4911" spans="1:22" x14ac:dyDescent="0.35">
      <c r="A4911" s="43">
        <v>39270</v>
      </c>
      <c r="B4911" s="43" t="s">
        <v>202</v>
      </c>
      <c r="C4911" s="43" t="s">
        <v>944</v>
      </c>
      <c r="D4911" s="44">
        <v>40580</v>
      </c>
      <c r="E4911" s="43">
        <v>11</v>
      </c>
      <c r="F4911" s="43">
        <v>131560</v>
      </c>
      <c r="G4911" s="43">
        <v>7.0000000000000007E-2</v>
      </c>
      <c r="H4911" s="43">
        <v>9209</v>
      </c>
      <c r="I4911" s="43" t="s">
        <v>76</v>
      </c>
      <c r="J4911" s="43" t="s">
        <v>150</v>
      </c>
      <c r="K4911" s="43">
        <f t="shared" si="608"/>
        <v>2011</v>
      </c>
      <c r="L4911" s="43">
        <f t="shared" si="609"/>
        <v>1</v>
      </c>
      <c r="M4911" s="43">
        <f t="shared" si="610"/>
        <v>0</v>
      </c>
      <c r="N4911" s="43">
        <f t="shared" si="611"/>
        <v>1</v>
      </c>
      <c r="O4911" s="43" t="str">
        <f t="shared" si="612"/>
        <v>D: 7%+</v>
      </c>
      <c r="P4911" s="45">
        <f t="shared" si="613"/>
        <v>122351</v>
      </c>
      <c r="Q4911" s="45">
        <f>IF(L4911=1,F4911*INDEX(Asumsi!$B$5:$B$7,MATCH(I4911,Asumsi!$A$5:$A$7,0))-H4911,0)</f>
        <v>30259</v>
      </c>
      <c r="R4911" s="46">
        <f>MIN(G4911,INDEX(Asumsi!$C$5:$C$7,MATCH(I4911,Asumsi!$A$5:$A$7,0)))</f>
        <v>0.05</v>
      </c>
      <c r="S4911" s="43">
        <f t="shared" si="614"/>
        <v>1</v>
      </c>
      <c r="T4911" s="45">
        <f t="shared" si="615"/>
        <v>2631.2000000000007</v>
      </c>
      <c r="U4911" s="45">
        <f>IF(L4911=1,F4911*INDEX(Asumsi!$B$5:$B$7,MATCH(I4911,Asumsi!$A$5:$A$7,0))-F4911*R4911,0)</f>
        <v>32890</v>
      </c>
      <c r="V4911" s="45">
        <f>IF(S4911=1,U4911*(1-Asumsi!$B$10),U4911)</f>
        <v>31245.5</v>
      </c>
    </row>
    <row r="4912" spans="1:22" x14ac:dyDescent="0.35">
      <c r="A4912" s="43">
        <v>39586</v>
      </c>
      <c r="B4912" s="43" t="s">
        <v>202</v>
      </c>
      <c r="C4912" s="43" t="s">
        <v>943</v>
      </c>
      <c r="D4912" s="44">
        <v>40682</v>
      </c>
      <c r="E4912" s="43">
        <v>1</v>
      </c>
      <c r="F4912" s="43">
        <v>20960</v>
      </c>
      <c r="G4912" s="43">
        <v>0.04</v>
      </c>
      <c r="H4912" s="43">
        <v>838</v>
      </c>
      <c r="I4912" s="43" t="s">
        <v>76</v>
      </c>
      <c r="J4912" s="43" t="s">
        <v>138</v>
      </c>
      <c r="K4912" s="43">
        <f t="shared" si="608"/>
        <v>2011</v>
      </c>
      <c r="L4912" s="43">
        <f t="shared" si="609"/>
        <v>1</v>
      </c>
      <c r="M4912" s="43">
        <f t="shared" si="610"/>
        <v>0</v>
      </c>
      <c r="N4912" s="43">
        <f t="shared" si="611"/>
        <v>1</v>
      </c>
      <c r="O4912" s="43" t="str">
        <f t="shared" si="612"/>
        <v>C: 4-6%</v>
      </c>
      <c r="P4912" s="45">
        <f t="shared" si="613"/>
        <v>20122</v>
      </c>
      <c r="Q4912" s="45">
        <f>IF(L4912=1,F4912*INDEX(Asumsi!$B$5:$B$7,MATCH(I4912,Asumsi!$A$5:$A$7,0))-H4912,0)</f>
        <v>5450</v>
      </c>
      <c r="R4912" s="46">
        <f>MIN(G4912,INDEX(Asumsi!$C$5:$C$7,MATCH(I4912,Asumsi!$A$5:$A$7,0)))</f>
        <v>0.04</v>
      </c>
      <c r="S4912" s="43">
        <f t="shared" si="614"/>
        <v>0</v>
      </c>
      <c r="T4912" s="45">
        <f t="shared" si="615"/>
        <v>0</v>
      </c>
      <c r="U4912" s="45">
        <f>IF(L4912=1,F4912*INDEX(Asumsi!$B$5:$B$7,MATCH(I4912,Asumsi!$A$5:$A$7,0))-F4912*R4912,0)</f>
        <v>5449.6</v>
      </c>
      <c r="V4912" s="45">
        <f>IF(S4912=1,U4912*(1-Asumsi!$B$10),U4912)</f>
        <v>5449.6</v>
      </c>
    </row>
    <row r="4913" spans="1:22" x14ac:dyDescent="0.35">
      <c r="A4913" s="43">
        <v>39812</v>
      </c>
      <c r="B4913" s="43" t="s">
        <v>202</v>
      </c>
      <c r="C4913" s="43" t="s">
        <v>944</v>
      </c>
      <c r="D4913" s="44">
        <v>39984</v>
      </c>
      <c r="E4913" s="43">
        <v>40</v>
      </c>
      <c r="F4913" s="43">
        <v>647260</v>
      </c>
      <c r="G4913" s="43">
        <v>0.05</v>
      </c>
      <c r="H4913" s="43">
        <v>32363</v>
      </c>
      <c r="I4913" s="43" t="s">
        <v>76</v>
      </c>
      <c r="J4913" s="43" t="s">
        <v>138</v>
      </c>
      <c r="K4913" s="43">
        <f t="shared" si="608"/>
        <v>2009</v>
      </c>
      <c r="L4913" s="43">
        <f t="shared" si="609"/>
        <v>1</v>
      </c>
      <c r="M4913" s="43">
        <f t="shared" si="610"/>
        <v>0</v>
      </c>
      <c r="N4913" s="43">
        <f t="shared" si="611"/>
        <v>1</v>
      </c>
      <c r="O4913" s="43" t="str">
        <f t="shared" si="612"/>
        <v>C: 4-6%</v>
      </c>
      <c r="P4913" s="45">
        <f t="shared" si="613"/>
        <v>614897</v>
      </c>
      <c r="Q4913" s="45">
        <f>IF(L4913=1,F4913*INDEX(Asumsi!$B$5:$B$7,MATCH(I4913,Asumsi!$A$5:$A$7,0))-H4913,0)</f>
        <v>161815</v>
      </c>
      <c r="R4913" s="46">
        <f>MIN(G4913,INDEX(Asumsi!$C$5:$C$7,MATCH(I4913,Asumsi!$A$5:$A$7,0)))</f>
        <v>0.05</v>
      </c>
      <c r="S4913" s="43">
        <f t="shared" si="614"/>
        <v>0</v>
      </c>
      <c r="T4913" s="45">
        <f t="shared" si="615"/>
        <v>0</v>
      </c>
      <c r="U4913" s="45">
        <f>IF(L4913=1,F4913*INDEX(Asumsi!$B$5:$B$7,MATCH(I4913,Asumsi!$A$5:$A$7,0))-F4913*R4913,0)</f>
        <v>161815</v>
      </c>
      <c r="V4913" s="45">
        <f>IF(S4913=1,U4913*(1-Asumsi!$B$10),U4913)</f>
        <v>161815</v>
      </c>
    </row>
    <row r="4914" spans="1:22" x14ac:dyDescent="0.35">
      <c r="A4914" s="43">
        <v>40673</v>
      </c>
      <c r="B4914" s="43" t="s">
        <v>202</v>
      </c>
      <c r="C4914" s="43" t="s">
        <v>736</v>
      </c>
      <c r="D4914" s="44">
        <v>40956</v>
      </c>
      <c r="E4914" s="43">
        <v>14</v>
      </c>
      <c r="F4914" s="43">
        <v>314980</v>
      </c>
      <c r="G4914" s="43">
        <v>0.02</v>
      </c>
      <c r="H4914" s="43">
        <v>6300</v>
      </c>
      <c r="I4914" s="43" t="s">
        <v>76</v>
      </c>
      <c r="J4914" s="43" t="s">
        <v>146</v>
      </c>
      <c r="K4914" s="43">
        <f t="shared" si="608"/>
        <v>2012</v>
      </c>
      <c r="L4914" s="43">
        <f t="shared" si="609"/>
        <v>1</v>
      </c>
      <c r="M4914" s="43">
        <f t="shared" si="610"/>
        <v>0</v>
      </c>
      <c r="N4914" s="43">
        <f t="shared" si="611"/>
        <v>1</v>
      </c>
      <c r="O4914" s="43" t="str">
        <f t="shared" si="612"/>
        <v>B: 1-3%</v>
      </c>
      <c r="P4914" s="45">
        <f t="shared" si="613"/>
        <v>308680</v>
      </c>
      <c r="Q4914" s="45">
        <f>IF(L4914=1,F4914*INDEX(Asumsi!$B$5:$B$7,MATCH(I4914,Asumsi!$A$5:$A$7,0))-H4914,0)</f>
        <v>88194</v>
      </c>
      <c r="R4914" s="46">
        <f>MIN(G4914,INDEX(Asumsi!$C$5:$C$7,MATCH(I4914,Asumsi!$A$5:$A$7,0)))</f>
        <v>0.02</v>
      </c>
      <c r="S4914" s="43">
        <f t="shared" si="614"/>
        <v>0</v>
      </c>
      <c r="T4914" s="45">
        <f t="shared" si="615"/>
        <v>0</v>
      </c>
      <c r="U4914" s="45">
        <f>IF(L4914=1,F4914*INDEX(Asumsi!$B$5:$B$7,MATCH(I4914,Asumsi!$A$5:$A$7,0))-F4914*R4914,0)</f>
        <v>88194.4</v>
      </c>
      <c r="V4914" s="45">
        <f>IF(S4914=1,U4914*(1-Asumsi!$B$10),U4914)</f>
        <v>88194.4</v>
      </c>
    </row>
    <row r="4915" spans="1:22" x14ac:dyDescent="0.35">
      <c r="A4915" s="43">
        <v>41413</v>
      </c>
      <c r="B4915" s="43" t="s">
        <v>202</v>
      </c>
      <c r="C4915" s="43" t="s">
        <v>942</v>
      </c>
      <c r="D4915" s="44">
        <v>40863</v>
      </c>
      <c r="E4915" s="43">
        <v>17</v>
      </c>
      <c r="F4915" s="43">
        <v>20269100</v>
      </c>
      <c r="G4915" s="43">
        <v>0.08</v>
      </c>
      <c r="H4915" s="43">
        <v>1621528</v>
      </c>
      <c r="I4915" s="43" t="s">
        <v>77</v>
      </c>
      <c r="J4915" s="43" t="s">
        <v>139</v>
      </c>
      <c r="K4915" s="43">
        <f t="shared" si="608"/>
        <v>2011</v>
      </c>
      <c r="L4915" s="43">
        <f t="shared" si="609"/>
        <v>1</v>
      </c>
      <c r="M4915" s="43">
        <f t="shared" si="610"/>
        <v>0</v>
      </c>
      <c r="N4915" s="43">
        <f t="shared" si="611"/>
        <v>1</v>
      </c>
      <c r="O4915" s="43" t="str">
        <f t="shared" si="612"/>
        <v>D: 7%+</v>
      </c>
      <c r="P4915" s="45">
        <f t="shared" si="613"/>
        <v>18647572</v>
      </c>
      <c r="Q4915" s="45">
        <f>IF(L4915=1,F4915*INDEX(Asumsi!$B$5:$B$7,MATCH(I4915,Asumsi!$A$5:$A$7,0))-H4915,0)</f>
        <v>4459202</v>
      </c>
      <c r="R4915" s="46">
        <f>MIN(G4915,INDEX(Asumsi!$C$5:$C$7,MATCH(I4915,Asumsi!$A$5:$A$7,0)))</f>
        <v>0.05</v>
      </c>
      <c r="S4915" s="43">
        <f t="shared" si="614"/>
        <v>1</v>
      </c>
      <c r="T4915" s="45">
        <f t="shared" si="615"/>
        <v>608073</v>
      </c>
      <c r="U4915" s="45">
        <f>IF(L4915=1,F4915*INDEX(Asumsi!$B$5:$B$7,MATCH(I4915,Asumsi!$A$5:$A$7,0))-F4915*R4915,0)</f>
        <v>5067275</v>
      </c>
      <c r="V4915" s="45">
        <f>IF(S4915=1,U4915*(1-Asumsi!$B$10),U4915)</f>
        <v>4813911.25</v>
      </c>
    </row>
    <row r="4916" spans="1:22" x14ac:dyDescent="0.35">
      <c r="A4916" s="43">
        <v>41824</v>
      </c>
      <c r="B4916" s="43" t="s">
        <v>202</v>
      </c>
      <c r="C4916" s="43" t="s">
        <v>942</v>
      </c>
      <c r="D4916" s="44">
        <v>40363</v>
      </c>
      <c r="E4916" s="43">
        <v>8</v>
      </c>
      <c r="F4916" s="43">
        <v>315020</v>
      </c>
      <c r="G4916" s="43">
        <v>0.01</v>
      </c>
      <c r="H4916" s="43">
        <v>3150</v>
      </c>
      <c r="I4916" s="43" t="s">
        <v>76</v>
      </c>
      <c r="J4916" s="43" t="s">
        <v>138</v>
      </c>
      <c r="K4916" s="43">
        <f t="shared" si="608"/>
        <v>2010</v>
      </c>
      <c r="L4916" s="43">
        <f t="shared" si="609"/>
        <v>1</v>
      </c>
      <c r="M4916" s="43">
        <f t="shared" si="610"/>
        <v>0</v>
      </c>
      <c r="N4916" s="43">
        <f t="shared" si="611"/>
        <v>1</v>
      </c>
      <c r="O4916" s="43" t="str">
        <f t="shared" si="612"/>
        <v>B: 1-3%</v>
      </c>
      <c r="P4916" s="45">
        <f t="shared" si="613"/>
        <v>311870</v>
      </c>
      <c r="Q4916" s="45">
        <f>IF(L4916=1,F4916*INDEX(Asumsi!$B$5:$B$7,MATCH(I4916,Asumsi!$A$5:$A$7,0))-H4916,0)</f>
        <v>91356</v>
      </c>
      <c r="R4916" s="46">
        <f>MIN(G4916,INDEX(Asumsi!$C$5:$C$7,MATCH(I4916,Asumsi!$A$5:$A$7,0)))</f>
        <v>0.01</v>
      </c>
      <c r="S4916" s="43">
        <f t="shared" si="614"/>
        <v>0</v>
      </c>
      <c r="T4916" s="45">
        <f t="shared" si="615"/>
        <v>0</v>
      </c>
      <c r="U4916" s="45">
        <f>IF(L4916=1,F4916*INDEX(Asumsi!$B$5:$B$7,MATCH(I4916,Asumsi!$A$5:$A$7,0))-F4916*R4916,0)</f>
        <v>91355.8</v>
      </c>
      <c r="V4916" s="45">
        <f>IF(S4916=1,U4916*(1-Asumsi!$B$10),U4916)</f>
        <v>91355.8</v>
      </c>
    </row>
    <row r="4917" spans="1:22" x14ac:dyDescent="0.35">
      <c r="A4917" s="43">
        <v>42628</v>
      </c>
      <c r="B4917" s="43" t="s">
        <v>209</v>
      </c>
      <c r="C4917" s="43" t="s">
        <v>402</v>
      </c>
      <c r="D4917" s="44">
        <v>40668</v>
      </c>
      <c r="E4917" s="43">
        <v>4</v>
      </c>
      <c r="F4917" s="43">
        <v>2398672</v>
      </c>
      <c r="G4917" s="43">
        <v>0.01</v>
      </c>
      <c r="H4917" s="43">
        <v>23987</v>
      </c>
      <c r="I4917" s="43" t="s">
        <v>75</v>
      </c>
      <c r="J4917" s="43" t="s">
        <v>136</v>
      </c>
      <c r="K4917" s="43">
        <f t="shared" si="608"/>
        <v>2011</v>
      </c>
      <c r="L4917" s="43">
        <f t="shared" si="609"/>
        <v>0</v>
      </c>
      <c r="M4917" s="43">
        <f t="shared" si="610"/>
        <v>1</v>
      </c>
      <c r="N4917" s="43">
        <f t="shared" si="611"/>
        <v>1</v>
      </c>
      <c r="O4917" s="43" t="str">
        <f t="shared" si="612"/>
        <v>B: 1-3%</v>
      </c>
      <c r="P4917" s="45">
        <f t="shared" si="613"/>
        <v>0</v>
      </c>
      <c r="Q4917" s="45">
        <f>IF(L4917=1,F4917*INDEX(Asumsi!$B$5:$B$7,MATCH(I4917,Asumsi!$A$5:$A$7,0))-H4917,0)</f>
        <v>0</v>
      </c>
      <c r="R4917" s="46">
        <f>MIN(G4917,INDEX(Asumsi!$C$5:$C$7,MATCH(I4917,Asumsi!$A$5:$A$7,0)))</f>
        <v>0.01</v>
      </c>
      <c r="S4917" s="43">
        <f t="shared" si="614"/>
        <v>0</v>
      </c>
      <c r="T4917" s="45">
        <f t="shared" si="615"/>
        <v>0</v>
      </c>
      <c r="U4917" s="45">
        <f>IF(L4917=1,F4917*INDEX(Asumsi!$B$5:$B$7,MATCH(I4917,Asumsi!$A$5:$A$7,0))-F4917*R4917,0)</f>
        <v>0</v>
      </c>
      <c r="V4917" s="45">
        <f>IF(S4917=1,U4917*(1-Asumsi!$B$10),U4917)</f>
        <v>0</v>
      </c>
    </row>
    <row r="4918" spans="1:22" x14ac:dyDescent="0.35">
      <c r="A4918" s="43">
        <v>42722</v>
      </c>
      <c r="B4918" s="43" t="s">
        <v>202</v>
      </c>
      <c r="C4918" s="43" t="s">
        <v>940</v>
      </c>
      <c r="D4918" s="44">
        <v>41189</v>
      </c>
      <c r="E4918" s="43">
        <v>23</v>
      </c>
      <c r="F4918" s="43">
        <v>2304320</v>
      </c>
      <c r="G4918" s="43">
        <v>0</v>
      </c>
      <c r="H4918" s="43">
        <v>0</v>
      </c>
      <c r="I4918" s="43" t="s">
        <v>76</v>
      </c>
      <c r="J4918" s="43" t="s">
        <v>141</v>
      </c>
      <c r="K4918" s="43">
        <f t="shared" si="608"/>
        <v>2012</v>
      </c>
      <c r="L4918" s="43">
        <f t="shared" si="609"/>
        <v>1</v>
      </c>
      <c r="M4918" s="43">
        <f t="shared" si="610"/>
        <v>0</v>
      </c>
      <c r="N4918" s="43">
        <f t="shared" si="611"/>
        <v>1</v>
      </c>
      <c r="O4918" s="43" t="str">
        <f t="shared" si="612"/>
        <v>A: 0%</v>
      </c>
      <c r="P4918" s="45">
        <f t="shared" si="613"/>
        <v>2304320</v>
      </c>
      <c r="Q4918" s="45">
        <f>IF(L4918=1,F4918*INDEX(Asumsi!$B$5:$B$7,MATCH(I4918,Asumsi!$A$5:$A$7,0))-H4918,0)</f>
        <v>691296</v>
      </c>
      <c r="R4918" s="46">
        <f>MIN(G4918,INDEX(Asumsi!$C$5:$C$7,MATCH(I4918,Asumsi!$A$5:$A$7,0)))</f>
        <v>0</v>
      </c>
      <c r="S4918" s="43">
        <f t="shared" si="614"/>
        <v>0</v>
      </c>
      <c r="T4918" s="45">
        <f t="shared" si="615"/>
        <v>0</v>
      </c>
      <c r="U4918" s="45">
        <f>IF(L4918=1,F4918*INDEX(Asumsi!$B$5:$B$7,MATCH(I4918,Asumsi!$A$5:$A$7,0))-F4918*R4918,0)</f>
        <v>691296</v>
      </c>
      <c r="V4918" s="45">
        <f>IF(S4918=1,U4918*(1-Asumsi!$B$10),U4918)</f>
        <v>691296</v>
      </c>
    </row>
    <row r="4919" spans="1:22" x14ac:dyDescent="0.35">
      <c r="A4919" s="43">
        <v>42753</v>
      </c>
      <c r="B4919" s="43" t="s">
        <v>202</v>
      </c>
      <c r="C4919" s="43" t="s">
        <v>945</v>
      </c>
      <c r="D4919" s="44">
        <v>40926</v>
      </c>
      <c r="E4919" s="43">
        <v>45</v>
      </c>
      <c r="F4919" s="43">
        <v>8145635</v>
      </c>
      <c r="G4919" s="43">
        <v>0.1</v>
      </c>
      <c r="H4919" s="43">
        <v>814564</v>
      </c>
      <c r="I4919" s="43" t="s">
        <v>77</v>
      </c>
      <c r="J4919" s="43" t="s">
        <v>137</v>
      </c>
      <c r="K4919" s="43">
        <f t="shared" si="608"/>
        <v>2012</v>
      </c>
      <c r="L4919" s="43">
        <f t="shared" si="609"/>
        <v>1</v>
      </c>
      <c r="M4919" s="43">
        <f t="shared" si="610"/>
        <v>0</v>
      </c>
      <c r="N4919" s="43">
        <f t="shared" si="611"/>
        <v>1</v>
      </c>
      <c r="O4919" s="43" t="str">
        <f t="shared" si="612"/>
        <v>D: 7%+</v>
      </c>
      <c r="P4919" s="45">
        <f t="shared" si="613"/>
        <v>7331071</v>
      </c>
      <c r="Q4919" s="45">
        <f>IF(L4919=1,F4919*INDEX(Asumsi!$B$5:$B$7,MATCH(I4919,Asumsi!$A$5:$A$7,0))-H4919,0)</f>
        <v>1629126.5</v>
      </c>
      <c r="R4919" s="46">
        <f>MIN(G4919,INDEX(Asumsi!$C$5:$C$7,MATCH(I4919,Asumsi!$A$5:$A$7,0)))</f>
        <v>0.05</v>
      </c>
      <c r="S4919" s="43">
        <f t="shared" si="614"/>
        <v>1</v>
      </c>
      <c r="T4919" s="45">
        <f t="shared" si="615"/>
        <v>407281.75</v>
      </c>
      <c r="U4919" s="45">
        <f>IF(L4919=1,F4919*INDEX(Asumsi!$B$5:$B$7,MATCH(I4919,Asumsi!$A$5:$A$7,0))-F4919*R4919,0)</f>
        <v>2036408.75</v>
      </c>
      <c r="V4919" s="45">
        <f>IF(S4919=1,U4919*(1-Asumsi!$B$10),U4919)</f>
        <v>1934588.3125</v>
      </c>
    </row>
    <row r="4920" spans="1:22" x14ac:dyDescent="0.35">
      <c r="A4920" s="43">
        <v>43013</v>
      </c>
      <c r="B4920" s="43" t="s">
        <v>202</v>
      </c>
      <c r="C4920" s="43" t="s">
        <v>943</v>
      </c>
      <c r="D4920" s="44">
        <v>40655</v>
      </c>
      <c r="E4920" s="43">
        <v>43</v>
      </c>
      <c r="F4920" s="43">
        <v>2876660</v>
      </c>
      <c r="G4920" s="43">
        <v>0.08</v>
      </c>
      <c r="H4920" s="43">
        <v>230133</v>
      </c>
      <c r="I4920" s="43" t="s">
        <v>76</v>
      </c>
      <c r="J4920" s="43" t="s">
        <v>140</v>
      </c>
      <c r="K4920" s="43">
        <f t="shared" si="608"/>
        <v>2011</v>
      </c>
      <c r="L4920" s="43">
        <f t="shared" si="609"/>
        <v>1</v>
      </c>
      <c r="M4920" s="43">
        <f t="shared" si="610"/>
        <v>0</v>
      </c>
      <c r="N4920" s="43">
        <f t="shared" si="611"/>
        <v>1</v>
      </c>
      <c r="O4920" s="43" t="str">
        <f t="shared" si="612"/>
        <v>D: 7%+</v>
      </c>
      <c r="P4920" s="45">
        <f t="shared" si="613"/>
        <v>2646527</v>
      </c>
      <c r="Q4920" s="45">
        <f>IF(L4920=1,F4920*INDEX(Asumsi!$B$5:$B$7,MATCH(I4920,Asumsi!$A$5:$A$7,0))-H4920,0)</f>
        <v>632865</v>
      </c>
      <c r="R4920" s="46">
        <f>MIN(G4920,INDEX(Asumsi!$C$5:$C$7,MATCH(I4920,Asumsi!$A$5:$A$7,0)))</f>
        <v>0.05</v>
      </c>
      <c r="S4920" s="43">
        <f t="shared" si="614"/>
        <v>1</v>
      </c>
      <c r="T4920" s="45">
        <f t="shared" si="615"/>
        <v>86299.8</v>
      </c>
      <c r="U4920" s="45">
        <f>IF(L4920=1,F4920*INDEX(Asumsi!$B$5:$B$7,MATCH(I4920,Asumsi!$A$5:$A$7,0))-F4920*R4920,0)</f>
        <v>719165</v>
      </c>
      <c r="V4920" s="45">
        <f>IF(S4920=1,U4920*(1-Asumsi!$B$10),U4920)</f>
        <v>683206.75</v>
      </c>
    </row>
    <row r="4921" spans="1:22" x14ac:dyDescent="0.35">
      <c r="A4921" s="43">
        <v>44198</v>
      </c>
      <c r="B4921" s="43" t="s">
        <v>202</v>
      </c>
      <c r="C4921" s="43" t="s">
        <v>944</v>
      </c>
      <c r="D4921" s="44">
        <v>40547</v>
      </c>
      <c r="E4921" s="43">
        <v>35</v>
      </c>
      <c r="F4921" s="43">
        <v>1251897</v>
      </c>
      <c r="G4921" s="43">
        <v>0.04</v>
      </c>
      <c r="H4921" s="43">
        <v>50076</v>
      </c>
      <c r="I4921" s="43" t="s">
        <v>77</v>
      </c>
      <c r="J4921" s="43" t="s">
        <v>137</v>
      </c>
      <c r="K4921" s="43">
        <f t="shared" si="608"/>
        <v>2011</v>
      </c>
      <c r="L4921" s="43">
        <f t="shared" si="609"/>
        <v>1</v>
      </c>
      <c r="M4921" s="43">
        <f t="shared" si="610"/>
        <v>0</v>
      </c>
      <c r="N4921" s="43">
        <f t="shared" si="611"/>
        <v>1</v>
      </c>
      <c r="O4921" s="43" t="str">
        <f t="shared" si="612"/>
        <v>C: 4-6%</v>
      </c>
      <c r="P4921" s="45">
        <f t="shared" si="613"/>
        <v>1201821</v>
      </c>
      <c r="Q4921" s="45">
        <f>IF(L4921=1,F4921*INDEX(Asumsi!$B$5:$B$7,MATCH(I4921,Asumsi!$A$5:$A$7,0))-H4921,0)</f>
        <v>325493.09999999998</v>
      </c>
      <c r="R4921" s="46">
        <f>MIN(G4921,INDEX(Asumsi!$C$5:$C$7,MATCH(I4921,Asumsi!$A$5:$A$7,0)))</f>
        <v>0.04</v>
      </c>
      <c r="S4921" s="43">
        <f t="shared" si="614"/>
        <v>0</v>
      </c>
      <c r="T4921" s="45">
        <f t="shared" si="615"/>
        <v>0</v>
      </c>
      <c r="U4921" s="45">
        <f>IF(L4921=1,F4921*INDEX(Asumsi!$B$5:$B$7,MATCH(I4921,Asumsi!$A$5:$A$7,0))-F4921*R4921,0)</f>
        <v>325493.21999999997</v>
      </c>
      <c r="V4921" s="45">
        <f>IF(S4921=1,U4921*(1-Asumsi!$B$10),U4921)</f>
        <v>325493.21999999997</v>
      </c>
    </row>
    <row r="4922" spans="1:22" x14ac:dyDescent="0.35">
      <c r="A4922" s="43">
        <v>44834</v>
      </c>
      <c r="B4922" s="43" t="s">
        <v>202</v>
      </c>
      <c r="C4922" s="43" t="s">
        <v>945</v>
      </c>
      <c r="D4922" s="44">
        <v>39923</v>
      </c>
      <c r="E4922" s="43">
        <v>13</v>
      </c>
      <c r="F4922" s="43">
        <v>497520</v>
      </c>
      <c r="G4922" s="43">
        <v>0.1</v>
      </c>
      <c r="H4922" s="43">
        <v>49752</v>
      </c>
      <c r="I4922" s="43" t="s">
        <v>76</v>
      </c>
      <c r="J4922" s="43" t="s">
        <v>145</v>
      </c>
      <c r="K4922" s="43">
        <f t="shared" si="608"/>
        <v>2009</v>
      </c>
      <c r="L4922" s="43">
        <f t="shared" si="609"/>
        <v>1</v>
      </c>
      <c r="M4922" s="43">
        <f t="shared" si="610"/>
        <v>0</v>
      </c>
      <c r="N4922" s="43">
        <f t="shared" si="611"/>
        <v>1</v>
      </c>
      <c r="O4922" s="43" t="str">
        <f t="shared" si="612"/>
        <v>D: 7%+</v>
      </c>
      <c r="P4922" s="45">
        <f t="shared" si="613"/>
        <v>447768</v>
      </c>
      <c r="Q4922" s="45">
        <f>IF(L4922=1,F4922*INDEX(Asumsi!$B$5:$B$7,MATCH(I4922,Asumsi!$A$5:$A$7,0))-H4922,0)</f>
        <v>99504</v>
      </c>
      <c r="R4922" s="46">
        <f>MIN(G4922,INDEX(Asumsi!$C$5:$C$7,MATCH(I4922,Asumsi!$A$5:$A$7,0)))</f>
        <v>0.05</v>
      </c>
      <c r="S4922" s="43">
        <f t="shared" si="614"/>
        <v>1</v>
      </c>
      <c r="T4922" s="45">
        <f t="shared" si="615"/>
        <v>24876</v>
      </c>
      <c r="U4922" s="45">
        <f>IF(L4922=1,F4922*INDEX(Asumsi!$B$5:$B$7,MATCH(I4922,Asumsi!$A$5:$A$7,0))-F4922*R4922,0)</f>
        <v>124380</v>
      </c>
      <c r="V4922" s="45">
        <f>IF(S4922=1,U4922*(1-Asumsi!$B$10),U4922)</f>
        <v>118161</v>
      </c>
    </row>
    <row r="4923" spans="1:22" x14ac:dyDescent="0.35">
      <c r="A4923" s="43">
        <v>46053</v>
      </c>
      <c r="B4923" s="43" t="s">
        <v>202</v>
      </c>
      <c r="C4923" s="43" t="s">
        <v>402</v>
      </c>
      <c r="D4923" s="44">
        <v>41165</v>
      </c>
      <c r="E4923" s="43">
        <v>31</v>
      </c>
      <c r="F4923" s="43">
        <v>4894215</v>
      </c>
      <c r="G4923" s="43">
        <v>0</v>
      </c>
      <c r="H4923" s="43">
        <v>0</v>
      </c>
      <c r="I4923" s="43" t="s">
        <v>77</v>
      </c>
      <c r="J4923" s="43" t="s">
        <v>137</v>
      </c>
      <c r="K4923" s="43">
        <f t="shared" si="608"/>
        <v>2012</v>
      </c>
      <c r="L4923" s="43">
        <f t="shared" si="609"/>
        <v>1</v>
      </c>
      <c r="M4923" s="43">
        <f t="shared" si="610"/>
        <v>0</v>
      </c>
      <c r="N4923" s="43">
        <f t="shared" si="611"/>
        <v>1</v>
      </c>
      <c r="O4923" s="43" t="str">
        <f t="shared" si="612"/>
        <v>A: 0%</v>
      </c>
      <c r="P4923" s="45">
        <f t="shared" si="613"/>
        <v>4894215</v>
      </c>
      <c r="Q4923" s="45">
        <f>IF(L4923=1,F4923*INDEX(Asumsi!$B$5:$B$7,MATCH(I4923,Asumsi!$A$5:$A$7,0))-H4923,0)</f>
        <v>1468264.5</v>
      </c>
      <c r="R4923" s="46">
        <f>MIN(G4923,INDEX(Asumsi!$C$5:$C$7,MATCH(I4923,Asumsi!$A$5:$A$7,0)))</f>
        <v>0</v>
      </c>
      <c r="S4923" s="43">
        <f t="shared" si="614"/>
        <v>0</v>
      </c>
      <c r="T4923" s="45">
        <f t="shared" si="615"/>
        <v>0</v>
      </c>
      <c r="U4923" s="45">
        <f>IF(L4923=1,F4923*INDEX(Asumsi!$B$5:$B$7,MATCH(I4923,Asumsi!$A$5:$A$7,0))-F4923*R4923,0)</f>
        <v>1468264.5</v>
      </c>
      <c r="V4923" s="45">
        <f>IF(S4923=1,U4923*(1-Asumsi!$B$10),U4923)</f>
        <v>1468264.5</v>
      </c>
    </row>
    <row r="4924" spans="1:22" x14ac:dyDescent="0.35">
      <c r="A4924" s="43">
        <v>47329</v>
      </c>
      <c r="B4924" s="43" t="s">
        <v>202</v>
      </c>
      <c r="C4924" s="43" t="s">
        <v>944</v>
      </c>
      <c r="D4924" s="44">
        <v>40219</v>
      </c>
      <c r="E4924" s="43">
        <v>2</v>
      </c>
      <c r="F4924" s="43">
        <v>53280</v>
      </c>
      <c r="G4924" s="43">
        <v>0.09</v>
      </c>
      <c r="H4924" s="43">
        <v>4795</v>
      </c>
      <c r="I4924" s="43" t="s">
        <v>76</v>
      </c>
      <c r="J4924" s="43" t="s">
        <v>147</v>
      </c>
      <c r="K4924" s="43">
        <f t="shared" si="608"/>
        <v>2010</v>
      </c>
      <c r="L4924" s="43">
        <f t="shared" si="609"/>
        <v>1</v>
      </c>
      <c r="M4924" s="43">
        <f t="shared" si="610"/>
        <v>0</v>
      </c>
      <c r="N4924" s="43">
        <f t="shared" si="611"/>
        <v>1</v>
      </c>
      <c r="O4924" s="43" t="str">
        <f t="shared" si="612"/>
        <v>D: 7%+</v>
      </c>
      <c r="P4924" s="45">
        <f t="shared" si="613"/>
        <v>48485</v>
      </c>
      <c r="Q4924" s="45">
        <f>IF(L4924=1,F4924*INDEX(Asumsi!$B$5:$B$7,MATCH(I4924,Asumsi!$A$5:$A$7,0))-H4924,0)</f>
        <v>11189</v>
      </c>
      <c r="R4924" s="46">
        <f>MIN(G4924,INDEX(Asumsi!$C$5:$C$7,MATCH(I4924,Asumsi!$A$5:$A$7,0)))</f>
        <v>0.05</v>
      </c>
      <c r="S4924" s="43">
        <f t="shared" si="614"/>
        <v>1</v>
      </c>
      <c r="T4924" s="45">
        <f t="shared" si="615"/>
        <v>2131.1999999999998</v>
      </c>
      <c r="U4924" s="45">
        <f>IF(L4924=1,F4924*INDEX(Asumsi!$B$5:$B$7,MATCH(I4924,Asumsi!$A$5:$A$7,0))-F4924*R4924,0)</f>
        <v>13320</v>
      </c>
      <c r="V4924" s="45">
        <f>IF(S4924=1,U4924*(1-Asumsi!$B$10),U4924)</f>
        <v>12654</v>
      </c>
    </row>
    <row r="4925" spans="1:22" x14ac:dyDescent="0.35">
      <c r="A4925" s="43">
        <v>47461</v>
      </c>
      <c r="B4925" s="43" t="s">
        <v>202</v>
      </c>
      <c r="C4925" s="43" t="s">
        <v>330</v>
      </c>
      <c r="D4925" s="44">
        <v>40293</v>
      </c>
      <c r="E4925" s="43">
        <v>39</v>
      </c>
      <c r="F4925" s="43">
        <v>636560</v>
      </c>
      <c r="G4925" s="43">
        <v>0.08</v>
      </c>
      <c r="H4925" s="43">
        <v>50925</v>
      </c>
      <c r="I4925" s="43" t="s">
        <v>76</v>
      </c>
      <c r="J4925" s="43" t="s">
        <v>145</v>
      </c>
      <c r="K4925" s="43">
        <f t="shared" si="608"/>
        <v>2010</v>
      </c>
      <c r="L4925" s="43">
        <f t="shared" si="609"/>
        <v>1</v>
      </c>
      <c r="M4925" s="43">
        <f t="shared" si="610"/>
        <v>0</v>
      </c>
      <c r="N4925" s="43">
        <f t="shared" si="611"/>
        <v>1</v>
      </c>
      <c r="O4925" s="43" t="str">
        <f t="shared" si="612"/>
        <v>D: 7%+</v>
      </c>
      <c r="P4925" s="45">
        <f t="shared" si="613"/>
        <v>585635</v>
      </c>
      <c r="Q4925" s="45">
        <f>IF(L4925=1,F4925*INDEX(Asumsi!$B$5:$B$7,MATCH(I4925,Asumsi!$A$5:$A$7,0))-H4925,0)</f>
        <v>140043</v>
      </c>
      <c r="R4925" s="46">
        <f>MIN(G4925,INDEX(Asumsi!$C$5:$C$7,MATCH(I4925,Asumsi!$A$5:$A$7,0)))</f>
        <v>0.05</v>
      </c>
      <c r="S4925" s="43">
        <f t="shared" si="614"/>
        <v>1</v>
      </c>
      <c r="T4925" s="45">
        <f t="shared" si="615"/>
        <v>19096.8</v>
      </c>
      <c r="U4925" s="45">
        <f>IF(L4925=1,F4925*INDEX(Asumsi!$B$5:$B$7,MATCH(I4925,Asumsi!$A$5:$A$7,0))-F4925*R4925,0)</f>
        <v>159140</v>
      </c>
      <c r="V4925" s="45">
        <f>IF(S4925=1,U4925*(1-Asumsi!$B$10),U4925)</f>
        <v>151183</v>
      </c>
    </row>
    <row r="4926" spans="1:22" x14ac:dyDescent="0.35">
      <c r="A4926" s="43">
        <v>47525</v>
      </c>
      <c r="B4926" s="43" t="s">
        <v>202</v>
      </c>
      <c r="C4926" s="43" t="s">
        <v>945</v>
      </c>
      <c r="D4926" s="44">
        <v>40605</v>
      </c>
      <c r="E4926" s="43">
        <v>40</v>
      </c>
      <c r="F4926" s="43">
        <v>1298920</v>
      </c>
      <c r="G4926" s="43">
        <v>0.01</v>
      </c>
      <c r="H4926" s="43">
        <v>12989</v>
      </c>
      <c r="I4926" s="43" t="s">
        <v>77</v>
      </c>
      <c r="J4926" s="43" t="s">
        <v>142</v>
      </c>
      <c r="K4926" s="43">
        <f t="shared" si="608"/>
        <v>2011</v>
      </c>
      <c r="L4926" s="43">
        <f t="shared" si="609"/>
        <v>1</v>
      </c>
      <c r="M4926" s="43">
        <f t="shared" si="610"/>
        <v>0</v>
      </c>
      <c r="N4926" s="43">
        <f t="shared" si="611"/>
        <v>1</v>
      </c>
      <c r="O4926" s="43" t="str">
        <f t="shared" si="612"/>
        <v>B: 1-3%</v>
      </c>
      <c r="P4926" s="45">
        <f t="shared" si="613"/>
        <v>1285931</v>
      </c>
      <c r="Q4926" s="45">
        <f>IF(L4926=1,F4926*INDEX(Asumsi!$B$5:$B$7,MATCH(I4926,Asumsi!$A$5:$A$7,0))-H4926,0)</f>
        <v>376687</v>
      </c>
      <c r="R4926" s="46">
        <f>MIN(G4926,INDEX(Asumsi!$C$5:$C$7,MATCH(I4926,Asumsi!$A$5:$A$7,0)))</f>
        <v>0.01</v>
      </c>
      <c r="S4926" s="43">
        <f t="shared" si="614"/>
        <v>0</v>
      </c>
      <c r="T4926" s="45">
        <f t="shared" si="615"/>
        <v>0</v>
      </c>
      <c r="U4926" s="45">
        <f>IF(L4926=1,F4926*INDEX(Asumsi!$B$5:$B$7,MATCH(I4926,Asumsi!$A$5:$A$7,0))-F4926*R4926,0)</f>
        <v>376686.8</v>
      </c>
      <c r="V4926" s="45">
        <f>IF(S4926=1,U4926*(1-Asumsi!$B$10),U4926)</f>
        <v>376686.8</v>
      </c>
    </row>
    <row r="4927" spans="1:22" x14ac:dyDescent="0.35">
      <c r="A4927" s="43">
        <v>48803</v>
      </c>
      <c r="B4927" s="43" t="s">
        <v>202</v>
      </c>
      <c r="C4927" s="43" t="s">
        <v>330</v>
      </c>
      <c r="D4927" s="44">
        <v>41222</v>
      </c>
      <c r="E4927" s="43">
        <v>19</v>
      </c>
      <c r="F4927" s="43">
        <v>400820</v>
      </c>
      <c r="G4927" s="43">
        <v>0.05</v>
      </c>
      <c r="H4927" s="43">
        <v>20041</v>
      </c>
      <c r="I4927" s="43" t="s">
        <v>76</v>
      </c>
      <c r="J4927" s="43" t="s">
        <v>148</v>
      </c>
      <c r="K4927" s="43">
        <f t="shared" si="608"/>
        <v>2012</v>
      </c>
      <c r="L4927" s="43">
        <f t="shared" si="609"/>
        <v>1</v>
      </c>
      <c r="M4927" s="43">
        <f t="shared" si="610"/>
        <v>0</v>
      </c>
      <c r="N4927" s="43">
        <f t="shared" si="611"/>
        <v>1</v>
      </c>
      <c r="O4927" s="43" t="str">
        <f t="shared" si="612"/>
        <v>C: 4-6%</v>
      </c>
      <c r="P4927" s="45">
        <f t="shared" si="613"/>
        <v>380779</v>
      </c>
      <c r="Q4927" s="45">
        <f>IF(L4927=1,F4927*INDEX(Asumsi!$B$5:$B$7,MATCH(I4927,Asumsi!$A$5:$A$7,0))-H4927,0)</f>
        <v>100205</v>
      </c>
      <c r="R4927" s="46">
        <f>MIN(G4927,INDEX(Asumsi!$C$5:$C$7,MATCH(I4927,Asumsi!$A$5:$A$7,0)))</f>
        <v>0.05</v>
      </c>
      <c r="S4927" s="43">
        <f t="shared" si="614"/>
        <v>0</v>
      </c>
      <c r="T4927" s="45">
        <f t="shared" si="615"/>
        <v>0</v>
      </c>
      <c r="U4927" s="45">
        <f>IF(L4927=1,F4927*INDEX(Asumsi!$B$5:$B$7,MATCH(I4927,Asumsi!$A$5:$A$7,0))-F4927*R4927,0)</f>
        <v>100205</v>
      </c>
      <c r="V4927" s="45">
        <f>IF(S4927=1,U4927*(1-Asumsi!$B$10),U4927)</f>
        <v>100205</v>
      </c>
    </row>
    <row r="4928" spans="1:22" x14ac:dyDescent="0.35">
      <c r="A4928" s="43">
        <v>49027</v>
      </c>
      <c r="B4928" s="43" t="s">
        <v>209</v>
      </c>
      <c r="C4928" s="43" t="s">
        <v>940</v>
      </c>
      <c r="D4928" s="44">
        <v>40644</v>
      </c>
      <c r="E4928" s="43">
        <v>41</v>
      </c>
      <c r="F4928" s="43">
        <v>1417660</v>
      </c>
      <c r="G4928" s="43">
        <v>0.08</v>
      </c>
      <c r="H4928" s="43">
        <v>113413</v>
      </c>
      <c r="I4928" s="43" t="s">
        <v>75</v>
      </c>
      <c r="J4928" s="43" t="s">
        <v>144</v>
      </c>
      <c r="K4928" s="43">
        <f t="shared" si="608"/>
        <v>2011</v>
      </c>
      <c r="L4928" s="43">
        <f t="shared" si="609"/>
        <v>0</v>
      </c>
      <c r="M4928" s="43">
        <f t="shared" si="610"/>
        <v>1</v>
      </c>
      <c r="N4928" s="43">
        <f t="shared" si="611"/>
        <v>1</v>
      </c>
      <c r="O4928" s="43" t="str">
        <f t="shared" si="612"/>
        <v>D: 7%+</v>
      </c>
      <c r="P4928" s="45">
        <f t="shared" si="613"/>
        <v>0</v>
      </c>
      <c r="Q4928" s="45">
        <f>IF(L4928=1,F4928*INDEX(Asumsi!$B$5:$B$7,MATCH(I4928,Asumsi!$A$5:$A$7,0))-H4928,0)</f>
        <v>0</v>
      </c>
      <c r="R4928" s="46">
        <f>MIN(G4928,INDEX(Asumsi!$C$5:$C$7,MATCH(I4928,Asumsi!$A$5:$A$7,0)))</f>
        <v>0.03</v>
      </c>
      <c r="S4928" s="43">
        <f t="shared" si="614"/>
        <v>1</v>
      </c>
      <c r="T4928" s="45">
        <f t="shared" si="615"/>
        <v>0</v>
      </c>
      <c r="U4928" s="45">
        <f>IF(L4928=1,F4928*INDEX(Asumsi!$B$5:$B$7,MATCH(I4928,Asumsi!$A$5:$A$7,0))-F4928*R4928,0)</f>
        <v>0</v>
      </c>
      <c r="V4928" s="45">
        <f>IF(S4928=1,U4928*(1-Asumsi!$B$10),U4928)</f>
        <v>0</v>
      </c>
    </row>
    <row r="4929" spans="1:22" x14ac:dyDescent="0.35">
      <c r="A4929" s="43">
        <v>50822</v>
      </c>
      <c r="B4929" s="43" t="s">
        <v>202</v>
      </c>
      <c r="C4929" s="43" t="s">
        <v>939</v>
      </c>
      <c r="D4929" s="44">
        <v>40946</v>
      </c>
      <c r="E4929" s="43">
        <v>6</v>
      </c>
      <c r="F4929" s="43">
        <v>3270580</v>
      </c>
      <c r="G4929" s="43">
        <v>0.1</v>
      </c>
      <c r="H4929" s="43">
        <v>327058</v>
      </c>
      <c r="I4929" s="43" t="s">
        <v>75</v>
      </c>
      <c r="J4929" s="43" t="s">
        <v>135</v>
      </c>
      <c r="K4929" s="43">
        <f t="shared" si="608"/>
        <v>2012</v>
      </c>
      <c r="L4929" s="43">
        <f t="shared" si="609"/>
        <v>1</v>
      </c>
      <c r="M4929" s="43">
        <f t="shared" si="610"/>
        <v>0</v>
      </c>
      <c r="N4929" s="43">
        <f t="shared" si="611"/>
        <v>1</v>
      </c>
      <c r="O4929" s="43" t="str">
        <f t="shared" si="612"/>
        <v>D: 7%+</v>
      </c>
      <c r="P4929" s="45">
        <f t="shared" si="613"/>
        <v>2943522</v>
      </c>
      <c r="Q4929" s="45">
        <f>IF(L4929=1,F4929*INDEX(Asumsi!$B$5:$B$7,MATCH(I4929,Asumsi!$A$5:$A$7,0))-H4929,0)</f>
        <v>654116</v>
      </c>
      <c r="R4929" s="46">
        <f>MIN(G4929,INDEX(Asumsi!$C$5:$C$7,MATCH(I4929,Asumsi!$A$5:$A$7,0)))</f>
        <v>0.03</v>
      </c>
      <c r="S4929" s="43">
        <f t="shared" si="614"/>
        <v>1</v>
      </c>
      <c r="T4929" s="45">
        <f t="shared" si="615"/>
        <v>228940.60000000003</v>
      </c>
      <c r="U4929" s="45">
        <f>IF(L4929=1,F4929*INDEX(Asumsi!$B$5:$B$7,MATCH(I4929,Asumsi!$A$5:$A$7,0))-F4929*R4929,0)</f>
        <v>883056.6</v>
      </c>
      <c r="V4929" s="45">
        <f>IF(S4929=1,U4929*(1-Asumsi!$B$10),U4929)</f>
        <v>838903.7699999999</v>
      </c>
    </row>
    <row r="4930" spans="1:22" x14ac:dyDescent="0.35">
      <c r="A4930" s="43">
        <v>51714</v>
      </c>
      <c r="B4930" s="43" t="s">
        <v>202</v>
      </c>
      <c r="C4930" s="43" t="s">
        <v>943</v>
      </c>
      <c r="D4930" s="44">
        <v>40061</v>
      </c>
      <c r="E4930" s="43">
        <v>33</v>
      </c>
      <c r="F4930" s="43">
        <v>388180</v>
      </c>
      <c r="G4930" s="43">
        <v>0.03</v>
      </c>
      <c r="H4930" s="43">
        <v>11645</v>
      </c>
      <c r="I4930" s="43" t="s">
        <v>76</v>
      </c>
      <c r="J4930" s="43" t="s">
        <v>145</v>
      </c>
      <c r="K4930" s="43">
        <f t="shared" ref="K4930:K4993" si="616">YEAR(D4930)</f>
        <v>2009</v>
      </c>
      <c r="L4930" s="43">
        <f t="shared" ref="L4930:L4993" si="617">IF(B4930="Order Finished",1,0)</f>
        <v>1</v>
      </c>
      <c r="M4930" s="43">
        <f t="shared" ref="M4930:M4993" si="618">IF(B4930="Order Returned",1,0)</f>
        <v>0</v>
      </c>
      <c r="N4930" s="43">
        <f t="shared" ref="N4930:N4993" si="619">IF(B4930="Order Cancelled",0,1)</f>
        <v>1</v>
      </c>
      <c r="O4930" s="43" t="str">
        <f t="shared" ref="O4930:O4993" si="620">IF(G4930=0,"A: 0%",IF(G4930&lt;=0.03,"B: 1-3%",IF(G4930&lt;=0.06,"C: 4-6%","D: 7%+")))</f>
        <v>B: 1-3%</v>
      </c>
      <c r="P4930" s="45">
        <f t="shared" ref="P4930:P4993" si="621">IF(L4930=1,F4930-H4930,0)</f>
        <v>376535</v>
      </c>
      <c r="Q4930" s="45">
        <f>IF(L4930=1,F4930*INDEX(Asumsi!$B$5:$B$7,MATCH(I4930,Asumsi!$A$5:$A$7,0))-H4930,0)</f>
        <v>104809</v>
      </c>
      <c r="R4930" s="46">
        <f>MIN(G4930,INDEX(Asumsi!$C$5:$C$7,MATCH(I4930,Asumsi!$A$5:$A$7,0)))</f>
        <v>0.03</v>
      </c>
      <c r="S4930" s="43">
        <f t="shared" ref="S4930:S4993" si="622">IF(G4930&gt;R4930,1,0)</f>
        <v>0</v>
      </c>
      <c r="T4930" s="45">
        <f t="shared" ref="T4930:T4993" si="623">IF(L4930=1,F4930*(G4930-R4930),0)</f>
        <v>0</v>
      </c>
      <c r="U4930" s="45">
        <f>IF(L4930=1,F4930*INDEX(Asumsi!$B$5:$B$7,MATCH(I4930,Asumsi!$A$5:$A$7,0))-F4930*R4930,0)</f>
        <v>104808.6</v>
      </c>
      <c r="V4930" s="45">
        <f>IF(S4930=1,U4930*(1-Asumsi!$B$10),U4930)</f>
        <v>104808.6</v>
      </c>
    </row>
    <row r="4931" spans="1:22" x14ac:dyDescent="0.35">
      <c r="A4931" s="43">
        <v>51815</v>
      </c>
      <c r="B4931" s="43" t="s">
        <v>202</v>
      </c>
      <c r="C4931" s="43" t="s">
        <v>945</v>
      </c>
      <c r="D4931" s="44">
        <v>39959</v>
      </c>
      <c r="E4931" s="43">
        <v>37</v>
      </c>
      <c r="F4931" s="43">
        <v>455000</v>
      </c>
      <c r="G4931" s="43">
        <v>0.01</v>
      </c>
      <c r="H4931" s="43">
        <v>4550</v>
      </c>
      <c r="I4931" s="43" t="s">
        <v>76</v>
      </c>
      <c r="J4931" s="43" t="s">
        <v>138</v>
      </c>
      <c r="K4931" s="43">
        <f t="shared" si="616"/>
        <v>2009</v>
      </c>
      <c r="L4931" s="43">
        <f t="shared" si="617"/>
        <v>1</v>
      </c>
      <c r="M4931" s="43">
        <f t="shared" si="618"/>
        <v>0</v>
      </c>
      <c r="N4931" s="43">
        <f t="shared" si="619"/>
        <v>1</v>
      </c>
      <c r="O4931" s="43" t="str">
        <f t="shared" si="620"/>
        <v>B: 1-3%</v>
      </c>
      <c r="P4931" s="45">
        <f t="shared" si="621"/>
        <v>450450</v>
      </c>
      <c r="Q4931" s="45">
        <f>IF(L4931=1,F4931*INDEX(Asumsi!$B$5:$B$7,MATCH(I4931,Asumsi!$A$5:$A$7,0))-H4931,0)</f>
        <v>131950</v>
      </c>
      <c r="R4931" s="46">
        <f>MIN(G4931,INDEX(Asumsi!$C$5:$C$7,MATCH(I4931,Asumsi!$A$5:$A$7,0)))</f>
        <v>0.01</v>
      </c>
      <c r="S4931" s="43">
        <f t="shared" si="622"/>
        <v>0</v>
      </c>
      <c r="T4931" s="45">
        <f t="shared" si="623"/>
        <v>0</v>
      </c>
      <c r="U4931" s="45">
        <f>IF(L4931=1,F4931*INDEX(Asumsi!$B$5:$B$7,MATCH(I4931,Asumsi!$A$5:$A$7,0))-F4931*R4931,0)</f>
        <v>131950</v>
      </c>
      <c r="V4931" s="45">
        <f>IF(S4931=1,U4931*(1-Asumsi!$B$10),U4931)</f>
        <v>131950</v>
      </c>
    </row>
    <row r="4932" spans="1:22" x14ac:dyDescent="0.35">
      <c r="A4932" s="43">
        <v>51906</v>
      </c>
      <c r="B4932" s="43" t="s">
        <v>202</v>
      </c>
      <c r="C4932" s="43" t="s">
        <v>736</v>
      </c>
      <c r="D4932" s="44">
        <v>40787</v>
      </c>
      <c r="E4932" s="43">
        <v>24</v>
      </c>
      <c r="F4932" s="43">
        <v>412680</v>
      </c>
      <c r="G4932" s="43">
        <v>0.04</v>
      </c>
      <c r="H4932" s="43">
        <v>16507</v>
      </c>
      <c r="I4932" s="43" t="s">
        <v>77</v>
      </c>
      <c r="J4932" s="43" t="s">
        <v>142</v>
      </c>
      <c r="K4932" s="43">
        <f t="shared" si="616"/>
        <v>2011</v>
      </c>
      <c r="L4932" s="43">
        <f t="shared" si="617"/>
        <v>1</v>
      </c>
      <c r="M4932" s="43">
        <f t="shared" si="618"/>
        <v>0</v>
      </c>
      <c r="N4932" s="43">
        <f t="shared" si="619"/>
        <v>1</v>
      </c>
      <c r="O4932" s="43" t="str">
        <f t="shared" si="620"/>
        <v>C: 4-6%</v>
      </c>
      <c r="P4932" s="45">
        <f t="shared" si="621"/>
        <v>396173</v>
      </c>
      <c r="Q4932" s="45">
        <f>IF(L4932=1,F4932*INDEX(Asumsi!$B$5:$B$7,MATCH(I4932,Asumsi!$A$5:$A$7,0))-H4932,0)</f>
        <v>107297</v>
      </c>
      <c r="R4932" s="46">
        <f>MIN(G4932,INDEX(Asumsi!$C$5:$C$7,MATCH(I4932,Asumsi!$A$5:$A$7,0)))</f>
        <v>0.04</v>
      </c>
      <c r="S4932" s="43">
        <f t="shared" si="622"/>
        <v>0</v>
      </c>
      <c r="T4932" s="45">
        <f t="shared" si="623"/>
        <v>0</v>
      </c>
      <c r="U4932" s="45">
        <f>IF(L4932=1,F4932*INDEX(Asumsi!$B$5:$B$7,MATCH(I4932,Asumsi!$A$5:$A$7,0))-F4932*R4932,0)</f>
        <v>107296.8</v>
      </c>
      <c r="V4932" s="45">
        <f>IF(S4932=1,U4932*(1-Asumsi!$B$10),U4932)</f>
        <v>107296.8</v>
      </c>
    </row>
    <row r="4933" spans="1:22" x14ac:dyDescent="0.35">
      <c r="A4933" s="43">
        <v>52128</v>
      </c>
      <c r="B4933" s="43" t="s">
        <v>202</v>
      </c>
      <c r="C4933" s="43" t="s">
        <v>634</v>
      </c>
      <c r="D4933" s="44">
        <v>40504</v>
      </c>
      <c r="E4933" s="43">
        <v>11</v>
      </c>
      <c r="F4933" s="43">
        <v>27040</v>
      </c>
      <c r="G4933" s="43">
        <v>0.03</v>
      </c>
      <c r="H4933" s="43">
        <v>811</v>
      </c>
      <c r="I4933" s="43" t="s">
        <v>77</v>
      </c>
      <c r="J4933" s="43" t="s">
        <v>142</v>
      </c>
      <c r="K4933" s="43">
        <f t="shared" si="616"/>
        <v>2010</v>
      </c>
      <c r="L4933" s="43">
        <f t="shared" si="617"/>
        <v>1</v>
      </c>
      <c r="M4933" s="43">
        <f t="shared" si="618"/>
        <v>0</v>
      </c>
      <c r="N4933" s="43">
        <f t="shared" si="619"/>
        <v>1</v>
      </c>
      <c r="O4933" s="43" t="str">
        <f t="shared" si="620"/>
        <v>B: 1-3%</v>
      </c>
      <c r="P4933" s="45">
        <f t="shared" si="621"/>
        <v>26229</v>
      </c>
      <c r="Q4933" s="45">
        <f>IF(L4933=1,F4933*INDEX(Asumsi!$B$5:$B$7,MATCH(I4933,Asumsi!$A$5:$A$7,0))-H4933,0)</f>
        <v>7301</v>
      </c>
      <c r="R4933" s="46">
        <f>MIN(G4933,INDEX(Asumsi!$C$5:$C$7,MATCH(I4933,Asumsi!$A$5:$A$7,0)))</f>
        <v>0.03</v>
      </c>
      <c r="S4933" s="43">
        <f t="shared" si="622"/>
        <v>0</v>
      </c>
      <c r="T4933" s="45">
        <f t="shared" si="623"/>
        <v>0</v>
      </c>
      <c r="U4933" s="45">
        <f>IF(L4933=1,F4933*INDEX(Asumsi!$B$5:$B$7,MATCH(I4933,Asumsi!$A$5:$A$7,0))-F4933*R4933,0)</f>
        <v>7300.8</v>
      </c>
      <c r="V4933" s="45">
        <f>IF(S4933=1,U4933*(1-Asumsi!$B$10),U4933)</f>
        <v>7300.8</v>
      </c>
    </row>
    <row r="4934" spans="1:22" x14ac:dyDescent="0.35">
      <c r="A4934" s="43">
        <v>52675</v>
      </c>
      <c r="B4934" s="43" t="s">
        <v>202</v>
      </c>
      <c r="C4934" s="43" t="s">
        <v>330</v>
      </c>
      <c r="D4934" s="44">
        <v>40826</v>
      </c>
      <c r="E4934" s="43">
        <v>4</v>
      </c>
      <c r="F4934" s="43">
        <v>40500</v>
      </c>
      <c r="G4934" s="43">
        <v>0.1</v>
      </c>
      <c r="H4934" s="43">
        <v>4050</v>
      </c>
      <c r="I4934" s="43" t="s">
        <v>77</v>
      </c>
      <c r="J4934" s="43" t="s">
        <v>142</v>
      </c>
      <c r="K4934" s="43">
        <f t="shared" si="616"/>
        <v>2011</v>
      </c>
      <c r="L4934" s="43">
        <f t="shared" si="617"/>
        <v>1</v>
      </c>
      <c r="M4934" s="43">
        <f t="shared" si="618"/>
        <v>0</v>
      </c>
      <c r="N4934" s="43">
        <f t="shared" si="619"/>
        <v>1</v>
      </c>
      <c r="O4934" s="43" t="str">
        <f t="shared" si="620"/>
        <v>D: 7%+</v>
      </c>
      <c r="P4934" s="45">
        <f t="shared" si="621"/>
        <v>36450</v>
      </c>
      <c r="Q4934" s="45">
        <f>IF(L4934=1,F4934*INDEX(Asumsi!$B$5:$B$7,MATCH(I4934,Asumsi!$A$5:$A$7,0))-H4934,0)</f>
        <v>8100</v>
      </c>
      <c r="R4934" s="46">
        <f>MIN(G4934,INDEX(Asumsi!$C$5:$C$7,MATCH(I4934,Asumsi!$A$5:$A$7,0)))</f>
        <v>0.05</v>
      </c>
      <c r="S4934" s="43">
        <f t="shared" si="622"/>
        <v>1</v>
      </c>
      <c r="T4934" s="45">
        <f t="shared" si="623"/>
        <v>2025</v>
      </c>
      <c r="U4934" s="45">
        <f>IF(L4934=1,F4934*INDEX(Asumsi!$B$5:$B$7,MATCH(I4934,Asumsi!$A$5:$A$7,0))-F4934*R4934,0)</f>
        <v>10125</v>
      </c>
      <c r="V4934" s="45">
        <f>IF(S4934=1,U4934*(1-Asumsi!$B$10),U4934)</f>
        <v>9618.75</v>
      </c>
    </row>
    <row r="4935" spans="1:22" x14ac:dyDescent="0.35">
      <c r="A4935" s="43">
        <v>53189</v>
      </c>
      <c r="B4935" s="43" t="s">
        <v>202</v>
      </c>
      <c r="C4935" s="43" t="s">
        <v>931</v>
      </c>
      <c r="D4935" s="44">
        <v>40778</v>
      </c>
      <c r="E4935" s="43">
        <v>29</v>
      </c>
      <c r="F4935" s="43">
        <v>428380</v>
      </c>
      <c r="G4935" s="43">
        <v>0</v>
      </c>
      <c r="H4935" s="43">
        <v>0</v>
      </c>
      <c r="I4935" s="43" t="s">
        <v>76</v>
      </c>
      <c r="J4935" s="43" t="s">
        <v>145</v>
      </c>
      <c r="K4935" s="43">
        <f t="shared" si="616"/>
        <v>2011</v>
      </c>
      <c r="L4935" s="43">
        <f t="shared" si="617"/>
        <v>1</v>
      </c>
      <c r="M4935" s="43">
        <f t="shared" si="618"/>
        <v>0</v>
      </c>
      <c r="N4935" s="43">
        <f t="shared" si="619"/>
        <v>1</v>
      </c>
      <c r="O4935" s="43" t="str">
        <f t="shared" si="620"/>
        <v>A: 0%</v>
      </c>
      <c r="P4935" s="45">
        <f t="shared" si="621"/>
        <v>428380</v>
      </c>
      <c r="Q4935" s="45">
        <f>IF(L4935=1,F4935*INDEX(Asumsi!$B$5:$B$7,MATCH(I4935,Asumsi!$A$5:$A$7,0))-H4935,0)</f>
        <v>128514</v>
      </c>
      <c r="R4935" s="46">
        <f>MIN(G4935,INDEX(Asumsi!$C$5:$C$7,MATCH(I4935,Asumsi!$A$5:$A$7,0)))</f>
        <v>0</v>
      </c>
      <c r="S4935" s="43">
        <f t="shared" si="622"/>
        <v>0</v>
      </c>
      <c r="T4935" s="45">
        <f t="shared" si="623"/>
        <v>0</v>
      </c>
      <c r="U4935" s="45">
        <f>IF(L4935=1,F4935*INDEX(Asumsi!$B$5:$B$7,MATCH(I4935,Asumsi!$A$5:$A$7,0))-F4935*R4935,0)</f>
        <v>128514</v>
      </c>
      <c r="V4935" s="45">
        <f>IF(S4935=1,U4935*(1-Asumsi!$B$10),U4935)</f>
        <v>128514</v>
      </c>
    </row>
    <row r="4936" spans="1:22" x14ac:dyDescent="0.35">
      <c r="A4936" s="43">
        <v>54307</v>
      </c>
      <c r="B4936" s="43" t="s">
        <v>202</v>
      </c>
      <c r="C4936" s="43" t="s">
        <v>943</v>
      </c>
      <c r="D4936" s="44">
        <v>40916</v>
      </c>
      <c r="E4936" s="43">
        <v>41</v>
      </c>
      <c r="F4936" s="43">
        <v>396580</v>
      </c>
      <c r="G4936" s="43">
        <v>0.08</v>
      </c>
      <c r="H4936" s="43">
        <v>31726</v>
      </c>
      <c r="I4936" s="43" t="s">
        <v>76</v>
      </c>
      <c r="J4936" s="43" t="s">
        <v>138</v>
      </c>
      <c r="K4936" s="43">
        <f t="shared" si="616"/>
        <v>2012</v>
      </c>
      <c r="L4936" s="43">
        <f t="shared" si="617"/>
        <v>1</v>
      </c>
      <c r="M4936" s="43">
        <f t="shared" si="618"/>
        <v>0</v>
      </c>
      <c r="N4936" s="43">
        <f t="shared" si="619"/>
        <v>1</v>
      </c>
      <c r="O4936" s="43" t="str">
        <f t="shared" si="620"/>
        <v>D: 7%+</v>
      </c>
      <c r="P4936" s="45">
        <f t="shared" si="621"/>
        <v>364854</v>
      </c>
      <c r="Q4936" s="45">
        <f>IF(L4936=1,F4936*INDEX(Asumsi!$B$5:$B$7,MATCH(I4936,Asumsi!$A$5:$A$7,0))-H4936,0)</f>
        <v>87248</v>
      </c>
      <c r="R4936" s="46">
        <f>MIN(G4936,INDEX(Asumsi!$C$5:$C$7,MATCH(I4936,Asumsi!$A$5:$A$7,0)))</f>
        <v>0.05</v>
      </c>
      <c r="S4936" s="43">
        <f t="shared" si="622"/>
        <v>1</v>
      </c>
      <c r="T4936" s="45">
        <f t="shared" si="623"/>
        <v>11897.4</v>
      </c>
      <c r="U4936" s="45">
        <f>IF(L4936=1,F4936*INDEX(Asumsi!$B$5:$B$7,MATCH(I4936,Asumsi!$A$5:$A$7,0))-F4936*R4936,0)</f>
        <v>99145</v>
      </c>
      <c r="V4936" s="45">
        <f>IF(S4936=1,U4936*(1-Asumsi!$B$10),U4936)</f>
        <v>94187.75</v>
      </c>
    </row>
    <row r="4937" spans="1:22" x14ac:dyDescent="0.35">
      <c r="A4937" s="43">
        <v>54917</v>
      </c>
      <c r="B4937" s="43" t="s">
        <v>202</v>
      </c>
      <c r="C4937" s="43" t="s">
        <v>945</v>
      </c>
      <c r="D4937" s="44">
        <v>40277</v>
      </c>
      <c r="E4937" s="43">
        <v>12</v>
      </c>
      <c r="F4937" s="43">
        <v>12069360</v>
      </c>
      <c r="G4937" s="43">
        <v>0.06</v>
      </c>
      <c r="H4937" s="43">
        <v>724162</v>
      </c>
      <c r="I4937" s="43" t="s">
        <v>77</v>
      </c>
      <c r="J4937" s="43" t="s">
        <v>139</v>
      </c>
      <c r="K4937" s="43">
        <f t="shared" si="616"/>
        <v>2010</v>
      </c>
      <c r="L4937" s="43">
        <f t="shared" si="617"/>
        <v>1</v>
      </c>
      <c r="M4937" s="43">
        <f t="shared" si="618"/>
        <v>0</v>
      </c>
      <c r="N4937" s="43">
        <f t="shared" si="619"/>
        <v>1</v>
      </c>
      <c r="O4937" s="43" t="str">
        <f t="shared" si="620"/>
        <v>C: 4-6%</v>
      </c>
      <c r="P4937" s="45">
        <f t="shared" si="621"/>
        <v>11345198</v>
      </c>
      <c r="Q4937" s="45">
        <f>IF(L4937=1,F4937*INDEX(Asumsi!$B$5:$B$7,MATCH(I4937,Asumsi!$A$5:$A$7,0))-H4937,0)</f>
        <v>2896646</v>
      </c>
      <c r="R4937" s="46">
        <f>MIN(G4937,INDEX(Asumsi!$C$5:$C$7,MATCH(I4937,Asumsi!$A$5:$A$7,0)))</f>
        <v>0.05</v>
      </c>
      <c r="S4937" s="43">
        <f t="shared" si="622"/>
        <v>1</v>
      </c>
      <c r="T4937" s="45">
        <f t="shared" si="623"/>
        <v>120693.59999999993</v>
      </c>
      <c r="U4937" s="45">
        <f>IF(L4937=1,F4937*INDEX(Asumsi!$B$5:$B$7,MATCH(I4937,Asumsi!$A$5:$A$7,0))-F4937*R4937,0)</f>
        <v>3017340</v>
      </c>
      <c r="V4937" s="45">
        <f>IF(S4937=1,U4937*(1-Asumsi!$B$10),U4937)</f>
        <v>2866473</v>
      </c>
    </row>
    <row r="4938" spans="1:22" x14ac:dyDescent="0.35">
      <c r="A4938" s="43">
        <v>57511</v>
      </c>
      <c r="B4938" s="43" t="s">
        <v>202</v>
      </c>
      <c r="C4938" s="43" t="s">
        <v>931</v>
      </c>
      <c r="D4938" s="44">
        <v>40092</v>
      </c>
      <c r="E4938" s="43">
        <v>32</v>
      </c>
      <c r="F4938" s="43">
        <v>196920</v>
      </c>
      <c r="G4938" s="43">
        <v>0.01</v>
      </c>
      <c r="H4938" s="43">
        <v>1969</v>
      </c>
      <c r="I4938" s="43" t="s">
        <v>76</v>
      </c>
      <c r="J4938" s="43" t="s">
        <v>149</v>
      </c>
      <c r="K4938" s="43">
        <f t="shared" si="616"/>
        <v>2009</v>
      </c>
      <c r="L4938" s="43">
        <f t="shared" si="617"/>
        <v>1</v>
      </c>
      <c r="M4938" s="43">
        <f t="shared" si="618"/>
        <v>0</v>
      </c>
      <c r="N4938" s="43">
        <f t="shared" si="619"/>
        <v>1</v>
      </c>
      <c r="O4938" s="43" t="str">
        <f t="shared" si="620"/>
        <v>B: 1-3%</v>
      </c>
      <c r="P4938" s="45">
        <f t="shared" si="621"/>
        <v>194951</v>
      </c>
      <c r="Q4938" s="45">
        <f>IF(L4938=1,F4938*INDEX(Asumsi!$B$5:$B$7,MATCH(I4938,Asumsi!$A$5:$A$7,0))-H4938,0)</f>
        <v>57107</v>
      </c>
      <c r="R4938" s="46">
        <f>MIN(G4938,INDEX(Asumsi!$C$5:$C$7,MATCH(I4938,Asumsi!$A$5:$A$7,0)))</f>
        <v>0.01</v>
      </c>
      <c r="S4938" s="43">
        <f t="shared" si="622"/>
        <v>0</v>
      </c>
      <c r="T4938" s="45">
        <f t="shared" si="623"/>
        <v>0</v>
      </c>
      <c r="U4938" s="45">
        <f>IF(L4938=1,F4938*INDEX(Asumsi!$B$5:$B$7,MATCH(I4938,Asumsi!$A$5:$A$7,0))-F4938*R4938,0)</f>
        <v>57106.8</v>
      </c>
      <c r="V4938" s="45">
        <f>IF(S4938=1,U4938*(1-Asumsi!$B$10),U4938)</f>
        <v>57106.8</v>
      </c>
    </row>
    <row r="4939" spans="1:22" x14ac:dyDescent="0.35">
      <c r="A4939" s="43">
        <v>57857</v>
      </c>
      <c r="B4939" s="43" t="s">
        <v>202</v>
      </c>
      <c r="C4939" s="43" t="s">
        <v>945</v>
      </c>
      <c r="D4939" s="44">
        <v>40299</v>
      </c>
      <c r="E4939" s="43">
        <v>18</v>
      </c>
      <c r="F4939" s="43">
        <v>629920</v>
      </c>
      <c r="G4939" s="43">
        <v>0.1</v>
      </c>
      <c r="H4939" s="43">
        <v>62992</v>
      </c>
      <c r="I4939" s="43" t="s">
        <v>75</v>
      </c>
      <c r="J4939" s="43" t="s">
        <v>144</v>
      </c>
      <c r="K4939" s="43">
        <f t="shared" si="616"/>
        <v>2010</v>
      </c>
      <c r="L4939" s="43">
        <f t="shared" si="617"/>
        <v>1</v>
      </c>
      <c r="M4939" s="43">
        <f t="shared" si="618"/>
        <v>0</v>
      </c>
      <c r="N4939" s="43">
        <f t="shared" si="619"/>
        <v>1</v>
      </c>
      <c r="O4939" s="43" t="str">
        <f t="shared" si="620"/>
        <v>D: 7%+</v>
      </c>
      <c r="P4939" s="45">
        <f t="shared" si="621"/>
        <v>566928</v>
      </c>
      <c r="Q4939" s="45">
        <f>IF(L4939=1,F4939*INDEX(Asumsi!$B$5:$B$7,MATCH(I4939,Asumsi!$A$5:$A$7,0))-H4939,0)</f>
        <v>125984</v>
      </c>
      <c r="R4939" s="46">
        <f>MIN(G4939,INDEX(Asumsi!$C$5:$C$7,MATCH(I4939,Asumsi!$A$5:$A$7,0)))</f>
        <v>0.03</v>
      </c>
      <c r="S4939" s="43">
        <f t="shared" si="622"/>
        <v>1</v>
      </c>
      <c r="T4939" s="45">
        <f t="shared" si="623"/>
        <v>44094.400000000001</v>
      </c>
      <c r="U4939" s="45">
        <f>IF(L4939=1,F4939*INDEX(Asumsi!$B$5:$B$7,MATCH(I4939,Asumsi!$A$5:$A$7,0))-F4939*R4939,0)</f>
        <v>170078.4</v>
      </c>
      <c r="V4939" s="45">
        <f>IF(S4939=1,U4939*(1-Asumsi!$B$10),U4939)</f>
        <v>161574.47999999998</v>
      </c>
    </row>
    <row r="4940" spans="1:22" x14ac:dyDescent="0.35">
      <c r="A4940" s="43">
        <v>57861</v>
      </c>
      <c r="B4940" s="43" t="s">
        <v>202</v>
      </c>
      <c r="C4940" s="43" t="s">
        <v>945</v>
      </c>
      <c r="D4940" s="44">
        <v>41207</v>
      </c>
      <c r="E4940" s="43">
        <v>40</v>
      </c>
      <c r="F4940" s="43">
        <v>240300</v>
      </c>
      <c r="G4940" s="43">
        <v>0</v>
      </c>
      <c r="H4940" s="43">
        <v>0</v>
      </c>
      <c r="I4940" s="43" t="s">
        <v>76</v>
      </c>
      <c r="J4940" s="43" t="s">
        <v>138</v>
      </c>
      <c r="K4940" s="43">
        <f t="shared" si="616"/>
        <v>2012</v>
      </c>
      <c r="L4940" s="43">
        <f t="shared" si="617"/>
        <v>1</v>
      </c>
      <c r="M4940" s="43">
        <f t="shared" si="618"/>
        <v>0</v>
      </c>
      <c r="N4940" s="43">
        <f t="shared" si="619"/>
        <v>1</v>
      </c>
      <c r="O4940" s="43" t="str">
        <f t="shared" si="620"/>
        <v>A: 0%</v>
      </c>
      <c r="P4940" s="45">
        <f t="shared" si="621"/>
        <v>240300</v>
      </c>
      <c r="Q4940" s="45">
        <f>IF(L4940=1,F4940*INDEX(Asumsi!$B$5:$B$7,MATCH(I4940,Asumsi!$A$5:$A$7,0))-H4940,0)</f>
        <v>72090</v>
      </c>
      <c r="R4940" s="46">
        <f>MIN(G4940,INDEX(Asumsi!$C$5:$C$7,MATCH(I4940,Asumsi!$A$5:$A$7,0)))</f>
        <v>0</v>
      </c>
      <c r="S4940" s="43">
        <f t="shared" si="622"/>
        <v>0</v>
      </c>
      <c r="T4940" s="45">
        <f t="shared" si="623"/>
        <v>0</v>
      </c>
      <c r="U4940" s="45">
        <f>IF(L4940=1,F4940*INDEX(Asumsi!$B$5:$B$7,MATCH(I4940,Asumsi!$A$5:$A$7,0))-F4940*R4940,0)</f>
        <v>72090</v>
      </c>
      <c r="V4940" s="45">
        <f>IF(S4940=1,U4940*(1-Asumsi!$B$10),U4940)</f>
        <v>72090</v>
      </c>
    </row>
    <row r="4941" spans="1:22" x14ac:dyDescent="0.35">
      <c r="A4941" s="43">
        <v>58247</v>
      </c>
      <c r="B4941" s="43" t="s">
        <v>202</v>
      </c>
      <c r="C4941" s="43" t="s">
        <v>330</v>
      </c>
      <c r="D4941" s="44">
        <v>40809</v>
      </c>
      <c r="E4941" s="43">
        <v>8</v>
      </c>
      <c r="F4941" s="43">
        <v>2117640</v>
      </c>
      <c r="G4941" s="43">
        <v>0.02</v>
      </c>
      <c r="H4941" s="43">
        <v>42353</v>
      </c>
      <c r="I4941" s="43" t="s">
        <v>76</v>
      </c>
      <c r="J4941" s="43" t="s">
        <v>141</v>
      </c>
      <c r="K4941" s="43">
        <f t="shared" si="616"/>
        <v>2011</v>
      </c>
      <c r="L4941" s="43">
        <f t="shared" si="617"/>
        <v>1</v>
      </c>
      <c r="M4941" s="43">
        <f t="shared" si="618"/>
        <v>0</v>
      </c>
      <c r="N4941" s="43">
        <f t="shared" si="619"/>
        <v>1</v>
      </c>
      <c r="O4941" s="43" t="str">
        <f t="shared" si="620"/>
        <v>B: 1-3%</v>
      </c>
      <c r="P4941" s="45">
        <f t="shared" si="621"/>
        <v>2075287</v>
      </c>
      <c r="Q4941" s="45">
        <f>IF(L4941=1,F4941*INDEX(Asumsi!$B$5:$B$7,MATCH(I4941,Asumsi!$A$5:$A$7,0))-H4941,0)</f>
        <v>592939</v>
      </c>
      <c r="R4941" s="46">
        <f>MIN(G4941,INDEX(Asumsi!$C$5:$C$7,MATCH(I4941,Asumsi!$A$5:$A$7,0)))</f>
        <v>0.02</v>
      </c>
      <c r="S4941" s="43">
        <f t="shared" si="622"/>
        <v>0</v>
      </c>
      <c r="T4941" s="45">
        <f t="shared" si="623"/>
        <v>0</v>
      </c>
      <c r="U4941" s="45">
        <f>IF(L4941=1,F4941*INDEX(Asumsi!$B$5:$B$7,MATCH(I4941,Asumsi!$A$5:$A$7,0))-F4941*R4941,0)</f>
        <v>592939.19999999995</v>
      </c>
      <c r="V4941" s="45">
        <f>IF(S4941=1,U4941*(1-Asumsi!$B$10),U4941)</f>
        <v>592939.19999999995</v>
      </c>
    </row>
    <row r="4942" spans="1:22" x14ac:dyDescent="0.35">
      <c r="A4942" s="43">
        <v>58470</v>
      </c>
      <c r="B4942" s="43" t="s">
        <v>209</v>
      </c>
      <c r="C4942" s="43" t="s">
        <v>946</v>
      </c>
      <c r="D4942" s="44">
        <v>40702</v>
      </c>
      <c r="E4942" s="43">
        <v>24</v>
      </c>
      <c r="F4942" s="43">
        <v>3623100</v>
      </c>
      <c r="G4942" s="43">
        <v>0.09</v>
      </c>
      <c r="H4942" s="43">
        <v>326079</v>
      </c>
      <c r="I4942" s="43" t="s">
        <v>76</v>
      </c>
      <c r="J4942" s="43" t="s">
        <v>141</v>
      </c>
      <c r="K4942" s="43">
        <f t="shared" si="616"/>
        <v>2011</v>
      </c>
      <c r="L4942" s="43">
        <f t="shared" si="617"/>
        <v>0</v>
      </c>
      <c r="M4942" s="43">
        <f t="shared" si="618"/>
        <v>1</v>
      </c>
      <c r="N4942" s="43">
        <f t="shared" si="619"/>
        <v>1</v>
      </c>
      <c r="O4942" s="43" t="str">
        <f t="shared" si="620"/>
        <v>D: 7%+</v>
      </c>
      <c r="P4942" s="45">
        <f t="shared" si="621"/>
        <v>0</v>
      </c>
      <c r="Q4942" s="45">
        <f>IF(L4942=1,F4942*INDEX(Asumsi!$B$5:$B$7,MATCH(I4942,Asumsi!$A$5:$A$7,0))-H4942,0)</f>
        <v>0</v>
      </c>
      <c r="R4942" s="46">
        <f>MIN(G4942,INDEX(Asumsi!$C$5:$C$7,MATCH(I4942,Asumsi!$A$5:$A$7,0)))</f>
        <v>0.05</v>
      </c>
      <c r="S4942" s="43">
        <f t="shared" si="622"/>
        <v>1</v>
      </c>
      <c r="T4942" s="45">
        <f t="shared" si="623"/>
        <v>0</v>
      </c>
      <c r="U4942" s="45">
        <f>IF(L4942=1,F4942*INDEX(Asumsi!$B$5:$B$7,MATCH(I4942,Asumsi!$A$5:$A$7,0))-F4942*R4942,0)</f>
        <v>0</v>
      </c>
      <c r="V4942" s="45">
        <f>IF(S4942=1,U4942*(1-Asumsi!$B$10),U4942)</f>
        <v>0</v>
      </c>
    </row>
    <row r="4943" spans="1:22" x14ac:dyDescent="0.35">
      <c r="A4943" s="43">
        <v>58759</v>
      </c>
      <c r="B4943" s="43" t="s">
        <v>202</v>
      </c>
      <c r="C4943" s="43" t="s">
        <v>941</v>
      </c>
      <c r="D4943" s="44">
        <v>39834</v>
      </c>
      <c r="E4943" s="43">
        <v>4</v>
      </c>
      <c r="F4943" s="43">
        <v>66880</v>
      </c>
      <c r="G4943" s="43">
        <v>0.1</v>
      </c>
      <c r="H4943" s="43">
        <v>6688</v>
      </c>
      <c r="I4943" s="43" t="s">
        <v>76</v>
      </c>
      <c r="J4943" s="43" t="s">
        <v>145</v>
      </c>
      <c r="K4943" s="43">
        <f t="shared" si="616"/>
        <v>2009</v>
      </c>
      <c r="L4943" s="43">
        <f t="shared" si="617"/>
        <v>1</v>
      </c>
      <c r="M4943" s="43">
        <f t="shared" si="618"/>
        <v>0</v>
      </c>
      <c r="N4943" s="43">
        <f t="shared" si="619"/>
        <v>1</v>
      </c>
      <c r="O4943" s="43" t="str">
        <f t="shared" si="620"/>
        <v>D: 7%+</v>
      </c>
      <c r="P4943" s="45">
        <f t="shared" si="621"/>
        <v>60192</v>
      </c>
      <c r="Q4943" s="45">
        <f>IF(L4943=1,F4943*INDEX(Asumsi!$B$5:$B$7,MATCH(I4943,Asumsi!$A$5:$A$7,0))-H4943,0)</f>
        <v>13376</v>
      </c>
      <c r="R4943" s="46">
        <f>MIN(G4943,INDEX(Asumsi!$C$5:$C$7,MATCH(I4943,Asumsi!$A$5:$A$7,0)))</f>
        <v>0.05</v>
      </c>
      <c r="S4943" s="43">
        <f t="shared" si="622"/>
        <v>1</v>
      </c>
      <c r="T4943" s="45">
        <f t="shared" si="623"/>
        <v>3344</v>
      </c>
      <c r="U4943" s="45">
        <f>IF(L4943=1,F4943*INDEX(Asumsi!$B$5:$B$7,MATCH(I4943,Asumsi!$A$5:$A$7,0))-F4943*R4943,0)</f>
        <v>16720</v>
      </c>
      <c r="V4943" s="45">
        <f>IF(S4943=1,U4943*(1-Asumsi!$B$10),U4943)</f>
        <v>15884</v>
      </c>
    </row>
    <row r="4944" spans="1:22" x14ac:dyDescent="0.35">
      <c r="A4944" s="43">
        <v>59780</v>
      </c>
      <c r="B4944" s="43" t="s">
        <v>202</v>
      </c>
      <c r="C4944" s="43" t="s">
        <v>736</v>
      </c>
      <c r="D4944" s="44">
        <v>40229</v>
      </c>
      <c r="E4944" s="43">
        <v>21</v>
      </c>
      <c r="F4944" s="43">
        <v>13553840</v>
      </c>
      <c r="G4944" s="43">
        <v>0</v>
      </c>
      <c r="H4944" s="43">
        <v>0</v>
      </c>
      <c r="I4944" s="43" t="s">
        <v>77</v>
      </c>
      <c r="J4944" s="43" t="s">
        <v>134</v>
      </c>
      <c r="K4944" s="43">
        <f t="shared" si="616"/>
        <v>2010</v>
      </c>
      <c r="L4944" s="43">
        <f t="shared" si="617"/>
        <v>1</v>
      </c>
      <c r="M4944" s="43">
        <f t="shared" si="618"/>
        <v>0</v>
      </c>
      <c r="N4944" s="43">
        <f t="shared" si="619"/>
        <v>1</v>
      </c>
      <c r="O4944" s="43" t="str">
        <f t="shared" si="620"/>
        <v>A: 0%</v>
      </c>
      <c r="P4944" s="45">
        <f t="shared" si="621"/>
        <v>13553840</v>
      </c>
      <c r="Q4944" s="45">
        <f>IF(L4944=1,F4944*INDEX(Asumsi!$B$5:$B$7,MATCH(I4944,Asumsi!$A$5:$A$7,0))-H4944,0)</f>
        <v>4066152</v>
      </c>
      <c r="R4944" s="46">
        <f>MIN(G4944,INDEX(Asumsi!$C$5:$C$7,MATCH(I4944,Asumsi!$A$5:$A$7,0)))</f>
        <v>0</v>
      </c>
      <c r="S4944" s="43">
        <f t="shared" si="622"/>
        <v>0</v>
      </c>
      <c r="T4944" s="45">
        <f t="shared" si="623"/>
        <v>0</v>
      </c>
      <c r="U4944" s="45">
        <f>IF(L4944=1,F4944*INDEX(Asumsi!$B$5:$B$7,MATCH(I4944,Asumsi!$A$5:$A$7,0))-F4944*R4944,0)</f>
        <v>4066152</v>
      </c>
      <c r="V4944" s="45">
        <f>IF(S4944=1,U4944*(1-Asumsi!$B$10),U4944)</f>
        <v>4066152</v>
      </c>
    </row>
    <row r="4945" spans="1:22" x14ac:dyDescent="0.35">
      <c r="A4945" s="43">
        <v>358</v>
      </c>
      <c r="B4945" s="43" t="s">
        <v>202</v>
      </c>
      <c r="C4945" s="43" t="s">
        <v>909</v>
      </c>
      <c r="D4945" s="44">
        <v>40440</v>
      </c>
      <c r="E4945" s="43">
        <v>33</v>
      </c>
      <c r="F4945" s="43">
        <v>3281800</v>
      </c>
      <c r="G4945" s="43">
        <v>0.02</v>
      </c>
      <c r="H4945" s="43">
        <v>65636</v>
      </c>
      <c r="I4945" s="43" t="s">
        <v>75</v>
      </c>
      <c r="J4945" s="43" t="s">
        <v>143</v>
      </c>
      <c r="K4945" s="43">
        <f t="shared" si="616"/>
        <v>2010</v>
      </c>
      <c r="L4945" s="43">
        <f t="shared" si="617"/>
        <v>1</v>
      </c>
      <c r="M4945" s="43">
        <f t="shared" si="618"/>
        <v>0</v>
      </c>
      <c r="N4945" s="43">
        <f t="shared" si="619"/>
        <v>1</v>
      </c>
      <c r="O4945" s="43" t="str">
        <f t="shared" si="620"/>
        <v>B: 1-3%</v>
      </c>
      <c r="P4945" s="45">
        <f t="shared" si="621"/>
        <v>3216164</v>
      </c>
      <c r="Q4945" s="45">
        <f>IF(L4945=1,F4945*INDEX(Asumsi!$B$5:$B$7,MATCH(I4945,Asumsi!$A$5:$A$7,0))-H4945,0)</f>
        <v>918904</v>
      </c>
      <c r="R4945" s="46">
        <f>MIN(G4945,INDEX(Asumsi!$C$5:$C$7,MATCH(I4945,Asumsi!$A$5:$A$7,0)))</f>
        <v>0.02</v>
      </c>
      <c r="S4945" s="43">
        <f t="shared" si="622"/>
        <v>0</v>
      </c>
      <c r="T4945" s="45">
        <f t="shared" si="623"/>
        <v>0</v>
      </c>
      <c r="U4945" s="45">
        <f>IF(L4945=1,F4945*INDEX(Asumsi!$B$5:$B$7,MATCH(I4945,Asumsi!$A$5:$A$7,0))-F4945*R4945,0)</f>
        <v>918904</v>
      </c>
      <c r="V4945" s="45">
        <f>IF(S4945=1,U4945*(1-Asumsi!$B$10),U4945)</f>
        <v>918904</v>
      </c>
    </row>
    <row r="4946" spans="1:22" x14ac:dyDescent="0.35">
      <c r="A4946" s="43">
        <v>1767</v>
      </c>
      <c r="B4946" s="43" t="s">
        <v>202</v>
      </c>
      <c r="C4946" s="43" t="s">
        <v>947</v>
      </c>
      <c r="D4946" s="44">
        <v>40615</v>
      </c>
      <c r="E4946" s="43">
        <v>10</v>
      </c>
      <c r="F4946" s="43">
        <v>92680</v>
      </c>
      <c r="G4946" s="43">
        <v>0.05</v>
      </c>
      <c r="H4946" s="43">
        <v>4634</v>
      </c>
      <c r="I4946" s="43" t="s">
        <v>76</v>
      </c>
      <c r="J4946" s="43" t="s">
        <v>150</v>
      </c>
      <c r="K4946" s="43">
        <f t="shared" si="616"/>
        <v>2011</v>
      </c>
      <c r="L4946" s="43">
        <f t="shared" si="617"/>
        <v>1</v>
      </c>
      <c r="M4946" s="43">
        <f t="shared" si="618"/>
        <v>0</v>
      </c>
      <c r="N4946" s="43">
        <f t="shared" si="619"/>
        <v>1</v>
      </c>
      <c r="O4946" s="43" t="str">
        <f t="shared" si="620"/>
        <v>C: 4-6%</v>
      </c>
      <c r="P4946" s="45">
        <f t="shared" si="621"/>
        <v>88046</v>
      </c>
      <c r="Q4946" s="45">
        <f>IF(L4946=1,F4946*INDEX(Asumsi!$B$5:$B$7,MATCH(I4946,Asumsi!$A$5:$A$7,0))-H4946,0)</f>
        <v>23170</v>
      </c>
      <c r="R4946" s="46">
        <f>MIN(G4946,INDEX(Asumsi!$C$5:$C$7,MATCH(I4946,Asumsi!$A$5:$A$7,0)))</f>
        <v>0.05</v>
      </c>
      <c r="S4946" s="43">
        <f t="shared" si="622"/>
        <v>0</v>
      </c>
      <c r="T4946" s="45">
        <f t="shared" si="623"/>
        <v>0</v>
      </c>
      <c r="U4946" s="45">
        <f>IF(L4946=1,F4946*INDEX(Asumsi!$B$5:$B$7,MATCH(I4946,Asumsi!$A$5:$A$7,0))-F4946*R4946,0)</f>
        <v>23170</v>
      </c>
      <c r="V4946" s="45">
        <f>IF(S4946=1,U4946*(1-Asumsi!$B$10),U4946)</f>
        <v>23170</v>
      </c>
    </row>
    <row r="4947" spans="1:22" x14ac:dyDescent="0.35">
      <c r="A4947" s="43">
        <v>1863</v>
      </c>
      <c r="B4947" s="43" t="s">
        <v>202</v>
      </c>
      <c r="C4947" s="43" t="s">
        <v>948</v>
      </c>
      <c r="D4947" s="44">
        <v>40443</v>
      </c>
      <c r="E4947" s="43">
        <v>26</v>
      </c>
      <c r="F4947" s="43">
        <v>4830760</v>
      </c>
      <c r="G4947" s="43">
        <v>0.08</v>
      </c>
      <c r="H4947" s="43">
        <v>386461</v>
      </c>
      <c r="I4947" s="43" t="s">
        <v>75</v>
      </c>
      <c r="J4947" s="43" t="s">
        <v>135</v>
      </c>
      <c r="K4947" s="43">
        <f t="shared" si="616"/>
        <v>2010</v>
      </c>
      <c r="L4947" s="43">
        <f t="shared" si="617"/>
        <v>1</v>
      </c>
      <c r="M4947" s="43">
        <f t="shared" si="618"/>
        <v>0</v>
      </c>
      <c r="N4947" s="43">
        <f t="shared" si="619"/>
        <v>1</v>
      </c>
      <c r="O4947" s="43" t="str">
        <f t="shared" si="620"/>
        <v>D: 7%+</v>
      </c>
      <c r="P4947" s="45">
        <f t="shared" si="621"/>
        <v>4444299</v>
      </c>
      <c r="Q4947" s="45">
        <f>IF(L4947=1,F4947*INDEX(Asumsi!$B$5:$B$7,MATCH(I4947,Asumsi!$A$5:$A$7,0))-H4947,0)</f>
        <v>1062767</v>
      </c>
      <c r="R4947" s="46">
        <f>MIN(G4947,INDEX(Asumsi!$C$5:$C$7,MATCH(I4947,Asumsi!$A$5:$A$7,0)))</f>
        <v>0.03</v>
      </c>
      <c r="S4947" s="43">
        <f t="shared" si="622"/>
        <v>1</v>
      </c>
      <c r="T4947" s="45">
        <f t="shared" si="623"/>
        <v>241538</v>
      </c>
      <c r="U4947" s="45">
        <f>IF(L4947=1,F4947*INDEX(Asumsi!$B$5:$B$7,MATCH(I4947,Asumsi!$A$5:$A$7,0))-F4947*R4947,0)</f>
        <v>1304305.2</v>
      </c>
      <c r="V4947" s="45">
        <f>IF(S4947=1,U4947*(1-Asumsi!$B$10),U4947)</f>
        <v>1239089.94</v>
      </c>
    </row>
    <row r="4948" spans="1:22" x14ac:dyDescent="0.35">
      <c r="A4948" s="43">
        <v>2915</v>
      </c>
      <c r="B4948" s="43" t="s">
        <v>209</v>
      </c>
      <c r="C4948" s="43" t="s">
        <v>949</v>
      </c>
      <c r="D4948" s="44">
        <v>39902</v>
      </c>
      <c r="E4948" s="43">
        <v>41</v>
      </c>
      <c r="F4948" s="43">
        <v>462520</v>
      </c>
      <c r="G4948" s="43">
        <v>7.0000000000000007E-2</v>
      </c>
      <c r="H4948" s="43">
        <v>32376</v>
      </c>
      <c r="I4948" s="43" t="s">
        <v>76</v>
      </c>
      <c r="J4948" s="43" t="s">
        <v>147</v>
      </c>
      <c r="K4948" s="43">
        <f t="shared" si="616"/>
        <v>2009</v>
      </c>
      <c r="L4948" s="43">
        <f t="shared" si="617"/>
        <v>0</v>
      </c>
      <c r="M4948" s="43">
        <f t="shared" si="618"/>
        <v>1</v>
      </c>
      <c r="N4948" s="43">
        <f t="shared" si="619"/>
        <v>1</v>
      </c>
      <c r="O4948" s="43" t="str">
        <f t="shared" si="620"/>
        <v>D: 7%+</v>
      </c>
      <c r="P4948" s="45">
        <f t="shared" si="621"/>
        <v>0</v>
      </c>
      <c r="Q4948" s="45">
        <f>IF(L4948=1,F4948*INDEX(Asumsi!$B$5:$B$7,MATCH(I4948,Asumsi!$A$5:$A$7,0))-H4948,0)</f>
        <v>0</v>
      </c>
      <c r="R4948" s="46">
        <f>MIN(G4948,INDEX(Asumsi!$C$5:$C$7,MATCH(I4948,Asumsi!$A$5:$A$7,0)))</f>
        <v>0.05</v>
      </c>
      <c r="S4948" s="43">
        <f t="shared" si="622"/>
        <v>1</v>
      </c>
      <c r="T4948" s="45">
        <f t="shared" si="623"/>
        <v>0</v>
      </c>
      <c r="U4948" s="45">
        <f>IF(L4948=1,F4948*INDEX(Asumsi!$B$5:$B$7,MATCH(I4948,Asumsi!$A$5:$A$7,0))-F4948*R4948,0)</f>
        <v>0</v>
      </c>
      <c r="V4948" s="45">
        <f>IF(S4948=1,U4948*(1-Asumsi!$B$10),U4948)</f>
        <v>0</v>
      </c>
    </row>
    <row r="4949" spans="1:22" x14ac:dyDescent="0.35">
      <c r="A4949" s="43">
        <v>3046</v>
      </c>
      <c r="B4949" s="43" t="s">
        <v>202</v>
      </c>
      <c r="C4949" s="43" t="s">
        <v>948</v>
      </c>
      <c r="D4949" s="44">
        <v>40876</v>
      </c>
      <c r="E4949" s="43">
        <v>24</v>
      </c>
      <c r="F4949" s="43">
        <v>20188860</v>
      </c>
      <c r="G4949" s="43">
        <v>0.03</v>
      </c>
      <c r="H4949" s="43">
        <v>605666</v>
      </c>
      <c r="I4949" s="43" t="s">
        <v>76</v>
      </c>
      <c r="J4949" s="43" t="s">
        <v>138</v>
      </c>
      <c r="K4949" s="43">
        <f t="shared" si="616"/>
        <v>2011</v>
      </c>
      <c r="L4949" s="43">
        <f t="shared" si="617"/>
        <v>1</v>
      </c>
      <c r="M4949" s="43">
        <f t="shared" si="618"/>
        <v>0</v>
      </c>
      <c r="N4949" s="43">
        <f t="shared" si="619"/>
        <v>1</v>
      </c>
      <c r="O4949" s="43" t="str">
        <f t="shared" si="620"/>
        <v>B: 1-3%</v>
      </c>
      <c r="P4949" s="45">
        <f t="shared" si="621"/>
        <v>19583194</v>
      </c>
      <c r="Q4949" s="45">
        <f>IF(L4949=1,F4949*INDEX(Asumsi!$B$5:$B$7,MATCH(I4949,Asumsi!$A$5:$A$7,0))-H4949,0)</f>
        <v>5450992</v>
      </c>
      <c r="R4949" s="46">
        <f>MIN(G4949,INDEX(Asumsi!$C$5:$C$7,MATCH(I4949,Asumsi!$A$5:$A$7,0)))</f>
        <v>0.03</v>
      </c>
      <c r="S4949" s="43">
        <f t="shared" si="622"/>
        <v>0</v>
      </c>
      <c r="T4949" s="45">
        <f t="shared" si="623"/>
        <v>0</v>
      </c>
      <c r="U4949" s="45">
        <f>IF(L4949=1,F4949*INDEX(Asumsi!$B$5:$B$7,MATCH(I4949,Asumsi!$A$5:$A$7,0))-F4949*R4949,0)</f>
        <v>5450992.2000000002</v>
      </c>
      <c r="V4949" s="45">
        <f>IF(S4949=1,U4949*(1-Asumsi!$B$10),U4949)</f>
        <v>5450992.2000000002</v>
      </c>
    </row>
    <row r="4950" spans="1:22" x14ac:dyDescent="0.35">
      <c r="A4950" s="43">
        <v>4389</v>
      </c>
      <c r="B4950" s="43" t="s">
        <v>202</v>
      </c>
      <c r="C4950" s="43" t="s">
        <v>925</v>
      </c>
      <c r="D4950" s="44">
        <v>39937</v>
      </c>
      <c r="E4950" s="43">
        <v>35</v>
      </c>
      <c r="F4950" s="43">
        <v>358900</v>
      </c>
      <c r="G4950" s="43">
        <v>7.0000000000000007E-2</v>
      </c>
      <c r="H4950" s="43">
        <v>25123</v>
      </c>
      <c r="I4950" s="43" t="s">
        <v>76</v>
      </c>
      <c r="J4950" s="43" t="s">
        <v>138</v>
      </c>
      <c r="K4950" s="43">
        <f t="shared" si="616"/>
        <v>2009</v>
      </c>
      <c r="L4950" s="43">
        <f t="shared" si="617"/>
        <v>1</v>
      </c>
      <c r="M4950" s="43">
        <f t="shared" si="618"/>
        <v>0</v>
      </c>
      <c r="N4950" s="43">
        <f t="shared" si="619"/>
        <v>1</v>
      </c>
      <c r="O4950" s="43" t="str">
        <f t="shared" si="620"/>
        <v>D: 7%+</v>
      </c>
      <c r="P4950" s="45">
        <f t="shared" si="621"/>
        <v>333777</v>
      </c>
      <c r="Q4950" s="45">
        <f>IF(L4950=1,F4950*INDEX(Asumsi!$B$5:$B$7,MATCH(I4950,Asumsi!$A$5:$A$7,0))-H4950,0)</f>
        <v>82547</v>
      </c>
      <c r="R4950" s="46">
        <f>MIN(G4950,INDEX(Asumsi!$C$5:$C$7,MATCH(I4950,Asumsi!$A$5:$A$7,0)))</f>
        <v>0.05</v>
      </c>
      <c r="S4950" s="43">
        <f t="shared" si="622"/>
        <v>1</v>
      </c>
      <c r="T4950" s="45">
        <f t="shared" si="623"/>
        <v>7178.0000000000018</v>
      </c>
      <c r="U4950" s="45">
        <f>IF(L4950=1,F4950*INDEX(Asumsi!$B$5:$B$7,MATCH(I4950,Asumsi!$A$5:$A$7,0))-F4950*R4950,0)</f>
        <v>89725</v>
      </c>
      <c r="V4950" s="45">
        <f>IF(S4950=1,U4950*(1-Asumsi!$B$10),U4950)</f>
        <v>85238.75</v>
      </c>
    </row>
    <row r="4951" spans="1:22" x14ac:dyDescent="0.35">
      <c r="A4951" s="43">
        <v>6180</v>
      </c>
      <c r="B4951" s="43" t="s">
        <v>202</v>
      </c>
      <c r="C4951" s="43" t="s">
        <v>835</v>
      </c>
      <c r="D4951" s="44">
        <v>40644</v>
      </c>
      <c r="E4951" s="43">
        <v>44</v>
      </c>
      <c r="F4951" s="43">
        <v>4886684</v>
      </c>
      <c r="G4951" s="43">
        <v>0.01</v>
      </c>
      <c r="H4951" s="43">
        <v>48867</v>
      </c>
      <c r="I4951" s="43" t="s">
        <v>77</v>
      </c>
      <c r="J4951" s="43" t="s">
        <v>137</v>
      </c>
      <c r="K4951" s="43">
        <f t="shared" si="616"/>
        <v>2011</v>
      </c>
      <c r="L4951" s="43">
        <f t="shared" si="617"/>
        <v>1</v>
      </c>
      <c r="M4951" s="43">
        <f t="shared" si="618"/>
        <v>0</v>
      </c>
      <c r="N4951" s="43">
        <f t="shared" si="619"/>
        <v>1</v>
      </c>
      <c r="O4951" s="43" t="str">
        <f t="shared" si="620"/>
        <v>B: 1-3%</v>
      </c>
      <c r="P4951" s="45">
        <f t="shared" si="621"/>
        <v>4837817</v>
      </c>
      <c r="Q4951" s="45">
        <f>IF(L4951=1,F4951*INDEX(Asumsi!$B$5:$B$7,MATCH(I4951,Asumsi!$A$5:$A$7,0))-H4951,0)</f>
        <v>1417138.2</v>
      </c>
      <c r="R4951" s="46">
        <f>MIN(G4951,INDEX(Asumsi!$C$5:$C$7,MATCH(I4951,Asumsi!$A$5:$A$7,0)))</f>
        <v>0.01</v>
      </c>
      <c r="S4951" s="43">
        <f t="shared" si="622"/>
        <v>0</v>
      </c>
      <c r="T4951" s="45">
        <f t="shared" si="623"/>
        <v>0</v>
      </c>
      <c r="U4951" s="45">
        <f>IF(L4951=1,F4951*INDEX(Asumsi!$B$5:$B$7,MATCH(I4951,Asumsi!$A$5:$A$7,0))-F4951*R4951,0)</f>
        <v>1417138.3599999999</v>
      </c>
      <c r="V4951" s="45">
        <f>IF(S4951=1,U4951*(1-Asumsi!$B$10),U4951)</f>
        <v>1417138.3599999999</v>
      </c>
    </row>
    <row r="4952" spans="1:22" x14ac:dyDescent="0.35">
      <c r="A4952" s="43">
        <v>7078</v>
      </c>
      <c r="B4952" s="43" t="s">
        <v>202</v>
      </c>
      <c r="C4952" s="43" t="s">
        <v>909</v>
      </c>
      <c r="D4952" s="44">
        <v>40279</v>
      </c>
      <c r="E4952" s="43">
        <v>9</v>
      </c>
      <c r="F4952" s="43">
        <v>224240</v>
      </c>
      <c r="G4952" s="43">
        <v>0.01</v>
      </c>
      <c r="H4952" s="43">
        <v>2242</v>
      </c>
      <c r="I4952" s="43" t="s">
        <v>76</v>
      </c>
      <c r="J4952" s="43" t="s">
        <v>141</v>
      </c>
      <c r="K4952" s="43">
        <f t="shared" si="616"/>
        <v>2010</v>
      </c>
      <c r="L4952" s="43">
        <f t="shared" si="617"/>
        <v>1</v>
      </c>
      <c r="M4952" s="43">
        <f t="shared" si="618"/>
        <v>0</v>
      </c>
      <c r="N4952" s="43">
        <f t="shared" si="619"/>
        <v>1</v>
      </c>
      <c r="O4952" s="43" t="str">
        <f t="shared" si="620"/>
        <v>B: 1-3%</v>
      </c>
      <c r="P4952" s="45">
        <f t="shared" si="621"/>
        <v>221998</v>
      </c>
      <c r="Q4952" s="45">
        <f>IF(L4952=1,F4952*INDEX(Asumsi!$B$5:$B$7,MATCH(I4952,Asumsi!$A$5:$A$7,0))-H4952,0)</f>
        <v>65030</v>
      </c>
      <c r="R4952" s="46">
        <f>MIN(G4952,INDEX(Asumsi!$C$5:$C$7,MATCH(I4952,Asumsi!$A$5:$A$7,0)))</f>
        <v>0.01</v>
      </c>
      <c r="S4952" s="43">
        <f t="shared" si="622"/>
        <v>0</v>
      </c>
      <c r="T4952" s="45">
        <f t="shared" si="623"/>
        <v>0</v>
      </c>
      <c r="U4952" s="45">
        <f>IF(L4952=1,F4952*INDEX(Asumsi!$B$5:$B$7,MATCH(I4952,Asumsi!$A$5:$A$7,0))-F4952*R4952,0)</f>
        <v>65029.599999999999</v>
      </c>
      <c r="V4952" s="45">
        <f>IF(S4952=1,U4952*(1-Asumsi!$B$10),U4952)</f>
        <v>65029.599999999999</v>
      </c>
    </row>
    <row r="4953" spans="1:22" x14ac:dyDescent="0.35">
      <c r="A4953" s="43">
        <v>7654</v>
      </c>
      <c r="B4953" s="43" t="s">
        <v>202</v>
      </c>
      <c r="C4953" s="43" t="s">
        <v>950</v>
      </c>
      <c r="D4953" s="44">
        <v>40219</v>
      </c>
      <c r="E4953" s="43">
        <v>3</v>
      </c>
      <c r="F4953" s="43">
        <v>38940</v>
      </c>
      <c r="G4953" s="43">
        <v>0.06</v>
      </c>
      <c r="H4953" s="43">
        <v>2336</v>
      </c>
      <c r="I4953" s="43" t="s">
        <v>76</v>
      </c>
      <c r="J4953" s="43" t="s">
        <v>149</v>
      </c>
      <c r="K4953" s="43">
        <f t="shared" si="616"/>
        <v>2010</v>
      </c>
      <c r="L4953" s="43">
        <f t="shared" si="617"/>
        <v>1</v>
      </c>
      <c r="M4953" s="43">
        <f t="shared" si="618"/>
        <v>0</v>
      </c>
      <c r="N4953" s="43">
        <f t="shared" si="619"/>
        <v>1</v>
      </c>
      <c r="O4953" s="43" t="str">
        <f t="shared" si="620"/>
        <v>C: 4-6%</v>
      </c>
      <c r="P4953" s="45">
        <f t="shared" si="621"/>
        <v>36604</v>
      </c>
      <c r="Q4953" s="45">
        <f>IF(L4953=1,F4953*INDEX(Asumsi!$B$5:$B$7,MATCH(I4953,Asumsi!$A$5:$A$7,0))-H4953,0)</f>
        <v>9346</v>
      </c>
      <c r="R4953" s="46">
        <f>MIN(G4953,INDEX(Asumsi!$C$5:$C$7,MATCH(I4953,Asumsi!$A$5:$A$7,0)))</f>
        <v>0.05</v>
      </c>
      <c r="S4953" s="43">
        <f t="shared" si="622"/>
        <v>1</v>
      </c>
      <c r="T4953" s="45">
        <f t="shared" si="623"/>
        <v>389.39999999999981</v>
      </c>
      <c r="U4953" s="45">
        <f>IF(L4953=1,F4953*INDEX(Asumsi!$B$5:$B$7,MATCH(I4953,Asumsi!$A$5:$A$7,0))-F4953*R4953,0)</f>
        <v>9735</v>
      </c>
      <c r="V4953" s="45">
        <f>IF(S4953=1,U4953*(1-Asumsi!$B$10),U4953)</f>
        <v>9248.25</v>
      </c>
    </row>
    <row r="4954" spans="1:22" x14ac:dyDescent="0.35">
      <c r="A4954" s="43">
        <v>7746</v>
      </c>
      <c r="B4954" s="43" t="s">
        <v>202</v>
      </c>
      <c r="C4954" s="43" t="s">
        <v>951</v>
      </c>
      <c r="D4954" s="44">
        <v>40517</v>
      </c>
      <c r="E4954" s="43">
        <v>1</v>
      </c>
      <c r="F4954" s="43">
        <v>57920</v>
      </c>
      <c r="G4954" s="43">
        <v>0.06</v>
      </c>
      <c r="H4954" s="43">
        <v>3475</v>
      </c>
      <c r="I4954" s="43" t="s">
        <v>76</v>
      </c>
      <c r="J4954" s="43" t="s">
        <v>145</v>
      </c>
      <c r="K4954" s="43">
        <f t="shared" si="616"/>
        <v>2010</v>
      </c>
      <c r="L4954" s="43">
        <f t="shared" si="617"/>
        <v>1</v>
      </c>
      <c r="M4954" s="43">
        <f t="shared" si="618"/>
        <v>0</v>
      </c>
      <c r="N4954" s="43">
        <f t="shared" si="619"/>
        <v>1</v>
      </c>
      <c r="O4954" s="43" t="str">
        <f t="shared" si="620"/>
        <v>C: 4-6%</v>
      </c>
      <c r="P4954" s="45">
        <f t="shared" si="621"/>
        <v>54445</v>
      </c>
      <c r="Q4954" s="45">
        <f>IF(L4954=1,F4954*INDEX(Asumsi!$B$5:$B$7,MATCH(I4954,Asumsi!$A$5:$A$7,0))-H4954,0)</f>
        <v>13901</v>
      </c>
      <c r="R4954" s="46">
        <f>MIN(G4954,INDEX(Asumsi!$C$5:$C$7,MATCH(I4954,Asumsi!$A$5:$A$7,0)))</f>
        <v>0.05</v>
      </c>
      <c r="S4954" s="43">
        <f t="shared" si="622"/>
        <v>1</v>
      </c>
      <c r="T4954" s="45">
        <f t="shared" si="623"/>
        <v>579.1999999999997</v>
      </c>
      <c r="U4954" s="45">
        <f>IF(L4954=1,F4954*INDEX(Asumsi!$B$5:$B$7,MATCH(I4954,Asumsi!$A$5:$A$7,0))-F4954*R4954,0)</f>
        <v>14480</v>
      </c>
      <c r="V4954" s="45">
        <f>IF(S4954=1,U4954*(1-Asumsi!$B$10),U4954)</f>
        <v>13756</v>
      </c>
    </row>
    <row r="4955" spans="1:22" x14ac:dyDescent="0.35">
      <c r="A4955" s="43">
        <v>8387</v>
      </c>
      <c r="B4955" s="43" t="s">
        <v>202</v>
      </c>
      <c r="C4955" s="43" t="s">
        <v>952</v>
      </c>
      <c r="D4955" s="44">
        <v>40257</v>
      </c>
      <c r="E4955" s="43">
        <v>35</v>
      </c>
      <c r="F4955" s="43">
        <v>2267920</v>
      </c>
      <c r="G4955" s="43">
        <v>0.02</v>
      </c>
      <c r="H4955" s="43">
        <v>45358</v>
      </c>
      <c r="I4955" s="43" t="s">
        <v>76</v>
      </c>
      <c r="J4955" s="43" t="s">
        <v>138</v>
      </c>
      <c r="K4955" s="43">
        <f t="shared" si="616"/>
        <v>2010</v>
      </c>
      <c r="L4955" s="43">
        <f t="shared" si="617"/>
        <v>1</v>
      </c>
      <c r="M4955" s="43">
        <f t="shared" si="618"/>
        <v>0</v>
      </c>
      <c r="N4955" s="43">
        <f t="shared" si="619"/>
        <v>1</v>
      </c>
      <c r="O4955" s="43" t="str">
        <f t="shared" si="620"/>
        <v>B: 1-3%</v>
      </c>
      <c r="P4955" s="45">
        <f t="shared" si="621"/>
        <v>2222562</v>
      </c>
      <c r="Q4955" s="45">
        <f>IF(L4955=1,F4955*INDEX(Asumsi!$B$5:$B$7,MATCH(I4955,Asumsi!$A$5:$A$7,0))-H4955,0)</f>
        <v>635018</v>
      </c>
      <c r="R4955" s="46">
        <f>MIN(G4955,INDEX(Asumsi!$C$5:$C$7,MATCH(I4955,Asumsi!$A$5:$A$7,0)))</f>
        <v>0.02</v>
      </c>
      <c r="S4955" s="43">
        <f t="shared" si="622"/>
        <v>0</v>
      </c>
      <c r="T4955" s="45">
        <f t="shared" si="623"/>
        <v>0</v>
      </c>
      <c r="U4955" s="45">
        <f>IF(L4955=1,F4955*INDEX(Asumsi!$B$5:$B$7,MATCH(I4955,Asumsi!$A$5:$A$7,0))-F4955*R4955,0)</f>
        <v>635017.6</v>
      </c>
      <c r="V4955" s="45">
        <f>IF(S4955=1,U4955*(1-Asumsi!$B$10),U4955)</f>
        <v>635017.6</v>
      </c>
    </row>
    <row r="4956" spans="1:22" x14ac:dyDescent="0.35">
      <c r="A4956" s="43">
        <v>8768</v>
      </c>
      <c r="B4956" s="43" t="s">
        <v>202</v>
      </c>
      <c r="C4956" s="43" t="s">
        <v>950</v>
      </c>
      <c r="D4956" s="44">
        <v>40773</v>
      </c>
      <c r="E4956" s="43">
        <v>44</v>
      </c>
      <c r="F4956" s="43">
        <v>4844881</v>
      </c>
      <c r="G4956" s="43">
        <v>0.03</v>
      </c>
      <c r="H4956" s="43">
        <v>145346</v>
      </c>
      <c r="I4956" s="43" t="s">
        <v>77</v>
      </c>
      <c r="J4956" s="43" t="s">
        <v>137</v>
      </c>
      <c r="K4956" s="43">
        <f t="shared" si="616"/>
        <v>2011</v>
      </c>
      <c r="L4956" s="43">
        <f t="shared" si="617"/>
        <v>1</v>
      </c>
      <c r="M4956" s="43">
        <f t="shared" si="618"/>
        <v>0</v>
      </c>
      <c r="N4956" s="43">
        <f t="shared" si="619"/>
        <v>1</v>
      </c>
      <c r="O4956" s="43" t="str">
        <f t="shared" si="620"/>
        <v>B: 1-3%</v>
      </c>
      <c r="P4956" s="45">
        <f t="shared" si="621"/>
        <v>4699535</v>
      </c>
      <c r="Q4956" s="45">
        <f>IF(L4956=1,F4956*INDEX(Asumsi!$B$5:$B$7,MATCH(I4956,Asumsi!$A$5:$A$7,0))-H4956,0)</f>
        <v>1308118.3</v>
      </c>
      <c r="R4956" s="46">
        <f>MIN(G4956,INDEX(Asumsi!$C$5:$C$7,MATCH(I4956,Asumsi!$A$5:$A$7,0)))</f>
        <v>0.03</v>
      </c>
      <c r="S4956" s="43">
        <f t="shared" si="622"/>
        <v>0</v>
      </c>
      <c r="T4956" s="45">
        <f t="shared" si="623"/>
        <v>0</v>
      </c>
      <c r="U4956" s="45">
        <f>IF(L4956=1,F4956*INDEX(Asumsi!$B$5:$B$7,MATCH(I4956,Asumsi!$A$5:$A$7,0))-F4956*R4956,0)</f>
        <v>1308117.8700000001</v>
      </c>
      <c r="V4956" s="45">
        <f>IF(S4956=1,U4956*(1-Asumsi!$B$10),U4956)</f>
        <v>1308117.8700000001</v>
      </c>
    </row>
    <row r="4957" spans="1:22" x14ac:dyDescent="0.35">
      <c r="A4957" s="43">
        <v>9504</v>
      </c>
      <c r="B4957" s="43" t="s">
        <v>202</v>
      </c>
      <c r="C4957" s="43" t="s">
        <v>948</v>
      </c>
      <c r="D4957" s="44">
        <v>41238</v>
      </c>
      <c r="E4957" s="43">
        <v>17</v>
      </c>
      <c r="F4957" s="43">
        <v>3909592</v>
      </c>
      <c r="G4957" s="43">
        <v>0.05</v>
      </c>
      <c r="H4957" s="43">
        <v>195480</v>
      </c>
      <c r="I4957" s="43" t="s">
        <v>77</v>
      </c>
      <c r="J4957" s="43" t="s">
        <v>137</v>
      </c>
      <c r="K4957" s="43">
        <f t="shared" si="616"/>
        <v>2012</v>
      </c>
      <c r="L4957" s="43">
        <f t="shared" si="617"/>
        <v>1</v>
      </c>
      <c r="M4957" s="43">
        <f t="shared" si="618"/>
        <v>0</v>
      </c>
      <c r="N4957" s="43">
        <f t="shared" si="619"/>
        <v>1</v>
      </c>
      <c r="O4957" s="43" t="str">
        <f t="shared" si="620"/>
        <v>C: 4-6%</v>
      </c>
      <c r="P4957" s="45">
        <f t="shared" si="621"/>
        <v>3714112</v>
      </c>
      <c r="Q4957" s="45">
        <f>IF(L4957=1,F4957*INDEX(Asumsi!$B$5:$B$7,MATCH(I4957,Asumsi!$A$5:$A$7,0))-H4957,0)</f>
        <v>977397.59999999986</v>
      </c>
      <c r="R4957" s="46">
        <f>MIN(G4957,INDEX(Asumsi!$C$5:$C$7,MATCH(I4957,Asumsi!$A$5:$A$7,0)))</f>
        <v>0.05</v>
      </c>
      <c r="S4957" s="43">
        <f t="shared" si="622"/>
        <v>0</v>
      </c>
      <c r="T4957" s="45">
        <f t="shared" si="623"/>
        <v>0</v>
      </c>
      <c r="U4957" s="45">
        <f>IF(L4957=1,F4957*INDEX(Asumsi!$B$5:$B$7,MATCH(I4957,Asumsi!$A$5:$A$7,0))-F4957*R4957,0)</f>
        <v>977397.99999999988</v>
      </c>
      <c r="V4957" s="45">
        <f>IF(S4957=1,U4957*(1-Asumsi!$B$10),U4957)</f>
        <v>977397.99999999988</v>
      </c>
    </row>
    <row r="4958" spans="1:22" x14ac:dyDescent="0.35">
      <c r="A4958" s="43">
        <v>10341</v>
      </c>
      <c r="B4958" s="43" t="s">
        <v>202</v>
      </c>
      <c r="C4958" s="43" t="s">
        <v>948</v>
      </c>
      <c r="D4958" s="44">
        <v>41264</v>
      </c>
      <c r="E4958" s="43">
        <v>17</v>
      </c>
      <c r="F4958" s="43">
        <v>4625920</v>
      </c>
      <c r="G4958" s="43">
        <v>0.09</v>
      </c>
      <c r="H4958" s="43">
        <v>416333</v>
      </c>
      <c r="I4958" s="43" t="s">
        <v>77</v>
      </c>
      <c r="J4958" s="43" t="s">
        <v>134</v>
      </c>
      <c r="K4958" s="43">
        <f t="shared" si="616"/>
        <v>2012</v>
      </c>
      <c r="L4958" s="43">
        <f t="shared" si="617"/>
        <v>1</v>
      </c>
      <c r="M4958" s="43">
        <f t="shared" si="618"/>
        <v>0</v>
      </c>
      <c r="N4958" s="43">
        <f t="shared" si="619"/>
        <v>1</v>
      </c>
      <c r="O4958" s="43" t="str">
        <f t="shared" si="620"/>
        <v>D: 7%+</v>
      </c>
      <c r="P4958" s="45">
        <f t="shared" si="621"/>
        <v>4209587</v>
      </c>
      <c r="Q4958" s="45">
        <f>IF(L4958=1,F4958*INDEX(Asumsi!$B$5:$B$7,MATCH(I4958,Asumsi!$A$5:$A$7,0))-H4958,0)</f>
        <v>971443</v>
      </c>
      <c r="R4958" s="46">
        <f>MIN(G4958,INDEX(Asumsi!$C$5:$C$7,MATCH(I4958,Asumsi!$A$5:$A$7,0)))</f>
        <v>0.05</v>
      </c>
      <c r="S4958" s="43">
        <f t="shared" si="622"/>
        <v>1</v>
      </c>
      <c r="T4958" s="45">
        <f t="shared" si="623"/>
        <v>185036.79999999996</v>
      </c>
      <c r="U4958" s="45">
        <f>IF(L4958=1,F4958*INDEX(Asumsi!$B$5:$B$7,MATCH(I4958,Asumsi!$A$5:$A$7,0))-F4958*R4958,0)</f>
        <v>1156480</v>
      </c>
      <c r="V4958" s="45">
        <f>IF(S4958=1,U4958*(1-Asumsi!$B$10),U4958)</f>
        <v>1098656</v>
      </c>
    </row>
    <row r="4959" spans="1:22" x14ac:dyDescent="0.35">
      <c r="A4959" s="43">
        <v>10982</v>
      </c>
      <c r="B4959" s="43" t="s">
        <v>202</v>
      </c>
      <c r="C4959" s="43" t="s">
        <v>835</v>
      </c>
      <c r="D4959" s="44">
        <v>41253</v>
      </c>
      <c r="E4959" s="43">
        <v>29</v>
      </c>
      <c r="F4959" s="43">
        <v>1076540</v>
      </c>
      <c r="G4959" s="43">
        <v>0.02</v>
      </c>
      <c r="H4959" s="43">
        <v>21531</v>
      </c>
      <c r="I4959" s="43" t="s">
        <v>76</v>
      </c>
      <c r="J4959" s="43" t="s">
        <v>138</v>
      </c>
      <c r="K4959" s="43">
        <f t="shared" si="616"/>
        <v>2012</v>
      </c>
      <c r="L4959" s="43">
        <f t="shared" si="617"/>
        <v>1</v>
      </c>
      <c r="M4959" s="43">
        <f t="shared" si="618"/>
        <v>0</v>
      </c>
      <c r="N4959" s="43">
        <f t="shared" si="619"/>
        <v>1</v>
      </c>
      <c r="O4959" s="43" t="str">
        <f t="shared" si="620"/>
        <v>B: 1-3%</v>
      </c>
      <c r="P4959" s="45">
        <f t="shared" si="621"/>
        <v>1055009</v>
      </c>
      <c r="Q4959" s="45">
        <f>IF(L4959=1,F4959*INDEX(Asumsi!$B$5:$B$7,MATCH(I4959,Asumsi!$A$5:$A$7,0))-H4959,0)</f>
        <v>301431</v>
      </c>
      <c r="R4959" s="46">
        <f>MIN(G4959,INDEX(Asumsi!$C$5:$C$7,MATCH(I4959,Asumsi!$A$5:$A$7,0)))</f>
        <v>0.02</v>
      </c>
      <c r="S4959" s="43">
        <f t="shared" si="622"/>
        <v>0</v>
      </c>
      <c r="T4959" s="45">
        <f t="shared" si="623"/>
        <v>0</v>
      </c>
      <c r="U4959" s="45">
        <f>IF(L4959=1,F4959*INDEX(Asumsi!$B$5:$B$7,MATCH(I4959,Asumsi!$A$5:$A$7,0))-F4959*R4959,0)</f>
        <v>301431.2</v>
      </c>
      <c r="V4959" s="45">
        <f>IF(S4959=1,U4959*(1-Asumsi!$B$10),U4959)</f>
        <v>301431.2</v>
      </c>
    </row>
    <row r="4960" spans="1:22" x14ac:dyDescent="0.35">
      <c r="A4960" s="43">
        <v>14176</v>
      </c>
      <c r="B4960" s="43" t="s">
        <v>209</v>
      </c>
      <c r="C4960" s="43" t="s">
        <v>950</v>
      </c>
      <c r="D4960" s="44">
        <v>39884</v>
      </c>
      <c r="E4960" s="43">
        <v>39</v>
      </c>
      <c r="F4960" s="43">
        <v>2466955</v>
      </c>
      <c r="G4960" s="43">
        <v>0.01</v>
      </c>
      <c r="H4960" s="43">
        <v>24670</v>
      </c>
      <c r="I4960" s="43" t="s">
        <v>77</v>
      </c>
      <c r="J4960" s="43" t="s">
        <v>137</v>
      </c>
      <c r="K4960" s="43">
        <f t="shared" si="616"/>
        <v>2009</v>
      </c>
      <c r="L4960" s="43">
        <f t="shared" si="617"/>
        <v>0</v>
      </c>
      <c r="M4960" s="43">
        <f t="shared" si="618"/>
        <v>1</v>
      </c>
      <c r="N4960" s="43">
        <f t="shared" si="619"/>
        <v>1</v>
      </c>
      <c r="O4960" s="43" t="str">
        <f t="shared" si="620"/>
        <v>B: 1-3%</v>
      </c>
      <c r="P4960" s="45">
        <f t="shared" si="621"/>
        <v>0</v>
      </c>
      <c r="Q4960" s="45">
        <f>IF(L4960=1,F4960*INDEX(Asumsi!$B$5:$B$7,MATCH(I4960,Asumsi!$A$5:$A$7,0))-H4960,0)</f>
        <v>0</v>
      </c>
      <c r="R4960" s="46">
        <f>MIN(G4960,INDEX(Asumsi!$C$5:$C$7,MATCH(I4960,Asumsi!$A$5:$A$7,0)))</f>
        <v>0.01</v>
      </c>
      <c r="S4960" s="43">
        <f t="shared" si="622"/>
        <v>0</v>
      </c>
      <c r="T4960" s="45">
        <f t="shared" si="623"/>
        <v>0</v>
      </c>
      <c r="U4960" s="45">
        <f>IF(L4960=1,F4960*INDEX(Asumsi!$B$5:$B$7,MATCH(I4960,Asumsi!$A$5:$A$7,0))-F4960*R4960,0)</f>
        <v>0</v>
      </c>
      <c r="V4960" s="45">
        <f>IF(S4960=1,U4960*(1-Asumsi!$B$10),U4960)</f>
        <v>0</v>
      </c>
    </row>
    <row r="4961" spans="1:22" x14ac:dyDescent="0.35">
      <c r="A4961" s="43">
        <v>14497</v>
      </c>
      <c r="B4961" s="43" t="s">
        <v>209</v>
      </c>
      <c r="C4961" s="43" t="s">
        <v>948</v>
      </c>
      <c r="D4961" s="44">
        <v>41049</v>
      </c>
      <c r="E4961" s="43">
        <v>34</v>
      </c>
      <c r="F4961" s="43">
        <v>428060</v>
      </c>
      <c r="G4961" s="43">
        <v>0.02</v>
      </c>
      <c r="H4961" s="43">
        <v>8561</v>
      </c>
      <c r="I4961" s="43" t="s">
        <v>76</v>
      </c>
      <c r="J4961" s="43" t="s">
        <v>145</v>
      </c>
      <c r="K4961" s="43">
        <f t="shared" si="616"/>
        <v>2012</v>
      </c>
      <c r="L4961" s="43">
        <f t="shared" si="617"/>
        <v>0</v>
      </c>
      <c r="M4961" s="43">
        <f t="shared" si="618"/>
        <v>1</v>
      </c>
      <c r="N4961" s="43">
        <f t="shared" si="619"/>
        <v>1</v>
      </c>
      <c r="O4961" s="43" t="str">
        <f t="shared" si="620"/>
        <v>B: 1-3%</v>
      </c>
      <c r="P4961" s="45">
        <f t="shared" si="621"/>
        <v>0</v>
      </c>
      <c r="Q4961" s="45">
        <f>IF(L4961=1,F4961*INDEX(Asumsi!$B$5:$B$7,MATCH(I4961,Asumsi!$A$5:$A$7,0))-H4961,0)</f>
        <v>0</v>
      </c>
      <c r="R4961" s="46">
        <f>MIN(G4961,INDEX(Asumsi!$C$5:$C$7,MATCH(I4961,Asumsi!$A$5:$A$7,0)))</f>
        <v>0.02</v>
      </c>
      <c r="S4961" s="43">
        <f t="shared" si="622"/>
        <v>0</v>
      </c>
      <c r="T4961" s="45">
        <f t="shared" si="623"/>
        <v>0</v>
      </c>
      <c r="U4961" s="45">
        <f>IF(L4961=1,F4961*INDEX(Asumsi!$B$5:$B$7,MATCH(I4961,Asumsi!$A$5:$A$7,0))-F4961*R4961,0)</f>
        <v>0</v>
      </c>
      <c r="V4961" s="45">
        <f>IF(S4961=1,U4961*(1-Asumsi!$B$10),U4961)</f>
        <v>0</v>
      </c>
    </row>
    <row r="4962" spans="1:22" x14ac:dyDescent="0.35">
      <c r="A4962" s="43">
        <v>15074</v>
      </c>
      <c r="B4962" s="43" t="s">
        <v>202</v>
      </c>
      <c r="C4962" s="43" t="s">
        <v>949</v>
      </c>
      <c r="D4962" s="44">
        <v>40145</v>
      </c>
      <c r="E4962" s="43">
        <v>27</v>
      </c>
      <c r="F4962" s="43">
        <v>1882800</v>
      </c>
      <c r="G4962" s="43">
        <v>0.05</v>
      </c>
      <c r="H4962" s="43">
        <v>94140</v>
      </c>
      <c r="I4962" s="43" t="s">
        <v>76</v>
      </c>
      <c r="J4962" s="43" t="s">
        <v>145</v>
      </c>
      <c r="K4962" s="43">
        <f t="shared" si="616"/>
        <v>2009</v>
      </c>
      <c r="L4962" s="43">
        <f t="shared" si="617"/>
        <v>1</v>
      </c>
      <c r="M4962" s="43">
        <f t="shared" si="618"/>
        <v>0</v>
      </c>
      <c r="N4962" s="43">
        <f t="shared" si="619"/>
        <v>1</v>
      </c>
      <c r="O4962" s="43" t="str">
        <f t="shared" si="620"/>
        <v>C: 4-6%</v>
      </c>
      <c r="P4962" s="45">
        <f t="shared" si="621"/>
        <v>1788660</v>
      </c>
      <c r="Q4962" s="45">
        <f>IF(L4962=1,F4962*INDEX(Asumsi!$B$5:$B$7,MATCH(I4962,Asumsi!$A$5:$A$7,0))-H4962,0)</f>
        <v>470700</v>
      </c>
      <c r="R4962" s="46">
        <f>MIN(G4962,INDEX(Asumsi!$C$5:$C$7,MATCH(I4962,Asumsi!$A$5:$A$7,0)))</f>
        <v>0.05</v>
      </c>
      <c r="S4962" s="43">
        <f t="shared" si="622"/>
        <v>0</v>
      </c>
      <c r="T4962" s="45">
        <f t="shared" si="623"/>
        <v>0</v>
      </c>
      <c r="U4962" s="45">
        <f>IF(L4962=1,F4962*INDEX(Asumsi!$B$5:$B$7,MATCH(I4962,Asumsi!$A$5:$A$7,0))-F4962*R4962,0)</f>
        <v>470700</v>
      </c>
      <c r="V4962" s="45">
        <f>IF(S4962=1,U4962*(1-Asumsi!$B$10),U4962)</f>
        <v>470700</v>
      </c>
    </row>
    <row r="4963" spans="1:22" x14ac:dyDescent="0.35">
      <c r="A4963" s="43">
        <v>15104</v>
      </c>
      <c r="B4963" s="43" t="s">
        <v>202</v>
      </c>
      <c r="C4963" s="43" t="s">
        <v>950</v>
      </c>
      <c r="D4963" s="44">
        <v>40997</v>
      </c>
      <c r="E4963" s="43">
        <v>23</v>
      </c>
      <c r="F4963" s="43">
        <v>218860</v>
      </c>
      <c r="G4963" s="43">
        <v>0.09</v>
      </c>
      <c r="H4963" s="43">
        <v>19697</v>
      </c>
      <c r="I4963" s="43" t="s">
        <v>76</v>
      </c>
      <c r="J4963" s="43" t="s">
        <v>138</v>
      </c>
      <c r="K4963" s="43">
        <f t="shared" si="616"/>
        <v>2012</v>
      </c>
      <c r="L4963" s="43">
        <f t="shared" si="617"/>
        <v>1</v>
      </c>
      <c r="M4963" s="43">
        <f t="shared" si="618"/>
        <v>0</v>
      </c>
      <c r="N4963" s="43">
        <f t="shared" si="619"/>
        <v>1</v>
      </c>
      <c r="O4963" s="43" t="str">
        <f t="shared" si="620"/>
        <v>D: 7%+</v>
      </c>
      <c r="P4963" s="45">
        <f t="shared" si="621"/>
        <v>199163</v>
      </c>
      <c r="Q4963" s="45">
        <f>IF(L4963=1,F4963*INDEX(Asumsi!$B$5:$B$7,MATCH(I4963,Asumsi!$A$5:$A$7,0))-H4963,0)</f>
        <v>45961</v>
      </c>
      <c r="R4963" s="46">
        <f>MIN(G4963,INDEX(Asumsi!$C$5:$C$7,MATCH(I4963,Asumsi!$A$5:$A$7,0)))</f>
        <v>0.05</v>
      </c>
      <c r="S4963" s="43">
        <f t="shared" si="622"/>
        <v>1</v>
      </c>
      <c r="T4963" s="45">
        <f t="shared" si="623"/>
        <v>8754.3999999999978</v>
      </c>
      <c r="U4963" s="45">
        <f>IF(L4963=1,F4963*INDEX(Asumsi!$B$5:$B$7,MATCH(I4963,Asumsi!$A$5:$A$7,0))-F4963*R4963,0)</f>
        <v>54715</v>
      </c>
      <c r="V4963" s="45">
        <f>IF(S4963=1,U4963*(1-Asumsi!$B$10),U4963)</f>
        <v>51979.25</v>
      </c>
    </row>
    <row r="4964" spans="1:22" x14ac:dyDescent="0.35">
      <c r="A4964" s="43">
        <v>17445</v>
      </c>
      <c r="B4964" s="43" t="s">
        <v>202</v>
      </c>
      <c r="C4964" s="43" t="s">
        <v>950</v>
      </c>
      <c r="D4964" s="44">
        <v>40776</v>
      </c>
      <c r="E4964" s="43">
        <v>33</v>
      </c>
      <c r="F4964" s="43">
        <v>498960</v>
      </c>
      <c r="G4964" s="43">
        <v>0.1</v>
      </c>
      <c r="H4964" s="43">
        <v>49896</v>
      </c>
      <c r="I4964" s="43" t="s">
        <v>77</v>
      </c>
      <c r="J4964" s="43" t="s">
        <v>142</v>
      </c>
      <c r="K4964" s="43">
        <f t="shared" si="616"/>
        <v>2011</v>
      </c>
      <c r="L4964" s="43">
        <f t="shared" si="617"/>
        <v>1</v>
      </c>
      <c r="M4964" s="43">
        <f t="shared" si="618"/>
        <v>0</v>
      </c>
      <c r="N4964" s="43">
        <f t="shared" si="619"/>
        <v>1</v>
      </c>
      <c r="O4964" s="43" t="str">
        <f t="shared" si="620"/>
        <v>D: 7%+</v>
      </c>
      <c r="P4964" s="45">
        <f t="shared" si="621"/>
        <v>449064</v>
      </c>
      <c r="Q4964" s="45">
        <f>IF(L4964=1,F4964*INDEX(Asumsi!$B$5:$B$7,MATCH(I4964,Asumsi!$A$5:$A$7,0))-H4964,0)</f>
        <v>99792</v>
      </c>
      <c r="R4964" s="46">
        <f>MIN(G4964,INDEX(Asumsi!$C$5:$C$7,MATCH(I4964,Asumsi!$A$5:$A$7,0)))</f>
        <v>0.05</v>
      </c>
      <c r="S4964" s="43">
        <f t="shared" si="622"/>
        <v>1</v>
      </c>
      <c r="T4964" s="45">
        <f t="shared" si="623"/>
        <v>24948</v>
      </c>
      <c r="U4964" s="45">
        <f>IF(L4964=1,F4964*INDEX(Asumsi!$B$5:$B$7,MATCH(I4964,Asumsi!$A$5:$A$7,0))-F4964*R4964,0)</f>
        <v>124740</v>
      </c>
      <c r="V4964" s="45">
        <f>IF(S4964=1,U4964*(1-Asumsi!$B$10),U4964)</f>
        <v>118503</v>
      </c>
    </row>
    <row r="4965" spans="1:22" x14ac:dyDescent="0.35">
      <c r="A4965" s="43">
        <v>18593</v>
      </c>
      <c r="B4965" s="43" t="s">
        <v>209</v>
      </c>
      <c r="C4965" s="43" t="s">
        <v>952</v>
      </c>
      <c r="D4965" s="44">
        <v>40808</v>
      </c>
      <c r="E4965" s="43">
        <v>23</v>
      </c>
      <c r="F4965" s="43">
        <v>13144080</v>
      </c>
      <c r="G4965" s="43">
        <v>0.06</v>
      </c>
      <c r="H4965" s="43">
        <v>788645</v>
      </c>
      <c r="I4965" s="43" t="s">
        <v>77</v>
      </c>
      <c r="J4965" s="43" t="s">
        <v>142</v>
      </c>
      <c r="K4965" s="43">
        <f t="shared" si="616"/>
        <v>2011</v>
      </c>
      <c r="L4965" s="43">
        <f t="shared" si="617"/>
        <v>0</v>
      </c>
      <c r="M4965" s="43">
        <f t="shared" si="618"/>
        <v>1</v>
      </c>
      <c r="N4965" s="43">
        <f t="shared" si="619"/>
        <v>1</v>
      </c>
      <c r="O4965" s="43" t="str">
        <f t="shared" si="620"/>
        <v>C: 4-6%</v>
      </c>
      <c r="P4965" s="45">
        <f t="shared" si="621"/>
        <v>0</v>
      </c>
      <c r="Q4965" s="45">
        <f>IF(L4965=1,F4965*INDEX(Asumsi!$B$5:$B$7,MATCH(I4965,Asumsi!$A$5:$A$7,0))-H4965,0)</f>
        <v>0</v>
      </c>
      <c r="R4965" s="46">
        <f>MIN(G4965,INDEX(Asumsi!$C$5:$C$7,MATCH(I4965,Asumsi!$A$5:$A$7,0)))</f>
        <v>0.05</v>
      </c>
      <c r="S4965" s="43">
        <f t="shared" si="622"/>
        <v>1</v>
      </c>
      <c r="T4965" s="45">
        <f t="shared" si="623"/>
        <v>0</v>
      </c>
      <c r="U4965" s="45">
        <f>IF(L4965=1,F4965*INDEX(Asumsi!$B$5:$B$7,MATCH(I4965,Asumsi!$A$5:$A$7,0))-F4965*R4965,0)</f>
        <v>0</v>
      </c>
      <c r="V4965" s="45">
        <f>IF(S4965=1,U4965*(1-Asumsi!$B$10),U4965)</f>
        <v>0</v>
      </c>
    </row>
    <row r="4966" spans="1:22" x14ac:dyDescent="0.35">
      <c r="A4966" s="43">
        <v>19652</v>
      </c>
      <c r="B4966" s="43" t="s">
        <v>202</v>
      </c>
      <c r="C4966" s="43" t="s">
        <v>952</v>
      </c>
      <c r="D4966" s="44">
        <v>41062</v>
      </c>
      <c r="E4966" s="43">
        <v>28</v>
      </c>
      <c r="F4966" s="43">
        <v>5422280</v>
      </c>
      <c r="G4966" s="43">
        <v>0.01</v>
      </c>
      <c r="H4966" s="43">
        <v>54223</v>
      </c>
      <c r="I4966" s="43" t="s">
        <v>75</v>
      </c>
      <c r="J4966" s="43" t="s">
        <v>135</v>
      </c>
      <c r="K4966" s="43">
        <f t="shared" si="616"/>
        <v>2012</v>
      </c>
      <c r="L4966" s="43">
        <f t="shared" si="617"/>
        <v>1</v>
      </c>
      <c r="M4966" s="43">
        <f t="shared" si="618"/>
        <v>0</v>
      </c>
      <c r="N4966" s="43">
        <f t="shared" si="619"/>
        <v>1</v>
      </c>
      <c r="O4966" s="43" t="str">
        <f t="shared" si="620"/>
        <v>B: 1-3%</v>
      </c>
      <c r="P4966" s="45">
        <f t="shared" si="621"/>
        <v>5368057</v>
      </c>
      <c r="Q4966" s="45">
        <f>IF(L4966=1,F4966*INDEX(Asumsi!$B$5:$B$7,MATCH(I4966,Asumsi!$A$5:$A$7,0))-H4966,0)</f>
        <v>1572461</v>
      </c>
      <c r="R4966" s="46">
        <f>MIN(G4966,INDEX(Asumsi!$C$5:$C$7,MATCH(I4966,Asumsi!$A$5:$A$7,0)))</f>
        <v>0.01</v>
      </c>
      <c r="S4966" s="43">
        <f t="shared" si="622"/>
        <v>0</v>
      </c>
      <c r="T4966" s="45">
        <f t="shared" si="623"/>
        <v>0</v>
      </c>
      <c r="U4966" s="45">
        <f>IF(L4966=1,F4966*INDEX(Asumsi!$B$5:$B$7,MATCH(I4966,Asumsi!$A$5:$A$7,0))-F4966*R4966,0)</f>
        <v>1572461.2</v>
      </c>
      <c r="V4966" s="45">
        <f>IF(S4966=1,U4966*(1-Asumsi!$B$10),U4966)</f>
        <v>1572461.2</v>
      </c>
    </row>
    <row r="4967" spans="1:22" x14ac:dyDescent="0.35">
      <c r="A4967" s="43">
        <v>20743</v>
      </c>
      <c r="B4967" s="43" t="s">
        <v>209</v>
      </c>
      <c r="C4967" s="43" t="s">
        <v>951</v>
      </c>
      <c r="D4967" s="44">
        <v>40892</v>
      </c>
      <c r="E4967" s="43">
        <v>39</v>
      </c>
      <c r="F4967" s="43">
        <v>462420</v>
      </c>
      <c r="G4967" s="43">
        <v>0</v>
      </c>
      <c r="H4967" s="43">
        <v>0</v>
      </c>
      <c r="I4967" s="43" t="s">
        <v>76</v>
      </c>
      <c r="J4967" s="43" t="s">
        <v>145</v>
      </c>
      <c r="K4967" s="43">
        <f t="shared" si="616"/>
        <v>2011</v>
      </c>
      <c r="L4967" s="43">
        <f t="shared" si="617"/>
        <v>0</v>
      </c>
      <c r="M4967" s="43">
        <f t="shared" si="618"/>
        <v>1</v>
      </c>
      <c r="N4967" s="43">
        <f t="shared" si="619"/>
        <v>1</v>
      </c>
      <c r="O4967" s="43" t="str">
        <f t="shared" si="620"/>
        <v>A: 0%</v>
      </c>
      <c r="P4967" s="45">
        <f t="shared" si="621"/>
        <v>0</v>
      </c>
      <c r="Q4967" s="45">
        <f>IF(L4967=1,F4967*INDEX(Asumsi!$B$5:$B$7,MATCH(I4967,Asumsi!$A$5:$A$7,0))-H4967,0)</f>
        <v>0</v>
      </c>
      <c r="R4967" s="46">
        <f>MIN(G4967,INDEX(Asumsi!$C$5:$C$7,MATCH(I4967,Asumsi!$A$5:$A$7,0)))</f>
        <v>0</v>
      </c>
      <c r="S4967" s="43">
        <f t="shared" si="622"/>
        <v>0</v>
      </c>
      <c r="T4967" s="45">
        <f t="shared" si="623"/>
        <v>0</v>
      </c>
      <c r="U4967" s="45">
        <f>IF(L4967=1,F4967*INDEX(Asumsi!$B$5:$B$7,MATCH(I4967,Asumsi!$A$5:$A$7,0))-F4967*R4967,0)</f>
        <v>0</v>
      </c>
      <c r="V4967" s="45">
        <f>IF(S4967=1,U4967*(1-Asumsi!$B$10),U4967)</f>
        <v>0</v>
      </c>
    </row>
    <row r="4968" spans="1:22" x14ac:dyDescent="0.35">
      <c r="A4968" s="43">
        <v>21862</v>
      </c>
      <c r="B4968" s="43" t="s">
        <v>202</v>
      </c>
      <c r="C4968" s="43" t="s">
        <v>951</v>
      </c>
      <c r="D4968" s="44">
        <v>40433</v>
      </c>
      <c r="E4968" s="43">
        <v>1</v>
      </c>
      <c r="F4968" s="43">
        <v>57500</v>
      </c>
      <c r="G4968" s="43">
        <v>0.09</v>
      </c>
      <c r="H4968" s="43">
        <v>5175</v>
      </c>
      <c r="I4968" s="43" t="s">
        <v>76</v>
      </c>
      <c r="J4968" s="43" t="s">
        <v>138</v>
      </c>
      <c r="K4968" s="43">
        <f t="shared" si="616"/>
        <v>2010</v>
      </c>
      <c r="L4968" s="43">
        <f t="shared" si="617"/>
        <v>1</v>
      </c>
      <c r="M4968" s="43">
        <f t="shared" si="618"/>
        <v>0</v>
      </c>
      <c r="N4968" s="43">
        <f t="shared" si="619"/>
        <v>1</v>
      </c>
      <c r="O4968" s="43" t="str">
        <f t="shared" si="620"/>
        <v>D: 7%+</v>
      </c>
      <c r="P4968" s="45">
        <f t="shared" si="621"/>
        <v>52325</v>
      </c>
      <c r="Q4968" s="45">
        <f>IF(L4968=1,F4968*INDEX(Asumsi!$B$5:$B$7,MATCH(I4968,Asumsi!$A$5:$A$7,0))-H4968,0)</f>
        <v>12075</v>
      </c>
      <c r="R4968" s="46">
        <f>MIN(G4968,INDEX(Asumsi!$C$5:$C$7,MATCH(I4968,Asumsi!$A$5:$A$7,0)))</f>
        <v>0.05</v>
      </c>
      <c r="S4968" s="43">
        <f t="shared" si="622"/>
        <v>1</v>
      </c>
      <c r="T4968" s="45">
        <f t="shared" si="623"/>
        <v>2299.9999999999995</v>
      </c>
      <c r="U4968" s="45">
        <f>IF(L4968=1,F4968*INDEX(Asumsi!$B$5:$B$7,MATCH(I4968,Asumsi!$A$5:$A$7,0))-F4968*R4968,0)</f>
        <v>14375</v>
      </c>
      <c r="V4968" s="45">
        <f>IF(S4968=1,U4968*(1-Asumsi!$B$10),U4968)</f>
        <v>13656.25</v>
      </c>
    </row>
    <row r="4969" spans="1:22" x14ac:dyDescent="0.35">
      <c r="A4969" s="43">
        <v>22787</v>
      </c>
      <c r="B4969" s="43" t="s">
        <v>209</v>
      </c>
      <c r="C4969" s="43" t="s">
        <v>909</v>
      </c>
      <c r="D4969" s="44">
        <v>40638</v>
      </c>
      <c r="E4969" s="43">
        <v>35</v>
      </c>
      <c r="F4969" s="43">
        <v>92880</v>
      </c>
      <c r="G4969" s="43">
        <v>0.06</v>
      </c>
      <c r="H4969" s="43">
        <v>5573</v>
      </c>
      <c r="I4969" s="43" t="s">
        <v>76</v>
      </c>
      <c r="J4969" s="43" t="s">
        <v>150</v>
      </c>
      <c r="K4969" s="43">
        <f t="shared" si="616"/>
        <v>2011</v>
      </c>
      <c r="L4969" s="43">
        <f t="shared" si="617"/>
        <v>0</v>
      </c>
      <c r="M4969" s="43">
        <f t="shared" si="618"/>
        <v>1</v>
      </c>
      <c r="N4969" s="43">
        <f t="shared" si="619"/>
        <v>1</v>
      </c>
      <c r="O4969" s="43" t="str">
        <f t="shared" si="620"/>
        <v>C: 4-6%</v>
      </c>
      <c r="P4969" s="45">
        <f t="shared" si="621"/>
        <v>0</v>
      </c>
      <c r="Q4969" s="45">
        <f>IF(L4969=1,F4969*INDEX(Asumsi!$B$5:$B$7,MATCH(I4969,Asumsi!$A$5:$A$7,0))-H4969,0)</f>
        <v>0</v>
      </c>
      <c r="R4969" s="46">
        <f>MIN(G4969,INDEX(Asumsi!$C$5:$C$7,MATCH(I4969,Asumsi!$A$5:$A$7,0)))</f>
        <v>0.05</v>
      </c>
      <c r="S4969" s="43">
        <f t="shared" si="622"/>
        <v>1</v>
      </c>
      <c r="T4969" s="45">
        <f t="shared" si="623"/>
        <v>0</v>
      </c>
      <c r="U4969" s="45">
        <f>IF(L4969=1,F4969*INDEX(Asumsi!$B$5:$B$7,MATCH(I4969,Asumsi!$A$5:$A$7,0))-F4969*R4969,0)</f>
        <v>0</v>
      </c>
      <c r="V4969" s="45">
        <f>IF(S4969=1,U4969*(1-Asumsi!$B$10),U4969)</f>
        <v>0</v>
      </c>
    </row>
    <row r="4970" spans="1:22" x14ac:dyDescent="0.35">
      <c r="A4970" s="43">
        <v>23170</v>
      </c>
      <c r="B4970" s="43" t="s">
        <v>202</v>
      </c>
      <c r="C4970" s="43" t="s">
        <v>949</v>
      </c>
      <c r="D4970" s="44">
        <v>39954</v>
      </c>
      <c r="E4970" s="43">
        <v>20</v>
      </c>
      <c r="F4970" s="43">
        <v>8505780</v>
      </c>
      <c r="G4970" s="43">
        <v>0.06</v>
      </c>
      <c r="H4970" s="43">
        <v>510347</v>
      </c>
      <c r="I4970" s="43" t="s">
        <v>75</v>
      </c>
      <c r="J4970" s="43" t="s">
        <v>135</v>
      </c>
      <c r="K4970" s="43">
        <f t="shared" si="616"/>
        <v>2009</v>
      </c>
      <c r="L4970" s="43">
        <f t="shared" si="617"/>
        <v>1</v>
      </c>
      <c r="M4970" s="43">
        <f t="shared" si="618"/>
        <v>0</v>
      </c>
      <c r="N4970" s="43">
        <f t="shared" si="619"/>
        <v>1</v>
      </c>
      <c r="O4970" s="43" t="str">
        <f t="shared" si="620"/>
        <v>C: 4-6%</v>
      </c>
      <c r="P4970" s="45">
        <f t="shared" si="621"/>
        <v>7995433</v>
      </c>
      <c r="Q4970" s="45">
        <f>IF(L4970=1,F4970*INDEX(Asumsi!$B$5:$B$7,MATCH(I4970,Asumsi!$A$5:$A$7,0))-H4970,0)</f>
        <v>2041387</v>
      </c>
      <c r="R4970" s="46">
        <f>MIN(G4970,INDEX(Asumsi!$C$5:$C$7,MATCH(I4970,Asumsi!$A$5:$A$7,0)))</f>
        <v>0.03</v>
      </c>
      <c r="S4970" s="43">
        <f t="shared" si="622"/>
        <v>1</v>
      </c>
      <c r="T4970" s="45">
        <f t="shared" si="623"/>
        <v>255173.4</v>
      </c>
      <c r="U4970" s="45">
        <f>IF(L4970=1,F4970*INDEX(Asumsi!$B$5:$B$7,MATCH(I4970,Asumsi!$A$5:$A$7,0))-F4970*R4970,0)</f>
        <v>2296560.6</v>
      </c>
      <c r="V4970" s="45">
        <f>IF(S4970=1,U4970*(1-Asumsi!$B$10),U4970)</f>
        <v>2181732.5699999998</v>
      </c>
    </row>
    <row r="4971" spans="1:22" x14ac:dyDescent="0.35">
      <c r="A4971" s="43">
        <v>23328</v>
      </c>
      <c r="B4971" s="43" t="s">
        <v>202</v>
      </c>
      <c r="C4971" s="43" t="s">
        <v>950</v>
      </c>
      <c r="D4971" s="44">
        <v>40436</v>
      </c>
      <c r="E4971" s="43">
        <v>39</v>
      </c>
      <c r="F4971" s="43">
        <v>11480640</v>
      </c>
      <c r="G4971" s="43">
        <v>0.03</v>
      </c>
      <c r="H4971" s="43">
        <v>344419</v>
      </c>
      <c r="I4971" s="43" t="s">
        <v>77</v>
      </c>
      <c r="J4971" s="43" t="s">
        <v>134</v>
      </c>
      <c r="K4971" s="43">
        <f t="shared" si="616"/>
        <v>2010</v>
      </c>
      <c r="L4971" s="43">
        <f t="shared" si="617"/>
        <v>1</v>
      </c>
      <c r="M4971" s="43">
        <f t="shared" si="618"/>
        <v>0</v>
      </c>
      <c r="N4971" s="43">
        <f t="shared" si="619"/>
        <v>1</v>
      </c>
      <c r="O4971" s="43" t="str">
        <f t="shared" si="620"/>
        <v>B: 1-3%</v>
      </c>
      <c r="P4971" s="45">
        <f t="shared" si="621"/>
        <v>11136221</v>
      </c>
      <c r="Q4971" s="45">
        <f>IF(L4971=1,F4971*INDEX(Asumsi!$B$5:$B$7,MATCH(I4971,Asumsi!$A$5:$A$7,0))-H4971,0)</f>
        <v>3099773</v>
      </c>
      <c r="R4971" s="46">
        <f>MIN(G4971,INDEX(Asumsi!$C$5:$C$7,MATCH(I4971,Asumsi!$A$5:$A$7,0)))</f>
        <v>0.03</v>
      </c>
      <c r="S4971" s="43">
        <f t="shared" si="622"/>
        <v>0</v>
      </c>
      <c r="T4971" s="45">
        <f t="shared" si="623"/>
        <v>0</v>
      </c>
      <c r="U4971" s="45">
        <f>IF(L4971=1,F4971*INDEX(Asumsi!$B$5:$B$7,MATCH(I4971,Asumsi!$A$5:$A$7,0))-F4971*R4971,0)</f>
        <v>3099772.8</v>
      </c>
      <c r="V4971" s="45">
        <f>IF(S4971=1,U4971*(1-Asumsi!$B$10),U4971)</f>
        <v>3099772.8</v>
      </c>
    </row>
    <row r="4972" spans="1:22" x14ac:dyDescent="0.35">
      <c r="A4972" s="43">
        <v>24260</v>
      </c>
      <c r="B4972" s="43" t="s">
        <v>202</v>
      </c>
      <c r="C4972" s="43" t="s">
        <v>947</v>
      </c>
      <c r="D4972" s="44">
        <v>40454</v>
      </c>
      <c r="E4972" s="43">
        <v>48</v>
      </c>
      <c r="F4972" s="43">
        <v>1096600</v>
      </c>
      <c r="G4972" s="43">
        <v>0.09</v>
      </c>
      <c r="H4972" s="43">
        <v>98694</v>
      </c>
      <c r="I4972" s="43" t="s">
        <v>76</v>
      </c>
      <c r="J4972" s="43" t="s">
        <v>141</v>
      </c>
      <c r="K4972" s="43">
        <f t="shared" si="616"/>
        <v>2010</v>
      </c>
      <c r="L4972" s="43">
        <f t="shared" si="617"/>
        <v>1</v>
      </c>
      <c r="M4972" s="43">
        <f t="shared" si="618"/>
        <v>0</v>
      </c>
      <c r="N4972" s="43">
        <f t="shared" si="619"/>
        <v>1</v>
      </c>
      <c r="O4972" s="43" t="str">
        <f t="shared" si="620"/>
        <v>D: 7%+</v>
      </c>
      <c r="P4972" s="45">
        <f t="shared" si="621"/>
        <v>997906</v>
      </c>
      <c r="Q4972" s="45">
        <f>IF(L4972=1,F4972*INDEX(Asumsi!$B$5:$B$7,MATCH(I4972,Asumsi!$A$5:$A$7,0))-H4972,0)</f>
        <v>230286</v>
      </c>
      <c r="R4972" s="46">
        <f>MIN(G4972,INDEX(Asumsi!$C$5:$C$7,MATCH(I4972,Asumsi!$A$5:$A$7,0)))</f>
        <v>0.05</v>
      </c>
      <c r="S4972" s="43">
        <f t="shared" si="622"/>
        <v>1</v>
      </c>
      <c r="T4972" s="45">
        <f t="shared" si="623"/>
        <v>43863.999999999993</v>
      </c>
      <c r="U4972" s="45">
        <f>IF(L4972=1,F4972*INDEX(Asumsi!$B$5:$B$7,MATCH(I4972,Asumsi!$A$5:$A$7,0))-F4972*R4972,0)</f>
        <v>274150</v>
      </c>
      <c r="V4972" s="45">
        <f>IF(S4972=1,U4972*(1-Asumsi!$B$10),U4972)</f>
        <v>260442.5</v>
      </c>
    </row>
    <row r="4973" spans="1:22" x14ac:dyDescent="0.35">
      <c r="A4973" s="43">
        <v>24261</v>
      </c>
      <c r="B4973" s="43" t="s">
        <v>202</v>
      </c>
      <c r="C4973" s="43" t="s">
        <v>948</v>
      </c>
      <c r="D4973" s="44">
        <v>41169</v>
      </c>
      <c r="E4973" s="43">
        <v>28</v>
      </c>
      <c r="F4973" s="43">
        <v>1892540</v>
      </c>
      <c r="G4973" s="43">
        <v>0.06</v>
      </c>
      <c r="H4973" s="43">
        <v>113552</v>
      </c>
      <c r="I4973" s="43" t="s">
        <v>76</v>
      </c>
      <c r="J4973" s="43" t="s">
        <v>140</v>
      </c>
      <c r="K4973" s="43">
        <f t="shared" si="616"/>
        <v>2012</v>
      </c>
      <c r="L4973" s="43">
        <f t="shared" si="617"/>
        <v>1</v>
      </c>
      <c r="M4973" s="43">
        <f t="shared" si="618"/>
        <v>0</v>
      </c>
      <c r="N4973" s="43">
        <f t="shared" si="619"/>
        <v>1</v>
      </c>
      <c r="O4973" s="43" t="str">
        <f t="shared" si="620"/>
        <v>C: 4-6%</v>
      </c>
      <c r="P4973" s="45">
        <f t="shared" si="621"/>
        <v>1778988</v>
      </c>
      <c r="Q4973" s="45">
        <f>IF(L4973=1,F4973*INDEX(Asumsi!$B$5:$B$7,MATCH(I4973,Asumsi!$A$5:$A$7,0))-H4973,0)</f>
        <v>454210</v>
      </c>
      <c r="R4973" s="46">
        <f>MIN(G4973,INDEX(Asumsi!$C$5:$C$7,MATCH(I4973,Asumsi!$A$5:$A$7,0)))</f>
        <v>0.05</v>
      </c>
      <c r="S4973" s="43">
        <f t="shared" si="622"/>
        <v>1</v>
      </c>
      <c r="T4973" s="45">
        <f t="shared" si="623"/>
        <v>18925.399999999991</v>
      </c>
      <c r="U4973" s="45">
        <f>IF(L4973=1,F4973*INDEX(Asumsi!$B$5:$B$7,MATCH(I4973,Asumsi!$A$5:$A$7,0))-F4973*R4973,0)</f>
        <v>473135</v>
      </c>
      <c r="V4973" s="45">
        <f>IF(S4973=1,U4973*(1-Asumsi!$B$10),U4973)</f>
        <v>449478.25</v>
      </c>
    </row>
    <row r="4974" spans="1:22" x14ac:dyDescent="0.35">
      <c r="A4974" s="43">
        <v>26054</v>
      </c>
      <c r="B4974" s="43" t="s">
        <v>202</v>
      </c>
      <c r="C4974" s="43" t="s">
        <v>950</v>
      </c>
      <c r="D4974" s="44">
        <v>40221</v>
      </c>
      <c r="E4974" s="43">
        <v>47</v>
      </c>
      <c r="F4974" s="43">
        <v>793560</v>
      </c>
      <c r="G4974" s="43">
        <v>0.09</v>
      </c>
      <c r="H4974" s="43">
        <v>71420</v>
      </c>
      <c r="I4974" s="43" t="s">
        <v>75</v>
      </c>
      <c r="J4974" s="43" t="s">
        <v>144</v>
      </c>
      <c r="K4974" s="43">
        <f t="shared" si="616"/>
        <v>2010</v>
      </c>
      <c r="L4974" s="43">
        <f t="shared" si="617"/>
        <v>1</v>
      </c>
      <c r="M4974" s="43">
        <f t="shared" si="618"/>
        <v>0</v>
      </c>
      <c r="N4974" s="43">
        <f t="shared" si="619"/>
        <v>1</v>
      </c>
      <c r="O4974" s="43" t="str">
        <f t="shared" si="620"/>
        <v>D: 7%+</v>
      </c>
      <c r="P4974" s="45">
        <f t="shared" si="621"/>
        <v>722140</v>
      </c>
      <c r="Q4974" s="45">
        <f>IF(L4974=1,F4974*INDEX(Asumsi!$B$5:$B$7,MATCH(I4974,Asumsi!$A$5:$A$7,0))-H4974,0)</f>
        <v>166648</v>
      </c>
      <c r="R4974" s="46">
        <f>MIN(G4974,INDEX(Asumsi!$C$5:$C$7,MATCH(I4974,Asumsi!$A$5:$A$7,0)))</f>
        <v>0.03</v>
      </c>
      <c r="S4974" s="43">
        <f t="shared" si="622"/>
        <v>1</v>
      </c>
      <c r="T4974" s="45">
        <f t="shared" si="623"/>
        <v>47613.599999999999</v>
      </c>
      <c r="U4974" s="45">
        <f>IF(L4974=1,F4974*INDEX(Asumsi!$B$5:$B$7,MATCH(I4974,Asumsi!$A$5:$A$7,0))-F4974*R4974,0)</f>
        <v>214261.2</v>
      </c>
      <c r="V4974" s="45">
        <f>IF(S4974=1,U4974*(1-Asumsi!$B$10),U4974)</f>
        <v>203548.14</v>
      </c>
    </row>
    <row r="4975" spans="1:22" x14ac:dyDescent="0.35">
      <c r="A4975" s="43">
        <v>27750</v>
      </c>
      <c r="B4975" s="43" t="s">
        <v>209</v>
      </c>
      <c r="C4975" s="43" t="s">
        <v>346</v>
      </c>
      <c r="D4975" s="44">
        <v>41201</v>
      </c>
      <c r="E4975" s="43">
        <v>12</v>
      </c>
      <c r="F4975" s="43">
        <v>1538340</v>
      </c>
      <c r="G4975" s="43">
        <v>0</v>
      </c>
      <c r="H4975" s="43">
        <v>0</v>
      </c>
      <c r="I4975" s="43" t="s">
        <v>75</v>
      </c>
      <c r="J4975" s="43" t="s">
        <v>143</v>
      </c>
      <c r="K4975" s="43">
        <f t="shared" si="616"/>
        <v>2012</v>
      </c>
      <c r="L4975" s="43">
        <f t="shared" si="617"/>
        <v>0</v>
      </c>
      <c r="M4975" s="43">
        <f t="shared" si="618"/>
        <v>1</v>
      </c>
      <c r="N4975" s="43">
        <f t="shared" si="619"/>
        <v>1</v>
      </c>
      <c r="O4975" s="43" t="str">
        <f t="shared" si="620"/>
        <v>A: 0%</v>
      </c>
      <c r="P4975" s="45">
        <f t="shared" si="621"/>
        <v>0</v>
      </c>
      <c r="Q4975" s="45">
        <f>IF(L4975=1,F4975*INDEX(Asumsi!$B$5:$B$7,MATCH(I4975,Asumsi!$A$5:$A$7,0))-H4975,0)</f>
        <v>0</v>
      </c>
      <c r="R4975" s="46">
        <f>MIN(G4975,INDEX(Asumsi!$C$5:$C$7,MATCH(I4975,Asumsi!$A$5:$A$7,0)))</f>
        <v>0</v>
      </c>
      <c r="S4975" s="43">
        <f t="shared" si="622"/>
        <v>0</v>
      </c>
      <c r="T4975" s="45">
        <f t="shared" si="623"/>
        <v>0</v>
      </c>
      <c r="U4975" s="45">
        <f>IF(L4975=1,F4975*INDEX(Asumsi!$B$5:$B$7,MATCH(I4975,Asumsi!$A$5:$A$7,0))-F4975*R4975,0)</f>
        <v>0</v>
      </c>
      <c r="V4975" s="45">
        <f>IF(S4975=1,U4975*(1-Asumsi!$B$10),U4975)</f>
        <v>0</v>
      </c>
    </row>
    <row r="4976" spans="1:22" x14ac:dyDescent="0.35">
      <c r="A4976" s="43">
        <v>27872</v>
      </c>
      <c r="B4976" s="43" t="s">
        <v>202</v>
      </c>
      <c r="C4976" s="43" t="s">
        <v>953</v>
      </c>
      <c r="D4976" s="44">
        <v>40829</v>
      </c>
      <c r="E4976" s="43">
        <v>25</v>
      </c>
      <c r="F4976" s="43">
        <v>777420</v>
      </c>
      <c r="G4976" s="43">
        <v>0.01</v>
      </c>
      <c r="H4976" s="43">
        <v>7774</v>
      </c>
      <c r="I4976" s="43" t="s">
        <v>76</v>
      </c>
      <c r="J4976" s="43" t="s">
        <v>138</v>
      </c>
      <c r="K4976" s="43">
        <f t="shared" si="616"/>
        <v>2011</v>
      </c>
      <c r="L4976" s="43">
        <f t="shared" si="617"/>
        <v>1</v>
      </c>
      <c r="M4976" s="43">
        <f t="shared" si="618"/>
        <v>0</v>
      </c>
      <c r="N4976" s="43">
        <f t="shared" si="619"/>
        <v>1</v>
      </c>
      <c r="O4976" s="43" t="str">
        <f t="shared" si="620"/>
        <v>B: 1-3%</v>
      </c>
      <c r="P4976" s="45">
        <f t="shared" si="621"/>
        <v>769646</v>
      </c>
      <c r="Q4976" s="45">
        <f>IF(L4976=1,F4976*INDEX(Asumsi!$B$5:$B$7,MATCH(I4976,Asumsi!$A$5:$A$7,0))-H4976,0)</f>
        <v>225452</v>
      </c>
      <c r="R4976" s="46">
        <f>MIN(G4976,INDEX(Asumsi!$C$5:$C$7,MATCH(I4976,Asumsi!$A$5:$A$7,0)))</f>
        <v>0.01</v>
      </c>
      <c r="S4976" s="43">
        <f t="shared" si="622"/>
        <v>0</v>
      </c>
      <c r="T4976" s="45">
        <f t="shared" si="623"/>
        <v>0</v>
      </c>
      <c r="U4976" s="45">
        <f>IF(L4976=1,F4976*INDEX(Asumsi!$B$5:$B$7,MATCH(I4976,Asumsi!$A$5:$A$7,0))-F4976*R4976,0)</f>
        <v>225451.8</v>
      </c>
      <c r="V4976" s="45">
        <f>IF(S4976=1,U4976*(1-Asumsi!$B$10),U4976)</f>
        <v>225451.8</v>
      </c>
    </row>
    <row r="4977" spans="1:22" x14ac:dyDescent="0.35">
      <c r="A4977" s="43">
        <v>31109</v>
      </c>
      <c r="B4977" s="43" t="s">
        <v>202</v>
      </c>
      <c r="C4977" s="43" t="s">
        <v>948</v>
      </c>
      <c r="D4977" s="44">
        <v>40844</v>
      </c>
      <c r="E4977" s="43">
        <v>49</v>
      </c>
      <c r="F4977" s="43">
        <v>3030000</v>
      </c>
      <c r="G4977" s="43">
        <v>0.08</v>
      </c>
      <c r="H4977" s="43">
        <v>242400</v>
      </c>
      <c r="I4977" s="43" t="s">
        <v>76</v>
      </c>
      <c r="J4977" s="43" t="s">
        <v>138</v>
      </c>
      <c r="K4977" s="43">
        <f t="shared" si="616"/>
        <v>2011</v>
      </c>
      <c r="L4977" s="43">
        <f t="shared" si="617"/>
        <v>1</v>
      </c>
      <c r="M4977" s="43">
        <f t="shared" si="618"/>
        <v>0</v>
      </c>
      <c r="N4977" s="43">
        <f t="shared" si="619"/>
        <v>1</v>
      </c>
      <c r="O4977" s="43" t="str">
        <f t="shared" si="620"/>
        <v>D: 7%+</v>
      </c>
      <c r="P4977" s="45">
        <f t="shared" si="621"/>
        <v>2787600</v>
      </c>
      <c r="Q4977" s="45">
        <f>IF(L4977=1,F4977*INDEX(Asumsi!$B$5:$B$7,MATCH(I4977,Asumsi!$A$5:$A$7,0))-H4977,0)</f>
        <v>666600</v>
      </c>
      <c r="R4977" s="46">
        <f>MIN(G4977,INDEX(Asumsi!$C$5:$C$7,MATCH(I4977,Asumsi!$A$5:$A$7,0)))</f>
        <v>0.05</v>
      </c>
      <c r="S4977" s="43">
        <f t="shared" si="622"/>
        <v>1</v>
      </c>
      <c r="T4977" s="45">
        <f t="shared" si="623"/>
        <v>90900</v>
      </c>
      <c r="U4977" s="45">
        <f>IF(L4977=1,F4977*INDEX(Asumsi!$B$5:$B$7,MATCH(I4977,Asumsi!$A$5:$A$7,0))-F4977*R4977,0)</f>
        <v>757500</v>
      </c>
      <c r="V4977" s="45">
        <f>IF(S4977=1,U4977*(1-Asumsi!$B$10),U4977)</f>
        <v>719625</v>
      </c>
    </row>
    <row r="4978" spans="1:22" x14ac:dyDescent="0.35">
      <c r="A4978" s="43">
        <v>32165</v>
      </c>
      <c r="B4978" s="43" t="s">
        <v>202</v>
      </c>
      <c r="C4978" s="43" t="s">
        <v>346</v>
      </c>
      <c r="D4978" s="44">
        <v>41196</v>
      </c>
      <c r="E4978" s="43">
        <v>47</v>
      </c>
      <c r="F4978" s="43">
        <v>6827380</v>
      </c>
      <c r="G4978" s="43">
        <v>0.06</v>
      </c>
      <c r="H4978" s="43">
        <v>409643</v>
      </c>
      <c r="I4978" s="43" t="s">
        <v>77</v>
      </c>
      <c r="J4978" s="43" t="s">
        <v>142</v>
      </c>
      <c r="K4978" s="43">
        <f t="shared" si="616"/>
        <v>2012</v>
      </c>
      <c r="L4978" s="43">
        <f t="shared" si="617"/>
        <v>1</v>
      </c>
      <c r="M4978" s="43">
        <f t="shared" si="618"/>
        <v>0</v>
      </c>
      <c r="N4978" s="43">
        <f t="shared" si="619"/>
        <v>1</v>
      </c>
      <c r="O4978" s="43" t="str">
        <f t="shared" si="620"/>
        <v>C: 4-6%</v>
      </c>
      <c r="P4978" s="45">
        <f t="shared" si="621"/>
        <v>6417737</v>
      </c>
      <c r="Q4978" s="45">
        <f>IF(L4978=1,F4978*INDEX(Asumsi!$B$5:$B$7,MATCH(I4978,Asumsi!$A$5:$A$7,0))-H4978,0)</f>
        <v>1638571</v>
      </c>
      <c r="R4978" s="46">
        <f>MIN(G4978,INDEX(Asumsi!$C$5:$C$7,MATCH(I4978,Asumsi!$A$5:$A$7,0)))</f>
        <v>0.05</v>
      </c>
      <c r="S4978" s="43">
        <f t="shared" si="622"/>
        <v>1</v>
      </c>
      <c r="T4978" s="45">
        <f t="shared" si="623"/>
        <v>68273.799999999959</v>
      </c>
      <c r="U4978" s="45">
        <f>IF(L4978=1,F4978*INDEX(Asumsi!$B$5:$B$7,MATCH(I4978,Asumsi!$A$5:$A$7,0))-F4978*R4978,0)</f>
        <v>1706845</v>
      </c>
      <c r="V4978" s="45">
        <f>IF(S4978=1,U4978*(1-Asumsi!$B$10),U4978)</f>
        <v>1621502.75</v>
      </c>
    </row>
    <row r="4979" spans="1:22" x14ac:dyDescent="0.35">
      <c r="A4979" s="43">
        <v>32325</v>
      </c>
      <c r="B4979" s="43" t="s">
        <v>202</v>
      </c>
      <c r="C4979" s="43" t="s">
        <v>475</v>
      </c>
      <c r="D4979" s="44">
        <v>41214</v>
      </c>
      <c r="E4979" s="43">
        <v>45</v>
      </c>
      <c r="F4979" s="43">
        <v>2207460</v>
      </c>
      <c r="G4979" s="43">
        <v>0</v>
      </c>
      <c r="H4979" s="43">
        <v>0</v>
      </c>
      <c r="I4979" s="43" t="s">
        <v>75</v>
      </c>
      <c r="J4979" s="43" t="s">
        <v>144</v>
      </c>
      <c r="K4979" s="43">
        <f t="shared" si="616"/>
        <v>2012</v>
      </c>
      <c r="L4979" s="43">
        <f t="shared" si="617"/>
        <v>1</v>
      </c>
      <c r="M4979" s="43">
        <f t="shared" si="618"/>
        <v>0</v>
      </c>
      <c r="N4979" s="43">
        <f t="shared" si="619"/>
        <v>1</v>
      </c>
      <c r="O4979" s="43" t="str">
        <f t="shared" si="620"/>
        <v>A: 0%</v>
      </c>
      <c r="P4979" s="45">
        <f t="shared" si="621"/>
        <v>2207460</v>
      </c>
      <c r="Q4979" s="45">
        <f>IF(L4979=1,F4979*INDEX(Asumsi!$B$5:$B$7,MATCH(I4979,Asumsi!$A$5:$A$7,0))-H4979,0)</f>
        <v>662238</v>
      </c>
      <c r="R4979" s="46">
        <f>MIN(G4979,INDEX(Asumsi!$C$5:$C$7,MATCH(I4979,Asumsi!$A$5:$A$7,0)))</f>
        <v>0</v>
      </c>
      <c r="S4979" s="43">
        <f t="shared" si="622"/>
        <v>0</v>
      </c>
      <c r="T4979" s="45">
        <f t="shared" si="623"/>
        <v>0</v>
      </c>
      <c r="U4979" s="45">
        <f>IF(L4979=1,F4979*INDEX(Asumsi!$B$5:$B$7,MATCH(I4979,Asumsi!$A$5:$A$7,0))-F4979*R4979,0)</f>
        <v>662238</v>
      </c>
      <c r="V4979" s="45">
        <f>IF(S4979=1,U4979*(1-Asumsi!$B$10),U4979)</f>
        <v>662238</v>
      </c>
    </row>
    <row r="4980" spans="1:22" x14ac:dyDescent="0.35">
      <c r="A4980" s="43">
        <v>32931</v>
      </c>
      <c r="B4980" s="43" t="s">
        <v>209</v>
      </c>
      <c r="C4980" s="43" t="s">
        <v>953</v>
      </c>
      <c r="D4980" s="44">
        <v>40224</v>
      </c>
      <c r="E4980" s="43">
        <v>31</v>
      </c>
      <c r="F4980" s="43">
        <v>172200</v>
      </c>
      <c r="G4980" s="43">
        <v>0.06</v>
      </c>
      <c r="H4980" s="43">
        <v>10332</v>
      </c>
      <c r="I4980" s="43" t="s">
        <v>76</v>
      </c>
      <c r="J4980" s="43" t="s">
        <v>149</v>
      </c>
      <c r="K4980" s="43">
        <f t="shared" si="616"/>
        <v>2010</v>
      </c>
      <c r="L4980" s="43">
        <f t="shared" si="617"/>
        <v>0</v>
      </c>
      <c r="M4980" s="43">
        <f t="shared" si="618"/>
        <v>1</v>
      </c>
      <c r="N4980" s="43">
        <f t="shared" si="619"/>
        <v>1</v>
      </c>
      <c r="O4980" s="43" t="str">
        <f t="shared" si="620"/>
        <v>C: 4-6%</v>
      </c>
      <c r="P4980" s="45">
        <f t="shared" si="621"/>
        <v>0</v>
      </c>
      <c r="Q4980" s="45">
        <f>IF(L4980=1,F4980*INDEX(Asumsi!$B$5:$B$7,MATCH(I4980,Asumsi!$A$5:$A$7,0))-H4980,0)</f>
        <v>0</v>
      </c>
      <c r="R4980" s="46">
        <f>MIN(G4980,INDEX(Asumsi!$C$5:$C$7,MATCH(I4980,Asumsi!$A$5:$A$7,0)))</f>
        <v>0.05</v>
      </c>
      <c r="S4980" s="43">
        <f t="shared" si="622"/>
        <v>1</v>
      </c>
      <c r="T4980" s="45">
        <f t="shared" si="623"/>
        <v>0</v>
      </c>
      <c r="U4980" s="45">
        <f>IF(L4980=1,F4980*INDEX(Asumsi!$B$5:$B$7,MATCH(I4980,Asumsi!$A$5:$A$7,0))-F4980*R4980,0)</f>
        <v>0</v>
      </c>
      <c r="V4980" s="45">
        <f>IF(S4980=1,U4980*(1-Asumsi!$B$10),U4980)</f>
        <v>0</v>
      </c>
    </row>
    <row r="4981" spans="1:22" x14ac:dyDescent="0.35">
      <c r="A4981" s="43">
        <v>33189</v>
      </c>
      <c r="B4981" s="43" t="s">
        <v>202</v>
      </c>
      <c r="C4981" s="43" t="s">
        <v>951</v>
      </c>
      <c r="D4981" s="44">
        <v>40137</v>
      </c>
      <c r="E4981" s="43">
        <v>3</v>
      </c>
      <c r="F4981" s="43">
        <v>174420</v>
      </c>
      <c r="G4981" s="43">
        <v>0.02</v>
      </c>
      <c r="H4981" s="43">
        <v>3488</v>
      </c>
      <c r="I4981" s="43" t="s">
        <v>77</v>
      </c>
      <c r="J4981" s="43" t="s">
        <v>142</v>
      </c>
      <c r="K4981" s="43">
        <f t="shared" si="616"/>
        <v>2009</v>
      </c>
      <c r="L4981" s="43">
        <f t="shared" si="617"/>
        <v>1</v>
      </c>
      <c r="M4981" s="43">
        <f t="shared" si="618"/>
        <v>0</v>
      </c>
      <c r="N4981" s="43">
        <f t="shared" si="619"/>
        <v>1</v>
      </c>
      <c r="O4981" s="43" t="str">
        <f t="shared" si="620"/>
        <v>B: 1-3%</v>
      </c>
      <c r="P4981" s="45">
        <f t="shared" si="621"/>
        <v>170932</v>
      </c>
      <c r="Q4981" s="45">
        <f>IF(L4981=1,F4981*INDEX(Asumsi!$B$5:$B$7,MATCH(I4981,Asumsi!$A$5:$A$7,0))-H4981,0)</f>
        <v>48838</v>
      </c>
      <c r="R4981" s="46">
        <f>MIN(G4981,INDEX(Asumsi!$C$5:$C$7,MATCH(I4981,Asumsi!$A$5:$A$7,0)))</f>
        <v>0.02</v>
      </c>
      <c r="S4981" s="43">
        <f t="shared" si="622"/>
        <v>0</v>
      </c>
      <c r="T4981" s="45">
        <f t="shared" si="623"/>
        <v>0</v>
      </c>
      <c r="U4981" s="45">
        <f>IF(L4981=1,F4981*INDEX(Asumsi!$B$5:$B$7,MATCH(I4981,Asumsi!$A$5:$A$7,0))-F4981*R4981,0)</f>
        <v>48837.599999999999</v>
      </c>
      <c r="V4981" s="45">
        <f>IF(S4981=1,U4981*(1-Asumsi!$B$10),U4981)</f>
        <v>48837.599999999999</v>
      </c>
    </row>
    <row r="4982" spans="1:22" x14ac:dyDescent="0.35">
      <c r="A4982" s="43">
        <v>34311</v>
      </c>
      <c r="B4982" s="43" t="s">
        <v>202</v>
      </c>
      <c r="C4982" s="43" t="s">
        <v>258</v>
      </c>
      <c r="D4982" s="44">
        <v>40061</v>
      </c>
      <c r="E4982" s="43">
        <v>39</v>
      </c>
      <c r="F4982" s="43">
        <v>265580</v>
      </c>
      <c r="G4982" s="43">
        <v>0.05</v>
      </c>
      <c r="H4982" s="43">
        <v>13279</v>
      </c>
      <c r="I4982" s="43" t="s">
        <v>76</v>
      </c>
      <c r="J4982" s="43" t="s">
        <v>147</v>
      </c>
      <c r="K4982" s="43">
        <f t="shared" si="616"/>
        <v>2009</v>
      </c>
      <c r="L4982" s="43">
        <f t="shared" si="617"/>
        <v>1</v>
      </c>
      <c r="M4982" s="43">
        <f t="shared" si="618"/>
        <v>0</v>
      </c>
      <c r="N4982" s="43">
        <f t="shared" si="619"/>
        <v>1</v>
      </c>
      <c r="O4982" s="43" t="str">
        <f t="shared" si="620"/>
        <v>C: 4-6%</v>
      </c>
      <c r="P4982" s="45">
        <f t="shared" si="621"/>
        <v>252301</v>
      </c>
      <c r="Q4982" s="45">
        <f>IF(L4982=1,F4982*INDEX(Asumsi!$B$5:$B$7,MATCH(I4982,Asumsi!$A$5:$A$7,0))-H4982,0)</f>
        <v>66395</v>
      </c>
      <c r="R4982" s="46">
        <f>MIN(G4982,INDEX(Asumsi!$C$5:$C$7,MATCH(I4982,Asumsi!$A$5:$A$7,0)))</f>
        <v>0.05</v>
      </c>
      <c r="S4982" s="43">
        <f t="shared" si="622"/>
        <v>0</v>
      </c>
      <c r="T4982" s="45">
        <f t="shared" si="623"/>
        <v>0</v>
      </c>
      <c r="U4982" s="45">
        <f>IF(L4982=1,F4982*INDEX(Asumsi!$B$5:$B$7,MATCH(I4982,Asumsi!$A$5:$A$7,0))-F4982*R4982,0)</f>
        <v>66395</v>
      </c>
      <c r="V4982" s="45">
        <f>IF(S4982=1,U4982*(1-Asumsi!$B$10),U4982)</f>
        <v>66395</v>
      </c>
    </row>
    <row r="4983" spans="1:22" x14ac:dyDescent="0.35">
      <c r="A4983" s="43">
        <v>35111</v>
      </c>
      <c r="B4983" s="43" t="s">
        <v>209</v>
      </c>
      <c r="C4983" s="43" t="s">
        <v>948</v>
      </c>
      <c r="D4983" s="44">
        <v>40334</v>
      </c>
      <c r="E4983" s="43">
        <v>39</v>
      </c>
      <c r="F4983" s="43">
        <v>1786580</v>
      </c>
      <c r="G4983" s="43">
        <v>0.08</v>
      </c>
      <c r="H4983" s="43">
        <v>142926</v>
      </c>
      <c r="I4983" s="43" t="s">
        <v>76</v>
      </c>
      <c r="J4983" s="43" t="s">
        <v>146</v>
      </c>
      <c r="K4983" s="43">
        <f t="shared" si="616"/>
        <v>2010</v>
      </c>
      <c r="L4983" s="43">
        <f t="shared" si="617"/>
        <v>0</v>
      </c>
      <c r="M4983" s="43">
        <f t="shared" si="618"/>
        <v>1</v>
      </c>
      <c r="N4983" s="43">
        <f t="shared" si="619"/>
        <v>1</v>
      </c>
      <c r="O4983" s="43" t="str">
        <f t="shared" si="620"/>
        <v>D: 7%+</v>
      </c>
      <c r="P4983" s="45">
        <f t="shared" si="621"/>
        <v>0</v>
      </c>
      <c r="Q4983" s="45">
        <f>IF(L4983=1,F4983*INDEX(Asumsi!$B$5:$B$7,MATCH(I4983,Asumsi!$A$5:$A$7,0))-H4983,0)</f>
        <v>0</v>
      </c>
      <c r="R4983" s="46">
        <f>MIN(G4983,INDEX(Asumsi!$C$5:$C$7,MATCH(I4983,Asumsi!$A$5:$A$7,0)))</f>
        <v>0.05</v>
      </c>
      <c r="S4983" s="43">
        <f t="shared" si="622"/>
        <v>1</v>
      </c>
      <c r="T4983" s="45">
        <f t="shared" si="623"/>
        <v>0</v>
      </c>
      <c r="U4983" s="45">
        <f>IF(L4983=1,F4983*INDEX(Asumsi!$B$5:$B$7,MATCH(I4983,Asumsi!$A$5:$A$7,0))-F4983*R4983,0)</f>
        <v>0</v>
      </c>
      <c r="V4983" s="45">
        <f>IF(S4983=1,U4983*(1-Asumsi!$B$10),U4983)</f>
        <v>0</v>
      </c>
    </row>
    <row r="4984" spans="1:22" x14ac:dyDescent="0.35">
      <c r="A4984" s="43">
        <v>35173</v>
      </c>
      <c r="B4984" s="43" t="s">
        <v>202</v>
      </c>
      <c r="C4984" s="43" t="s">
        <v>258</v>
      </c>
      <c r="D4984" s="44">
        <v>40981</v>
      </c>
      <c r="E4984" s="43">
        <v>29</v>
      </c>
      <c r="F4984" s="43">
        <v>12966520</v>
      </c>
      <c r="G4984" s="43">
        <v>0.09</v>
      </c>
      <c r="H4984" s="43">
        <v>1166987</v>
      </c>
      <c r="I4984" s="43" t="s">
        <v>75</v>
      </c>
      <c r="J4984" s="43" t="s">
        <v>143</v>
      </c>
      <c r="K4984" s="43">
        <f t="shared" si="616"/>
        <v>2012</v>
      </c>
      <c r="L4984" s="43">
        <f t="shared" si="617"/>
        <v>1</v>
      </c>
      <c r="M4984" s="43">
        <f t="shared" si="618"/>
        <v>0</v>
      </c>
      <c r="N4984" s="43">
        <f t="shared" si="619"/>
        <v>1</v>
      </c>
      <c r="O4984" s="43" t="str">
        <f t="shared" si="620"/>
        <v>D: 7%+</v>
      </c>
      <c r="P4984" s="45">
        <f t="shared" si="621"/>
        <v>11799533</v>
      </c>
      <c r="Q4984" s="45">
        <f>IF(L4984=1,F4984*INDEX(Asumsi!$B$5:$B$7,MATCH(I4984,Asumsi!$A$5:$A$7,0))-H4984,0)</f>
        <v>2722969</v>
      </c>
      <c r="R4984" s="46">
        <f>MIN(G4984,INDEX(Asumsi!$C$5:$C$7,MATCH(I4984,Asumsi!$A$5:$A$7,0)))</f>
        <v>0.03</v>
      </c>
      <c r="S4984" s="43">
        <f t="shared" si="622"/>
        <v>1</v>
      </c>
      <c r="T4984" s="45">
        <f t="shared" si="623"/>
        <v>777991.2</v>
      </c>
      <c r="U4984" s="45">
        <f>IF(L4984=1,F4984*INDEX(Asumsi!$B$5:$B$7,MATCH(I4984,Asumsi!$A$5:$A$7,0))-F4984*R4984,0)</f>
        <v>3500960.4</v>
      </c>
      <c r="V4984" s="45">
        <f>IF(S4984=1,U4984*(1-Asumsi!$B$10),U4984)</f>
        <v>3325912.38</v>
      </c>
    </row>
    <row r="4985" spans="1:22" x14ac:dyDescent="0.35">
      <c r="A4985" s="43">
        <v>36773</v>
      </c>
      <c r="B4985" s="43" t="s">
        <v>209</v>
      </c>
      <c r="C4985" s="43" t="s">
        <v>346</v>
      </c>
      <c r="D4985" s="44">
        <v>40444</v>
      </c>
      <c r="E4985" s="43">
        <v>24</v>
      </c>
      <c r="F4985" s="43">
        <v>4097560</v>
      </c>
      <c r="G4985" s="43">
        <v>0.05</v>
      </c>
      <c r="H4985" s="43">
        <v>204878</v>
      </c>
      <c r="I4985" s="43" t="s">
        <v>76</v>
      </c>
      <c r="J4985" s="43" t="s">
        <v>146</v>
      </c>
      <c r="K4985" s="43">
        <f t="shared" si="616"/>
        <v>2010</v>
      </c>
      <c r="L4985" s="43">
        <f t="shared" si="617"/>
        <v>0</v>
      </c>
      <c r="M4985" s="43">
        <f t="shared" si="618"/>
        <v>1</v>
      </c>
      <c r="N4985" s="43">
        <f t="shared" si="619"/>
        <v>1</v>
      </c>
      <c r="O4985" s="43" t="str">
        <f t="shared" si="620"/>
        <v>C: 4-6%</v>
      </c>
      <c r="P4985" s="45">
        <f t="shared" si="621"/>
        <v>0</v>
      </c>
      <c r="Q4985" s="45">
        <f>IF(L4985=1,F4985*INDEX(Asumsi!$B$5:$B$7,MATCH(I4985,Asumsi!$A$5:$A$7,0))-H4985,0)</f>
        <v>0</v>
      </c>
      <c r="R4985" s="46">
        <f>MIN(G4985,INDEX(Asumsi!$C$5:$C$7,MATCH(I4985,Asumsi!$A$5:$A$7,0)))</f>
        <v>0.05</v>
      </c>
      <c r="S4985" s="43">
        <f t="shared" si="622"/>
        <v>0</v>
      </c>
      <c r="T4985" s="45">
        <f t="shared" si="623"/>
        <v>0</v>
      </c>
      <c r="U4985" s="45">
        <f>IF(L4985=1,F4985*INDEX(Asumsi!$B$5:$B$7,MATCH(I4985,Asumsi!$A$5:$A$7,0))-F4985*R4985,0)</f>
        <v>0</v>
      </c>
      <c r="V4985" s="45">
        <f>IF(S4985=1,U4985*(1-Asumsi!$B$10),U4985)</f>
        <v>0</v>
      </c>
    </row>
    <row r="4986" spans="1:22" x14ac:dyDescent="0.35">
      <c r="A4986" s="43">
        <v>36997</v>
      </c>
      <c r="B4986" s="43" t="s">
        <v>202</v>
      </c>
      <c r="C4986" s="43" t="s">
        <v>949</v>
      </c>
      <c r="D4986" s="44">
        <v>40517</v>
      </c>
      <c r="E4986" s="43">
        <v>39</v>
      </c>
      <c r="F4986" s="43">
        <v>208660</v>
      </c>
      <c r="G4986" s="43">
        <v>0</v>
      </c>
      <c r="H4986" s="43">
        <v>0</v>
      </c>
      <c r="I4986" s="43" t="s">
        <v>76</v>
      </c>
      <c r="J4986" s="43" t="s">
        <v>149</v>
      </c>
      <c r="K4986" s="43">
        <f t="shared" si="616"/>
        <v>2010</v>
      </c>
      <c r="L4986" s="43">
        <f t="shared" si="617"/>
        <v>1</v>
      </c>
      <c r="M4986" s="43">
        <f t="shared" si="618"/>
        <v>0</v>
      </c>
      <c r="N4986" s="43">
        <f t="shared" si="619"/>
        <v>1</v>
      </c>
      <c r="O4986" s="43" t="str">
        <f t="shared" si="620"/>
        <v>A: 0%</v>
      </c>
      <c r="P4986" s="45">
        <f t="shared" si="621"/>
        <v>208660</v>
      </c>
      <c r="Q4986" s="45">
        <f>IF(L4986=1,F4986*INDEX(Asumsi!$B$5:$B$7,MATCH(I4986,Asumsi!$A$5:$A$7,0))-H4986,0)</f>
        <v>62598</v>
      </c>
      <c r="R4986" s="46">
        <f>MIN(G4986,INDEX(Asumsi!$C$5:$C$7,MATCH(I4986,Asumsi!$A$5:$A$7,0)))</f>
        <v>0</v>
      </c>
      <c r="S4986" s="43">
        <f t="shared" si="622"/>
        <v>0</v>
      </c>
      <c r="T4986" s="45">
        <f t="shared" si="623"/>
        <v>0</v>
      </c>
      <c r="U4986" s="45">
        <f>IF(L4986=1,F4986*INDEX(Asumsi!$B$5:$B$7,MATCH(I4986,Asumsi!$A$5:$A$7,0))-F4986*R4986,0)</f>
        <v>62598</v>
      </c>
      <c r="V4986" s="45">
        <f>IF(S4986=1,U4986*(1-Asumsi!$B$10),U4986)</f>
        <v>62598</v>
      </c>
    </row>
    <row r="4987" spans="1:22" x14ac:dyDescent="0.35">
      <c r="A4987" s="43">
        <v>37700</v>
      </c>
      <c r="B4987" s="43" t="s">
        <v>202</v>
      </c>
      <c r="C4987" s="43" t="s">
        <v>953</v>
      </c>
      <c r="D4987" s="44">
        <v>40155</v>
      </c>
      <c r="E4987" s="43">
        <v>27</v>
      </c>
      <c r="F4987" s="43">
        <v>6781020</v>
      </c>
      <c r="G4987" s="43">
        <v>0.05</v>
      </c>
      <c r="H4987" s="43">
        <v>339051</v>
      </c>
      <c r="I4987" s="43" t="s">
        <v>76</v>
      </c>
      <c r="J4987" s="43" t="s">
        <v>138</v>
      </c>
      <c r="K4987" s="43">
        <f t="shared" si="616"/>
        <v>2009</v>
      </c>
      <c r="L4987" s="43">
        <f t="shared" si="617"/>
        <v>1</v>
      </c>
      <c r="M4987" s="43">
        <f t="shared" si="618"/>
        <v>0</v>
      </c>
      <c r="N4987" s="43">
        <f t="shared" si="619"/>
        <v>1</v>
      </c>
      <c r="O4987" s="43" t="str">
        <f t="shared" si="620"/>
        <v>C: 4-6%</v>
      </c>
      <c r="P4987" s="45">
        <f t="shared" si="621"/>
        <v>6441969</v>
      </c>
      <c r="Q4987" s="45">
        <f>IF(L4987=1,F4987*INDEX(Asumsi!$B$5:$B$7,MATCH(I4987,Asumsi!$A$5:$A$7,0))-H4987,0)</f>
        <v>1695255</v>
      </c>
      <c r="R4987" s="46">
        <f>MIN(G4987,INDEX(Asumsi!$C$5:$C$7,MATCH(I4987,Asumsi!$A$5:$A$7,0)))</f>
        <v>0.05</v>
      </c>
      <c r="S4987" s="43">
        <f t="shared" si="622"/>
        <v>0</v>
      </c>
      <c r="T4987" s="45">
        <f t="shared" si="623"/>
        <v>0</v>
      </c>
      <c r="U4987" s="45">
        <f>IF(L4987=1,F4987*INDEX(Asumsi!$B$5:$B$7,MATCH(I4987,Asumsi!$A$5:$A$7,0))-F4987*R4987,0)</f>
        <v>1695255</v>
      </c>
      <c r="V4987" s="45">
        <f>IF(S4987=1,U4987*(1-Asumsi!$B$10),U4987)</f>
        <v>1695255</v>
      </c>
    </row>
    <row r="4988" spans="1:22" x14ac:dyDescent="0.35">
      <c r="A4988" s="43">
        <v>38529</v>
      </c>
      <c r="B4988" s="43" t="s">
        <v>202</v>
      </c>
      <c r="C4988" s="43" t="s">
        <v>475</v>
      </c>
      <c r="D4988" s="44">
        <v>39846</v>
      </c>
      <c r="E4988" s="43">
        <v>38</v>
      </c>
      <c r="F4988" s="43">
        <v>89700</v>
      </c>
      <c r="G4988" s="43">
        <v>0.02</v>
      </c>
      <c r="H4988" s="43">
        <v>1794</v>
      </c>
      <c r="I4988" s="43" t="s">
        <v>76</v>
      </c>
      <c r="J4988" s="43" t="s">
        <v>150</v>
      </c>
      <c r="K4988" s="43">
        <f t="shared" si="616"/>
        <v>2009</v>
      </c>
      <c r="L4988" s="43">
        <f t="shared" si="617"/>
        <v>1</v>
      </c>
      <c r="M4988" s="43">
        <f t="shared" si="618"/>
        <v>0</v>
      </c>
      <c r="N4988" s="43">
        <f t="shared" si="619"/>
        <v>1</v>
      </c>
      <c r="O4988" s="43" t="str">
        <f t="shared" si="620"/>
        <v>B: 1-3%</v>
      </c>
      <c r="P4988" s="45">
        <f t="shared" si="621"/>
        <v>87906</v>
      </c>
      <c r="Q4988" s="45">
        <f>IF(L4988=1,F4988*INDEX(Asumsi!$B$5:$B$7,MATCH(I4988,Asumsi!$A$5:$A$7,0))-H4988,0)</f>
        <v>25116</v>
      </c>
      <c r="R4988" s="46">
        <f>MIN(G4988,INDEX(Asumsi!$C$5:$C$7,MATCH(I4988,Asumsi!$A$5:$A$7,0)))</f>
        <v>0.02</v>
      </c>
      <c r="S4988" s="43">
        <f t="shared" si="622"/>
        <v>0</v>
      </c>
      <c r="T4988" s="45">
        <f t="shared" si="623"/>
        <v>0</v>
      </c>
      <c r="U4988" s="45">
        <f>IF(L4988=1,F4988*INDEX(Asumsi!$B$5:$B$7,MATCH(I4988,Asumsi!$A$5:$A$7,0))-F4988*R4988,0)</f>
        <v>25116</v>
      </c>
      <c r="V4988" s="45">
        <f>IF(S4988=1,U4988*(1-Asumsi!$B$10),U4988)</f>
        <v>25116</v>
      </c>
    </row>
    <row r="4989" spans="1:22" x14ac:dyDescent="0.35">
      <c r="A4989" s="43">
        <v>40162</v>
      </c>
      <c r="B4989" s="43" t="s">
        <v>202</v>
      </c>
      <c r="C4989" s="43" t="s">
        <v>776</v>
      </c>
      <c r="D4989" s="44">
        <v>40202</v>
      </c>
      <c r="E4989" s="43">
        <v>28</v>
      </c>
      <c r="F4989" s="43">
        <v>3162460</v>
      </c>
      <c r="G4989" s="43">
        <v>0.03</v>
      </c>
      <c r="H4989" s="43">
        <v>94874</v>
      </c>
      <c r="I4989" s="43" t="s">
        <v>76</v>
      </c>
      <c r="J4989" s="43" t="s">
        <v>145</v>
      </c>
      <c r="K4989" s="43">
        <f t="shared" si="616"/>
        <v>2010</v>
      </c>
      <c r="L4989" s="43">
        <f t="shared" si="617"/>
        <v>1</v>
      </c>
      <c r="M4989" s="43">
        <f t="shared" si="618"/>
        <v>0</v>
      </c>
      <c r="N4989" s="43">
        <f t="shared" si="619"/>
        <v>1</v>
      </c>
      <c r="O4989" s="43" t="str">
        <f t="shared" si="620"/>
        <v>B: 1-3%</v>
      </c>
      <c r="P4989" s="45">
        <f t="shared" si="621"/>
        <v>3067586</v>
      </c>
      <c r="Q4989" s="45">
        <f>IF(L4989=1,F4989*INDEX(Asumsi!$B$5:$B$7,MATCH(I4989,Asumsi!$A$5:$A$7,0))-H4989,0)</f>
        <v>853864</v>
      </c>
      <c r="R4989" s="46">
        <f>MIN(G4989,INDEX(Asumsi!$C$5:$C$7,MATCH(I4989,Asumsi!$A$5:$A$7,0)))</f>
        <v>0.03</v>
      </c>
      <c r="S4989" s="43">
        <f t="shared" si="622"/>
        <v>0</v>
      </c>
      <c r="T4989" s="45">
        <f t="shared" si="623"/>
        <v>0</v>
      </c>
      <c r="U4989" s="45">
        <f>IF(L4989=1,F4989*INDEX(Asumsi!$B$5:$B$7,MATCH(I4989,Asumsi!$A$5:$A$7,0))-F4989*R4989,0)</f>
        <v>853864.2</v>
      </c>
      <c r="V4989" s="45">
        <f>IF(S4989=1,U4989*(1-Asumsi!$B$10),U4989)</f>
        <v>853864.2</v>
      </c>
    </row>
    <row r="4990" spans="1:22" x14ac:dyDescent="0.35">
      <c r="A4990" s="43">
        <v>40612</v>
      </c>
      <c r="B4990" s="43" t="s">
        <v>202</v>
      </c>
      <c r="C4990" s="43" t="s">
        <v>953</v>
      </c>
      <c r="D4990" s="44">
        <v>40602</v>
      </c>
      <c r="E4990" s="43">
        <v>9</v>
      </c>
      <c r="F4990" s="43">
        <v>38400</v>
      </c>
      <c r="G4990" s="43">
        <v>0.1</v>
      </c>
      <c r="H4990" s="43">
        <v>3840</v>
      </c>
      <c r="I4990" s="43" t="s">
        <v>76</v>
      </c>
      <c r="J4990" s="43" t="s">
        <v>147</v>
      </c>
      <c r="K4990" s="43">
        <f t="shared" si="616"/>
        <v>2011</v>
      </c>
      <c r="L4990" s="43">
        <f t="shared" si="617"/>
        <v>1</v>
      </c>
      <c r="M4990" s="43">
        <f t="shared" si="618"/>
        <v>0</v>
      </c>
      <c r="N4990" s="43">
        <f t="shared" si="619"/>
        <v>1</v>
      </c>
      <c r="O4990" s="43" t="str">
        <f t="shared" si="620"/>
        <v>D: 7%+</v>
      </c>
      <c r="P4990" s="45">
        <f t="shared" si="621"/>
        <v>34560</v>
      </c>
      <c r="Q4990" s="45">
        <f>IF(L4990=1,F4990*INDEX(Asumsi!$B$5:$B$7,MATCH(I4990,Asumsi!$A$5:$A$7,0))-H4990,0)</f>
        <v>7680</v>
      </c>
      <c r="R4990" s="46">
        <f>MIN(G4990,INDEX(Asumsi!$C$5:$C$7,MATCH(I4990,Asumsi!$A$5:$A$7,0)))</f>
        <v>0.05</v>
      </c>
      <c r="S4990" s="43">
        <f t="shared" si="622"/>
        <v>1</v>
      </c>
      <c r="T4990" s="45">
        <f t="shared" si="623"/>
        <v>1920</v>
      </c>
      <c r="U4990" s="45">
        <f>IF(L4990=1,F4990*INDEX(Asumsi!$B$5:$B$7,MATCH(I4990,Asumsi!$A$5:$A$7,0))-F4990*R4990,0)</f>
        <v>9600</v>
      </c>
      <c r="V4990" s="45">
        <f>IF(S4990=1,U4990*(1-Asumsi!$B$10),U4990)</f>
        <v>9120</v>
      </c>
    </row>
    <row r="4991" spans="1:22" x14ac:dyDescent="0.35">
      <c r="A4991" s="43">
        <v>41987</v>
      </c>
      <c r="B4991" s="43" t="s">
        <v>202</v>
      </c>
      <c r="C4991" s="43" t="s">
        <v>953</v>
      </c>
      <c r="D4991" s="44">
        <v>40837</v>
      </c>
      <c r="E4991" s="43">
        <v>25</v>
      </c>
      <c r="F4991" s="43">
        <v>12962096</v>
      </c>
      <c r="G4991" s="43">
        <v>0.05</v>
      </c>
      <c r="H4991" s="43">
        <v>648105</v>
      </c>
      <c r="I4991" s="43" t="s">
        <v>75</v>
      </c>
      <c r="J4991" s="43" t="s">
        <v>136</v>
      </c>
      <c r="K4991" s="43">
        <f t="shared" si="616"/>
        <v>2011</v>
      </c>
      <c r="L4991" s="43">
        <f t="shared" si="617"/>
        <v>1</v>
      </c>
      <c r="M4991" s="43">
        <f t="shared" si="618"/>
        <v>0</v>
      </c>
      <c r="N4991" s="43">
        <f t="shared" si="619"/>
        <v>1</v>
      </c>
      <c r="O4991" s="43" t="str">
        <f t="shared" si="620"/>
        <v>C: 4-6%</v>
      </c>
      <c r="P4991" s="45">
        <f t="shared" si="621"/>
        <v>12313991</v>
      </c>
      <c r="Q4991" s="45">
        <f>IF(L4991=1,F4991*INDEX(Asumsi!$B$5:$B$7,MATCH(I4991,Asumsi!$A$5:$A$7,0))-H4991,0)</f>
        <v>3240523.8</v>
      </c>
      <c r="R4991" s="46">
        <f>MIN(G4991,INDEX(Asumsi!$C$5:$C$7,MATCH(I4991,Asumsi!$A$5:$A$7,0)))</f>
        <v>0.03</v>
      </c>
      <c r="S4991" s="43">
        <f t="shared" si="622"/>
        <v>1</v>
      </c>
      <c r="T4991" s="45">
        <f t="shared" si="623"/>
        <v>259241.92000000004</v>
      </c>
      <c r="U4991" s="45">
        <f>IF(L4991=1,F4991*INDEX(Asumsi!$B$5:$B$7,MATCH(I4991,Asumsi!$A$5:$A$7,0))-F4991*R4991,0)</f>
        <v>3499765.92</v>
      </c>
      <c r="V4991" s="45">
        <f>IF(S4991=1,U4991*(1-Asumsi!$B$10),U4991)</f>
        <v>3324777.6239999998</v>
      </c>
    </row>
    <row r="4992" spans="1:22" x14ac:dyDescent="0.35">
      <c r="A4992" s="43">
        <v>42083</v>
      </c>
      <c r="B4992" s="43" t="s">
        <v>202</v>
      </c>
      <c r="C4992" s="43" t="s">
        <v>802</v>
      </c>
      <c r="D4992" s="44">
        <v>40888</v>
      </c>
      <c r="E4992" s="43">
        <v>38</v>
      </c>
      <c r="F4992" s="43">
        <v>11052320</v>
      </c>
      <c r="G4992" s="43">
        <v>0.03</v>
      </c>
      <c r="H4992" s="43">
        <v>331570</v>
      </c>
      <c r="I4992" s="43" t="s">
        <v>75</v>
      </c>
      <c r="J4992" s="43" t="s">
        <v>135</v>
      </c>
      <c r="K4992" s="43">
        <f t="shared" si="616"/>
        <v>2011</v>
      </c>
      <c r="L4992" s="43">
        <f t="shared" si="617"/>
        <v>1</v>
      </c>
      <c r="M4992" s="43">
        <f t="shared" si="618"/>
        <v>0</v>
      </c>
      <c r="N4992" s="43">
        <f t="shared" si="619"/>
        <v>1</v>
      </c>
      <c r="O4992" s="43" t="str">
        <f t="shared" si="620"/>
        <v>B: 1-3%</v>
      </c>
      <c r="P4992" s="45">
        <f t="shared" si="621"/>
        <v>10720750</v>
      </c>
      <c r="Q4992" s="45">
        <f>IF(L4992=1,F4992*INDEX(Asumsi!$B$5:$B$7,MATCH(I4992,Asumsi!$A$5:$A$7,0))-H4992,0)</f>
        <v>2984126</v>
      </c>
      <c r="R4992" s="46">
        <f>MIN(G4992,INDEX(Asumsi!$C$5:$C$7,MATCH(I4992,Asumsi!$A$5:$A$7,0)))</f>
        <v>0.03</v>
      </c>
      <c r="S4992" s="43">
        <f t="shared" si="622"/>
        <v>0</v>
      </c>
      <c r="T4992" s="45">
        <f t="shared" si="623"/>
        <v>0</v>
      </c>
      <c r="U4992" s="45">
        <f>IF(L4992=1,F4992*INDEX(Asumsi!$B$5:$B$7,MATCH(I4992,Asumsi!$A$5:$A$7,0))-F4992*R4992,0)</f>
        <v>2984126.4</v>
      </c>
      <c r="V4992" s="45">
        <f>IF(S4992=1,U4992*(1-Asumsi!$B$10),U4992)</f>
        <v>2984126.4</v>
      </c>
    </row>
    <row r="4993" spans="1:22" x14ac:dyDescent="0.35">
      <c r="A4993" s="43">
        <v>42151</v>
      </c>
      <c r="B4993" s="43" t="s">
        <v>202</v>
      </c>
      <c r="C4993" s="43" t="s">
        <v>949</v>
      </c>
      <c r="D4993" s="44">
        <v>40527</v>
      </c>
      <c r="E4993" s="43">
        <v>35</v>
      </c>
      <c r="F4993" s="43">
        <v>8817339</v>
      </c>
      <c r="G4993" s="43">
        <v>0.05</v>
      </c>
      <c r="H4993" s="43">
        <v>440867</v>
      </c>
      <c r="I4993" s="43" t="s">
        <v>77</v>
      </c>
      <c r="J4993" s="43" t="s">
        <v>137</v>
      </c>
      <c r="K4993" s="43">
        <f t="shared" si="616"/>
        <v>2010</v>
      </c>
      <c r="L4993" s="43">
        <f t="shared" si="617"/>
        <v>1</v>
      </c>
      <c r="M4993" s="43">
        <f t="shared" si="618"/>
        <v>0</v>
      </c>
      <c r="N4993" s="43">
        <f t="shared" si="619"/>
        <v>1</v>
      </c>
      <c r="O4993" s="43" t="str">
        <f t="shared" si="620"/>
        <v>C: 4-6%</v>
      </c>
      <c r="P4993" s="45">
        <f t="shared" si="621"/>
        <v>8376472</v>
      </c>
      <c r="Q4993" s="45">
        <f>IF(L4993=1,F4993*INDEX(Asumsi!$B$5:$B$7,MATCH(I4993,Asumsi!$A$5:$A$7,0))-H4993,0)</f>
        <v>2204334.6999999997</v>
      </c>
      <c r="R4993" s="46">
        <f>MIN(G4993,INDEX(Asumsi!$C$5:$C$7,MATCH(I4993,Asumsi!$A$5:$A$7,0)))</f>
        <v>0.05</v>
      </c>
      <c r="S4993" s="43">
        <f t="shared" si="622"/>
        <v>0</v>
      </c>
      <c r="T4993" s="45">
        <f t="shared" si="623"/>
        <v>0</v>
      </c>
      <c r="U4993" s="45">
        <f>IF(L4993=1,F4993*INDEX(Asumsi!$B$5:$B$7,MATCH(I4993,Asumsi!$A$5:$A$7,0))-F4993*R4993,0)</f>
        <v>2204334.7499999995</v>
      </c>
      <c r="V4993" s="45">
        <f>IF(S4993=1,U4993*(1-Asumsi!$B$10),U4993)</f>
        <v>2204334.7499999995</v>
      </c>
    </row>
    <row r="4994" spans="1:22" x14ac:dyDescent="0.35">
      <c r="A4994" s="43">
        <v>42658</v>
      </c>
      <c r="B4994" s="43" t="s">
        <v>202</v>
      </c>
      <c r="C4994" s="43" t="s">
        <v>835</v>
      </c>
      <c r="D4994" s="44">
        <v>40344</v>
      </c>
      <c r="E4994" s="43">
        <v>29</v>
      </c>
      <c r="F4994" s="43">
        <v>293360</v>
      </c>
      <c r="G4994" s="43">
        <v>0.08</v>
      </c>
      <c r="H4994" s="43">
        <v>23469</v>
      </c>
      <c r="I4994" s="43" t="s">
        <v>76</v>
      </c>
      <c r="J4994" s="43" t="s">
        <v>138</v>
      </c>
      <c r="K4994" s="43">
        <f t="shared" ref="K4994:K5057" si="624">YEAR(D4994)</f>
        <v>2010</v>
      </c>
      <c r="L4994" s="43">
        <f t="shared" ref="L4994:L5057" si="625">IF(B4994="Order Finished",1,0)</f>
        <v>1</v>
      </c>
      <c r="M4994" s="43">
        <f t="shared" ref="M4994:M5057" si="626">IF(B4994="Order Returned",1,0)</f>
        <v>0</v>
      </c>
      <c r="N4994" s="43">
        <f t="shared" ref="N4994:N5057" si="627">IF(B4994="Order Cancelled",0,1)</f>
        <v>1</v>
      </c>
      <c r="O4994" s="43" t="str">
        <f t="shared" ref="O4994:O5057" si="628">IF(G4994=0,"A: 0%",IF(G4994&lt;=0.03,"B: 1-3%",IF(G4994&lt;=0.06,"C: 4-6%","D: 7%+")))</f>
        <v>D: 7%+</v>
      </c>
      <c r="P4994" s="45">
        <f t="shared" ref="P4994:P5057" si="629">IF(L4994=1,F4994-H4994,0)</f>
        <v>269891</v>
      </c>
      <c r="Q4994" s="45">
        <f>IF(L4994=1,F4994*INDEX(Asumsi!$B$5:$B$7,MATCH(I4994,Asumsi!$A$5:$A$7,0))-H4994,0)</f>
        <v>64539</v>
      </c>
      <c r="R4994" s="46">
        <f>MIN(G4994,INDEX(Asumsi!$C$5:$C$7,MATCH(I4994,Asumsi!$A$5:$A$7,0)))</f>
        <v>0.05</v>
      </c>
      <c r="S4994" s="43">
        <f t="shared" ref="S4994:S5057" si="630">IF(G4994&gt;R4994,1,0)</f>
        <v>1</v>
      </c>
      <c r="T4994" s="45">
        <f t="shared" ref="T4994:T5057" si="631">IF(L4994=1,F4994*(G4994-R4994),0)</f>
        <v>8800.7999999999993</v>
      </c>
      <c r="U4994" s="45">
        <f>IF(L4994=1,F4994*INDEX(Asumsi!$B$5:$B$7,MATCH(I4994,Asumsi!$A$5:$A$7,0))-F4994*R4994,0)</f>
        <v>73340</v>
      </c>
      <c r="V4994" s="45">
        <f>IF(S4994=1,U4994*(1-Asumsi!$B$10),U4994)</f>
        <v>69673</v>
      </c>
    </row>
    <row r="4995" spans="1:22" x14ac:dyDescent="0.35">
      <c r="A4995" s="43">
        <v>43911</v>
      </c>
      <c r="B4995" s="43" t="s">
        <v>202</v>
      </c>
      <c r="C4995" s="43" t="s">
        <v>952</v>
      </c>
      <c r="D4995" s="44">
        <v>39827</v>
      </c>
      <c r="E4995" s="43">
        <v>29</v>
      </c>
      <c r="F4995" s="43">
        <v>1155780</v>
      </c>
      <c r="G4995" s="43">
        <v>0.06</v>
      </c>
      <c r="H4995" s="43">
        <v>69347</v>
      </c>
      <c r="I4995" s="43" t="s">
        <v>75</v>
      </c>
      <c r="J4995" s="43" t="s">
        <v>144</v>
      </c>
      <c r="K4995" s="43">
        <f t="shared" si="624"/>
        <v>2009</v>
      </c>
      <c r="L4995" s="43">
        <f t="shared" si="625"/>
        <v>1</v>
      </c>
      <c r="M4995" s="43">
        <f t="shared" si="626"/>
        <v>0</v>
      </c>
      <c r="N4995" s="43">
        <f t="shared" si="627"/>
        <v>1</v>
      </c>
      <c r="O4995" s="43" t="str">
        <f t="shared" si="628"/>
        <v>C: 4-6%</v>
      </c>
      <c r="P4995" s="45">
        <f t="shared" si="629"/>
        <v>1086433</v>
      </c>
      <c r="Q4995" s="45">
        <f>IF(L4995=1,F4995*INDEX(Asumsi!$B$5:$B$7,MATCH(I4995,Asumsi!$A$5:$A$7,0))-H4995,0)</f>
        <v>277387</v>
      </c>
      <c r="R4995" s="46">
        <f>MIN(G4995,INDEX(Asumsi!$C$5:$C$7,MATCH(I4995,Asumsi!$A$5:$A$7,0)))</f>
        <v>0.03</v>
      </c>
      <c r="S4995" s="43">
        <f t="shared" si="630"/>
        <v>1</v>
      </c>
      <c r="T4995" s="45">
        <f t="shared" si="631"/>
        <v>34673.4</v>
      </c>
      <c r="U4995" s="45">
        <f>IF(L4995=1,F4995*INDEX(Asumsi!$B$5:$B$7,MATCH(I4995,Asumsi!$A$5:$A$7,0))-F4995*R4995,0)</f>
        <v>312060.59999999998</v>
      </c>
      <c r="V4995" s="45">
        <f>IF(S4995=1,U4995*(1-Asumsi!$B$10),U4995)</f>
        <v>296457.56999999995</v>
      </c>
    </row>
    <row r="4996" spans="1:22" x14ac:dyDescent="0.35">
      <c r="A4996" s="43">
        <v>44005</v>
      </c>
      <c r="B4996" s="43" t="s">
        <v>202</v>
      </c>
      <c r="C4996" s="43" t="s">
        <v>953</v>
      </c>
      <c r="D4996" s="44">
        <v>40424</v>
      </c>
      <c r="E4996" s="43">
        <v>7</v>
      </c>
      <c r="F4996" s="43">
        <v>1466720</v>
      </c>
      <c r="G4996" s="43">
        <v>0.02</v>
      </c>
      <c r="H4996" s="43">
        <v>29334</v>
      </c>
      <c r="I4996" s="43" t="s">
        <v>77</v>
      </c>
      <c r="J4996" s="43" t="s">
        <v>142</v>
      </c>
      <c r="K4996" s="43">
        <f t="shared" si="624"/>
        <v>2010</v>
      </c>
      <c r="L4996" s="43">
        <f t="shared" si="625"/>
        <v>1</v>
      </c>
      <c r="M4996" s="43">
        <f t="shared" si="626"/>
        <v>0</v>
      </c>
      <c r="N4996" s="43">
        <f t="shared" si="627"/>
        <v>1</v>
      </c>
      <c r="O4996" s="43" t="str">
        <f t="shared" si="628"/>
        <v>B: 1-3%</v>
      </c>
      <c r="P4996" s="45">
        <f t="shared" si="629"/>
        <v>1437386</v>
      </c>
      <c r="Q4996" s="45">
        <f>IF(L4996=1,F4996*INDEX(Asumsi!$B$5:$B$7,MATCH(I4996,Asumsi!$A$5:$A$7,0))-H4996,0)</f>
        <v>410682</v>
      </c>
      <c r="R4996" s="46">
        <f>MIN(G4996,INDEX(Asumsi!$C$5:$C$7,MATCH(I4996,Asumsi!$A$5:$A$7,0)))</f>
        <v>0.02</v>
      </c>
      <c r="S4996" s="43">
        <f t="shared" si="630"/>
        <v>0</v>
      </c>
      <c r="T4996" s="45">
        <f t="shared" si="631"/>
        <v>0</v>
      </c>
      <c r="U4996" s="45">
        <f>IF(L4996=1,F4996*INDEX(Asumsi!$B$5:$B$7,MATCH(I4996,Asumsi!$A$5:$A$7,0))-F4996*R4996,0)</f>
        <v>410681.59999999998</v>
      </c>
      <c r="V4996" s="45">
        <f>IF(S4996=1,U4996*(1-Asumsi!$B$10),U4996)</f>
        <v>410681.59999999998</v>
      </c>
    </row>
    <row r="4997" spans="1:22" x14ac:dyDescent="0.35">
      <c r="A4997" s="43">
        <v>44486</v>
      </c>
      <c r="B4997" s="43" t="s">
        <v>209</v>
      </c>
      <c r="C4997" s="43" t="s">
        <v>564</v>
      </c>
      <c r="D4997" s="44">
        <v>41099</v>
      </c>
      <c r="E4997" s="43">
        <v>36</v>
      </c>
      <c r="F4997" s="43">
        <v>396200</v>
      </c>
      <c r="G4997" s="43">
        <v>0.09</v>
      </c>
      <c r="H4997" s="43">
        <v>35658</v>
      </c>
      <c r="I4997" s="43" t="s">
        <v>76</v>
      </c>
      <c r="J4997" s="43" t="s">
        <v>145</v>
      </c>
      <c r="K4997" s="43">
        <f t="shared" si="624"/>
        <v>2012</v>
      </c>
      <c r="L4997" s="43">
        <f t="shared" si="625"/>
        <v>0</v>
      </c>
      <c r="M4997" s="43">
        <f t="shared" si="626"/>
        <v>1</v>
      </c>
      <c r="N4997" s="43">
        <f t="shared" si="627"/>
        <v>1</v>
      </c>
      <c r="O4997" s="43" t="str">
        <f t="shared" si="628"/>
        <v>D: 7%+</v>
      </c>
      <c r="P4997" s="45">
        <f t="shared" si="629"/>
        <v>0</v>
      </c>
      <c r="Q4997" s="45">
        <f>IF(L4997=1,F4997*INDEX(Asumsi!$B$5:$B$7,MATCH(I4997,Asumsi!$A$5:$A$7,0))-H4997,0)</f>
        <v>0</v>
      </c>
      <c r="R4997" s="46">
        <f>MIN(G4997,INDEX(Asumsi!$C$5:$C$7,MATCH(I4997,Asumsi!$A$5:$A$7,0)))</f>
        <v>0.05</v>
      </c>
      <c r="S4997" s="43">
        <f t="shared" si="630"/>
        <v>1</v>
      </c>
      <c r="T4997" s="45">
        <f t="shared" si="631"/>
        <v>0</v>
      </c>
      <c r="U4997" s="45">
        <f>IF(L4997=1,F4997*INDEX(Asumsi!$B$5:$B$7,MATCH(I4997,Asumsi!$A$5:$A$7,0))-F4997*R4997,0)</f>
        <v>0</v>
      </c>
      <c r="V4997" s="45">
        <f>IF(S4997=1,U4997*(1-Asumsi!$B$10),U4997)</f>
        <v>0</v>
      </c>
    </row>
    <row r="4998" spans="1:22" x14ac:dyDescent="0.35">
      <c r="A4998" s="43">
        <v>45284</v>
      </c>
      <c r="B4998" s="43" t="s">
        <v>202</v>
      </c>
      <c r="C4998" s="43" t="s">
        <v>951</v>
      </c>
      <c r="D4998" s="44">
        <v>40915</v>
      </c>
      <c r="E4998" s="43">
        <v>7</v>
      </c>
      <c r="F4998" s="43">
        <v>182860</v>
      </c>
      <c r="G4998" s="43">
        <v>0</v>
      </c>
      <c r="H4998" s="43">
        <v>0</v>
      </c>
      <c r="I4998" s="43" t="s">
        <v>76</v>
      </c>
      <c r="J4998" s="43" t="s">
        <v>147</v>
      </c>
      <c r="K4998" s="43">
        <f t="shared" si="624"/>
        <v>2012</v>
      </c>
      <c r="L4998" s="43">
        <f t="shared" si="625"/>
        <v>1</v>
      </c>
      <c r="M4998" s="43">
        <f t="shared" si="626"/>
        <v>0</v>
      </c>
      <c r="N4998" s="43">
        <f t="shared" si="627"/>
        <v>1</v>
      </c>
      <c r="O4998" s="43" t="str">
        <f t="shared" si="628"/>
        <v>A: 0%</v>
      </c>
      <c r="P4998" s="45">
        <f t="shared" si="629"/>
        <v>182860</v>
      </c>
      <c r="Q4998" s="45">
        <f>IF(L4998=1,F4998*INDEX(Asumsi!$B$5:$B$7,MATCH(I4998,Asumsi!$A$5:$A$7,0))-H4998,0)</f>
        <v>54858</v>
      </c>
      <c r="R4998" s="46">
        <f>MIN(G4998,INDEX(Asumsi!$C$5:$C$7,MATCH(I4998,Asumsi!$A$5:$A$7,0)))</f>
        <v>0</v>
      </c>
      <c r="S4998" s="43">
        <f t="shared" si="630"/>
        <v>0</v>
      </c>
      <c r="T4998" s="45">
        <f t="shared" si="631"/>
        <v>0</v>
      </c>
      <c r="U4998" s="45">
        <f>IF(L4998=1,F4998*INDEX(Asumsi!$B$5:$B$7,MATCH(I4998,Asumsi!$A$5:$A$7,0))-F4998*R4998,0)</f>
        <v>54858</v>
      </c>
      <c r="V4998" s="45">
        <f>IF(S4998=1,U4998*(1-Asumsi!$B$10),U4998)</f>
        <v>54858</v>
      </c>
    </row>
    <row r="4999" spans="1:22" x14ac:dyDescent="0.35">
      <c r="A4999" s="43">
        <v>45668</v>
      </c>
      <c r="B4999" s="43" t="s">
        <v>202</v>
      </c>
      <c r="C4999" s="43" t="s">
        <v>953</v>
      </c>
      <c r="D4999" s="44">
        <v>40524</v>
      </c>
      <c r="E4999" s="43">
        <v>8</v>
      </c>
      <c r="F4999" s="43">
        <v>1409540</v>
      </c>
      <c r="G4999" s="43">
        <v>0.01</v>
      </c>
      <c r="H4999" s="43">
        <v>14095</v>
      </c>
      <c r="I4999" s="43" t="s">
        <v>75</v>
      </c>
      <c r="J4999" s="43" t="s">
        <v>143</v>
      </c>
      <c r="K4999" s="43">
        <f t="shared" si="624"/>
        <v>2010</v>
      </c>
      <c r="L4999" s="43">
        <f t="shared" si="625"/>
        <v>1</v>
      </c>
      <c r="M4999" s="43">
        <f t="shared" si="626"/>
        <v>0</v>
      </c>
      <c r="N4999" s="43">
        <f t="shared" si="627"/>
        <v>1</v>
      </c>
      <c r="O4999" s="43" t="str">
        <f t="shared" si="628"/>
        <v>B: 1-3%</v>
      </c>
      <c r="P4999" s="45">
        <f t="shared" si="629"/>
        <v>1395445</v>
      </c>
      <c r="Q4999" s="45">
        <f>IF(L4999=1,F4999*INDEX(Asumsi!$B$5:$B$7,MATCH(I4999,Asumsi!$A$5:$A$7,0))-H4999,0)</f>
        <v>408767</v>
      </c>
      <c r="R4999" s="46">
        <f>MIN(G4999,INDEX(Asumsi!$C$5:$C$7,MATCH(I4999,Asumsi!$A$5:$A$7,0)))</f>
        <v>0.01</v>
      </c>
      <c r="S4999" s="43">
        <f t="shared" si="630"/>
        <v>0</v>
      </c>
      <c r="T4999" s="45">
        <f t="shared" si="631"/>
        <v>0</v>
      </c>
      <c r="U4999" s="45">
        <f>IF(L4999=1,F4999*INDEX(Asumsi!$B$5:$B$7,MATCH(I4999,Asumsi!$A$5:$A$7,0))-F4999*R4999,0)</f>
        <v>408766.6</v>
      </c>
      <c r="V4999" s="45">
        <f>IF(S4999=1,U4999*(1-Asumsi!$B$10),U4999)</f>
        <v>408766.6</v>
      </c>
    </row>
    <row r="5000" spans="1:22" x14ac:dyDescent="0.35">
      <c r="A5000" s="43">
        <v>46023</v>
      </c>
      <c r="B5000" s="43" t="s">
        <v>202</v>
      </c>
      <c r="C5000" s="43" t="s">
        <v>950</v>
      </c>
      <c r="D5000" s="44">
        <v>40992</v>
      </c>
      <c r="E5000" s="43">
        <v>50</v>
      </c>
      <c r="F5000" s="43">
        <v>2203520</v>
      </c>
      <c r="G5000" s="43">
        <v>7.0000000000000007E-2</v>
      </c>
      <c r="H5000" s="43">
        <v>154246</v>
      </c>
      <c r="I5000" s="43" t="s">
        <v>76</v>
      </c>
      <c r="J5000" s="43" t="s">
        <v>141</v>
      </c>
      <c r="K5000" s="43">
        <f t="shared" si="624"/>
        <v>2012</v>
      </c>
      <c r="L5000" s="43">
        <f t="shared" si="625"/>
        <v>1</v>
      </c>
      <c r="M5000" s="43">
        <f t="shared" si="626"/>
        <v>0</v>
      </c>
      <c r="N5000" s="43">
        <f t="shared" si="627"/>
        <v>1</v>
      </c>
      <c r="O5000" s="43" t="str">
        <f t="shared" si="628"/>
        <v>D: 7%+</v>
      </c>
      <c r="P5000" s="45">
        <f t="shared" si="629"/>
        <v>2049274</v>
      </c>
      <c r="Q5000" s="45">
        <f>IF(L5000=1,F5000*INDEX(Asumsi!$B$5:$B$7,MATCH(I5000,Asumsi!$A$5:$A$7,0))-H5000,0)</f>
        <v>506810</v>
      </c>
      <c r="R5000" s="46">
        <f>MIN(G5000,INDEX(Asumsi!$C$5:$C$7,MATCH(I5000,Asumsi!$A$5:$A$7,0)))</f>
        <v>0.05</v>
      </c>
      <c r="S5000" s="43">
        <f t="shared" si="630"/>
        <v>1</v>
      </c>
      <c r="T5000" s="45">
        <f t="shared" si="631"/>
        <v>44070.400000000009</v>
      </c>
      <c r="U5000" s="45">
        <f>IF(L5000=1,F5000*INDEX(Asumsi!$B$5:$B$7,MATCH(I5000,Asumsi!$A$5:$A$7,0))-F5000*R5000,0)</f>
        <v>550880</v>
      </c>
      <c r="V5000" s="45">
        <f>IF(S5000=1,U5000*(1-Asumsi!$B$10),U5000)</f>
        <v>523336</v>
      </c>
    </row>
    <row r="5001" spans="1:22" x14ac:dyDescent="0.35">
      <c r="A5001" s="43">
        <v>46533</v>
      </c>
      <c r="B5001" s="43" t="s">
        <v>202</v>
      </c>
      <c r="C5001" s="43" t="s">
        <v>346</v>
      </c>
      <c r="D5001" s="44">
        <v>40093</v>
      </c>
      <c r="E5001" s="43">
        <v>3</v>
      </c>
      <c r="F5001" s="43">
        <v>430480</v>
      </c>
      <c r="G5001" s="43">
        <v>0.04</v>
      </c>
      <c r="H5001" s="43">
        <v>17219</v>
      </c>
      <c r="I5001" s="43" t="s">
        <v>75</v>
      </c>
      <c r="J5001" s="43" t="s">
        <v>144</v>
      </c>
      <c r="K5001" s="43">
        <f t="shared" si="624"/>
        <v>2009</v>
      </c>
      <c r="L5001" s="43">
        <f t="shared" si="625"/>
        <v>1</v>
      </c>
      <c r="M5001" s="43">
        <f t="shared" si="626"/>
        <v>0</v>
      </c>
      <c r="N5001" s="43">
        <f t="shared" si="627"/>
        <v>1</v>
      </c>
      <c r="O5001" s="43" t="str">
        <f t="shared" si="628"/>
        <v>C: 4-6%</v>
      </c>
      <c r="P5001" s="45">
        <f t="shared" si="629"/>
        <v>413261</v>
      </c>
      <c r="Q5001" s="45">
        <f>IF(L5001=1,F5001*INDEX(Asumsi!$B$5:$B$7,MATCH(I5001,Asumsi!$A$5:$A$7,0))-H5001,0)</f>
        <v>111925</v>
      </c>
      <c r="R5001" s="46">
        <f>MIN(G5001,INDEX(Asumsi!$C$5:$C$7,MATCH(I5001,Asumsi!$A$5:$A$7,0)))</f>
        <v>0.03</v>
      </c>
      <c r="S5001" s="43">
        <f t="shared" si="630"/>
        <v>1</v>
      </c>
      <c r="T5001" s="45">
        <f t="shared" si="631"/>
        <v>4304.8000000000011</v>
      </c>
      <c r="U5001" s="45">
        <f>IF(L5001=1,F5001*INDEX(Asumsi!$B$5:$B$7,MATCH(I5001,Asumsi!$A$5:$A$7,0))-F5001*R5001,0)</f>
        <v>116229.6</v>
      </c>
      <c r="V5001" s="45">
        <f>IF(S5001=1,U5001*(1-Asumsi!$B$10),U5001)</f>
        <v>110418.12</v>
      </c>
    </row>
    <row r="5002" spans="1:22" x14ac:dyDescent="0.35">
      <c r="A5002" s="43">
        <v>48321</v>
      </c>
      <c r="B5002" s="43" t="s">
        <v>209</v>
      </c>
      <c r="C5002" s="43" t="s">
        <v>949</v>
      </c>
      <c r="D5002" s="44">
        <v>40388</v>
      </c>
      <c r="E5002" s="43">
        <v>31</v>
      </c>
      <c r="F5002" s="43">
        <v>11751320</v>
      </c>
      <c r="G5002" s="43">
        <v>0.02</v>
      </c>
      <c r="H5002" s="43">
        <v>235026</v>
      </c>
      <c r="I5002" s="43" t="s">
        <v>76</v>
      </c>
      <c r="J5002" s="43" t="s">
        <v>140</v>
      </c>
      <c r="K5002" s="43">
        <f t="shared" si="624"/>
        <v>2010</v>
      </c>
      <c r="L5002" s="43">
        <f t="shared" si="625"/>
        <v>0</v>
      </c>
      <c r="M5002" s="43">
        <f t="shared" si="626"/>
        <v>1</v>
      </c>
      <c r="N5002" s="43">
        <f t="shared" si="627"/>
        <v>1</v>
      </c>
      <c r="O5002" s="43" t="str">
        <f t="shared" si="628"/>
        <v>B: 1-3%</v>
      </c>
      <c r="P5002" s="45">
        <f t="shared" si="629"/>
        <v>0</v>
      </c>
      <c r="Q5002" s="45">
        <f>IF(L5002=1,F5002*INDEX(Asumsi!$B$5:$B$7,MATCH(I5002,Asumsi!$A$5:$A$7,0))-H5002,0)</f>
        <v>0</v>
      </c>
      <c r="R5002" s="46">
        <f>MIN(G5002,INDEX(Asumsi!$C$5:$C$7,MATCH(I5002,Asumsi!$A$5:$A$7,0)))</f>
        <v>0.02</v>
      </c>
      <c r="S5002" s="43">
        <f t="shared" si="630"/>
        <v>0</v>
      </c>
      <c r="T5002" s="45">
        <f t="shared" si="631"/>
        <v>0</v>
      </c>
      <c r="U5002" s="45">
        <f>IF(L5002=1,F5002*INDEX(Asumsi!$B$5:$B$7,MATCH(I5002,Asumsi!$A$5:$A$7,0))-F5002*R5002,0)</f>
        <v>0</v>
      </c>
      <c r="V5002" s="45">
        <f>IF(S5002=1,U5002*(1-Asumsi!$B$10),U5002)</f>
        <v>0</v>
      </c>
    </row>
    <row r="5003" spans="1:22" x14ac:dyDescent="0.35">
      <c r="A5003" s="43">
        <v>48673</v>
      </c>
      <c r="B5003" s="43" t="s">
        <v>202</v>
      </c>
      <c r="C5003" s="43" t="s">
        <v>776</v>
      </c>
      <c r="D5003" s="44">
        <v>41025</v>
      </c>
      <c r="E5003" s="43">
        <v>36</v>
      </c>
      <c r="F5003" s="43">
        <v>1140280</v>
      </c>
      <c r="G5003" s="43">
        <v>0.03</v>
      </c>
      <c r="H5003" s="43">
        <v>34208</v>
      </c>
      <c r="I5003" s="43" t="s">
        <v>76</v>
      </c>
      <c r="J5003" s="43" t="s">
        <v>140</v>
      </c>
      <c r="K5003" s="43">
        <f t="shared" si="624"/>
        <v>2012</v>
      </c>
      <c r="L5003" s="43">
        <f t="shared" si="625"/>
        <v>1</v>
      </c>
      <c r="M5003" s="43">
        <f t="shared" si="626"/>
        <v>0</v>
      </c>
      <c r="N5003" s="43">
        <f t="shared" si="627"/>
        <v>1</v>
      </c>
      <c r="O5003" s="43" t="str">
        <f t="shared" si="628"/>
        <v>B: 1-3%</v>
      </c>
      <c r="P5003" s="45">
        <f t="shared" si="629"/>
        <v>1106072</v>
      </c>
      <c r="Q5003" s="45">
        <f>IF(L5003=1,F5003*INDEX(Asumsi!$B$5:$B$7,MATCH(I5003,Asumsi!$A$5:$A$7,0))-H5003,0)</f>
        <v>307876</v>
      </c>
      <c r="R5003" s="46">
        <f>MIN(G5003,INDEX(Asumsi!$C$5:$C$7,MATCH(I5003,Asumsi!$A$5:$A$7,0)))</f>
        <v>0.03</v>
      </c>
      <c r="S5003" s="43">
        <f t="shared" si="630"/>
        <v>0</v>
      </c>
      <c r="T5003" s="45">
        <f t="shared" si="631"/>
        <v>0</v>
      </c>
      <c r="U5003" s="45">
        <f>IF(L5003=1,F5003*INDEX(Asumsi!$B$5:$B$7,MATCH(I5003,Asumsi!$A$5:$A$7,0))-F5003*R5003,0)</f>
        <v>307875.59999999998</v>
      </c>
      <c r="V5003" s="45">
        <f>IF(S5003=1,U5003*(1-Asumsi!$B$10),U5003)</f>
        <v>307875.59999999998</v>
      </c>
    </row>
    <row r="5004" spans="1:22" x14ac:dyDescent="0.35">
      <c r="A5004" s="43">
        <v>48742</v>
      </c>
      <c r="B5004" s="43" t="s">
        <v>202</v>
      </c>
      <c r="C5004" s="43" t="s">
        <v>951</v>
      </c>
      <c r="D5004" s="44">
        <v>41016</v>
      </c>
      <c r="E5004" s="43">
        <v>42</v>
      </c>
      <c r="F5004" s="43">
        <v>1651260</v>
      </c>
      <c r="G5004" s="43">
        <v>0.03</v>
      </c>
      <c r="H5004" s="43">
        <v>49538</v>
      </c>
      <c r="I5004" s="43" t="s">
        <v>76</v>
      </c>
      <c r="J5004" s="43" t="s">
        <v>138</v>
      </c>
      <c r="K5004" s="43">
        <f t="shared" si="624"/>
        <v>2012</v>
      </c>
      <c r="L5004" s="43">
        <f t="shared" si="625"/>
        <v>1</v>
      </c>
      <c r="M5004" s="43">
        <f t="shared" si="626"/>
        <v>0</v>
      </c>
      <c r="N5004" s="43">
        <f t="shared" si="627"/>
        <v>1</v>
      </c>
      <c r="O5004" s="43" t="str">
        <f t="shared" si="628"/>
        <v>B: 1-3%</v>
      </c>
      <c r="P5004" s="45">
        <f t="shared" si="629"/>
        <v>1601722</v>
      </c>
      <c r="Q5004" s="45">
        <f>IF(L5004=1,F5004*INDEX(Asumsi!$B$5:$B$7,MATCH(I5004,Asumsi!$A$5:$A$7,0))-H5004,0)</f>
        <v>445840</v>
      </c>
      <c r="R5004" s="46">
        <f>MIN(G5004,INDEX(Asumsi!$C$5:$C$7,MATCH(I5004,Asumsi!$A$5:$A$7,0)))</f>
        <v>0.03</v>
      </c>
      <c r="S5004" s="43">
        <f t="shared" si="630"/>
        <v>0</v>
      </c>
      <c r="T5004" s="45">
        <f t="shared" si="631"/>
        <v>0</v>
      </c>
      <c r="U5004" s="45">
        <f>IF(L5004=1,F5004*INDEX(Asumsi!$B$5:$B$7,MATCH(I5004,Asumsi!$A$5:$A$7,0))-F5004*R5004,0)</f>
        <v>445840.2</v>
      </c>
      <c r="V5004" s="45">
        <f>IF(S5004=1,U5004*(1-Asumsi!$B$10),U5004)</f>
        <v>445840.2</v>
      </c>
    </row>
    <row r="5005" spans="1:22" x14ac:dyDescent="0.35">
      <c r="A5005" s="43">
        <v>48998</v>
      </c>
      <c r="B5005" s="43" t="s">
        <v>202</v>
      </c>
      <c r="C5005" s="43" t="s">
        <v>954</v>
      </c>
      <c r="D5005" s="44">
        <v>39860</v>
      </c>
      <c r="E5005" s="43">
        <v>15</v>
      </c>
      <c r="F5005" s="43">
        <v>360780</v>
      </c>
      <c r="G5005" s="43">
        <v>0.04</v>
      </c>
      <c r="H5005" s="43">
        <v>14431</v>
      </c>
      <c r="I5005" s="43" t="s">
        <v>76</v>
      </c>
      <c r="J5005" s="43" t="s">
        <v>146</v>
      </c>
      <c r="K5005" s="43">
        <f t="shared" si="624"/>
        <v>2009</v>
      </c>
      <c r="L5005" s="43">
        <f t="shared" si="625"/>
        <v>1</v>
      </c>
      <c r="M5005" s="43">
        <f t="shared" si="626"/>
        <v>0</v>
      </c>
      <c r="N5005" s="43">
        <f t="shared" si="627"/>
        <v>1</v>
      </c>
      <c r="O5005" s="43" t="str">
        <f t="shared" si="628"/>
        <v>C: 4-6%</v>
      </c>
      <c r="P5005" s="45">
        <f t="shared" si="629"/>
        <v>346349</v>
      </c>
      <c r="Q5005" s="45">
        <f>IF(L5005=1,F5005*INDEX(Asumsi!$B$5:$B$7,MATCH(I5005,Asumsi!$A$5:$A$7,0))-H5005,0)</f>
        <v>93803</v>
      </c>
      <c r="R5005" s="46">
        <f>MIN(G5005,INDEX(Asumsi!$C$5:$C$7,MATCH(I5005,Asumsi!$A$5:$A$7,0)))</f>
        <v>0.04</v>
      </c>
      <c r="S5005" s="43">
        <f t="shared" si="630"/>
        <v>0</v>
      </c>
      <c r="T5005" s="45">
        <f t="shared" si="631"/>
        <v>0</v>
      </c>
      <c r="U5005" s="45">
        <f>IF(L5005=1,F5005*INDEX(Asumsi!$B$5:$B$7,MATCH(I5005,Asumsi!$A$5:$A$7,0))-F5005*R5005,0)</f>
        <v>93802.8</v>
      </c>
      <c r="V5005" s="45">
        <f>IF(S5005=1,U5005*(1-Asumsi!$B$10),U5005)</f>
        <v>93802.8</v>
      </c>
    </row>
    <row r="5006" spans="1:22" x14ac:dyDescent="0.35">
      <c r="A5006" s="43">
        <v>50246</v>
      </c>
      <c r="B5006" s="43" t="s">
        <v>209</v>
      </c>
      <c r="C5006" s="43" t="s">
        <v>475</v>
      </c>
      <c r="D5006" s="44">
        <v>40408</v>
      </c>
      <c r="E5006" s="43">
        <v>14</v>
      </c>
      <c r="F5006" s="43">
        <v>204080</v>
      </c>
      <c r="G5006" s="43">
        <v>0.05</v>
      </c>
      <c r="H5006" s="43">
        <v>10204</v>
      </c>
      <c r="I5006" s="43" t="s">
        <v>76</v>
      </c>
      <c r="J5006" s="43" t="s">
        <v>145</v>
      </c>
      <c r="K5006" s="43">
        <f t="shared" si="624"/>
        <v>2010</v>
      </c>
      <c r="L5006" s="43">
        <f t="shared" si="625"/>
        <v>0</v>
      </c>
      <c r="M5006" s="43">
        <f t="shared" si="626"/>
        <v>1</v>
      </c>
      <c r="N5006" s="43">
        <f t="shared" si="627"/>
        <v>1</v>
      </c>
      <c r="O5006" s="43" t="str">
        <f t="shared" si="628"/>
        <v>C: 4-6%</v>
      </c>
      <c r="P5006" s="45">
        <f t="shared" si="629"/>
        <v>0</v>
      </c>
      <c r="Q5006" s="45">
        <f>IF(L5006=1,F5006*INDEX(Asumsi!$B$5:$B$7,MATCH(I5006,Asumsi!$A$5:$A$7,0))-H5006,0)</f>
        <v>0</v>
      </c>
      <c r="R5006" s="46">
        <f>MIN(G5006,INDEX(Asumsi!$C$5:$C$7,MATCH(I5006,Asumsi!$A$5:$A$7,0)))</f>
        <v>0.05</v>
      </c>
      <c r="S5006" s="43">
        <f t="shared" si="630"/>
        <v>0</v>
      </c>
      <c r="T5006" s="45">
        <f t="shared" si="631"/>
        <v>0</v>
      </c>
      <c r="U5006" s="45">
        <f>IF(L5006=1,F5006*INDEX(Asumsi!$B$5:$B$7,MATCH(I5006,Asumsi!$A$5:$A$7,0))-F5006*R5006,0)</f>
        <v>0</v>
      </c>
      <c r="V5006" s="45">
        <f>IF(S5006=1,U5006*(1-Asumsi!$B$10),U5006)</f>
        <v>0</v>
      </c>
    </row>
    <row r="5007" spans="1:22" x14ac:dyDescent="0.35">
      <c r="A5007" s="43">
        <v>51200</v>
      </c>
      <c r="B5007" s="43" t="s">
        <v>202</v>
      </c>
      <c r="C5007" s="43" t="s">
        <v>564</v>
      </c>
      <c r="D5007" s="44">
        <v>40865</v>
      </c>
      <c r="E5007" s="43">
        <v>29</v>
      </c>
      <c r="F5007" s="43">
        <v>3235760</v>
      </c>
      <c r="G5007" s="43">
        <v>0</v>
      </c>
      <c r="H5007" s="43">
        <v>0</v>
      </c>
      <c r="I5007" s="43" t="s">
        <v>77</v>
      </c>
      <c r="J5007" s="43" t="s">
        <v>142</v>
      </c>
      <c r="K5007" s="43">
        <f t="shared" si="624"/>
        <v>2011</v>
      </c>
      <c r="L5007" s="43">
        <f t="shared" si="625"/>
        <v>1</v>
      </c>
      <c r="M5007" s="43">
        <f t="shared" si="626"/>
        <v>0</v>
      </c>
      <c r="N5007" s="43">
        <f t="shared" si="627"/>
        <v>1</v>
      </c>
      <c r="O5007" s="43" t="str">
        <f t="shared" si="628"/>
        <v>A: 0%</v>
      </c>
      <c r="P5007" s="45">
        <f t="shared" si="629"/>
        <v>3235760</v>
      </c>
      <c r="Q5007" s="45">
        <f>IF(L5007=1,F5007*INDEX(Asumsi!$B$5:$B$7,MATCH(I5007,Asumsi!$A$5:$A$7,0))-H5007,0)</f>
        <v>970728</v>
      </c>
      <c r="R5007" s="46">
        <f>MIN(G5007,INDEX(Asumsi!$C$5:$C$7,MATCH(I5007,Asumsi!$A$5:$A$7,0)))</f>
        <v>0</v>
      </c>
      <c r="S5007" s="43">
        <f t="shared" si="630"/>
        <v>0</v>
      </c>
      <c r="T5007" s="45">
        <f t="shared" si="631"/>
        <v>0</v>
      </c>
      <c r="U5007" s="45">
        <f>IF(L5007=1,F5007*INDEX(Asumsi!$B$5:$B$7,MATCH(I5007,Asumsi!$A$5:$A$7,0))-F5007*R5007,0)</f>
        <v>970728</v>
      </c>
      <c r="V5007" s="45">
        <f>IF(S5007=1,U5007*(1-Asumsi!$B$10),U5007)</f>
        <v>970728</v>
      </c>
    </row>
    <row r="5008" spans="1:22" x14ac:dyDescent="0.35">
      <c r="A5008" s="43">
        <v>51271</v>
      </c>
      <c r="B5008" s="43" t="s">
        <v>209</v>
      </c>
      <c r="C5008" s="43" t="s">
        <v>949</v>
      </c>
      <c r="D5008" s="44">
        <v>40476</v>
      </c>
      <c r="E5008" s="43">
        <v>31</v>
      </c>
      <c r="F5008" s="43">
        <v>7938860</v>
      </c>
      <c r="G5008" s="43">
        <v>0.1</v>
      </c>
      <c r="H5008" s="43">
        <v>793886</v>
      </c>
      <c r="I5008" s="43" t="s">
        <v>75</v>
      </c>
      <c r="J5008" s="43" t="s">
        <v>143</v>
      </c>
      <c r="K5008" s="43">
        <f t="shared" si="624"/>
        <v>2010</v>
      </c>
      <c r="L5008" s="43">
        <f t="shared" si="625"/>
        <v>0</v>
      </c>
      <c r="M5008" s="43">
        <f t="shared" si="626"/>
        <v>1</v>
      </c>
      <c r="N5008" s="43">
        <f t="shared" si="627"/>
        <v>1</v>
      </c>
      <c r="O5008" s="43" t="str">
        <f t="shared" si="628"/>
        <v>D: 7%+</v>
      </c>
      <c r="P5008" s="45">
        <f t="shared" si="629"/>
        <v>0</v>
      </c>
      <c r="Q5008" s="45">
        <f>IF(L5008=1,F5008*INDEX(Asumsi!$B$5:$B$7,MATCH(I5008,Asumsi!$A$5:$A$7,0))-H5008,0)</f>
        <v>0</v>
      </c>
      <c r="R5008" s="46">
        <f>MIN(G5008,INDEX(Asumsi!$C$5:$C$7,MATCH(I5008,Asumsi!$A$5:$A$7,0)))</f>
        <v>0.03</v>
      </c>
      <c r="S5008" s="43">
        <f t="shared" si="630"/>
        <v>1</v>
      </c>
      <c r="T5008" s="45">
        <f t="shared" si="631"/>
        <v>0</v>
      </c>
      <c r="U5008" s="45">
        <f>IF(L5008=1,F5008*INDEX(Asumsi!$B$5:$B$7,MATCH(I5008,Asumsi!$A$5:$A$7,0))-F5008*R5008,0)</f>
        <v>0</v>
      </c>
      <c r="V5008" s="45">
        <f>IF(S5008=1,U5008*(1-Asumsi!$B$10),U5008)</f>
        <v>0</v>
      </c>
    </row>
    <row r="5009" spans="1:22" x14ac:dyDescent="0.35">
      <c r="A5009" s="43">
        <v>51297</v>
      </c>
      <c r="B5009" s="43" t="s">
        <v>202</v>
      </c>
      <c r="C5009" s="43" t="s">
        <v>564</v>
      </c>
      <c r="D5009" s="44">
        <v>41224</v>
      </c>
      <c r="E5009" s="43">
        <v>41</v>
      </c>
      <c r="F5009" s="43">
        <v>712560</v>
      </c>
      <c r="G5009" s="43">
        <v>7.0000000000000007E-2</v>
      </c>
      <c r="H5009" s="43">
        <v>49879</v>
      </c>
      <c r="I5009" s="43" t="s">
        <v>76</v>
      </c>
      <c r="J5009" s="43" t="s">
        <v>138</v>
      </c>
      <c r="K5009" s="43">
        <f t="shared" si="624"/>
        <v>2012</v>
      </c>
      <c r="L5009" s="43">
        <f t="shared" si="625"/>
        <v>1</v>
      </c>
      <c r="M5009" s="43">
        <f t="shared" si="626"/>
        <v>0</v>
      </c>
      <c r="N5009" s="43">
        <f t="shared" si="627"/>
        <v>1</v>
      </c>
      <c r="O5009" s="43" t="str">
        <f t="shared" si="628"/>
        <v>D: 7%+</v>
      </c>
      <c r="P5009" s="45">
        <f t="shared" si="629"/>
        <v>662681</v>
      </c>
      <c r="Q5009" s="45">
        <f>IF(L5009=1,F5009*INDEX(Asumsi!$B$5:$B$7,MATCH(I5009,Asumsi!$A$5:$A$7,0))-H5009,0)</f>
        <v>163889</v>
      </c>
      <c r="R5009" s="46">
        <f>MIN(G5009,INDEX(Asumsi!$C$5:$C$7,MATCH(I5009,Asumsi!$A$5:$A$7,0)))</f>
        <v>0.05</v>
      </c>
      <c r="S5009" s="43">
        <f t="shared" si="630"/>
        <v>1</v>
      </c>
      <c r="T5009" s="45">
        <f t="shared" si="631"/>
        <v>14251.200000000003</v>
      </c>
      <c r="U5009" s="45">
        <f>IF(L5009=1,F5009*INDEX(Asumsi!$B$5:$B$7,MATCH(I5009,Asumsi!$A$5:$A$7,0))-F5009*R5009,0)</f>
        <v>178140</v>
      </c>
      <c r="V5009" s="45">
        <f>IF(S5009=1,U5009*(1-Asumsi!$B$10),U5009)</f>
        <v>169233</v>
      </c>
    </row>
    <row r="5010" spans="1:22" x14ac:dyDescent="0.35">
      <c r="A5010" s="43">
        <v>51842</v>
      </c>
      <c r="B5010" s="43" t="s">
        <v>202</v>
      </c>
      <c r="C5010" s="43" t="s">
        <v>952</v>
      </c>
      <c r="D5010" s="44">
        <v>40875</v>
      </c>
      <c r="E5010" s="43">
        <v>1</v>
      </c>
      <c r="F5010" s="43">
        <v>108440</v>
      </c>
      <c r="G5010" s="43">
        <v>0.02</v>
      </c>
      <c r="H5010" s="43">
        <v>2169</v>
      </c>
      <c r="I5010" s="43" t="s">
        <v>76</v>
      </c>
      <c r="J5010" s="43" t="s">
        <v>145</v>
      </c>
      <c r="K5010" s="43">
        <f t="shared" si="624"/>
        <v>2011</v>
      </c>
      <c r="L5010" s="43">
        <f t="shared" si="625"/>
        <v>1</v>
      </c>
      <c r="M5010" s="43">
        <f t="shared" si="626"/>
        <v>0</v>
      </c>
      <c r="N5010" s="43">
        <f t="shared" si="627"/>
        <v>1</v>
      </c>
      <c r="O5010" s="43" t="str">
        <f t="shared" si="628"/>
        <v>B: 1-3%</v>
      </c>
      <c r="P5010" s="45">
        <f t="shared" si="629"/>
        <v>106271</v>
      </c>
      <c r="Q5010" s="45">
        <f>IF(L5010=1,F5010*INDEX(Asumsi!$B$5:$B$7,MATCH(I5010,Asumsi!$A$5:$A$7,0))-H5010,0)</f>
        <v>30363</v>
      </c>
      <c r="R5010" s="46">
        <f>MIN(G5010,INDEX(Asumsi!$C$5:$C$7,MATCH(I5010,Asumsi!$A$5:$A$7,0)))</f>
        <v>0.02</v>
      </c>
      <c r="S5010" s="43">
        <f t="shared" si="630"/>
        <v>0</v>
      </c>
      <c r="T5010" s="45">
        <f t="shared" si="631"/>
        <v>0</v>
      </c>
      <c r="U5010" s="45">
        <f>IF(L5010=1,F5010*INDEX(Asumsi!$B$5:$B$7,MATCH(I5010,Asumsi!$A$5:$A$7,0))-F5010*R5010,0)</f>
        <v>30363.200000000001</v>
      </c>
      <c r="V5010" s="45">
        <f>IF(S5010=1,U5010*(1-Asumsi!$B$10),U5010)</f>
        <v>30363.200000000001</v>
      </c>
    </row>
    <row r="5011" spans="1:22" x14ac:dyDescent="0.35">
      <c r="A5011" s="43">
        <v>51968</v>
      </c>
      <c r="B5011" s="43" t="s">
        <v>202</v>
      </c>
      <c r="C5011" s="43" t="s">
        <v>954</v>
      </c>
      <c r="D5011" s="44">
        <v>40061</v>
      </c>
      <c r="E5011" s="43">
        <v>43</v>
      </c>
      <c r="F5011" s="43">
        <v>6463128</v>
      </c>
      <c r="G5011" s="43">
        <v>0.03</v>
      </c>
      <c r="H5011" s="43">
        <v>193894</v>
      </c>
      <c r="I5011" s="43" t="s">
        <v>77</v>
      </c>
      <c r="J5011" s="43" t="s">
        <v>137</v>
      </c>
      <c r="K5011" s="43">
        <f t="shared" si="624"/>
        <v>2009</v>
      </c>
      <c r="L5011" s="43">
        <f t="shared" si="625"/>
        <v>1</v>
      </c>
      <c r="M5011" s="43">
        <f t="shared" si="626"/>
        <v>0</v>
      </c>
      <c r="N5011" s="43">
        <f t="shared" si="627"/>
        <v>1</v>
      </c>
      <c r="O5011" s="43" t="str">
        <f t="shared" si="628"/>
        <v>B: 1-3%</v>
      </c>
      <c r="P5011" s="45">
        <f t="shared" si="629"/>
        <v>6269234</v>
      </c>
      <c r="Q5011" s="45">
        <f>IF(L5011=1,F5011*INDEX(Asumsi!$B$5:$B$7,MATCH(I5011,Asumsi!$A$5:$A$7,0))-H5011,0)</f>
        <v>1745044.4</v>
      </c>
      <c r="R5011" s="46">
        <f>MIN(G5011,INDEX(Asumsi!$C$5:$C$7,MATCH(I5011,Asumsi!$A$5:$A$7,0)))</f>
        <v>0.03</v>
      </c>
      <c r="S5011" s="43">
        <f t="shared" si="630"/>
        <v>0</v>
      </c>
      <c r="T5011" s="45">
        <f t="shared" si="631"/>
        <v>0</v>
      </c>
      <c r="U5011" s="45">
        <f>IF(L5011=1,F5011*INDEX(Asumsi!$B$5:$B$7,MATCH(I5011,Asumsi!$A$5:$A$7,0))-F5011*R5011,0)</f>
        <v>1745044.5599999998</v>
      </c>
      <c r="V5011" s="45">
        <f>IF(S5011=1,U5011*(1-Asumsi!$B$10),U5011)</f>
        <v>1745044.5599999998</v>
      </c>
    </row>
    <row r="5012" spans="1:22" x14ac:dyDescent="0.35">
      <c r="A5012" s="43">
        <v>52578</v>
      </c>
      <c r="B5012" s="43" t="s">
        <v>202</v>
      </c>
      <c r="C5012" s="43" t="s">
        <v>831</v>
      </c>
      <c r="D5012" s="44">
        <v>40609</v>
      </c>
      <c r="E5012" s="43">
        <v>38</v>
      </c>
      <c r="F5012" s="43">
        <v>12461360</v>
      </c>
      <c r="G5012" s="43">
        <v>0.09</v>
      </c>
      <c r="H5012" s="43">
        <v>1121522</v>
      </c>
      <c r="I5012" s="43" t="s">
        <v>75</v>
      </c>
      <c r="J5012" s="43" t="s">
        <v>136</v>
      </c>
      <c r="K5012" s="43">
        <f t="shared" si="624"/>
        <v>2011</v>
      </c>
      <c r="L5012" s="43">
        <f t="shared" si="625"/>
        <v>1</v>
      </c>
      <c r="M5012" s="43">
        <f t="shared" si="626"/>
        <v>0</v>
      </c>
      <c r="N5012" s="43">
        <f t="shared" si="627"/>
        <v>1</v>
      </c>
      <c r="O5012" s="43" t="str">
        <f t="shared" si="628"/>
        <v>D: 7%+</v>
      </c>
      <c r="P5012" s="45">
        <f t="shared" si="629"/>
        <v>11339838</v>
      </c>
      <c r="Q5012" s="45">
        <f>IF(L5012=1,F5012*INDEX(Asumsi!$B$5:$B$7,MATCH(I5012,Asumsi!$A$5:$A$7,0))-H5012,0)</f>
        <v>2616886</v>
      </c>
      <c r="R5012" s="46">
        <f>MIN(G5012,INDEX(Asumsi!$C$5:$C$7,MATCH(I5012,Asumsi!$A$5:$A$7,0)))</f>
        <v>0.03</v>
      </c>
      <c r="S5012" s="43">
        <f t="shared" si="630"/>
        <v>1</v>
      </c>
      <c r="T5012" s="45">
        <f t="shared" si="631"/>
        <v>747681.6</v>
      </c>
      <c r="U5012" s="45">
        <f>IF(L5012=1,F5012*INDEX(Asumsi!$B$5:$B$7,MATCH(I5012,Asumsi!$A$5:$A$7,0))-F5012*R5012,0)</f>
        <v>3364567.2</v>
      </c>
      <c r="V5012" s="45">
        <f>IF(S5012=1,U5012*(1-Asumsi!$B$10),U5012)</f>
        <v>3196338.84</v>
      </c>
    </row>
    <row r="5013" spans="1:22" x14ac:dyDescent="0.35">
      <c r="A5013" s="43">
        <v>53027</v>
      </c>
      <c r="B5013" s="43" t="s">
        <v>202</v>
      </c>
      <c r="C5013" s="43" t="s">
        <v>954</v>
      </c>
      <c r="D5013" s="44">
        <v>40477</v>
      </c>
      <c r="E5013" s="43">
        <v>38</v>
      </c>
      <c r="F5013" s="43">
        <v>2646620</v>
      </c>
      <c r="G5013" s="43">
        <v>0.05</v>
      </c>
      <c r="H5013" s="43">
        <v>132331</v>
      </c>
      <c r="I5013" s="43" t="s">
        <v>76</v>
      </c>
      <c r="J5013" s="43" t="s">
        <v>146</v>
      </c>
      <c r="K5013" s="43">
        <f t="shared" si="624"/>
        <v>2010</v>
      </c>
      <c r="L5013" s="43">
        <f t="shared" si="625"/>
        <v>1</v>
      </c>
      <c r="M5013" s="43">
        <f t="shared" si="626"/>
        <v>0</v>
      </c>
      <c r="N5013" s="43">
        <f t="shared" si="627"/>
        <v>1</v>
      </c>
      <c r="O5013" s="43" t="str">
        <f t="shared" si="628"/>
        <v>C: 4-6%</v>
      </c>
      <c r="P5013" s="45">
        <f t="shared" si="629"/>
        <v>2514289</v>
      </c>
      <c r="Q5013" s="45">
        <f>IF(L5013=1,F5013*INDEX(Asumsi!$B$5:$B$7,MATCH(I5013,Asumsi!$A$5:$A$7,0))-H5013,0)</f>
        <v>661655</v>
      </c>
      <c r="R5013" s="46">
        <f>MIN(G5013,INDEX(Asumsi!$C$5:$C$7,MATCH(I5013,Asumsi!$A$5:$A$7,0)))</f>
        <v>0.05</v>
      </c>
      <c r="S5013" s="43">
        <f t="shared" si="630"/>
        <v>0</v>
      </c>
      <c r="T5013" s="45">
        <f t="shared" si="631"/>
        <v>0</v>
      </c>
      <c r="U5013" s="45">
        <f>IF(L5013=1,F5013*INDEX(Asumsi!$B$5:$B$7,MATCH(I5013,Asumsi!$A$5:$A$7,0))-F5013*R5013,0)</f>
        <v>661655</v>
      </c>
      <c r="V5013" s="45">
        <f>IF(S5013=1,U5013*(1-Asumsi!$B$10),U5013)</f>
        <v>661655</v>
      </c>
    </row>
    <row r="5014" spans="1:22" x14ac:dyDescent="0.35">
      <c r="A5014" s="43">
        <v>54214</v>
      </c>
      <c r="B5014" s="43" t="s">
        <v>202</v>
      </c>
      <c r="C5014" s="43" t="s">
        <v>950</v>
      </c>
      <c r="D5014" s="44">
        <v>40910</v>
      </c>
      <c r="E5014" s="43">
        <v>38</v>
      </c>
      <c r="F5014" s="43">
        <v>14651260</v>
      </c>
      <c r="G5014" s="43">
        <v>0.04</v>
      </c>
      <c r="H5014" s="43">
        <v>586050</v>
      </c>
      <c r="I5014" s="43" t="s">
        <v>77</v>
      </c>
      <c r="J5014" s="43" t="s">
        <v>139</v>
      </c>
      <c r="K5014" s="43">
        <f t="shared" si="624"/>
        <v>2012</v>
      </c>
      <c r="L5014" s="43">
        <f t="shared" si="625"/>
        <v>1</v>
      </c>
      <c r="M5014" s="43">
        <f t="shared" si="626"/>
        <v>0</v>
      </c>
      <c r="N5014" s="43">
        <f t="shared" si="627"/>
        <v>1</v>
      </c>
      <c r="O5014" s="43" t="str">
        <f t="shared" si="628"/>
        <v>C: 4-6%</v>
      </c>
      <c r="P5014" s="45">
        <f t="shared" si="629"/>
        <v>14065210</v>
      </c>
      <c r="Q5014" s="45">
        <f>IF(L5014=1,F5014*INDEX(Asumsi!$B$5:$B$7,MATCH(I5014,Asumsi!$A$5:$A$7,0))-H5014,0)</f>
        <v>3809328</v>
      </c>
      <c r="R5014" s="46">
        <f>MIN(G5014,INDEX(Asumsi!$C$5:$C$7,MATCH(I5014,Asumsi!$A$5:$A$7,0)))</f>
        <v>0.04</v>
      </c>
      <c r="S5014" s="43">
        <f t="shared" si="630"/>
        <v>0</v>
      </c>
      <c r="T5014" s="45">
        <f t="shared" si="631"/>
        <v>0</v>
      </c>
      <c r="U5014" s="45">
        <f>IF(L5014=1,F5014*INDEX(Asumsi!$B$5:$B$7,MATCH(I5014,Asumsi!$A$5:$A$7,0))-F5014*R5014,0)</f>
        <v>3809327.6</v>
      </c>
      <c r="V5014" s="45">
        <f>IF(S5014=1,U5014*(1-Asumsi!$B$10),U5014)</f>
        <v>3809327.6</v>
      </c>
    </row>
    <row r="5015" spans="1:22" x14ac:dyDescent="0.35">
      <c r="A5015" s="43">
        <v>54342</v>
      </c>
      <c r="B5015" s="43" t="s">
        <v>202</v>
      </c>
      <c r="C5015" s="43" t="s">
        <v>831</v>
      </c>
      <c r="D5015" s="44">
        <v>39972</v>
      </c>
      <c r="E5015" s="43">
        <v>35</v>
      </c>
      <c r="F5015" s="43">
        <v>6878780</v>
      </c>
      <c r="G5015" s="43">
        <v>0.05</v>
      </c>
      <c r="H5015" s="43">
        <v>343939</v>
      </c>
      <c r="I5015" s="43" t="s">
        <v>77</v>
      </c>
      <c r="J5015" s="43" t="s">
        <v>142</v>
      </c>
      <c r="K5015" s="43">
        <f t="shared" si="624"/>
        <v>2009</v>
      </c>
      <c r="L5015" s="43">
        <f t="shared" si="625"/>
        <v>1</v>
      </c>
      <c r="M5015" s="43">
        <f t="shared" si="626"/>
        <v>0</v>
      </c>
      <c r="N5015" s="43">
        <f t="shared" si="627"/>
        <v>1</v>
      </c>
      <c r="O5015" s="43" t="str">
        <f t="shared" si="628"/>
        <v>C: 4-6%</v>
      </c>
      <c r="P5015" s="45">
        <f t="shared" si="629"/>
        <v>6534841</v>
      </c>
      <c r="Q5015" s="45">
        <f>IF(L5015=1,F5015*INDEX(Asumsi!$B$5:$B$7,MATCH(I5015,Asumsi!$A$5:$A$7,0))-H5015,0)</f>
        <v>1719695</v>
      </c>
      <c r="R5015" s="46">
        <f>MIN(G5015,INDEX(Asumsi!$C$5:$C$7,MATCH(I5015,Asumsi!$A$5:$A$7,0)))</f>
        <v>0.05</v>
      </c>
      <c r="S5015" s="43">
        <f t="shared" si="630"/>
        <v>0</v>
      </c>
      <c r="T5015" s="45">
        <f t="shared" si="631"/>
        <v>0</v>
      </c>
      <c r="U5015" s="45">
        <f>IF(L5015=1,F5015*INDEX(Asumsi!$B$5:$B$7,MATCH(I5015,Asumsi!$A$5:$A$7,0))-F5015*R5015,0)</f>
        <v>1719695</v>
      </c>
      <c r="V5015" s="45">
        <f>IF(S5015=1,U5015*(1-Asumsi!$B$10),U5015)</f>
        <v>1719695</v>
      </c>
    </row>
    <row r="5016" spans="1:22" x14ac:dyDescent="0.35">
      <c r="A5016" s="43">
        <v>54656</v>
      </c>
      <c r="B5016" s="43" t="s">
        <v>202</v>
      </c>
      <c r="C5016" s="43" t="s">
        <v>952</v>
      </c>
      <c r="D5016" s="44">
        <v>41232</v>
      </c>
      <c r="E5016" s="43">
        <v>22</v>
      </c>
      <c r="F5016" s="43">
        <v>219040</v>
      </c>
      <c r="G5016" s="43">
        <v>0.09</v>
      </c>
      <c r="H5016" s="43">
        <v>19714</v>
      </c>
      <c r="I5016" s="43" t="s">
        <v>76</v>
      </c>
      <c r="J5016" s="43" t="s">
        <v>138</v>
      </c>
      <c r="K5016" s="43">
        <f t="shared" si="624"/>
        <v>2012</v>
      </c>
      <c r="L5016" s="43">
        <f t="shared" si="625"/>
        <v>1</v>
      </c>
      <c r="M5016" s="43">
        <f t="shared" si="626"/>
        <v>0</v>
      </c>
      <c r="N5016" s="43">
        <f t="shared" si="627"/>
        <v>1</v>
      </c>
      <c r="O5016" s="43" t="str">
        <f t="shared" si="628"/>
        <v>D: 7%+</v>
      </c>
      <c r="P5016" s="45">
        <f t="shared" si="629"/>
        <v>199326</v>
      </c>
      <c r="Q5016" s="45">
        <f>IF(L5016=1,F5016*INDEX(Asumsi!$B$5:$B$7,MATCH(I5016,Asumsi!$A$5:$A$7,0))-H5016,0)</f>
        <v>45998</v>
      </c>
      <c r="R5016" s="46">
        <f>MIN(G5016,INDEX(Asumsi!$C$5:$C$7,MATCH(I5016,Asumsi!$A$5:$A$7,0)))</f>
        <v>0.05</v>
      </c>
      <c r="S5016" s="43">
        <f t="shared" si="630"/>
        <v>1</v>
      </c>
      <c r="T5016" s="45">
        <f t="shared" si="631"/>
        <v>8761.5999999999985</v>
      </c>
      <c r="U5016" s="45">
        <f>IF(L5016=1,F5016*INDEX(Asumsi!$B$5:$B$7,MATCH(I5016,Asumsi!$A$5:$A$7,0))-F5016*R5016,0)</f>
        <v>54760</v>
      </c>
      <c r="V5016" s="45">
        <f>IF(S5016=1,U5016*(1-Asumsi!$B$10),U5016)</f>
        <v>52022</v>
      </c>
    </row>
    <row r="5017" spans="1:22" x14ac:dyDescent="0.35">
      <c r="A5017" s="43">
        <v>54949</v>
      </c>
      <c r="B5017" s="43" t="s">
        <v>202</v>
      </c>
      <c r="C5017" s="43" t="s">
        <v>953</v>
      </c>
      <c r="D5017" s="44">
        <v>40035</v>
      </c>
      <c r="E5017" s="43">
        <v>32</v>
      </c>
      <c r="F5017" s="43">
        <v>421880</v>
      </c>
      <c r="G5017" s="43">
        <v>0.08</v>
      </c>
      <c r="H5017" s="43">
        <v>33750</v>
      </c>
      <c r="I5017" s="43" t="s">
        <v>76</v>
      </c>
      <c r="J5017" s="43" t="s">
        <v>145</v>
      </c>
      <c r="K5017" s="43">
        <f t="shared" si="624"/>
        <v>2009</v>
      </c>
      <c r="L5017" s="43">
        <f t="shared" si="625"/>
        <v>1</v>
      </c>
      <c r="M5017" s="43">
        <f t="shared" si="626"/>
        <v>0</v>
      </c>
      <c r="N5017" s="43">
        <f t="shared" si="627"/>
        <v>1</v>
      </c>
      <c r="O5017" s="43" t="str">
        <f t="shared" si="628"/>
        <v>D: 7%+</v>
      </c>
      <c r="P5017" s="45">
        <f t="shared" si="629"/>
        <v>388130</v>
      </c>
      <c r="Q5017" s="45">
        <f>IF(L5017=1,F5017*INDEX(Asumsi!$B$5:$B$7,MATCH(I5017,Asumsi!$A$5:$A$7,0))-H5017,0)</f>
        <v>92814</v>
      </c>
      <c r="R5017" s="46">
        <f>MIN(G5017,INDEX(Asumsi!$C$5:$C$7,MATCH(I5017,Asumsi!$A$5:$A$7,0)))</f>
        <v>0.05</v>
      </c>
      <c r="S5017" s="43">
        <f t="shared" si="630"/>
        <v>1</v>
      </c>
      <c r="T5017" s="45">
        <f t="shared" si="631"/>
        <v>12656.4</v>
      </c>
      <c r="U5017" s="45">
        <f>IF(L5017=1,F5017*INDEX(Asumsi!$B$5:$B$7,MATCH(I5017,Asumsi!$A$5:$A$7,0))-F5017*R5017,0)</f>
        <v>105470</v>
      </c>
      <c r="V5017" s="45">
        <f>IF(S5017=1,U5017*(1-Asumsi!$B$10),U5017)</f>
        <v>100196.5</v>
      </c>
    </row>
    <row r="5018" spans="1:22" x14ac:dyDescent="0.35">
      <c r="A5018" s="43">
        <v>55813</v>
      </c>
      <c r="B5018" s="43" t="s">
        <v>202</v>
      </c>
      <c r="C5018" s="43" t="s">
        <v>475</v>
      </c>
      <c r="D5018" s="44">
        <v>41118</v>
      </c>
      <c r="E5018" s="43">
        <v>39</v>
      </c>
      <c r="F5018" s="43">
        <v>5301540</v>
      </c>
      <c r="G5018" s="43">
        <v>0.08</v>
      </c>
      <c r="H5018" s="43">
        <v>424123</v>
      </c>
      <c r="I5018" s="43" t="s">
        <v>75</v>
      </c>
      <c r="J5018" s="43" t="s">
        <v>144</v>
      </c>
      <c r="K5018" s="43">
        <f t="shared" si="624"/>
        <v>2012</v>
      </c>
      <c r="L5018" s="43">
        <f t="shared" si="625"/>
        <v>1</v>
      </c>
      <c r="M5018" s="43">
        <f t="shared" si="626"/>
        <v>0</v>
      </c>
      <c r="N5018" s="43">
        <f t="shared" si="627"/>
        <v>1</v>
      </c>
      <c r="O5018" s="43" t="str">
        <f t="shared" si="628"/>
        <v>D: 7%+</v>
      </c>
      <c r="P5018" s="45">
        <f t="shared" si="629"/>
        <v>4877417</v>
      </c>
      <c r="Q5018" s="45">
        <f>IF(L5018=1,F5018*INDEX(Asumsi!$B$5:$B$7,MATCH(I5018,Asumsi!$A$5:$A$7,0))-H5018,0)</f>
        <v>1166339</v>
      </c>
      <c r="R5018" s="46">
        <f>MIN(G5018,INDEX(Asumsi!$C$5:$C$7,MATCH(I5018,Asumsi!$A$5:$A$7,0)))</f>
        <v>0.03</v>
      </c>
      <c r="S5018" s="43">
        <f t="shared" si="630"/>
        <v>1</v>
      </c>
      <c r="T5018" s="45">
        <f t="shared" si="631"/>
        <v>265077</v>
      </c>
      <c r="U5018" s="45">
        <f>IF(L5018=1,F5018*INDEX(Asumsi!$B$5:$B$7,MATCH(I5018,Asumsi!$A$5:$A$7,0))-F5018*R5018,0)</f>
        <v>1431415.8</v>
      </c>
      <c r="V5018" s="45">
        <f>IF(S5018=1,U5018*(1-Asumsi!$B$10),U5018)</f>
        <v>1359845.01</v>
      </c>
    </row>
    <row r="5019" spans="1:22" x14ac:dyDescent="0.35">
      <c r="A5019" s="43">
        <v>56834</v>
      </c>
      <c r="B5019" s="43" t="s">
        <v>202</v>
      </c>
      <c r="C5019" s="43" t="s">
        <v>475</v>
      </c>
      <c r="D5019" s="44">
        <v>40664</v>
      </c>
      <c r="E5019" s="43">
        <v>22</v>
      </c>
      <c r="F5019" s="43">
        <v>3800940</v>
      </c>
      <c r="G5019" s="43">
        <v>0</v>
      </c>
      <c r="H5019" s="43">
        <v>0</v>
      </c>
      <c r="I5019" s="43" t="s">
        <v>77</v>
      </c>
      <c r="J5019" s="43" t="s">
        <v>134</v>
      </c>
      <c r="K5019" s="43">
        <f t="shared" si="624"/>
        <v>2011</v>
      </c>
      <c r="L5019" s="43">
        <f t="shared" si="625"/>
        <v>1</v>
      </c>
      <c r="M5019" s="43">
        <f t="shared" si="626"/>
        <v>0</v>
      </c>
      <c r="N5019" s="43">
        <f t="shared" si="627"/>
        <v>1</v>
      </c>
      <c r="O5019" s="43" t="str">
        <f t="shared" si="628"/>
        <v>A: 0%</v>
      </c>
      <c r="P5019" s="45">
        <f t="shared" si="629"/>
        <v>3800940</v>
      </c>
      <c r="Q5019" s="45">
        <f>IF(L5019=1,F5019*INDEX(Asumsi!$B$5:$B$7,MATCH(I5019,Asumsi!$A$5:$A$7,0))-H5019,0)</f>
        <v>1140282</v>
      </c>
      <c r="R5019" s="46">
        <f>MIN(G5019,INDEX(Asumsi!$C$5:$C$7,MATCH(I5019,Asumsi!$A$5:$A$7,0)))</f>
        <v>0</v>
      </c>
      <c r="S5019" s="43">
        <f t="shared" si="630"/>
        <v>0</v>
      </c>
      <c r="T5019" s="45">
        <f t="shared" si="631"/>
        <v>0</v>
      </c>
      <c r="U5019" s="45">
        <f>IF(L5019=1,F5019*INDEX(Asumsi!$B$5:$B$7,MATCH(I5019,Asumsi!$A$5:$A$7,0))-F5019*R5019,0)</f>
        <v>1140282</v>
      </c>
      <c r="V5019" s="45">
        <f>IF(S5019=1,U5019*(1-Asumsi!$B$10),U5019)</f>
        <v>1140282</v>
      </c>
    </row>
    <row r="5020" spans="1:22" x14ac:dyDescent="0.35">
      <c r="A5020" s="43">
        <v>57380</v>
      </c>
      <c r="B5020" s="43" t="s">
        <v>202</v>
      </c>
      <c r="C5020" s="43" t="s">
        <v>831</v>
      </c>
      <c r="D5020" s="44">
        <v>40836</v>
      </c>
      <c r="E5020" s="43">
        <v>3</v>
      </c>
      <c r="F5020" s="43">
        <v>1091760</v>
      </c>
      <c r="G5020" s="43">
        <v>0.05</v>
      </c>
      <c r="H5020" s="43">
        <v>54588</v>
      </c>
      <c r="I5020" s="43" t="s">
        <v>75</v>
      </c>
      <c r="J5020" s="43" t="s">
        <v>136</v>
      </c>
      <c r="K5020" s="43">
        <f t="shared" si="624"/>
        <v>2011</v>
      </c>
      <c r="L5020" s="43">
        <f t="shared" si="625"/>
        <v>1</v>
      </c>
      <c r="M5020" s="43">
        <f t="shared" si="626"/>
        <v>0</v>
      </c>
      <c r="N5020" s="43">
        <f t="shared" si="627"/>
        <v>1</v>
      </c>
      <c r="O5020" s="43" t="str">
        <f t="shared" si="628"/>
        <v>C: 4-6%</v>
      </c>
      <c r="P5020" s="45">
        <f t="shared" si="629"/>
        <v>1037172</v>
      </c>
      <c r="Q5020" s="45">
        <f>IF(L5020=1,F5020*INDEX(Asumsi!$B$5:$B$7,MATCH(I5020,Asumsi!$A$5:$A$7,0))-H5020,0)</f>
        <v>272940</v>
      </c>
      <c r="R5020" s="46">
        <f>MIN(G5020,INDEX(Asumsi!$C$5:$C$7,MATCH(I5020,Asumsi!$A$5:$A$7,0)))</f>
        <v>0.03</v>
      </c>
      <c r="S5020" s="43">
        <f t="shared" si="630"/>
        <v>1</v>
      </c>
      <c r="T5020" s="45">
        <f t="shared" si="631"/>
        <v>21835.200000000004</v>
      </c>
      <c r="U5020" s="45">
        <f>IF(L5020=1,F5020*INDEX(Asumsi!$B$5:$B$7,MATCH(I5020,Asumsi!$A$5:$A$7,0))-F5020*R5020,0)</f>
        <v>294775.2</v>
      </c>
      <c r="V5020" s="45">
        <f>IF(S5020=1,U5020*(1-Asumsi!$B$10),U5020)</f>
        <v>280036.44</v>
      </c>
    </row>
    <row r="5021" spans="1:22" x14ac:dyDescent="0.35">
      <c r="A5021" s="43">
        <v>58722</v>
      </c>
      <c r="B5021" s="43" t="s">
        <v>202</v>
      </c>
      <c r="C5021" s="43" t="s">
        <v>564</v>
      </c>
      <c r="D5021" s="44">
        <v>41193</v>
      </c>
      <c r="E5021" s="43">
        <v>45</v>
      </c>
      <c r="F5021" s="43">
        <v>8085920</v>
      </c>
      <c r="G5021" s="43">
        <v>0.05</v>
      </c>
      <c r="H5021" s="43">
        <v>404296</v>
      </c>
      <c r="I5021" s="43" t="s">
        <v>75</v>
      </c>
      <c r="J5021" s="43" t="s">
        <v>135</v>
      </c>
      <c r="K5021" s="43">
        <f t="shared" si="624"/>
        <v>2012</v>
      </c>
      <c r="L5021" s="43">
        <f t="shared" si="625"/>
        <v>1</v>
      </c>
      <c r="M5021" s="43">
        <f t="shared" si="626"/>
        <v>0</v>
      </c>
      <c r="N5021" s="43">
        <f t="shared" si="627"/>
        <v>1</v>
      </c>
      <c r="O5021" s="43" t="str">
        <f t="shared" si="628"/>
        <v>C: 4-6%</v>
      </c>
      <c r="P5021" s="45">
        <f t="shared" si="629"/>
        <v>7681624</v>
      </c>
      <c r="Q5021" s="45">
        <f>IF(L5021=1,F5021*INDEX(Asumsi!$B$5:$B$7,MATCH(I5021,Asumsi!$A$5:$A$7,0))-H5021,0)</f>
        <v>2021480</v>
      </c>
      <c r="R5021" s="46">
        <f>MIN(G5021,INDEX(Asumsi!$C$5:$C$7,MATCH(I5021,Asumsi!$A$5:$A$7,0)))</f>
        <v>0.03</v>
      </c>
      <c r="S5021" s="43">
        <f t="shared" si="630"/>
        <v>1</v>
      </c>
      <c r="T5021" s="45">
        <f t="shared" si="631"/>
        <v>161718.40000000002</v>
      </c>
      <c r="U5021" s="45">
        <f>IF(L5021=1,F5021*INDEX(Asumsi!$B$5:$B$7,MATCH(I5021,Asumsi!$A$5:$A$7,0))-F5021*R5021,0)</f>
        <v>2183198.4</v>
      </c>
      <c r="V5021" s="45">
        <f>IF(S5021=1,U5021*(1-Asumsi!$B$10),U5021)</f>
        <v>2074038.4799999997</v>
      </c>
    </row>
    <row r="5022" spans="1:22" x14ac:dyDescent="0.35">
      <c r="A5022" s="43">
        <v>58981</v>
      </c>
      <c r="B5022" s="43" t="s">
        <v>202</v>
      </c>
      <c r="C5022" s="43" t="s">
        <v>952</v>
      </c>
      <c r="D5022" s="44">
        <v>40574</v>
      </c>
      <c r="E5022" s="43">
        <v>28</v>
      </c>
      <c r="F5022" s="43">
        <v>2525500</v>
      </c>
      <c r="G5022" s="43">
        <v>7.0000000000000007E-2</v>
      </c>
      <c r="H5022" s="43">
        <v>176785</v>
      </c>
      <c r="I5022" s="43" t="s">
        <v>76</v>
      </c>
      <c r="J5022" s="43" t="s">
        <v>141</v>
      </c>
      <c r="K5022" s="43">
        <f t="shared" si="624"/>
        <v>2011</v>
      </c>
      <c r="L5022" s="43">
        <f t="shared" si="625"/>
        <v>1</v>
      </c>
      <c r="M5022" s="43">
        <f t="shared" si="626"/>
        <v>0</v>
      </c>
      <c r="N5022" s="43">
        <f t="shared" si="627"/>
        <v>1</v>
      </c>
      <c r="O5022" s="43" t="str">
        <f t="shared" si="628"/>
        <v>D: 7%+</v>
      </c>
      <c r="P5022" s="45">
        <f t="shared" si="629"/>
        <v>2348715</v>
      </c>
      <c r="Q5022" s="45">
        <f>IF(L5022=1,F5022*INDEX(Asumsi!$B$5:$B$7,MATCH(I5022,Asumsi!$A$5:$A$7,0))-H5022,0)</f>
        <v>580865</v>
      </c>
      <c r="R5022" s="46">
        <f>MIN(G5022,INDEX(Asumsi!$C$5:$C$7,MATCH(I5022,Asumsi!$A$5:$A$7,0)))</f>
        <v>0.05</v>
      </c>
      <c r="S5022" s="43">
        <f t="shared" si="630"/>
        <v>1</v>
      </c>
      <c r="T5022" s="45">
        <f t="shared" si="631"/>
        <v>50510.000000000007</v>
      </c>
      <c r="U5022" s="45">
        <f>IF(L5022=1,F5022*INDEX(Asumsi!$B$5:$B$7,MATCH(I5022,Asumsi!$A$5:$A$7,0))-F5022*R5022,0)</f>
        <v>631375</v>
      </c>
      <c r="V5022" s="45">
        <f>IF(S5022=1,U5022*(1-Asumsi!$B$10),U5022)</f>
        <v>599806.25</v>
      </c>
    </row>
    <row r="5023" spans="1:22" x14ac:dyDescent="0.35">
      <c r="A5023" s="43">
        <v>59686</v>
      </c>
      <c r="B5023" s="43" t="s">
        <v>202</v>
      </c>
      <c r="C5023" s="43" t="s">
        <v>953</v>
      </c>
      <c r="D5023" s="44">
        <v>40610</v>
      </c>
      <c r="E5023" s="43">
        <v>41</v>
      </c>
      <c r="F5023" s="43">
        <v>486740</v>
      </c>
      <c r="G5023" s="43">
        <v>0.01</v>
      </c>
      <c r="H5023" s="43">
        <v>4867</v>
      </c>
      <c r="I5023" s="43" t="s">
        <v>76</v>
      </c>
      <c r="J5023" s="43" t="s">
        <v>138</v>
      </c>
      <c r="K5023" s="43">
        <f t="shared" si="624"/>
        <v>2011</v>
      </c>
      <c r="L5023" s="43">
        <f t="shared" si="625"/>
        <v>1</v>
      </c>
      <c r="M5023" s="43">
        <f t="shared" si="626"/>
        <v>0</v>
      </c>
      <c r="N5023" s="43">
        <f t="shared" si="627"/>
        <v>1</v>
      </c>
      <c r="O5023" s="43" t="str">
        <f t="shared" si="628"/>
        <v>B: 1-3%</v>
      </c>
      <c r="P5023" s="45">
        <f t="shared" si="629"/>
        <v>481873</v>
      </c>
      <c r="Q5023" s="45">
        <f>IF(L5023=1,F5023*INDEX(Asumsi!$B$5:$B$7,MATCH(I5023,Asumsi!$A$5:$A$7,0))-H5023,0)</f>
        <v>141155</v>
      </c>
      <c r="R5023" s="46">
        <f>MIN(G5023,INDEX(Asumsi!$C$5:$C$7,MATCH(I5023,Asumsi!$A$5:$A$7,0)))</f>
        <v>0.01</v>
      </c>
      <c r="S5023" s="43">
        <f t="shared" si="630"/>
        <v>0</v>
      </c>
      <c r="T5023" s="45">
        <f t="shared" si="631"/>
        <v>0</v>
      </c>
      <c r="U5023" s="45">
        <f>IF(L5023=1,F5023*INDEX(Asumsi!$B$5:$B$7,MATCH(I5023,Asumsi!$A$5:$A$7,0))-F5023*R5023,0)</f>
        <v>141154.6</v>
      </c>
      <c r="V5023" s="45">
        <f>IF(S5023=1,U5023*(1-Asumsi!$B$10),U5023)</f>
        <v>141154.6</v>
      </c>
    </row>
    <row r="5024" spans="1:22" x14ac:dyDescent="0.35">
      <c r="A5024" s="43">
        <v>6791</v>
      </c>
      <c r="B5024" s="43" t="s">
        <v>202</v>
      </c>
      <c r="C5024" s="43" t="s">
        <v>691</v>
      </c>
      <c r="D5024" s="44">
        <v>40575</v>
      </c>
      <c r="E5024" s="43">
        <v>14</v>
      </c>
      <c r="F5024" s="43">
        <v>1460660</v>
      </c>
      <c r="G5024" s="43">
        <v>0.1</v>
      </c>
      <c r="H5024" s="43">
        <v>146066</v>
      </c>
      <c r="I5024" s="43" t="s">
        <v>77</v>
      </c>
      <c r="J5024" s="43" t="s">
        <v>134</v>
      </c>
      <c r="K5024" s="43">
        <f t="shared" si="624"/>
        <v>2011</v>
      </c>
      <c r="L5024" s="43">
        <f t="shared" si="625"/>
        <v>1</v>
      </c>
      <c r="M5024" s="43">
        <f t="shared" si="626"/>
        <v>0</v>
      </c>
      <c r="N5024" s="43">
        <f t="shared" si="627"/>
        <v>1</v>
      </c>
      <c r="O5024" s="43" t="str">
        <f t="shared" si="628"/>
        <v>D: 7%+</v>
      </c>
      <c r="P5024" s="45">
        <f t="shared" si="629"/>
        <v>1314594</v>
      </c>
      <c r="Q5024" s="45">
        <f>IF(L5024=1,F5024*INDEX(Asumsi!$B$5:$B$7,MATCH(I5024,Asumsi!$A$5:$A$7,0))-H5024,0)</f>
        <v>292132</v>
      </c>
      <c r="R5024" s="46">
        <f>MIN(G5024,INDEX(Asumsi!$C$5:$C$7,MATCH(I5024,Asumsi!$A$5:$A$7,0)))</f>
        <v>0.05</v>
      </c>
      <c r="S5024" s="43">
        <f t="shared" si="630"/>
        <v>1</v>
      </c>
      <c r="T5024" s="45">
        <f t="shared" si="631"/>
        <v>73033</v>
      </c>
      <c r="U5024" s="45">
        <f>IF(L5024=1,F5024*INDEX(Asumsi!$B$5:$B$7,MATCH(I5024,Asumsi!$A$5:$A$7,0))-F5024*R5024,0)</f>
        <v>365165</v>
      </c>
      <c r="V5024" s="45">
        <f>IF(S5024=1,U5024*(1-Asumsi!$B$10),U5024)</f>
        <v>346906.75</v>
      </c>
    </row>
    <row r="5025" spans="1:22" x14ac:dyDescent="0.35">
      <c r="A5025" s="43">
        <v>9895</v>
      </c>
      <c r="B5025" s="43" t="s">
        <v>209</v>
      </c>
      <c r="C5025" s="43" t="s">
        <v>424</v>
      </c>
      <c r="D5025" s="44">
        <v>40288</v>
      </c>
      <c r="E5025" s="43">
        <v>9</v>
      </c>
      <c r="F5025" s="43">
        <v>109580</v>
      </c>
      <c r="G5025" s="43">
        <v>0.05</v>
      </c>
      <c r="H5025" s="43">
        <v>5479</v>
      </c>
      <c r="I5025" s="43" t="s">
        <v>76</v>
      </c>
      <c r="J5025" s="43" t="s">
        <v>147</v>
      </c>
      <c r="K5025" s="43">
        <f t="shared" si="624"/>
        <v>2010</v>
      </c>
      <c r="L5025" s="43">
        <f t="shared" si="625"/>
        <v>0</v>
      </c>
      <c r="M5025" s="43">
        <f t="shared" si="626"/>
        <v>1</v>
      </c>
      <c r="N5025" s="43">
        <f t="shared" si="627"/>
        <v>1</v>
      </c>
      <c r="O5025" s="43" t="str">
        <f t="shared" si="628"/>
        <v>C: 4-6%</v>
      </c>
      <c r="P5025" s="45">
        <f t="shared" si="629"/>
        <v>0</v>
      </c>
      <c r="Q5025" s="45">
        <f>IF(L5025=1,F5025*INDEX(Asumsi!$B$5:$B$7,MATCH(I5025,Asumsi!$A$5:$A$7,0))-H5025,0)</f>
        <v>0</v>
      </c>
      <c r="R5025" s="46">
        <f>MIN(G5025,INDEX(Asumsi!$C$5:$C$7,MATCH(I5025,Asumsi!$A$5:$A$7,0)))</f>
        <v>0.05</v>
      </c>
      <c r="S5025" s="43">
        <f t="shared" si="630"/>
        <v>0</v>
      </c>
      <c r="T5025" s="45">
        <f t="shared" si="631"/>
        <v>0</v>
      </c>
      <c r="U5025" s="45">
        <f>IF(L5025=1,F5025*INDEX(Asumsi!$B$5:$B$7,MATCH(I5025,Asumsi!$A$5:$A$7,0))-F5025*R5025,0)</f>
        <v>0</v>
      </c>
      <c r="V5025" s="45">
        <f>IF(S5025=1,U5025*(1-Asumsi!$B$10),U5025)</f>
        <v>0</v>
      </c>
    </row>
    <row r="5026" spans="1:22" x14ac:dyDescent="0.35">
      <c r="A5026" s="43">
        <v>11846</v>
      </c>
      <c r="B5026" s="43" t="s">
        <v>202</v>
      </c>
      <c r="C5026" s="43" t="s">
        <v>955</v>
      </c>
      <c r="D5026" s="44">
        <v>40288</v>
      </c>
      <c r="E5026" s="43">
        <v>49</v>
      </c>
      <c r="F5026" s="43">
        <v>14639700</v>
      </c>
      <c r="G5026" s="43">
        <v>0.03</v>
      </c>
      <c r="H5026" s="43">
        <v>439191</v>
      </c>
      <c r="I5026" s="43" t="s">
        <v>77</v>
      </c>
      <c r="J5026" s="43" t="s">
        <v>142</v>
      </c>
      <c r="K5026" s="43">
        <f t="shared" si="624"/>
        <v>2010</v>
      </c>
      <c r="L5026" s="43">
        <f t="shared" si="625"/>
        <v>1</v>
      </c>
      <c r="M5026" s="43">
        <f t="shared" si="626"/>
        <v>0</v>
      </c>
      <c r="N5026" s="43">
        <f t="shared" si="627"/>
        <v>1</v>
      </c>
      <c r="O5026" s="43" t="str">
        <f t="shared" si="628"/>
        <v>B: 1-3%</v>
      </c>
      <c r="P5026" s="45">
        <f t="shared" si="629"/>
        <v>14200509</v>
      </c>
      <c r="Q5026" s="45">
        <f>IF(L5026=1,F5026*INDEX(Asumsi!$B$5:$B$7,MATCH(I5026,Asumsi!$A$5:$A$7,0))-H5026,0)</f>
        <v>3952719</v>
      </c>
      <c r="R5026" s="46">
        <f>MIN(G5026,INDEX(Asumsi!$C$5:$C$7,MATCH(I5026,Asumsi!$A$5:$A$7,0)))</f>
        <v>0.03</v>
      </c>
      <c r="S5026" s="43">
        <f t="shared" si="630"/>
        <v>0</v>
      </c>
      <c r="T5026" s="45">
        <f t="shared" si="631"/>
        <v>0</v>
      </c>
      <c r="U5026" s="45">
        <f>IF(L5026=1,F5026*INDEX(Asumsi!$B$5:$B$7,MATCH(I5026,Asumsi!$A$5:$A$7,0))-F5026*R5026,0)</f>
        <v>3952719</v>
      </c>
      <c r="V5026" s="45">
        <f>IF(S5026=1,U5026*(1-Asumsi!$B$10),U5026)</f>
        <v>3952719</v>
      </c>
    </row>
    <row r="5027" spans="1:22" x14ac:dyDescent="0.35">
      <c r="A5027" s="43">
        <v>12450</v>
      </c>
      <c r="B5027" s="43" t="s">
        <v>202</v>
      </c>
      <c r="C5027" s="43" t="s">
        <v>691</v>
      </c>
      <c r="D5027" s="44">
        <v>39884</v>
      </c>
      <c r="E5027" s="43">
        <v>15</v>
      </c>
      <c r="F5027" s="43">
        <v>2292820</v>
      </c>
      <c r="G5027" s="43">
        <v>0</v>
      </c>
      <c r="H5027" s="43">
        <v>0</v>
      </c>
      <c r="I5027" s="43" t="s">
        <v>77</v>
      </c>
      <c r="J5027" s="43" t="s">
        <v>142</v>
      </c>
      <c r="K5027" s="43">
        <f t="shared" si="624"/>
        <v>2009</v>
      </c>
      <c r="L5027" s="43">
        <f t="shared" si="625"/>
        <v>1</v>
      </c>
      <c r="M5027" s="43">
        <f t="shared" si="626"/>
        <v>0</v>
      </c>
      <c r="N5027" s="43">
        <f t="shared" si="627"/>
        <v>1</v>
      </c>
      <c r="O5027" s="43" t="str">
        <f t="shared" si="628"/>
        <v>A: 0%</v>
      </c>
      <c r="P5027" s="45">
        <f t="shared" si="629"/>
        <v>2292820</v>
      </c>
      <c r="Q5027" s="45">
        <f>IF(L5027=1,F5027*INDEX(Asumsi!$B$5:$B$7,MATCH(I5027,Asumsi!$A$5:$A$7,0))-H5027,0)</f>
        <v>687846</v>
      </c>
      <c r="R5027" s="46">
        <f>MIN(G5027,INDEX(Asumsi!$C$5:$C$7,MATCH(I5027,Asumsi!$A$5:$A$7,0)))</f>
        <v>0</v>
      </c>
      <c r="S5027" s="43">
        <f t="shared" si="630"/>
        <v>0</v>
      </c>
      <c r="T5027" s="45">
        <f t="shared" si="631"/>
        <v>0</v>
      </c>
      <c r="U5027" s="45">
        <f>IF(L5027=1,F5027*INDEX(Asumsi!$B$5:$B$7,MATCH(I5027,Asumsi!$A$5:$A$7,0))-F5027*R5027,0)</f>
        <v>687846</v>
      </c>
      <c r="V5027" s="45">
        <f>IF(S5027=1,U5027*(1-Asumsi!$B$10),U5027)</f>
        <v>687846</v>
      </c>
    </row>
    <row r="5028" spans="1:22" x14ac:dyDescent="0.35">
      <c r="A5028" s="43">
        <v>16518</v>
      </c>
      <c r="B5028" s="43" t="s">
        <v>202</v>
      </c>
      <c r="C5028" s="43" t="s">
        <v>955</v>
      </c>
      <c r="D5028" s="44">
        <v>41181</v>
      </c>
      <c r="E5028" s="43">
        <v>4</v>
      </c>
      <c r="F5028" s="43">
        <v>160580</v>
      </c>
      <c r="G5028" s="43">
        <v>0.03</v>
      </c>
      <c r="H5028" s="43">
        <v>4817</v>
      </c>
      <c r="I5028" s="43" t="s">
        <v>76</v>
      </c>
      <c r="J5028" s="43" t="s">
        <v>145</v>
      </c>
      <c r="K5028" s="43">
        <f t="shared" si="624"/>
        <v>2012</v>
      </c>
      <c r="L5028" s="43">
        <f t="shared" si="625"/>
        <v>1</v>
      </c>
      <c r="M5028" s="43">
        <f t="shared" si="626"/>
        <v>0</v>
      </c>
      <c r="N5028" s="43">
        <f t="shared" si="627"/>
        <v>1</v>
      </c>
      <c r="O5028" s="43" t="str">
        <f t="shared" si="628"/>
        <v>B: 1-3%</v>
      </c>
      <c r="P5028" s="45">
        <f t="shared" si="629"/>
        <v>155763</v>
      </c>
      <c r="Q5028" s="45">
        <f>IF(L5028=1,F5028*INDEX(Asumsi!$B$5:$B$7,MATCH(I5028,Asumsi!$A$5:$A$7,0))-H5028,0)</f>
        <v>43357</v>
      </c>
      <c r="R5028" s="46">
        <f>MIN(G5028,INDEX(Asumsi!$C$5:$C$7,MATCH(I5028,Asumsi!$A$5:$A$7,0)))</f>
        <v>0.03</v>
      </c>
      <c r="S5028" s="43">
        <f t="shared" si="630"/>
        <v>0</v>
      </c>
      <c r="T5028" s="45">
        <f t="shared" si="631"/>
        <v>0</v>
      </c>
      <c r="U5028" s="45">
        <f>IF(L5028=1,F5028*INDEX(Asumsi!$B$5:$B$7,MATCH(I5028,Asumsi!$A$5:$A$7,0))-F5028*R5028,0)</f>
        <v>43356.6</v>
      </c>
      <c r="V5028" s="45">
        <f>IF(S5028=1,U5028*(1-Asumsi!$B$10),U5028)</f>
        <v>43356.6</v>
      </c>
    </row>
    <row r="5029" spans="1:22" x14ac:dyDescent="0.35">
      <c r="A5029" s="43">
        <v>17860</v>
      </c>
      <c r="B5029" s="43" t="s">
        <v>202</v>
      </c>
      <c r="C5029" s="43" t="s">
        <v>424</v>
      </c>
      <c r="D5029" s="44">
        <v>40639</v>
      </c>
      <c r="E5029" s="43">
        <v>16</v>
      </c>
      <c r="F5029" s="43">
        <v>278000</v>
      </c>
      <c r="G5029" s="43">
        <v>0.05</v>
      </c>
      <c r="H5029" s="43">
        <v>13900</v>
      </c>
      <c r="I5029" s="43" t="s">
        <v>76</v>
      </c>
      <c r="J5029" s="43" t="s">
        <v>141</v>
      </c>
      <c r="K5029" s="43">
        <f t="shared" si="624"/>
        <v>2011</v>
      </c>
      <c r="L5029" s="43">
        <f t="shared" si="625"/>
        <v>1</v>
      </c>
      <c r="M5029" s="43">
        <f t="shared" si="626"/>
        <v>0</v>
      </c>
      <c r="N5029" s="43">
        <f t="shared" si="627"/>
        <v>1</v>
      </c>
      <c r="O5029" s="43" t="str">
        <f t="shared" si="628"/>
        <v>C: 4-6%</v>
      </c>
      <c r="P5029" s="45">
        <f t="shared" si="629"/>
        <v>264100</v>
      </c>
      <c r="Q5029" s="45">
        <f>IF(L5029=1,F5029*INDEX(Asumsi!$B$5:$B$7,MATCH(I5029,Asumsi!$A$5:$A$7,0))-H5029,0)</f>
        <v>69500</v>
      </c>
      <c r="R5029" s="46">
        <f>MIN(G5029,INDEX(Asumsi!$C$5:$C$7,MATCH(I5029,Asumsi!$A$5:$A$7,0)))</f>
        <v>0.05</v>
      </c>
      <c r="S5029" s="43">
        <f t="shared" si="630"/>
        <v>0</v>
      </c>
      <c r="T5029" s="45">
        <f t="shared" si="631"/>
        <v>0</v>
      </c>
      <c r="U5029" s="45">
        <f>IF(L5029=1,F5029*INDEX(Asumsi!$B$5:$B$7,MATCH(I5029,Asumsi!$A$5:$A$7,0))-F5029*R5029,0)</f>
        <v>69500</v>
      </c>
      <c r="V5029" s="45">
        <f>IF(S5029=1,U5029*(1-Asumsi!$B$10),U5029)</f>
        <v>69500</v>
      </c>
    </row>
    <row r="5030" spans="1:22" x14ac:dyDescent="0.35">
      <c r="A5030" s="43">
        <v>17952</v>
      </c>
      <c r="B5030" s="43" t="s">
        <v>202</v>
      </c>
      <c r="C5030" s="43" t="s">
        <v>955</v>
      </c>
      <c r="D5030" s="44">
        <v>40462</v>
      </c>
      <c r="E5030" s="43">
        <v>28</v>
      </c>
      <c r="F5030" s="43">
        <v>860260</v>
      </c>
      <c r="G5030" s="43">
        <v>0.02</v>
      </c>
      <c r="H5030" s="43">
        <v>17205</v>
      </c>
      <c r="I5030" s="43" t="s">
        <v>76</v>
      </c>
      <c r="J5030" s="43" t="s">
        <v>141</v>
      </c>
      <c r="K5030" s="43">
        <f t="shared" si="624"/>
        <v>2010</v>
      </c>
      <c r="L5030" s="43">
        <f t="shared" si="625"/>
        <v>1</v>
      </c>
      <c r="M5030" s="43">
        <f t="shared" si="626"/>
        <v>0</v>
      </c>
      <c r="N5030" s="43">
        <f t="shared" si="627"/>
        <v>1</v>
      </c>
      <c r="O5030" s="43" t="str">
        <f t="shared" si="628"/>
        <v>B: 1-3%</v>
      </c>
      <c r="P5030" s="45">
        <f t="shared" si="629"/>
        <v>843055</v>
      </c>
      <c r="Q5030" s="45">
        <f>IF(L5030=1,F5030*INDEX(Asumsi!$B$5:$B$7,MATCH(I5030,Asumsi!$A$5:$A$7,0))-H5030,0)</f>
        <v>240873</v>
      </c>
      <c r="R5030" s="46">
        <f>MIN(G5030,INDEX(Asumsi!$C$5:$C$7,MATCH(I5030,Asumsi!$A$5:$A$7,0)))</f>
        <v>0.02</v>
      </c>
      <c r="S5030" s="43">
        <f t="shared" si="630"/>
        <v>0</v>
      </c>
      <c r="T5030" s="45">
        <f t="shared" si="631"/>
        <v>0</v>
      </c>
      <c r="U5030" s="45">
        <f>IF(L5030=1,F5030*INDEX(Asumsi!$B$5:$B$7,MATCH(I5030,Asumsi!$A$5:$A$7,0))-F5030*R5030,0)</f>
        <v>240872.8</v>
      </c>
      <c r="V5030" s="45">
        <f>IF(S5030=1,U5030*(1-Asumsi!$B$10),U5030)</f>
        <v>240872.8</v>
      </c>
    </row>
    <row r="5031" spans="1:22" x14ac:dyDescent="0.35">
      <c r="A5031" s="43">
        <v>18596</v>
      </c>
      <c r="B5031" s="43" t="s">
        <v>202</v>
      </c>
      <c r="C5031" s="43" t="s">
        <v>424</v>
      </c>
      <c r="D5031" s="44">
        <v>41184</v>
      </c>
      <c r="E5031" s="43">
        <v>42</v>
      </c>
      <c r="F5031" s="43">
        <v>9835380</v>
      </c>
      <c r="G5031" s="43">
        <v>0.02</v>
      </c>
      <c r="H5031" s="43">
        <v>196708</v>
      </c>
      <c r="I5031" s="43" t="s">
        <v>75</v>
      </c>
      <c r="J5031" s="43" t="s">
        <v>135</v>
      </c>
      <c r="K5031" s="43">
        <f t="shared" si="624"/>
        <v>2012</v>
      </c>
      <c r="L5031" s="43">
        <f t="shared" si="625"/>
        <v>1</v>
      </c>
      <c r="M5031" s="43">
        <f t="shared" si="626"/>
        <v>0</v>
      </c>
      <c r="N5031" s="43">
        <f t="shared" si="627"/>
        <v>1</v>
      </c>
      <c r="O5031" s="43" t="str">
        <f t="shared" si="628"/>
        <v>B: 1-3%</v>
      </c>
      <c r="P5031" s="45">
        <f t="shared" si="629"/>
        <v>9638672</v>
      </c>
      <c r="Q5031" s="45">
        <f>IF(L5031=1,F5031*INDEX(Asumsi!$B$5:$B$7,MATCH(I5031,Asumsi!$A$5:$A$7,0))-H5031,0)</f>
        <v>2753906</v>
      </c>
      <c r="R5031" s="46">
        <f>MIN(G5031,INDEX(Asumsi!$C$5:$C$7,MATCH(I5031,Asumsi!$A$5:$A$7,0)))</f>
        <v>0.02</v>
      </c>
      <c r="S5031" s="43">
        <f t="shared" si="630"/>
        <v>0</v>
      </c>
      <c r="T5031" s="45">
        <f t="shared" si="631"/>
        <v>0</v>
      </c>
      <c r="U5031" s="45">
        <f>IF(L5031=1,F5031*INDEX(Asumsi!$B$5:$B$7,MATCH(I5031,Asumsi!$A$5:$A$7,0))-F5031*R5031,0)</f>
        <v>2753906.4</v>
      </c>
      <c r="V5031" s="45">
        <f>IF(S5031=1,U5031*(1-Asumsi!$B$10),U5031)</f>
        <v>2753906.4</v>
      </c>
    </row>
    <row r="5032" spans="1:22" x14ac:dyDescent="0.35">
      <c r="A5032" s="43">
        <v>21410</v>
      </c>
      <c r="B5032" s="43" t="s">
        <v>202</v>
      </c>
      <c r="C5032" s="43" t="s">
        <v>691</v>
      </c>
      <c r="D5032" s="44">
        <v>41030</v>
      </c>
      <c r="E5032" s="43">
        <v>16</v>
      </c>
      <c r="F5032" s="43">
        <v>4203180</v>
      </c>
      <c r="G5032" s="43">
        <v>0.01</v>
      </c>
      <c r="H5032" s="43">
        <v>42032</v>
      </c>
      <c r="I5032" s="43" t="s">
        <v>76</v>
      </c>
      <c r="J5032" s="43" t="s">
        <v>141</v>
      </c>
      <c r="K5032" s="43">
        <f t="shared" si="624"/>
        <v>2012</v>
      </c>
      <c r="L5032" s="43">
        <f t="shared" si="625"/>
        <v>1</v>
      </c>
      <c r="M5032" s="43">
        <f t="shared" si="626"/>
        <v>0</v>
      </c>
      <c r="N5032" s="43">
        <f t="shared" si="627"/>
        <v>1</v>
      </c>
      <c r="O5032" s="43" t="str">
        <f t="shared" si="628"/>
        <v>B: 1-3%</v>
      </c>
      <c r="P5032" s="45">
        <f t="shared" si="629"/>
        <v>4161148</v>
      </c>
      <c r="Q5032" s="45">
        <f>IF(L5032=1,F5032*INDEX(Asumsi!$B$5:$B$7,MATCH(I5032,Asumsi!$A$5:$A$7,0))-H5032,0)</f>
        <v>1218922</v>
      </c>
      <c r="R5032" s="46">
        <f>MIN(G5032,INDEX(Asumsi!$C$5:$C$7,MATCH(I5032,Asumsi!$A$5:$A$7,0)))</f>
        <v>0.01</v>
      </c>
      <c r="S5032" s="43">
        <f t="shared" si="630"/>
        <v>0</v>
      </c>
      <c r="T5032" s="45">
        <f t="shared" si="631"/>
        <v>0</v>
      </c>
      <c r="U5032" s="45">
        <f>IF(L5032=1,F5032*INDEX(Asumsi!$B$5:$B$7,MATCH(I5032,Asumsi!$A$5:$A$7,0))-F5032*R5032,0)</f>
        <v>1218922.2</v>
      </c>
      <c r="V5032" s="45">
        <f>IF(S5032=1,U5032*(1-Asumsi!$B$10),U5032)</f>
        <v>1218922.2</v>
      </c>
    </row>
    <row r="5033" spans="1:22" x14ac:dyDescent="0.35">
      <c r="A5033" s="43">
        <v>22563</v>
      </c>
      <c r="B5033" s="43" t="s">
        <v>202</v>
      </c>
      <c r="C5033" s="43" t="s">
        <v>956</v>
      </c>
      <c r="D5033" s="44">
        <v>41049</v>
      </c>
      <c r="E5033" s="43">
        <v>32</v>
      </c>
      <c r="F5033" s="43">
        <v>503020</v>
      </c>
      <c r="G5033" s="43">
        <v>0.06</v>
      </c>
      <c r="H5033" s="43">
        <v>30181</v>
      </c>
      <c r="I5033" s="43" t="s">
        <v>75</v>
      </c>
      <c r="J5033" s="43" t="s">
        <v>144</v>
      </c>
      <c r="K5033" s="43">
        <f t="shared" si="624"/>
        <v>2012</v>
      </c>
      <c r="L5033" s="43">
        <f t="shared" si="625"/>
        <v>1</v>
      </c>
      <c r="M5033" s="43">
        <f t="shared" si="626"/>
        <v>0</v>
      </c>
      <c r="N5033" s="43">
        <f t="shared" si="627"/>
        <v>1</v>
      </c>
      <c r="O5033" s="43" t="str">
        <f t="shared" si="628"/>
        <v>C: 4-6%</v>
      </c>
      <c r="P5033" s="45">
        <f t="shared" si="629"/>
        <v>472839</v>
      </c>
      <c r="Q5033" s="45">
        <f>IF(L5033=1,F5033*INDEX(Asumsi!$B$5:$B$7,MATCH(I5033,Asumsi!$A$5:$A$7,0))-H5033,0)</f>
        <v>120725</v>
      </c>
      <c r="R5033" s="46">
        <f>MIN(G5033,INDEX(Asumsi!$C$5:$C$7,MATCH(I5033,Asumsi!$A$5:$A$7,0)))</f>
        <v>0.03</v>
      </c>
      <c r="S5033" s="43">
        <f t="shared" si="630"/>
        <v>1</v>
      </c>
      <c r="T5033" s="45">
        <f t="shared" si="631"/>
        <v>15090.599999999999</v>
      </c>
      <c r="U5033" s="45">
        <f>IF(L5033=1,F5033*INDEX(Asumsi!$B$5:$B$7,MATCH(I5033,Asumsi!$A$5:$A$7,0))-F5033*R5033,0)</f>
        <v>135815.4</v>
      </c>
      <c r="V5033" s="45">
        <f>IF(S5033=1,U5033*(1-Asumsi!$B$10),U5033)</f>
        <v>129024.62999999999</v>
      </c>
    </row>
    <row r="5034" spans="1:22" x14ac:dyDescent="0.35">
      <c r="A5034" s="43">
        <v>26688</v>
      </c>
      <c r="B5034" s="43" t="s">
        <v>202</v>
      </c>
      <c r="C5034" s="43" t="s">
        <v>956</v>
      </c>
      <c r="D5034" s="44">
        <v>40408</v>
      </c>
      <c r="E5034" s="43">
        <v>21</v>
      </c>
      <c r="F5034" s="43">
        <v>848260</v>
      </c>
      <c r="G5034" s="43">
        <v>0.06</v>
      </c>
      <c r="H5034" s="43">
        <v>50896</v>
      </c>
      <c r="I5034" s="43" t="s">
        <v>76</v>
      </c>
      <c r="J5034" s="43" t="s">
        <v>141</v>
      </c>
      <c r="K5034" s="43">
        <f t="shared" si="624"/>
        <v>2010</v>
      </c>
      <c r="L5034" s="43">
        <f t="shared" si="625"/>
        <v>1</v>
      </c>
      <c r="M5034" s="43">
        <f t="shared" si="626"/>
        <v>0</v>
      </c>
      <c r="N5034" s="43">
        <f t="shared" si="627"/>
        <v>1</v>
      </c>
      <c r="O5034" s="43" t="str">
        <f t="shared" si="628"/>
        <v>C: 4-6%</v>
      </c>
      <c r="P5034" s="45">
        <f t="shared" si="629"/>
        <v>797364</v>
      </c>
      <c r="Q5034" s="45">
        <f>IF(L5034=1,F5034*INDEX(Asumsi!$B$5:$B$7,MATCH(I5034,Asumsi!$A$5:$A$7,0))-H5034,0)</f>
        <v>203582</v>
      </c>
      <c r="R5034" s="46">
        <f>MIN(G5034,INDEX(Asumsi!$C$5:$C$7,MATCH(I5034,Asumsi!$A$5:$A$7,0)))</f>
        <v>0.05</v>
      </c>
      <c r="S5034" s="43">
        <f t="shared" si="630"/>
        <v>1</v>
      </c>
      <c r="T5034" s="45">
        <f t="shared" si="631"/>
        <v>8482.5999999999949</v>
      </c>
      <c r="U5034" s="45">
        <f>IF(L5034=1,F5034*INDEX(Asumsi!$B$5:$B$7,MATCH(I5034,Asumsi!$A$5:$A$7,0))-F5034*R5034,0)</f>
        <v>212065</v>
      </c>
      <c r="V5034" s="45">
        <f>IF(S5034=1,U5034*(1-Asumsi!$B$10),U5034)</f>
        <v>201461.75</v>
      </c>
    </row>
    <row r="5035" spans="1:22" x14ac:dyDescent="0.35">
      <c r="A5035" s="43">
        <v>26881</v>
      </c>
      <c r="B5035" s="43" t="s">
        <v>209</v>
      </c>
      <c r="C5035" s="43" t="s">
        <v>955</v>
      </c>
      <c r="D5035" s="44">
        <v>40026</v>
      </c>
      <c r="E5035" s="43">
        <v>26</v>
      </c>
      <c r="F5035" s="43">
        <v>21385940</v>
      </c>
      <c r="G5035" s="43">
        <v>0.05</v>
      </c>
      <c r="H5035" s="43">
        <v>1069297</v>
      </c>
      <c r="I5035" s="43" t="s">
        <v>75</v>
      </c>
      <c r="J5035" s="43" t="s">
        <v>136</v>
      </c>
      <c r="K5035" s="43">
        <f t="shared" si="624"/>
        <v>2009</v>
      </c>
      <c r="L5035" s="43">
        <f t="shared" si="625"/>
        <v>0</v>
      </c>
      <c r="M5035" s="43">
        <f t="shared" si="626"/>
        <v>1</v>
      </c>
      <c r="N5035" s="43">
        <f t="shared" si="627"/>
        <v>1</v>
      </c>
      <c r="O5035" s="43" t="str">
        <f t="shared" si="628"/>
        <v>C: 4-6%</v>
      </c>
      <c r="P5035" s="45">
        <f t="shared" si="629"/>
        <v>0</v>
      </c>
      <c r="Q5035" s="45">
        <f>IF(L5035=1,F5035*INDEX(Asumsi!$B$5:$B$7,MATCH(I5035,Asumsi!$A$5:$A$7,0))-H5035,0)</f>
        <v>0</v>
      </c>
      <c r="R5035" s="46">
        <f>MIN(G5035,INDEX(Asumsi!$C$5:$C$7,MATCH(I5035,Asumsi!$A$5:$A$7,0)))</f>
        <v>0.03</v>
      </c>
      <c r="S5035" s="43">
        <f t="shared" si="630"/>
        <v>1</v>
      </c>
      <c r="T5035" s="45">
        <f t="shared" si="631"/>
        <v>0</v>
      </c>
      <c r="U5035" s="45">
        <f>IF(L5035=1,F5035*INDEX(Asumsi!$B$5:$B$7,MATCH(I5035,Asumsi!$A$5:$A$7,0))-F5035*R5035,0)</f>
        <v>0</v>
      </c>
      <c r="V5035" s="45">
        <f>IF(S5035=1,U5035*(1-Asumsi!$B$10),U5035)</f>
        <v>0</v>
      </c>
    </row>
    <row r="5036" spans="1:22" x14ac:dyDescent="0.35">
      <c r="A5036" s="43">
        <v>26887</v>
      </c>
      <c r="B5036" s="43" t="s">
        <v>202</v>
      </c>
      <c r="C5036" s="43" t="s">
        <v>424</v>
      </c>
      <c r="D5036" s="44">
        <v>40678</v>
      </c>
      <c r="E5036" s="43">
        <v>38</v>
      </c>
      <c r="F5036" s="43">
        <v>3275560</v>
      </c>
      <c r="G5036" s="43">
        <v>0.08</v>
      </c>
      <c r="H5036" s="43">
        <v>262045</v>
      </c>
      <c r="I5036" s="43" t="s">
        <v>76</v>
      </c>
      <c r="J5036" s="43" t="s">
        <v>141</v>
      </c>
      <c r="K5036" s="43">
        <f t="shared" si="624"/>
        <v>2011</v>
      </c>
      <c r="L5036" s="43">
        <f t="shared" si="625"/>
        <v>1</v>
      </c>
      <c r="M5036" s="43">
        <f t="shared" si="626"/>
        <v>0</v>
      </c>
      <c r="N5036" s="43">
        <f t="shared" si="627"/>
        <v>1</v>
      </c>
      <c r="O5036" s="43" t="str">
        <f t="shared" si="628"/>
        <v>D: 7%+</v>
      </c>
      <c r="P5036" s="45">
        <f t="shared" si="629"/>
        <v>3013515</v>
      </c>
      <c r="Q5036" s="45">
        <f>IF(L5036=1,F5036*INDEX(Asumsi!$B$5:$B$7,MATCH(I5036,Asumsi!$A$5:$A$7,0))-H5036,0)</f>
        <v>720623</v>
      </c>
      <c r="R5036" s="46">
        <f>MIN(G5036,INDEX(Asumsi!$C$5:$C$7,MATCH(I5036,Asumsi!$A$5:$A$7,0)))</f>
        <v>0.05</v>
      </c>
      <c r="S5036" s="43">
        <f t="shared" si="630"/>
        <v>1</v>
      </c>
      <c r="T5036" s="45">
        <f t="shared" si="631"/>
        <v>98266.8</v>
      </c>
      <c r="U5036" s="45">
        <f>IF(L5036=1,F5036*INDEX(Asumsi!$B$5:$B$7,MATCH(I5036,Asumsi!$A$5:$A$7,0))-F5036*R5036,0)</f>
        <v>818890</v>
      </c>
      <c r="V5036" s="45">
        <f>IF(S5036=1,U5036*(1-Asumsi!$B$10),U5036)</f>
        <v>777945.5</v>
      </c>
    </row>
    <row r="5037" spans="1:22" x14ac:dyDescent="0.35">
      <c r="A5037" s="43">
        <v>29761</v>
      </c>
      <c r="B5037" s="43" t="s">
        <v>202</v>
      </c>
      <c r="C5037" s="43" t="s">
        <v>955</v>
      </c>
      <c r="D5037" s="44">
        <v>41093</v>
      </c>
      <c r="E5037" s="43">
        <v>48</v>
      </c>
      <c r="F5037" s="43">
        <v>2926210</v>
      </c>
      <c r="G5037" s="43">
        <v>0.06</v>
      </c>
      <c r="H5037" s="43">
        <v>175573</v>
      </c>
      <c r="I5037" s="43" t="s">
        <v>77</v>
      </c>
      <c r="J5037" s="43" t="s">
        <v>137</v>
      </c>
      <c r="K5037" s="43">
        <f t="shared" si="624"/>
        <v>2012</v>
      </c>
      <c r="L5037" s="43">
        <f t="shared" si="625"/>
        <v>1</v>
      </c>
      <c r="M5037" s="43">
        <f t="shared" si="626"/>
        <v>0</v>
      </c>
      <c r="N5037" s="43">
        <f t="shared" si="627"/>
        <v>1</v>
      </c>
      <c r="O5037" s="43" t="str">
        <f t="shared" si="628"/>
        <v>C: 4-6%</v>
      </c>
      <c r="P5037" s="45">
        <f t="shared" si="629"/>
        <v>2750637</v>
      </c>
      <c r="Q5037" s="45">
        <f>IF(L5037=1,F5037*INDEX(Asumsi!$B$5:$B$7,MATCH(I5037,Asumsi!$A$5:$A$7,0))-H5037,0)</f>
        <v>702290</v>
      </c>
      <c r="R5037" s="46">
        <f>MIN(G5037,INDEX(Asumsi!$C$5:$C$7,MATCH(I5037,Asumsi!$A$5:$A$7,0)))</f>
        <v>0.05</v>
      </c>
      <c r="S5037" s="43">
        <f t="shared" si="630"/>
        <v>1</v>
      </c>
      <c r="T5037" s="45">
        <f t="shared" si="631"/>
        <v>29262.099999999984</v>
      </c>
      <c r="U5037" s="45">
        <f>IF(L5037=1,F5037*INDEX(Asumsi!$B$5:$B$7,MATCH(I5037,Asumsi!$A$5:$A$7,0))-F5037*R5037,0)</f>
        <v>731552.5</v>
      </c>
      <c r="V5037" s="45">
        <f>IF(S5037=1,U5037*(1-Asumsi!$B$10),U5037)</f>
        <v>694974.875</v>
      </c>
    </row>
    <row r="5038" spans="1:22" x14ac:dyDescent="0.35">
      <c r="A5038" s="43">
        <v>31810</v>
      </c>
      <c r="B5038" s="43" t="s">
        <v>202</v>
      </c>
      <c r="C5038" s="43" t="s">
        <v>957</v>
      </c>
      <c r="D5038" s="44">
        <v>39954</v>
      </c>
      <c r="E5038" s="43">
        <v>46</v>
      </c>
      <c r="F5038" s="43">
        <v>711100</v>
      </c>
      <c r="G5038" s="43">
        <v>0.03</v>
      </c>
      <c r="H5038" s="43">
        <v>21333</v>
      </c>
      <c r="I5038" s="43" t="s">
        <v>75</v>
      </c>
      <c r="J5038" s="43" t="s">
        <v>144</v>
      </c>
      <c r="K5038" s="43">
        <f t="shared" si="624"/>
        <v>2009</v>
      </c>
      <c r="L5038" s="43">
        <f t="shared" si="625"/>
        <v>1</v>
      </c>
      <c r="M5038" s="43">
        <f t="shared" si="626"/>
        <v>0</v>
      </c>
      <c r="N5038" s="43">
        <f t="shared" si="627"/>
        <v>1</v>
      </c>
      <c r="O5038" s="43" t="str">
        <f t="shared" si="628"/>
        <v>B: 1-3%</v>
      </c>
      <c r="P5038" s="45">
        <f t="shared" si="629"/>
        <v>689767</v>
      </c>
      <c r="Q5038" s="45">
        <f>IF(L5038=1,F5038*INDEX(Asumsi!$B$5:$B$7,MATCH(I5038,Asumsi!$A$5:$A$7,0))-H5038,0)</f>
        <v>191997</v>
      </c>
      <c r="R5038" s="46">
        <f>MIN(G5038,INDEX(Asumsi!$C$5:$C$7,MATCH(I5038,Asumsi!$A$5:$A$7,0)))</f>
        <v>0.03</v>
      </c>
      <c r="S5038" s="43">
        <f t="shared" si="630"/>
        <v>0</v>
      </c>
      <c r="T5038" s="45">
        <f t="shared" si="631"/>
        <v>0</v>
      </c>
      <c r="U5038" s="45">
        <f>IF(L5038=1,F5038*INDEX(Asumsi!$B$5:$B$7,MATCH(I5038,Asumsi!$A$5:$A$7,0))-F5038*R5038,0)</f>
        <v>191997</v>
      </c>
      <c r="V5038" s="45">
        <f>IF(S5038=1,U5038*(1-Asumsi!$B$10),U5038)</f>
        <v>191997</v>
      </c>
    </row>
    <row r="5039" spans="1:22" x14ac:dyDescent="0.35">
      <c r="A5039" s="43">
        <v>36548</v>
      </c>
      <c r="B5039" s="43" t="s">
        <v>202</v>
      </c>
      <c r="C5039" s="43" t="s">
        <v>671</v>
      </c>
      <c r="D5039" s="44">
        <v>40481</v>
      </c>
      <c r="E5039" s="43">
        <v>8</v>
      </c>
      <c r="F5039" s="43">
        <v>89980</v>
      </c>
      <c r="G5039" s="43">
        <v>0.06</v>
      </c>
      <c r="H5039" s="43">
        <v>5399</v>
      </c>
      <c r="I5039" s="43" t="s">
        <v>76</v>
      </c>
      <c r="J5039" s="43" t="s">
        <v>145</v>
      </c>
      <c r="K5039" s="43">
        <f t="shared" si="624"/>
        <v>2010</v>
      </c>
      <c r="L5039" s="43">
        <f t="shared" si="625"/>
        <v>1</v>
      </c>
      <c r="M5039" s="43">
        <f t="shared" si="626"/>
        <v>0</v>
      </c>
      <c r="N5039" s="43">
        <f t="shared" si="627"/>
        <v>1</v>
      </c>
      <c r="O5039" s="43" t="str">
        <f t="shared" si="628"/>
        <v>C: 4-6%</v>
      </c>
      <c r="P5039" s="45">
        <f t="shared" si="629"/>
        <v>84581</v>
      </c>
      <c r="Q5039" s="45">
        <f>IF(L5039=1,F5039*INDEX(Asumsi!$B$5:$B$7,MATCH(I5039,Asumsi!$A$5:$A$7,0))-H5039,0)</f>
        <v>21595</v>
      </c>
      <c r="R5039" s="46">
        <f>MIN(G5039,INDEX(Asumsi!$C$5:$C$7,MATCH(I5039,Asumsi!$A$5:$A$7,0)))</f>
        <v>0.05</v>
      </c>
      <c r="S5039" s="43">
        <f t="shared" si="630"/>
        <v>1</v>
      </c>
      <c r="T5039" s="45">
        <f t="shared" si="631"/>
        <v>899.7999999999995</v>
      </c>
      <c r="U5039" s="45">
        <f>IF(L5039=1,F5039*INDEX(Asumsi!$B$5:$B$7,MATCH(I5039,Asumsi!$A$5:$A$7,0))-F5039*R5039,0)</f>
        <v>22495</v>
      </c>
      <c r="V5039" s="45">
        <f>IF(S5039=1,U5039*(1-Asumsi!$B$10),U5039)</f>
        <v>21370.25</v>
      </c>
    </row>
    <row r="5040" spans="1:22" x14ac:dyDescent="0.35">
      <c r="A5040" s="43">
        <v>39585</v>
      </c>
      <c r="B5040" s="43" t="s">
        <v>202</v>
      </c>
      <c r="C5040" s="43" t="s">
        <v>671</v>
      </c>
      <c r="D5040" s="44">
        <v>40906</v>
      </c>
      <c r="E5040" s="43">
        <v>32</v>
      </c>
      <c r="F5040" s="43">
        <v>332340</v>
      </c>
      <c r="G5040" s="43">
        <v>0.01</v>
      </c>
      <c r="H5040" s="43">
        <v>3323</v>
      </c>
      <c r="I5040" s="43" t="s">
        <v>75</v>
      </c>
      <c r="J5040" s="43" t="s">
        <v>144</v>
      </c>
      <c r="K5040" s="43">
        <f t="shared" si="624"/>
        <v>2011</v>
      </c>
      <c r="L5040" s="43">
        <f t="shared" si="625"/>
        <v>1</v>
      </c>
      <c r="M5040" s="43">
        <f t="shared" si="626"/>
        <v>0</v>
      </c>
      <c r="N5040" s="43">
        <f t="shared" si="627"/>
        <v>1</v>
      </c>
      <c r="O5040" s="43" t="str">
        <f t="shared" si="628"/>
        <v>B: 1-3%</v>
      </c>
      <c r="P5040" s="45">
        <f t="shared" si="629"/>
        <v>329017</v>
      </c>
      <c r="Q5040" s="45">
        <f>IF(L5040=1,F5040*INDEX(Asumsi!$B$5:$B$7,MATCH(I5040,Asumsi!$A$5:$A$7,0))-H5040,0)</f>
        <v>96379</v>
      </c>
      <c r="R5040" s="46">
        <f>MIN(G5040,INDEX(Asumsi!$C$5:$C$7,MATCH(I5040,Asumsi!$A$5:$A$7,0)))</f>
        <v>0.01</v>
      </c>
      <c r="S5040" s="43">
        <f t="shared" si="630"/>
        <v>0</v>
      </c>
      <c r="T5040" s="45">
        <f t="shared" si="631"/>
        <v>0</v>
      </c>
      <c r="U5040" s="45">
        <f>IF(L5040=1,F5040*INDEX(Asumsi!$B$5:$B$7,MATCH(I5040,Asumsi!$A$5:$A$7,0))-F5040*R5040,0)</f>
        <v>96378.6</v>
      </c>
      <c r="V5040" s="45">
        <f>IF(S5040=1,U5040*(1-Asumsi!$B$10),U5040)</f>
        <v>96378.6</v>
      </c>
    </row>
    <row r="5041" spans="1:22" x14ac:dyDescent="0.35">
      <c r="A5041" s="43">
        <v>41793</v>
      </c>
      <c r="B5041" s="43" t="s">
        <v>202</v>
      </c>
      <c r="C5041" s="43" t="s">
        <v>424</v>
      </c>
      <c r="D5041" s="44">
        <v>39948</v>
      </c>
      <c r="E5041" s="43">
        <v>48</v>
      </c>
      <c r="F5041" s="43">
        <v>2573740</v>
      </c>
      <c r="G5041" s="43">
        <v>0.05</v>
      </c>
      <c r="H5041" s="43">
        <v>128687</v>
      </c>
      <c r="I5041" s="43" t="s">
        <v>75</v>
      </c>
      <c r="J5041" s="43" t="s">
        <v>144</v>
      </c>
      <c r="K5041" s="43">
        <f t="shared" si="624"/>
        <v>2009</v>
      </c>
      <c r="L5041" s="43">
        <f t="shared" si="625"/>
        <v>1</v>
      </c>
      <c r="M5041" s="43">
        <f t="shared" si="626"/>
        <v>0</v>
      </c>
      <c r="N5041" s="43">
        <f t="shared" si="627"/>
        <v>1</v>
      </c>
      <c r="O5041" s="43" t="str">
        <f t="shared" si="628"/>
        <v>C: 4-6%</v>
      </c>
      <c r="P5041" s="45">
        <f t="shared" si="629"/>
        <v>2445053</v>
      </c>
      <c r="Q5041" s="45">
        <f>IF(L5041=1,F5041*INDEX(Asumsi!$B$5:$B$7,MATCH(I5041,Asumsi!$A$5:$A$7,0))-H5041,0)</f>
        <v>643435</v>
      </c>
      <c r="R5041" s="46">
        <f>MIN(G5041,INDEX(Asumsi!$C$5:$C$7,MATCH(I5041,Asumsi!$A$5:$A$7,0)))</f>
        <v>0.03</v>
      </c>
      <c r="S5041" s="43">
        <f t="shared" si="630"/>
        <v>1</v>
      </c>
      <c r="T5041" s="45">
        <f t="shared" si="631"/>
        <v>51474.80000000001</v>
      </c>
      <c r="U5041" s="45">
        <f>IF(L5041=1,F5041*INDEX(Asumsi!$B$5:$B$7,MATCH(I5041,Asumsi!$A$5:$A$7,0))-F5041*R5041,0)</f>
        <v>694909.8</v>
      </c>
      <c r="V5041" s="45">
        <f>IF(S5041=1,U5041*(1-Asumsi!$B$10),U5041)</f>
        <v>660164.31000000006</v>
      </c>
    </row>
    <row r="5042" spans="1:22" x14ac:dyDescent="0.35">
      <c r="A5042" s="43">
        <v>42949</v>
      </c>
      <c r="B5042" s="43" t="s">
        <v>202</v>
      </c>
      <c r="C5042" s="43" t="s">
        <v>424</v>
      </c>
      <c r="D5042" s="44">
        <v>39954</v>
      </c>
      <c r="E5042" s="43">
        <v>40</v>
      </c>
      <c r="F5042" s="43">
        <v>404220</v>
      </c>
      <c r="G5042" s="43">
        <v>0.08</v>
      </c>
      <c r="H5042" s="43">
        <v>32338</v>
      </c>
      <c r="I5042" s="43" t="s">
        <v>76</v>
      </c>
      <c r="J5042" s="43" t="s">
        <v>150</v>
      </c>
      <c r="K5042" s="43">
        <f t="shared" si="624"/>
        <v>2009</v>
      </c>
      <c r="L5042" s="43">
        <f t="shared" si="625"/>
        <v>1</v>
      </c>
      <c r="M5042" s="43">
        <f t="shared" si="626"/>
        <v>0</v>
      </c>
      <c r="N5042" s="43">
        <f t="shared" si="627"/>
        <v>1</v>
      </c>
      <c r="O5042" s="43" t="str">
        <f t="shared" si="628"/>
        <v>D: 7%+</v>
      </c>
      <c r="P5042" s="45">
        <f t="shared" si="629"/>
        <v>371882</v>
      </c>
      <c r="Q5042" s="45">
        <f>IF(L5042=1,F5042*INDEX(Asumsi!$B$5:$B$7,MATCH(I5042,Asumsi!$A$5:$A$7,0))-H5042,0)</f>
        <v>88928</v>
      </c>
      <c r="R5042" s="46">
        <f>MIN(G5042,INDEX(Asumsi!$C$5:$C$7,MATCH(I5042,Asumsi!$A$5:$A$7,0)))</f>
        <v>0.05</v>
      </c>
      <c r="S5042" s="43">
        <f t="shared" si="630"/>
        <v>1</v>
      </c>
      <c r="T5042" s="45">
        <f t="shared" si="631"/>
        <v>12126.6</v>
      </c>
      <c r="U5042" s="45">
        <f>IF(L5042=1,F5042*INDEX(Asumsi!$B$5:$B$7,MATCH(I5042,Asumsi!$A$5:$A$7,0))-F5042*R5042,0)</f>
        <v>101055</v>
      </c>
      <c r="V5042" s="45">
        <f>IF(S5042=1,U5042*(1-Asumsi!$B$10),U5042)</f>
        <v>96002.25</v>
      </c>
    </row>
    <row r="5043" spans="1:22" x14ac:dyDescent="0.35">
      <c r="A5043" s="43">
        <v>43044</v>
      </c>
      <c r="B5043" s="43" t="s">
        <v>202</v>
      </c>
      <c r="C5043" s="43" t="s">
        <v>956</v>
      </c>
      <c r="D5043" s="44">
        <v>40103</v>
      </c>
      <c r="E5043" s="43">
        <v>23</v>
      </c>
      <c r="F5043" s="43">
        <v>207000</v>
      </c>
      <c r="G5043" s="43">
        <v>0.06</v>
      </c>
      <c r="H5043" s="43">
        <v>12420</v>
      </c>
      <c r="I5043" s="43" t="s">
        <v>76</v>
      </c>
      <c r="J5043" s="43" t="s">
        <v>138</v>
      </c>
      <c r="K5043" s="43">
        <f t="shared" si="624"/>
        <v>2009</v>
      </c>
      <c r="L5043" s="43">
        <f t="shared" si="625"/>
        <v>1</v>
      </c>
      <c r="M5043" s="43">
        <f t="shared" si="626"/>
        <v>0</v>
      </c>
      <c r="N5043" s="43">
        <f t="shared" si="627"/>
        <v>1</v>
      </c>
      <c r="O5043" s="43" t="str">
        <f t="shared" si="628"/>
        <v>C: 4-6%</v>
      </c>
      <c r="P5043" s="45">
        <f t="shared" si="629"/>
        <v>194580</v>
      </c>
      <c r="Q5043" s="45">
        <f>IF(L5043=1,F5043*INDEX(Asumsi!$B$5:$B$7,MATCH(I5043,Asumsi!$A$5:$A$7,0))-H5043,0)</f>
        <v>49680</v>
      </c>
      <c r="R5043" s="46">
        <f>MIN(G5043,INDEX(Asumsi!$C$5:$C$7,MATCH(I5043,Asumsi!$A$5:$A$7,0)))</f>
        <v>0.05</v>
      </c>
      <c r="S5043" s="43">
        <f t="shared" si="630"/>
        <v>1</v>
      </c>
      <c r="T5043" s="45">
        <f t="shared" si="631"/>
        <v>2069.9999999999991</v>
      </c>
      <c r="U5043" s="45">
        <f>IF(L5043=1,F5043*INDEX(Asumsi!$B$5:$B$7,MATCH(I5043,Asumsi!$A$5:$A$7,0))-F5043*R5043,0)</f>
        <v>51750</v>
      </c>
      <c r="V5043" s="45">
        <f>IF(S5043=1,U5043*(1-Asumsi!$B$10),U5043)</f>
        <v>49162.5</v>
      </c>
    </row>
    <row r="5044" spans="1:22" x14ac:dyDescent="0.35">
      <c r="A5044" s="43">
        <v>46048</v>
      </c>
      <c r="B5044" s="43" t="s">
        <v>202</v>
      </c>
      <c r="C5044" s="43" t="s">
        <v>956</v>
      </c>
      <c r="D5044" s="44">
        <v>41254</v>
      </c>
      <c r="E5044" s="43">
        <v>10</v>
      </c>
      <c r="F5044" s="43">
        <v>271540</v>
      </c>
      <c r="G5044" s="43">
        <v>0.05</v>
      </c>
      <c r="H5044" s="43">
        <v>13577</v>
      </c>
      <c r="I5044" s="43" t="s">
        <v>76</v>
      </c>
      <c r="J5044" s="43" t="s">
        <v>148</v>
      </c>
      <c r="K5044" s="43">
        <f t="shared" si="624"/>
        <v>2012</v>
      </c>
      <c r="L5044" s="43">
        <f t="shared" si="625"/>
        <v>1</v>
      </c>
      <c r="M5044" s="43">
        <f t="shared" si="626"/>
        <v>0</v>
      </c>
      <c r="N5044" s="43">
        <f t="shared" si="627"/>
        <v>1</v>
      </c>
      <c r="O5044" s="43" t="str">
        <f t="shared" si="628"/>
        <v>C: 4-6%</v>
      </c>
      <c r="P5044" s="45">
        <f t="shared" si="629"/>
        <v>257963</v>
      </c>
      <c r="Q5044" s="45">
        <f>IF(L5044=1,F5044*INDEX(Asumsi!$B$5:$B$7,MATCH(I5044,Asumsi!$A$5:$A$7,0))-H5044,0)</f>
        <v>67885</v>
      </c>
      <c r="R5044" s="46">
        <f>MIN(G5044,INDEX(Asumsi!$C$5:$C$7,MATCH(I5044,Asumsi!$A$5:$A$7,0)))</f>
        <v>0.05</v>
      </c>
      <c r="S5044" s="43">
        <f t="shared" si="630"/>
        <v>0</v>
      </c>
      <c r="T5044" s="45">
        <f t="shared" si="631"/>
        <v>0</v>
      </c>
      <c r="U5044" s="45">
        <f>IF(L5044=1,F5044*INDEX(Asumsi!$B$5:$B$7,MATCH(I5044,Asumsi!$A$5:$A$7,0))-F5044*R5044,0)</f>
        <v>67885</v>
      </c>
      <c r="V5044" s="45">
        <f>IF(S5044=1,U5044*(1-Asumsi!$B$10),U5044)</f>
        <v>67885</v>
      </c>
    </row>
    <row r="5045" spans="1:22" x14ac:dyDescent="0.35">
      <c r="A5045" s="43">
        <v>48354</v>
      </c>
      <c r="B5045" s="43" t="s">
        <v>202</v>
      </c>
      <c r="C5045" s="43" t="s">
        <v>957</v>
      </c>
      <c r="D5045" s="44">
        <v>40653</v>
      </c>
      <c r="E5045" s="43">
        <v>25</v>
      </c>
      <c r="F5045" s="43">
        <v>2774580</v>
      </c>
      <c r="G5045" s="43">
        <v>0.03</v>
      </c>
      <c r="H5045" s="43">
        <v>83237</v>
      </c>
      <c r="I5045" s="43" t="s">
        <v>76</v>
      </c>
      <c r="J5045" s="43" t="s">
        <v>145</v>
      </c>
      <c r="K5045" s="43">
        <f t="shared" si="624"/>
        <v>2011</v>
      </c>
      <c r="L5045" s="43">
        <f t="shared" si="625"/>
        <v>1</v>
      </c>
      <c r="M5045" s="43">
        <f t="shared" si="626"/>
        <v>0</v>
      </c>
      <c r="N5045" s="43">
        <f t="shared" si="627"/>
        <v>1</v>
      </c>
      <c r="O5045" s="43" t="str">
        <f t="shared" si="628"/>
        <v>B: 1-3%</v>
      </c>
      <c r="P5045" s="45">
        <f t="shared" si="629"/>
        <v>2691343</v>
      </c>
      <c r="Q5045" s="45">
        <f>IF(L5045=1,F5045*INDEX(Asumsi!$B$5:$B$7,MATCH(I5045,Asumsi!$A$5:$A$7,0))-H5045,0)</f>
        <v>749137</v>
      </c>
      <c r="R5045" s="46">
        <f>MIN(G5045,INDEX(Asumsi!$C$5:$C$7,MATCH(I5045,Asumsi!$A$5:$A$7,0)))</f>
        <v>0.03</v>
      </c>
      <c r="S5045" s="43">
        <f t="shared" si="630"/>
        <v>0</v>
      </c>
      <c r="T5045" s="45">
        <f t="shared" si="631"/>
        <v>0</v>
      </c>
      <c r="U5045" s="45">
        <f>IF(L5045=1,F5045*INDEX(Asumsi!$B$5:$B$7,MATCH(I5045,Asumsi!$A$5:$A$7,0))-F5045*R5045,0)</f>
        <v>749136.6</v>
      </c>
      <c r="V5045" s="45">
        <f>IF(S5045=1,U5045*(1-Asumsi!$B$10),U5045)</f>
        <v>749136.6</v>
      </c>
    </row>
    <row r="5046" spans="1:22" x14ac:dyDescent="0.35">
      <c r="A5046" s="43">
        <v>48416</v>
      </c>
      <c r="B5046" s="43" t="s">
        <v>202</v>
      </c>
      <c r="C5046" s="43" t="s">
        <v>955</v>
      </c>
      <c r="D5046" s="44">
        <v>40000</v>
      </c>
      <c r="E5046" s="43">
        <v>23</v>
      </c>
      <c r="F5046" s="43">
        <v>335320</v>
      </c>
      <c r="G5046" s="43">
        <v>0.01</v>
      </c>
      <c r="H5046" s="43">
        <v>3353</v>
      </c>
      <c r="I5046" s="43" t="s">
        <v>76</v>
      </c>
      <c r="J5046" s="43" t="s">
        <v>145</v>
      </c>
      <c r="K5046" s="43">
        <f t="shared" si="624"/>
        <v>2009</v>
      </c>
      <c r="L5046" s="43">
        <f t="shared" si="625"/>
        <v>1</v>
      </c>
      <c r="M5046" s="43">
        <f t="shared" si="626"/>
        <v>0</v>
      </c>
      <c r="N5046" s="43">
        <f t="shared" si="627"/>
        <v>1</v>
      </c>
      <c r="O5046" s="43" t="str">
        <f t="shared" si="628"/>
        <v>B: 1-3%</v>
      </c>
      <c r="P5046" s="45">
        <f t="shared" si="629"/>
        <v>331967</v>
      </c>
      <c r="Q5046" s="45">
        <f>IF(L5046=1,F5046*INDEX(Asumsi!$B$5:$B$7,MATCH(I5046,Asumsi!$A$5:$A$7,0))-H5046,0)</f>
        <v>97243</v>
      </c>
      <c r="R5046" s="46">
        <f>MIN(G5046,INDEX(Asumsi!$C$5:$C$7,MATCH(I5046,Asumsi!$A$5:$A$7,0)))</f>
        <v>0.01</v>
      </c>
      <c r="S5046" s="43">
        <f t="shared" si="630"/>
        <v>0</v>
      </c>
      <c r="T5046" s="45">
        <f t="shared" si="631"/>
        <v>0</v>
      </c>
      <c r="U5046" s="45">
        <f>IF(L5046=1,F5046*INDEX(Asumsi!$B$5:$B$7,MATCH(I5046,Asumsi!$A$5:$A$7,0))-F5046*R5046,0)</f>
        <v>97242.8</v>
      </c>
      <c r="V5046" s="45">
        <f>IF(S5046=1,U5046*(1-Asumsi!$B$10),U5046)</f>
        <v>97242.8</v>
      </c>
    </row>
    <row r="5047" spans="1:22" x14ac:dyDescent="0.35">
      <c r="A5047" s="43">
        <v>49798</v>
      </c>
      <c r="B5047" s="43" t="s">
        <v>202</v>
      </c>
      <c r="C5047" s="43" t="s">
        <v>957</v>
      </c>
      <c r="D5047" s="44">
        <v>41251</v>
      </c>
      <c r="E5047" s="43">
        <v>5</v>
      </c>
      <c r="F5047" s="43">
        <v>2849900</v>
      </c>
      <c r="G5047" s="43">
        <v>0.09</v>
      </c>
      <c r="H5047" s="43">
        <v>256491</v>
      </c>
      <c r="I5047" s="43" t="s">
        <v>75</v>
      </c>
      <c r="J5047" s="43" t="s">
        <v>135</v>
      </c>
      <c r="K5047" s="43">
        <f t="shared" si="624"/>
        <v>2012</v>
      </c>
      <c r="L5047" s="43">
        <f t="shared" si="625"/>
        <v>1</v>
      </c>
      <c r="M5047" s="43">
        <f t="shared" si="626"/>
        <v>0</v>
      </c>
      <c r="N5047" s="43">
        <f t="shared" si="627"/>
        <v>1</v>
      </c>
      <c r="O5047" s="43" t="str">
        <f t="shared" si="628"/>
        <v>D: 7%+</v>
      </c>
      <c r="P5047" s="45">
        <f t="shared" si="629"/>
        <v>2593409</v>
      </c>
      <c r="Q5047" s="45">
        <f>IF(L5047=1,F5047*INDEX(Asumsi!$B$5:$B$7,MATCH(I5047,Asumsi!$A$5:$A$7,0))-H5047,0)</f>
        <v>598479</v>
      </c>
      <c r="R5047" s="46">
        <f>MIN(G5047,INDEX(Asumsi!$C$5:$C$7,MATCH(I5047,Asumsi!$A$5:$A$7,0)))</f>
        <v>0.03</v>
      </c>
      <c r="S5047" s="43">
        <f t="shared" si="630"/>
        <v>1</v>
      </c>
      <c r="T5047" s="45">
        <f t="shared" si="631"/>
        <v>170994</v>
      </c>
      <c r="U5047" s="45">
        <f>IF(L5047=1,F5047*INDEX(Asumsi!$B$5:$B$7,MATCH(I5047,Asumsi!$A$5:$A$7,0))-F5047*R5047,0)</f>
        <v>769473</v>
      </c>
      <c r="V5047" s="45">
        <f>IF(S5047=1,U5047*(1-Asumsi!$B$10),U5047)</f>
        <v>730999.35</v>
      </c>
    </row>
    <row r="5048" spans="1:22" x14ac:dyDescent="0.35">
      <c r="A5048" s="43">
        <v>50470</v>
      </c>
      <c r="B5048" s="43" t="s">
        <v>202</v>
      </c>
      <c r="C5048" s="43" t="s">
        <v>955</v>
      </c>
      <c r="D5048" s="44">
        <v>40413</v>
      </c>
      <c r="E5048" s="43">
        <v>38</v>
      </c>
      <c r="F5048" s="43">
        <v>1655660</v>
      </c>
      <c r="G5048" s="43">
        <v>0.09</v>
      </c>
      <c r="H5048" s="43">
        <v>149009</v>
      </c>
      <c r="I5048" s="43" t="s">
        <v>76</v>
      </c>
      <c r="J5048" s="43" t="s">
        <v>147</v>
      </c>
      <c r="K5048" s="43">
        <f t="shared" si="624"/>
        <v>2010</v>
      </c>
      <c r="L5048" s="43">
        <f t="shared" si="625"/>
        <v>1</v>
      </c>
      <c r="M5048" s="43">
        <f t="shared" si="626"/>
        <v>0</v>
      </c>
      <c r="N5048" s="43">
        <f t="shared" si="627"/>
        <v>1</v>
      </c>
      <c r="O5048" s="43" t="str">
        <f t="shared" si="628"/>
        <v>D: 7%+</v>
      </c>
      <c r="P5048" s="45">
        <f t="shared" si="629"/>
        <v>1506651</v>
      </c>
      <c r="Q5048" s="45">
        <f>IF(L5048=1,F5048*INDEX(Asumsi!$B$5:$B$7,MATCH(I5048,Asumsi!$A$5:$A$7,0))-H5048,0)</f>
        <v>347689</v>
      </c>
      <c r="R5048" s="46">
        <f>MIN(G5048,INDEX(Asumsi!$C$5:$C$7,MATCH(I5048,Asumsi!$A$5:$A$7,0)))</f>
        <v>0.05</v>
      </c>
      <c r="S5048" s="43">
        <f t="shared" si="630"/>
        <v>1</v>
      </c>
      <c r="T5048" s="45">
        <f t="shared" si="631"/>
        <v>66226.399999999994</v>
      </c>
      <c r="U5048" s="45">
        <f>IF(L5048=1,F5048*INDEX(Asumsi!$B$5:$B$7,MATCH(I5048,Asumsi!$A$5:$A$7,0))-F5048*R5048,0)</f>
        <v>413915</v>
      </c>
      <c r="V5048" s="45">
        <f>IF(S5048=1,U5048*(1-Asumsi!$B$10),U5048)</f>
        <v>393219.25</v>
      </c>
    </row>
    <row r="5049" spans="1:22" x14ac:dyDescent="0.35">
      <c r="A5049" s="43">
        <v>52900</v>
      </c>
      <c r="B5049" s="43" t="s">
        <v>202</v>
      </c>
      <c r="C5049" s="43" t="s">
        <v>644</v>
      </c>
      <c r="D5049" s="44">
        <v>40683</v>
      </c>
      <c r="E5049" s="43">
        <v>16</v>
      </c>
      <c r="F5049" s="43">
        <v>202280</v>
      </c>
      <c r="G5049" s="43">
        <v>0</v>
      </c>
      <c r="H5049" s="43">
        <v>0</v>
      </c>
      <c r="I5049" s="43" t="s">
        <v>76</v>
      </c>
      <c r="J5049" s="43" t="s">
        <v>145</v>
      </c>
      <c r="K5049" s="43">
        <f t="shared" si="624"/>
        <v>2011</v>
      </c>
      <c r="L5049" s="43">
        <f t="shared" si="625"/>
        <v>1</v>
      </c>
      <c r="M5049" s="43">
        <f t="shared" si="626"/>
        <v>0</v>
      </c>
      <c r="N5049" s="43">
        <f t="shared" si="627"/>
        <v>1</v>
      </c>
      <c r="O5049" s="43" t="str">
        <f t="shared" si="628"/>
        <v>A: 0%</v>
      </c>
      <c r="P5049" s="45">
        <f t="shared" si="629"/>
        <v>202280</v>
      </c>
      <c r="Q5049" s="45">
        <f>IF(L5049=1,F5049*INDEX(Asumsi!$B$5:$B$7,MATCH(I5049,Asumsi!$A$5:$A$7,0))-H5049,0)</f>
        <v>60684</v>
      </c>
      <c r="R5049" s="46">
        <f>MIN(G5049,INDEX(Asumsi!$C$5:$C$7,MATCH(I5049,Asumsi!$A$5:$A$7,0)))</f>
        <v>0</v>
      </c>
      <c r="S5049" s="43">
        <f t="shared" si="630"/>
        <v>0</v>
      </c>
      <c r="T5049" s="45">
        <f t="shared" si="631"/>
        <v>0</v>
      </c>
      <c r="U5049" s="45">
        <f>IF(L5049=1,F5049*INDEX(Asumsi!$B$5:$B$7,MATCH(I5049,Asumsi!$A$5:$A$7,0))-F5049*R5049,0)</f>
        <v>60684</v>
      </c>
      <c r="V5049" s="45">
        <f>IF(S5049=1,U5049*(1-Asumsi!$B$10),U5049)</f>
        <v>60684</v>
      </c>
    </row>
    <row r="5050" spans="1:22" x14ac:dyDescent="0.35">
      <c r="A5050" s="43">
        <v>57572</v>
      </c>
      <c r="B5050" s="43" t="s">
        <v>202</v>
      </c>
      <c r="C5050" s="43" t="s">
        <v>644</v>
      </c>
      <c r="D5050" s="44">
        <v>40736</v>
      </c>
      <c r="E5050" s="43">
        <v>30</v>
      </c>
      <c r="F5050" s="43">
        <v>278160</v>
      </c>
      <c r="G5050" s="43">
        <v>0.1</v>
      </c>
      <c r="H5050" s="43">
        <v>27816</v>
      </c>
      <c r="I5050" s="43" t="s">
        <v>77</v>
      </c>
      <c r="J5050" s="43" t="s">
        <v>142</v>
      </c>
      <c r="K5050" s="43">
        <f t="shared" si="624"/>
        <v>2011</v>
      </c>
      <c r="L5050" s="43">
        <f t="shared" si="625"/>
        <v>1</v>
      </c>
      <c r="M5050" s="43">
        <f t="shared" si="626"/>
        <v>0</v>
      </c>
      <c r="N5050" s="43">
        <f t="shared" si="627"/>
        <v>1</v>
      </c>
      <c r="O5050" s="43" t="str">
        <f t="shared" si="628"/>
        <v>D: 7%+</v>
      </c>
      <c r="P5050" s="45">
        <f t="shared" si="629"/>
        <v>250344</v>
      </c>
      <c r="Q5050" s="45">
        <f>IF(L5050=1,F5050*INDEX(Asumsi!$B$5:$B$7,MATCH(I5050,Asumsi!$A$5:$A$7,0))-H5050,0)</f>
        <v>55632</v>
      </c>
      <c r="R5050" s="46">
        <f>MIN(G5050,INDEX(Asumsi!$C$5:$C$7,MATCH(I5050,Asumsi!$A$5:$A$7,0)))</f>
        <v>0.05</v>
      </c>
      <c r="S5050" s="43">
        <f t="shared" si="630"/>
        <v>1</v>
      </c>
      <c r="T5050" s="45">
        <f t="shared" si="631"/>
        <v>13908</v>
      </c>
      <c r="U5050" s="45">
        <f>IF(L5050=1,F5050*INDEX(Asumsi!$B$5:$B$7,MATCH(I5050,Asumsi!$A$5:$A$7,0))-F5050*R5050,0)</f>
        <v>69540</v>
      </c>
      <c r="V5050" s="45">
        <f>IF(S5050=1,U5050*(1-Asumsi!$B$10),U5050)</f>
        <v>66063</v>
      </c>
    </row>
    <row r="5051" spans="1:22" x14ac:dyDescent="0.35">
      <c r="A5051" s="43">
        <v>57766</v>
      </c>
      <c r="B5051" s="43" t="s">
        <v>202</v>
      </c>
      <c r="C5051" s="43" t="s">
        <v>397</v>
      </c>
      <c r="D5051" s="44">
        <v>40298</v>
      </c>
      <c r="E5051" s="43">
        <v>17</v>
      </c>
      <c r="F5051" s="43">
        <v>1035960</v>
      </c>
      <c r="G5051" s="43">
        <v>0.05</v>
      </c>
      <c r="H5051" s="43">
        <v>51798</v>
      </c>
      <c r="I5051" s="43" t="s">
        <v>76</v>
      </c>
      <c r="J5051" s="43" t="s">
        <v>149</v>
      </c>
      <c r="K5051" s="43">
        <f t="shared" si="624"/>
        <v>2010</v>
      </c>
      <c r="L5051" s="43">
        <f t="shared" si="625"/>
        <v>1</v>
      </c>
      <c r="M5051" s="43">
        <f t="shared" si="626"/>
        <v>0</v>
      </c>
      <c r="N5051" s="43">
        <f t="shared" si="627"/>
        <v>1</v>
      </c>
      <c r="O5051" s="43" t="str">
        <f t="shared" si="628"/>
        <v>C: 4-6%</v>
      </c>
      <c r="P5051" s="45">
        <f t="shared" si="629"/>
        <v>984162</v>
      </c>
      <c r="Q5051" s="45">
        <f>IF(L5051=1,F5051*INDEX(Asumsi!$B$5:$B$7,MATCH(I5051,Asumsi!$A$5:$A$7,0))-H5051,0)</f>
        <v>258990</v>
      </c>
      <c r="R5051" s="46">
        <f>MIN(G5051,INDEX(Asumsi!$C$5:$C$7,MATCH(I5051,Asumsi!$A$5:$A$7,0)))</f>
        <v>0.05</v>
      </c>
      <c r="S5051" s="43">
        <f t="shared" si="630"/>
        <v>0</v>
      </c>
      <c r="T5051" s="45">
        <f t="shared" si="631"/>
        <v>0</v>
      </c>
      <c r="U5051" s="45">
        <f>IF(L5051=1,F5051*INDEX(Asumsi!$B$5:$B$7,MATCH(I5051,Asumsi!$A$5:$A$7,0))-F5051*R5051,0)</f>
        <v>258990</v>
      </c>
      <c r="V5051" s="45">
        <f>IF(S5051=1,U5051*(1-Asumsi!$B$10),U5051)</f>
        <v>258990</v>
      </c>
    </row>
    <row r="5052" spans="1:22" x14ac:dyDescent="0.35">
      <c r="A5052" s="43">
        <v>58566</v>
      </c>
      <c r="B5052" s="43" t="s">
        <v>209</v>
      </c>
      <c r="C5052" s="43" t="s">
        <v>397</v>
      </c>
      <c r="D5052" s="44">
        <v>40778</v>
      </c>
      <c r="E5052" s="43">
        <v>45</v>
      </c>
      <c r="F5052" s="43">
        <v>9361780</v>
      </c>
      <c r="G5052" s="43">
        <v>7.0000000000000007E-2</v>
      </c>
      <c r="H5052" s="43">
        <v>655325</v>
      </c>
      <c r="I5052" s="43" t="s">
        <v>75</v>
      </c>
      <c r="J5052" s="43" t="s">
        <v>144</v>
      </c>
      <c r="K5052" s="43">
        <f t="shared" si="624"/>
        <v>2011</v>
      </c>
      <c r="L5052" s="43">
        <f t="shared" si="625"/>
        <v>0</v>
      </c>
      <c r="M5052" s="43">
        <f t="shared" si="626"/>
        <v>1</v>
      </c>
      <c r="N5052" s="43">
        <f t="shared" si="627"/>
        <v>1</v>
      </c>
      <c r="O5052" s="43" t="str">
        <f t="shared" si="628"/>
        <v>D: 7%+</v>
      </c>
      <c r="P5052" s="45">
        <f t="shared" si="629"/>
        <v>0</v>
      </c>
      <c r="Q5052" s="45">
        <f>IF(L5052=1,F5052*INDEX(Asumsi!$B$5:$B$7,MATCH(I5052,Asumsi!$A$5:$A$7,0))-H5052,0)</f>
        <v>0</v>
      </c>
      <c r="R5052" s="46">
        <f>MIN(G5052,INDEX(Asumsi!$C$5:$C$7,MATCH(I5052,Asumsi!$A$5:$A$7,0)))</f>
        <v>0.03</v>
      </c>
      <c r="S5052" s="43">
        <f t="shared" si="630"/>
        <v>1</v>
      </c>
      <c r="T5052" s="45">
        <f t="shared" si="631"/>
        <v>0</v>
      </c>
      <c r="U5052" s="45">
        <f>IF(L5052=1,F5052*INDEX(Asumsi!$B$5:$B$7,MATCH(I5052,Asumsi!$A$5:$A$7,0))-F5052*R5052,0)</f>
        <v>0</v>
      </c>
      <c r="V5052" s="45">
        <f>IF(S5052=1,U5052*(1-Asumsi!$B$10),U5052)</f>
        <v>0</v>
      </c>
    </row>
    <row r="5053" spans="1:22" x14ac:dyDescent="0.35">
      <c r="A5053" s="43">
        <v>58658</v>
      </c>
      <c r="B5053" s="43" t="s">
        <v>202</v>
      </c>
      <c r="C5053" s="43" t="s">
        <v>397</v>
      </c>
      <c r="D5053" s="44">
        <v>41071</v>
      </c>
      <c r="E5053" s="43">
        <v>7</v>
      </c>
      <c r="F5053" s="43">
        <v>1766460</v>
      </c>
      <c r="G5053" s="43">
        <v>0.09</v>
      </c>
      <c r="H5053" s="43">
        <v>158981</v>
      </c>
      <c r="I5053" s="43" t="s">
        <v>75</v>
      </c>
      <c r="J5053" s="43" t="s">
        <v>143</v>
      </c>
      <c r="K5053" s="43">
        <f t="shared" si="624"/>
        <v>2012</v>
      </c>
      <c r="L5053" s="43">
        <f t="shared" si="625"/>
        <v>1</v>
      </c>
      <c r="M5053" s="43">
        <f t="shared" si="626"/>
        <v>0</v>
      </c>
      <c r="N5053" s="43">
        <f t="shared" si="627"/>
        <v>1</v>
      </c>
      <c r="O5053" s="43" t="str">
        <f t="shared" si="628"/>
        <v>D: 7%+</v>
      </c>
      <c r="P5053" s="45">
        <f t="shared" si="629"/>
        <v>1607479</v>
      </c>
      <c r="Q5053" s="45">
        <f>IF(L5053=1,F5053*INDEX(Asumsi!$B$5:$B$7,MATCH(I5053,Asumsi!$A$5:$A$7,0))-H5053,0)</f>
        <v>370957</v>
      </c>
      <c r="R5053" s="46">
        <f>MIN(G5053,INDEX(Asumsi!$C$5:$C$7,MATCH(I5053,Asumsi!$A$5:$A$7,0)))</f>
        <v>0.03</v>
      </c>
      <c r="S5053" s="43">
        <f t="shared" si="630"/>
        <v>1</v>
      </c>
      <c r="T5053" s="45">
        <f t="shared" si="631"/>
        <v>105987.59999999999</v>
      </c>
      <c r="U5053" s="45">
        <f>IF(L5053=1,F5053*INDEX(Asumsi!$B$5:$B$7,MATCH(I5053,Asumsi!$A$5:$A$7,0))-F5053*R5053,0)</f>
        <v>476944.2</v>
      </c>
      <c r="V5053" s="45">
        <f>IF(S5053=1,U5053*(1-Asumsi!$B$10),U5053)</f>
        <v>453096.99</v>
      </c>
    </row>
    <row r="5054" spans="1:22" x14ac:dyDescent="0.35">
      <c r="A5054" s="43">
        <v>59139</v>
      </c>
      <c r="B5054" s="43" t="s">
        <v>209</v>
      </c>
      <c r="C5054" s="43" t="s">
        <v>644</v>
      </c>
      <c r="D5054" s="44">
        <v>40572</v>
      </c>
      <c r="E5054" s="43">
        <v>12</v>
      </c>
      <c r="F5054" s="43">
        <v>1699020</v>
      </c>
      <c r="G5054" s="43">
        <v>0.05</v>
      </c>
      <c r="H5054" s="43">
        <v>84951</v>
      </c>
      <c r="I5054" s="43" t="s">
        <v>76</v>
      </c>
      <c r="J5054" s="43" t="s">
        <v>141</v>
      </c>
      <c r="K5054" s="43">
        <f t="shared" si="624"/>
        <v>2011</v>
      </c>
      <c r="L5054" s="43">
        <f t="shared" si="625"/>
        <v>0</v>
      </c>
      <c r="M5054" s="43">
        <f t="shared" si="626"/>
        <v>1</v>
      </c>
      <c r="N5054" s="43">
        <f t="shared" si="627"/>
        <v>1</v>
      </c>
      <c r="O5054" s="43" t="str">
        <f t="shared" si="628"/>
        <v>C: 4-6%</v>
      </c>
      <c r="P5054" s="45">
        <f t="shared" si="629"/>
        <v>0</v>
      </c>
      <c r="Q5054" s="45">
        <f>IF(L5054=1,F5054*INDEX(Asumsi!$B$5:$B$7,MATCH(I5054,Asumsi!$A$5:$A$7,0))-H5054,0)</f>
        <v>0</v>
      </c>
      <c r="R5054" s="46">
        <f>MIN(G5054,INDEX(Asumsi!$C$5:$C$7,MATCH(I5054,Asumsi!$A$5:$A$7,0)))</f>
        <v>0.05</v>
      </c>
      <c r="S5054" s="43">
        <f t="shared" si="630"/>
        <v>0</v>
      </c>
      <c r="T5054" s="45">
        <f t="shared" si="631"/>
        <v>0</v>
      </c>
      <c r="U5054" s="45">
        <f>IF(L5054=1,F5054*INDEX(Asumsi!$B$5:$B$7,MATCH(I5054,Asumsi!$A$5:$A$7,0))-F5054*R5054,0)</f>
        <v>0</v>
      </c>
      <c r="V5054" s="45">
        <f>IF(S5054=1,U5054*(1-Asumsi!$B$10),U5054)</f>
        <v>0</v>
      </c>
    </row>
    <row r="5055" spans="1:22" x14ac:dyDescent="0.35">
      <c r="A5055" s="43">
        <v>59942</v>
      </c>
      <c r="B5055" s="43" t="s">
        <v>202</v>
      </c>
      <c r="C5055" s="43" t="s">
        <v>671</v>
      </c>
      <c r="D5055" s="44">
        <v>39852</v>
      </c>
      <c r="E5055" s="43">
        <v>47</v>
      </c>
      <c r="F5055" s="43">
        <v>1428920</v>
      </c>
      <c r="G5055" s="43">
        <v>7.0000000000000007E-2</v>
      </c>
      <c r="H5055" s="43">
        <v>100024</v>
      </c>
      <c r="I5055" s="43" t="s">
        <v>77</v>
      </c>
      <c r="J5055" s="43" t="s">
        <v>142</v>
      </c>
      <c r="K5055" s="43">
        <f t="shared" si="624"/>
        <v>2009</v>
      </c>
      <c r="L5055" s="43">
        <f t="shared" si="625"/>
        <v>1</v>
      </c>
      <c r="M5055" s="43">
        <f t="shared" si="626"/>
        <v>0</v>
      </c>
      <c r="N5055" s="43">
        <f t="shared" si="627"/>
        <v>1</v>
      </c>
      <c r="O5055" s="43" t="str">
        <f t="shared" si="628"/>
        <v>D: 7%+</v>
      </c>
      <c r="P5055" s="45">
        <f t="shared" si="629"/>
        <v>1328896</v>
      </c>
      <c r="Q5055" s="45">
        <f>IF(L5055=1,F5055*INDEX(Asumsi!$B$5:$B$7,MATCH(I5055,Asumsi!$A$5:$A$7,0))-H5055,0)</f>
        <v>328652</v>
      </c>
      <c r="R5055" s="46">
        <f>MIN(G5055,INDEX(Asumsi!$C$5:$C$7,MATCH(I5055,Asumsi!$A$5:$A$7,0)))</f>
        <v>0.05</v>
      </c>
      <c r="S5055" s="43">
        <f t="shared" si="630"/>
        <v>1</v>
      </c>
      <c r="T5055" s="45">
        <f t="shared" si="631"/>
        <v>28578.400000000005</v>
      </c>
      <c r="U5055" s="45">
        <f>IF(L5055=1,F5055*INDEX(Asumsi!$B$5:$B$7,MATCH(I5055,Asumsi!$A$5:$A$7,0))-F5055*R5055,0)</f>
        <v>357230</v>
      </c>
      <c r="V5055" s="45">
        <f>IF(S5055=1,U5055*(1-Asumsi!$B$10),U5055)</f>
        <v>339368.5</v>
      </c>
    </row>
    <row r="5056" spans="1:22" x14ac:dyDescent="0.35">
      <c r="A5056" s="43">
        <v>6850</v>
      </c>
      <c r="B5056" s="43" t="s">
        <v>202</v>
      </c>
      <c r="C5056" s="43" t="s">
        <v>354</v>
      </c>
      <c r="D5056" s="44">
        <v>40220</v>
      </c>
      <c r="E5056" s="43">
        <v>8</v>
      </c>
      <c r="F5056" s="43">
        <v>163120</v>
      </c>
      <c r="G5056" s="43">
        <v>0.08</v>
      </c>
      <c r="H5056" s="43">
        <v>13050</v>
      </c>
      <c r="I5056" s="43" t="s">
        <v>77</v>
      </c>
      <c r="J5056" s="43" t="s">
        <v>142</v>
      </c>
      <c r="K5056" s="43">
        <f t="shared" si="624"/>
        <v>2010</v>
      </c>
      <c r="L5056" s="43">
        <f t="shared" si="625"/>
        <v>1</v>
      </c>
      <c r="M5056" s="43">
        <f t="shared" si="626"/>
        <v>0</v>
      </c>
      <c r="N5056" s="43">
        <f t="shared" si="627"/>
        <v>1</v>
      </c>
      <c r="O5056" s="43" t="str">
        <f t="shared" si="628"/>
        <v>D: 7%+</v>
      </c>
      <c r="P5056" s="45">
        <f t="shared" si="629"/>
        <v>150070</v>
      </c>
      <c r="Q5056" s="45">
        <f>IF(L5056=1,F5056*INDEX(Asumsi!$B$5:$B$7,MATCH(I5056,Asumsi!$A$5:$A$7,0))-H5056,0)</f>
        <v>35886</v>
      </c>
      <c r="R5056" s="46">
        <f>MIN(G5056,INDEX(Asumsi!$C$5:$C$7,MATCH(I5056,Asumsi!$A$5:$A$7,0)))</f>
        <v>0.05</v>
      </c>
      <c r="S5056" s="43">
        <f t="shared" si="630"/>
        <v>1</v>
      </c>
      <c r="T5056" s="45">
        <f t="shared" si="631"/>
        <v>4893.5999999999995</v>
      </c>
      <c r="U5056" s="45">
        <f>IF(L5056=1,F5056*INDEX(Asumsi!$B$5:$B$7,MATCH(I5056,Asumsi!$A$5:$A$7,0))-F5056*R5056,0)</f>
        <v>40780</v>
      </c>
      <c r="V5056" s="45">
        <f>IF(S5056=1,U5056*(1-Asumsi!$B$10),U5056)</f>
        <v>38741</v>
      </c>
    </row>
    <row r="5057" spans="1:22" x14ac:dyDescent="0.35">
      <c r="A5057" s="43">
        <v>7488</v>
      </c>
      <c r="B5057" s="43" t="s">
        <v>202</v>
      </c>
      <c r="C5057" s="43" t="s">
        <v>354</v>
      </c>
      <c r="D5057" s="44">
        <v>41032</v>
      </c>
      <c r="E5057" s="43">
        <v>9</v>
      </c>
      <c r="F5057" s="43">
        <v>52180</v>
      </c>
      <c r="G5057" s="43">
        <v>0.08</v>
      </c>
      <c r="H5057" s="43">
        <v>4174</v>
      </c>
      <c r="I5057" s="43" t="s">
        <v>76</v>
      </c>
      <c r="J5057" s="43" t="s">
        <v>147</v>
      </c>
      <c r="K5057" s="43">
        <f t="shared" si="624"/>
        <v>2012</v>
      </c>
      <c r="L5057" s="43">
        <f t="shared" si="625"/>
        <v>1</v>
      </c>
      <c r="M5057" s="43">
        <f t="shared" si="626"/>
        <v>0</v>
      </c>
      <c r="N5057" s="43">
        <f t="shared" si="627"/>
        <v>1</v>
      </c>
      <c r="O5057" s="43" t="str">
        <f t="shared" si="628"/>
        <v>D: 7%+</v>
      </c>
      <c r="P5057" s="45">
        <f t="shared" si="629"/>
        <v>48006</v>
      </c>
      <c r="Q5057" s="45">
        <f>IF(L5057=1,F5057*INDEX(Asumsi!$B$5:$B$7,MATCH(I5057,Asumsi!$A$5:$A$7,0))-H5057,0)</f>
        <v>11480</v>
      </c>
      <c r="R5057" s="46">
        <f>MIN(G5057,INDEX(Asumsi!$C$5:$C$7,MATCH(I5057,Asumsi!$A$5:$A$7,0)))</f>
        <v>0.05</v>
      </c>
      <c r="S5057" s="43">
        <f t="shared" si="630"/>
        <v>1</v>
      </c>
      <c r="T5057" s="45">
        <f t="shared" si="631"/>
        <v>1565.3999999999999</v>
      </c>
      <c r="U5057" s="45">
        <f>IF(L5057=1,F5057*INDEX(Asumsi!$B$5:$B$7,MATCH(I5057,Asumsi!$A$5:$A$7,0))-F5057*R5057,0)</f>
        <v>13045</v>
      </c>
      <c r="V5057" s="45">
        <f>IF(S5057=1,U5057*(1-Asumsi!$B$10),U5057)</f>
        <v>12392.75</v>
      </c>
    </row>
    <row r="5058" spans="1:22" x14ac:dyDescent="0.35">
      <c r="A5058" s="43">
        <v>7552</v>
      </c>
      <c r="B5058" s="43" t="s">
        <v>202</v>
      </c>
      <c r="C5058" s="43" t="s">
        <v>354</v>
      </c>
      <c r="D5058" s="44">
        <v>41162</v>
      </c>
      <c r="E5058" s="43">
        <v>47</v>
      </c>
      <c r="F5058" s="43">
        <v>2812980</v>
      </c>
      <c r="G5058" s="43">
        <v>0.02</v>
      </c>
      <c r="H5058" s="43">
        <v>56260</v>
      </c>
      <c r="I5058" s="43" t="s">
        <v>76</v>
      </c>
      <c r="J5058" s="43" t="s">
        <v>147</v>
      </c>
      <c r="K5058" s="43">
        <f t="shared" ref="K5058:K5121" si="632">YEAR(D5058)</f>
        <v>2012</v>
      </c>
      <c r="L5058" s="43">
        <f t="shared" ref="L5058:L5121" si="633">IF(B5058="Order Finished",1,0)</f>
        <v>1</v>
      </c>
      <c r="M5058" s="43">
        <f t="shared" ref="M5058:M5121" si="634">IF(B5058="Order Returned",1,0)</f>
        <v>0</v>
      </c>
      <c r="N5058" s="43">
        <f t="shared" ref="N5058:N5121" si="635">IF(B5058="Order Cancelled",0,1)</f>
        <v>1</v>
      </c>
      <c r="O5058" s="43" t="str">
        <f t="shared" ref="O5058:O5121" si="636">IF(G5058=0,"A: 0%",IF(G5058&lt;=0.03,"B: 1-3%",IF(G5058&lt;=0.06,"C: 4-6%","D: 7%+")))</f>
        <v>B: 1-3%</v>
      </c>
      <c r="P5058" s="45">
        <f t="shared" ref="P5058:P5121" si="637">IF(L5058=1,F5058-H5058,0)</f>
        <v>2756720</v>
      </c>
      <c r="Q5058" s="45">
        <f>IF(L5058=1,F5058*INDEX(Asumsi!$B$5:$B$7,MATCH(I5058,Asumsi!$A$5:$A$7,0))-H5058,0)</f>
        <v>787634</v>
      </c>
      <c r="R5058" s="46">
        <f>MIN(G5058,INDEX(Asumsi!$C$5:$C$7,MATCH(I5058,Asumsi!$A$5:$A$7,0)))</f>
        <v>0.02</v>
      </c>
      <c r="S5058" s="43">
        <f t="shared" ref="S5058:S5121" si="638">IF(G5058&gt;R5058,1,0)</f>
        <v>0</v>
      </c>
      <c r="T5058" s="45">
        <f t="shared" ref="T5058:T5121" si="639">IF(L5058=1,F5058*(G5058-R5058),0)</f>
        <v>0</v>
      </c>
      <c r="U5058" s="45">
        <f>IF(L5058=1,F5058*INDEX(Asumsi!$B$5:$B$7,MATCH(I5058,Asumsi!$A$5:$A$7,0))-F5058*R5058,0)</f>
        <v>787634.4</v>
      </c>
      <c r="V5058" s="45">
        <f>IF(S5058=1,U5058*(1-Asumsi!$B$10),U5058)</f>
        <v>787634.4</v>
      </c>
    </row>
    <row r="5059" spans="1:22" x14ac:dyDescent="0.35">
      <c r="A5059" s="43">
        <v>7585</v>
      </c>
      <c r="B5059" s="43" t="s">
        <v>202</v>
      </c>
      <c r="C5059" s="43" t="s">
        <v>383</v>
      </c>
      <c r="D5059" s="44">
        <v>40682</v>
      </c>
      <c r="E5059" s="43">
        <v>34</v>
      </c>
      <c r="F5059" s="43">
        <v>1300279</v>
      </c>
      <c r="G5059" s="43">
        <v>0</v>
      </c>
      <c r="H5059" s="43">
        <v>0</v>
      </c>
      <c r="I5059" s="43" t="s">
        <v>77</v>
      </c>
      <c r="J5059" s="43" t="s">
        <v>137</v>
      </c>
      <c r="K5059" s="43">
        <f t="shared" si="632"/>
        <v>2011</v>
      </c>
      <c r="L5059" s="43">
        <f t="shared" si="633"/>
        <v>1</v>
      </c>
      <c r="M5059" s="43">
        <f t="shared" si="634"/>
        <v>0</v>
      </c>
      <c r="N5059" s="43">
        <f t="shared" si="635"/>
        <v>1</v>
      </c>
      <c r="O5059" s="43" t="str">
        <f t="shared" si="636"/>
        <v>A: 0%</v>
      </c>
      <c r="P5059" s="45">
        <f t="shared" si="637"/>
        <v>1300279</v>
      </c>
      <c r="Q5059" s="45">
        <f>IF(L5059=1,F5059*INDEX(Asumsi!$B$5:$B$7,MATCH(I5059,Asumsi!$A$5:$A$7,0))-H5059,0)</f>
        <v>390083.7</v>
      </c>
      <c r="R5059" s="46">
        <f>MIN(G5059,INDEX(Asumsi!$C$5:$C$7,MATCH(I5059,Asumsi!$A$5:$A$7,0)))</f>
        <v>0</v>
      </c>
      <c r="S5059" s="43">
        <f t="shared" si="638"/>
        <v>0</v>
      </c>
      <c r="T5059" s="45">
        <f t="shared" si="639"/>
        <v>0</v>
      </c>
      <c r="U5059" s="45">
        <f>IF(L5059=1,F5059*INDEX(Asumsi!$B$5:$B$7,MATCH(I5059,Asumsi!$A$5:$A$7,0))-F5059*R5059,0)</f>
        <v>390083.7</v>
      </c>
      <c r="V5059" s="45">
        <f>IF(S5059=1,U5059*(1-Asumsi!$B$10),U5059)</f>
        <v>390083.7</v>
      </c>
    </row>
    <row r="5060" spans="1:22" x14ac:dyDescent="0.35">
      <c r="A5060" s="43">
        <v>8289</v>
      </c>
      <c r="B5060" s="43" t="s">
        <v>202</v>
      </c>
      <c r="C5060" s="43" t="s">
        <v>383</v>
      </c>
      <c r="D5060" s="44">
        <v>41210</v>
      </c>
      <c r="E5060" s="43">
        <v>38</v>
      </c>
      <c r="F5060" s="43">
        <v>1145480</v>
      </c>
      <c r="G5060" s="43">
        <v>0</v>
      </c>
      <c r="H5060" s="43">
        <v>0</v>
      </c>
      <c r="I5060" s="43" t="s">
        <v>76</v>
      </c>
      <c r="J5060" s="43" t="s">
        <v>138</v>
      </c>
      <c r="K5060" s="43">
        <f t="shared" si="632"/>
        <v>2012</v>
      </c>
      <c r="L5060" s="43">
        <f t="shared" si="633"/>
        <v>1</v>
      </c>
      <c r="M5060" s="43">
        <f t="shared" si="634"/>
        <v>0</v>
      </c>
      <c r="N5060" s="43">
        <f t="shared" si="635"/>
        <v>1</v>
      </c>
      <c r="O5060" s="43" t="str">
        <f t="shared" si="636"/>
        <v>A: 0%</v>
      </c>
      <c r="P5060" s="45">
        <f t="shared" si="637"/>
        <v>1145480</v>
      </c>
      <c r="Q5060" s="45">
        <f>IF(L5060=1,F5060*INDEX(Asumsi!$B$5:$B$7,MATCH(I5060,Asumsi!$A$5:$A$7,0))-H5060,0)</f>
        <v>343644</v>
      </c>
      <c r="R5060" s="46">
        <f>MIN(G5060,INDEX(Asumsi!$C$5:$C$7,MATCH(I5060,Asumsi!$A$5:$A$7,0)))</f>
        <v>0</v>
      </c>
      <c r="S5060" s="43">
        <f t="shared" si="638"/>
        <v>0</v>
      </c>
      <c r="T5060" s="45">
        <f t="shared" si="639"/>
        <v>0</v>
      </c>
      <c r="U5060" s="45">
        <f>IF(L5060=1,F5060*INDEX(Asumsi!$B$5:$B$7,MATCH(I5060,Asumsi!$A$5:$A$7,0))-F5060*R5060,0)</f>
        <v>343644</v>
      </c>
      <c r="V5060" s="45">
        <f>IF(S5060=1,U5060*(1-Asumsi!$B$10),U5060)</f>
        <v>343644</v>
      </c>
    </row>
    <row r="5061" spans="1:22" x14ac:dyDescent="0.35">
      <c r="A5061" s="43">
        <v>8679</v>
      </c>
      <c r="B5061" s="43" t="s">
        <v>202</v>
      </c>
      <c r="C5061" s="43" t="s">
        <v>819</v>
      </c>
      <c r="D5061" s="44">
        <v>41035</v>
      </c>
      <c r="E5061" s="43">
        <v>46</v>
      </c>
      <c r="F5061" s="43">
        <v>892120</v>
      </c>
      <c r="G5061" s="43">
        <v>0.01</v>
      </c>
      <c r="H5061" s="43">
        <v>8921</v>
      </c>
      <c r="I5061" s="43" t="s">
        <v>76</v>
      </c>
      <c r="J5061" s="43" t="s">
        <v>145</v>
      </c>
      <c r="K5061" s="43">
        <f t="shared" si="632"/>
        <v>2012</v>
      </c>
      <c r="L5061" s="43">
        <f t="shared" si="633"/>
        <v>1</v>
      </c>
      <c r="M5061" s="43">
        <f t="shared" si="634"/>
        <v>0</v>
      </c>
      <c r="N5061" s="43">
        <f t="shared" si="635"/>
        <v>1</v>
      </c>
      <c r="O5061" s="43" t="str">
        <f t="shared" si="636"/>
        <v>B: 1-3%</v>
      </c>
      <c r="P5061" s="45">
        <f t="shared" si="637"/>
        <v>883199</v>
      </c>
      <c r="Q5061" s="45">
        <f>IF(L5061=1,F5061*INDEX(Asumsi!$B$5:$B$7,MATCH(I5061,Asumsi!$A$5:$A$7,0))-H5061,0)</f>
        <v>258715</v>
      </c>
      <c r="R5061" s="46">
        <f>MIN(G5061,INDEX(Asumsi!$C$5:$C$7,MATCH(I5061,Asumsi!$A$5:$A$7,0)))</f>
        <v>0.01</v>
      </c>
      <c r="S5061" s="43">
        <f t="shared" si="638"/>
        <v>0</v>
      </c>
      <c r="T5061" s="45">
        <f t="shared" si="639"/>
        <v>0</v>
      </c>
      <c r="U5061" s="45">
        <f>IF(L5061=1,F5061*INDEX(Asumsi!$B$5:$B$7,MATCH(I5061,Asumsi!$A$5:$A$7,0))-F5061*R5061,0)</f>
        <v>258714.8</v>
      </c>
      <c r="V5061" s="45">
        <f>IF(S5061=1,U5061*(1-Asumsi!$B$10),U5061)</f>
        <v>258714.8</v>
      </c>
    </row>
    <row r="5062" spans="1:22" x14ac:dyDescent="0.35">
      <c r="A5062" s="43">
        <v>12481</v>
      </c>
      <c r="B5062" s="43" t="s">
        <v>202</v>
      </c>
      <c r="C5062" s="43" t="s">
        <v>354</v>
      </c>
      <c r="D5062" s="44">
        <v>40734</v>
      </c>
      <c r="E5062" s="43">
        <v>37</v>
      </c>
      <c r="F5062" s="43">
        <v>1488000</v>
      </c>
      <c r="G5062" s="43">
        <v>0.04</v>
      </c>
      <c r="H5062" s="43">
        <v>59520</v>
      </c>
      <c r="I5062" s="43" t="s">
        <v>77</v>
      </c>
      <c r="J5062" s="43" t="s">
        <v>142</v>
      </c>
      <c r="K5062" s="43">
        <f t="shared" si="632"/>
        <v>2011</v>
      </c>
      <c r="L5062" s="43">
        <f t="shared" si="633"/>
        <v>1</v>
      </c>
      <c r="M5062" s="43">
        <f t="shared" si="634"/>
        <v>0</v>
      </c>
      <c r="N5062" s="43">
        <f t="shared" si="635"/>
        <v>1</v>
      </c>
      <c r="O5062" s="43" t="str">
        <f t="shared" si="636"/>
        <v>C: 4-6%</v>
      </c>
      <c r="P5062" s="45">
        <f t="shared" si="637"/>
        <v>1428480</v>
      </c>
      <c r="Q5062" s="45">
        <f>IF(L5062=1,F5062*INDEX(Asumsi!$B$5:$B$7,MATCH(I5062,Asumsi!$A$5:$A$7,0))-H5062,0)</f>
        <v>386880</v>
      </c>
      <c r="R5062" s="46">
        <f>MIN(G5062,INDEX(Asumsi!$C$5:$C$7,MATCH(I5062,Asumsi!$A$5:$A$7,0)))</f>
        <v>0.04</v>
      </c>
      <c r="S5062" s="43">
        <f t="shared" si="638"/>
        <v>0</v>
      </c>
      <c r="T5062" s="45">
        <f t="shared" si="639"/>
        <v>0</v>
      </c>
      <c r="U5062" s="45">
        <f>IF(L5062=1,F5062*INDEX(Asumsi!$B$5:$B$7,MATCH(I5062,Asumsi!$A$5:$A$7,0))-F5062*R5062,0)</f>
        <v>386880</v>
      </c>
      <c r="V5062" s="45">
        <f>IF(S5062=1,U5062*(1-Asumsi!$B$10),U5062)</f>
        <v>386880</v>
      </c>
    </row>
    <row r="5063" spans="1:22" x14ac:dyDescent="0.35">
      <c r="A5063" s="43">
        <v>20128</v>
      </c>
      <c r="B5063" s="43" t="s">
        <v>202</v>
      </c>
      <c r="C5063" s="43" t="s">
        <v>354</v>
      </c>
      <c r="D5063" s="44">
        <v>40056</v>
      </c>
      <c r="E5063" s="43">
        <v>32</v>
      </c>
      <c r="F5063" s="43">
        <v>558860</v>
      </c>
      <c r="G5063" s="43">
        <v>0</v>
      </c>
      <c r="H5063" s="43">
        <v>0</v>
      </c>
      <c r="I5063" s="43" t="s">
        <v>77</v>
      </c>
      <c r="J5063" s="43" t="s">
        <v>142</v>
      </c>
      <c r="K5063" s="43">
        <f t="shared" si="632"/>
        <v>2009</v>
      </c>
      <c r="L5063" s="43">
        <f t="shared" si="633"/>
        <v>1</v>
      </c>
      <c r="M5063" s="43">
        <f t="shared" si="634"/>
        <v>0</v>
      </c>
      <c r="N5063" s="43">
        <f t="shared" si="635"/>
        <v>1</v>
      </c>
      <c r="O5063" s="43" t="str">
        <f t="shared" si="636"/>
        <v>A: 0%</v>
      </c>
      <c r="P5063" s="45">
        <f t="shared" si="637"/>
        <v>558860</v>
      </c>
      <c r="Q5063" s="45">
        <f>IF(L5063=1,F5063*INDEX(Asumsi!$B$5:$B$7,MATCH(I5063,Asumsi!$A$5:$A$7,0))-H5063,0)</f>
        <v>167658</v>
      </c>
      <c r="R5063" s="46">
        <f>MIN(G5063,INDEX(Asumsi!$C$5:$C$7,MATCH(I5063,Asumsi!$A$5:$A$7,0)))</f>
        <v>0</v>
      </c>
      <c r="S5063" s="43">
        <f t="shared" si="638"/>
        <v>0</v>
      </c>
      <c r="T5063" s="45">
        <f t="shared" si="639"/>
        <v>0</v>
      </c>
      <c r="U5063" s="45">
        <f>IF(L5063=1,F5063*INDEX(Asumsi!$B$5:$B$7,MATCH(I5063,Asumsi!$A$5:$A$7,0))-F5063*R5063,0)</f>
        <v>167658</v>
      </c>
      <c r="V5063" s="45">
        <f>IF(S5063=1,U5063*(1-Asumsi!$B$10),U5063)</f>
        <v>167658</v>
      </c>
    </row>
    <row r="5064" spans="1:22" x14ac:dyDescent="0.35">
      <c r="A5064" s="43">
        <v>24804</v>
      </c>
      <c r="B5064" s="43" t="s">
        <v>202</v>
      </c>
      <c r="C5064" s="43" t="s">
        <v>819</v>
      </c>
      <c r="D5064" s="44">
        <v>40690</v>
      </c>
      <c r="E5064" s="43">
        <v>20</v>
      </c>
      <c r="F5064" s="43">
        <v>422840</v>
      </c>
      <c r="G5064" s="43">
        <v>0</v>
      </c>
      <c r="H5064" s="43">
        <v>0</v>
      </c>
      <c r="I5064" s="43" t="s">
        <v>76</v>
      </c>
      <c r="J5064" s="43" t="s">
        <v>140</v>
      </c>
      <c r="K5064" s="43">
        <f t="shared" si="632"/>
        <v>2011</v>
      </c>
      <c r="L5064" s="43">
        <f t="shared" si="633"/>
        <v>1</v>
      </c>
      <c r="M5064" s="43">
        <f t="shared" si="634"/>
        <v>0</v>
      </c>
      <c r="N5064" s="43">
        <f t="shared" si="635"/>
        <v>1</v>
      </c>
      <c r="O5064" s="43" t="str">
        <f t="shared" si="636"/>
        <v>A: 0%</v>
      </c>
      <c r="P5064" s="45">
        <f t="shared" si="637"/>
        <v>422840</v>
      </c>
      <c r="Q5064" s="45">
        <f>IF(L5064=1,F5064*INDEX(Asumsi!$B$5:$B$7,MATCH(I5064,Asumsi!$A$5:$A$7,0))-H5064,0)</f>
        <v>126852</v>
      </c>
      <c r="R5064" s="46">
        <f>MIN(G5064,INDEX(Asumsi!$C$5:$C$7,MATCH(I5064,Asumsi!$A$5:$A$7,0)))</f>
        <v>0</v>
      </c>
      <c r="S5064" s="43">
        <f t="shared" si="638"/>
        <v>0</v>
      </c>
      <c r="T5064" s="45">
        <f t="shared" si="639"/>
        <v>0</v>
      </c>
      <c r="U5064" s="45">
        <f>IF(L5064=1,F5064*INDEX(Asumsi!$B$5:$B$7,MATCH(I5064,Asumsi!$A$5:$A$7,0))-F5064*R5064,0)</f>
        <v>126852</v>
      </c>
      <c r="V5064" s="45">
        <f>IF(S5064=1,U5064*(1-Asumsi!$B$10),U5064)</f>
        <v>126852</v>
      </c>
    </row>
    <row r="5065" spans="1:22" x14ac:dyDescent="0.35">
      <c r="A5065" s="43">
        <v>28357</v>
      </c>
      <c r="B5065" s="43" t="s">
        <v>202</v>
      </c>
      <c r="C5065" s="43" t="s">
        <v>345</v>
      </c>
      <c r="D5065" s="44">
        <v>40319</v>
      </c>
      <c r="E5065" s="43">
        <v>50</v>
      </c>
      <c r="F5065" s="43">
        <v>780920</v>
      </c>
      <c r="G5065" s="43">
        <v>0.02</v>
      </c>
      <c r="H5065" s="43">
        <v>15618</v>
      </c>
      <c r="I5065" s="43" t="s">
        <v>76</v>
      </c>
      <c r="J5065" s="43" t="s">
        <v>138</v>
      </c>
      <c r="K5065" s="43">
        <f t="shared" si="632"/>
        <v>2010</v>
      </c>
      <c r="L5065" s="43">
        <f t="shared" si="633"/>
        <v>1</v>
      </c>
      <c r="M5065" s="43">
        <f t="shared" si="634"/>
        <v>0</v>
      </c>
      <c r="N5065" s="43">
        <f t="shared" si="635"/>
        <v>1</v>
      </c>
      <c r="O5065" s="43" t="str">
        <f t="shared" si="636"/>
        <v>B: 1-3%</v>
      </c>
      <c r="P5065" s="45">
        <f t="shared" si="637"/>
        <v>765302</v>
      </c>
      <c r="Q5065" s="45">
        <f>IF(L5065=1,F5065*INDEX(Asumsi!$B$5:$B$7,MATCH(I5065,Asumsi!$A$5:$A$7,0))-H5065,0)</f>
        <v>218658</v>
      </c>
      <c r="R5065" s="46">
        <f>MIN(G5065,INDEX(Asumsi!$C$5:$C$7,MATCH(I5065,Asumsi!$A$5:$A$7,0)))</f>
        <v>0.02</v>
      </c>
      <c r="S5065" s="43">
        <f t="shared" si="638"/>
        <v>0</v>
      </c>
      <c r="T5065" s="45">
        <f t="shared" si="639"/>
        <v>0</v>
      </c>
      <c r="U5065" s="45">
        <f>IF(L5065=1,F5065*INDEX(Asumsi!$B$5:$B$7,MATCH(I5065,Asumsi!$A$5:$A$7,0))-F5065*R5065,0)</f>
        <v>218657.6</v>
      </c>
      <c r="V5065" s="45">
        <f>IF(S5065=1,U5065*(1-Asumsi!$B$10),U5065)</f>
        <v>218657.6</v>
      </c>
    </row>
    <row r="5066" spans="1:22" x14ac:dyDescent="0.35">
      <c r="A5066" s="43">
        <v>31043</v>
      </c>
      <c r="B5066" s="43" t="s">
        <v>202</v>
      </c>
      <c r="C5066" s="43" t="s">
        <v>419</v>
      </c>
      <c r="D5066" s="44">
        <v>40009</v>
      </c>
      <c r="E5066" s="43">
        <v>49</v>
      </c>
      <c r="F5066" s="43">
        <v>1544840</v>
      </c>
      <c r="G5066" s="43">
        <v>0.02</v>
      </c>
      <c r="H5066" s="43">
        <v>30897</v>
      </c>
      <c r="I5066" s="43" t="s">
        <v>77</v>
      </c>
      <c r="J5066" s="43" t="s">
        <v>142</v>
      </c>
      <c r="K5066" s="43">
        <f t="shared" si="632"/>
        <v>2009</v>
      </c>
      <c r="L5066" s="43">
        <f t="shared" si="633"/>
        <v>1</v>
      </c>
      <c r="M5066" s="43">
        <f t="shared" si="634"/>
        <v>0</v>
      </c>
      <c r="N5066" s="43">
        <f t="shared" si="635"/>
        <v>1</v>
      </c>
      <c r="O5066" s="43" t="str">
        <f t="shared" si="636"/>
        <v>B: 1-3%</v>
      </c>
      <c r="P5066" s="45">
        <f t="shared" si="637"/>
        <v>1513943</v>
      </c>
      <c r="Q5066" s="45">
        <f>IF(L5066=1,F5066*INDEX(Asumsi!$B$5:$B$7,MATCH(I5066,Asumsi!$A$5:$A$7,0))-H5066,0)</f>
        <v>432555</v>
      </c>
      <c r="R5066" s="46">
        <f>MIN(G5066,INDEX(Asumsi!$C$5:$C$7,MATCH(I5066,Asumsi!$A$5:$A$7,0)))</f>
        <v>0.02</v>
      </c>
      <c r="S5066" s="43">
        <f t="shared" si="638"/>
        <v>0</v>
      </c>
      <c r="T5066" s="45">
        <f t="shared" si="639"/>
        <v>0</v>
      </c>
      <c r="U5066" s="45">
        <f>IF(L5066=1,F5066*INDEX(Asumsi!$B$5:$B$7,MATCH(I5066,Asumsi!$A$5:$A$7,0))-F5066*R5066,0)</f>
        <v>432555.2</v>
      </c>
      <c r="V5066" s="45">
        <f>IF(S5066=1,U5066*(1-Asumsi!$B$10),U5066)</f>
        <v>432555.2</v>
      </c>
    </row>
    <row r="5067" spans="1:22" x14ac:dyDescent="0.35">
      <c r="A5067" s="43">
        <v>32355</v>
      </c>
      <c r="B5067" s="43" t="s">
        <v>202</v>
      </c>
      <c r="C5067" s="43" t="s">
        <v>345</v>
      </c>
      <c r="D5067" s="44">
        <v>39953</v>
      </c>
      <c r="E5067" s="43">
        <v>34</v>
      </c>
      <c r="F5067" s="43">
        <v>423720</v>
      </c>
      <c r="G5067" s="43">
        <v>0.01</v>
      </c>
      <c r="H5067" s="43">
        <v>4237</v>
      </c>
      <c r="I5067" s="43" t="s">
        <v>76</v>
      </c>
      <c r="J5067" s="43" t="s">
        <v>138</v>
      </c>
      <c r="K5067" s="43">
        <f t="shared" si="632"/>
        <v>2009</v>
      </c>
      <c r="L5067" s="43">
        <f t="shared" si="633"/>
        <v>1</v>
      </c>
      <c r="M5067" s="43">
        <f t="shared" si="634"/>
        <v>0</v>
      </c>
      <c r="N5067" s="43">
        <f t="shared" si="635"/>
        <v>1</v>
      </c>
      <c r="O5067" s="43" t="str">
        <f t="shared" si="636"/>
        <v>B: 1-3%</v>
      </c>
      <c r="P5067" s="45">
        <f t="shared" si="637"/>
        <v>419483</v>
      </c>
      <c r="Q5067" s="45">
        <f>IF(L5067=1,F5067*INDEX(Asumsi!$B$5:$B$7,MATCH(I5067,Asumsi!$A$5:$A$7,0))-H5067,0)</f>
        <v>122879</v>
      </c>
      <c r="R5067" s="46">
        <f>MIN(G5067,INDEX(Asumsi!$C$5:$C$7,MATCH(I5067,Asumsi!$A$5:$A$7,0)))</f>
        <v>0.01</v>
      </c>
      <c r="S5067" s="43">
        <f t="shared" si="638"/>
        <v>0</v>
      </c>
      <c r="T5067" s="45">
        <f t="shared" si="639"/>
        <v>0</v>
      </c>
      <c r="U5067" s="45">
        <f>IF(L5067=1,F5067*INDEX(Asumsi!$B$5:$B$7,MATCH(I5067,Asumsi!$A$5:$A$7,0))-F5067*R5067,0)</f>
        <v>122878.8</v>
      </c>
      <c r="V5067" s="45">
        <f>IF(S5067=1,U5067*(1-Asumsi!$B$10),U5067)</f>
        <v>122878.8</v>
      </c>
    </row>
    <row r="5068" spans="1:22" x14ac:dyDescent="0.35">
      <c r="A5068" s="43">
        <v>33700</v>
      </c>
      <c r="B5068" s="43" t="s">
        <v>202</v>
      </c>
      <c r="C5068" s="43" t="s">
        <v>354</v>
      </c>
      <c r="D5068" s="44">
        <v>40640</v>
      </c>
      <c r="E5068" s="43">
        <v>36</v>
      </c>
      <c r="F5068" s="43">
        <v>520260</v>
      </c>
      <c r="G5068" s="43">
        <v>0</v>
      </c>
      <c r="H5068" s="43">
        <v>0</v>
      </c>
      <c r="I5068" s="43" t="s">
        <v>76</v>
      </c>
      <c r="J5068" s="43" t="s">
        <v>145</v>
      </c>
      <c r="K5068" s="43">
        <f t="shared" si="632"/>
        <v>2011</v>
      </c>
      <c r="L5068" s="43">
        <f t="shared" si="633"/>
        <v>1</v>
      </c>
      <c r="M5068" s="43">
        <f t="shared" si="634"/>
        <v>0</v>
      </c>
      <c r="N5068" s="43">
        <f t="shared" si="635"/>
        <v>1</v>
      </c>
      <c r="O5068" s="43" t="str">
        <f t="shared" si="636"/>
        <v>A: 0%</v>
      </c>
      <c r="P5068" s="45">
        <f t="shared" si="637"/>
        <v>520260</v>
      </c>
      <c r="Q5068" s="45">
        <f>IF(L5068=1,F5068*INDEX(Asumsi!$B$5:$B$7,MATCH(I5068,Asumsi!$A$5:$A$7,0))-H5068,0)</f>
        <v>156078</v>
      </c>
      <c r="R5068" s="46">
        <f>MIN(G5068,INDEX(Asumsi!$C$5:$C$7,MATCH(I5068,Asumsi!$A$5:$A$7,0)))</f>
        <v>0</v>
      </c>
      <c r="S5068" s="43">
        <f t="shared" si="638"/>
        <v>0</v>
      </c>
      <c r="T5068" s="45">
        <f t="shared" si="639"/>
        <v>0</v>
      </c>
      <c r="U5068" s="45">
        <f>IF(L5068=1,F5068*INDEX(Asumsi!$B$5:$B$7,MATCH(I5068,Asumsi!$A$5:$A$7,0))-F5068*R5068,0)</f>
        <v>156078</v>
      </c>
      <c r="V5068" s="45">
        <f>IF(S5068=1,U5068*(1-Asumsi!$B$10),U5068)</f>
        <v>156078</v>
      </c>
    </row>
    <row r="5069" spans="1:22" x14ac:dyDescent="0.35">
      <c r="A5069" s="43">
        <v>35811</v>
      </c>
      <c r="B5069" s="43" t="s">
        <v>202</v>
      </c>
      <c r="C5069" s="43" t="s">
        <v>354</v>
      </c>
      <c r="D5069" s="44">
        <v>40911</v>
      </c>
      <c r="E5069" s="43">
        <v>49</v>
      </c>
      <c r="F5069" s="43">
        <v>1483140</v>
      </c>
      <c r="G5069" s="43">
        <v>0.1</v>
      </c>
      <c r="H5069" s="43">
        <v>148314</v>
      </c>
      <c r="I5069" s="43" t="s">
        <v>76</v>
      </c>
      <c r="J5069" s="43" t="s">
        <v>146</v>
      </c>
      <c r="K5069" s="43">
        <f t="shared" si="632"/>
        <v>2012</v>
      </c>
      <c r="L5069" s="43">
        <f t="shared" si="633"/>
        <v>1</v>
      </c>
      <c r="M5069" s="43">
        <f t="shared" si="634"/>
        <v>0</v>
      </c>
      <c r="N5069" s="43">
        <f t="shared" si="635"/>
        <v>1</v>
      </c>
      <c r="O5069" s="43" t="str">
        <f t="shared" si="636"/>
        <v>D: 7%+</v>
      </c>
      <c r="P5069" s="45">
        <f t="shared" si="637"/>
        <v>1334826</v>
      </c>
      <c r="Q5069" s="45">
        <f>IF(L5069=1,F5069*INDEX(Asumsi!$B$5:$B$7,MATCH(I5069,Asumsi!$A$5:$A$7,0))-H5069,0)</f>
        <v>296628</v>
      </c>
      <c r="R5069" s="46">
        <f>MIN(G5069,INDEX(Asumsi!$C$5:$C$7,MATCH(I5069,Asumsi!$A$5:$A$7,0)))</f>
        <v>0.05</v>
      </c>
      <c r="S5069" s="43">
        <f t="shared" si="638"/>
        <v>1</v>
      </c>
      <c r="T5069" s="45">
        <f t="shared" si="639"/>
        <v>74157</v>
      </c>
      <c r="U5069" s="45">
        <f>IF(L5069=1,F5069*INDEX(Asumsi!$B$5:$B$7,MATCH(I5069,Asumsi!$A$5:$A$7,0))-F5069*R5069,0)</f>
        <v>370785</v>
      </c>
      <c r="V5069" s="45">
        <f>IF(S5069=1,U5069*(1-Asumsi!$B$10),U5069)</f>
        <v>352245.75</v>
      </c>
    </row>
    <row r="5070" spans="1:22" x14ac:dyDescent="0.35">
      <c r="A5070" s="43">
        <v>38598</v>
      </c>
      <c r="B5070" s="43" t="s">
        <v>202</v>
      </c>
      <c r="C5070" s="43" t="s">
        <v>958</v>
      </c>
      <c r="D5070" s="44">
        <v>40040</v>
      </c>
      <c r="E5070" s="43">
        <v>17</v>
      </c>
      <c r="F5070" s="43">
        <v>29330300</v>
      </c>
      <c r="G5070" s="43">
        <v>0.04</v>
      </c>
      <c r="H5070" s="43">
        <v>1173212</v>
      </c>
      <c r="I5070" s="43" t="s">
        <v>75</v>
      </c>
      <c r="J5070" s="43" t="s">
        <v>143</v>
      </c>
      <c r="K5070" s="43">
        <f t="shared" si="632"/>
        <v>2009</v>
      </c>
      <c r="L5070" s="43">
        <f t="shared" si="633"/>
        <v>1</v>
      </c>
      <c r="M5070" s="43">
        <f t="shared" si="634"/>
        <v>0</v>
      </c>
      <c r="N5070" s="43">
        <f t="shared" si="635"/>
        <v>1</v>
      </c>
      <c r="O5070" s="43" t="str">
        <f t="shared" si="636"/>
        <v>C: 4-6%</v>
      </c>
      <c r="P5070" s="45">
        <f t="shared" si="637"/>
        <v>28157088</v>
      </c>
      <c r="Q5070" s="45">
        <f>IF(L5070=1,F5070*INDEX(Asumsi!$B$5:$B$7,MATCH(I5070,Asumsi!$A$5:$A$7,0))-H5070,0)</f>
        <v>7625878</v>
      </c>
      <c r="R5070" s="46">
        <f>MIN(G5070,INDEX(Asumsi!$C$5:$C$7,MATCH(I5070,Asumsi!$A$5:$A$7,0)))</f>
        <v>0.03</v>
      </c>
      <c r="S5070" s="43">
        <f t="shared" si="638"/>
        <v>1</v>
      </c>
      <c r="T5070" s="45">
        <f t="shared" si="639"/>
        <v>293303.00000000006</v>
      </c>
      <c r="U5070" s="45">
        <f>IF(L5070=1,F5070*INDEX(Asumsi!$B$5:$B$7,MATCH(I5070,Asumsi!$A$5:$A$7,0))-F5070*R5070,0)</f>
        <v>7919181</v>
      </c>
      <c r="V5070" s="45">
        <f>IF(S5070=1,U5070*(1-Asumsi!$B$10),U5070)</f>
        <v>7523221.9499999993</v>
      </c>
    </row>
    <row r="5071" spans="1:22" x14ac:dyDescent="0.35">
      <c r="A5071" s="43">
        <v>40678</v>
      </c>
      <c r="B5071" s="43" t="s">
        <v>202</v>
      </c>
      <c r="C5071" s="43" t="s">
        <v>345</v>
      </c>
      <c r="D5071" s="44">
        <v>40296</v>
      </c>
      <c r="E5071" s="43">
        <v>42</v>
      </c>
      <c r="F5071" s="43">
        <v>5506140</v>
      </c>
      <c r="G5071" s="43">
        <v>7.0000000000000007E-2</v>
      </c>
      <c r="H5071" s="43">
        <v>385430</v>
      </c>
      <c r="I5071" s="43" t="s">
        <v>76</v>
      </c>
      <c r="J5071" s="43" t="s">
        <v>138</v>
      </c>
      <c r="K5071" s="43">
        <f t="shared" si="632"/>
        <v>2010</v>
      </c>
      <c r="L5071" s="43">
        <f t="shared" si="633"/>
        <v>1</v>
      </c>
      <c r="M5071" s="43">
        <f t="shared" si="634"/>
        <v>0</v>
      </c>
      <c r="N5071" s="43">
        <f t="shared" si="635"/>
        <v>1</v>
      </c>
      <c r="O5071" s="43" t="str">
        <f t="shared" si="636"/>
        <v>D: 7%+</v>
      </c>
      <c r="P5071" s="45">
        <f t="shared" si="637"/>
        <v>5120710</v>
      </c>
      <c r="Q5071" s="45">
        <f>IF(L5071=1,F5071*INDEX(Asumsi!$B$5:$B$7,MATCH(I5071,Asumsi!$A$5:$A$7,0))-H5071,0)</f>
        <v>1266412</v>
      </c>
      <c r="R5071" s="46">
        <f>MIN(G5071,INDEX(Asumsi!$C$5:$C$7,MATCH(I5071,Asumsi!$A$5:$A$7,0)))</f>
        <v>0.05</v>
      </c>
      <c r="S5071" s="43">
        <f t="shared" si="638"/>
        <v>1</v>
      </c>
      <c r="T5071" s="45">
        <f t="shared" si="639"/>
        <v>110122.80000000002</v>
      </c>
      <c r="U5071" s="45">
        <f>IF(L5071=1,F5071*INDEX(Asumsi!$B$5:$B$7,MATCH(I5071,Asumsi!$A$5:$A$7,0))-F5071*R5071,0)</f>
        <v>1376535</v>
      </c>
      <c r="V5071" s="45">
        <f>IF(S5071=1,U5071*(1-Asumsi!$B$10),U5071)</f>
        <v>1307708.25</v>
      </c>
    </row>
    <row r="5072" spans="1:22" x14ac:dyDescent="0.35">
      <c r="A5072" s="43">
        <v>41154</v>
      </c>
      <c r="B5072" s="43" t="s">
        <v>202</v>
      </c>
      <c r="C5072" s="43" t="s">
        <v>947</v>
      </c>
      <c r="D5072" s="44">
        <v>39933</v>
      </c>
      <c r="E5072" s="43">
        <v>43</v>
      </c>
      <c r="F5072" s="43">
        <v>1876740</v>
      </c>
      <c r="G5072" s="43">
        <v>0.02</v>
      </c>
      <c r="H5072" s="43">
        <v>37535</v>
      </c>
      <c r="I5072" s="43" t="s">
        <v>76</v>
      </c>
      <c r="J5072" s="43" t="s">
        <v>147</v>
      </c>
      <c r="K5072" s="43">
        <f t="shared" si="632"/>
        <v>2009</v>
      </c>
      <c r="L5072" s="43">
        <f t="shared" si="633"/>
        <v>1</v>
      </c>
      <c r="M5072" s="43">
        <f t="shared" si="634"/>
        <v>0</v>
      </c>
      <c r="N5072" s="43">
        <f t="shared" si="635"/>
        <v>1</v>
      </c>
      <c r="O5072" s="43" t="str">
        <f t="shared" si="636"/>
        <v>B: 1-3%</v>
      </c>
      <c r="P5072" s="45">
        <f t="shared" si="637"/>
        <v>1839205</v>
      </c>
      <c r="Q5072" s="45">
        <f>IF(L5072=1,F5072*INDEX(Asumsi!$B$5:$B$7,MATCH(I5072,Asumsi!$A$5:$A$7,0))-H5072,0)</f>
        <v>525487</v>
      </c>
      <c r="R5072" s="46">
        <f>MIN(G5072,INDEX(Asumsi!$C$5:$C$7,MATCH(I5072,Asumsi!$A$5:$A$7,0)))</f>
        <v>0.02</v>
      </c>
      <c r="S5072" s="43">
        <f t="shared" si="638"/>
        <v>0</v>
      </c>
      <c r="T5072" s="45">
        <f t="shared" si="639"/>
        <v>0</v>
      </c>
      <c r="U5072" s="45">
        <f>IF(L5072=1,F5072*INDEX(Asumsi!$B$5:$B$7,MATCH(I5072,Asumsi!$A$5:$A$7,0))-F5072*R5072,0)</f>
        <v>525487.19999999995</v>
      </c>
      <c r="V5072" s="45">
        <f>IF(S5072=1,U5072*(1-Asumsi!$B$10),U5072)</f>
        <v>525487.19999999995</v>
      </c>
    </row>
    <row r="5073" spans="1:22" x14ac:dyDescent="0.35">
      <c r="A5073" s="43">
        <v>43909</v>
      </c>
      <c r="B5073" s="43" t="s">
        <v>202</v>
      </c>
      <c r="C5073" s="43" t="s">
        <v>958</v>
      </c>
      <c r="D5073" s="44">
        <v>39820</v>
      </c>
      <c r="E5073" s="43">
        <v>46</v>
      </c>
      <c r="F5073" s="43">
        <v>1474500</v>
      </c>
      <c r="G5073" s="43">
        <v>0.08</v>
      </c>
      <c r="H5073" s="43">
        <v>117960</v>
      </c>
      <c r="I5073" s="43" t="s">
        <v>76</v>
      </c>
      <c r="J5073" s="43" t="s">
        <v>138</v>
      </c>
      <c r="K5073" s="43">
        <f t="shared" si="632"/>
        <v>2009</v>
      </c>
      <c r="L5073" s="43">
        <f t="shared" si="633"/>
        <v>1</v>
      </c>
      <c r="M5073" s="43">
        <f t="shared" si="634"/>
        <v>0</v>
      </c>
      <c r="N5073" s="43">
        <f t="shared" si="635"/>
        <v>1</v>
      </c>
      <c r="O5073" s="43" t="str">
        <f t="shared" si="636"/>
        <v>D: 7%+</v>
      </c>
      <c r="P5073" s="45">
        <f t="shared" si="637"/>
        <v>1356540</v>
      </c>
      <c r="Q5073" s="45">
        <f>IF(L5073=1,F5073*INDEX(Asumsi!$B$5:$B$7,MATCH(I5073,Asumsi!$A$5:$A$7,0))-H5073,0)</f>
        <v>324390</v>
      </c>
      <c r="R5073" s="46">
        <f>MIN(G5073,INDEX(Asumsi!$C$5:$C$7,MATCH(I5073,Asumsi!$A$5:$A$7,0)))</f>
        <v>0.05</v>
      </c>
      <c r="S5073" s="43">
        <f t="shared" si="638"/>
        <v>1</v>
      </c>
      <c r="T5073" s="45">
        <f t="shared" si="639"/>
        <v>44235</v>
      </c>
      <c r="U5073" s="45">
        <f>IF(L5073=1,F5073*INDEX(Asumsi!$B$5:$B$7,MATCH(I5073,Asumsi!$A$5:$A$7,0))-F5073*R5073,0)</f>
        <v>368625</v>
      </c>
      <c r="V5073" s="45">
        <f>IF(S5073=1,U5073*(1-Asumsi!$B$10),U5073)</f>
        <v>350193.75</v>
      </c>
    </row>
    <row r="5074" spans="1:22" x14ac:dyDescent="0.35">
      <c r="A5074" s="43">
        <v>45346</v>
      </c>
      <c r="B5074" s="43" t="s">
        <v>202</v>
      </c>
      <c r="C5074" s="43" t="s">
        <v>419</v>
      </c>
      <c r="D5074" s="44">
        <v>41228</v>
      </c>
      <c r="E5074" s="43">
        <v>37</v>
      </c>
      <c r="F5074" s="43">
        <v>1384300</v>
      </c>
      <c r="G5074" s="43">
        <v>0.09</v>
      </c>
      <c r="H5074" s="43">
        <v>124587</v>
      </c>
      <c r="I5074" s="43" t="s">
        <v>76</v>
      </c>
      <c r="J5074" s="43" t="s">
        <v>145</v>
      </c>
      <c r="K5074" s="43">
        <f t="shared" si="632"/>
        <v>2012</v>
      </c>
      <c r="L5074" s="43">
        <f t="shared" si="633"/>
        <v>1</v>
      </c>
      <c r="M5074" s="43">
        <f t="shared" si="634"/>
        <v>0</v>
      </c>
      <c r="N5074" s="43">
        <f t="shared" si="635"/>
        <v>1</v>
      </c>
      <c r="O5074" s="43" t="str">
        <f t="shared" si="636"/>
        <v>D: 7%+</v>
      </c>
      <c r="P5074" s="45">
        <f t="shared" si="637"/>
        <v>1259713</v>
      </c>
      <c r="Q5074" s="45">
        <f>IF(L5074=1,F5074*INDEX(Asumsi!$B$5:$B$7,MATCH(I5074,Asumsi!$A$5:$A$7,0))-H5074,0)</f>
        <v>290703</v>
      </c>
      <c r="R5074" s="46">
        <f>MIN(G5074,INDEX(Asumsi!$C$5:$C$7,MATCH(I5074,Asumsi!$A$5:$A$7,0)))</f>
        <v>0.05</v>
      </c>
      <c r="S5074" s="43">
        <f t="shared" si="638"/>
        <v>1</v>
      </c>
      <c r="T5074" s="45">
        <f t="shared" si="639"/>
        <v>55371.999999999993</v>
      </c>
      <c r="U5074" s="45">
        <f>IF(L5074=1,F5074*INDEX(Asumsi!$B$5:$B$7,MATCH(I5074,Asumsi!$A$5:$A$7,0))-F5074*R5074,0)</f>
        <v>346075</v>
      </c>
      <c r="V5074" s="45">
        <f>IF(S5074=1,U5074*(1-Asumsi!$B$10),U5074)</f>
        <v>328771.25</v>
      </c>
    </row>
    <row r="5075" spans="1:22" x14ac:dyDescent="0.35">
      <c r="A5075" s="43">
        <v>46336</v>
      </c>
      <c r="B5075" s="43" t="s">
        <v>202</v>
      </c>
      <c r="C5075" s="43" t="s">
        <v>852</v>
      </c>
      <c r="D5075" s="44">
        <v>40753</v>
      </c>
      <c r="E5075" s="43">
        <v>31</v>
      </c>
      <c r="F5075" s="43">
        <v>287700</v>
      </c>
      <c r="G5075" s="43">
        <v>0.1</v>
      </c>
      <c r="H5075" s="43">
        <v>28770</v>
      </c>
      <c r="I5075" s="43" t="s">
        <v>76</v>
      </c>
      <c r="J5075" s="43" t="s">
        <v>147</v>
      </c>
      <c r="K5075" s="43">
        <f t="shared" si="632"/>
        <v>2011</v>
      </c>
      <c r="L5075" s="43">
        <f t="shared" si="633"/>
        <v>1</v>
      </c>
      <c r="M5075" s="43">
        <f t="shared" si="634"/>
        <v>0</v>
      </c>
      <c r="N5075" s="43">
        <f t="shared" si="635"/>
        <v>1</v>
      </c>
      <c r="O5075" s="43" t="str">
        <f t="shared" si="636"/>
        <v>D: 7%+</v>
      </c>
      <c r="P5075" s="45">
        <f t="shared" si="637"/>
        <v>258930</v>
      </c>
      <c r="Q5075" s="45">
        <f>IF(L5075=1,F5075*INDEX(Asumsi!$B$5:$B$7,MATCH(I5075,Asumsi!$A$5:$A$7,0))-H5075,0)</f>
        <v>57540</v>
      </c>
      <c r="R5075" s="46">
        <f>MIN(G5075,INDEX(Asumsi!$C$5:$C$7,MATCH(I5075,Asumsi!$A$5:$A$7,0)))</f>
        <v>0.05</v>
      </c>
      <c r="S5075" s="43">
        <f t="shared" si="638"/>
        <v>1</v>
      </c>
      <c r="T5075" s="45">
        <f t="shared" si="639"/>
        <v>14385</v>
      </c>
      <c r="U5075" s="45">
        <f>IF(L5075=1,F5075*INDEX(Asumsi!$B$5:$B$7,MATCH(I5075,Asumsi!$A$5:$A$7,0))-F5075*R5075,0)</f>
        <v>71925</v>
      </c>
      <c r="V5075" s="45">
        <f>IF(S5075=1,U5075*(1-Asumsi!$B$10),U5075)</f>
        <v>68328.75</v>
      </c>
    </row>
    <row r="5076" spans="1:22" x14ac:dyDescent="0.35">
      <c r="A5076" s="43">
        <v>52320</v>
      </c>
      <c r="B5076" s="43" t="s">
        <v>202</v>
      </c>
      <c r="C5076" s="43" t="s">
        <v>819</v>
      </c>
      <c r="D5076" s="44">
        <v>41176</v>
      </c>
      <c r="E5076" s="43">
        <v>41</v>
      </c>
      <c r="F5076" s="43">
        <v>225200</v>
      </c>
      <c r="G5076" s="43">
        <v>0.1</v>
      </c>
      <c r="H5076" s="43">
        <v>22520</v>
      </c>
      <c r="I5076" s="43" t="s">
        <v>76</v>
      </c>
      <c r="J5076" s="43" t="s">
        <v>147</v>
      </c>
      <c r="K5076" s="43">
        <f t="shared" si="632"/>
        <v>2012</v>
      </c>
      <c r="L5076" s="43">
        <f t="shared" si="633"/>
        <v>1</v>
      </c>
      <c r="M5076" s="43">
        <f t="shared" si="634"/>
        <v>0</v>
      </c>
      <c r="N5076" s="43">
        <f t="shared" si="635"/>
        <v>1</v>
      </c>
      <c r="O5076" s="43" t="str">
        <f t="shared" si="636"/>
        <v>D: 7%+</v>
      </c>
      <c r="P5076" s="45">
        <f t="shared" si="637"/>
        <v>202680</v>
      </c>
      <c r="Q5076" s="45">
        <f>IF(L5076=1,F5076*INDEX(Asumsi!$B$5:$B$7,MATCH(I5076,Asumsi!$A$5:$A$7,0))-H5076,0)</f>
        <v>45040</v>
      </c>
      <c r="R5076" s="46">
        <f>MIN(G5076,INDEX(Asumsi!$C$5:$C$7,MATCH(I5076,Asumsi!$A$5:$A$7,0)))</f>
        <v>0.05</v>
      </c>
      <c r="S5076" s="43">
        <f t="shared" si="638"/>
        <v>1</v>
      </c>
      <c r="T5076" s="45">
        <f t="shared" si="639"/>
        <v>11260</v>
      </c>
      <c r="U5076" s="45">
        <f>IF(L5076=1,F5076*INDEX(Asumsi!$B$5:$B$7,MATCH(I5076,Asumsi!$A$5:$A$7,0))-F5076*R5076,0)</f>
        <v>56300</v>
      </c>
      <c r="V5076" s="45">
        <f>IF(S5076=1,U5076*(1-Asumsi!$B$10),U5076)</f>
        <v>53485</v>
      </c>
    </row>
    <row r="5077" spans="1:22" x14ac:dyDescent="0.35">
      <c r="A5077" s="43">
        <v>52357</v>
      </c>
      <c r="B5077" s="43" t="s">
        <v>202</v>
      </c>
      <c r="C5077" s="43" t="s">
        <v>419</v>
      </c>
      <c r="D5077" s="44">
        <v>40059</v>
      </c>
      <c r="E5077" s="43">
        <v>49</v>
      </c>
      <c r="F5077" s="43">
        <v>1082940</v>
      </c>
      <c r="G5077" s="43">
        <v>0.05</v>
      </c>
      <c r="H5077" s="43">
        <v>54147</v>
      </c>
      <c r="I5077" s="43" t="s">
        <v>76</v>
      </c>
      <c r="J5077" s="43" t="s">
        <v>146</v>
      </c>
      <c r="K5077" s="43">
        <f t="shared" si="632"/>
        <v>2009</v>
      </c>
      <c r="L5077" s="43">
        <f t="shared" si="633"/>
        <v>1</v>
      </c>
      <c r="M5077" s="43">
        <f t="shared" si="634"/>
        <v>0</v>
      </c>
      <c r="N5077" s="43">
        <f t="shared" si="635"/>
        <v>1</v>
      </c>
      <c r="O5077" s="43" t="str">
        <f t="shared" si="636"/>
        <v>C: 4-6%</v>
      </c>
      <c r="P5077" s="45">
        <f t="shared" si="637"/>
        <v>1028793</v>
      </c>
      <c r="Q5077" s="45">
        <f>IF(L5077=1,F5077*INDEX(Asumsi!$B$5:$B$7,MATCH(I5077,Asumsi!$A$5:$A$7,0))-H5077,0)</f>
        <v>270735</v>
      </c>
      <c r="R5077" s="46">
        <f>MIN(G5077,INDEX(Asumsi!$C$5:$C$7,MATCH(I5077,Asumsi!$A$5:$A$7,0)))</f>
        <v>0.05</v>
      </c>
      <c r="S5077" s="43">
        <f t="shared" si="638"/>
        <v>0</v>
      </c>
      <c r="T5077" s="45">
        <f t="shared" si="639"/>
        <v>0</v>
      </c>
      <c r="U5077" s="45">
        <f>IF(L5077=1,F5077*INDEX(Asumsi!$B$5:$B$7,MATCH(I5077,Asumsi!$A$5:$A$7,0))-F5077*R5077,0)</f>
        <v>270735</v>
      </c>
      <c r="V5077" s="45">
        <f>IF(S5077=1,U5077*(1-Asumsi!$B$10),U5077)</f>
        <v>270735</v>
      </c>
    </row>
    <row r="5078" spans="1:22" x14ac:dyDescent="0.35">
      <c r="A5078" s="43">
        <v>53573</v>
      </c>
      <c r="B5078" s="43" t="s">
        <v>202</v>
      </c>
      <c r="C5078" s="43" t="s">
        <v>345</v>
      </c>
      <c r="D5078" s="44">
        <v>39887</v>
      </c>
      <c r="E5078" s="43">
        <v>6</v>
      </c>
      <c r="F5078" s="43">
        <v>187460</v>
      </c>
      <c r="G5078" s="43">
        <v>0.03</v>
      </c>
      <c r="H5078" s="43">
        <v>5624</v>
      </c>
      <c r="I5078" s="43" t="s">
        <v>75</v>
      </c>
      <c r="J5078" s="43" t="s">
        <v>144</v>
      </c>
      <c r="K5078" s="43">
        <f t="shared" si="632"/>
        <v>2009</v>
      </c>
      <c r="L5078" s="43">
        <f t="shared" si="633"/>
        <v>1</v>
      </c>
      <c r="M5078" s="43">
        <f t="shared" si="634"/>
        <v>0</v>
      </c>
      <c r="N5078" s="43">
        <f t="shared" si="635"/>
        <v>1</v>
      </c>
      <c r="O5078" s="43" t="str">
        <f t="shared" si="636"/>
        <v>B: 1-3%</v>
      </c>
      <c r="P5078" s="45">
        <f t="shared" si="637"/>
        <v>181836</v>
      </c>
      <c r="Q5078" s="45">
        <f>IF(L5078=1,F5078*INDEX(Asumsi!$B$5:$B$7,MATCH(I5078,Asumsi!$A$5:$A$7,0))-H5078,0)</f>
        <v>50614</v>
      </c>
      <c r="R5078" s="46">
        <f>MIN(G5078,INDEX(Asumsi!$C$5:$C$7,MATCH(I5078,Asumsi!$A$5:$A$7,0)))</f>
        <v>0.03</v>
      </c>
      <c r="S5078" s="43">
        <f t="shared" si="638"/>
        <v>0</v>
      </c>
      <c r="T5078" s="45">
        <f t="shared" si="639"/>
        <v>0</v>
      </c>
      <c r="U5078" s="45">
        <f>IF(L5078=1,F5078*INDEX(Asumsi!$B$5:$B$7,MATCH(I5078,Asumsi!$A$5:$A$7,0))-F5078*R5078,0)</f>
        <v>50614.2</v>
      </c>
      <c r="V5078" s="45">
        <f>IF(S5078=1,U5078*(1-Asumsi!$B$10),U5078)</f>
        <v>50614.2</v>
      </c>
    </row>
    <row r="5079" spans="1:22" x14ac:dyDescent="0.35">
      <c r="A5079" s="43">
        <v>56420</v>
      </c>
      <c r="B5079" s="43" t="s">
        <v>202</v>
      </c>
      <c r="C5079" s="43" t="s">
        <v>852</v>
      </c>
      <c r="D5079" s="44">
        <v>40748</v>
      </c>
      <c r="E5079" s="43">
        <v>16</v>
      </c>
      <c r="F5079" s="43">
        <v>1194880</v>
      </c>
      <c r="G5079" s="43">
        <v>0.09</v>
      </c>
      <c r="H5079" s="43">
        <v>107539</v>
      </c>
      <c r="I5079" s="43" t="s">
        <v>76</v>
      </c>
      <c r="J5079" s="43" t="s">
        <v>141</v>
      </c>
      <c r="K5079" s="43">
        <f t="shared" si="632"/>
        <v>2011</v>
      </c>
      <c r="L5079" s="43">
        <f t="shared" si="633"/>
        <v>1</v>
      </c>
      <c r="M5079" s="43">
        <f t="shared" si="634"/>
        <v>0</v>
      </c>
      <c r="N5079" s="43">
        <f t="shared" si="635"/>
        <v>1</v>
      </c>
      <c r="O5079" s="43" t="str">
        <f t="shared" si="636"/>
        <v>D: 7%+</v>
      </c>
      <c r="P5079" s="45">
        <f t="shared" si="637"/>
        <v>1087341</v>
      </c>
      <c r="Q5079" s="45">
        <f>IF(L5079=1,F5079*INDEX(Asumsi!$B$5:$B$7,MATCH(I5079,Asumsi!$A$5:$A$7,0))-H5079,0)</f>
        <v>250925</v>
      </c>
      <c r="R5079" s="46">
        <f>MIN(G5079,INDEX(Asumsi!$C$5:$C$7,MATCH(I5079,Asumsi!$A$5:$A$7,0)))</f>
        <v>0.05</v>
      </c>
      <c r="S5079" s="43">
        <f t="shared" si="638"/>
        <v>1</v>
      </c>
      <c r="T5079" s="45">
        <f t="shared" si="639"/>
        <v>47795.19999999999</v>
      </c>
      <c r="U5079" s="45">
        <f>IF(L5079=1,F5079*INDEX(Asumsi!$B$5:$B$7,MATCH(I5079,Asumsi!$A$5:$A$7,0))-F5079*R5079,0)</f>
        <v>298720</v>
      </c>
      <c r="V5079" s="45">
        <f>IF(S5079=1,U5079*(1-Asumsi!$B$10),U5079)</f>
        <v>283784</v>
      </c>
    </row>
    <row r="5080" spans="1:22" x14ac:dyDescent="0.35">
      <c r="A5080" s="43">
        <v>57412</v>
      </c>
      <c r="B5080" s="43" t="s">
        <v>202</v>
      </c>
      <c r="C5080" s="43" t="s">
        <v>852</v>
      </c>
      <c r="D5080" s="44">
        <v>40007</v>
      </c>
      <c r="E5080" s="43">
        <v>34</v>
      </c>
      <c r="F5080" s="43">
        <v>446998</v>
      </c>
      <c r="G5080" s="43">
        <v>0.06</v>
      </c>
      <c r="H5080" s="43">
        <v>26820</v>
      </c>
      <c r="I5080" s="43" t="s">
        <v>77</v>
      </c>
      <c r="J5080" s="43" t="s">
        <v>137</v>
      </c>
      <c r="K5080" s="43">
        <f t="shared" si="632"/>
        <v>2009</v>
      </c>
      <c r="L5080" s="43">
        <f t="shared" si="633"/>
        <v>1</v>
      </c>
      <c r="M5080" s="43">
        <f t="shared" si="634"/>
        <v>0</v>
      </c>
      <c r="N5080" s="43">
        <f t="shared" si="635"/>
        <v>1</v>
      </c>
      <c r="O5080" s="43" t="str">
        <f t="shared" si="636"/>
        <v>C: 4-6%</v>
      </c>
      <c r="P5080" s="45">
        <f t="shared" si="637"/>
        <v>420178</v>
      </c>
      <c r="Q5080" s="45">
        <f>IF(L5080=1,F5080*INDEX(Asumsi!$B$5:$B$7,MATCH(I5080,Asumsi!$A$5:$A$7,0))-H5080,0)</f>
        <v>107279.4</v>
      </c>
      <c r="R5080" s="46">
        <f>MIN(G5080,INDEX(Asumsi!$C$5:$C$7,MATCH(I5080,Asumsi!$A$5:$A$7,0)))</f>
        <v>0.05</v>
      </c>
      <c r="S5080" s="43">
        <f t="shared" si="638"/>
        <v>1</v>
      </c>
      <c r="T5080" s="45">
        <f t="shared" si="639"/>
        <v>4469.9799999999977</v>
      </c>
      <c r="U5080" s="45">
        <f>IF(L5080=1,F5080*INDEX(Asumsi!$B$5:$B$7,MATCH(I5080,Asumsi!$A$5:$A$7,0))-F5080*R5080,0)</f>
        <v>111749.5</v>
      </c>
      <c r="V5080" s="45">
        <f>IF(S5080=1,U5080*(1-Asumsi!$B$10),U5080)</f>
        <v>106162.02499999999</v>
      </c>
    </row>
    <row r="5081" spans="1:22" x14ac:dyDescent="0.35">
      <c r="A5081" s="43">
        <v>66</v>
      </c>
      <c r="B5081" s="43" t="s">
        <v>202</v>
      </c>
      <c r="C5081" s="43" t="s">
        <v>697</v>
      </c>
      <c r="D5081" s="44">
        <v>39832</v>
      </c>
      <c r="E5081" s="43">
        <v>41</v>
      </c>
      <c r="F5081" s="43">
        <v>216300</v>
      </c>
      <c r="G5081" s="43">
        <v>0.09</v>
      </c>
      <c r="H5081" s="43">
        <v>19467</v>
      </c>
      <c r="I5081" s="43" t="s">
        <v>76</v>
      </c>
      <c r="J5081" s="43" t="s">
        <v>147</v>
      </c>
      <c r="K5081" s="43">
        <f t="shared" si="632"/>
        <v>2009</v>
      </c>
      <c r="L5081" s="43">
        <f t="shared" si="633"/>
        <v>1</v>
      </c>
      <c r="M5081" s="43">
        <f t="shared" si="634"/>
        <v>0</v>
      </c>
      <c r="N5081" s="43">
        <f t="shared" si="635"/>
        <v>1</v>
      </c>
      <c r="O5081" s="43" t="str">
        <f t="shared" si="636"/>
        <v>D: 7%+</v>
      </c>
      <c r="P5081" s="45">
        <f t="shared" si="637"/>
        <v>196833</v>
      </c>
      <c r="Q5081" s="45">
        <f>IF(L5081=1,F5081*INDEX(Asumsi!$B$5:$B$7,MATCH(I5081,Asumsi!$A$5:$A$7,0))-H5081,0)</f>
        <v>45423</v>
      </c>
      <c r="R5081" s="46">
        <f>MIN(G5081,INDEX(Asumsi!$C$5:$C$7,MATCH(I5081,Asumsi!$A$5:$A$7,0)))</f>
        <v>0.05</v>
      </c>
      <c r="S5081" s="43">
        <f t="shared" si="638"/>
        <v>1</v>
      </c>
      <c r="T5081" s="45">
        <f t="shared" si="639"/>
        <v>8651.9999999999982</v>
      </c>
      <c r="U5081" s="45">
        <f>IF(L5081=1,F5081*INDEX(Asumsi!$B$5:$B$7,MATCH(I5081,Asumsi!$A$5:$A$7,0))-F5081*R5081,0)</f>
        <v>54075</v>
      </c>
      <c r="V5081" s="45">
        <f>IF(S5081=1,U5081*(1-Asumsi!$B$10),U5081)</f>
        <v>51371.25</v>
      </c>
    </row>
    <row r="5082" spans="1:22" x14ac:dyDescent="0.35">
      <c r="A5082" s="43">
        <v>1762</v>
      </c>
      <c r="B5082" s="43" t="s">
        <v>202</v>
      </c>
      <c r="C5082" s="43" t="s">
        <v>959</v>
      </c>
      <c r="D5082" s="44">
        <v>40044</v>
      </c>
      <c r="E5082" s="43">
        <v>29</v>
      </c>
      <c r="F5082" s="43">
        <v>1714220</v>
      </c>
      <c r="G5082" s="43">
        <v>7.0000000000000007E-2</v>
      </c>
      <c r="H5082" s="43">
        <v>119995</v>
      </c>
      <c r="I5082" s="43" t="s">
        <v>77</v>
      </c>
      <c r="J5082" s="43" t="s">
        <v>142</v>
      </c>
      <c r="K5082" s="43">
        <f t="shared" si="632"/>
        <v>2009</v>
      </c>
      <c r="L5082" s="43">
        <f t="shared" si="633"/>
        <v>1</v>
      </c>
      <c r="M5082" s="43">
        <f t="shared" si="634"/>
        <v>0</v>
      </c>
      <c r="N5082" s="43">
        <f t="shared" si="635"/>
        <v>1</v>
      </c>
      <c r="O5082" s="43" t="str">
        <f t="shared" si="636"/>
        <v>D: 7%+</v>
      </c>
      <c r="P5082" s="45">
        <f t="shared" si="637"/>
        <v>1594225</v>
      </c>
      <c r="Q5082" s="45">
        <f>IF(L5082=1,F5082*INDEX(Asumsi!$B$5:$B$7,MATCH(I5082,Asumsi!$A$5:$A$7,0))-H5082,0)</f>
        <v>394271</v>
      </c>
      <c r="R5082" s="46">
        <f>MIN(G5082,INDEX(Asumsi!$C$5:$C$7,MATCH(I5082,Asumsi!$A$5:$A$7,0)))</f>
        <v>0.05</v>
      </c>
      <c r="S5082" s="43">
        <f t="shared" si="638"/>
        <v>1</v>
      </c>
      <c r="T5082" s="45">
        <f t="shared" si="639"/>
        <v>34284.400000000009</v>
      </c>
      <c r="U5082" s="45">
        <f>IF(L5082=1,F5082*INDEX(Asumsi!$B$5:$B$7,MATCH(I5082,Asumsi!$A$5:$A$7,0))-F5082*R5082,0)</f>
        <v>428555</v>
      </c>
      <c r="V5082" s="45">
        <f>IF(S5082=1,U5082*(1-Asumsi!$B$10),U5082)</f>
        <v>407127.25</v>
      </c>
    </row>
    <row r="5083" spans="1:22" x14ac:dyDescent="0.35">
      <c r="A5083" s="43">
        <v>6150</v>
      </c>
      <c r="B5083" s="43" t="s">
        <v>202</v>
      </c>
      <c r="C5083" s="43" t="s">
        <v>960</v>
      </c>
      <c r="D5083" s="44">
        <v>41183</v>
      </c>
      <c r="E5083" s="43">
        <v>38</v>
      </c>
      <c r="F5083" s="43">
        <v>382280</v>
      </c>
      <c r="G5083" s="43">
        <v>0.06</v>
      </c>
      <c r="H5083" s="43">
        <v>22937</v>
      </c>
      <c r="I5083" s="43" t="s">
        <v>76</v>
      </c>
      <c r="J5083" s="43" t="s">
        <v>145</v>
      </c>
      <c r="K5083" s="43">
        <f t="shared" si="632"/>
        <v>2012</v>
      </c>
      <c r="L5083" s="43">
        <f t="shared" si="633"/>
        <v>1</v>
      </c>
      <c r="M5083" s="43">
        <f t="shared" si="634"/>
        <v>0</v>
      </c>
      <c r="N5083" s="43">
        <f t="shared" si="635"/>
        <v>1</v>
      </c>
      <c r="O5083" s="43" t="str">
        <f t="shared" si="636"/>
        <v>C: 4-6%</v>
      </c>
      <c r="P5083" s="45">
        <f t="shared" si="637"/>
        <v>359343</v>
      </c>
      <c r="Q5083" s="45">
        <f>IF(L5083=1,F5083*INDEX(Asumsi!$B$5:$B$7,MATCH(I5083,Asumsi!$A$5:$A$7,0))-H5083,0)</f>
        <v>91747</v>
      </c>
      <c r="R5083" s="46">
        <f>MIN(G5083,INDEX(Asumsi!$C$5:$C$7,MATCH(I5083,Asumsi!$A$5:$A$7,0)))</f>
        <v>0.05</v>
      </c>
      <c r="S5083" s="43">
        <f t="shared" si="638"/>
        <v>1</v>
      </c>
      <c r="T5083" s="45">
        <f t="shared" si="639"/>
        <v>3822.7999999999979</v>
      </c>
      <c r="U5083" s="45">
        <f>IF(L5083=1,F5083*INDEX(Asumsi!$B$5:$B$7,MATCH(I5083,Asumsi!$A$5:$A$7,0))-F5083*R5083,0)</f>
        <v>95570</v>
      </c>
      <c r="V5083" s="45">
        <f>IF(S5083=1,U5083*(1-Asumsi!$B$10),U5083)</f>
        <v>90791.5</v>
      </c>
    </row>
    <row r="5084" spans="1:22" x14ac:dyDescent="0.35">
      <c r="A5084" s="43">
        <v>6310</v>
      </c>
      <c r="B5084" s="43" t="s">
        <v>202</v>
      </c>
      <c r="C5084" s="43" t="s">
        <v>961</v>
      </c>
      <c r="D5084" s="44">
        <v>39936</v>
      </c>
      <c r="E5084" s="43">
        <v>27</v>
      </c>
      <c r="F5084" s="43">
        <v>433900</v>
      </c>
      <c r="G5084" s="43">
        <v>0.08</v>
      </c>
      <c r="H5084" s="43">
        <v>34712</v>
      </c>
      <c r="I5084" s="43" t="s">
        <v>75</v>
      </c>
      <c r="J5084" s="43" t="s">
        <v>144</v>
      </c>
      <c r="K5084" s="43">
        <f t="shared" si="632"/>
        <v>2009</v>
      </c>
      <c r="L5084" s="43">
        <f t="shared" si="633"/>
        <v>1</v>
      </c>
      <c r="M5084" s="43">
        <f t="shared" si="634"/>
        <v>0</v>
      </c>
      <c r="N5084" s="43">
        <f t="shared" si="635"/>
        <v>1</v>
      </c>
      <c r="O5084" s="43" t="str">
        <f t="shared" si="636"/>
        <v>D: 7%+</v>
      </c>
      <c r="P5084" s="45">
        <f t="shared" si="637"/>
        <v>399188</v>
      </c>
      <c r="Q5084" s="45">
        <f>IF(L5084=1,F5084*INDEX(Asumsi!$B$5:$B$7,MATCH(I5084,Asumsi!$A$5:$A$7,0))-H5084,0)</f>
        <v>95458</v>
      </c>
      <c r="R5084" s="46">
        <f>MIN(G5084,INDEX(Asumsi!$C$5:$C$7,MATCH(I5084,Asumsi!$A$5:$A$7,0)))</f>
        <v>0.03</v>
      </c>
      <c r="S5084" s="43">
        <f t="shared" si="638"/>
        <v>1</v>
      </c>
      <c r="T5084" s="45">
        <f t="shared" si="639"/>
        <v>21695</v>
      </c>
      <c r="U5084" s="45">
        <f>IF(L5084=1,F5084*INDEX(Asumsi!$B$5:$B$7,MATCH(I5084,Asumsi!$A$5:$A$7,0))-F5084*R5084,0)</f>
        <v>117153</v>
      </c>
      <c r="V5084" s="45">
        <f>IF(S5084=1,U5084*(1-Asumsi!$B$10),U5084)</f>
        <v>111295.34999999999</v>
      </c>
    </row>
    <row r="5085" spans="1:22" x14ac:dyDescent="0.35">
      <c r="A5085" s="43">
        <v>9664</v>
      </c>
      <c r="B5085" s="43" t="s">
        <v>202</v>
      </c>
      <c r="C5085" s="43" t="s">
        <v>962</v>
      </c>
      <c r="D5085" s="44">
        <v>40275</v>
      </c>
      <c r="E5085" s="43">
        <v>13</v>
      </c>
      <c r="F5085" s="43">
        <v>176760</v>
      </c>
      <c r="G5085" s="43">
        <v>0.06</v>
      </c>
      <c r="H5085" s="43">
        <v>10606</v>
      </c>
      <c r="I5085" s="43" t="s">
        <v>76</v>
      </c>
      <c r="J5085" s="43" t="s">
        <v>145</v>
      </c>
      <c r="K5085" s="43">
        <f t="shared" si="632"/>
        <v>2010</v>
      </c>
      <c r="L5085" s="43">
        <f t="shared" si="633"/>
        <v>1</v>
      </c>
      <c r="M5085" s="43">
        <f t="shared" si="634"/>
        <v>0</v>
      </c>
      <c r="N5085" s="43">
        <f t="shared" si="635"/>
        <v>1</v>
      </c>
      <c r="O5085" s="43" t="str">
        <f t="shared" si="636"/>
        <v>C: 4-6%</v>
      </c>
      <c r="P5085" s="45">
        <f t="shared" si="637"/>
        <v>166154</v>
      </c>
      <c r="Q5085" s="45">
        <f>IF(L5085=1,F5085*INDEX(Asumsi!$B$5:$B$7,MATCH(I5085,Asumsi!$A$5:$A$7,0))-H5085,0)</f>
        <v>42422</v>
      </c>
      <c r="R5085" s="46">
        <f>MIN(G5085,INDEX(Asumsi!$C$5:$C$7,MATCH(I5085,Asumsi!$A$5:$A$7,0)))</f>
        <v>0.05</v>
      </c>
      <c r="S5085" s="43">
        <f t="shared" si="638"/>
        <v>1</v>
      </c>
      <c r="T5085" s="45">
        <f t="shared" si="639"/>
        <v>1767.5999999999992</v>
      </c>
      <c r="U5085" s="45">
        <f>IF(L5085=1,F5085*INDEX(Asumsi!$B$5:$B$7,MATCH(I5085,Asumsi!$A$5:$A$7,0))-F5085*R5085,0)</f>
        <v>44190</v>
      </c>
      <c r="V5085" s="45">
        <f>IF(S5085=1,U5085*(1-Asumsi!$B$10),U5085)</f>
        <v>41980.5</v>
      </c>
    </row>
    <row r="5086" spans="1:22" x14ac:dyDescent="0.35">
      <c r="A5086" s="43">
        <v>11168</v>
      </c>
      <c r="B5086" s="43" t="s">
        <v>202</v>
      </c>
      <c r="C5086" s="43" t="s">
        <v>959</v>
      </c>
      <c r="D5086" s="44">
        <v>41203</v>
      </c>
      <c r="E5086" s="43">
        <v>35</v>
      </c>
      <c r="F5086" s="43">
        <v>365720</v>
      </c>
      <c r="G5086" s="43">
        <v>0</v>
      </c>
      <c r="H5086" s="43">
        <v>0</v>
      </c>
      <c r="I5086" s="43" t="s">
        <v>75</v>
      </c>
      <c r="J5086" s="43" t="s">
        <v>144</v>
      </c>
      <c r="K5086" s="43">
        <f t="shared" si="632"/>
        <v>2012</v>
      </c>
      <c r="L5086" s="43">
        <f t="shared" si="633"/>
        <v>1</v>
      </c>
      <c r="M5086" s="43">
        <f t="shared" si="634"/>
        <v>0</v>
      </c>
      <c r="N5086" s="43">
        <f t="shared" si="635"/>
        <v>1</v>
      </c>
      <c r="O5086" s="43" t="str">
        <f t="shared" si="636"/>
        <v>A: 0%</v>
      </c>
      <c r="P5086" s="45">
        <f t="shared" si="637"/>
        <v>365720</v>
      </c>
      <c r="Q5086" s="45">
        <f>IF(L5086=1,F5086*INDEX(Asumsi!$B$5:$B$7,MATCH(I5086,Asumsi!$A$5:$A$7,0))-H5086,0)</f>
        <v>109716</v>
      </c>
      <c r="R5086" s="46">
        <f>MIN(G5086,INDEX(Asumsi!$C$5:$C$7,MATCH(I5086,Asumsi!$A$5:$A$7,0)))</f>
        <v>0</v>
      </c>
      <c r="S5086" s="43">
        <f t="shared" si="638"/>
        <v>0</v>
      </c>
      <c r="T5086" s="45">
        <f t="shared" si="639"/>
        <v>0</v>
      </c>
      <c r="U5086" s="45">
        <f>IF(L5086=1,F5086*INDEX(Asumsi!$B$5:$B$7,MATCH(I5086,Asumsi!$A$5:$A$7,0))-F5086*R5086,0)</f>
        <v>109716</v>
      </c>
      <c r="V5086" s="45">
        <f>IF(S5086=1,U5086*(1-Asumsi!$B$10),U5086)</f>
        <v>109716</v>
      </c>
    </row>
    <row r="5087" spans="1:22" x14ac:dyDescent="0.35">
      <c r="A5087" s="43">
        <v>12417</v>
      </c>
      <c r="B5087" s="43" t="s">
        <v>202</v>
      </c>
      <c r="C5087" s="43" t="s">
        <v>725</v>
      </c>
      <c r="D5087" s="44">
        <v>40475</v>
      </c>
      <c r="E5087" s="43">
        <v>19</v>
      </c>
      <c r="F5087" s="43">
        <v>275680</v>
      </c>
      <c r="G5087" s="43">
        <v>0.06</v>
      </c>
      <c r="H5087" s="43">
        <v>16541</v>
      </c>
      <c r="I5087" s="43" t="s">
        <v>76</v>
      </c>
      <c r="J5087" s="43" t="s">
        <v>145</v>
      </c>
      <c r="K5087" s="43">
        <f t="shared" si="632"/>
        <v>2010</v>
      </c>
      <c r="L5087" s="43">
        <f t="shared" si="633"/>
        <v>1</v>
      </c>
      <c r="M5087" s="43">
        <f t="shared" si="634"/>
        <v>0</v>
      </c>
      <c r="N5087" s="43">
        <f t="shared" si="635"/>
        <v>1</v>
      </c>
      <c r="O5087" s="43" t="str">
        <f t="shared" si="636"/>
        <v>C: 4-6%</v>
      </c>
      <c r="P5087" s="45">
        <f t="shared" si="637"/>
        <v>259139</v>
      </c>
      <c r="Q5087" s="45">
        <f>IF(L5087=1,F5087*INDEX(Asumsi!$B$5:$B$7,MATCH(I5087,Asumsi!$A$5:$A$7,0))-H5087,0)</f>
        <v>66163</v>
      </c>
      <c r="R5087" s="46">
        <f>MIN(G5087,INDEX(Asumsi!$C$5:$C$7,MATCH(I5087,Asumsi!$A$5:$A$7,0)))</f>
        <v>0.05</v>
      </c>
      <c r="S5087" s="43">
        <f t="shared" si="638"/>
        <v>1</v>
      </c>
      <c r="T5087" s="45">
        <f t="shared" si="639"/>
        <v>2756.7999999999988</v>
      </c>
      <c r="U5087" s="45">
        <f>IF(L5087=1,F5087*INDEX(Asumsi!$B$5:$B$7,MATCH(I5087,Asumsi!$A$5:$A$7,0))-F5087*R5087,0)</f>
        <v>68920</v>
      </c>
      <c r="V5087" s="45">
        <f>IF(S5087=1,U5087*(1-Asumsi!$B$10),U5087)</f>
        <v>65474</v>
      </c>
    </row>
    <row r="5088" spans="1:22" x14ac:dyDescent="0.35">
      <c r="A5088" s="43">
        <v>13607</v>
      </c>
      <c r="B5088" s="43" t="s">
        <v>202</v>
      </c>
      <c r="C5088" s="43" t="s">
        <v>962</v>
      </c>
      <c r="D5088" s="44">
        <v>40500</v>
      </c>
      <c r="E5088" s="43">
        <v>12</v>
      </c>
      <c r="F5088" s="43">
        <v>881200</v>
      </c>
      <c r="G5088" s="43">
        <v>7.0000000000000007E-2</v>
      </c>
      <c r="H5088" s="43">
        <v>61684</v>
      </c>
      <c r="I5088" s="43" t="s">
        <v>77</v>
      </c>
      <c r="J5088" s="43" t="s">
        <v>142</v>
      </c>
      <c r="K5088" s="43">
        <f t="shared" si="632"/>
        <v>2010</v>
      </c>
      <c r="L5088" s="43">
        <f t="shared" si="633"/>
        <v>1</v>
      </c>
      <c r="M5088" s="43">
        <f t="shared" si="634"/>
        <v>0</v>
      </c>
      <c r="N5088" s="43">
        <f t="shared" si="635"/>
        <v>1</v>
      </c>
      <c r="O5088" s="43" t="str">
        <f t="shared" si="636"/>
        <v>D: 7%+</v>
      </c>
      <c r="P5088" s="45">
        <f t="shared" si="637"/>
        <v>819516</v>
      </c>
      <c r="Q5088" s="45">
        <f>IF(L5088=1,F5088*INDEX(Asumsi!$B$5:$B$7,MATCH(I5088,Asumsi!$A$5:$A$7,0))-H5088,0)</f>
        <v>202676</v>
      </c>
      <c r="R5088" s="46">
        <f>MIN(G5088,INDEX(Asumsi!$C$5:$C$7,MATCH(I5088,Asumsi!$A$5:$A$7,0)))</f>
        <v>0.05</v>
      </c>
      <c r="S5088" s="43">
        <f t="shared" si="638"/>
        <v>1</v>
      </c>
      <c r="T5088" s="45">
        <f t="shared" si="639"/>
        <v>17624.000000000004</v>
      </c>
      <c r="U5088" s="45">
        <f>IF(L5088=1,F5088*INDEX(Asumsi!$B$5:$B$7,MATCH(I5088,Asumsi!$A$5:$A$7,0))-F5088*R5088,0)</f>
        <v>220300</v>
      </c>
      <c r="V5088" s="45">
        <f>IF(S5088=1,U5088*(1-Asumsi!$B$10),U5088)</f>
        <v>209285</v>
      </c>
    </row>
    <row r="5089" spans="1:22" x14ac:dyDescent="0.35">
      <c r="A5089" s="43">
        <v>14597</v>
      </c>
      <c r="B5089" s="43" t="s">
        <v>202</v>
      </c>
      <c r="C5089" s="43" t="s">
        <v>943</v>
      </c>
      <c r="D5089" s="44">
        <v>40420</v>
      </c>
      <c r="E5089" s="43">
        <v>41</v>
      </c>
      <c r="F5089" s="43">
        <v>640840</v>
      </c>
      <c r="G5089" s="43">
        <v>0.03</v>
      </c>
      <c r="H5089" s="43">
        <v>19225</v>
      </c>
      <c r="I5089" s="43" t="s">
        <v>76</v>
      </c>
      <c r="J5089" s="43" t="s">
        <v>138</v>
      </c>
      <c r="K5089" s="43">
        <f t="shared" si="632"/>
        <v>2010</v>
      </c>
      <c r="L5089" s="43">
        <f t="shared" si="633"/>
        <v>1</v>
      </c>
      <c r="M5089" s="43">
        <f t="shared" si="634"/>
        <v>0</v>
      </c>
      <c r="N5089" s="43">
        <f t="shared" si="635"/>
        <v>1</v>
      </c>
      <c r="O5089" s="43" t="str">
        <f t="shared" si="636"/>
        <v>B: 1-3%</v>
      </c>
      <c r="P5089" s="45">
        <f t="shared" si="637"/>
        <v>621615</v>
      </c>
      <c r="Q5089" s="45">
        <f>IF(L5089=1,F5089*INDEX(Asumsi!$B$5:$B$7,MATCH(I5089,Asumsi!$A$5:$A$7,0))-H5089,0)</f>
        <v>173027</v>
      </c>
      <c r="R5089" s="46">
        <f>MIN(G5089,INDEX(Asumsi!$C$5:$C$7,MATCH(I5089,Asumsi!$A$5:$A$7,0)))</f>
        <v>0.03</v>
      </c>
      <c r="S5089" s="43">
        <f t="shared" si="638"/>
        <v>0</v>
      </c>
      <c r="T5089" s="45">
        <f t="shared" si="639"/>
        <v>0</v>
      </c>
      <c r="U5089" s="45">
        <f>IF(L5089=1,F5089*INDEX(Asumsi!$B$5:$B$7,MATCH(I5089,Asumsi!$A$5:$A$7,0))-F5089*R5089,0)</f>
        <v>173026.8</v>
      </c>
      <c r="V5089" s="45">
        <f>IF(S5089=1,U5089*(1-Asumsi!$B$10),U5089)</f>
        <v>173026.8</v>
      </c>
    </row>
    <row r="5090" spans="1:22" x14ac:dyDescent="0.35">
      <c r="A5090" s="43">
        <v>15015</v>
      </c>
      <c r="B5090" s="43" t="s">
        <v>202</v>
      </c>
      <c r="C5090" s="43" t="s">
        <v>962</v>
      </c>
      <c r="D5090" s="44">
        <v>40507</v>
      </c>
      <c r="E5090" s="43">
        <v>47</v>
      </c>
      <c r="F5090" s="43">
        <v>613540</v>
      </c>
      <c r="G5090" s="43">
        <v>0.03</v>
      </c>
      <c r="H5090" s="43">
        <v>18406</v>
      </c>
      <c r="I5090" s="43" t="s">
        <v>75</v>
      </c>
      <c r="J5090" s="43" t="s">
        <v>144</v>
      </c>
      <c r="K5090" s="43">
        <f t="shared" si="632"/>
        <v>2010</v>
      </c>
      <c r="L5090" s="43">
        <f t="shared" si="633"/>
        <v>1</v>
      </c>
      <c r="M5090" s="43">
        <f t="shared" si="634"/>
        <v>0</v>
      </c>
      <c r="N5090" s="43">
        <f t="shared" si="635"/>
        <v>1</v>
      </c>
      <c r="O5090" s="43" t="str">
        <f t="shared" si="636"/>
        <v>B: 1-3%</v>
      </c>
      <c r="P5090" s="45">
        <f t="shared" si="637"/>
        <v>595134</v>
      </c>
      <c r="Q5090" s="45">
        <f>IF(L5090=1,F5090*INDEX(Asumsi!$B$5:$B$7,MATCH(I5090,Asumsi!$A$5:$A$7,0))-H5090,0)</f>
        <v>165656</v>
      </c>
      <c r="R5090" s="46">
        <f>MIN(G5090,INDEX(Asumsi!$C$5:$C$7,MATCH(I5090,Asumsi!$A$5:$A$7,0)))</f>
        <v>0.03</v>
      </c>
      <c r="S5090" s="43">
        <f t="shared" si="638"/>
        <v>0</v>
      </c>
      <c r="T5090" s="45">
        <f t="shared" si="639"/>
        <v>0</v>
      </c>
      <c r="U5090" s="45">
        <f>IF(L5090=1,F5090*INDEX(Asumsi!$B$5:$B$7,MATCH(I5090,Asumsi!$A$5:$A$7,0))-F5090*R5090,0)</f>
        <v>165655.79999999999</v>
      </c>
      <c r="V5090" s="45">
        <f>IF(S5090=1,U5090*(1-Asumsi!$B$10),U5090)</f>
        <v>165655.79999999999</v>
      </c>
    </row>
    <row r="5091" spans="1:22" x14ac:dyDescent="0.35">
      <c r="A5091" s="43">
        <v>17539</v>
      </c>
      <c r="B5091" s="43" t="s">
        <v>202</v>
      </c>
      <c r="C5091" s="43" t="s">
        <v>831</v>
      </c>
      <c r="D5091" s="44">
        <v>40801</v>
      </c>
      <c r="E5091" s="43">
        <v>28</v>
      </c>
      <c r="F5091" s="43">
        <v>763580</v>
      </c>
      <c r="G5091" s="43">
        <v>0.08</v>
      </c>
      <c r="H5091" s="43">
        <v>61086</v>
      </c>
      <c r="I5091" s="43" t="s">
        <v>75</v>
      </c>
      <c r="J5091" s="43" t="s">
        <v>144</v>
      </c>
      <c r="K5091" s="43">
        <f t="shared" si="632"/>
        <v>2011</v>
      </c>
      <c r="L5091" s="43">
        <f t="shared" si="633"/>
        <v>1</v>
      </c>
      <c r="M5091" s="43">
        <f t="shared" si="634"/>
        <v>0</v>
      </c>
      <c r="N5091" s="43">
        <f t="shared" si="635"/>
        <v>1</v>
      </c>
      <c r="O5091" s="43" t="str">
        <f t="shared" si="636"/>
        <v>D: 7%+</v>
      </c>
      <c r="P5091" s="45">
        <f t="shared" si="637"/>
        <v>702494</v>
      </c>
      <c r="Q5091" s="45">
        <f>IF(L5091=1,F5091*INDEX(Asumsi!$B$5:$B$7,MATCH(I5091,Asumsi!$A$5:$A$7,0))-H5091,0)</f>
        <v>167988</v>
      </c>
      <c r="R5091" s="46">
        <f>MIN(G5091,INDEX(Asumsi!$C$5:$C$7,MATCH(I5091,Asumsi!$A$5:$A$7,0)))</f>
        <v>0.03</v>
      </c>
      <c r="S5091" s="43">
        <f t="shared" si="638"/>
        <v>1</v>
      </c>
      <c r="T5091" s="45">
        <f t="shared" si="639"/>
        <v>38179</v>
      </c>
      <c r="U5091" s="45">
        <f>IF(L5091=1,F5091*INDEX(Asumsi!$B$5:$B$7,MATCH(I5091,Asumsi!$A$5:$A$7,0))-F5091*R5091,0)</f>
        <v>206166.6</v>
      </c>
      <c r="V5091" s="45">
        <f>IF(S5091=1,U5091*(1-Asumsi!$B$10),U5091)</f>
        <v>195858.27</v>
      </c>
    </row>
    <row r="5092" spans="1:22" x14ac:dyDescent="0.35">
      <c r="A5092" s="43">
        <v>19559</v>
      </c>
      <c r="B5092" s="43" t="s">
        <v>202</v>
      </c>
      <c r="C5092" s="43" t="s">
        <v>962</v>
      </c>
      <c r="D5092" s="44">
        <v>40283</v>
      </c>
      <c r="E5092" s="43">
        <v>31</v>
      </c>
      <c r="F5092" s="43">
        <v>521540</v>
      </c>
      <c r="G5092" s="43">
        <v>0.01</v>
      </c>
      <c r="H5092" s="43">
        <v>5215</v>
      </c>
      <c r="I5092" s="43" t="s">
        <v>76</v>
      </c>
      <c r="J5092" s="43" t="s">
        <v>145</v>
      </c>
      <c r="K5092" s="43">
        <f t="shared" si="632"/>
        <v>2010</v>
      </c>
      <c r="L5092" s="43">
        <f t="shared" si="633"/>
        <v>1</v>
      </c>
      <c r="M5092" s="43">
        <f t="shared" si="634"/>
        <v>0</v>
      </c>
      <c r="N5092" s="43">
        <f t="shared" si="635"/>
        <v>1</v>
      </c>
      <c r="O5092" s="43" t="str">
        <f t="shared" si="636"/>
        <v>B: 1-3%</v>
      </c>
      <c r="P5092" s="45">
        <f t="shared" si="637"/>
        <v>516325</v>
      </c>
      <c r="Q5092" s="45">
        <f>IF(L5092=1,F5092*INDEX(Asumsi!$B$5:$B$7,MATCH(I5092,Asumsi!$A$5:$A$7,0))-H5092,0)</f>
        <v>151247</v>
      </c>
      <c r="R5092" s="46">
        <f>MIN(G5092,INDEX(Asumsi!$C$5:$C$7,MATCH(I5092,Asumsi!$A$5:$A$7,0)))</f>
        <v>0.01</v>
      </c>
      <c r="S5092" s="43">
        <f t="shared" si="638"/>
        <v>0</v>
      </c>
      <c r="T5092" s="45">
        <f t="shared" si="639"/>
        <v>0</v>
      </c>
      <c r="U5092" s="45">
        <f>IF(L5092=1,F5092*INDEX(Asumsi!$B$5:$B$7,MATCH(I5092,Asumsi!$A$5:$A$7,0))-F5092*R5092,0)</f>
        <v>151246.6</v>
      </c>
      <c r="V5092" s="45">
        <f>IF(S5092=1,U5092*(1-Asumsi!$B$10),U5092)</f>
        <v>151246.6</v>
      </c>
    </row>
    <row r="5093" spans="1:22" x14ac:dyDescent="0.35">
      <c r="A5093" s="43">
        <v>21188</v>
      </c>
      <c r="B5093" s="43" t="s">
        <v>202</v>
      </c>
      <c r="C5093" s="43" t="s">
        <v>962</v>
      </c>
      <c r="D5093" s="44">
        <v>40807</v>
      </c>
      <c r="E5093" s="43">
        <v>29</v>
      </c>
      <c r="F5093" s="43">
        <v>42093480</v>
      </c>
      <c r="G5093" s="43">
        <v>0.04</v>
      </c>
      <c r="H5093" s="43">
        <v>1683739</v>
      </c>
      <c r="I5093" s="43" t="s">
        <v>77</v>
      </c>
      <c r="J5093" s="43" t="s">
        <v>139</v>
      </c>
      <c r="K5093" s="43">
        <f t="shared" si="632"/>
        <v>2011</v>
      </c>
      <c r="L5093" s="43">
        <f t="shared" si="633"/>
        <v>1</v>
      </c>
      <c r="M5093" s="43">
        <f t="shared" si="634"/>
        <v>0</v>
      </c>
      <c r="N5093" s="43">
        <f t="shared" si="635"/>
        <v>1</v>
      </c>
      <c r="O5093" s="43" t="str">
        <f t="shared" si="636"/>
        <v>C: 4-6%</v>
      </c>
      <c r="P5093" s="45">
        <f t="shared" si="637"/>
        <v>40409741</v>
      </c>
      <c r="Q5093" s="45">
        <f>IF(L5093=1,F5093*INDEX(Asumsi!$B$5:$B$7,MATCH(I5093,Asumsi!$A$5:$A$7,0))-H5093,0)</f>
        <v>10944305</v>
      </c>
      <c r="R5093" s="46">
        <f>MIN(G5093,INDEX(Asumsi!$C$5:$C$7,MATCH(I5093,Asumsi!$A$5:$A$7,0)))</f>
        <v>0.04</v>
      </c>
      <c r="S5093" s="43">
        <f t="shared" si="638"/>
        <v>0</v>
      </c>
      <c r="T5093" s="45">
        <f t="shared" si="639"/>
        <v>0</v>
      </c>
      <c r="U5093" s="45">
        <f>IF(L5093=1,F5093*INDEX(Asumsi!$B$5:$B$7,MATCH(I5093,Asumsi!$A$5:$A$7,0))-F5093*R5093,0)</f>
        <v>10944304.800000001</v>
      </c>
      <c r="V5093" s="45">
        <f>IF(S5093=1,U5093*(1-Asumsi!$B$10),U5093)</f>
        <v>10944304.800000001</v>
      </c>
    </row>
    <row r="5094" spans="1:22" x14ac:dyDescent="0.35">
      <c r="A5094" s="43">
        <v>21318</v>
      </c>
      <c r="B5094" s="43" t="s">
        <v>202</v>
      </c>
      <c r="C5094" s="43" t="s">
        <v>959</v>
      </c>
      <c r="D5094" s="44">
        <v>40363</v>
      </c>
      <c r="E5094" s="43">
        <v>40</v>
      </c>
      <c r="F5094" s="43">
        <v>2768680</v>
      </c>
      <c r="G5094" s="43">
        <v>0.1</v>
      </c>
      <c r="H5094" s="43">
        <v>276868</v>
      </c>
      <c r="I5094" s="43" t="s">
        <v>76</v>
      </c>
      <c r="J5094" s="43" t="s">
        <v>138</v>
      </c>
      <c r="K5094" s="43">
        <f t="shared" si="632"/>
        <v>2010</v>
      </c>
      <c r="L5094" s="43">
        <f t="shared" si="633"/>
        <v>1</v>
      </c>
      <c r="M5094" s="43">
        <f t="shared" si="634"/>
        <v>0</v>
      </c>
      <c r="N5094" s="43">
        <f t="shared" si="635"/>
        <v>1</v>
      </c>
      <c r="O5094" s="43" t="str">
        <f t="shared" si="636"/>
        <v>D: 7%+</v>
      </c>
      <c r="P5094" s="45">
        <f t="shared" si="637"/>
        <v>2491812</v>
      </c>
      <c r="Q5094" s="45">
        <f>IF(L5094=1,F5094*INDEX(Asumsi!$B$5:$B$7,MATCH(I5094,Asumsi!$A$5:$A$7,0))-H5094,0)</f>
        <v>553736</v>
      </c>
      <c r="R5094" s="46">
        <f>MIN(G5094,INDEX(Asumsi!$C$5:$C$7,MATCH(I5094,Asumsi!$A$5:$A$7,0)))</f>
        <v>0.05</v>
      </c>
      <c r="S5094" s="43">
        <f t="shared" si="638"/>
        <v>1</v>
      </c>
      <c r="T5094" s="45">
        <f t="shared" si="639"/>
        <v>138434</v>
      </c>
      <c r="U5094" s="45">
        <f>IF(L5094=1,F5094*INDEX(Asumsi!$B$5:$B$7,MATCH(I5094,Asumsi!$A$5:$A$7,0))-F5094*R5094,0)</f>
        <v>692170</v>
      </c>
      <c r="V5094" s="45">
        <f>IF(S5094=1,U5094*(1-Asumsi!$B$10),U5094)</f>
        <v>657561.5</v>
      </c>
    </row>
    <row r="5095" spans="1:22" x14ac:dyDescent="0.35">
      <c r="A5095" s="43">
        <v>21792</v>
      </c>
      <c r="B5095" s="43" t="s">
        <v>202</v>
      </c>
      <c r="C5095" s="43" t="s">
        <v>831</v>
      </c>
      <c r="D5095" s="44">
        <v>41177</v>
      </c>
      <c r="E5095" s="43">
        <v>26</v>
      </c>
      <c r="F5095" s="43">
        <v>725520</v>
      </c>
      <c r="G5095" s="43">
        <v>0.09</v>
      </c>
      <c r="H5095" s="43">
        <v>65297</v>
      </c>
      <c r="I5095" s="43" t="s">
        <v>76</v>
      </c>
      <c r="J5095" s="43" t="s">
        <v>138</v>
      </c>
      <c r="K5095" s="43">
        <f t="shared" si="632"/>
        <v>2012</v>
      </c>
      <c r="L5095" s="43">
        <f t="shared" si="633"/>
        <v>1</v>
      </c>
      <c r="M5095" s="43">
        <f t="shared" si="634"/>
        <v>0</v>
      </c>
      <c r="N5095" s="43">
        <f t="shared" si="635"/>
        <v>1</v>
      </c>
      <c r="O5095" s="43" t="str">
        <f t="shared" si="636"/>
        <v>D: 7%+</v>
      </c>
      <c r="P5095" s="45">
        <f t="shared" si="637"/>
        <v>660223</v>
      </c>
      <c r="Q5095" s="45">
        <f>IF(L5095=1,F5095*INDEX(Asumsi!$B$5:$B$7,MATCH(I5095,Asumsi!$A$5:$A$7,0))-H5095,0)</f>
        <v>152359</v>
      </c>
      <c r="R5095" s="46">
        <f>MIN(G5095,INDEX(Asumsi!$C$5:$C$7,MATCH(I5095,Asumsi!$A$5:$A$7,0)))</f>
        <v>0.05</v>
      </c>
      <c r="S5095" s="43">
        <f t="shared" si="638"/>
        <v>1</v>
      </c>
      <c r="T5095" s="45">
        <f t="shared" si="639"/>
        <v>29020.799999999996</v>
      </c>
      <c r="U5095" s="45">
        <f>IF(L5095=1,F5095*INDEX(Asumsi!$B$5:$B$7,MATCH(I5095,Asumsi!$A$5:$A$7,0))-F5095*R5095,0)</f>
        <v>181380</v>
      </c>
      <c r="V5095" s="45">
        <f>IF(S5095=1,U5095*(1-Asumsi!$B$10),U5095)</f>
        <v>172311</v>
      </c>
    </row>
    <row r="5096" spans="1:22" x14ac:dyDescent="0.35">
      <c r="A5096" s="43">
        <v>21831</v>
      </c>
      <c r="B5096" s="43" t="s">
        <v>202</v>
      </c>
      <c r="C5096" s="43" t="s">
        <v>831</v>
      </c>
      <c r="D5096" s="44">
        <v>40075</v>
      </c>
      <c r="E5096" s="43">
        <v>6</v>
      </c>
      <c r="F5096" s="43">
        <v>56780</v>
      </c>
      <c r="G5096" s="43">
        <v>0.05</v>
      </c>
      <c r="H5096" s="43">
        <v>2839</v>
      </c>
      <c r="I5096" s="43" t="s">
        <v>76</v>
      </c>
      <c r="J5096" s="43" t="s">
        <v>149</v>
      </c>
      <c r="K5096" s="43">
        <f t="shared" si="632"/>
        <v>2009</v>
      </c>
      <c r="L5096" s="43">
        <f t="shared" si="633"/>
        <v>1</v>
      </c>
      <c r="M5096" s="43">
        <f t="shared" si="634"/>
        <v>0</v>
      </c>
      <c r="N5096" s="43">
        <f t="shared" si="635"/>
        <v>1</v>
      </c>
      <c r="O5096" s="43" t="str">
        <f t="shared" si="636"/>
        <v>C: 4-6%</v>
      </c>
      <c r="P5096" s="45">
        <f t="shared" si="637"/>
        <v>53941</v>
      </c>
      <c r="Q5096" s="45">
        <f>IF(L5096=1,F5096*INDEX(Asumsi!$B$5:$B$7,MATCH(I5096,Asumsi!$A$5:$A$7,0))-H5096,0)</f>
        <v>14195</v>
      </c>
      <c r="R5096" s="46">
        <f>MIN(G5096,INDEX(Asumsi!$C$5:$C$7,MATCH(I5096,Asumsi!$A$5:$A$7,0)))</f>
        <v>0.05</v>
      </c>
      <c r="S5096" s="43">
        <f t="shared" si="638"/>
        <v>0</v>
      </c>
      <c r="T5096" s="45">
        <f t="shared" si="639"/>
        <v>0</v>
      </c>
      <c r="U5096" s="45">
        <f>IF(L5096=1,F5096*INDEX(Asumsi!$B$5:$B$7,MATCH(I5096,Asumsi!$A$5:$A$7,0))-F5096*R5096,0)</f>
        <v>14195</v>
      </c>
      <c r="V5096" s="45">
        <f>IF(S5096=1,U5096*(1-Asumsi!$B$10),U5096)</f>
        <v>14195</v>
      </c>
    </row>
    <row r="5097" spans="1:22" x14ac:dyDescent="0.35">
      <c r="A5097" s="43">
        <v>22818</v>
      </c>
      <c r="B5097" s="43" t="s">
        <v>202</v>
      </c>
      <c r="C5097" s="43" t="s">
        <v>960</v>
      </c>
      <c r="D5097" s="44">
        <v>39955</v>
      </c>
      <c r="E5097" s="43">
        <v>50</v>
      </c>
      <c r="F5097" s="43">
        <v>12555500</v>
      </c>
      <c r="G5097" s="43">
        <v>0.1</v>
      </c>
      <c r="H5097" s="43">
        <v>1255550</v>
      </c>
      <c r="I5097" s="43" t="s">
        <v>75</v>
      </c>
      <c r="J5097" s="43" t="s">
        <v>135</v>
      </c>
      <c r="K5097" s="43">
        <f t="shared" si="632"/>
        <v>2009</v>
      </c>
      <c r="L5097" s="43">
        <f t="shared" si="633"/>
        <v>1</v>
      </c>
      <c r="M5097" s="43">
        <f t="shared" si="634"/>
        <v>0</v>
      </c>
      <c r="N5097" s="43">
        <f t="shared" si="635"/>
        <v>1</v>
      </c>
      <c r="O5097" s="43" t="str">
        <f t="shared" si="636"/>
        <v>D: 7%+</v>
      </c>
      <c r="P5097" s="45">
        <f t="shared" si="637"/>
        <v>11299950</v>
      </c>
      <c r="Q5097" s="45">
        <f>IF(L5097=1,F5097*INDEX(Asumsi!$B$5:$B$7,MATCH(I5097,Asumsi!$A$5:$A$7,0))-H5097,0)</f>
        <v>2511100</v>
      </c>
      <c r="R5097" s="46">
        <f>MIN(G5097,INDEX(Asumsi!$C$5:$C$7,MATCH(I5097,Asumsi!$A$5:$A$7,0)))</f>
        <v>0.03</v>
      </c>
      <c r="S5097" s="43">
        <f t="shared" si="638"/>
        <v>1</v>
      </c>
      <c r="T5097" s="45">
        <f t="shared" si="639"/>
        <v>878885.00000000012</v>
      </c>
      <c r="U5097" s="45">
        <f>IF(L5097=1,F5097*INDEX(Asumsi!$B$5:$B$7,MATCH(I5097,Asumsi!$A$5:$A$7,0))-F5097*R5097,0)</f>
        <v>3389985</v>
      </c>
      <c r="V5097" s="45">
        <f>IF(S5097=1,U5097*(1-Asumsi!$B$10),U5097)</f>
        <v>3220485.75</v>
      </c>
    </row>
    <row r="5098" spans="1:22" x14ac:dyDescent="0.35">
      <c r="A5098" s="43">
        <v>24801</v>
      </c>
      <c r="B5098" s="43" t="s">
        <v>202</v>
      </c>
      <c r="C5098" s="43" t="s">
        <v>959</v>
      </c>
      <c r="D5098" s="44">
        <v>41228</v>
      </c>
      <c r="E5098" s="43">
        <v>3</v>
      </c>
      <c r="F5098" s="43">
        <v>37820</v>
      </c>
      <c r="G5098" s="43">
        <v>0</v>
      </c>
      <c r="H5098" s="43">
        <v>0</v>
      </c>
      <c r="I5098" s="43" t="s">
        <v>76</v>
      </c>
      <c r="J5098" s="43" t="s">
        <v>138</v>
      </c>
      <c r="K5098" s="43">
        <f t="shared" si="632"/>
        <v>2012</v>
      </c>
      <c r="L5098" s="43">
        <f t="shared" si="633"/>
        <v>1</v>
      </c>
      <c r="M5098" s="43">
        <f t="shared" si="634"/>
        <v>0</v>
      </c>
      <c r="N5098" s="43">
        <f t="shared" si="635"/>
        <v>1</v>
      </c>
      <c r="O5098" s="43" t="str">
        <f t="shared" si="636"/>
        <v>A: 0%</v>
      </c>
      <c r="P5098" s="45">
        <f t="shared" si="637"/>
        <v>37820</v>
      </c>
      <c r="Q5098" s="45">
        <f>IF(L5098=1,F5098*INDEX(Asumsi!$B$5:$B$7,MATCH(I5098,Asumsi!$A$5:$A$7,0))-H5098,0)</f>
        <v>11346</v>
      </c>
      <c r="R5098" s="46">
        <f>MIN(G5098,INDEX(Asumsi!$C$5:$C$7,MATCH(I5098,Asumsi!$A$5:$A$7,0)))</f>
        <v>0</v>
      </c>
      <c r="S5098" s="43">
        <f t="shared" si="638"/>
        <v>0</v>
      </c>
      <c r="T5098" s="45">
        <f t="shared" si="639"/>
        <v>0</v>
      </c>
      <c r="U5098" s="45">
        <f>IF(L5098=1,F5098*INDEX(Asumsi!$B$5:$B$7,MATCH(I5098,Asumsi!$A$5:$A$7,0))-F5098*R5098,0)</f>
        <v>11346</v>
      </c>
      <c r="V5098" s="45">
        <f>IF(S5098=1,U5098*(1-Asumsi!$B$10),U5098)</f>
        <v>11346</v>
      </c>
    </row>
    <row r="5099" spans="1:22" x14ac:dyDescent="0.35">
      <c r="A5099" s="43">
        <v>27780</v>
      </c>
      <c r="B5099" s="43" t="s">
        <v>202</v>
      </c>
      <c r="C5099" s="43" t="s">
        <v>962</v>
      </c>
      <c r="D5099" s="44">
        <v>41202</v>
      </c>
      <c r="E5099" s="43">
        <v>18</v>
      </c>
      <c r="F5099" s="43">
        <v>112820</v>
      </c>
      <c r="G5099" s="43">
        <v>0.02</v>
      </c>
      <c r="H5099" s="43">
        <v>2256</v>
      </c>
      <c r="I5099" s="43" t="s">
        <v>76</v>
      </c>
      <c r="J5099" s="43" t="s">
        <v>149</v>
      </c>
      <c r="K5099" s="43">
        <f t="shared" si="632"/>
        <v>2012</v>
      </c>
      <c r="L5099" s="43">
        <f t="shared" si="633"/>
        <v>1</v>
      </c>
      <c r="M5099" s="43">
        <f t="shared" si="634"/>
        <v>0</v>
      </c>
      <c r="N5099" s="43">
        <f t="shared" si="635"/>
        <v>1</v>
      </c>
      <c r="O5099" s="43" t="str">
        <f t="shared" si="636"/>
        <v>B: 1-3%</v>
      </c>
      <c r="P5099" s="45">
        <f t="shared" si="637"/>
        <v>110564</v>
      </c>
      <c r="Q5099" s="45">
        <f>IF(L5099=1,F5099*INDEX(Asumsi!$B$5:$B$7,MATCH(I5099,Asumsi!$A$5:$A$7,0))-H5099,0)</f>
        <v>31590</v>
      </c>
      <c r="R5099" s="46">
        <f>MIN(G5099,INDEX(Asumsi!$C$5:$C$7,MATCH(I5099,Asumsi!$A$5:$A$7,0)))</f>
        <v>0.02</v>
      </c>
      <c r="S5099" s="43">
        <f t="shared" si="638"/>
        <v>0</v>
      </c>
      <c r="T5099" s="45">
        <f t="shared" si="639"/>
        <v>0</v>
      </c>
      <c r="U5099" s="45">
        <f>IF(L5099=1,F5099*INDEX(Asumsi!$B$5:$B$7,MATCH(I5099,Asumsi!$A$5:$A$7,0))-F5099*R5099,0)</f>
        <v>31589.599999999999</v>
      </c>
      <c r="V5099" s="45">
        <f>IF(S5099=1,U5099*(1-Asumsi!$B$10),U5099)</f>
        <v>31589.599999999999</v>
      </c>
    </row>
    <row r="5100" spans="1:22" x14ac:dyDescent="0.35">
      <c r="A5100" s="43">
        <v>27843</v>
      </c>
      <c r="B5100" s="43" t="s">
        <v>202</v>
      </c>
      <c r="C5100" s="43" t="s">
        <v>959</v>
      </c>
      <c r="D5100" s="44">
        <v>40426</v>
      </c>
      <c r="E5100" s="43">
        <v>26</v>
      </c>
      <c r="F5100" s="43">
        <v>279220</v>
      </c>
      <c r="G5100" s="43">
        <v>0.01</v>
      </c>
      <c r="H5100" s="43">
        <v>2792</v>
      </c>
      <c r="I5100" s="43" t="s">
        <v>77</v>
      </c>
      <c r="J5100" s="43" t="s">
        <v>142</v>
      </c>
      <c r="K5100" s="43">
        <f t="shared" si="632"/>
        <v>2010</v>
      </c>
      <c r="L5100" s="43">
        <f t="shared" si="633"/>
        <v>1</v>
      </c>
      <c r="M5100" s="43">
        <f t="shared" si="634"/>
        <v>0</v>
      </c>
      <c r="N5100" s="43">
        <f t="shared" si="635"/>
        <v>1</v>
      </c>
      <c r="O5100" s="43" t="str">
        <f t="shared" si="636"/>
        <v>B: 1-3%</v>
      </c>
      <c r="P5100" s="45">
        <f t="shared" si="637"/>
        <v>276428</v>
      </c>
      <c r="Q5100" s="45">
        <f>IF(L5100=1,F5100*INDEX(Asumsi!$B$5:$B$7,MATCH(I5100,Asumsi!$A$5:$A$7,0))-H5100,0)</f>
        <v>80974</v>
      </c>
      <c r="R5100" s="46">
        <f>MIN(G5100,INDEX(Asumsi!$C$5:$C$7,MATCH(I5100,Asumsi!$A$5:$A$7,0)))</f>
        <v>0.01</v>
      </c>
      <c r="S5100" s="43">
        <f t="shared" si="638"/>
        <v>0</v>
      </c>
      <c r="T5100" s="45">
        <f t="shared" si="639"/>
        <v>0</v>
      </c>
      <c r="U5100" s="45">
        <f>IF(L5100=1,F5100*INDEX(Asumsi!$B$5:$B$7,MATCH(I5100,Asumsi!$A$5:$A$7,0))-F5100*R5100,0)</f>
        <v>80973.8</v>
      </c>
      <c r="V5100" s="45">
        <f>IF(S5100=1,U5100*(1-Asumsi!$B$10),U5100)</f>
        <v>80973.8</v>
      </c>
    </row>
    <row r="5101" spans="1:22" x14ac:dyDescent="0.35">
      <c r="A5101" s="43">
        <v>28773</v>
      </c>
      <c r="B5101" s="43" t="s">
        <v>202</v>
      </c>
      <c r="C5101" s="43" t="s">
        <v>960</v>
      </c>
      <c r="D5101" s="44">
        <v>40584</v>
      </c>
      <c r="E5101" s="43">
        <v>48</v>
      </c>
      <c r="F5101" s="43">
        <v>4348838</v>
      </c>
      <c r="G5101" s="43">
        <v>0.05</v>
      </c>
      <c r="H5101" s="43">
        <v>217442</v>
      </c>
      <c r="I5101" s="43" t="s">
        <v>77</v>
      </c>
      <c r="J5101" s="43" t="s">
        <v>137</v>
      </c>
      <c r="K5101" s="43">
        <f t="shared" si="632"/>
        <v>2011</v>
      </c>
      <c r="L5101" s="43">
        <f t="shared" si="633"/>
        <v>1</v>
      </c>
      <c r="M5101" s="43">
        <f t="shared" si="634"/>
        <v>0</v>
      </c>
      <c r="N5101" s="43">
        <f t="shared" si="635"/>
        <v>1</v>
      </c>
      <c r="O5101" s="43" t="str">
        <f t="shared" si="636"/>
        <v>C: 4-6%</v>
      </c>
      <c r="P5101" s="45">
        <f t="shared" si="637"/>
        <v>4131396</v>
      </c>
      <c r="Q5101" s="45">
        <f>IF(L5101=1,F5101*INDEX(Asumsi!$B$5:$B$7,MATCH(I5101,Asumsi!$A$5:$A$7,0))-H5101,0)</f>
        <v>1087209.3999999999</v>
      </c>
      <c r="R5101" s="46">
        <f>MIN(G5101,INDEX(Asumsi!$C$5:$C$7,MATCH(I5101,Asumsi!$A$5:$A$7,0)))</f>
        <v>0.05</v>
      </c>
      <c r="S5101" s="43">
        <f t="shared" si="638"/>
        <v>0</v>
      </c>
      <c r="T5101" s="45">
        <f t="shared" si="639"/>
        <v>0</v>
      </c>
      <c r="U5101" s="45">
        <f>IF(L5101=1,F5101*INDEX(Asumsi!$B$5:$B$7,MATCH(I5101,Asumsi!$A$5:$A$7,0))-F5101*R5101,0)</f>
        <v>1087209.5</v>
      </c>
      <c r="V5101" s="45">
        <f>IF(S5101=1,U5101*(1-Asumsi!$B$10),U5101)</f>
        <v>1087209.5</v>
      </c>
    </row>
    <row r="5102" spans="1:22" x14ac:dyDescent="0.35">
      <c r="A5102" s="43">
        <v>30786</v>
      </c>
      <c r="B5102" s="43" t="s">
        <v>202</v>
      </c>
      <c r="C5102" s="43" t="s">
        <v>757</v>
      </c>
      <c r="D5102" s="44">
        <v>41106</v>
      </c>
      <c r="E5102" s="43">
        <v>23</v>
      </c>
      <c r="F5102" s="43">
        <v>131820</v>
      </c>
      <c r="G5102" s="43">
        <v>0.01</v>
      </c>
      <c r="H5102" s="43">
        <v>1318</v>
      </c>
      <c r="I5102" s="43" t="s">
        <v>76</v>
      </c>
      <c r="J5102" s="43" t="s">
        <v>147</v>
      </c>
      <c r="K5102" s="43">
        <f t="shared" si="632"/>
        <v>2012</v>
      </c>
      <c r="L5102" s="43">
        <f t="shared" si="633"/>
        <v>1</v>
      </c>
      <c r="M5102" s="43">
        <f t="shared" si="634"/>
        <v>0</v>
      </c>
      <c r="N5102" s="43">
        <f t="shared" si="635"/>
        <v>1</v>
      </c>
      <c r="O5102" s="43" t="str">
        <f t="shared" si="636"/>
        <v>B: 1-3%</v>
      </c>
      <c r="P5102" s="45">
        <f t="shared" si="637"/>
        <v>130502</v>
      </c>
      <c r="Q5102" s="45">
        <f>IF(L5102=1,F5102*INDEX(Asumsi!$B$5:$B$7,MATCH(I5102,Asumsi!$A$5:$A$7,0))-H5102,0)</f>
        <v>38228</v>
      </c>
      <c r="R5102" s="46">
        <f>MIN(G5102,INDEX(Asumsi!$C$5:$C$7,MATCH(I5102,Asumsi!$A$5:$A$7,0)))</f>
        <v>0.01</v>
      </c>
      <c r="S5102" s="43">
        <f t="shared" si="638"/>
        <v>0</v>
      </c>
      <c r="T5102" s="45">
        <f t="shared" si="639"/>
        <v>0</v>
      </c>
      <c r="U5102" s="45">
        <f>IF(L5102=1,F5102*INDEX(Asumsi!$B$5:$B$7,MATCH(I5102,Asumsi!$A$5:$A$7,0))-F5102*R5102,0)</f>
        <v>38227.800000000003</v>
      </c>
      <c r="V5102" s="45">
        <f>IF(S5102=1,U5102*(1-Asumsi!$B$10),U5102)</f>
        <v>38227.800000000003</v>
      </c>
    </row>
    <row r="5103" spans="1:22" x14ac:dyDescent="0.35">
      <c r="A5103" s="43">
        <v>31809</v>
      </c>
      <c r="B5103" s="43" t="s">
        <v>202</v>
      </c>
      <c r="C5103" s="43" t="s">
        <v>943</v>
      </c>
      <c r="D5103" s="44">
        <v>40387</v>
      </c>
      <c r="E5103" s="43">
        <v>1</v>
      </c>
      <c r="F5103" s="43">
        <v>30000</v>
      </c>
      <c r="G5103" s="43">
        <v>0.1</v>
      </c>
      <c r="H5103" s="43">
        <v>3000</v>
      </c>
      <c r="I5103" s="43" t="s">
        <v>76</v>
      </c>
      <c r="J5103" s="43" t="s">
        <v>146</v>
      </c>
      <c r="K5103" s="43">
        <f t="shared" si="632"/>
        <v>2010</v>
      </c>
      <c r="L5103" s="43">
        <f t="shared" si="633"/>
        <v>1</v>
      </c>
      <c r="M5103" s="43">
        <f t="shared" si="634"/>
        <v>0</v>
      </c>
      <c r="N5103" s="43">
        <f t="shared" si="635"/>
        <v>1</v>
      </c>
      <c r="O5103" s="43" t="str">
        <f t="shared" si="636"/>
        <v>D: 7%+</v>
      </c>
      <c r="P5103" s="45">
        <f t="shared" si="637"/>
        <v>27000</v>
      </c>
      <c r="Q5103" s="45">
        <f>IF(L5103=1,F5103*INDEX(Asumsi!$B$5:$B$7,MATCH(I5103,Asumsi!$A$5:$A$7,0))-H5103,0)</f>
        <v>6000</v>
      </c>
      <c r="R5103" s="46">
        <f>MIN(G5103,INDEX(Asumsi!$C$5:$C$7,MATCH(I5103,Asumsi!$A$5:$A$7,0)))</f>
        <v>0.05</v>
      </c>
      <c r="S5103" s="43">
        <f t="shared" si="638"/>
        <v>1</v>
      </c>
      <c r="T5103" s="45">
        <f t="shared" si="639"/>
        <v>1500</v>
      </c>
      <c r="U5103" s="45">
        <f>IF(L5103=1,F5103*INDEX(Asumsi!$B$5:$B$7,MATCH(I5103,Asumsi!$A$5:$A$7,0))-F5103*R5103,0)</f>
        <v>7500</v>
      </c>
      <c r="V5103" s="45">
        <f>IF(S5103=1,U5103*(1-Asumsi!$B$10),U5103)</f>
        <v>7125</v>
      </c>
    </row>
    <row r="5104" spans="1:22" x14ac:dyDescent="0.35">
      <c r="A5104" s="43">
        <v>31878</v>
      </c>
      <c r="B5104" s="43" t="s">
        <v>202</v>
      </c>
      <c r="C5104" s="43" t="s">
        <v>959</v>
      </c>
      <c r="D5104" s="44">
        <v>40895</v>
      </c>
      <c r="E5104" s="43">
        <v>14</v>
      </c>
      <c r="F5104" s="43">
        <v>277900</v>
      </c>
      <c r="G5104" s="43">
        <v>0.04</v>
      </c>
      <c r="H5104" s="43">
        <v>11116</v>
      </c>
      <c r="I5104" s="43" t="s">
        <v>76</v>
      </c>
      <c r="J5104" s="43" t="s">
        <v>145</v>
      </c>
      <c r="K5104" s="43">
        <f t="shared" si="632"/>
        <v>2011</v>
      </c>
      <c r="L5104" s="43">
        <f t="shared" si="633"/>
        <v>1</v>
      </c>
      <c r="M5104" s="43">
        <f t="shared" si="634"/>
        <v>0</v>
      </c>
      <c r="N5104" s="43">
        <f t="shared" si="635"/>
        <v>1</v>
      </c>
      <c r="O5104" s="43" t="str">
        <f t="shared" si="636"/>
        <v>C: 4-6%</v>
      </c>
      <c r="P5104" s="45">
        <f t="shared" si="637"/>
        <v>266784</v>
      </c>
      <c r="Q5104" s="45">
        <f>IF(L5104=1,F5104*INDEX(Asumsi!$B$5:$B$7,MATCH(I5104,Asumsi!$A$5:$A$7,0))-H5104,0)</f>
        <v>72254</v>
      </c>
      <c r="R5104" s="46">
        <f>MIN(G5104,INDEX(Asumsi!$C$5:$C$7,MATCH(I5104,Asumsi!$A$5:$A$7,0)))</f>
        <v>0.04</v>
      </c>
      <c r="S5104" s="43">
        <f t="shared" si="638"/>
        <v>0</v>
      </c>
      <c r="T5104" s="45">
        <f t="shared" si="639"/>
        <v>0</v>
      </c>
      <c r="U5104" s="45">
        <f>IF(L5104=1,F5104*INDEX(Asumsi!$B$5:$B$7,MATCH(I5104,Asumsi!$A$5:$A$7,0))-F5104*R5104,0)</f>
        <v>72254</v>
      </c>
      <c r="V5104" s="45">
        <f>IF(S5104=1,U5104*(1-Asumsi!$B$10),U5104)</f>
        <v>72254</v>
      </c>
    </row>
    <row r="5105" spans="1:22" x14ac:dyDescent="0.35">
      <c r="A5105" s="43">
        <v>34976</v>
      </c>
      <c r="B5105" s="43" t="s">
        <v>202</v>
      </c>
      <c r="C5105" s="43" t="s">
        <v>943</v>
      </c>
      <c r="D5105" s="44">
        <v>41237</v>
      </c>
      <c r="E5105" s="43">
        <v>45</v>
      </c>
      <c r="F5105" s="43">
        <v>8950000</v>
      </c>
      <c r="G5105" s="43">
        <v>0.02</v>
      </c>
      <c r="H5105" s="43">
        <v>179000</v>
      </c>
      <c r="I5105" s="43" t="s">
        <v>75</v>
      </c>
      <c r="J5105" s="43" t="s">
        <v>135</v>
      </c>
      <c r="K5105" s="43">
        <f t="shared" si="632"/>
        <v>2012</v>
      </c>
      <c r="L5105" s="43">
        <f t="shared" si="633"/>
        <v>1</v>
      </c>
      <c r="M5105" s="43">
        <f t="shared" si="634"/>
        <v>0</v>
      </c>
      <c r="N5105" s="43">
        <f t="shared" si="635"/>
        <v>1</v>
      </c>
      <c r="O5105" s="43" t="str">
        <f t="shared" si="636"/>
        <v>B: 1-3%</v>
      </c>
      <c r="P5105" s="45">
        <f t="shared" si="637"/>
        <v>8771000</v>
      </c>
      <c r="Q5105" s="45">
        <f>IF(L5105=1,F5105*INDEX(Asumsi!$B$5:$B$7,MATCH(I5105,Asumsi!$A$5:$A$7,0))-H5105,0)</f>
        <v>2506000</v>
      </c>
      <c r="R5105" s="46">
        <f>MIN(G5105,INDEX(Asumsi!$C$5:$C$7,MATCH(I5105,Asumsi!$A$5:$A$7,0)))</f>
        <v>0.02</v>
      </c>
      <c r="S5105" s="43">
        <f t="shared" si="638"/>
        <v>0</v>
      </c>
      <c r="T5105" s="45">
        <f t="shared" si="639"/>
        <v>0</v>
      </c>
      <c r="U5105" s="45">
        <f>IF(L5105=1,F5105*INDEX(Asumsi!$B$5:$B$7,MATCH(I5105,Asumsi!$A$5:$A$7,0))-F5105*R5105,0)</f>
        <v>2506000</v>
      </c>
      <c r="V5105" s="45">
        <f>IF(S5105=1,U5105*(1-Asumsi!$B$10),U5105)</f>
        <v>2506000</v>
      </c>
    </row>
    <row r="5106" spans="1:22" x14ac:dyDescent="0.35">
      <c r="A5106" s="43">
        <v>34979</v>
      </c>
      <c r="B5106" s="43" t="s">
        <v>202</v>
      </c>
      <c r="C5106" s="43" t="s">
        <v>757</v>
      </c>
      <c r="D5106" s="44">
        <v>40449</v>
      </c>
      <c r="E5106" s="43">
        <v>15</v>
      </c>
      <c r="F5106" s="43">
        <v>1219940</v>
      </c>
      <c r="G5106" s="43">
        <v>0</v>
      </c>
      <c r="H5106" s="43">
        <v>0</v>
      </c>
      <c r="I5106" s="43" t="s">
        <v>77</v>
      </c>
      <c r="J5106" s="43" t="s">
        <v>142</v>
      </c>
      <c r="K5106" s="43">
        <f t="shared" si="632"/>
        <v>2010</v>
      </c>
      <c r="L5106" s="43">
        <f t="shared" si="633"/>
        <v>1</v>
      </c>
      <c r="M5106" s="43">
        <f t="shared" si="634"/>
        <v>0</v>
      </c>
      <c r="N5106" s="43">
        <f t="shared" si="635"/>
        <v>1</v>
      </c>
      <c r="O5106" s="43" t="str">
        <f t="shared" si="636"/>
        <v>A: 0%</v>
      </c>
      <c r="P5106" s="45">
        <f t="shared" si="637"/>
        <v>1219940</v>
      </c>
      <c r="Q5106" s="45">
        <f>IF(L5106=1,F5106*INDEX(Asumsi!$B$5:$B$7,MATCH(I5106,Asumsi!$A$5:$A$7,0))-H5106,0)</f>
        <v>365982</v>
      </c>
      <c r="R5106" s="46">
        <f>MIN(G5106,INDEX(Asumsi!$C$5:$C$7,MATCH(I5106,Asumsi!$A$5:$A$7,0)))</f>
        <v>0</v>
      </c>
      <c r="S5106" s="43">
        <f t="shared" si="638"/>
        <v>0</v>
      </c>
      <c r="T5106" s="45">
        <f t="shared" si="639"/>
        <v>0</v>
      </c>
      <c r="U5106" s="45">
        <f>IF(L5106=1,F5106*INDEX(Asumsi!$B$5:$B$7,MATCH(I5106,Asumsi!$A$5:$A$7,0))-F5106*R5106,0)</f>
        <v>365982</v>
      </c>
      <c r="V5106" s="45">
        <f>IF(S5106=1,U5106*(1-Asumsi!$B$10),U5106)</f>
        <v>365982</v>
      </c>
    </row>
    <row r="5107" spans="1:22" x14ac:dyDescent="0.35">
      <c r="A5107" s="43">
        <v>36608</v>
      </c>
      <c r="B5107" s="43" t="s">
        <v>202</v>
      </c>
      <c r="C5107" s="43" t="s">
        <v>960</v>
      </c>
      <c r="D5107" s="44">
        <v>40814</v>
      </c>
      <c r="E5107" s="43">
        <v>40</v>
      </c>
      <c r="F5107" s="43">
        <v>1651600</v>
      </c>
      <c r="G5107" s="43">
        <v>0.1</v>
      </c>
      <c r="H5107" s="43">
        <v>165160</v>
      </c>
      <c r="I5107" s="43" t="s">
        <v>76</v>
      </c>
      <c r="J5107" s="43" t="s">
        <v>147</v>
      </c>
      <c r="K5107" s="43">
        <f t="shared" si="632"/>
        <v>2011</v>
      </c>
      <c r="L5107" s="43">
        <f t="shared" si="633"/>
        <v>1</v>
      </c>
      <c r="M5107" s="43">
        <f t="shared" si="634"/>
        <v>0</v>
      </c>
      <c r="N5107" s="43">
        <f t="shared" si="635"/>
        <v>1</v>
      </c>
      <c r="O5107" s="43" t="str">
        <f t="shared" si="636"/>
        <v>D: 7%+</v>
      </c>
      <c r="P5107" s="45">
        <f t="shared" si="637"/>
        <v>1486440</v>
      </c>
      <c r="Q5107" s="45">
        <f>IF(L5107=1,F5107*INDEX(Asumsi!$B$5:$B$7,MATCH(I5107,Asumsi!$A$5:$A$7,0))-H5107,0)</f>
        <v>330320</v>
      </c>
      <c r="R5107" s="46">
        <f>MIN(G5107,INDEX(Asumsi!$C$5:$C$7,MATCH(I5107,Asumsi!$A$5:$A$7,0)))</f>
        <v>0.05</v>
      </c>
      <c r="S5107" s="43">
        <f t="shared" si="638"/>
        <v>1</v>
      </c>
      <c r="T5107" s="45">
        <f t="shared" si="639"/>
        <v>82580</v>
      </c>
      <c r="U5107" s="45">
        <f>IF(L5107=1,F5107*INDEX(Asumsi!$B$5:$B$7,MATCH(I5107,Asumsi!$A$5:$A$7,0))-F5107*R5107,0)</f>
        <v>412900</v>
      </c>
      <c r="V5107" s="45">
        <f>IF(S5107=1,U5107*(1-Asumsi!$B$10),U5107)</f>
        <v>392255</v>
      </c>
    </row>
    <row r="5108" spans="1:22" x14ac:dyDescent="0.35">
      <c r="A5108" s="43">
        <v>36994</v>
      </c>
      <c r="B5108" s="43" t="s">
        <v>209</v>
      </c>
      <c r="C5108" s="43" t="s">
        <v>960</v>
      </c>
      <c r="D5108" s="44">
        <v>40711</v>
      </c>
      <c r="E5108" s="43">
        <v>40</v>
      </c>
      <c r="F5108" s="43">
        <v>10528960</v>
      </c>
      <c r="G5108" s="43">
        <v>0.03</v>
      </c>
      <c r="H5108" s="43">
        <v>315869</v>
      </c>
      <c r="I5108" s="43" t="s">
        <v>75</v>
      </c>
      <c r="J5108" s="43" t="s">
        <v>135</v>
      </c>
      <c r="K5108" s="43">
        <f t="shared" si="632"/>
        <v>2011</v>
      </c>
      <c r="L5108" s="43">
        <f t="shared" si="633"/>
        <v>0</v>
      </c>
      <c r="M5108" s="43">
        <f t="shared" si="634"/>
        <v>1</v>
      </c>
      <c r="N5108" s="43">
        <f t="shared" si="635"/>
        <v>1</v>
      </c>
      <c r="O5108" s="43" t="str">
        <f t="shared" si="636"/>
        <v>B: 1-3%</v>
      </c>
      <c r="P5108" s="45">
        <f t="shared" si="637"/>
        <v>0</v>
      </c>
      <c r="Q5108" s="45">
        <f>IF(L5108=1,F5108*INDEX(Asumsi!$B$5:$B$7,MATCH(I5108,Asumsi!$A$5:$A$7,0))-H5108,0)</f>
        <v>0</v>
      </c>
      <c r="R5108" s="46">
        <f>MIN(G5108,INDEX(Asumsi!$C$5:$C$7,MATCH(I5108,Asumsi!$A$5:$A$7,0)))</f>
        <v>0.03</v>
      </c>
      <c r="S5108" s="43">
        <f t="shared" si="638"/>
        <v>0</v>
      </c>
      <c r="T5108" s="45">
        <f t="shared" si="639"/>
        <v>0</v>
      </c>
      <c r="U5108" s="45">
        <f>IF(L5108=1,F5108*INDEX(Asumsi!$B$5:$B$7,MATCH(I5108,Asumsi!$A$5:$A$7,0))-F5108*R5108,0)</f>
        <v>0</v>
      </c>
      <c r="V5108" s="45">
        <f>IF(S5108=1,U5108*(1-Asumsi!$B$10),U5108)</f>
        <v>0</v>
      </c>
    </row>
    <row r="5109" spans="1:22" x14ac:dyDescent="0.35">
      <c r="A5109" s="43">
        <v>38944</v>
      </c>
      <c r="B5109" s="43" t="s">
        <v>202</v>
      </c>
      <c r="C5109" s="43" t="s">
        <v>960</v>
      </c>
      <c r="D5109" s="44">
        <v>40288</v>
      </c>
      <c r="E5109" s="43">
        <v>17</v>
      </c>
      <c r="F5109" s="43">
        <v>3746698</v>
      </c>
      <c r="G5109" s="43">
        <v>0.02</v>
      </c>
      <c r="H5109" s="43">
        <v>74934</v>
      </c>
      <c r="I5109" s="43" t="s">
        <v>77</v>
      </c>
      <c r="J5109" s="43" t="s">
        <v>137</v>
      </c>
      <c r="K5109" s="43">
        <f t="shared" si="632"/>
        <v>2010</v>
      </c>
      <c r="L5109" s="43">
        <f t="shared" si="633"/>
        <v>1</v>
      </c>
      <c r="M5109" s="43">
        <f t="shared" si="634"/>
        <v>0</v>
      </c>
      <c r="N5109" s="43">
        <f t="shared" si="635"/>
        <v>1</v>
      </c>
      <c r="O5109" s="43" t="str">
        <f t="shared" si="636"/>
        <v>B: 1-3%</v>
      </c>
      <c r="P5109" s="45">
        <f t="shared" si="637"/>
        <v>3671764</v>
      </c>
      <c r="Q5109" s="45">
        <f>IF(L5109=1,F5109*INDEX(Asumsi!$B$5:$B$7,MATCH(I5109,Asumsi!$A$5:$A$7,0))-H5109,0)</f>
        <v>1049075.3999999999</v>
      </c>
      <c r="R5109" s="46">
        <f>MIN(G5109,INDEX(Asumsi!$C$5:$C$7,MATCH(I5109,Asumsi!$A$5:$A$7,0)))</f>
        <v>0.02</v>
      </c>
      <c r="S5109" s="43">
        <f t="shared" si="638"/>
        <v>0</v>
      </c>
      <c r="T5109" s="45">
        <f t="shared" si="639"/>
        <v>0</v>
      </c>
      <c r="U5109" s="45">
        <f>IF(L5109=1,F5109*INDEX(Asumsi!$B$5:$B$7,MATCH(I5109,Asumsi!$A$5:$A$7,0))-F5109*R5109,0)</f>
        <v>1049075.44</v>
      </c>
      <c r="V5109" s="45">
        <f>IF(S5109=1,U5109*(1-Asumsi!$B$10),U5109)</f>
        <v>1049075.44</v>
      </c>
    </row>
    <row r="5110" spans="1:22" x14ac:dyDescent="0.35">
      <c r="A5110" s="43">
        <v>39075</v>
      </c>
      <c r="B5110" s="43" t="s">
        <v>209</v>
      </c>
      <c r="C5110" s="43" t="s">
        <v>757</v>
      </c>
      <c r="D5110" s="44">
        <v>40958</v>
      </c>
      <c r="E5110" s="43">
        <v>50</v>
      </c>
      <c r="F5110" s="43">
        <v>1024660</v>
      </c>
      <c r="G5110" s="43">
        <v>0.01</v>
      </c>
      <c r="H5110" s="43">
        <v>10247</v>
      </c>
      <c r="I5110" s="43" t="s">
        <v>76</v>
      </c>
      <c r="J5110" s="43" t="s">
        <v>149</v>
      </c>
      <c r="K5110" s="43">
        <f t="shared" si="632"/>
        <v>2012</v>
      </c>
      <c r="L5110" s="43">
        <f t="shared" si="633"/>
        <v>0</v>
      </c>
      <c r="M5110" s="43">
        <f t="shared" si="634"/>
        <v>1</v>
      </c>
      <c r="N5110" s="43">
        <f t="shared" si="635"/>
        <v>1</v>
      </c>
      <c r="O5110" s="43" t="str">
        <f t="shared" si="636"/>
        <v>B: 1-3%</v>
      </c>
      <c r="P5110" s="45">
        <f t="shared" si="637"/>
        <v>0</v>
      </c>
      <c r="Q5110" s="45">
        <f>IF(L5110=1,F5110*INDEX(Asumsi!$B$5:$B$7,MATCH(I5110,Asumsi!$A$5:$A$7,0))-H5110,0)</f>
        <v>0</v>
      </c>
      <c r="R5110" s="46">
        <f>MIN(G5110,INDEX(Asumsi!$C$5:$C$7,MATCH(I5110,Asumsi!$A$5:$A$7,0)))</f>
        <v>0.01</v>
      </c>
      <c r="S5110" s="43">
        <f t="shared" si="638"/>
        <v>0</v>
      </c>
      <c r="T5110" s="45">
        <f t="shared" si="639"/>
        <v>0</v>
      </c>
      <c r="U5110" s="45">
        <f>IF(L5110=1,F5110*INDEX(Asumsi!$B$5:$B$7,MATCH(I5110,Asumsi!$A$5:$A$7,0))-F5110*R5110,0)</f>
        <v>0</v>
      </c>
      <c r="V5110" s="45">
        <f>IF(S5110=1,U5110*(1-Asumsi!$B$10),U5110)</f>
        <v>0</v>
      </c>
    </row>
    <row r="5111" spans="1:22" x14ac:dyDescent="0.35">
      <c r="A5111" s="43">
        <v>39425</v>
      </c>
      <c r="B5111" s="43" t="s">
        <v>202</v>
      </c>
      <c r="C5111" s="43" t="s">
        <v>960</v>
      </c>
      <c r="D5111" s="44">
        <v>41137</v>
      </c>
      <c r="E5111" s="43">
        <v>23</v>
      </c>
      <c r="F5111" s="43">
        <v>2534921</v>
      </c>
      <c r="G5111" s="43">
        <v>0.05</v>
      </c>
      <c r="H5111" s="43">
        <v>126746</v>
      </c>
      <c r="I5111" s="43" t="s">
        <v>77</v>
      </c>
      <c r="J5111" s="43" t="s">
        <v>137</v>
      </c>
      <c r="K5111" s="43">
        <f t="shared" si="632"/>
        <v>2012</v>
      </c>
      <c r="L5111" s="43">
        <f t="shared" si="633"/>
        <v>1</v>
      </c>
      <c r="M5111" s="43">
        <f t="shared" si="634"/>
        <v>0</v>
      </c>
      <c r="N5111" s="43">
        <f t="shared" si="635"/>
        <v>1</v>
      </c>
      <c r="O5111" s="43" t="str">
        <f t="shared" si="636"/>
        <v>C: 4-6%</v>
      </c>
      <c r="P5111" s="45">
        <f t="shared" si="637"/>
        <v>2408175</v>
      </c>
      <c r="Q5111" s="45">
        <f>IF(L5111=1,F5111*INDEX(Asumsi!$B$5:$B$7,MATCH(I5111,Asumsi!$A$5:$A$7,0))-H5111,0)</f>
        <v>633730.29999999993</v>
      </c>
      <c r="R5111" s="46">
        <f>MIN(G5111,INDEX(Asumsi!$C$5:$C$7,MATCH(I5111,Asumsi!$A$5:$A$7,0)))</f>
        <v>0.05</v>
      </c>
      <c r="S5111" s="43">
        <f t="shared" si="638"/>
        <v>0</v>
      </c>
      <c r="T5111" s="45">
        <f t="shared" si="639"/>
        <v>0</v>
      </c>
      <c r="U5111" s="45">
        <f>IF(L5111=1,F5111*INDEX(Asumsi!$B$5:$B$7,MATCH(I5111,Asumsi!$A$5:$A$7,0))-F5111*R5111,0)</f>
        <v>633730.24999999988</v>
      </c>
      <c r="V5111" s="45">
        <f>IF(S5111=1,U5111*(1-Asumsi!$B$10),U5111)</f>
        <v>633730.24999999988</v>
      </c>
    </row>
    <row r="5112" spans="1:22" x14ac:dyDescent="0.35">
      <c r="A5112" s="43">
        <v>41921</v>
      </c>
      <c r="B5112" s="43" t="s">
        <v>202</v>
      </c>
      <c r="C5112" s="43" t="s">
        <v>961</v>
      </c>
      <c r="D5112" s="44">
        <v>40962</v>
      </c>
      <c r="E5112" s="43">
        <v>32</v>
      </c>
      <c r="F5112" s="43">
        <v>32627020</v>
      </c>
      <c r="G5112" s="43">
        <v>0.04</v>
      </c>
      <c r="H5112" s="43">
        <v>1305081</v>
      </c>
      <c r="I5112" s="43" t="s">
        <v>75</v>
      </c>
      <c r="J5112" s="43" t="s">
        <v>135</v>
      </c>
      <c r="K5112" s="43">
        <f t="shared" si="632"/>
        <v>2012</v>
      </c>
      <c r="L5112" s="43">
        <f t="shared" si="633"/>
        <v>1</v>
      </c>
      <c r="M5112" s="43">
        <f t="shared" si="634"/>
        <v>0</v>
      </c>
      <c r="N5112" s="43">
        <f t="shared" si="635"/>
        <v>1</v>
      </c>
      <c r="O5112" s="43" t="str">
        <f t="shared" si="636"/>
        <v>C: 4-6%</v>
      </c>
      <c r="P5112" s="45">
        <f t="shared" si="637"/>
        <v>31321939</v>
      </c>
      <c r="Q5112" s="45">
        <f>IF(L5112=1,F5112*INDEX(Asumsi!$B$5:$B$7,MATCH(I5112,Asumsi!$A$5:$A$7,0))-H5112,0)</f>
        <v>8483025</v>
      </c>
      <c r="R5112" s="46">
        <f>MIN(G5112,INDEX(Asumsi!$C$5:$C$7,MATCH(I5112,Asumsi!$A$5:$A$7,0)))</f>
        <v>0.03</v>
      </c>
      <c r="S5112" s="43">
        <f t="shared" si="638"/>
        <v>1</v>
      </c>
      <c r="T5112" s="45">
        <f t="shared" si="639"/>
        <v>326270.20000000007</v>
      </c>
      <c r="U5112" s="45">
        <f>IF(L5112=1,F5112*INDEX(Asumsi!$B$5:$B$7,MATCH(I5112,Asumsi!$A$5:$A$7,0))-F5112*R5112,0)</f>
        <v>8809295.4000000004</v>
      </c>
      <c r="V5112" s="45">
        <f>IF(S5112=1,U5112*(1-Asumsi!$B$10),U5112)</f>
        <v>8368830.6299999999</v>
      </c>
    </row>
    <row r="5113" spans="1:22" x14ac:dyDescent="0.35">
      <c r="A5113" s="43">
        <v>42945</v>
      </c>
      <c r="B5113" s="43" t="s">
        <v>209</v>
      </c>
      <c r="C5113" s="43" t="s">
        <v>757</v>
      </c>
      <c r="D5113" s="44">
        <v>41272</v>
      </c>
      <c r="E5113" s="43">
        <v>45</v>
      </c>
      <c r="F5113" s="43">
        <v>357400</v>
      </c>
      <c r="G5113" s="43">
        <v>7.0000000000000007E-2</v>
      </c>
      <c r="H5113" s="43">
        <v>25018</v>
      </c>
      <c r="I5113" s="43" t="s">
        <v>76</v>
      </c>
      <c r="J5113" s="43" t="s">
        <v>141</v>
      </c>
      <c r="K5113" s="43">
        <f t="shared" si="632"/>
        <v>2012</v>
      </c>
      <c r="L5113" s="43">
        <f t="shared" si="633"/>
        <v>0</v>
      </c>
      <c r="M5113" s="43">
        <f t="shared" si="634"/>
        <v>1</v>
      </c>
      <c r="N5113" s="43">
        <f t="shared" si="635"/>
        <v>1</v>
      </c>
      <c r="O5113" s="43" t="str">
        <f t="shared" si="636"/>
        <v>D: 7%+</v>
      </c>
      <c r="P5113" s="45">
        <f t="shared" si="637"/>
        <v>0</v>
      </c>
      <c r="Q5113" s="45">
        <f>IF(L5113=1,F5113*INDEX(Asumsi!$B$5:$B$7,MATCH(I5113,Asumsi!$A$5:$A$7,0))-H5113,0)</f>
        <v>0</v>
      </c>
      <c r="R5113" s="46">
        <f>MIN(G5113,INDEX(Asumsi!$C$5:$C$7,MATCH(I5113,Asumsi!$A$5:$A$7,0)))</f>
        <v>0.05</v>
      </c>
      <c r="S5113" s="43">
        <f t="shared" si="638"/>
        <v>1</v>
      </c>
      <c r="T5113" s="45">
        <f t="shared" si="639"/>
        <v>0</v>
      </c>
      <c r="U5113" s="45">
        <f>IF(L5113=1,F5113*INDEX(Asumsi!$B$5:$B$7,MATCH(I5113,Asumsi!$A$5:$A$7,0))-F5113*R5113,0)</f>
        <v>0</v>
      </c>
      <c r="V5113" s="45">
        <f>IF(S5113=1,U5113*(1-Asumsi!$B$10),U5113)</f>
        <v>0</v>
      </c>
    </row>
    <row r="5114" spans="1:22" x14ac:dyDescent="0.35">
      <c r="A5114" s="43">
        <v>43104</v>
      </c>
      <c r="B5114" s="43" t="s">
        <v>202</v>
      </c>
      <c r="C5114" s="43" t="s">
        <v>962</v>
      </c>
      <c r="D5114" s="44">
        <v>41210</v>
      </c>
      <c r="E5114" s="43">
        <v>50</v>
      </c>
      <c r="F5114" s="43">
        <v>9297040</v>
      </c>
      <c r="G5114" s="43">
        <v>0.1</v>
      </c>
      <c r="H5114" s="43">
        <v>929704</v>
      </c>
      <c r="I5114" s="43" t="s">
        <v>77</v>
      </c>
      <c r="J5114" s="43" t="s">
        <v>134</v>
      </c>
      <c r="K5114" s="43">
        <f t="shared" si="632"/>
        <v>2012</v>
      </c>
      <c r="L5114" s="43">
        <f t="shared" si="633"/>
        <v>1</v>
      </c>
      <c r="M5114" s="43">
        <f t="shared" si="634"/>
        <v>0</v>
      </c>
      <c r="N5114" s="43">
        <f t="shared" si="635"/>
        <v>1</v>
      </c>
      <c r="O5114" s="43" t="str">
        <f t="shared" si="636"/>
        <v>D: 7%+</v>
      </c>
      <c r="P5114" s="45">
        <f t="shared" si="637"/>
        <v>8367336</v>
      </c>
      <c r="Q5114" s="45">
        <f>IF(L5114=1,F5114*INDEX(Asumsi!$B$5:$B$7,MATCH(I5114,Asumsi!$A$5:$A$7,0))-H5114,0)</f>
        <v>1859408</v>
      </c>
      <c r="R5114" s="46">
        <f>MIN(G5114,INDEX(Asumsi!$C$5:$C$7,MATCH(I5114,Asumsi!$A$5:$A$7,0)))</f>
        <v>0.05</v>
      </c>
      <c r="S5114" s="43">
        <f t="shared" si="638"/>
        <v>1</v>
      </c>
      <c r="T5114" s="45">
        <f t="shared" si="639"/>
        <v>464852</v>
      </c>
      <c r="U5114" s="45">
        <f>IF(L5114=1,F5114*INDEX(Asumsi!$B$5:$B$7,MATCH(I5114,Asumsi!$A$5:$A$7,0))-F5114*R5114,0)</f>
        <v>2324260</v>
      </c>
      <c r="V5114" s="45">
        <f>IF(S5114=1,U5114*(1-Asumsi!$B$10),U5114)</f>
        <v>2208047</v>
      </c>
    </row>
    <row r="5115" spans="1:22" x14ac:dyDescent="0.35">
      <c r="A5115" s="43">
        <v>43301</v>
      </c>
      <c r="B5115" s="43" t="s">
        <v>202</v>
      </c>
      <c r="C5115" s="43" t="s">
        <v>962</v>
      </c>
      <c r="D5115" s="44">
        <v>40046</v>
      </c>
      <c r="E5115" s="43">
        <v>33</v>
      </c>
      <c r="F5115" s="43">
        <v>7075680</v>
      </c>
      <c r="G5115" s="43">
        <v>0</v>
      </c>
      <c r="H5115" s="43">
        <v>0</v>
      </c>
      <c r="I5115" s="43" t="s">
        <v>75</v>
      </c>
      <c r="J5115" s="43" t="s">
        <v>135</v>
      </c>
      <c r="K5115" s="43">
        <f t="shared" si="632"/>
        <v>2009</v>
      </c>
      <c r="L5115" s="43">
        <f t="shared" si="633"/>
        <v>1</v>
      </c>
      <c r="M5115" s="43">
        <f t="shared" si="634"/>
        <v>0</v>
      </c>
      <c r="N5115" s="43">
        <f t="shared" si="635"/>
        <v>1</v>
      </c>
      <c r="O5115" s="43" t="str">
        <f t="shared" si="636"/>
        <v>A: 0%</v>
      </c>
      <c r="P5115" s="45">
        <f t="shared" si="637"/>
        <v>7075680</v>
      </c>
      <c r="Q5115" s="45">
        <f>IF(L5115=1,F5115*INDEX(Asumsi!$B$5:$B$7,MATCH(I5115,Asumsi!$A$5:$A$7,0))-H5115,0)</f>
        <v>2122704</v>
      </c>
      <c r="R5115" s="46">
        <f>MIN(G5115,INDEX(Asumsi!$C$5:$C$7,MATCH(I5115,Asumsi!$A$5:$A$7,0)))</f>
        <v>0</v>
      </c>
      <c r="S5115" s="43">
        <f t="shared" si="638"/>
        <v>0</v>
      </c>
      <c r="T5115" s="45">
        <f t="shared" si="639"/>
        <v>0</v>
      </c>
      <c r="U5115" s="45">
        <f>IF(L5115=1,F5115*INDEX(Asumsi!$B$5:$B$7,MATCH(I5115,Asumsi!$A$5:$A$7,0))-F5115*R5115,0)</f>
        <v>2122704</v>
      </c>
      <c r="V5115" s="45">
        <f>IF(S5115=1,U5115*(1-Asumsi!$B$10),U5115)</f>
        <v>2122704</v>
      </c>
    </row>
    <row r="5116" spans="1:22" x14ac:dyDescent="0.35">
      <c r="A5116" s="43">
        <v>44995</v>
      </c>
      <c r="B5116" s="43" t="s">
        <v>202</v>
      </c>
      <c r="C5116" s="43" t="s">
        <v>963</v>
      </c>
      <c r="D5116" s="44">
        <v>40031</v>
      </c>
      <c r="E5116" s="43">
        <v>46</v>
      </c>
      <c r="F5116" s="43">
        <v>2438497</v>
      </c>
      <c r="G5116" s="43">
        <v>0.01</v>
      </c>
      <c r="H5116" s="43">
        <v>24385</v>
      </c>
      <c r="I5116" s="43" t="s">
        <v>77</v>
      </c>
      <c r="J5116" s="43" t="s">
        <v>137</v>
      </c>
      <c r="K5116" s="43">
        <f t="shared" si="632"/>
        <v>2009</v>
      </c>
      <c r="L5116" s="43">
        <f t="shared" si="633"/>
        <v>1</v>
      </c>
      <c r="M5116" s="43">
        <f t="shared" si="634"/>
        <v>0</v>
      </c>
      <c r="N5116" s="43">
        <f t="shared" si="635"/>
        <v>1</v>
      </c>
      <c r="O5116" s="43" t="str">
        <f t="shared" si="636"/>
        <v>B: 1-3%</v>
      </c>
      <c r="P5116" s="45">
        <f t="shared" si="637"/>
        <v>2414112</v>
      </c>
      <c r="Q5116" s="45">
        <f>IF(L5116=1,F5116*INDEX(Asumsi!$B$5:$B$7,MATCH(I5116,Asumsi!$A$5:$A$7,0))-H5116,0)</f>
        <v>707164.1</v>
      </c>
      <c r="R5116" s="46">
        <f>MIN(G5116,INDEX(Asumsi!$C$5:$C$7,MATCH(I5116,Asumsi!$A$5:$A$7,0)))</f>
        <v>0.01</v>
      </c>
      <c r="S5116" s="43">
        <f t="shared" si="638"/>
        <v>0</v>
      </c>
      <c r="T5116" s="45">
        <f t="shared" si="639"/>
        <v>0</v>
      </c>
      <c r="U5116" s="45">
        <f>IF(L5116=1,F5116*INDEX(Asumsi!$B$5:$B$7,MATCH(I5116,Asumsi!$A$5:$A$7,0))-F5116*R5116,0)</f>
        <v>707164.13</v>
      </c>
      <c r="V5116" s="45">
        <f>IF(S5116=1,U5116*(1-Asumsi!$B$10),U5116)</f>
        <v>707164.13</v>
      </c>
    </row>
    <row r="5117" spans="1:22" x14ac:dyDescent="0.35">
      <c r="A5117" s="43">
        <v>45989</v>
      </c>
      <c r="B5117" s="43" t="s">
        <v>202</v>
      </c>
      <c r="C5117" s="43" t="s">
        <v>962</v>
      </c>
      <c r="D5117" s="44">
        <v>40413</v>
      </c>
      <c r="E5117" s="43">
        <v>26</v>
      </c>
      <c r="F5117" s="43">
        <v>296240</v>
      </c>
      <c r="G5117" s="43">
        <v>0.08</v>
      </c>
      <c r="H5117" s="43">
        <v>23699</v>
      </c>
      <c r="I5117" s="43" t="s">
        <v>76</v>
      </c>
      <c r="J5117" s="43" t="s">
        <v>146</v>
      </c>
      <c r="K5117" s="43">
        <f t="shared" si="632"/>
        <v>2010</v>
      </c>
      <c r="L5117" s="43">
        <f t="shared" si="633"/>
        <v>1</v>
      </c>
      <c r="M5117" s="43">
        <f t="shared" si="634"/>
        <v>0</v>
      </c>
      <c r="N5117" s="43">
        <f t="shared" si="635"/>
        <v>1</v>
      </c>
      <c r="O5117" s="43" t="str">
        <f t="shared" si="636"/>
        <v>D: 7%+</v>
      </c>
      <c r="P5117" s="45">
        <f t="shared" si="637"/>
        <v>272541</v>
      </c>
      <c r="Q5117" s="45">
        <f>IF(L5117=1,F5117*INDEX(Asumsi!$B$5:$B$7,MATCH(I5117,Asumsi!$A$5:$A$7,0))-H5117,0)</f>
        <v>65173</v>
      </c>
      <c r="R5117" s="46">
        <f>MIN(G5117,INDEX(Asumsi!$C$5:$C$7,MATCH(I5117,Asumsi!$A$5:$A$7,0)))</f>
        <v>0.05</v>
      </c>
      <c r="S5117" s="43">
        <f t="shared" si="638"/>
        <v>1</v>
      </c>
      <c r="T5117" s="45">
        <f t="shared" si="639"/>
        <v>8887.1999999999989</v>
      </c>
      <c r="U5117" s="45">
        <f>IF(L5117=1,F5117*INDEX(Asumsi!$B$5:$B$7,MATCH(I5117,Asumsi!$A$5:$A$7,0))-F5117*R5117,0)</f>
        <v>74060</v>
      </c>
      <c r="V5117" s="45">
        <f>IF(S5117=1,U5117*(1-Asumsi!$B$10),U5117)</f>
        <v>70357</v>
      </c>
    </row>
    <row r="5118" spans="1:22" x14ac:dyDescent="0.35">
      <c r="A5118" s="43">
        <v>49767</v>
      </c>
      <c r="B5118" s="43" t="s">
        <v>202</v>
      </c>
      <c r="C5118" s="43" t="s">
        <v>346</v>
      </c>
      <c r="D5118" s="44">
        <v>40490</v>
      </c>
      <c r="E5118" s="43">
        <v>43</v>
      </c>
      <c r="F5118" s="43">
        <v>1268760</v>
      </c>
      <c r="G5118" s="43">
        <v>0.09</v>
      </c>
      <c r="H5118" s="43">
        <v>114188</v>
      </c>
      <c r="I5118" s="43" t="s">
        <v>76</v>
      </c>
      <c r="J5118" s="43" t="s">
        <v>146</v>
      </c>
      <c r="K5118" s="43">
        <f t="shared" si="632"/>
        <v>2010</v>
      </c>
      <c r="L5118" s="43">
        <f t="shared" si="633"/>
        <v>1</v>
      </c>
      <c r="M5118" s="43">
        <f t="shared" si="634"/>
        <v>0</v>
      </c>
      <c r="N5118" s="43">
        <f t="shared" si="635"/>
        <v>1</v>
      </c>
      <c r="O5118" s="43" t="str">
        <f t="shared" si="636"/>
        <v>D: 7%+</v>
      </c>
      <c r="P5118" s="45">
        <f t="shared" si="637"/>
        <v>1154572</v>
      </c>
      <c r="Q5118" s="45">
        <f>IF(L5118=1,F5118*INDEX(Asumsi!$B$5:$B$7,MATCH(I5118,Asumsi!$A$5:$A$7,0))-H5118,0)</f>
        <v>266440</v>
      </c>
      <c r="R5118" s="46">
        <f>MIN(G5118,INDEX(Asumsi!$C$5:$C$7,MATCH(I5118,Asumsi!$A$5:$A$7,0)))</f>
        <v>0.05</v>
      </c>
      <c r="S5118" s="43">
        <f t="shared" si="638"/>
        <v>1</v>
      </c>
      <c r="T5118" s="45">
        <f t="shared" si="639"/>
        <v>50750.399999999994</v>
      </c>
      <c r="U5118" s="45">
        <f>IF(L5118=1,F5118*INDEX(Asumsi!$B$5:$B$7,MATCH(I5118,Asumsi!$A$5:$A$7,0))-F5118*R5118,0)</f>
        <v>317190</v>
      </c>
      <c r="V5118" s="45">
        <f>IF(S5118=1,U5118*(1-Asumsi!$B$10),U5118)</f>
        <v>301330.5</v>
      </c>
    </row>
    <row r="5119" spans="1:22" x14ac:dyDescent="0.35">
      <c r="A5119" s="43">
        <v>51239</v>
      </c>
      <c r="B5119" s="43" t="s">
        <v>209</v>
      </c>
      <c r="C5119" s="43" t="s">
        <v>961</v>
      </c>
      <c r="D5119" s="44">
        <v>40962</v>
      </c>
      <c r="E5119" s="43">
        <v>48</v>
      </c>
      <c r="F5119" s="43">
        <v>8092500</v>
      </c>
      <c r="G5119" s="43">
        <v>0.09</v>
      </c>
      <c r="H5119" s="43">
        <v>728325</v>
      </c>
      <c r="I5119" s="43" t="s">
        <v>75</v>
      </c>
      <c r="J5119" s="43" t="s">
        <v>136</v>
      </c>
      <c r="K5119" s="43">
        <f t="shared" si="632"/>
        <v>2012</v>
      </c>
      <c r="L5119" s="43">
        <f t="shared" si="633"/>
        <v>0</v>
      </c>
      <c r="M5119" s="43">
        <f t="shared" si="634"/>
        <v>1</v>
      </c>
      <c r="N5119" s="43">
        <f t="shared" si="635"/>
        <v>1</v>
      </c>
      <c r="O5119" s="43" t="str">
        <f t="shared" si="636"/>
        <v>D: 7%+</v>
      </c>
      <c r="P5119" s="45">
        <f t="shared" si="637"/>
        <v>0</v>
      </c>
      <c r="Q5119" s="45">
        <f>IF(L5119=1,F5119*INDEX(Asumsi!$B$5:$B$7,MATCH(I5119,Asumsi!$A$5:$A$7,0))-H5119,0)</f>
        <v>0</v>
      </c>
      <c r="R5119" s="46">
        <f>MIN(G5119,INDEX(Asumsi!$C$5:$C$7,MATCH(I5119,Asumsi!$A$5:$A$7,0)))</f>
        <v>0.03</v>
      </c>
      <c r="S5119" s="43">
        <f t="shared" si="638"/>
        <v>1</v>
      </c>
      <c r="T5119" s="45">
        <f t="shared" si="639"/>
        <v>0</v>
      </c>
      <c r="U5119" s="45">
        <f>IF(L5119=1,F5119*INDEX(Asumsi!$B$5:$B$7,MATCH(I5119,Asumsi!$A$5:$A$7,0))-F5119*R5119,0)</f>
        <v>0</v>
      </c>
      <c r="V5119" s="45">
        <f>IF(S5119=1,U5119*(1-Asumsi!$B$10),U5119)</f>
        <v>0</v>
      </c>
    </row>
    <row r="5120" spans="1:22" x14ac:dyDescent="0.35">
      <c r="A5120" s="43">
        <v>51269</v>
      </c>
      <c r="B5120" s="43" t="s">
        <v>202</v>
      </c>
      <c r="C5120" s="43" t="s">
        <v>960</v>
      </c>
      <c r="D5120" s="44">
        <v>40920</v>
      </c>
      <c r="E5120" s="43">
        <v>2</v>
      </c>
      <c r="F5120" s="43">
        <v>42140</v>
      </c>
      <c r="G5120" s="43">
        <v>0</v>
      </c>
      <c r="H5120" s="43">
        <v>0</v>
      </c>
      <c r="I5120" s="43" t="s">
        <v>76</v>
      </c>
      <c r="J5120" s="43" t="s">
        <v>138</v>
      </c>
      <c r="K5120" s="43">
        <f t="shared" si="632"/>
        <v>2012</v>
      </c>
      <c r="L5120" s="43">
        <f t="shared" si="633"/>
        <v>1</v>
      </c>
      <c r="M5120" s="43">
        <f t="shared" si="634"/>
        <v>0</v>
      </c>
      <c r="N5120" s="43">
        <f t="shared" si="635"/>
        <v>1</v>
      </c>
      <c r="O5120" s="43" t="str">
        <f t="shared" si="636"/>
        <v>A: 0%</v>
      </c>
      <c r="P5120" s="45">
        <f t="shared" si="637"/>
        <v>42140</v>
      </c>
      <c r="Q5120" s="45">
        <f>IF(L5120=1,F5120*INDEX(Asumsi!$B$5:$B$7,MATCH(I5120,Asumsi!$A$5:$A$7,0))-H5120,0)</f>
        <v>12642</v>
      </c>
      <c r="R5120" s="46">
        <f>MIN(G5120,INDEX(Asumsi!$C$5:$C$7,MATCH(I5120,Asumsi!$A$5:$A$7,0)))</f>
        <v>0</v>
      </c>
      <c r="S5120" s="43">
        <f t="shared" si="638"/>
        <v>0</v>
      </c>
      <c r="T5120" s="45">
        <f t="shared" si="639"/>
        <v>0</v>
      </c>
      <c r="U5120" s="45">
        <f>IF(L5120=1,F5120*INDEX(Asumsi!$B$5:$B$7,MATCH(I5120,Asumsi!$A$5:$A$7,0))-F5120*R5120,0)</f>
        <v>12642</v>
      </c>
      <c r="V5120" s="45">
        <f>IF(S5120=1,U5120*(1-Asumsi!$B$10),U5120)</f>
        <v>12642</v>
      </c>
    </row>
    <row r="5121" spans="1:22" x14ac:dyDescent="0.35">
      <c r="A5121" s="43">
        <v>54084</v>
      </c>
      <c r="B5121" s="43" t="s">
        <v>202</v>
      </c>
      <c r="C5121" s="43" t="s">
        <v>943</v>
      </c>
      <c r="D5121" s="44">
        <v>40796</v>
      </c>
      <c r="E5121" s="43">
        <v>3</v>
      </c>
      <c r="F5121" s="43">
        <v>321040</v>
      </c>
      <c r="G5121" s="43">
        <v>0.08</v>
      </c>
      <c r="H5121" s="43">
        <v>25683</v>
      </c>
      <c r="I5121" s="43" t="s">
        <v>75</v>
      </c>
      <c r="J5121" s="43" t="s">
        <v>135</v>
      </c>
      <c r="K5121" s="43">
        <f t="shared" si="632"/>
        <v>2011</v>
      </c>
      <c r="L5121" s="43">
        <f t="shared" si="633"/>
        <v>1</v>
      </c>
      <c r="M5121" s="43">
        <f t="shared" si="634"/>
        <v>0</v>
      </c>
      <c r="N5121" s="43">
        <f t="shared" si="635"/>
        <v>1</v>
      </c>
      <c r="O5121" s="43" t="str">
        <f t="shared" si="636"/>
        <v>D: 7%+</v>
      </c>
      <c r="P5121" s="45">
        <f t="shared" si="637"/>
        <v>295357</v>
      </c>
      <c r="Q5121" s="45">
        <f>IF(L5121=1,F5121*INDEX(Asumsi!$B$5:$B$7,MATCH(I5121,Asumsi!$A$5:$A$7,0))-H5121,0)</f>
        <v>70629</v>
      </c>
      <c r="R5121" s="46">
        <f>MIN(G5121,INDEX(Asumsi!$C$5:$C$7,MATCH(I5121,Asumsi!$A$5:$A$7,0)))</f>
        <v>0.03</v>
      </c>
      <c r="S5121" s="43">
        <f t="shared" si="638"/>
        <v>1</v>
      </c>
      <c r="T5121" s="45">
        <f t="shared" si="639"/>
        <v>16052</v>
      </c>
      <c r="U5121" s="45">
        <f>IF(L5121=1,F5121*INDEX(Asumsi!$B$5:$B$7,MATCH(I5121,Asumsi!$A$5:$A$7,0))-F5121*R5121,0)</f>
        <v>86680.8</v>
      </c>
      <c r="V5121" s="45">
        <f>IF(S5121=1,U5121*(1-Asumsi!$B$10),U5121)</f>
        <v>82346.759999999995</v>
      </c>
    </row>
    <row r="5122" spans="1:22" x14ac:dyDescent="0.35">
      <c r="A5122" s="43">
        <v>55014</v>
      </c>
      <c r="B5122" s="43" t="s">
        <v>202</v>
      </c>
      <c r="C5122" s="43" t="s">
        <v>757</v>
      </c>
      <c r="D5122" s="44">
        <v>40483</v>
      </c>
      <c r="E5122" s="43">
        <v>38</v>
      </c>
      <c r="F5122" s="43">
        <v>470300</v>
      </c>
      <c r="G5122" s="43">
        <v>0.03</v>
      </c>
      <c r="H5122" s="43">
        <v>14109</v>
      </c>
      <c r="I5122" s="43" t="s">
        <v>76</v>
      </c>
      <c r="J5122" s="43" t="s">
        <v>147</v>
      </c>
      <c r="K5122" s="43">
        <f t="shared" ref="K5122:K5185" si="640">YEAR(D5122)</f>
        <v>2010</v>
      </c>
      <c r="L5122" s="43">
        <f t="shared" ref="L5122:L5185" si="641">IF(B5122="Order Finished",1,0)</f>
        <v>1</v>
      </c>
      <c r="M5122" s="43">
        <f t="shared" ref="M5122:M5185" si="642">IF(B5122="Order Returned",1,0)</f>
        <v>0</v>
      </c>
      <c r="N5122" s="43">
        <f t="shared" ref="N5122:N5185" si="643">IF(B5122="Order Cancelled",0,1)</f>
        <v>1</v>
      </c>
      <c r="O5122" s="43" t="str">
        <f t="shared" ref="O5122:O5185" si="644">IF(G5122=0,"A: 0%",IF(G5122&lt;=0.03,"B: 1-3%",IF(G5122&lt;=0.06,"C: 4-6%","D: 7%+")))</f>
        <v>B: 1-3%</v>
      </c>
      <c r="P5122" s="45">
        <f t="shared" ref="P5122:P5185" si="645">IF(L5122=1,F5122-H5122,0)</f>
        <v>456191</v>
      </c>
      <c r="Q5122" s="45">
        <f>IF(L5122=1,F5122*INDEX(Asumsi!$B$5:$B$7,MATCH(I5122,Asumsi!$A$5:$A$7,0))-H5122,0)</f>
        <v>126981</v>
      </c>
      <c r="R5122" s="46">
        <f>MIN(G5122,INDEX(Asumsi!$C$5:$C$7,MATCH(I5122,Asumsi!$A$5:$A$7,0)))</f>
        <v>0.03</v>
      </c>
      <c r="S5122" s="43">
        <f t="shared" ref="S5122:S5185" si="646">IF(G5122&gt;R5122,1,0)</f>
        <v>0</v>
      </c>
      <c r="T5122" s="45">
        <f t="shared" ref="T5122:T5185" si="647">IF(L5122=1,F5122*(G5122-R5122),0)</f>
        <v>0</v>
      </c>
      <c r="U5122" s="45">
        <f>IF(L5122=1,F5122*INDEX(Asumsi!$B$5:$B$7,MATCH(I5122,Asumsi!$A$5:$A$7,0))-F5122*R5122,0)</f>
        <v>126981</v>
      </c>
      <c r="V5122" s="45">
        <f>IF(S5122=1,U5122*(1-Asumsi!$B$10),U5122)</f>
        <v>126981</v>
      </c>
    </row>
    <row r="5123" spans="1:22" x14ac:dyDescent="0.35">
      <c r="A5123" s="43">
        <v>55845</v>
      </c>
      <c r="B5123" s="43" t="s">
        <v>202</v>
      </c>
      <c r="C5123" s="43" t="s">
        <v>943</v>
      </c>
      <c r="D5123" s="44">
        <v>40745</v>
      </c>
      <c r="E5123" s="43">
        <v>29</v>
      </c>
      <c r="F5123" s="43">
        <v>8407760</v>
      </c>
      <c r="G5123" s="43">
        <v>0.1</v>
      </c>
      <c r="H5123" s="43">
        <v>840776</v>
      </c>
      <c r="I5123" s="43" t="s">
        <v>75</v>
      </c>
      <c r="J5123" s="43" t="s">
        <v>143</v>
      </c>
      <c r="K5123" s="43">
        <f t="shared" si="640"/>
        <v>2011</v>
      </c>
      <c r="L5123" s="43">
        <f t="shared" si="641"/>
        <v>1</v>
      </c>
      <c r="M5123" s="43">
        <f t="shared" si="642"/>
        <v>0</v>
      </c>
      <c r="N5123" s="43">
        <f t="shared" si="643"/>
        <v>1</v>
      </c>
      <c r="O5123" s="43" t="str">
        <f t="shared" si="644"/>
        <v>D: 7%+</v>
      </c>
      <c r="P5123" s="45">
        <f t="shared" si="645"/>
        <v>7566984</v>
      </c>
      <c r="Q5123" s="45">
        <f>IF(L5123=1,F5123*INDEX(Asumsi!$B$5:$B$7,MATCH(I5123,Asumsi!$A$5:$A$7,0))-H5123,0)</f>
        <v>1681552</v>
      </c>
      <c r="R5123" s="46">
        <f>MIN(G5123,INDEX(Asumsi!$C$5:$C$7,MATCH(I5123,Asumsi!$A$5:$A$7,0)))</f>
        <v>0.03</v>
      </c>
      <c r="S5123" s="43">
        <f t="shared" si="646"/>
        <v>1</v>
      </c>
      <c r="T5123" s="45">
        <f t="shared" si="647"/>
        <v>588543.20000000007</v>
      </c>
      <c r="U5123" s="45">
        <f>IF(L5123=1,F5123*INDEX(Asumsi!$B$5:$B$7,MATCH(I5123,Asumsi!$A$5:$A$7,0))-F5123*R5123,0)</f>
        <v>2270095.2000000002</v>
      </c>
      <c r="V5123" s="45">
        <f>IF(S5123=1,U5123*(1-Asumsi!$B$10),U5123)</f>
        <v>2156590.44</v>
      </c>
    </row>
    <row r="5124" spans="1:22" x14ac:dyDescent="0.35">
      <c r="A5124" s="43">
        <v>55846</v>
      </c>
      <c r="B5124" s="43" t="s">
        <v>202</v>
      </c>
      <c r="C5124" s="43" t="s">
        <v>504</v>
      </c>
      <c r="D5124" s="44">
        <v>40014</v>
      </c>
      <c r="E5124" s="43">
        <v>30</v>
      </c>
      <c r="F5124" s="43">
        <v>442100</v>
      </c>
      <c r="G5124" s="43">
        <v>0.02</v>
      </c>
      <c r="H5124" s="43">
        <v>8842</v>
      </c>
      <c r="I5124" s="43" t="s">
        <v>76</v>
      </c>
      <c r="J5124" s="43" t="s">
        <v>138</v>
      </c>
      <c r="K5124" s="43">
        <f t="shared" si="640"/>
        <v>2009</v>
      </c>
      <c r="L5124" s="43">
        <f t="shared" si="641"/>
        <v>1</v>
      </c>
      <c r="M5124" s="43">
        <f t="shared" si="642"/>
        <v>0</v>
      </c>
      <c r="N5124" s="43">
        <f t="shared" si="643"/>
        <v>1</v>
      </c>
      <c r="O5124" s="43" t="str">
        <f t="shared" si="644"/>
        <v>B: 1-3%</v>
      </c>
      <c r="P5124" s="45">
        <f t="shared" si="645"/>
        <v>433258</v>
      </c>
      <c r="Q5124" s="45">
        <f>IF(L5124=1,F5124*INDEX(Asumsi!$B$5:$B$7,MATCH(I5124,Asumsi!$A$5:$A$7,0))-H5124,0)</f>
        <v>123788</v>
      </c>
      <c r="R5124" s="46">
        <f>MIN(G5124,INDEX(Asumsi!$C$5:$C$7,MATCH(I5124,Asumsi!$A$5:$A$7,0)))</f>
        <v>0.02</v>
      </c>
      <c r="S5124" s="43">
        <f t="shared" si="646"/>
        <v>0</v>
      </c>
      <c r="T5124" s="45">
        <f t="shared" si="647"/>
        <v>0</v>
      </c>
      <c r="U5124" s="45">
        <f>IF(L5124=1,F5124*INDEX(Asumsi!$B$5:$B$7,MATCH(I5124,Asumsi!$A$5:$A$7,0))-F5124*R5124,0)</f>
        <v>123788</v>
      </c>
      <c r="V5124" s="45">
        <f>IF(S5124=1,U5124*(1-Asumsi!$B$10),U5124)</f>
        <v>123788</v>
      </c>
    </row>
    <row r="5125" spans="1:22" x14ac:dyDescent="0.35">
      <c r="A5125" s="43">
        <v>57063</v>
      </c>
      <c r="B5125" s="43" t="s">
        <v>202</v>
      </c>
      <c r="C5125" s="43" t="s">
        <v>962</v>
      </c>
      <c r="D5125" s="44">
        <v>40696</v>
      </c>
      <c r="E5125" s="43">
        <v>26</v>
      </c>
      <c r="F5125" s="43">
        <v>347560</v>
      </c>
      <c r="G5125" s="43">
        <v>0.06</v>
      </c>
      <c r="H5125" s="43">
        <v>20854</v>
      </c>
      <c r="I5125" s="43" t="s">
        <v>76</v>
      </c>
      <c r="J5125" s="43" t="s">
        <v>145</v>
      </c>
      <c r="K5125" s="43">
        <f t="shared" si="640"/>
        <v>2011</v>
      </c>
      <c r="L5125" s="43">
        <f t="shared" si="641"/>
        <v>1</v>
      </c>
      <c r="M5125" s="43">
        <f t="shared" si="642"/>
        <v>0</v>
      </c>
      <c r="N5125" s="43">
        <f t="shared" si="643"/>
        <v>1</v>
      </c>
      <c r="O5125" s="43" t="str">
        <f t="shared" si="644"/>
        <v>C: 4-6%</v>
      </c>
      <c r="P5125" s="45">
        <f t="shared" si="645"/>
        <v>326706</v>
      </c>
      <c r="Q5125" s="45">
        <f>IF(L5125=1,F5125*INDEX(Asumsi!$B$5:$B$7,MATCH(I5125,Asumsi!$A$5:$A$7,0))-H5125,0)</f>
        <v>83414</v>
      </c>
      <c r="R5125" s="46">
        <f>MIN(G5125,INDEX(Asumsi!$C$5:$C$7,MATCH(I5125,Asumsi!$A$5:$A$7,0)))</f>
        <v>0.05</v>
      </c>
      <c r="S5125" s="43">
        <f t="shared" si="646"/>
        <v>1</v>
      </c>
      <c r="T5125" s="45">
        <f t="shared" si="647"/>
        <v>3475.5999999999981</v>
      </c>
      <c r="U5125" s="45">
        <f>IF(L5125=1,F5125*INDEX(Asumsi!$B$5:$B$7,MATCH(I5125,Asumsi!$A$5:$A$7,0))-F5125*R5125,0)</f>
        <v>86890</v>
      </c>
      <c r="V5125" s="45">
        <f>IF(S5125=1,U5125*(1-Asumsi!$B$10),U5125)</f>
        <v>82545.5</v>
      </c>
    </row>
    <row r="5126" spans="1:22" x14ac:dyDescent="0.35">
      <c r="A5126" s="43">
        <v>57093</v>
      </c>
      <c r="B5126" s="43" t="s">
        <v>202</v>
      </c>
      <c r="C5126" s="43" t="s">
        <v>346</v>
      </c>
      <c r="D5126" s="44">
        <v>41031</v>
      </c>
      <c r="E5126" s="43">
        <v>3</v>
      </c>
      <c r="F5126" s="43">
        <v>37940</v>
      </c>
      <c r="G5126" s="43">
        <v>0.05</v>
      </c>
      <c r="H5126" s="43">
        <v>1897</v>
      </c>
      <c r="I5126" s="43" t="s">
        <v>76</v>
      </c>
      <c r="J5126" s="43" t="s">
        <v>138</v>
      </c>
      <c r="K5126" s="43">
        <f t="shared" si="640"/>
        <v>2012</v>
      </c>
      <c r="L5126" s="43">
        <f t="shared" si="641"/>
        <v>1</v>
      </c>
      <c r="M5126" s="43">
        <f t="shared" si="642"/>
        <v>0</v>
      </c>
      <c r="N5126" s="43">
        <f t="shared" si="643"/>
        <v>1</v>
      </c>
      <c r="O5126" s="43" t="str">
        <f t="shared" si="644"/>
        <v>C: 4-6%</v>
      </c>
      <c r="P5126" s="45">
        <f t="shared" si="645"/>
        <v>36043</v>
      </c>
      <c r="Q5126" s="45">
        <f>IF(L5126=1,F5126*INDEX(Asumsi!$B$5:$B$7,MATCH(I5126,Asumsi!$A$5:$A$7,0))-H5126,0)</f>
        <v>9485</v>
      </c>
      <c r="R5126" s="46">
        <f>MIN(G5126,INDEX(Asumsi!$C$5:$C$7,MATCH(I5126,Asumsi!$A$5:$A$7,0)))</f>
        <v>0.05</v>
      </c>
      <c r="S5126" s="43">
        <f t="shared" si="646"/>
        <v>0</v>
      </c>
      <c r="T5126" s="45">
        <f t="shared" si="647"/>
        <v>0</v>
      </c>
      <c r="U5126" s="45">
        <f>IF(L5126=1,F5126*INDEX(Asumsi!$B$5:$B$7,MATCH(I5126,Asumsi!$A$5:$A$7,0))-F5126*R5126,0)</f>
        <v>9485</v>
      </c>
      <c r="V5126" s="45">
        <f>IF(S5126=1,U5126*(1-Asumsi!$B$10),U5126)</f>
        <v>9485</v>
      </c>
    </row>
    <row r="5127" spans="1:22" x14ac:dyDescent="0.35">
      <c r="A5127" s="43">
        <v>59329</v>
      </c>
      <c r="B5127" s="43" t="s">
        <v>202</v>
      </c>
      <c r="C5127" s="43" t="s">
        <v>504</v>
      </c>
      <c r="D5127" s="44">
        <v>41247</v>
      </c>
      <c r="E5127" s="43">
        <v>35</v>
      </c>
      <c r="F5127" s="43">
        <v>256240</v>
      </c>
      <c r="G5127" s="43">
        <v>0.08</v>
      </c>
      <c r="H5127" s="43">
        <v>20499</v>
      </c>
      <c r="I5127" s="43" t="s">
        <v>76</v>
      </c>
      <c r="J5127" s="43" t="s">
        <v>138</v>
      </c>
      <c r="K5127" s="43">
        <f t="shared" si="640"/>
        <v>2012</v>
      </c>
      <c r="L5127" s="43">
        <f t="shared" si="641"/>
        <v>1</v>
      </c>
      <c r="M5127" s="43">
        <f t="shared" si="642"/>
        <v>0</v>
      </c>
      <c r="N5127" s="43">
        <f t="shared" si="643"/>
        <v>1</v>
      </c>
      <c r="O5127" s="43" t="str">
        <f t="shared" si="644"/>
        <v>D: 7%+</v>
      </c>
      <c r="P5127" s="45">
        <f t="shared" si="645"/>
        <v>235741</v>
      </c>
      <c r="Q5127" s="45">
        <f>IF(L5127=1,F5127*INDEX(Asumsi!$B$5:$B$7,MATCH(I5127,Asumsi!$A$5:$A$7,0))-H5127,0)</f>
        <v>56373</v>
      </c>
      <c r="R5127" s="46">
        <f>MIN(G5127,INDEX(Asumsi!$C$5:$C$7,MATCH(I5127,Asumsi!$A$5:$A$7,0)))</f>
        <v>0.05</v>
      </c>
      <c r="S5127" s="43">
        <f t="shared" si="646"/>
        <v>1</v>
      </c>
      <c r="T5127" s="45">
        <f t="shared" si="647"/>
        <v>7687.2</v>
      </c>
      <c r="U5127" s="45">
        <f>IF(L5127=1,F5127*INDEX(Asumsi!$B$5:$B$7,MATCH(I5127,Asumsi!$A$5:$A$7,0))-F5127*R5127,0)</f>
        <v>64060</v>
      </c>
      <c r="V5127" s="45">
        <f>IF(S5127=1,U5127*(1-Asumsi!$B$10),U5127)</f>
        <v>60857</v>
      </c>
    </row>
    <row r="5128" spans="1:22" x14ac:dyDescent="0.35">
      <c r="A5128" s="43">
        <v>36</v>
      </c>
      <c r="B5128" s="43" t="s">
        <v>202</v>
      </c>
      <c r="C5128" s="43" t="s">
        <v>964</v>
      </c>
      <c r="D5128" s="44">
        <v>40849</v>
      </c>
      <c r="E5128" s="43">
        <v>46</v>
      </c>
      <c r="F5128" s="43">
        <v>4969491</v>
      </c>
      <c r="G5128" s="43">
        <v>0.1</v>
      </c>
      <c r="H5128" s="43">
        <v>496949</v>
      </c>
      <c r="I5128" s="43" t="s">
        <v>77</v>
      </c>
      <c r="J5128" s="43" t="s">
        <v>137</v>
      </c>
      <c r="K5128" s="43">
        <f t="shared" si="640"/>
        <v>2011</v>
      </c>
      <c r="L5128" s="43">
        <f t="shared" si="641"/>
        <v>1</v>
      </c>
      <c r="M5128" s="43">
        <f t="shared" si="642"/>
        <v>0</v>
      </c>
      <c r="N5128" s="43">
        <f t="shared" si="643"/>
        <v>1</v>
      </c>
      <c r="O5128" s="43" t="str">
        <f t="shared" si="644"/>
        <v>D: 7%+</v>
      </c>
      <c r="P5128" s="45">
        <f t="shared" si="645"/>
        <v>4472542</v>
      </c>
      <c r="Q5128" s="45">
        <f>IF(L5128=1,F5128*INDEX(Asumsi!$B$5:$B$7,MATCH(I5128,Asumsi!$A$5:$A$7,0))-H5128,0)</f>
        <v>993898.3</v>
      </c>
      <c r="R5128" s="46">
        <f>MIN(G5128,INDEX(Asumsi!$C$5:$C$7,MATCH(I5128,Asumsi!$A$5:$A$7,0)))</f>
        <v>0.05</v>
      </c>
      <c r="S5128" s="43">
        <f t="shared" si="646"/>
        <v>1</v>
      </c>
      <c r="T5128" s="45">
        <f t="shared" si="647"/>
        <v>248474.55000000002</v>
      </c>
      <c r="U5128" s="45">
        <f>IF(L5128=1,F5128*INDEX(Asumsi!$B$5:$B$7,MATCH(I5128,Asumsi!$A$5:$A$7,0))-F5128*R5128,0)</f>
        <v>1242372.75</v>
      </c>
      <c r="V5128" s="45">
        <f>IF(S5128=1,U5128*(1-Asumsi!$B$10),U5128)</f>
        <v>1180254.1125</v>
      </c>
    </row>
    <row r="5129" spans="1:22" x14ac:dyDescent="0.35">
      <c r="A5129" s="43">
        <v>194</v>
      </c>
      <c r="B5129" s="43" t="s">
        <v>202</v>
      </c>
      <c r="C5129" s="43" t="s">
        <v>530</v>
      </c>
      <c r="D5129" s="44">
        <v>41003</v>
      </c>
      <c r="E5129" s="43">
        <v>49</v>
      </c>
      <c r="F5129" s="43">
        <v>658060</v>
      </c>
      <c r="G5129" s="43">
        <v>0.1</v>
      </c>
      <c r="H5129" s="43">
        <v>65806</v>
      </c>
      <c r="I5129" s="43" t="s">
        <v>75</v>
      </c>
      <c r="J5129" s="43" t="s">
        <v>144</v>
      </c>
      <c r="K5129" s="43">
        <f t="shared" si="640"/>
        <v>2012</v>
      </c>
      <c r="L5129" s="43">
        <f t="shared" si="641"/>
        <v>1</v>
      </c>
      <c r="M5129" s="43">
        <f t="shared" si="642"/>
        <v>0</v>
      </c>
      <c r="N5129" s="43">
        <f t="shared" si="643"/>
        <v>1</v>
      </c>
      <c r="O5129" s="43" t="str">
        <f t="shared" si="644"/>
        <v>D: 7%+</v>
      </c>
      <c r="P5129" s="45">
        <f t="shared" si="645"/>
        <v>592254</v>
      </c>
      <c r="Q5129" s="45">
        <f>IF(L5129=1,F5129*INDEX(Asumsi!$B$5:$B$7,MATCH(I5129,Asumsi!$A$5:$A$7,0))-H5129,0)</f>
        <v>131612</v>
      </c>
      <c r="R5129" s="46">
        <f>MIN(G5129,INDEX(Asumsi!$C$5:$C$7,MATCH(I5129,Asumsi!$A$5:$A$7,0)))</f>
        <v>0.03</v>
      </c>
      <c r="S5129" s="43">
        <f t="shared" si="646"/>
        <v>1</v>
      </c>
      <c r="T5129" s="45">
        <f t="shared" si="647"/>
        <v>46064.200000000004</v>
      </c>
      <c r="U5129" s="45">
        <f>IF(L5129=1,F5129*INDEX(Asumsi!$B$5:$B$7,MATCH(I5129,Asumsi!$A$5:$A$7,0))-F5129*R5129,0)</f>
        <v>177676.2</v>
      </c>
      <c r="V5129" s="45">
        <f>IF(S5129=1,U5129*(1-Asumsi!$B$10),U5129)</f>
        <v>168792.39</v>
      </c>
    </row>
    <row r="5130" spans="1:22" x14ac:dyDescent="0.35">
      <c r="A5130" s="43">
        <v>384</v>
      </c>
      <c r="B5130" s="43" t="s">
        <v>202</v>
      </c>
      <c r="C5130" s="43" t="s">
        <v>965</v>
      </c>
      <c r="D5130" s="44">
        <v>40970</v>
      </c>
      <c r="E5130" s="43">
        <v>50</v>
      </c>
      <c r="F5130" s="43">
        <v>15332080</v>
      </c>
      <c r="G5130" s="43">
        <v>0.02</v>
      </c>
      <c r="H5130" s="43">
        <v>306642</v>
      </c>
      <c r="I5130" s="43" t="s">
        <v>75</v>
      </c>
      <c r="J5130" s="43" t="s">
        <v>136</v>
      </c>
      <c r="K5130" s="43">
        <f t="shared" si="640"/>
        <v>2012</v>
      </c>
      <c r="L5130" s="43">
        <f t="shared" si="641"/>
        <v>1</v>
      </c>
      <c r="M5130" s="43">
        <f t="shared" si="642"/>
        <v>0</v>
      </c>
      <c r="N5130" s="43">
        <f t="shared" si="643"/>
        <v>1</v>
      </c>
      <c r="O5130" s="43" t="str">
        <f t="shared" si="644"/>
        <v>B: 1-3%</v>
      </c>
      <c r="P5130" s="45">
        <f t="shared" si="645"/>
        <v>15025438</v>
      </c>
      <c r="Q5130" s="45">
        <f>IF(L5130=1,F5130*INDEX(Asumsi!$B$5:$B$7,MATCH(I5130,Asumsi!$A$5:$A$7,0))-H5130,0)</f>
        <v>4292982</v>
      </c>
      <c r="R5130" s="46">
        <f>MIN(G5130,INDEX(Asumsi!$C$5:$C$7,MATCH(I5130,Asumsi!$A$5:$A$7,0)))</f>
        <v>0.02</v>
      </c>
      <c r="S5130" s="43">
        <f t="shared" si="646"/>
        <v>0</v>
      </c>
      <c r="T5130" s="45">
        <f t="shared" si="647"/>
        <v>0</v>
      </c>
      <c r="U5130" s="45">
        <f>IF(L5130=1,F5130*INDEX(Asumsi!$B$5:$B$7,MATCH(I5130,Asumsi!$A$5:$A$7,0))-F5130*R5130,0)</f>
        <v>4292982.4000000004</v>
      </c>
      <c r="V5130" s="45">
        <f>IF(S5130=1,U5130*(1-Asumsi!$B$10),U5130)</f>
        <v>4292982.4000000004</v>
      </c>
    </row>
    <row r="5131" spans="1:22" x14ac:dyDescent="0.35">
      <c r="A5131" s="43">
        <v>774</v>
      </c>
      <c r="B5131" s="43" t="s">
        <v>202</v>
      </c>
      <c r="C5131" s="43" t="s">
        <v>966</v>
      </c>
      <c r="D5131" s="44">
        <v>40880</v>
      </c>
      <c r="E5131" s="43">
        <v>17</v>
      </c>
      <c r="F5131" s="43">
        <v>253140</v>
      </c>
      <c r="G5131" s="43">
        <v>0.03</v>
      </c>
      <c r="H5131" s="43">
        <v>7594</v>
      </c>
      <c r="I5131" s="43" t="s">
        <v>76</v>
      </c>
      <c r="J5131" s="43" t="s">
        <v>141</v>
      </c>
      <c r="K5131" s="43">
        <f t="shared" si="640"/>
        <v>2011</v>
      </c>
      <c r="L5131" s="43">
        <f t="shared" si="641"/>
        <v>1</v>
      </c>
      <c r="M5131" s="43">
        <f t="shared" si="642"/>
        <v>0</v>
      </c>
      <c r="N5131" s="43">
        <f t="shared" si="643"/>
        <v>1</v>
      </c>
      <c r="O5131" s="43" t="str">
        <f t="shared" si="644"/>
        <v>B: 1-3%</v>
      </c>
      <c r="P5131" s="45">
        <f t="shared" si="645"/>
        <v>245546</v>
      </c>
      <c r="Q5131" s="45">
        <f>IF(L5131=1,F5131*INDEX(Asumsi!$B$5:$B$7,MATCH(I5131,Asumsi!$A$5:$A$7,0))-H5131,0)</f>
        <v>68348</v>
      </c>
      <c r="R5131" s="46">
        <f>MIN(G5131,INDEX(Asumsi!$C$5:$C$7,MATCH(I5131,Asumsi!$A$5:$A$7,0)))</f>
        <v>0.03</v>
      </c>
      <c r="S5131" s="43">
        <f t="shared" si="646"/>
        <v>0</v>
      </c>
      <c r="T5131" s="45">
        <f t="shared" si="647"/>
        <v>0</v>
      </c>
      <c r="U5131" s="45">
        <f>IF(L5131=1,F5131*INDEX(Asumsi!$B$5:$B$7,MATCH(I5131,Asumsi!$A$5:$A$7,0))-F5131*R5131,0)</f>
        <v>68347.8</v>
      </c>
      <c r="V5131" s="45">
        <f>IF(S5131=1,U5131*(1-Asumsi!$B$10),U5131)</f>
        <v>68347.8</v>
      </c>
    </row>
    <row r="5132" spans="1:22" x14ac:dyDescent="0.35">
      <c r="A5132" s="43">
        <v>1027</v>
      </c>
      <c r="B5132" s="43" t="s">
        <v>202</v>
      </c>
      <c r="C5132" s="43" t="s">
        <v>393</v>
      </c>
      <c r="D5132" s="44">
        <v>41062</v>
      </c>
      <c r="E5132" s="43">
        <v>19</v>
      </c>
      <c r="F5132" s="43">
        <v>2812300</v>
      </c>
      <c r="G5132" s="43">
        <v>0.04</v>
      </c>
      <c r="H5132" s="43">
        <v>112492</v>
      </c>
      <c r="I5132" s="43" t="s">
        <v>75</v>
      </c>
      <c r="J5132" s="43" t="s">
        <v>143</v>
      </c>
      <c r="K5132" s="43">
        <f t="shared" si="640"/>
        <v>2012</v>
      </c>
      <c r="L5132" s="43">
        <f t="shared" si="641"/>
        <v>1</v>
      </c>
      <c r="M5132" s="43">
        <f t="shared" si="642"/>
        <v>0</v>
      </c>
      <c r="N5132" s="43">
        <f t="shared" si="643"/>
        <v>1</v>
      </c>
      <c r="O5132" s="43" t="str">
        <f t="shared" si="644"/>
        <v>C: 4-6%</v>
      </c>
      <c r="P5132" s="45">
        <f t="shared" si="645"/>
        <v>2699808</v>
      </c>
      <c r="Q5132" s="45">
        <f>IF(L5132=1,F5132*INDEX(Asumsi!$B$5:$B$7,MATCH(I5132,Asumsi!$A$5:$A$7,0))-H5132,0)</f>
        <v>731198</v>
      </c>
      <c r="R5132" s="46">
        <f>MIN(G5132,INDEX(Asumsi!$C$5:$C$7,MATCH(I5132,Asumsi!$A$5:$A$7,0)))</f>
        <v>0.03</v>
      </c>
      <c r="S5132" s="43">
        <f t="shared" si="646"/>
        <v>1</v>
      </c>
      <c r="T5132" s="45">
        <f t="shared" si="647"/>
        <v>28123.000000000007</v>
      </c>
      <c r="U5132" s="45">
        <f>IF(L5132=1,F5132*INDEX(Asumsi!$B$5:$B$7,MATCH(I5132,Asumsi!$A$5:$A$7,0))-F5132*R5132,0)</f>
        <v>759321</v>
      </c>
      <c r="V5132" s="45">
        <f>IF(S5132=1,U5132*(1-Asumsi!$B$10),U5132)</f>
        <v>721354.95</v>
      </c>
    </row>
    <row r="5133" spans="1:22" x14ac:dyDescent="0.35">
      <c r="A5133" s="43">
        <v>1060</v>
      </c>
      <c r="B5133" s="43" t="s">
        <v>209</v>
      </c>
      <c r="C5133" s="43" t="s">
        <v>552</v>
      </c>
      <c r="D5133" s="44">
        <v>40229</v>
      </c>
      <c r="E5133" s="43">
        <v>30</v>
      </c>
      <c r="F5133" s="43">
        <v>2375100</v>
      </c>
      <c r="G5133" s="43">
        <v>0</v>
      </c>
      <c r="H5133" s="43">
        <v>0</v>
      </c>
      <c r="I5133" s="43" t="s">
        <v>76</v>
      </c>
      <c r="J5133" s="43" t="s">
        <v>138</v>
      </c>
      <c r="K5133" s="43">
        <f t="shared" si="640"/>
        <v>2010</v>
      </c>
      <c r="L5133" s="43">
        <f t="shared" si="641"/>
        <v>0</v>
      </c>
      <c r="M5133" s="43">
        <f t="shared" si="642"/>
        <v>1</v>
      </c>
      <c r="N5133" s="43">
        <f t="shared" si="643"/>
        <v>1</v>
      </c>
      <c r="O5133" s="43" t="str">
        <f t="shared" si="644"/>
        <v>A: 0%</v>
      </c>
      <c r="P5133" s="45">
        <f t="shared" si="645"/>
        <v>0</v>
      </c>
      <c r="Q5133" s="45">
        <f>IF(L5133=1,F5133*INDEX(Asumsi!$B$5:$B$7,MATCH(I5133,Asumsi!$A$5:$A$7,0))-H5133,0)</f>
        <v>0</v>
      </c>
      <c r="R5133" s="46">
        <f>MIN(G5133,INDEX(Asumsi!$C$5:$C$7,MATCH(I5133,Asumsi!$A$5:$A$7,0)))</f>
        <v>0</v>
      </c>
      <c r="S5133" s="43">
        <f t="shared" si="646"/>
        <v>0</v>
      </c>
      <c r="T5133" s="45">
        <f t="shared" si="647"/>
        <v>0</v>
      </c>
      <c r="U5133" s="45">
        <f>IF(L5133=1,F5133*INDEX(Asumsi!$B$5:$B$7,MATCH(I5133,Asumsi!$A$5:$A$7,0))-F5133*R5133,0)</f>
        <v>0</v>
      </c>
      <c r="V5133" s="45">
        <f>IF(S5133=1,U5133*(1-Asumsi!$B$10),U5133)</f>
        <v>0</v>
      </c>
    </row>
    <row r="5134" spans="1:22" x14ac:dyDescent="0.35">
      <c r="A5134" s="43">
        <v>1280</v>
      </c>
      <c r="B5134" s="43" t="s">
        <v>202</v>
      </c>
      <c r="C5134" s="43" t="s">
        <v>552</v>
      </c>
      <c r="D5134" s="44">
        <v>40188</v>
      </c>
      <c r="E5134" s="43">
        <v>40</v>
      </c>
      <c r="F5134" s="43">
        <v>1654540</v>
      </c>
      <c r="G5134" s="43">
        <v>0.05</v>
      </c>
      <c r="H5134" s="43">
        <v>82727</v>
      </c>
      <c r="I5134" s="43" t="s">
        <v>77</v>
      </c>
      <c r="J5134" s="43" t="s">
        <v>142</v>
      </c>
      <c r="K5134" s="43">
        <f t="shared" si="640"/>
        <v>2010</v>
      </c>
      <c r="L5134" s="43">
        <f t="shared" si="641"/>
        <v>1</v>
      </c>
      <c r="M5134" s="43">
        <f t="shared" si="642"/>
        <v>0</v>
      </c>
      <c r="N5134" s="43">
        <f t="shared" si="643"/>
        <v>1</v>
      </c>
      <c r="O5134" s="43" t="str">
        <f t="shared" si="644"/>
        <v>C: 4-6%</v>
      </c>
      <c r="P5134" s="45">
        <f t="shared" si="645"/>
        <v>1571813</v>
      </c>
      <c r="Q5134" s="45">
        <f>IF(L5134=1,F5134*INDEX(Asumsi!$B$5:$B$7,MATCH(I5134,Asumsi!$A$5:$A$7,0))-H5134,0)</f>
        <v>413635</v>
      </c>
      <c r="R5134" s="46">
        <f>MIN(G5134,INDEX(Asumsi!$C$5:$C$7,MATCH(I5134,Asumsi!$A$5:$A$7,0)))</f>
        <v>0.05</v>
      </c>
      <c r="S5134" s="43">
        <f t="shared" si="646"/>
        <v>0</v>
      </c>
      <c r="T5134" s="45">
        <f t="shared" si="647"/>
        <v>0</v>
      </c>
      <c r="U5134" s="45">
        <f>IF(L5134=1,F5134*INDEX(Asumsi!$B$5:$B$7,MATCH(I5134,Asumsi!$A$5:$A$7,0))-F5134*R5134,0)</f>
        <v>413635</v>
      </c>
      <c r="V5134" s="45">
        <f>IF(S5134=1,U5134*(1-Asumsi!$B$10),U5134)</f>
        <v>413635</v>
      </c>
    </row>
    <row r="5135" spans="1:22" x14ac:dyDescent="0.35">
      <c r="A5135" s="43">
        <v>1764</v>
      </c>
      <c r="B5135" s="43" t="s">
        <v>202</v>
      </c>
      <c r="C5135" s="43" t="s">
        <v>393</v>
      </c>
      <c r="D5135" s="44">
        <v>40992</v>
      </c>
      <c r="E5135" s="43">
        <v>7</v>
      </c>
      <c r="F5135" s="43">
        <v>119980</v>
      </c>
      <c r="G5135" s="43">
        <v>0.1</v>
      </c>
      <c r="H5135" s="43">
        <v>11998</v>
      </c>
      <c r="I5135" s="43" t="s">
        <v>76</v>
      </c>
      <c r="J5135" s="43" t="s">
        <v>145</v>
      </c>
      <c r="K5135" s="43">
        <f t="shared" si="640"/>
        <v>2012</v>
      </c>
      <c r="L5135" s="43">
        <f t="shared" si="641"/>
        <v>1</v>
      </c>
      <c r="M5135" s="43">
        <f t="shared" si="642"/>
        <v>0</v>
      </c>
      <c r="N5135" s="43">
        <f t="shared" si="643"/>
        <v>1</v>
      </c>
      <c r="O5135" s="43" t="str">
        <f t="shared" si="644"/>
        <v>D: 7%+</v>
      </c>
      <c r="P5135" s="45">
        <f t="shared" si="645"/>
        <v>107982</v>
      </c>
      <c r="Q5135" s="45">
        <f>IF(L5135=1,F5135*INDEX(Asumsi!$B$5:$B$7,MATCH(I5135,Asumsi!$A$5:$A$7,0))-H5135,0)</f>
        <v>23996</v>
      </c>
      <c r="R5135" s="46">
        <f>MIN(G5135,INDEX(Asumsi!$C$5:$C$7,MATCH(I5135,Asumsi!$A$5:$A$7,0)))</f>
        <v>0.05</v>
      </c>
      <c r="S5135" s="43">
        <f t="shared" si="646"/>
        <v>1</v>
      </c>
      <c r="T5135" s="45">
        <f t="shared" si="647"/>
        <v>5999</v>
      </c>
      <c r="U5135" s="45">
        <f>IF(L5135=1,F5135*INDEX(Asumsi!$B$5:$B$7,MATCH(I5135,Asumsi!$A$5:$A$7,0))-F5135*R5135,0)</f>
        <v>29995</v>
      </c>
      <c r="V5135" s="45">
        <f>IF(S5135=1,U5135*(1-Asumsi!$B$10),U5135)</f>
        <v>28495.25</v>
      </c>
    </row>
    <row r="5136" spans="1:22" x14ac:dyDescent="0.35">
      <c r="A5136" s="43">
        <v>1824</v>
      </c>
      <c r="B5136" s="43" t="s">
        <v>202</v>
      </c>
      <c r="C5136" s="43" t="s">
        <v>967</v>
      </c>
      <c r="D5136" s="44">
        <v>39937</v>
      </c>
      <c r="E5136" s="43">
        <v>39</v>
      </c>
      <c r="F5136" s="43">
        <v>21312520</v>
      </c>
      <c r="G5136" s="43">
        <v>0.06</v>
      </c>
      <c r="H5136" s="43">
        <v>1278751</v>
      </c>
      <c r="I5136" s="43" t="s">
        <v>75</v>
      </c>
      <c r="J5136" s="43" t="s">
        <v>135</v>
      </c>
      <c r="K5136" s="43">
        <f t="shared" si="640"/>
        <v>2009</v>
      </c>
      <c r="L5136" s="43">
        <f t="shared" si="641"/>
        <v>1</v>
      </c>
      <c r="M5136" s="43">
        <f t="shared" si="642"/>
        <v>0</v>
      </c>
      <c r="N5136" s="43">
        <f t="shared" si="643"/>
        <v>1</v>
      </c>
      <c r="O5136" s="43" t="str">
        <f t="shared" si="644"/>
        <v>C: 4-6%</v>
      </c>
      <c r="P5136" s="45">
        <f t="shared" si="645"/>
        <v>20033769</v>
      </c>
      <c r="Q5136" s="45">
        <f>IF(L5136=1,F5136*INDEX(Asumsi!$B$5:$B$7,MATCH(I5136,Asumsi!$A$5:$A$7,0))-H5136,0)</f>
        <v>5115005</v>
      </c>
      <c r="R5136" s="46">
        <f>MIN(G5136,INDEX(Asumsi!$C$5:$C$7,MATCH(I5136,Asumsi!$A$5:$A$7,0)))</f>
        <v>0.03</v>
      </c>
      <c r="S5136" s="43">
        <f t="shared" si="646"/>
        <v>1</v>
      </c>
      <c r="T5136" s="45">
        <f t="shared" si="647"/>
        <v>639375.6</v>
      </c>
      <c r="U5136" s="45">
        <f>IF(L5136=1,F5136*INDEX(Asumsi!$B$5:$B$7,MATCH(I5136,Asumsi!$A$5:$A$7,0))-F5136*R5136,0)</f>
        <v>5754380.4000000004</v>
      </c>
      <c r="V5136" s="45">
        <f>IF(S5136=1,U5136*(1-Asumsi!$B$10),U5136)</f>
        <v>5466661.3799999999</v>
      </c>
    </row>
    <row r="5137" spans="1:22" x14ac:dyDescent="0.35">
      <c r="A5137" s="43">
        <v>2503</v>
      </c>
      <c r="B5137" s="43" t="s">
        <v>209</v>
      </c>
      <c r="C5137" s="43" t="s">
        <v>530</v>
      </c>
      <c r="D5137" s="44">
        <v>40348</v>
      </c>
      <c r="E5137" s="43">
        <v>21</v>
      </c>
      <c r="F5137" s="43">
        <v>182300</v>
      </c>
      <c r="G5137" s="43">
        <v>0.03</v>
      </c>
      <c r="H5137" s="43">
        <v>5469</v>
      </c>
      <c r="I5137" s="43" t="s">
        <v>76</v>
      </c>
      <c r="J5137" s="43" t="s">
        <v>138</v>
      </c>
      <c r="K5137" s="43">
        <f t="shared" si="640"/>
        <v>2010</v>
      </c>
      <c r="L5137" s="43">
        <f t="shared" si="641"/>
        <v>0</v>
      </c>
      <c r="M5137" s="43">
        <f t="shared" si="642"/>
        <v>1</v>
      </c>
      <c r="N5137" s="43">
        <f t="shared" si="643"/>
        <v>1</v>
      </c>
      <c r="O5137" s="43" t="str">
        <f t="shared" si="644"/>
        <v>B: 1-3%</v>
      </c>
      <c r="P5137" s="45">
        <f t="shared" si="645"/>
        <v>0</v>
      </c>
      <c r="Q5137" s="45">
        <f>IF(L5137=1,F5137*INDEX(Asumsi!$B$5:$B$7,MATCH(I5137,Asumsi!$A$5:$A$7,0))-H5137,0)</f>
        <v>0</v>
      </c>
      <c r="R5137" s="46">
        <f>MIN(G5137,INDEX(Asumsi!$C$5:$C$7,MATCH(I5137,Asumsi!$A$5:$A$7,0)))</f>
        <v>0.03</v>
      </c>
      <c r="S5137" s="43">
        <f t="shared" si="646"/>
        <v>0</v>
      </c>
      <c r="T5137" s="45">
        <f t="shared" si="647"/>
        <v>0</v>
      </c>
      <c r="U5137" s="45">
        <f>IF(L5137=1,F5137*INDEX(Asumsi!$B$5:$B$7,MATCH(I5137,Asumsi!$A$5:$A$7,0))-F5137*R5137,0)</f>
        <v>0</v>
      </c>
      <c r="V5137" s="45">
        <f>IF(S5137=1,U5137*(1-Asumsi!$B$10),U5137)</f>
        <v>0</v>
      </c>
    </row>
    <row r="5138" spans="1:22" x14ac:dyDescent="0.35">
      <c r="A5138" s="43">
        <v>4069</v>
      </c>
      <c r="B5138" s="43" t="s">
        <v>202</v>
      </c>
      <c r="C5138" s="43" t="s">
        <v>552</v>
      </c>
      <c r="D5138" s="44">
        <v>41041</v>
      </c>
      <c r="E5138" s="43">
        <v>8</v>
      </c>
      <c r="F5138" s="43">
        <v>108860</v>
      </c>
      <c r="G5138" s="43">
        <v>0.08</v>
      </c>
      <c r="H5138" s="43">
        <v>8709</v>
      </c>
      <c r="I5138" s="43" t="s">
        <v>76</v>
      </c>
      <c r="J5138" s="43" t="s">
        <v>145</v>
      </c>
      <c r="K5138" s="43">
        <f t="shared" si="640"/>
        <v>2012</v>
      </c>
      <c r="L5138" s="43">
        <f t="shared" si="641"/>
        <v>1</v>
      </c>
      <c r="M5138" s="43">
        <f t="shared" si="642"/>
        <v>0</v>
      </c>
      <c r="N5138" s="43">
        <f t="shared" si="643"/>
        <v>1</v>
      </c>
      <c r="O5138" s="43" t="str">
        <f t="shared" si="644"/>
        <v>D: 7%+</v>
      </c>
      <c r="P5138" s="45">
        <f t="shared" si="645"/>
        <v>100151</v>
      </c>
      <c r="Q5138" s="45">
        <f>IF(L5138=1,F5138*INDEX(Asumsi!$B$5:$B$7,MATCH(I5138,Asumsi!$A$5:$A$7,0))-H5138,0)</f>
        <v>23949</v>
      </c>
      <c r="R5138" s="46">
        <f>MIN(G5138,INDEX(Asumsi!$C$5:$C$7,MATCH(I5138,Asumsi!$A$5:$A$7,0)))</f>
        <v>0.05</v>
      </c>
      <c r="S5138" s="43">
        <f t="shared" si="646"/>
        <v>1</v>
      </c>
      <c r="T5138" s="45">
        <f t="shared" si="647"/>
        <v>3265.7999999999997</v>
      </c>
      <c r="U5138" s="45">
        <f>IF(L5138=1,F5138*INDEX(Asumsi!$B$5:$B$7,MATCH(I5138,Asumsi!$A$5:$A$7,0))-F5138*R5138,0)</f>
        <v>27215</v>
      </c>
      <c r="V5138" s="45">
        <f>IF(S5138=1,U5138*(1-Asumsi!$B$10),U5138)</f>
        <v>25854.25</v>
      </c>
    </row>
    <row r="5139" spans="1:22" x14ac:dyDescent="0.35">
      <c r="A5139" s="43">
        <v>4645</v>
      </c>
      <c r="B5139" s="43" t="s">
        <v>202</v>
      </c>
      <c r="C5139" s="43" t="s">
        <v>743</v>
      </c>
      <c r="D5139" s="44">
        <v>40075</v>
      </c>
      <c r="E5139" s="43">
        <v>30</v>
      </c>
      <c r="F5139" s="43">
        <v>1840000</v>
      </c>
      <c r="G5139" s="43">
        <v>0.08</v>
      </c>
      <c r="H5139" s="43">
        <v>147200</v>
      </c>
      <c r="I5139" s="43" t="s">
        <v>77</v>
      </c>
      <c r="J5139" s="43" t="s">
        <v>142</v>
      </c>
      <c r="K5139" s="43">
        <f t="shared" si="640"/>
        <v>2009</v>
      </c>
      <c r="L5139" s="43">
        <f t="shared" si="641"/>
        <v>1</v>
      </c>
      <c r="M5139" s="43">
        <f t="shared" si="642"/>
        <v>0</v>
      </c>
      <c r="N5139" s="43">
        <f t="shared" si="643"/>
        <v>1</v>
      </c>
      <c r="O5139" s="43" t="str">
        <f t="shared" si="644"/>
        <v>D: 7%+</v>
      </c>
      <c r="P5139" s="45">
        <f t="shared" si="645"/>
        <v>1692800</v>
      </c>
      <c r="Q5139" s="45">
        <f>IF(L5139=1,F5139*INDEX(Asumsi!$B$5:$B$7,MATCH(I5139,Asumsi!$A$5:$A$7,0))-H5139,0)</f>
        <v>404800</v>
      </c>
      <c r="R5139" s="46">
        <f>MIN(G5139,INDEX(Asumsi!$C$5:$C$7,MATCH(I5139,Asumsi!$A$5:$A$7,0)))</f>
        <v>0.05</v>
      </c>
      <c r="S5139" s="43">
        <f t="shared" si="646"/>
        <v>1</v>
      </c>
      <c r="T5139" s="45">
        <f t="shared" si="647"/>
        <v>55200</v>
      </c>
      <c r="U5139" s="45">
        <f>IF(L5139=1,F5139*INDEX(Asumsi!$B$5:$B$7,MATCH(I5139,Asumsi!$A$5:$A$7,0))-F5139*R5139,0)</f>
        <v>460000</v>
      </c>
      <c r="V5139" s="45">
        <f>IF(S5139=1,U5139*(1-Asumsi!$B$10),U5139)</f>
        <v>437000</v>
      </c>
    </row>
    <row r="5140" spans="1:22" x14ac:dyDescent="0.35">
      <c r="A5140" s="43">
        <v>5858</v>
      </c>
      <c r="B5140" s="43" t="s">
        <v>202</v>
      </c>
      <c r="C5140" s="43" t="s">
        <v>966</v>
      </c>
      <c r="D5140" s="44">
        <v>41103</v>
      </c>
      <c r="E5140" s="43">
        <v>48</v>
      </c>
      <c r="F5140" s="43">
        <v>5063320</v>
      </c>
      <c r="G5140" s="43">
        <v>0.02</v>
      </c>
      <c r="H5140" s="43">
        <v>101266</v>
      </c>
      <c r="I5140" s="43" t="s">
        <v>76</v>
      </c>
      <c r="J5140" s="43" t="s">
        <v>141</v>
      </c>
      <c r="K5140" s="43">
        <f t="shared" si="640"/>
        <v>2012</v>
      </c>
      <c r="L5140" s="43">
        <f t="shared" si="641"/>
        <v>1</v>
      </c>
      <c r="M5140" s="43">
        <f t="shared" si="642"/>
        <v>0</v>
      </c>
      <c r="N5140" s="43">
        <f t="shared" si="643"/>
        <v>1</v>
      </c>
      <c r="O5140" s="43" t="str">
        <f t="shared" si="644"/>
        <v>B: 1-3%</v>
      </c>
      <c r="P5140" s="45">
        <f t="shared" si="645"/>
        <v>4962054</v>
      </c>
      <c r="Q5140" s="45">
        <f>IF(L5140=1,F5140*INDEX(Asumsi!$B$5:$B$7,MATCH(I5140,Asumsi!$A$5:$A$7,0))-H5140,0)</f>
        <v>1417730</v>
      </c>
      <c r="R5140" s="46">
        <f>MIN(G5140,INDEX(Asumsi!$C$5:$C$7,MATCH(I5140,Asumsi!$A$5:$A$7,0)))</f>
        <v>0.02</v>
      </c>
      <c r="S5140" s="43">
        <f t="shared" si="646"/>
        <v>0</v>
      </c>
      <c r="T5140" s="45">
        <f t="shared" si="647"/>
        <v>0</v>
      </c>
      <c r="U5140" s="45">
        <f>IF(L5140=1,F5140*INDEX(Asumsi!$B$5:$B$7,MATCH(I5140,Asumsi!$A$5:$A$7,0))-F5140*R5140,0)</f>
        <v>1417729.6</v>
      </c>
      <c r="V5140" s="45">
        <f>IF(S5140=1,U5140*(1-Asumsi!$B$10),U5140)</f>
        <v>1417729.6</v>
      </c>
    </row>
    <row r="5141" spans="1:22" x14ac:dyDescent="0.35">
      <c r="A5141" s="43">
        <v>6304</v>
      </c>
      <c r="B5141" s="43" t="s">
        <v>202</v>
      </c>
      <c r="C5141" s="43" t="s">
        <v>968</v>
      </c>
      <c r="D5141" s="44">
        <v>40766</v>
      </c>
      <c r="E5141" s="43">
        <v>30</v>
      </c>
      <c r="F5141" s="43">
        <v>398220</v>
      </c>
      <c r="G5141" s="43">
        <v>0.01</v>
      </c>
      <c r="H5141" s="43">
        <v>3982</v>
      </c>
      <c r="I5141" s="43" t="s">
        <v>76</v>
      </c>
      <c r="J5141" s="43" t="s">
        <v>145</v>
      </c>
      <c r="K5141" s="43">
        <f t="shared" si="640"/>
        <v>2011</v>
      </c>
      <c r="L5141" s="43">
        <f t="shared" si="641"/>
        <v>1</v>
      </c>
      <c r="M5141" s="43">
        <f t="shared" si="642"/>
        <v>0</v>
      </c>
      <c r="N5141" s="43">
        <f t="shared" si="643"/>
        <v>1</v>
      </c>
      <c r="O5141" s="43" t="str">
        <f t="shared" si="644"/>
        <v>B: 1-3%</v>
      </c>
      <c r="P5141" s="45">
        <f t="shared" si="645"/>
        <v>394238</v>
      </c>
      <c r="Q5141" s="45">
        <f>IF(L5141=1,F5141*INDEX(Asumsi!$B$5:$B$7,MATCH(I5141,Asumsi!$A$5:$A$7,0))-H5141,0)</f>
        <v>115484</v>
      </c>
      <c r="R5141" s="46">
        <f>MIN(G5141,INDEX(Asumsi!$C$5:$C$7,MATCH(I5141,Asumsi!$A$5:$A$7,0)))</f>
        <v>0.01</v>
      </c>
      <c r="S5141" s="43">
        <f t="shared" si="646"/>
        <v>0</v>
      </c>
      <c r="T5141" s="45">
        <f t="shared" si="647"/>
        <v>0</v>
      </c>
      <c r="U5141" s="45">
        <f>IF(L5141=1,F5141*INDEX(Asumsi!$B$5:$B$7,MATCH(I5141,Asumsi!$A$5:$A$7,0))-F5141*R5141,0)</f>
        <v>115483.8</v>
      </c>
      <c r="V5141" s="45">
        <f>IF(S5141=1,U5141*(1-Asumsi!$B$10),U5141)</f>
        <v>115483.8</v>
      </c>
    </row>
    <row r="5142" spans="1:22" x14ac:dyDescent="0.35">
      <c r="A5142" s="43">
        <v>6661</v>
      </c>
      <c r="B5142" s="43" t="s">
        <v>209</v>
      </c>
      <c r="C5142" s="43" t="s">
        <v>743</v>
      </c>
      <c r="D5142" s="44">
        <v>40284</v>
      </c>
      <c r="E5142" s="43">
        <v>47</v>
      </c>
      <c r="F5142" s="43">
        <v>38449840</v>
      </c>
      <c r="G5142" s="43">
        <v>0.1</v>
      </c>
      <c r="H5142" s="43">
        <v>3844984</v>
      </c>
      <c r="I5142" s="43" t="s">
        <v>77</v>
      </c>
      <c r="J5142" s="43" t="s">
        <v>139</v>
      </c>
      <c r="K5142" s="43">
        <f t="shared" si="640"/>
        <v>2010</v>
      </c>
      <c r="L5142" s="43">
        <f t="shared" si="641"/>
        <v>0</v>
      </c>
      <c r="M5142" s="43">
        <f t="shared" si="642"/>
        <v>1</v>
      </c>
      <c r="N5142" s="43">
        <f t="shared" si="643"/>
        <v>1</v>
      </c>
      <c r="O5142" s="43" t="str">
        <f t="shared" si="644"/>
        <v>D: 7%+</v>
      </c>
      <c r="P5142" s="45">
        <f t="shared" si="645"/>
        <v>0</v>
      </c>
      <c r="Q5142" s="45">
        <f>IF(L5142=1,F5142*INDEX(Asumsi!$B$5:$B$7,MATCH(I5142,Asumsi!$A$5:$A$7,0))-H5142,0)</f>
        <v>0</v>
      </c>
      <c r="R5142" s="46">
        <f>MIN(G5142,INDEX(Asumsi!$C$5:$C$7,MATCH(I5142,Asumsi!$A$5:$A$7,0)))</f>
        <v>0.05</v>
      </c>
      <c r="S5142" s="43">
        <f t="shared" si="646"/>
        <v>1</v>
      </c>
      <c r="T5142" s="45">
        <f t="shared" si="647"/>
        <v>0</v>
      </c>
      <c r="U5142" s="45">
        <f>IF(L5142=1,F5142*INDEX(Asumsi!$B$5:$B$7,MATCH(I5142,Asumsi!$A$5:$A$7,0))-F5142*R5142,0)</f>
        <v>0</v>
      </c>
      <c r="V5142" s="45">
        <f>IF(S5142=1,U5142*(1-Asumsi!$B$10),U5142)</f>
        <v>0</v>
      </c>
    </row>
    <row r="5143" spans="1:22" x14ac:dyDescent="0.35">
      <c r="A5143" s="43">
        <v>6757</v>
      </c>
      <c r="B5143" s="43" t="s">
        <v>209</v>
      </c>
      <c r="C5143" s="43" t="s">
        <v>969</v>
      </c>
      <c r="D5143" s="44">
        <v>40940</v>
      </c>
      <c r="E5143" s="43">
        <v>27</v>
      </c>
      <c r="F5143" s="43">
        <v>1739560</v>
      </c>
      <c r="G5143" s="43">
        <v>0.1</v>
      </c>
      <c r="H5143" s="43">
        <v>173956</v>
      </c>
      <c r="I5143" s="43" t="s">
        <v>76</v>
      </c>
      <c r="J5143" s="43" t="s">
        <v>140</v>
      </c>
      <c r="K5143" s="43">
        <f t="shared" si="640"/>
        <v>2012</v>
      </c>
      <c r="L5143" s="43">
        <f t="shared" si="641"/>
        <v>0</v>
      </c>
      <c r="M5143" s="43">
        <f t="shared" si="642"/>
        <v>1</v>
      </c>
      <c r="N5143" s="43">
        <f t="shared" si="643"/>
        <v>1</v>
      </c>
      <c r="O5143" s="43" t="str">
        <f t="shared" si="644"/>
        <v>D: 7%+</v>
      </c>
      <c r="P5143" s="45">
        <f t="shared" si="645"/>
        <v>0</v>
      </c>
      <c r="Q5143" s="45">
        <f>IF(L5143=1,F5143*INDEX(Asumsi!$B$5:$B$7,MATCH(I5143,Asumsi!$A$5:$A$7,0))-H5143,0)</f>
        <v>0</v>
      </c>
      <c r="R5143" s="46">
        <f>MIN(G5143,INDEX(Asumsi!$C$5:$C$7,MATCH(I5143,Asumsi!$A$5:$A$7,0)))</f>
        <v>0.05</v>
      </c>
      <c r="S5143" s="43">
        <f t="shared" si="646"/>
        <v>1</v>
      </c>
      <c r="T5143" s="45">
        <f t="shared" si="647"/>
        <v>0</v>
      </c>
      <c r="U5143" s="45">
        <f>IF(L5143=1,F5143*INDEX(Asumsi!$B$5:$B$7,MATCH(I5143,Asumsi!$A$5:$A$7,0))-F5143*R5143,0)</f>
        <v>0</v>
      </c>
      <c r="V5143" s="45">
        <f>IF(S5143=1,U5143*(1-Asumsi!$B$10),U5143)</f>
        <v>0</v>
      </c>
    </row>
    <row r="5144" spans="1:22" x14ac:dyDescent="0.35">
      <c r="A5144" s="43">
        <v>7904</v>
      </c>
      <c r="B5144" s="43" t="s">
        <v>202</v>
      </c>
      <c r="C5144" s="43" t="s">
        <v>970</v>
      </c>
      <c r="D5144" s="44">
        <v>40325</v>
      </c>
      <c r="E5144" s="43">
        <v>47</v>
      </c>
      <c r="F5144" s="43">
        <v>596600</v>
      </c>
      <c r="G5144" s="43">
        <v>0.08</v>
      </c>
      <c r="H5144" s="43">
        <v>47728</v>
      </c>
      <c r="I5144" s="43" t="s">
        <v>76</v>
      </c>
      <c r="J5144" s="43" t="s">
        <v>149</v>
      </c>
      <c r="K5144" s="43">
        <f t="shared" si="640"/>
        <v>2010</v>
      </c>
      <c r="L5144" s="43">
        <f t="shared" si="641"/>
        <v>1</v>
      </c>
      <c r="M5144" s="43">
        <f t="shared" si="642"/>
        <v>0</v>
      </c>
      <c r="N5144" s="43">
        <f t="shared" si="643"/>
        <v>1</v>
      </c>
      <c r="O5144" s="43" t="str">
        <f t="shared" si="644"/>
        <v>D: 7%+</v>
      </c>
      <c r="P5144" s="45">
        <f t="shared" si="645"/>
        <v>548872</v>
      </c>
      <c r="Q5144" s="45">
        <f>IF(L5144=1,F5144*INDEX(Asumsi!$B$5:$B$7,MATCH(I5144,Asumsi!$A$5:$A$7,0))-H5144,0)</f>
        <v>131252</v>
      </c>
      <c r="R5144" s="46">
        <f>MIN(G5144,INDEX(Asumsi!$C$5:$C$7,MATCH(I5144,Asumsi!$A$5:$A$7,0)))</f>
        <v>0.05</v>
      </c>
      <c r="S5144" s="43">
        <f t="shared" si="646"/>
        <v>1</v>
      </c>
      <c r="T5144" s="45">
        <f t="shared" si="647"/>
        <v>17898</v>
      </c>
      <c r="U5144" s="45">
        <f>IF(L5144=1,F5144*INDEX(Asumsi!$B$5:$B$7,MATCH(I5144,Asumsi!$A$5:$A$7,0))-F5144*R5144,0)</f>
        <v>149150</v>
      </c>
      <c r="V5144" s="45">
        <f>IF(S5144=1,U5144*(1-Asumsi!$B$10),U5144)</f>
        <v>141692.5</v>
      </c>
    </row>
    <row r="5145" spans="1:22" x14ac:dyDescent="0.35">
      <c r="A5145" s="43">
        <v>7909</v>
      </c>
      <c r="B5145" s="43" t="s">
        <v>202</v>
      </c>
      <c r="C5145" s="43" t="s">
        <v>971</v>
      </c>
      <c r="D5145" s="44">
        <v>39816</v>
      </c>
      <c r="E5145" s="43">
        <v>29</v>
      </c>
      <c r="F5145" s="43">
        <v>244460</v>
      </c>
      <c r="G5145" s="43">
        <v>0.03</v>
      </c>
      <c r="H5145" s="43">
        <v>7334</v>
      </c>
      <c r="I5145" s="43" t="s">
        <v>76</v>
      </c>
      <c r="J5145" s="43" t="s">
        <v>147</v>
      </c>
      <c r="K5145" s="43">
        <f t="shared" si="640"/>
        <v>2009</v>
      </c>
      <c r="L5145" s="43">
        <f t="shared" si="641"/>
        <v>1</v>
      </c>
      <c r="M5145" s="43">
        <f t="shared" si="642"/>
        <v>0</v>
      </c>
      <c r="N5145" s="43">
        <f t="shared" si="643"/>
        <v>1</v>
      </c>
      <c r="O5145" s="43" t="str">
        <f t="shared" si="644"/>
        <v>B: 1-3%</v>
      </c>
      <c r="P5145" s="45">
        <f t="shared" si="645"/>
        <v>237126</v>
      </c>
      <c r="Q5145" s="45">
        <f>IF(L5145=1,F5145*INDEX(Asumsi!$B$5:$B$7,MATCH(I5145,Asumsi!$A$5:$A$7,0))-H5145,0)</f>
        <v>66004</v>
      </c>
      <c r="R5145" s="46">
        <f>MIN(G5145,INDEX(Asumsi!$C$5:$C$7,MATCH(I5145,Asumsi!$A$5:$A$7,0)))</f>
        <v>0.03</v>
      </c>
      <c r="S5145" s="43">
        <f t="shared" si="646"/>
        <v>0</v>
      </c>
      <c r="T5145" s="45">
        <f t="shared" si="647"/>
        <v>0</v>
      </c>
      <c r="U5145" s="45">
        <f>IF(L5145=1,F5145*INDEX(Asumsi!$B$5:$B$7,MATCH(I5145,Asumsi!$A$5:$A$7,0))-F5145*R5145,0)</f>
        <v>66004.2</v>
      </c>
      <c r="V5145" s="45">
        <f>IF(S5145=1,U5145*(1-Asumsi!$B$10),U5145)</f>
        <v>66004.2</v>
      </c>
    </row>
    <row r="5146" spans="1:22" x14ac:dyDescent="0.35">
      <c r="A5146" s="43">
        <v>8614</v>
      </c>
      <c r="B5146" s="43" t="s">
        <v>202</v>
      </c>
      <c r="C5146" s="43" t="s">
        <v>970</v>
      </c>
      <c r="D5146" s="44">
        <v>39968</v>
      </c>
      <c r="E5146" s="43">
        <v>13</v>
      </c>
      <c r="F5146" s="43">
        <v>2578254</v>
      </c>
      <c r="G5146" s="43">
        <v>0.06</v>
      </c>
      <c r="H5146" s="43">
        <v>154695</v>
      </c>
      <c r="I5146" s="43" t="s">
        <v>77</v>
      </c>
      <c r="J5146" s="43" t="s">
        <v>137</v>
      </c>
      <c r="K5146" s="43">
        <f t="shared" si="640"/>
        <v>2009</v>
      </c>
      <c r="L5146" s="43">
        <f t="shared" si="641"/>
        <v>1</v>
      </c>
      <c r="M5146" s="43">
        <f t="shared" si="642"/>
        <v>0</v>
      </c>
      <c r="N5146" s="43">
        <f t="shared" si="643"/>
        <v>1</v>
      </c>
      <c r="O5146" s="43" t="str">
        <f t="shared" si="644"/>
        <v>C: 4-6%</v>
      </c>
      <c r="P5146" s="45">
        <f t="shared" si="645"/>
        <v>2423559</v>
      </c>
      <c r="Q5146" s="45">
        <f>IF(L5146=1,F5146*INDEX(Asumsi!$B$5:$B$7,MATCH(I5146,Asumsi!$A$5:$A$7,0))-H5146,0)</f>
        <v>618781.19999999995</v>
      </c>
      <c r="R5146" s="46">
        <f>MIN(G5146,INDEX(Asumsi!$C$5:$C$7,MATCH(I5146,Asumsi!$A$5:$A$7,0)))</f>
        <v>0.05</v>
      </c>
      <c r="S5146" s="43">
        <f t="shared" si="646"/>
        <v>1</v>
      </c>
      <c r="T5146" s="45">
        <f t="shared" si="647"/>
        <v>25782.539999999986</v>
      </c>
      <c r="U5146" s="45">
        <f>IF(L5146=1,F5146*INDEX(Asumsi!$B$5:$B$7,MATCH(I5146,Asumsi!$A$5:$A$7,0))-F5146*R5146,0)</f>
        <v>644563.5</v>
      </c>
      <c r="V5146" s="45">
        <f>IF(S5146=1,U5146*(1-Asumsi!$B$10),U5146)</f>
        <v>612335.32499999995</v>
      </c>
    </row>
    <row r="5147" spans="1:22" x14ac:dyDescent="0.35">
      <c r="A5147" s="43">
        <v>9249</v>
      </c>
      <c r="B5147" s="43" t="s">
        <v>202</v>
      </c>
      <c r="C5147" s="43" t="s">
        <v>972</v>
      </c>
      <c r="D5147" s="44">
        <v>40317</v>
      </c>
      <c r="E5147" s="43">
        <v>46</v>
      </c>
      <c r="F5147" s="43">
        <v>353000</v>
      </c>
      <c r="G5147" s="43">
        <v>0.01</v>
      </c>
      <c r="H5147" s="43">
        <v>3530</v>
      </c>
      <c r="I5147" s="43" t="s">
        <v>76</v>
      </c>
      <c r="J5147" s="43" t="s">
        <v>147</v>
      </c>
      <c r="K5147" s="43">
        <f t="shared" si="640"/>
        <v>2010</v>
      </c>
      <c r="L5147" s="43">
        <f t="shared" si="641"/>
        <v>1</v>
      </c>
      <c r="M5147" s="43">
        <f t="shared" si="642"/>
        <v>0</v>
      </c>
      <c r="N5147" s="43">
        <f t="shared" si="643"/>
        <v>1</v>
      </c>
      <c r="O5147" s="43" t="str">
        <f t="shared" si="644"/>
        <v>B: 1-3%</v>
      </c>
      <c r="P5147" s="45">
        <f t="shared" si="645"/>
        <v>349470</v>
      </c>
      <c r="Q5147" s="45">
        <f>IF(L5147=1,F5147*INDEX(Asumsi!$B$5:$B$7,MATCH(I5147,Asumsi!$A$5:$A$7,0))-H5147,0)</f>
        <v>102370</v>
      </c>
      <c r="R5147" s="46">
        <f>MIN(G5147,INDEX(Asumsi!$C$5:$C$7,MATCH(I5147,Asumsi!$A$5:$A$7,0)))</f>
        <v>0.01</v>
      </c>
      <c r="S5147" s="43">
        <f t="shared" si="646"/>
        <v>0</v>
      </c>
      <c r="T5147" s="45">
        <f t="shared" si="647"/>
        <v>0</v>
      </c>
      <c r="U5147" s="45">
        <f>IF(L5147=1,F5147*INDEX(Asumsi!$B$5:$B$7,MATCH(I5147,Asumsi!$A$5:$A$7,0))-F5147*R5147,0)</f>
        <v>102370</v>
      </c>
      <c r="V5147" s="45">
        <f>IF(S5147=1,U5147*(1-Asumsi!$B$10),U5147)</f>
        <v>102370</v>
      </c>
    </row>
    <row r="5148" spans="1:22" x14ac:dyDescent="0.35">
      <c r="A5148" s="43">
        <v>9639</v>
      </c>
      <c r="B5148" s="43" t="s">
        <v>202</v>
      </c>
      <c r="C5148" s="43" t="s">
        <v>967</v>
      </c>
      <c r="D5148" s="44">
        <v>40426</v>
      </c>
      <c r="E5148" s="43">
        <v>47</v>
      </c>
      <c r="F5148" s="43">
        <v>2248600</v>
      </c>
      <c r="G5148" s="43">
        <v>0.1</v>
      </c>
      <c r="H5148" s="43">
        <v>224860</v>
      </c>
      <c r="I5148" s="43" t="s">
        <v>75</v>
      </c>
      <c r="J5148" s="43" t="s">
        <v>135</v>
      </c>
      <c r="K5148" s="43">
        <f t="shared" si="640"/>
        <v>2010</v>
      </c>
      <c r="L5148" s="43">
        <f t="shared" si="641"/>
        <v>1</v>
      </c>
      <c r="M5148" s="43">
        <f t="shared" si="642"/>
        <v>0</v>
      </c>
      <c r="N5148" s="43">
        <f t="shared" si="643"/>
        <v>1</v>
      </c>
      <c r="O5148" s="43" t="str">
        <f t="shared" si="644"/>
        <v>D: 7%+</v>
      </c>
      <c r="P5148" s="45">
        <f t="shared" si="645"/>
        <v>2023740</v>
      </c>
      <c r="Q5148" s="45">
        <f>IF(L5148=1,F5148*INDEX(Asumsi!$B$5:$B$7,MATCH(I5148,Asumsi!$A$5:$A$7,0))-H5148,0)</f>
        <v>449720</v>
      </c>
      <c r="R5148" s="46">
        <f>MIN(G5148,INDEX(Asumsi!$C$5:$C$7,MATCH(I5148,Asumsi!$A$5:$A$7,0)))</f>
        <v>0.03</v>
      </c>
      <c r="S5148" s="43">
        <f t="shared" si="646"/>
        <v>1</v>
      </c>
      <c r="T5148" s="45">
        <f t="shared" si="647"/>
        <v>157402.00000000003</v>
      </c>
      <c r="U5148" s="45">
        <f>IF(L5148=1,F5148*INDEX(Asumsi!$B$5:$B$7,MATCH(I5148,Asumsi!$A$5:$A$7,0))-F5148*R5148,0)</f>
        <v>607122</v>
      </c>
      <c r="V5148" s="45">
        <f>IF(S5148=1,U5148*(1-Asumsi!$B$10),U5148)</f>
        <v>576765.9</v>
      </c>
    </row>
    <row r="5149" spans="1:22" x14ac:dyDescent="0.35">
      <c r="A5149" s="43">
        <v>9696</v>
      </c>
      <c r="B5149" s="43" t="s">
        <v>209</v>
      </c>
      <c r="C5149" s="43" t="s">
        <v>552</v>
      </c>
      <c r="D5149" s="44">
        <v>40593</v>
      </c>
      <c r="E5149" s="43">
        <v>15</v>
      </c>
      <c r="F5149" s="43">
        <v>220300</v>
      </c>
      <c r="G5149" s="43">
        <v>0.02</v>
      </c>
      <c r="H5149" s="43">
        <v>4406</v>
      </c>
      <c r="I5149" s="43" t="s">
        <v>76</v>
      </c>
      <c r="J5149" s="43" t="s">
        <v>138</v>
      </c>
      <c r="K5149" s="43">
        <f t="shared" si="640"/>
        <v>2011</v>
      </c>
      <c r="L5149" s="43">
        <f t="shared" si="641"/>
        <v>0</v>
      </c>
      <c r="M5149" s="43">
        <f t="shared" si="642"/>
        <v>1</v>
      </c>
      <c r="N5149" s="43">
        <f t="shared" si="643"/>
        <v>1</v>
      </c>
      <c r="O5149" s="43" t="str">
        <f t="shared" si="644"/>
        <v>B: 1-3%</v>
      </c>
      <c r="P5149" s="45">
        <f t="shared" si="645"/>
        <v>0</v>
      </c>
      <c r="Q5149" s="45">
        <f>IF(L5149=1,F5149*INDEX(Asumsi!$B$5:$B$7,MATCH(I5149,Asumsi!$A$5:$A$7,0))-H5149,0)</f>
        <v>0</v>
      </c>
      <c r="R5149" s="46">
        <f>MIN(G5149,INDEX(Asumsi!$C$5:$C$7,MATCH(I5149,Asumsi!$A$5:$A$7,0)))</f>
        <v>0.02</v>
      </c>
      <c r="S5149" s="43">
        <f t="shared" si="646"/>
        <v>0</v>
      </c>
      <c r="T5149" s="45">
        <f t="shared" si="647"/>
        <v>0</v>
      </c>
      <c r="U5149" s="45">
        <f>IF(L5149=1,F5149*INDEX(Asumsi!$B$5:$B$7,MATCH(I5149,Asumsi!$A$5:$A$7,0))-F5149*R5149,0)</f>
        <v>0</v>
      </c>
      <c r="V5149" s="45">
        <f>IF(S5149=1,U5149*(1-Asumsi!$B$10),U5149)</f>
        <v>0</v>
      </c>
    </row>
    <row r="5150" spans="1:22" x14ac:dyDescent="0.35">
      <c r="A5150" s="43">
        <v>9888</v>
      </c>
      <c r="B5150" s="43" t="s">
        <v>202</v>
      </c>
      <c r="C5150" s="43" t="s">
        <v>968</v>
      </c>
      <c r="D5150" s="44">
        <v>40068</v>
      </c>
      <c r="E5150" s="43">
        <v>48</v>
      </c>
      <c r="F5150" s="43">
        <v>16748264</v>
      </c>
      <c r="G5150" s="43">
        <v>0.06</v>
      </c>
      <c r="H5150" s="43">
        <v>1004896</v>
      </c>
      <c r="I5150" s="43" t="s">
        <v>77</v>
      </c>
      <c r="J5150" s="43" t="s">
        <v>137</v>
      </c>
      <c r="K5150" s="43">
        <f t="shared" si="640"/>
        <v>2009</v>
      </c>
      <c r="L5150" s="43">
        <f t="shared" si="641"/>
        <v>1</v>
      </c>
      <c r="M5150" s="43">
        <f t="shared" si="642"/>
        <v>0</v>
      </c>
      <c r="N5150" s="43">
        <f t="shared" si="643"/>
        <v>1</v>
      </c>
      <c r="O5150" s="43" t="str">
        <f t="shared" si="644"/>
        <v>C: 4-6%</v>
      </c>
      <c r="P5150" s="45">
        <f t="shared" si="645"/>
        <v>15743368</v>
      </c>
      <c r="Q5150" s="45">
        <f>IF(L5150=1,F5150*INDEX(Asumsi!$B$5:$B$7,MATCH(I5150,Asumsi!$A$5:$A$7,0))-H5150,0)</f>
        <v>4019583.2</v>
      </c>
      <c r="R5150" s="46">
        <f>MIN(G5150,INDEX(Asumsi!$C$5:$C$7,MATCH(I5150,Asumsi!$A$5:$A$7,0)))</f>
        <v>0.05</v>
      </c>
      <c r="S5150" s="43">
        <f t="shared" si="646"/>
        <v>1</v>
      </c>
      <c r="T5150" s="45">
        <f t="shared" si="647"/>
        <v>167482.63999999993</v>
      </c>
      <c r="U5150" s="45">
        <f>IF(L5150=1,F5150*INDEX(Asumsi!$B$5:$B$7,MATCH(I5150,Asumsi!$A$5:$A$7,0))-F5150*R5150,0)</f>
        <v>4187066</v>
      </c>
      <c r="V5150" s="45">
        <f>IF(S5150=1,U5150*(1-Asumsi!$B$10),U5150)</f>
        <v>3977712.6999999997</v>
      </c>
    </row>
    <row r="5151" spans="1:22" x14ac:dyDescent="0.35">
      <c r="A5151" s="43">
        <v>10913</v>
      </c>
      <c r="B5151" s="43" t="s">
        <v>202</v>
      </c>
      <c r="C5151" s="43" t="s">
        <v>972</v>
      </c>
      <c r="D5151" s="44">
        <v>40215</v>
      </c>
      <c r="E5151" s="43">
        <v>27</v>
      </c>
      <c r="F5151" s="43">
        <v>10298120</v>
      </c>
      <c r="G5151" s="43">
        <v>0.03</v>
      </c>
      <c r="H5151" s="43">
        <v>308944</v>
      </c>
      <c r="I5151" s="43" t="s">
        <v>75</v>
      </c>
      <c r="J5151" s="43" t="s">
        <v>135</v>
      </c>
      <c r="K5151" s="43">
        <f t="shared" si="640"/>
        <v>2010</v>
      </c>
      <c r="L5151" s="43">
        <f t="shared" si="641"/>
        <v>1</v>
      </c>
      <c r="M5151" s="43">
        <f t="shared" si="642"/>
        <v>0</v>
      </c>
      <c r="N5151" s="43">
        <f t="shared" si="643"/>
        <v>1</v>
      </c>
      <c r="O5151" s="43" t="str">
        <f t="shared" si="644"/>
        <v>B: 1-3%</v>
      </c>
      <c r="P5151" s="45">
        <f t="shared" si="645"/>
        <v>9989176</v>
      </c>
      <c r="Q5151" s="45">
        <f>IF(L5151=1,F5151*INDEX(Asumsi!$B$5:$B$7,MATCH(I5151,Asumsi!$A$5:$A$7,0))-H5151,0)</f>
        <v>2780492</v>
      </c>
      <c r="R5151" s="46">
        <f>MIN(G5151,INDEX(Asumsi!$C$5:$C$7,MATCH(I5151,Asumsi!$A$5:$A$7,0)))</f>
        <v>0.03</v>
      </c>
      <c r="S5151" s="43">
        <f t="shared" si="646"/>
        <v>0</v>
      </c>
      <c r="T5151" s="45">
        <f t="shared" si="647"/>
        <v>0</v>
      </c>
      <c r="U5151" s="45">
        <f>IF(L5151=1,F5151*INDEX(Asumsi!$B$5:$B$7,MATCH(I5151,Asumsi!$A$5:$A$7,0))-F5151*R5151,0)</f>
        <v>2780492.4</v>
      </c>
      <c r="V5151" s="45">
        <f>IF(S5151=1,U5151*(1-Asumsi!$B$10),U5151)</f>
        <v>2780492.4</v>
      </c>
    </row>
    <row r="5152" spans="1:22" x14ac:dyDescent="0.35">
      <c r="A5152" s="43">
        <v>10981</v>
      </c>
      <c r="B5152" s="43" t="s">
        <v>202</v>
      </c>
      <c r="C5152" s="43" t="s">
        <v>973</v>
      </c>
      <c r="D5152" s="44">
        <v>40312</v>
      </c>
      <c r="E5152" s="43">
        <v>41</v>
      </c>
      <c r="F5152" s="43">
        <v>146720</v>
      </c>
      <c r="G5152" s="43">
        <v>0.09</v>
      </c>
      <c r="H5152" s="43">
        <v>13205</v>
      </c>
      <c r="I5152" s="43" t="s">
        <v>76</v>
      </c>
      <c r="J5152" s="43" t="s">
        <v>150</v>
      </c>
      <c r="K5152" s="43">
        <f t="shared" si="640"/>
        <v>2010</v>
      </c>
      <c r="L5152" s="43">
        <f t="shared" si="641"/>
        <v>1</v>
      </c>
      <c r="M5152" s="43">
        <f t="shared" si="642"/>
        <v>0</v>
      </c>
      <c r="N5152" s="43">
        <f t="shared" si="643"/>
        <v>1</v>
      </c>
      <c r="O5152" s="43" t="str">
        <f t="shared" si="644"/>
        <v>D: 7%+</v>
      </c>
      <c r="P5152" s="45">
        <f t="shared" si="645"/>
        <v>133515</v>
      </c>
      <c r="Q5152" s="45">
        <f>IF(L5152=1,F5152*INDEX(Asumsi!$B$5:$B$7,MATCH(I5152,Asumsi!$A$5:$A$7,0))-H5152,0)</f>
        <v>30811</v>
      </c>
      <c r="R5152" s="46">
        <f>MIN(G5152,INDEX(Asumsi!$C$5:$C$7,MATCH(I5152,Asumsi!$A$5:$A$7,0)))</f>
        <v>0.05</v>
      </c>
      <c r="S5152" s="43">
        <f t="shared" si="646"/>
        <v>1</v>
      </c>
      <c r="T5152" s="45">
        <f t="shared" si="647"/>
        <v>5868.7999999999993</v>
      </c>
      <c r="U5152" s="45">
        <f>IF(L5152=1,F5152*INDEX(Asumsi!$B$5:$B$7,MATCH(I5152,Asumsi!$A$5:$A$7,0))-F5152*R5152,0)</f>
        <v>36680</v>
      </c>
      <c r="V5152" s="45">
        <f>IF(S5152=1,U5152*(1-Asumsi!$B$10),U5152)</f>
        <v>34846</v>
      </c>
    </row>
    <row r="5153" spans="1:22" x14ac:dyDescent="0.35">
      <c r="A5153" s="43">
        <v>12707</v>
      </c>
      <c r="B5153" s="43" t="s">
        <v>202</v>
      </c>
      <c r="C5153" s="43" t="s">
        <v>972</v>
      </c>
      <c r="D5153" s="44">
        <v>40327</v>
      </c>
      <c r="E5153" s="43">
        <v>20</v>
      </c>
      <c r="F5153" s="43">
        <v>4427840</v>
      </c>
      <c r="G5153" s="43">
        <v>0.03</v>
      </c>
      <c r="H5153" s="43">
        <v>132835</v>
      </c>
      <c r="I5153" s="43" t="s">
        <v>75</v>
      </c>
      <c r="J5153" s="43" t="s">
        <v>144</v>
      </c>
      <c r="K5153" s="43">
        <f t="shared" si="640"/>
        <v>2010</v>
      </c>
      <c r="L5153" s="43">
        <f t="shared" si="641"/>
        <v>1</v>
      </c>
      <c r="M5153" s="43">
        <f t="shared" si="642"/>
        <v>0</v>
      </c>
      <c r="N5153" s="43">
        <f t="shared" si="643"/>
        <v>1</v>
      </c>
      <c r="O5153" s="43" t="str">
        <f t="shared" si="644"/>
        <v>B: 1-3%</v>
      </c>
      <c r="P5153" s="45">
        <f t="shared" si="645"/>
        <v>4295005</v>
      </c>
      <c r="Q5153" s="45">
        <f>IF(L5153=1,F5153*INDEX(Asumsi!$B$5:$B$7,MATCH(I5153,Asumsi!$A$5:$A$7,0))-H5153,0)</f>
        <v>1195517</v>
      </c>
      <c r="R5153" s="46">
        <f>MIN(G5153,INDEX(Asumsi!$C$5:$C$7,MATCH(I5153,Asumsi!$A$5:$A$7,0)))</f>
        <v>0.03</v>
      </c>
      <c r="S5153" s="43">
        <f t="shared" si="646"/>
        <v>0</v>
      </c>
      <c r="T5153" s="45">
        <f t="shared" si="647"/>
        <v>0</v>
      </c>
      <c r="U5153" s="45">
        <f>IF(L5153=1,F5153*INDEX(Asumsi!$B$5:$B$7,MATCH(I5153,Asumsi!$A$5:$A$7,0))-F5153*R5153,0)</f>
        <v>1195516.8</v>
      </c>
      <c r="V5153" s="45">
        <f>IF(S5153=1,U5153*(1-Asumsi!$B$10),U5153)</f>
        <v>1195516.8</v>
      </c>
    </row>
    <row r="5154" spans="1:22" x14ac:dyDescent="0.35">
      <c r="A5154" s="43">
        <v>13799</v>
      </c>
      <c r="B5154" s="43" t="s">
        <v>202</v>
      </c>
      <c r="C5154" s="43" t="s">
        <v>966</v>
      </c>
      <c r="D5154" s="44">
        <v>40513</v>
      </c>
      <c r="E5154" s="43">
        <v>5</v>
      </c>
      <c r="F5154" s="43">
        <v>236120</v>
      </c>
      <c r="G5154" s="43">
        <v>0.05</v>
      </c>
      <c r="H5154" s="43">
        <v>11806</v>
      </c>
      <c r="I5154" s="43" t="s">
        <v>75</v>
      </c>
      <c r="J5154" s="43" t="s">
        <v>144</v>
      </c>
      <c r="K5154" s="43">
        <f t="shared" si="640"/>
        <v>2010</v>
      </c>
      <c r="L5154" s="43">
        <f t="shared" si="641"/>
        <v>1</v>
      </c>
      <c r="M5154" s="43">
        <f t="shared" si="642"/>
        <v>0</v>
      </c>
      <c r="N5154" s="43">
        <f t="shared" si="643"/>
        <v>1</v>
      </c>
      <c r="O5154" s="43" t="str">
        <f t="shared" si="644"/>
        <v>C: 4-6%</v>
      </c>
      <c r="P5154" s="45">
        <f t="shared" si="645"/>
        <v>224314</v>
      </c>
      <c r="Q5154" s="45">
        <f>IF(L5154=1,F5154*INDEX(Asumsi!$B$5:$B$7,MATCH(I5154,Asumsi!$A$5:$A$7,0))-H5154,0)</f>
        <v>59030</v>
      </c>
      <c r="R5154" s="46">
        <f>MIN(G5154,INDEX(Asumsi!$C$5:$C$7,MATCH(I5154,Asumsi!$A$5:$A$7,0)))</f>
        <v>0.03</v>
      </c>
      <c r="S5154" s="43">
        <f t="shared" si="646"/>
        <v>1</v>
      </c>
      <c r="T5154" s="45">
        <f t="shared" si="647"/>
        <v>4722.4000000000005</v>
      </c>
      <c r="U5154" s="45">
        <f>IF(L5154=1,F5154*INDEX(Asumsi!$B$5:$B$7,MATCH(I5154,Asumsi!$A$5:$A$7,0))-F5154*R5154,0)</f>
        <v>63752.4</v>
      </c>
      <c r="V5154" s="45">
        <f>IF(S5154=1,U5154*(1-Asumsi!$B$10),U5154)</f>
        <v>60564.78</v>
      </c>
    </row>
    <row r="5155" spans="1:22" x14ac:dyDescent="0.35">
      <c r="A5155" s="43">
        <v>13959</v>
      </c>
      <c r="B5155" s="43" t="s">
        <v>209</v>
      </c>
      <c r="C5155" s="43" t="s">
        <v>971</v>
      </c>
      <c r="D5155" s="44">
        <v>39907</v>
      </c>
      <c r="E5155" s="43">
        <v>47</v>
      </c>
      <c r="F5155" s="43">
        <v>456920</v>
      </c>
      <c r="G5155" s="43">
        <v>0.01</v>
      </c>
      <c r="H5155" s="43">
        <v>4569</v>
      </c>
      <c r="I5155" s="43" t="s">
        <v>76</v>
      </c>
      <c r="J5155" s="43" t="s">
        <v>149</v>
      </c>
      <c r="K5155" s="43">
        <f t="shared" si="640"/>
        <v>2009</v>
      </c>
      <c r="L5155" s="43">
        <f t="shared" si="641"/>
        <v>0</v>
      </c>
      <c r="M5155" s="43">
        <f t="shared" si="642"/>
        <v>1</v>
      </c>
      <c r="N5155" s="43">
        <f t="shared" si="643"/>
        <v>1</v>
      </c>
      <c r="O5155" s="43" t="str">
        <f t="shared" si="644"/>
        <v>B: 1-3%</v>
      </c>
      <c r="P5155" s="45">
        <f t="shared" si="645"/>
        <v>0</v>
      </c>
      <c r="Q5155" s="45">
        <f>IF(L5155=1,F5155*INDEX(Asumsi!$B$5:$B$7,MATCH(I5155,Asumsi!$A$5:$A$7,0))-H5155,0)</f>
        <v>0</v>
      </c>
      <c r="R5155" s="46">
        <f>MIN(G5155,INDEX(Asumsi!$C$5:$C$7,MATCH(I5155,Asumsi!$A$5:$A$7,0)))</f>
        <v>0.01</v>
      </c>
      <c r="S5155" s="43">
        <f t="shared" si="646"/>
        <v>0</v>
      </c>
      <c r="T5155" s="45">
        <f t="shared" si="647"/>
        <v>0</v>
      </c>
      <c r="U5155" s="45">
        <f>IF(L5155=1,F5155*INDEX(Asumsi!$B$5:$B$7,MATCH(I5155,Asumsi!$A$5:$A$7,0))-F5155*R5155,0)</f>
        <v>0</v>
      </c>
      <c r="V5155" s="45">
        <f>IF(S5155=1,U5155*(1-Asumsi!$B$10),U5155)</f>
        <v>0</v>
      </c>
    </row>
    <row r="5156" spans="1:22" x14ac:dyDescent="0.35">
      <c r="A5156" s="43">
        <v>14016</v>
      </c>
      <c r="B5156" s="43" t="s">
        <v>202</v>
      </c>
      <c r="C5156" s="43" t="s">
        <v>970</v>
      </c>
      <c r="D5156" s="44">
        <v>41101</v>
      </c>
      <c r="E5156" s="43">
        <v>9</v>
      </c>
      <c r="F5156" s="43">
        <v>2275240</v>
      </c>
      <c r="G5156" s="43">
        <v>0.05</v>
      </c>
      <c r="H5156" s="43">
        <v>113762</v>
      </c>
      <c r="I5156" s="43" t="s">
        <v>75</v>
      </c>
      <c r="J5156" s="43" t="s">
        <v>136</v>
      </c>
      <c r="K5156" s="43">
        <f t="shared" si="640"/>
        <v>2012</v>
      </c>
      <c r="L5156" s="43">
        <f t="shared" si="641"/>
        <v>1</v>
      </c>
      <c r="M5156" s="43">
        <f t="shared" si="642"/>
        <v>0</v>
      </c>
      <c r="N5156" s="43">
        <f t="shared" si="643"/>
        <v>1</v>
      </c>
      <c r="O5156" s="43" t="str">
        <f t="shared" si="644"/>
        <v>C: 4-6%</v>
      </c>
      <c r="P5156" s="45">
        <f t="shared" si="645"/>
        <v>2161478</v>
      </c>
      <c r="Q5156" s="45">
        <f>IF(L5156=1,F5156*INDEX(Asumsi!$B$5:$B$7,MATCH(I5156,Asumsi!$A$5:$A$7,0))-H5156,0)</f>
        <v>568810</v>
      </c>
      <c r="R5156" s="46">
        <f>MIN(G5156,INDEX(Asumsi!$C$5:$C$7,MATCH(I5156,Asumsi!$A$5:$A$7,0)))</f>
        <v>0.03</v>
      </c>
      <c r="S5156" s="43">
        <f t="shared" si="646"/>
        <v>1</v>
      </c>
      <c r="T5156" s="45">
        <f t="shared" si="647"/>
        <v>45504.80000000001</v>
      </c>
      <c r="U5156" s="45">
        <f>IF(L5156=1,F5156*INDEX(Asumsi!$B$5:$B$7,MATCH(I5156,Asumsi!$A$5:$A$7,0))-F5156*R5156,0)</f>
        <v>614314.80000000005</v>
      </c>
      <c r="V5156" s="45">
        <f>IF(S5156=1,U5156*(1-Asumsi!$B$10),U5156)</f>
        <v>583599.06000000006</v>
      </c>
    </row>
    <row r="5157" spans="1:22" x14ac:dyDescent="0.35">
      <c r="A5157" s="43">
        <v>14563</v>
      </c>
      <c r="B5157" s="43" t="s">
        <v>202</v>
      </c>
      <c r="C5157" s="43" t="s">
        <v>967</v>
      </c>
      <c r="D5157" s="44">
        <v>40879</v>
      </c>
      <c r="E5157" s="43">
        <v>31</v>
      </c>
      <c r="F5157" s="43">
        <v>1906091</v>
      </c>
      <c r="G5157" s="43">
        <v>0.02</v>
      </c>
      <c r="H5157" s="43">
        <v>38122</v>
      </c>
      <c r="I5157" s="43" t="s">
        <v>77</v>
      </c>
      <c r="J5157" s="43" t="s">
        <v>137</v>
      </c>
      <c r="K5157" s="43">
        <f t="shared" si="640"/>
        <v>2011</v>
      </c>
      <c r="L5157" s="43">
        <f t="shared" si="641"/>
        <v>1</v>
      </c>
      <c r="M5157" s="43">
        <f t="shared" si="642"/>
        <v>0</v>
      </c>
      <c r="N5157" s="43">
        <f t="shared" si="643"/>
        <v>1</v>
      </c>
      <c r="O5157" s="43" t="str">
        <f t="shared" si="644"/>
        <v>B: 1-3%</v>
      </c>
      <c r="P5157" s="45">
        <f t="shared" si="645"/>
        <v>1867969</v>
      </c>
      <c r="Q5157" s="45">
        <f>IF(L5157=1,F5157*INDEX(Asumsi!$B$5:$B$7,MATCH(I5157,Asumsi!$A$5:$A$7,0))-H5157,0)</f>
        <v>533705.29999999993</v>
      </c>
      <c r="R5157" s="46">
        <f>MIN(G5157,INDEX(Asumsi!$C$5:$C$7,MATCH(I5157,Asumsi!$A$5:$A$7,0)))</f>
        <v>0.02</v>
      </c>
      <c r="S5157" s="43">
        <f t="shared" si="646"/>
        <v>0</v>
      </c>
      <c r="T5157" s="45">
        <f t="shared" si="647"/>
        <v>0</v>
      </c>
      <c r="U5157" s="45">
        <f>IF(L5157=1,F5157*INDEX(Asumsi!$B$5:$B$7,MATCH(I5157,Asumsi!$A$5:$A$7,0))-F5157*R5157,0)</f>
        <v>533705.48</v>
      </c>
      <c r="V5157" s="45">
        <f>IF(S5157=1,U5157*(1-Asumsi!$B$10),U5157)</f>
        <v>533705.48</v>
      </c>
    </row>
    <row r="5158" spans="1:22" x14ac:dyDescent="0.35">
      <c r="A5158" s="43">
        <v>15428</v>
      </c>
      <c r="B5158" s="43" t="s">
        <v>202</v>
      </c>
      <c r="C5158" s="43" t="s">
        <v>966</v>
      </c>
      <c r="D5158" s="44">
        <v>40583</v>
      </c>
      <c r="E5158" s="43">
        <v>50</v>
      </c>
      <c r="F5158" s="43">
        <v>2889920</v>
      </c>
      <c r="G5158" s="43">
        <v>0.09</v>
      </c>
      <c r="H5158" s="43">
        <v>260093</v>
      </c>
      <c r="I5158" s="43" t="s">
        <v>77</v>
      </c>
      <c r="J5158" s="43" t="s">
        <v>142</v>
      </c>
      <c r="K5158" s="43">
        <f t="shared" si="640"/>
        <v>2011</v>
      </c>
      <c r="L5158" s="43">
        <f t="shared" si="641"/>
        <v>1</v>
      </c>
      <c r="M5158" s="43">
        <f t="shared" si="642"/>
        <v>0</v>
      </c>
      <c r="N5158" s="43">
        <f t="shared" si="643"/>
        <v>1</v>
      </c>
      <c r="O5158" s="43" t="str">
        <f t="shared" si="644"/>
        <v>D: 7%+</v>
      </c>
      <c r="P5158" s="45">
        <f t="shared" si="645"/>
        <v>2629827</v>
      </c>
      <c r="Q5158" s="45">
        <f>IF(L5158=1,F5158*INDEX(Asumsi!$B$5:$B$7,MATCH(I5158,Asumsi!$A$5:$A$7,0))-H5158,0)</f>
        <v>606883</v>
      </c>
      <c r="R5158" s="46">
        <f>MIN(G5158,INDEX(Asumsi!$C$5:$C$7,MATCH(I5158,Asumsi!$A$5:$A$7,0)))</f>
        <v>0.05</v>
      </c>
      <c r="S5158" s="43">
        <f t="shared" si="646"/>
        <v>1</v>
      </c>
      <c r="T5158" s="45">
        <f t="shared" si="647"/>
        <v>115596.79999999999</v>
      </c>
      <c r="U5158" s="45">
        <f>IF(L5158=1,F5158*INDEX(Asumsi!$B$5:$B$7,MATCH(I5158,Asumsi!$A$5:$A$7,0))-F5158*R5158,0)</f>
        <v>722480</v>
      </c>
      <c r="V5158" s="45">
        <f>IF(S5158=1,U5158*(1-Asumsi!$B$10),U5158)</f>
        <v>686356</v>
      </c>
    </row>
    <row r="5159" spans="1:22" x14ac:dyDescent="0.35">
      <c r="A5159" s="43">
        <v>16772</v>
      </c>
      <c r="B5159" s="43" t="s">
        <v>202</v>
      </c>
      <c r="C5159" s="43" t="s">
        <v>971</v>
      </c>
      <c r="D5159" s="44">
        <v>41269</v>
      </c>
      <c r="E5159" s="43">
        <v>38</v>
      </c>
      <c r="F5159" s="43">
        <v>191420</v>
      </c>
      <c r="G5159" s="43">
        <v>0.04</v>
      </c>
      <c r="H5159" s="43">
        <v>7657</v>
      </c>
      <c r="I5159" s="43" t="s">
        <v>76</v>
      </c>
      <c r="J5159" s="43" t="s">
        <v>149</v>
      </c>
      <c r="K5159" s="43">
        <f t="shared" si="640"/>
        <v>2012</v>
      </c>
      <c r="L5159" s="43">
        <f t="shared" si="641"/>
        <v>1</v>
      </c>
      <c r="M5159" s="43">
        <f t="shared" si="642"/>
        <v>0</v>
      </c>
      <c r="N5159" s="43">
        <f t="shared" si="643"/>
        <v>1</v>
      </c>
      <c r="O5159" s="43" t="str">
        <f t="shared" si="644"/>
        <v>C: 4-6%</v>
      </c>
      <c r="P5159" s="45">
        <f t="shared" si="645"/>
        <v>183763</v>
      </c>
      <c r="Q5159" s="45">
        <f>IF(L5159=1,F5159*INDEX(Asumsi!$B$5:$B$7,MATCH(I5159,Asumsi!$A$5:$A$7,0))-H5159,0)</f>
        <v>49769</v>
      </c>
      <c r="R5159" s="46">
        <f>MIN(G5159,INDEX(Asumsi!$C$5:$C$7,MATCH(I5159,Asumsi!$A$5:$A$7,0)))</f>
        <v>0.04</v>
      </c>
      <c r="S5159" s="43">
        <f t="shared" si="646"/>
        <v>0</v>
      </c>
      <c r="T5159" s="45">
        <f t="shared" si="647"/>
        <v>0</v>
      </c>
      <c r="U5159" s="45">
        <f>IF(L5159=1,F5159*INDEX(Asumsi!$B$5:$B$7,MATCH(I5159,Asumsi!$A$5:$A$7,0))-F5159*R5159,0)</f>
        <v>49769.2</v>
      </c>
      <c r="V5159" s="45">
        <f>IF(S5159=1,U5159*(1-Asumsi!$B$10),U5159)</f>
        <v>49769.2</v>
      </c>
    </row>
    <row r="5160" spans="1:22" x14ac:dyDescent="0.35">
      <c r="A5160" s="43">
        <v>18119</v>
      </c>
      <c r="B5160" s="43" t="s">
        <v>209</v>
      </c>
      <c r="C5160" s="43" t="s">
        <v>910</v>
      </c>
      <c r="D5160" s="44">
        <v>39988</v>
      </c>
      <c r="E5160" s="43">
        <v>37</v>
      </c>
      <c r="F5160" s="43">
        <v>695680</v>
      </c>
      <c r="G5160" s="43">
        <v>0</v>
      </c>
      <c r="H5160" s="43">
        <v>0</v>
      </c>
      <c r="I5160" s="43" t="s">
        <v>76</v>
      </c>
      <c r="J5160" s="43" t="s">
        <v>146</v>
      </c>
      <c r="K5160" s="43">
        <f t="shared" si="640"/>
        <v>2009</v>
      </c>
      <c r="L5160" s="43">
        <f t="shared" si="641"/>
        <v>0</v>
      </c>
      <c r="M5160" s="43">
        <f t="shared" si="642"/>
        <v>1</v>
      </c>
      <c r="N5160" s="43">
        <f t="shared" si="643"/>
        <v>1</v>
      </c>
      <c r="O5160" s="43" t="str">
        <f t="shared" si="644"/>
        <v>A: 0%</v>
      </c>
      <c r="P5160" s="45">
        <f t="shared" si="645"/>
        <v>0</v>
      </c>
      <c r="Q5160" s="45">
        <f>IF(L5160=1,F5160*INDEX(Asumsi!$B$5:$B$7,MATCH(I5160,Asumsi!$A$5:$A$7,0))-H5160,0)</f>
        <v>0</v>
      </c>
      <c r="R5160" s="46">
        <f>MIN(G5160,INDEX(Asumsi!$C$5:$C$7,MATCH(I5160,Asumsi!$A$5:$A$7,0)))</f>
        <v>0</v>
      </c>
      <c r="S5160" s="43">
        <f t="shared" si="646"/>
        <v>0</v>
      </c>
      <c r="T5160" s="45">
        <f t="shared" si="647"/>
        <v>0</v>
      </c>
      <c r="U5160" s="45">
        <f>IF(L5160=1,F5160*INDEX(Asumsi!$B$5:$B$7,MATCH(I5160,Asumsi!$A$5:$A$7,0))-F5160*R5160,0)</f>
        <v>0</v>
      </c>
      <c r="V5160" s="45">
        <f>IF(S5160=1,U5160*(1-Asumsi!$B$10),U5160)</f>
        <v>0</v>
      </c>
    </row>
    <row r="5161" spans="1:22" x14ac:dyDescent="0.35">
      <c r="A5161" s="43">
        <v>18368</v>
      </c>
      <c r="B5161" s="43" t="s">
        <v>202</v>
      </c>
      <c r="C5161" s="43" t="s">
        <v>974</v>
      </c>
      <c r="D5161" s="44">
        <v>41243</v>
      </c>
      <c r="E5161" s="43">
        <v>3</v>
      </c>
      <c r="F5161" s="43">
        <v>425820</v>
      </c>
      <c r="G5161" s="43">
        <v>0</v>
      </c>
      <c r="H5161" s="43">
        <v>0</v>
      </c>
      <c r="I5161" s="43" t="s">
        <v>76</v>
      </c>
      <c r="J5161" s="43" t="s">
        <v>141</v>
      </c>
      <c r="K5161" s="43">
        <f t="shared" si="640"/>
        <v>2012</v>
      </c>
      <c r="L5161" s="43">
        <f t="shared" si="641"/>
        <v>1</v>
      </c>
      <c r="M5161" s="43">
        <f t="shared" si="642"/>
        <v>0</v>
      </c>
      <c r="N5161" s="43">
        <f t="shared" si="643"/>
        <v>1</v>
      </c>
      <c r="O5161" s="43" t="str">
        <f t="shared" si="644"/>
        <v>A: 0%</v>
      </c>
      <c r="P5161" s="45">
        <f t="shared" si="645"/>
        <v>425820</v>
      </c>
      <c r="Q5161" s="45">
        <f>IF(L5161=1,F5161*INDEX(Asumsi!$B$5:$B$7,MATCH(I5161,Asumsi!$A$5:$A$7,0))-H5161,0)</f>
        <v>127746</v>
      </c>
      <c r="R5161" s="46">
        <f>MIN(G5161,INDEX(Asumsi!$C$5:$C$7,MATCH(I5161,Asumsi!$A$5:$A$7,0)))</f>
        <v>0</v>
      </c>
      <c r="S5161" s="43">
        <f t="shared" si="646"/>
        <v>0</v>
      </c>
      <c r="T5161" s="45">
        <f t="shared" si="647"/>
        <v>0</v>
      </c>
      <c r="U5161" s="45">
        <f>IF(L5161=1,F5161*INDEX(Asumsi!$B$5:$B$7,MATCH(I5161,Asumsi!$A$5:$A$7,0))-F5161*R5161,0)</f>
        <v>127746</v>
      </c>
      <c r="V5161" s="45">
        <f>IF(S5161=1,U5161*(1-Asumsi!$B$10),U5161)</f>
        <v>127746</v>
      </c>
    </row>
    <row r="5162" spans="1:22" x14ac:dyDescent="0.35">
      <c r="A5162" s="43">
        <v>19424</v>
      </c>
      <c r="B5162" s="43" t="s">
        <v>202</v>
      </c>
      <c r="C5162" s="43" t="s">
        <v>966</v>
      </c>
      <c r="D5162" s="44">
        <v>40642</v>
      </c>
      <c r="E5162" s="43">
        <v>29</v>
      </c>
      <c r="F5162" s="43">
        <v>121360</v>
      </c>
      <c r="G5162" s="43">
        <v>0.09</v>
      </c>
      <c r="H5162" s="43">
        <v>10922</v>
      </c>
      <c r="I5162" s="43" t="s">
        <v>76</v>
      </c>
      <c r="J5162" s="43" t="s">
        <v>138</v>
      </c>
      <c r="K5162" s="43">
        <f t="shared" si="640"/>
        <v>2011</v>
      </c>
      <c r="L5162" s="43">
        <f t="shared" si="641"/>
        <v>1</v>
      </c>
      <c r="M5162" s="43">
        <f t="shared" si="642"/>
        <v>0</v>
      </c>
      <c r="N5162" s="43">
        <f t="shared" si="643"/>
        <v>1</v>
      </c>
      <c r="O5162" s="43" t="str">
        <f t="shared" si="644"/>
        <v>D: 7%+</v>
      </c>
      <c r="P5162" s="45">
        <f t="shared" si="645"/>
        <v>110438</v>
      </c>
      <c r="Q5162" s="45">
        <f>IF(L5162=1,F5162*INDEX(Asumsi!$B$5:$B$7,MATCH(I5162,Asumsi!$A$5:$A$7,0))-H5162,0)</f>
        <v>25486</v>
      </c>
      <c r="R5162" s="46">
        <f>MIN(G5162,INDEX(Asumsi!$C$5:$C$7,MATCH(I5162,Asumsi!$A$5:$A$7,0)))</f>
        <v>0.05</v>
      </c>
      <c r="S5162" s="43">
        <f t="shared" si="646"/>
        <v>1</v>
      </c>
      <c r="T5162" s="45">
        <f t="shared" si="647"/>
        <v>4854.3999999999996</v>
      </c>
      <c r="U5162" s="45">
        <f>IF(L5162=1,F5162*INDEX(Asumsi!$B$5:$B$7,MATCH(I5162,Asumsi!$A$5:$A$7,0))-F5162*R5162,0)</f>
        <v>30340</v>
      </c>
      <c r="V5162" s="45">
        <f>IF(S5162=1,U5162*(1-Asumsi!$B$10),U5162)</f>
        <v>28823</v>
      </c>
    </row>
    <row r="5163" spans="1:22" x14ac:dyDescent="0.35">
      <c r="A5163" s="43">
        <v>19425</v>
      </c>
      <c r="B5163" s="43" t="s">
        <v>202</v>
      </c>
      <c r="C5163" s="43" t="s">
        <v>975</v>
      </c>
      <c r="D5163" s="44">
        <v>41176</v>
      </c>
      <c r="E5163" s="43">
        <v>34</v>
      </c>
      <c r="F5163" s="43">
        <v>420480</v>
      </c>
      <c r="G5163" s="43">
        <v>0</v>
      </c>
      <c r="H5163" s="43">
        <v>0</v>
      </c>
      <c r="I5163" s="43" t="s">
        <v>76</v>
      </c>
      <c r="J5163" s="43" t="s">
        <v>148</v>
      </c>
      <c r="K5163" s="43">
        <f t="shared" si="640"/>
        <v>2012</v>
      </c>
      <c r="L5163" s="43">
        <f t="shared" si="641"/>
        <v>1</v>
      </c>
      <c r="M5163" s="43">
        <f t="shared" si="642"/>
        <v>0</v>
      </c>
      <c r="N5163" s="43">
        <f t="shared" si="643"/>
        <v>1</v>
      </c>
      <c r="O5163" s="43" t="str">
        <f t="shared" si="644"/>
        <v>A: 0%</v>
      </c>
      <c r="P5163" s="45">
        <f t="shared" si="645"/>
        <v>420480</v>
      </c>
      <c r="Q5163" s="45">
        <f>IF(L5163=1,F5163*INDEX(Asumsi!$B$5:$B$7,MATCH(I5163,Asumsi!$A$5:$A$7,0))-H5163,0)</f>
        <v>126144</v>
      </c>
      <c r="R5163" s="46">
        <f>MIN(G5163,INDEX(Asumsi!$C$5:$C$7,MATCH(I5163,Asumsi!$A$5:$A$7,0)))</f>
        <v>0</v>
      </c>
      <c r="S5163" s="43">
        <f t="shared" si="646"/>
        <v>0</v>
      </c>
      <c r="T5163" s="45">
        <f t="shared" si="647"/>
        <v>0</v>
      </c>
      <c r="U5163" s="45">
        <f>IF(L5163=1,F5163*INDEX(Asumsi!$B$5:$B$7,MATCH(I5163,Asumsi!$A$5:$A$7,0))-F5163*R5163,0)</f>
        <v>126144</v>
      </c>
      <c r="V5163" s="45">
        <f>IF(S5163=1,U5163*(1-Asumsi!$B$10),U5163)</f>
        <v>126144</v>
      </c>
    </row>
    <row r="5164" spans="1:22" x14ac:dyDescent="0.35">
      <c r="A5164" s="43">
        <v>19812</v>
      </c>
      <c r="B5164" s="43" t="s">
        <v>202</v>
      </c>
      <c r="C5164" s="43" t="s">
        <v>971</v>
      </c>
      <c r="D5164" s="44">
        <v>40270</v>
      </c>
      <c r="E5164" s="43">
        <v>3</v>
      </c>
      <c r="F5164" s="43">
        <v>2717552</v>
      </c>
      <c r="G5164" s="43">
        <v>0.01</v>
      </c>
      <c r="H5164" s="43">
        <v>27176</v>
      </c>
      <c r="I5164" s="43" t="s">
        <v>75</v>
      </c>
      <c r="J5164" s="43" t="s">
        <v>136</v>
      </c>
      <c r="K5164" s="43">
        <f t="shared" si="640"/>
        <v>2010</v>
      </c>
      <c r="L5164" s="43">
        <f t="shared" si="641"/>
        <v>1</v>
      </c>
      <c r="M5164" s="43">
        <f t="shared" si="642"/>
        <v>0</v>
      </c>
      <c r="N5164" s="43">
        <f t="shared" si="643"/>
        <v>1</v>
      </c>
      <c r="O5164" s="43" t="str">
        <f t="shared" si="644"/>
        <v>B: 1-3%</v>
      </c>
      <c r="P5164" s="45">
        <f t="shared" si="645"/>
        <v>2690376</v>
      </c>
      <c r="Q5164" s="45">
        <f>IF(L5164=1,F5164*INDEX(Asumsi!$B$5:$B$7,MATCH(I5164,Asumsi!$A$5:$A$7,0))-H5164,0)</f>
        <v>788089.6</v>
      </c>
      <c r="R5164" s="46">
        <f>MIN(G5164,INDEX(Asumsi!$C$5:$C$7,MATCH(I5164,Asumsi!$A$5:$A$7,0)))</f>
        <v>0.01</v>
      </c>
      <c r="S5164" s="43">
        <f t="shared" si="646"/>
        <v>0</v>
      </c>
      <c r="T5164" s="45">
        <f t="shared" si="647"/>
        <v>0</v>
      </c>
      <c r="U5164" s="45">
        <f>IF(L5164=1,F5164*INDEX(Asumsi!$B$5:$B$7,MATCH(I5164,Asumsi!$A$5:$A$7,0))-F5164*R5164,0)</f>
        <v>788090.08</v>
      </c>
      <c r="V5164" s="45">
        <f>IF(S5164=1,U5164*(1-Asumsi!$B$10),U5164)</f>
        <v>788090.08</v>
      </c>
    </row>
    <row r="5165" spans="1:22" x14ac:dyDescent="0.35">
      <c r="A5165" s="43">
        <v>21510</v>
      </c>
      <c r="B5165" s="43" t="s">
        <v>202</v>
      </c>
      <c r="C5165" s="43" t="s">
        <v>974</v>
      </c>
      <c r="D5165" s="44">
        <v>41037</v>
      </c>
      <c r="E5165" s="43">
        <v>16</v>
      </c>
      <c r="F5165" s="43">
        <v>744180</v>
      </c>
      <c r="G5165" s="43">
        <v>0.04</v>
      </c>
      <c r="H5165" s="43">
        <v>29767</v>
      </c>
      <c r="I5165" s="43" t="s">
        <v>77</v>
      </c>
      <c r="J5165" s="43" t="s">
        <v>142</v>
      </c>
      <c r="K5165" s="43">
        <f t="shared" si="640"/>
        <v>2012</v>
      </c>
      <c r="L5165" s="43">
        <f t="shared" si="641"/>
        <v>1</v>
      </c>
      <c r="M5165" s="43">
        <f t="shared" si="642"/>
        <v>0</v>
      </c>
      <c r="N5165" s="43">
        <f t="shared" si="643"/>
        <v>1</v>
      </c>
      <c r="O5165" s="43" t="str">
        <f t="shared" si="644"/>
        <v>C: 4-6%</v>
      </c>
      <c r="P5165" s="45">
        <f t="shared" si="645"/>
        <v>714413</v>
      </c>
      <c r="Q5165" s="45">
        <f>IF(L5165=1,F5165*INDEX(Asumsi!$B$5:$B$7,MATCH(I5165,Asumsi!$A$5:$A$7,0))-H5165,0)</f>
        <v>193487</v>
      </c>
      <c r="R5165" s="46">
        <f>MIN(G5165,INDEX(Asumsi!$C$5:$C$7,MATCH(I5165,Asumsi!$A$5:$A$7,0)))</f>
        <v>0.04</v>
      </c>
      <c r="S5165" s="43">
        <f t="shared" si="646"/>
        <v>0</v>
      </c>
      <c r="T5165" s="45">
        <f t="shared" si="647"/>
        <v>0</v>
      </c>
      <c r="U5165" s="45">
        <f>IF(L5165=1,F5165*INDEX(Asumsi!$B$5:$B$7,MATCH(I5165,Asumsi!$A$5:$A$7,0))-F5165*R5165,0)</f>
        <v>193486.8</v>
      </c>
      <c r="V5165" s="45">
        <f>IF(S5165=1,U5165*(1-Asumsi!$B$10),U5165)</f>
        <v>193486.8</v>
      </c>
    </row>
    <row r="5166" spans="1:22" x14ac:dyDescent="0.35">
      <c r="A5166" s="43">
        <v>21763</v>
      </c>
      <c r="B5166" s="43" t="s">
        <v>202</v>
      </c>
      <c r="C5166" s="43" t="s">
        <v>976</v>
      </c>
      <c r="D5166" s="44">
        <v>41057</v>
      </c>
      <c r="E5166" s="43">
        <v>22</v>
      </c>
      <c r="F5166" s="43">
        <v>2478889</v>
      </c>
      <c r="G5166" s="43">
        <v>7.0000000000000007E-2</v>
      </c>
      <c r="H5166" s="43">
        <v>173522</v>
      </c>
      <c r="I5166" s="43" t="s">
        <v>77</v>
      </c>
      <c r="J5166" s="43" t="s">
        <v>137</v>
      </c>
      <c r="K5166" s="43">
        <f t="shared" si="640"/>
        <v>2012</v>
      </c>
      <c r="L5166" s="43">
        <f t="shared" si="641"/>
        <v>1</v>
      </c>
      <c r="M5166" s="43">
        <f t="shared" si="642"/>
        <v>0</v>
      </c>
      <c r="N5166" s="43">
        <f t="shared" si="643"/>
        <v>1</v>
      </c>
      <c r="O5166" s="43" t="str">
        <f t="shared" si="644"/>
        <v>D: 7%+</v>
      </c>
      <c r="P5166" s="45">
        <f t="shared" si="645"/>
        <v>2305367</v>
      </c>
      <c r="Q5166" s="45">
        <f>IF(L5166=1,F5166*INDEX(Asumsi!$B$5:$B$7,MATCH(I5166,Asumsi!$A$5:$A$7,0))-H5166,0)</f>
        <v>570144.69999999995</v>
      </c>
      <c r="R5166" s="46">
        <f>MIN(G5166,INDEX(Asumsi!$C$5:$C$7,MATCH(I5166,Asumsi!$A$5:$A$7,0)))</f>
        <v>0.05</v>
      </c>
      <c r="S5166" s="43">
        <f t="shared" si="646"/>
        <v>1</v>
      </c>
      <c r="T5166" s="45">
        <f t="shared" si="647"/>
        <v>49577.780000000006</v>
      </c>
      <c r="U5166" s="45">
        <f>IF(L5166=1,F5166*INDEX(Asumsi!$B$5:$B$7,MATCH(I5166,Asumsi!$A$5:$A$7,0))-F5166*R5166,0)</f>
        <v>619722.25</v>
      </c>
      <c r="V5166" s="45">
        <f>IF(S5166=1,U5166*(1-Asumsi!$B$10),U5166)</f>
        <v>588736.13749999995</v>
      </c>
    </row>
    <row r="5167" spans="1:22" x14ac:dyDescent="0.35">
      <c r="A5167" s="43">
        <v>22212</v>
      </c>
      <c r="B5167" s="43" t="s">
        <v>202</v>
      </c>
      <c r="C5167" s="43" t="s">
        <v>977</v>
      </c>
      <c r="D5167" s="44">
        <v>40438</v>
      </c>
      <c r="E5167" s="43">
        <v>19</v>
      </c>
      <c r="F5167" s="43">
        <v>232440</v>
      </c>
      <c r="G5167" s="43">
        <v>0.01</v>
      </c>
      <c r="H5167" s="43">
        <v>2324</v>
      </c>
      <c r="I5167" s="43" t="s">
        <v>76</v>
      </c>
      <c r="J5167" s="43" t="s">
        <v>138</v>
      </c>
      <c r="K5167" s="43">
        <f t="shared" si="640"/>
        <v>2010</v>
      </c>
      <c r="L5167" s="43">
        <f t="shared" si="641"/>
        <v>1</v>
      </c>
      <c r="M5167" s="43">
        <f t="shared" si="642"/>
        <v>0</v>
      </c>
      <c r="N5167" s="43">
        <f t="shared" si="643"/>
        <v>1</v>
      </c>
      <c r="O5167" s="43" t="str">
        <f t="shared" si="644"/>
        <v>B: 1-3%</v>
      </c>
      <c r="P5167" s="45">
        <f t="shared" si="645"/>
        <v>230116</v>
      </c>
      <c r="Q5167" s="45">
        <f>IF(L5167=1,F5167*INDEX(Asumsi!$B$5:$B$7,MATCH(I5167,Asumsi!$A$5:$A$7,0))-H5167,0)</f>
        <v>67408</v>
      </c>
      <c r="R5167" s="46">
        <f>MIN(G5167,INDEX(Asumsi!$C$5:$C$7,MATCH(I5167,Asumsi!$A$5:$A$7,0)))</f>
        <v>0.01</v>
      </c>
      <c r="S5167" s="43">
        <f t="shared" si="646"/>
        <v>0</v>
      </c>
      <c r="T5167" s="45">
        <f t="shared" si="647"/>
        <v>0</v>
      </c>
      <c r="U5167" s="45">
        <f>IF(L5167=1,F5167*INDEX(Asumsi!$B$5:$B$7,MATCH(I5167,Asumsi!$A$5:$A$7,0))-F5167*R5167,0)</f>
        <v>67407.600000000006</v>
      </c>
      <c r="V5167" s="45">
        <f>IF(S5167=1,U5167*(1-Asumsi!$B$10),U5167)</f>
        <v>67407.600000000006</v>
      </c>
    </row>
    <row r="5168" spans="1:22" x14ac:dyDescent="0.35">
      <c r="A5168" s="43">
        <v>23046</v>
      </c>
      <c r="B5168" s="43" t="s">
        <v>202</v>
      </c>
      <c r="C5168" s="43" t="s">
        <v>968</v>
      </c>
      <c r="D5168" s="44">
        <v>40457</v>
      </c>
      <c r="E5168" s="43">
        <v>33</v>
      </c>
      <c r="F5168" s="43">
        <v>585500</v>
      </c>
      <c r="G5168" s="43">
        <v>0.08</v>
      </c>
      <c r="H5168" s="43">
        <v>46840</v>
      </c>
      <c r="I5168" s="43" t="s">
        <v>76</v>
      </c>
      <c r="J5168" s="43" t="s">
        <v>145</v>
      </c>
      <c r="K5168" s="43">
        <f t="shared" si="640"/>
        <v>2010</v>
      </c>
      <c r="L5168" s="43">
        <f t="shared" si="641"/>
        <v>1</v>
      </c>
      <c r="M5168" s="43">
        <f t="shared" si="642"/>
        <v>0</v>
      </c>
      <c r="N5168" s="43">
        <f t="shared" si="643"/>
        <v>1</v>
      </c>
      <c r="O5168" s="43" t="str">
        <f t="shared" si="644"/>
        <v>D: 7%+</v>
      </c>
      <c r="P5168" s="45">
        <f t="shared" si="645"/>
        <v>538660</v>
      </c>
      <c r="Q5168" s="45">
        <f>IF(L5168=1,F5168*INDEX(Asumsi!$B$5:$B$7,MATCH(I5168,Asumsi!$A$5:$A$7,0))-H5168,0)</f>
        <v>128810</v>
      </c>
      <c r="R5168" s="46">
        <f>MIN(G5168,INDEX(Asumsi!$C$5:$C$7,MATCH(I5168,Asumsi!$A$5:$A$7,0)))</f>
        <v>0.05</v>
      </c>
      <c r="S5168" s="43">
        <f t="shared" si="646"/>
        <v>1</v>
      </c>
      <c r="T5168" s="45">
        <f t="shared" si="647"/>
        <v>17565</v>
      </c>
      <c r="U5168" s="45">
        <f>IF(L5168=1,F5168*INDEX(Asumsi!$B$5:$B$7,MATCH(I5168,Asumsi!$A$5:$A$7,0))-F5168*R5168,0)</f>
        <v>146375</v>
      </c>
      <c r="V5168" s="45">
        <f>IF(S5168=1,U5168*(1-Asumsi!$B$10),U5168)</f>
        <v>139056.25</v>
      </c>
    </row>
    <row r="5169" spans="1:22" x14ac:dyDescent="0.35">
      <c r="A5169" s="43">
        <v>23172</v>
      </c>
      <c r="B5169" s="43" t="s">
        <v>202</v>
      </c>
      <c r="C5169" s="43" t="s">
        <v>971</v>
      </c>
      <c r="D5169" s="44">
        <v>41023</v>
      </c>
      <c r="E5169" s="43">
        <v>13</v>
      </c>
      <c r="F5169" s="43">
        <v>2383460</v>
      </c>
      <c r="G5169" s="43">
        <v>7.0000000000000007E-2</v>
      </c>
      <c r="H5169" s="43">
        <v>166842</v>
      </c>
      <c r="I5169" s="43" t="s">
        <v>77</v>
      </c>
      <c r="J5169" s="43" t="s">
        <v>134</v>
      </c>
      <c r="K5169" s="43">
        <f t="shared" si="640"/>
        <v>2012</v>
      </c>
      <c r="L5169" s="43">
        <f t="shared" si="641"/>
        <v>1</v>
      </c>
      <c r="M5169" s="43">
        <f t="shared" si="642"/>
        <v>0</v>
      </c>
      <c r="N5169" s="43">
        <f t="shared" si="643"/>
        <v>1</v>
      </c>
      <c r="O5169" s="43" t="str">
        <f t="shared" si="644"/>
        <v>D: 7%+</v>
      </c>
      <c r="P5169" s="45">
        <f t="shared" si="645"/>
        <v>2216618</v>
      </c>
      <c r="Q5169" s="45">
        <f>IF(L5169=1,F5169*INDEX(Asumsi!$B$5:$B$7,MATCH(I5169,Asumsi!$A$5:$A$7,0))-H5169,0)</f>
        <v>548196</v>
      </c>
      <c r="R5169" s="46">
        <f>MIN(G5169,INDEX(Asumsi!$C$5:$C$7,MATCH(I5169,Asumsi!$A$5:$A$7,0)))</f>
        <v>0.05</v>
      </c>
      <c r="S5169" s="43">
        <f t="shared" si="646"/>
        <v>1</v>
      </c>
      <c r="T5169" s="45">
        <f t="shared" si="647"/>
        <v>47669.200000000012</v>
      </c>
      <c r="U5169" s="45">
        <f>IF(L5169=1,F5169*INDEX(Asumsi!$B$5:$B$7,MATCH(I5169,Asumsi!$A$5:$A$7,0))-F5169*R5169,0)</f>
        <v>595865</v>
      </c>
      <c r="V5169" s="45">
        <f>IF(S5169=1,U5169*(1-Asumsi!$B$10),U5169)</f>
        <v>566071.75</v>
      </c>
    </row>
    <row r="5170" spans="1:22" x14ac:dyDescent="0.35">
      <c r="A5170" s="43">
        <v>23585</v>
      </c>
      <c r="B5170" s="43" t="s">
        <v>202</v>
      </c>
      <c r="C5170" s="43" t="s">
        <v>977</v>
      </c>
      <c r="D5170" s="44">
        <v>41213</v>
      </c>
      <c r="E5170" s="43">
        <v>44</v>
      </c>
      <c r="F5170" s="43">
        <v>385560</v>
      </c>
      <c r="G5170" s="43">
        <v>0.06</v>
      </c>
      <c r="H5170" s="43">
        <v>23134</v>
      </c>
      <c r="I5170" s="43" t="s">
        <v>76</v>
      </c>
      <c r="J5170" s="43" t="s">
        <v>147</v>
      </c>
      <c r="K5170" s="43">
        <f t="shared" si="640"/>
        <v>2012</v>
      </c>
      <c r="L5170" s="43">
        <f t="shared" si="641"/>
        <v>1</v>
      </c>
      <c r="M5170" s="43">
        <f t="shared" si="642"/>
        <v>0</v>
      </c>
      <c r="N5170" s="43">
        <f t="shared" si="643"/>
        <v>1</v>
      </c>
      <c r="O5170" s="43" t="str">
        <f t="shared" si="644"/>
        <v>C: 4-6%</v>
      </c>
      <c r="P5170" s="45">
        <f t="shared" si="645"/>
        <v>362426</v>
      </c>
      <c r="Q5170" s="45">
        <f>IF(L5170=1,F5170*INDEX(Asumsi!$B$5:$B$7,MATCH(I5170,Asumsi!$A$5:$A$7,0))-H5170,0)</f>
        <v>92534</v>
      </c>
      <c r="R5170" s="46">
        <f>MIN(G5170,INDEX(Asumsi!$C$5:$C$7,MATCH(I5170,Asumsi!$A$5:$A$7,0)))</f>
        <v>0.05</v>
      </c>
      <c r="S5170" s="43">
        <f t="shared" si="646"/>
        <v>1</v>
      </c>
      <c r="T5170" s="45">
        <f t="shared" si="647"/>
        <v>3855.5999999999981</v>
      </c>
      <c r="U5170" s="45">
        <f>IF(L5170=1,F5170*INDEX(Asumsi!$B$5:$B$7,MATCH(I5170,Asumsi!$A$5:$A$7,0))-F5170*R5170,0)</f>
        <v>96390</v>
      </c>
      <c r="V5170" s="45">
        <f>IF(S5170=1,U5170*(1-Asumsi!$B$10),U5170)</f>
        <v>91570.5</v>
      </c>
    </row>
    <row r="5171" spans="1:22" x14ac:dyDescent="0.35">
      <c r="A5171" s="43">
        <v>23906</v>
      </c>
      <c r="B5171" s="43" t="s">
        <v>202</v>
      </c>
      <c r="C5171" s="43" t="s">
        <v>974</v>
      </c>
      <c r="D5171" s="44">
        <v>40441</v>
      </c>
      <c r="E5171" s="43">
        <v>37</v>
      </c>
      <c r="F5171" s="43">
        <v>642040</v>
      </c>
      <c r="G5171" s="43">
        <v>0.1</v>
      </c>
      <c r="H5171" s="43">
        <v>64204</v>
      </c>
      <c r="I5171" s="43" t="s">
        <v>76</v>
      </c>
      <c r="J5171" s="43" t="s">
        <v>141</v>
      </c>
      <c r="K5171" s="43">
        <f t="shared" si="640"/>
        <v>2010</v>
      </c>
      <c r="L5171" s="43">
        <f t="shared" si="641"/>
        <v>1</v>
      </c>
      <c r="M5171" s="43">
        <f t="shared" si="642"/>
        <v>0</v>
      </c>
      <c r="N5171" s="43">
        <f t="shared" si="643"/>
        <v>1</v>
      </c>
      <c r="O5171" s="43" t="str">
        <f t="shared" si="644"/>
        <v>D: 7%+</v>
      </c>
      <c r="P5171" s="45">
        <f t="shared" si="645"/>
        <v>577836</v>
      </c>
      <c r="Q5171" s="45">
        <f>IF(L5171=1,F5171*INDEX(Asumsi!$B$5:$B$7,MATCH(I5171,Asumsi!$A$5:$A$7,0))-H5171,0)</f>
        <v>128408</v>
      </c>
      <c r="R5171" s="46">
        <f>MIN(G5171,INDEX(Asumsi!$C$5:$C$7,MATCH(I5171,Asumsi!$A$5:$A$7,0)))</f>
        <v>0.05</v>
      </c>
      <c r="S5171" s="43">
        <f t="shared" si="646"/>
        <v>1</v>
      </c>
      <c r="T5171" s="45">
        <f t="shared" si="647"/>
        <v>32102</v>
      </c>
      <c r="U5171" s="45">
        <f>IF(L5171=1,F5171*INDEX(Asumsi!$B$5:$B$7,MATCH(I5171,Asumsi!$A$5:$A$7,0))-F5171*R5171,0)</f>
        <v>160510</v>
      </c>
      <c r="V5171" s="45">
        <f>IF(S5171=1,U5171*(1-Asumsi!$B$10),U5171)</f>
        <v>152484.5</v>
      </c>
    </row>
    <row r="5172" spans="1:22" x14ac:dyDescent="0.35">
      <c r="A5172" s="43">
        <v>24583</v>
      </c>
      <c r="B5172" s="43" t="s">
        <v>202</v>
      </c>
      <c r="C5172" s="43" t="s">
        <v>967</v>
      </c>
      <c r="D5172" s="44">
        <v>40764</v>
      </c>
      <c r="E5172" s="43">
        <v>17</v>
      </c>
      <c r="F5172" s="43">
        <v>84580</v>
      </c>
      <c r="G5172" s="43">
        <v>0.06</v>
      </c>
      <c r="H5172" s="43">
        <v>5075</v>
      </c>
      <c r="I5172" s="43" t="s">
        <v>76</v>
      </c>
      <c r="J5172" s="43" t="s">
        <v>138</v>
      </c>
      <c r="K5172" s="43">
        <f t="shared" si="640"/>
        <v>2011</v>
      </c>
      <c r="L5172" s="43">
        <f t="shared" si="641"/>
        <v>1</v>
      </c>
      <c r="M5172" s="43">
        <f t="shared" si="642"/>
        <v>0</v>
      </c>
      <c r="N5172" s="43">
        <f t="shared" si="643"/>
        <v>1</v>
      </c>
      <c r="O5172" s="43" t="str">
        <f t="shared" si="644"/>
        <v>C: 4-6%</v>
      </c>
      <c r="P5172" s="45">
        <f t="shared" si="645"/>
        <v>79505</v>
      </c>
      <c r="Q5172" s="45">
        <f>IF(L5172=1,F5172*INDEX(Asumsi!$B$5:$B$7,MATCH(I5172,Asumsi!$A$5:$A$7,0))-H5172,0)</f>
        <v>20299</v>
      </c>
      <c r="R5172" s="46">
        <f>MIN(G5172,INDEX(Asumsi!$C$5:$C$7,MATCH(I5172,Asumsi!$A$5:$A$7,0)))</f>
        <v>0.05</v>
      </c>
      <c r="S5172" s="43">
        <f t="shared" si="646"/>
        <v>1</v>
      </c>
      <c r="T5172" s="45">
        <f t="shared" si="647"/>
        <v>845.79999999999961</v>
      </c>
      <c r="U5172" s="45">
        <f>IF(L5172=1,F5172*INDEX(Asumsi!$B$5:$B$7,MATCH(I5172,Asumsi!$A$5:$A$7,0))-F5172*R5172,0)</f>
        <v>21145</v>
      </c>
      <c r="V5172" s="45">
        <f>IF(S5172=1,U5172*(1-Asumsi!$B$10),U5172)</f>
        <v>20087.75</v>
      </c>
    </row>
    <row r="5173" spans="1:22" x14ac:dyDescent="0.35">
      <c r="A5173" s="43">
        <v>25191</v>
      </c>
      <c r="B5173" s="43" t="s">
        <v>202</v>
      </c>
      <c r="C5173" s="43" t="s">
        <v>966</v>
      </c>
      <c r="D5173" s="44">
        <v>40632</v>
      </c>
      <c r="E5173" s="43">
        <v>42</v>
      </c>
      <c r="F5173" s="43">
        <v>8182304</v>
      </c>
      <c r="G5173" s="43">
        <v>0.05</v>
      </c>
      <c r="H5173" s="43">
        <v>409115</v>
      </c>
      <c r="I5173" s="43" t="s">
        <v>77</v>
      </c>
      <c r="J5173" s="43" t="s">
        <v>137</v>
      </c>
      <c r="K5173" s="43">
        <f t="shared" si="640"/>
        <v>2011</v>
      </c>
      <c r="L5173" s="43">
        <f t="shared" si="641"/>
        <v>1</v>
      </c>
      <c r="M5173" s="43">
        <f t="shared" si="642"/>
        <v>0</v>
      </c>
      <c r="N5173" s="43">
        <f t="shared" si="643"/>
        <v>1</v>
      </c>
      <c r="O5173" s="43" t="str">
        <f t="shared" si="644"/>
        <v>C: 4-6%</v>
      </c>
      <c r="P5173" s="45">
        <f t="shared" si="645"/>
        <v>7773189</v>
      </c>
      <c r="Q5173" s="45">
        <f>IF(L5173=1,F5173*INDEX(Asumsi!$B$5:$B$7,MATCH(I5173,Asumsi!$A$5:$A$7,0))-H5173,0)</f>
        <v>2045576.1999999997</v>
      </c>
      <c r="R5173" s="46">
        <f>MIN(G5173,INDEX(Asumsi!$C$5:$C$7,MATCH(I5173,Asumsi!$A$5:$A$7,0)))</f>
        <v>0.05</v>
      </c>
      <c r="S5173" s="43">
        <f t="shared" si="646"/>
        <v>0</v>
      </c>
      <c r="T5173" s="45">
        <f t="shared" si="647"/>
        <v>0</v>
      </c>
      <c r="U5173" s="45">
        <f>IF(L5173=1,F5173*INDEX(Asumsi!$B$5:$B$7,MATCH(I5173,Asumsi!$A$5:$A$7,0))-F5173*R5173,0)</f>
        <v>2045575.9999999998</v>
      </c>
      <c r="V5173" s="45">
        <f>IF(S5173=1,U5173*(1-Asumsi!$B$10),U5173)</f>
        <v>2045575.9999999998</v>
      </c>
    </row>
    <row r="5174" spans="1:22" x14ac:dyDescent="0.35">
      <c r="A5174" s="43">
        <v>25603</v>
      </c>
      <c r="B5174" s="43" t="s">
        <v>202</v>
      </c>
      <c r="C5174" s="43" t="s">
        <v>974</v>
      </c>
      <c r="D5174" s="44">
        <v>40607</v>
      </c>
      <c r="E5174" s="43">
        <v>23</v>
      </c>
      <c r="F5174" s="43">
        <v>1725280</v>
      </c>
      <c r="G5174" s="43">
        <v>0.04</v>
      </c>
      <c r="H5174" s="43">
        <v>69011</v>
      </c>
      <c r="I5174" s="43" t="s">
        <v>76</v>
      </c>
      <c r="J5174" s="43" t="s">
        <v>146</v>
      </c>
      <c r="K5174" s="43">
        <f t="shared" si="640"/>
        <v>2011</v>
      </c>
      <c r="L5174" s="43">
        <f t="shared" si="641"/>
        <v>1</v>
      </c>
      <c r="M5174" s="43">
        <f t="shared" si="642"/>
        <v>0</v>
      </c>
      <c r="N5174" s="43">
        <f t="shared" si="643"/>
        <v>1</v>
      </c>
      <c r="O5174" s="43" t="str">
        <f t="shared" si="644"/>
        <v>C: 4-6%</v>
      </c>
      <c r="P5174" s="45">
        <f t="shared" si="645"/>
        <v>1656269</v>
      </c>
      <c r="Q5174" s="45">
        <f>IF(L5174=1,F5174*INDEX(Asumsi!$B$5:$B$7,MATCH(I5174,Asumsi!$A$5:$A$7,0))-H5174,0)</f>
        <v>448573</v>
      </c>
      <c r="R5174" s="46">
        <f>MIN(G5174,INDEX(Asumsi!$C$5:$C$7,MATCH(I5174,Asumsi!$A$5:$A$7,0)))</f>
        <v>0.04</v>
      </c>
      <c r="S5174" s="43">
        <f t="shared" si="646"/>
        <v>0</v>
      </c>
      <c r="T5174" s="45">
        <f t="shared" si="647"/>
        <v>0</v>
      </c>
      <c r="U5174" s="45">
        <f>IF(L5174=1,F5174*INDEX(Asumsi!$B$5:$B$7,MATCH(I5174,Asumsi!$A$5:$A$7,0))-F5174*R5174,0)</f>
        <v>448572.8</v>
      </c>
      <c r="V5174" s="45">
        <f>IF(S5174=1,U5174*(1-Asumsi!$B$10),U5174)</f>
        <v>448572.8</v>
      </c>
    </row>
    <row r="5175" spans="1:22" x14ac:dyDescent="0.35">
      <c r="A5175" s="43">
        <v>25861</v>
      </c>
      <c r="B5175" s="43" t="s">
        <v>202</v>
      </c>
      <c r="C5175" s="43" t="s">
        <v>969</v>
      </c>
      <c r="D5175" s="44">
        <v>41128</v>
      </c>
      <c r="E5175" s="43">
        <v>44</v>
      </c>
      <c r="F5175" s="43">
        <v>47551120</v>
      </c>
      <c r="G5175" s="43">
        <v>0.03</v>
      </c>
      <c r="H5175" s="43">
        <v>1426534</v>
      </c>
      <c r="I5175" s="43" t="s">
        <v>77</v>
      </c>
      <c r="J5175" s="43" t="s">
        <v>134</v>
      </c>
      <c r="K5175" s="43">
        <f t="shared" si="640"/>
        <v>2012</v>
      </c>
      <c r="L5175" s="43">
        <f t="shared" si="641"/>
        <v>1</v>
      </c>
      <c r="M5175" s="43">
        <f t="shared" si="642"/>
        <v>0</v>
      </c>
      <c r="N5175" s="43">
        <f t="shared" si="643"/>
        <v>1</v>
      </c>
      <c r="O5175" s="43" t="str">
        <f t="shared" si="644"/>
        <v>B: 1-3%</v>
      </c>
      <c r="P5175" s="45">
        <f t="shared" si="645"/>
        <v>46124586</v>
      </c>
      <c r="Q5175" s="45">
        <f>IF(L5175=1,F5175*INDEX(Asumsi!$B$5:$B$7,MATCH(I5175,Asumsi!$A$5:$A$7,0))-H5175,0)</f>
        <v>12838802</v>
      </c>
      <c r="R5175" s="46">
        <f>MIN(G5175,INDEX(Asumsi!$C$5:$C$7,MATCH(I5175,Asumsi!$A$5:$A$7,0)))</f>
        <v>0.03</v>
      </c>
      <c r="S5175" s="43">
        <f t="shared" si="646"/>
        <v>0</v>
      </c>
      <c r="T5175" s="45">
        <f t="shared" si="647"/>
        <v>0</v>
      </c>
      <c r="U5175" s="45">
        <f>IF(L5175=1,F5175*INDEX(Asumsi!$B$5:$B$7,MATCH(I5175,Asumsi!$A$5:$A$7,0))-F5175*R5175,0)</f>
        <v>12838802.4</v>
      </c>
      <c r="V5175" s="45">
        <f>IF(S5175=1,U5175*(1-Asumsi!$B$10),U5175)</f>
        <v>12838802.4</v>
      </c>
    </row>
    <row r="5176" spans="1:22" x14ac:dyDescent="0.35">
      <c r="A5176" s="43">
        <v>26979</v>
      </c>
      <c r="B5176" s="43" t="s">
        <v>202</v>
      </c>
      <c r="C5176" s="43" t="s">
        <v>970</v>
      </c>
      <c r="D5176" s="44">
        <v>40996</v>
      </c>
      <c r="E5176" s="43">
        <v>43</v>
      </c>
      <c r="F5176" s="43">
        <v>674020</v>
      </c>
      <c r="G5176" s="43">
        <v>0.05</v>
      </c>
      <c r="H5176" s="43">
        <v>33701</v>
      </c>
      <c r="I5176" s="43" t="s">
        <v>76</v>
      </c>
      <c r="J5176" s="43" t="s">
        <v>145</v>
      </c>
      <c r="K5176" s="43">
        <f t="shared" si="640"/>
        <v>2012</v>
      </c>
      <c r="L5176" s="43">
        <f t="shared" si="641"/>
        <v>1</v>
      </c>
      <c r="M5176" s="43">
        <f t="shared" si="642"/>
        <v>0</v>
      </c>
      <c r="N5176" s="43">
        <f t="shared" si="643"/>
        <v>1</v>
      </c>
      <c r="O5176" s="43" t="str">
        <f t="shared" si="644"/>
        <v>C: 4-6%</v>
      </c>
      <c r="P5176" s="45">
        <f t="shared" si="645"/>
        <v>640319</v>
      </c>
      <c r="Q5176" s="45">
        <f>IF(L5176=1,F5176*INDEX(Asumsi!$B$5:$B$7,MATCH(I5176,Asumsi!$A$5:$A$7,0))-H5176,0)</f>
        <v>168505</v>
      </c>
      <c r="R5176" s="46">
        <f>MIN(G5176,INDEX(Asumsi!$C$5:$C$7,MATCH(I5176,Asumsi!$A$5:$A$7,0)))</f>
        <v>0.05</v>
      </c>
      <c r="S5176" s="43">
        <f t="shared" si="646"/>
        <v>0</v>
      </c>
      <c r="T5176" s="45">
        <f t="shared" si="647"/>
        <v>0</v>
      </c>
      <c r="U5176" s="45">
        <f>IF(L5176=1,F5176*INDEX(Asumsi!$B$5:$B$7,MATCH(I5176,Asumsi!$A$5:$A$7,0))-F5176*R5176,0)</f>
        <v>168505</v>
      </c>
      <c r="V5176" s="45">
        <f>IF(S5176=1,U5176*(1-Asumsi!$B$10),U5176)</f>
        <v>168505</v>
      </c>
    </row>
    <row r="5177" spans="1:22" x14ac:dyDescent="0.35">
      <c r="A5177" s="43">
        <v>28097</v>
      </c>
      <c r="B5177" s="43" t="s">
        <v>202</v>
      </c>
      <c r="C5177" s="43" t="s">
        <v>973</v>
      </c>
      <c r="D5177" s="44">
        <v>39946</v>
      </c>
      <c r="E5177" s="43">
        <v>43</v>
      </c>
      <c r="F5177" s="43">
        <v>4877400</v>
      </c>
      <c r="G5177" s="43">
        <v>0</v>
      </c>
      <c r="H5177" s="43">
        <v>0</v>
      </c>
      <c r="I5177" s="43" t="s">
        <v>75</v>
      </c>
      <c r="J5177" s="43" t="s">
        <v>144</v>
      </c>
      <c r="K5177" s="43">
        <f t="shared" si="640"/>
        <v>2009</v>
      </c>
      <c r="L5177" s="43">
        <f t="shared" si="641"/>
        <v>1</v>
      </c>
      <c r="M5177" s="43">
        <f t="shared" si="642"/>
        <v>0</v>
      </c>
      <c r="N5177" s="43">
        <f t="shared" si="643"/>
        <v>1</v>
      </c>
      <c r="O5177" s="43" t="str">
        <f t="shared" si="644"/>
        <v>A: 0%</v>
      </c>
      <c r="P5177" s="45">
        <f t="shared" si="645"/>
        <v>4877400</v>
      </c>
      <c r="Q5177" s="45">
        <f>IF(L5177=1,F5177*INDEX(Asumsi!$B$5:$B$7,MATCH(I5177,Asumsi!$A$5:$A$7,0))-H5177,0)</f>
        <v>1463220</v>
      </c>
      <c r="R5177" s="46">
        <f>MIN(G5177,INDEX(Asumsi!$C$5:$C$7,MATCH(I5177,Asumsi!$A$5:$A$7,0)))</f>
        <v>0</v>
      </c>
      <c r="S5177" s="43">
        <f t="shared" si="646"/>
        <v>0</v>
      </c>
      <c r="T5177" s="45">
        <f t="shared" si="647"/>
        <v>0</v>
      </c>
      <c r="U5177" s="45">
        <f>IF(L5177=1,F5177*INDEX(Asumsi!$B$5:$B$7,MATCH(I5177,Asumsi!$A$5:$A$7,0))-F5177*R5177,0)</f>
        <v>1463220</v>
      </c>
      <c r="V5177" s="45">
        <f>IF(S5177=1,U5177*(1-Asumsi!$B$10),U5177)</f>
        <v>1463220</v>
      </c>
    </row>
    <row r="5178" spans="1:22" x14ac:dyDescent="0.35">
      <c r="A5178" s="43">
        <v>28262</v>
      </c>
      <c r="B5178" s="43" t="s">
        <v>202</v>
      </c>
      <c r="C5178" s="43" t="s">
        <v>969</v>
      </c>
      <c r="D5178" s="44">
        <v>40543</v>
      </c>
      <c r="E5178" s="43">
        <v>26</v>
      </c>
      <c r="F5178" s="43">
        <v>598220</v>
      </c>
      <c r="G5178" s="43">
        <v>0.05</v>
      </c>
      <c r="H5178" s="43">
        <v>29911</v>
      </c>
      <c r="I5178" s="43" t="s">
        <v>76</v>
      </c>
      <c r="J5178" s="43" t="s">
        <v>145</v>
      </c>
      <c r="K5178" s="43">
        <f t="shared" si="640"/>
        <v>2010</v>
      </c>
      <c r="L5178" s="43">
        <f t="shared" si="641"/>
        <v>1</v>
      </c>
      <c r="M5178" s="43">
        <f t="shared" si="642"/>
        <v>0</v>
      </c>
      <c r="N5178" s="43">
        <f t="shared" si="643"/>
        <v>1</v>
      </c>
      <c r="O5178" s="43" t="str">
        <f t="shared" si="644"/>
        <v>C: 4-6%</v>
      </c>
      <c r="P5178" s="45">
        <f t="shared" si="645"/>
        <v>568309</v>
      </c>
      <c r="Q5178" s="45">
        <f>IF(L5178=1,F5178*INDEX(Asumsi!$B$5:$B$7,MATCH(I5178,Asumsi!$A$5:$A$7,0))-H5178,0)</f>
        <v>149555</v>
      </c>
      <c r="R5178" s="46">
        <f>MIN(G5178,INDEX(Asumsi!$C$5:$C$7,MATCH(I5178,Asumsi!$A$5:$A$7,0)))</f>
        <v>0.05</v>
      </c>
      <c r="S5178" s="43">
        <f t="shared" si="646"/>
        <v>0</v>
      </c>
      <c r="T5178" s="45">
        <f t="shared" si="647"/>
        <v>0</v>
      </c>
      <c r="U5178" s="45">
        <f>IF(L5178=1,F5178*INDEX(Asumsi!$B$5:$B$7,MATCH(I5178,Asumsi!$A$5:$A$7,0))-F5178*R5178,0)</f>
        <v>149555</v>
      </c>
      <c r="V5178" s="45">
        <f>IF(S5178=1,U5178*(1-Asumsi!$B$10),U5178)</f>
        <v>149555</v>
      </c>
    </row>
    <row r="5179" spans="1:22" x14ac:dyDescent="0.35">
      <c r="A5179" s="43">
        <v>28519</v>
      </c>
      <c r="B5179" s="43" t="s">
        <v>202</v>
      </c>
      <c r="C5179" s="43" t="s">
        <v>910</v>
      </c>
      <c r="D5179" s="44">
        <v>40351</v>
      </c>
      <c r="E5179" s="43">
        <v>4</v>
      </c>
      <c r="F5179" s="43">
        <v>537421</v>
      </c>
      <c r="G5179" s="43">
        <v>0.09</v>
      </c>
      <c r="H5179" s="43">
        <v>48368</v>
      </c>
      <c r="I5179" s="43" t="s">
        <v>77</v>
      </c>
      <c r="J5179" s="43" t="s">
        <v>137</v>
      </c>
      <c r="K5179" s="43">
        <f t="shared" si="640"/>
        <v>2010</v>
      </c>
      <c r="L5179" s="43">
        <f t="shared" si="641"/>
        <v>1</v>
      </c>
      <c r="M5179" s="43">
        <f t="shared" si="642"/>
        <v>0</v>
      </c>
      <c r="N5179" s="43">
        <f t="shared" si="643"/>
        <v>1</v>
      </c>
      <c r="O5179" s="43" t="str">
        <f t="shared" si="644"/>
        <v>D: 7%+</v>
      </c>
      <c r="P5179" s="45">
        <f t="shared" si="645"/>
        <v>489053</v>
      </c>
      <c r="Q5179" s="45">
        <f>IF(L5179=1,F5179*INDEX(Asumsi!$B$5:$B$7,MATCH(I5179,Asumsi!$A$5:$A$7,0))-H5179,0)</f>
        <v>112858.29999999999</v>
      </c>
      <c r="R5179" s="46">
        <f>MIN(G5179,INDEX(Asumsi!$C$5:$C$7,MATCH(I5179,Asumsi!$A$5:$A$7,0)))</f>
        <v>0.05</v>
      </c>
      <c r="S5179" s="43">
        <f t="shared" si="646"/>
        <v>1</v>
      </c>
      <c r="T5179" s="45">
        <f t="shared" si="647"/>
        <v>21496.839999999997</v>
      </c>
      <c r="U5179" s="45">
        <f>IF(L5179=1,F5179*INDEX(Asumsi!$B$5:$B$7,MATCH(I5179,Asumsi!$A$5:$A$7,0))-F5179*R5179,0)</f>
        <v>134355.25</v>
      </c>
      <c r="V5179" s="45">
        <f>IF(S5179=1,U5179*(1-Asumsi!$B$10),U5179)</f>
        <v>127637.48749999999</v>
      </c>
    </row>
    <row r="5180" spans="1:22" x14ac:dyDescent="0.35">
      <c r="A5180" s="43">
        <v>29187</v>
      </c>
      <c r="B5180" s="43" t="s">
        <v>202</v>
      </c>
      <c r="C5180" s="43" t="s">
        <v>429</v>
      </c>
      <c r="D5180" s="44">
        <v>40025</v>
      </c>
      <c r="E5180" s="43">
        <v>5</v>
      </c>
      <c r="F5180" s="43">
        <v>284600</v>
      </c>
      <c r="G5180" s="43">
        <v>0.03</v>
      </c>
      <c r="H5180" s="43">
        <v>8538</v>
      </c>
      <c r="I5180" s="43" t="s">
        <v>76</v>
      </c>
      <c r="J5180" s="43" t="s">
        <v>138</v>
      </c>
      <c r="K5180" s="43">
        <f t="shared" si="640"/>
        <v>2009</v>
      </c>
      <c r="L5180" s="43">
        <f t="shared" si="641"/>
        <v>1</v>
      </c>
      <c r="M5180" s="43">
        <f t="shared" si="642"/>
        <v>0</v>
      </c>
      <c r="N5180" s="43">
        <f t="shared" si="643"/>
        <v>1</v>
      </c>
      <c r="O5180" s="43" t="str">
        <f t="shared" si="644"/>
        <v>B: 1-3%</v>
      </c>
      <c r="P5180" s="45">
        <f t="shared" si="645"/>
        <v>276062</v>
      </c>
      <c r="Q5180" s="45">
        <f>IF(L5180=1,F5180*INDEX(Asumsi!$B$5:$B$7,MATCH(I5180,Asumsi!$A$5:$A$7,0))-H5180,0)</f>
        <v>76842</v>
      </c>
      <c r="R5180" s="46">
        <f>MIN(G5180,INDEX(Asumsi!$C$5:$C$7,MATCH(I5180,Asumsi!$A$5:$A$7,0)))</f>
        <v>0.03</v>
      </c>
      <c r="S5180" s="43">
        <f t="shared" si="646"/>
        <v>0</v>
      </c>
      <c r="T5180" s="45">
        <f t="shared" si="647"/>
        <v>0</v>
      </c>
      <c r="U5180" s="45">
        <f>IF(L5180=1,F5180*INDEX(Asumsi!$B$5:$B$7,MATCH(I5180,Asumsi!$A$5:$A$7,0))-F5180*R5180,0)</f>
        <v>76842</v>
      </c>
      <c r="V5180" s="45">
        <f>IF(S5180=1,U5180*(1-Asumsi!$B$10),U5180)</f>
        <v>76842</v>
      </c>
    </row>
    <row r="5181" spans="1:22" x14ac:dyDescent="0.35">
      <c r="A5181" s="43">
        <v>29317</v>
      </c>
      <c r="B5181" s="43" t="s">
        <v>202</v>
      </c>
      <c r="C5181" s="43" t="s">
        <v>967</v>
      </c>
      <c r="D5181" s="44">
        <v>40818</v>
      </c>
      <c r="E5181" s="43">
        <v>40</v>
      </c>
      <c r="F5181" s="43">
        <v>15579260</v>
      </c>
      <c r="G5181" s="43">
        <v>0.08</v>
      </c>
      <c r="H5181" s="43">
        <v>1246341</v>
      </c>
      <c r="I5181" s="43" t="s">
        <v>75</v>
      </c>
      <c r="J5181" s="43" t="s">
        <v>135</v>
      </c>
      <c r="K5181" s="43">
        <f t="shared" si="640"/>
        <v>2011</v>
      </c>
      <c r="L5181" s="43">
        <f t="shared" si="641"/>
        <v>1</v>
      </c>
      <c r="M5181" s="43">
        <f t="shared" si="642"/>
        <v>0</v>
      </c>
      <c r="N5181" s="43">
        <f t="shared" si="643"/>
        <v>1</v>
      </c>
      <c r="O5181" s="43" t="str">
        <f t="shared" si="644"/>
        <v>D: 7%+</v>
      </c>
      <c r="P5181" s="45">
        <f t="shared" si="645"/>
        <v>14332919</v>
      </c>
      <c r="Q5181" s="45">
        <f>IF(L5181=1,F5181*INDEX(Asumsi!$B$5:$B$7,MATCH(I5181,Asumsi!$A$5:$A$7,0))-H5181,0)</f>
        <v>3427437</v>
      </c>
      <c r="R5181" s="46">
        <f>MIN(G5181,INDEX(Asumsi!$C$5:$C$7,MATCH(I5181,Asumsi!$A$5:$A$7,0)))</f>
        <v>0.03</v>
      </c>
      <c r="S5181" s="43">
        <f t="shared" si="646"/>
        <v>1</v>
      </c>
      <c r="T5181" s="45">
        <f t="shared" si="647"/>
        <v>778963</v>
      </c>
      <c r="U5181" s="45">
        <f>IF(L5181=1,F5181*INDEX(Asumsi!$B$5:$B$7,MATCH(I5181,Asumsi!$A$5:$A$7,0))-F5181*R5181,0)</f>
        <v>4206400.2</v>
      </c>
      <c r="V5181" s="45">
        <f>IF(S5181=1,U5181*(1-Asumsi!$B$10),U5181)</f>
        <v>3996080.19</v>
      </c>
    </row>
    <row r="5182" spans="1:22" x14ac:dyDescent="0.35">
      <c r="A5182" s="43">
        <v>29988</v>
      </c>
      <c r="B5182" s="43" t="s">
        <v>202</v>
      </c>
      <c r="C5182" s="43" t="s">
        <v>968</v>
      </c>
      <c r="D5182" s="44">
        <v>39976</v>
      </c>
      <c r="E5182" s="43">
        <v>12</v>
      </c>
      <c r="F5182" s="43">
        <v>10354800</v>
      </c>
      <c r="G5182" s="43">
        <v>0.06</v>
      </c>
      <c r="H5182" s="43">
        <v>621288</v>
      </c>
      <c r="I5182" s="43" t="s">
        <v>77</v>
      </c>
      <c r="J5182" s="43" t="s">
        <v>139</v>
      </c>
      <c r="K5182" s="43">
        <f t="shared" si="640"/>
        <v>2009</v>
      </c>
      <c r="L5182" s="43">
        <f t="shared" si="641"/>
        <v>1</v>
      </c>
      <c r="M5182" s="43">
        <f t="shared" si="642"/>
        <v>0</v>
      </c>
      <c r="N5182" s="43">
        <f t="shared" si="643"/>
        <v>1</v>
      </c>
      <c r="O5182" s="43" t="str">
        <f t="shared" si="644"/>
        <v>C: 4-6%</v>
      </c>
      <c r="P5182" s="45">
        <f t="shared" si="645"/>
        <v>9733512</v>
      </c>
      <c r="Q5182" s="45">
        <f>IF(L5182=1,F5182*INDEX(Asumsi!$B$5:$B$7,MATCH(I5182,Asumsi!$A$5:$A$7,0))-H5182,0)</f>
        <v>2485152</v>
      </c>
      <c r="R5182" s="46">
        <f>MIN(G5182,INDEX(Asumsi!$C$5:$C$7,MATCH(I5182,Asumsi!$A$5:$A$7,0)))</f>
        <v>0.05</v>
      </c>
      <c r="S5182" s="43">
        <f t="shared" si="646"/>
        <v>1</v>
      </c>
      <c r="T5182" s="45">
        <f t="shared" si="647"/>
        <v>103547.99999999994</v>
      </c>
      <c r="U5182" s="45">
        <f>IF(L5182=1,F5182*INDEX(Asumsi!$B$5:$B$7,MATCH(I5182,Asumsi!$A$5:$A$7,0))-F5182*R5182,0)</f>
        <v>2588700</v>
      </c>
      <c r="V5182" s="45">
        <f>IF(S5182=1,U5182*(1-Asumsi!$B$10),U5182)</f>
        <v>2459265</v>
      </c>
    </row>
    <row r="5183" spans="1:22" x14ac:dyDescent="0.35">
      <c r="A5183" s="43">
        <v>30051</v>
      </c>
      <c r="B5183" s="43" t="s">
        <v>202</v>
      </c>
      <c r="C5183" s="43" t="s">
        <v>977</v>
      </c>
      <c r="D5183" s="44">
        <v>40988</v>
      </c>
      <c r="E5183" s="43">
        <v>42</v>
      </c>
      <c r="F5183" s="43">
        <v>486120</v>
      </c>
      <c r="G5183" s="43">
        <v>0.02</v>
      </c>
      <c r="H5183" s="43">
        <v>9722</v>
      </c>
      <c r="I5183" s="43" t="s">
        <v>76</v>
      </c>
      <c r="J5183" s="43" t="s">
        <v>147</v>
      </c>
      <c r="K5183" s="43">
        <f t="shared" si="640"/>
        <v>2012</v>
      </c>
      <c r="L5183" s="43">
        <f t="shared" si="641"/>
        <v>1</v>
      </c>
      <c r="M5183" s="43">
        <f t="shared" si="642"/>
        <v>0</v>
      </c>
      <c r="N5183" s="43">
        <f t="shared" si="643"/>
        <v>1</v>
      </c>
      <c r="O5183" s="43" t="str">
        <f t="shared" si="644"/>
        <v>B: 1-3%</v>
      </c>
      <c r="P5183" s="45">
        <f t="shared" si="645"/>
        <v>476398</v>
      </c>
      <c r="Q5183" s="45">
        <f>IF(L5183=1,F5183*INDEX(Asumsi!$B$5:$B$7,MATCH(I5183,Asumsi!$A$5:$A$7,0))-H5183,0)</f>
        <v>136114</v>
      </c>
      <c r="R5183" s="46">
        <f>MIN(G5183,INDEX(Asumsi!$C$5:$C$7,MATCH(I5183,Asumsi!$A$5:$A$7,0)))</f>
        <v>0.02</v>
      </c>
      <c r="S5183" s="43">
        <f t="shared" si="646"/>
        <v>0</v>
      </c>
      <c r="T5183" s="45">
        <f t="shared" si="647"/>
        <v>0</v>
      </c>
      <c r="U5183" s="45">
        <f>IF(L5183=1,F5183*INDEX(Asumsi!$B$5:$B$7,MATCH(I5183,Asumsi!$A$5:$A$7,0))-F5183*R5183,0)</f>
        <v>136113.60000000001</v>
      </c>
      <c r="V5183" s="45">
        <f>IF(S5183=1,U5183*(1-Asumsi!$B$10),U5183)</f>
        <v>136113.60000000001</v>
      </c>
    </row>
    <row r="5184" spans="1:22" x14ac:dyDescent="0.35">
      <c r="A5184" s="43">
        <v>30211</v>
      </c>
      <c r="B5184" s="43" t="s">
        <v>202</v>
      </c>
      <c r="C5184" s="43" t="s">
        <v>966</v>
      </c>
      <c r="D5184" s="44">
        <v>40336</v>
      </c>
      <c r="E5184" s="43">
        <v>19</v>
      </c>
      <c r="F5184" s="43">
        <v>283920</v>
      </c>
      <c r="G5184" s="43">
        <v>0.05</v>
      </c>
      <c r="H5184" s="43">
        <v>14196</v>
      </c>
      <c r="I5184" s="43" t="s">
        <v>76</v>
      </c>
      <c r="J5184" s="43" t="s">
        <v>145</v>
      </c>
      <c r="K5184" s="43">
        <f t="shared" si="640"/>
        <v>2010</v>
      </c>
      <c r="L5184" s="43">
        <f t="shared" si="641"/>
        <v>1</v>
      </c>
      <c r="M5184" s="43">
        <f t="shared" si="642"/>
        <v>0</v>
      </c>
      <c r="N5184" s="43">
        <f t="shared" si="643"/>
        <v>1</v>
      </c>
      <c r="O5184" s="43" t="str">
        <f t="shared" si="644"/>
        <v>C: 4-6%</v>
      </c>
      <c r="P5184" s="45">
        <f t="shared" si="645"/>
        <v>269724</v>
      </c>
      <c r="Q5184" s="45">
        <f>IF(L5184=1,F5184*INDEX(Asumsi!$B$5:$B$7,MATCH(I5184,Asumsi!$A$5:$A$7,0))-H5184,0)</f>
        <v>70980</v>
      </c>
      <c r="R5184" s="46">
        <f>MIN(G5184,INDEX(Asumsi!$C$5:$C$7,MATCH(I5184,Asumsi!$A$5:$A$7,0)))</f>
        <v>0.05</v>
      </c>
      <c r="S5184" s="43">
        <f t="shared" si="646"/>
        <v>0</v>
      </c>
      <c r="T5184" s="45">
        <f t="shared" si="647"/>
        <v>0</v>
      </c>
      <c r="U5184" s="45">
        <f>IF(L5184=1,F5184*INDEX(Asumsi!$B$5:$B$7,MATCH(I5184,Asumsi!$A$5:$A$7,0))-F5184*R5184,0)</f>
        <v>70980</v>
      </c>
      <c r="V5184" s="45">
        <f>IF(S5184=1,U5184*(1-Asumsi!$B$10),U5184)</f>
        <v>70980</v>
      </c>
    </row>
    <row r="5185" spans="1:22" x14ac:dyDescent="0.35">
      <c r="A5185" s="43">
        <v>30401</v>
      </c>
      <c r="B5185" s="43" t="s">
        <v>202</v>
      </c>
      <c r="C5185" s="43" t="s">
        <v>970</v>
      </c>
      <c r="D5185" s="44">
        <v>41200</v>
      </c>
      <c r="E5185" s="43">
        <v>39</v>
      </c>
      <c r="F5185" s="43">
        <v>478800</v>
      </c>
      <c r="G5185" s="43">
        <v>7.0000000000000007E-2</v>
      </c>
      <c r="H5185" s="43">
        <v>33516</v>
      </c>
      <c r="I5185" s="43" t="s">
        <v>76</v>
      </c>
      <c r="J5185" s="43" t="s">
        <v>145</v>
      </c>
      <c r="K5185" s="43">
        <f t="shared" si="640"/>
        <v>2012</v>
      </c>
      <c r="L5185" s="43">
        <f t="shared" si="641"/>
        <v>1</v>
      </c>
      <c r="M5185" s="43">
        <f t="shared" si="642"/>
        <v>0</v>
      </c>
      <c r="N5185" s="43">
        <f t="shared" si="643"/>
        <v>1</v>
      </c>
      <c r="O5185" s="43" t="str">
        <f t="shared" si="644"/>
        <v>D: 7%+</v>
      </c>
      <c r="P5185" s="45">
        <f t="shared" si="645"/>
        <v>445284</v>
      </c>
      <c r="Q5185" s="45">
        <f>IF(L5185=1,F5185*INDEX(Asumsi!$B$5:$B$7,MATCH(I5185,Asumsi!$A$5:$A$7,0))-H5185,0)</f>
        <v>110124</v>
      </c>
      <c r="R5185" s="46">
        <f>MIN(G5185,INDEX(Asumsi!$C$5:$C$7,MATCH(I5185,Asumsi!$A$5:$A$7,0)))</f>
        <v>0.05</v>
      </c>
      <c r="S5185" s="43">
        <f t="shared" si="646"/>
        <v>1</v>
      </c>
      <c r="T5185" s="45">
        <f t="shared" si="647"/>
        <v>9576.0000000000018</v>
      </c>
      <c r="U5185" s="45">
        <f>IF(L5185=1,F5185*INDEX(Asumsi!$B$5:$B$7,MATCH(I5185,Asumsi!$A$5:$A$7,0))-F5185*R5185,0)</f>
        <v>119700</v>
      </c>
      <c r="V5185" s="45">
        <f>IF(S5185=1,U5185*(1-Asumsi!$B$10),U5185)</f>
        <v>113715</v>
      </c>
    </row>
    <row r="5186" spans="1:22" x14ac:dyDescent="0.35">
      <c r="A5186" s="43">
        <v>30757</v>
      </c>
      <c r="B5186" s="43" t="s">
        <v>202</v>
      </c>
      <c r="C5186" s="43" t="s">
        <v>973</v>
      </c>
      <c r="D5186" s="44">
        <v>40538</v>
      </c>
      <c r="E5186" s="43">
        <v>5</v>
      </c>
      <c r="F5186" s="43">
        <v>42640</v>
      </c>
      <c r="G5186" s="43">
        <v>0.08</v>
      </c>
      <c r="H5186" s="43">
        <v>3411</v>
      </c>
      <c r="I5186" s="43" t="s">
        <v>76</v>
      </c>
      <c r="J5186" s="43" t="s">
        <v>147</v>
      </c>
      <c r="K5186" s="43">
        <f t="shared" ref="K5186:K5249" si="648">YEAR(D5186)</f>
        <v>2010</v>
      </c>
      <c r="L5186" s="43">
        <f t="shared" ref="L5186:L5249" si="649">IF(B5186="Order Finished",1,0)</f>
        <v>1</v>
      </c>
      <c r="M5186" s="43">
        <f t="shared" ref="M5186:M5249" si="650">IF(B5186="Order Returned",1,0)</f>
        <v>0</v>
      </c>
      <c r="N5186" s="43">
        <f t="shared" ref="N5186:N5249" si="651">IF(B5186="Order Cancelled",0,1)</f>
        <v>1</v>
      </c>
      <c r="O5186" s="43" t="str">
        <f t="shared" ref="O5186:O5249" si="652">IF(G5186=0,"A: 0%",IF(G5186&lt;=0.03,"B: 1-3%",IF(G5186&lt;=0.06,"C: 4-6%","D: 7%+")))</f>
        <v>D: 7%+</v>
      </c>
      <c r="P5186" s="45">
        <f t="shared" ref="P5186:P5249" si="653">IF(L5186=1,F5186-H5186,0)</f>
        <v>39229</v>
      </c>
      <c r="Q5186" s="45">
        <f>IF(L5186=1,F5186*INDEX(Asumsi!$B$5:$B$7,MATCH(I5186,Asumsi!$A$5:$A$7,0))-H5186,0)</f>
        <v>9381</v>
      </c>
      <c r="R5186" s="46">
        <f>MIN(G5186,INDEX(Asumsi!$C$5:$C$7,MATCH(I5186,Asumsi!$A$5:$A$7,0)))</f>
        <v>0.05</v>
      </c>
      <c r="S5186" s="43">
        <f t="shared" ref="S5186:S5249" si="654">IF(G5186&gt;R5186,1,0)</f>
        <v>1</v>
      </c>
      <c r="T5186" s="45">
        <f t="shared" ref="T5186:T5249" si="655">IF(L5186=1,F5186*(G5186-R5186),0)</f>
        <v>1279.2</v>
      </c>
      <c r="U5186" s="45">
        <f>IF(L5186=1,F5186*INDEX(Asumsi!$B$5:$B$7,MATCH(I5186,Asumsi!$A$5:$A$7,0))-F5186*R5186,0)</f>
        <v>10660</v>
      </c>
      <c r="V5186" s="45">
        <f>IF(S5186=1,U5186*(1-Asumsi!$B$10),U5186)</f>
        <v>10127</v>
      </c>
    </row>
    <row r="5187" spans="1:22" x14ac:dyDescent="0.35">
      <c r="A5187" s="43">
        <v>31237</v>
      </c>
      <c r="B5187" s="43" t="s">
        <v>202</v>
      </c>
      <c r="C5187" s="43" t="s">
        <v>978</v>
      </c>
      <c r="D5187" s="44">
        <v>40753</v>
      </c>
      <c r="E5187" s="43">
        <v>13</v>
      </c>
      <c r="F5187" s="43">
        <v>1179560</v>
      </c>
      <c r="G5187" s="43">
        <v>0</v>
      </c>
      <c r="H5187" s="43">
        <v>0</v>
      </c>
      <c r="I5187" s="43" t="s">
        <v>76</v>
      </c>
      <c r="J5187" s="43" t="s">
        <v>138</v>
      </c>
      <c r="K5187" s="43">
        <f t="shared" si="648"/>
        <v>2011</v>
      </c>
      <c r="L5187" s="43">
        <f t="shared" si="649"/>
        <v>1</v>
      </c>
      <c r="M5187" s="43">
        <f t="shared" si="650"/>
        <v>0</v>
      </c>
      <c r="N5187" s="43">
        <f t="shared" si="651"/>
        <v>1</v>
      </c>
      <c r="O5187" s="43" t="str">
        <f t="shared" si="652"/>
        <v>A: 0%</v>
      </c>
      <c r="P5187" s="45">
        <f t="shared" si="653"/>
        <v>1179560</v>
      </c>
      <c r="Q5187" s="45">
        <f>IF(L5187=1,F5187*INDEX(Asumsi!$B$5:$B$7,MATCH(I5187,Asumsi!$A$5:$A$7,0))-H5187,0)</f>
        <v>353868</v>
      </c>
      <c r="R5187" s="46">
        <f>MIN(G5187,INDEX(Asumsi!$C$5:$C$7,MATCH(I5187,Asumsi!$A$5:$A$7,0)))</f>
        <v>0</v>
      </c>
      <c r="S5187" s="43">
        <f t="shared" si="654"/>
        <v>0</v>
      </c>
      <c r="T5187" s="45">
        <f t="shared" si="655"/>
        <v>0</v>
      </c>
      <c r="U5187" s="45">
        <f>IF(L5187=1,F5187*INDEX(Asumsi!$B$5:$B$7,MATCH(I5187,Asumsi!$A$5:$A$7,0))-F5187*R5187,0)</f>
        <v>353868</v>
      </c>
      <c r="V5187" s="45">
        <f>IF(S5187=1,U5187*(1-Asumsi!$B$10),U5187)</f>
        <v>353868</v>
      </c>
    </row>
    <row r="5188" spans="1:22" x14ac:dyDescent="0.35">
      <c r="A5188" s="43">
        <v>32192</v>
      </c>
      <c r="B5188" s="43" t="s">
        <v>202</v>
      </c>
      <c r="C5188" s="43" t="s">
        <v>969</v>
      </c>
      <c r="D5188" s="44">
        <v>40957</v>
      </c>
      <c r="E5188" s="43">
        <v>4</v>
      </c>
      <c r="F5188" s="43">
        <v>318512</v>
      </c>
      <c r="G5188" s="43">
        <v>0.03</v>
      </c>
      <c r="H5188" s="43">
        <v>9555</v>
      </c>
      <c r="I5188" s="43" t="s">
        <v>77</v>
      </c>
      <c r="J5188" s="43" t="s">
        <v>137</v>
      </c>
      <c r="K5188" s="43">
        <f t="shared" si="648"/>
        <v>2012</v>
      </c>
      <c r="L5188" s="43">
        <f t="shared" si="649"/>
        <v>1</v>
      </c>
      <c r="M5188" s="43">
        <f t="shared" si="650"/>
        <v>0</v>
      </c>
      <c r="N5188" s="43">
        <f t="shared" si="651"/>
        <v>1</v>
      </c>
      <c r="O5188" s="43" t="str">
        <f t="shared" si="652"/>
        <v>B: 1-3%</v>
      </c>
      <c r="P5188" s="45">
        <f t="shared" si="653"/>
        <v>308957</v>
      </c>
      <c r="Q5188" s="45">
        <f>IF(L5188=1,F5188*INDEX(Asumsi!$B$5:$B$7,MATCH(I5188,Asumsi!$A$5:$A$7,0))-H5188,0)</f>
        <v>85998.599999999991</v>
      </c>
      <c r="R5188" s="46">
        <f>MIN(G5188,INDEX(Asumsi!$C$5:$C$7,MATCH(I5188,Asumsi!$A$5:$A$7,0)))</f>
        <v>0.03</v>
      </c>
      <c r="S5188" s="43">
        <f t="shared" si="654"/>
        <v>0</v>
      </c>
      <c r="T5188" s="45">
        <f t="shared" si="655"/>
        <v>0</v>
      </c>
      <c r="U5188" s="45">
        <f>IF(L5188=1,F5188*INDEX(Asumsi!$B$5:$B$7,MATCH(I5188,Asumsi!$A$5:$A$7,0))-F5188*R5188,0)</f>
        <v>85998.239999999991</v>
      </c>
      <c r="V5188" s="45">
        <f>IF(S5188=1,U5188*(1-Asumsi!$B$10),U5188)</f>
        <v>85998.239999999991</v>
      </c>
    </row>
    <row r="5189" spans="1:22" x14ac:dyDescent="0.35">
      <c r="A5189" s="43">
        <v>33568</v>
      </c>
      <c r="B5189" s="43" t="s">
        <v>202</v>
      </c>
      <c r="C5189" s="43" t="s">
        <v>978</v>
      </c>
      <c r="D5189" s="44">
        <v>41111</v>
      </c>
      <c r="E5189" s="43">
        <v>10</v>
      </c>
      <c r="F5189" s="43">
        <v>1257460</v>
      </c>
      <c r="G5189" s="43">
        <v>0.02</v>
      </c>
      <c r="H5189" s="43">
        <v>25149</v>
      </c>
      <c r="I5189" s="43" t="s">
        <v>75</v>
      </c>
      <c r="J5189" s="43" t="s">
        <v>144</v>
      </c>
      <c r="K5189" s="43">
        <f t="shared" si="648"/>
        <v>2012</v>
      </c>
      <c r="L5189" s="43">
        <f t="shared" si="649"/>
        <v>1</v>
      </c>
      <c r="M5189" s="43">
        <f t="shared" si="650"/>
        <v>0</v>
      </c>
      <c r="N5189" s="43">
        <f t="shared" si="651"/>
        <v>1</v>
      </c>
      <c r="O5189" s="43" t="str">
        <f t="shared" si="652"/>
        <v>B: 1-3%</v>
      </c>
      <c r="P5189" s="45">
        <f t="shared" si="653"/>
        <v>1232311</v>
      </c>
      <c r="Q5189" s="45">
        <f>IF(L5189=1,F5189*INDEX(Asumsi!$B$5:$B$7,MATCH(I5189,Asumsi!$A$5:$A$7,0))-H5189,0)</f>
        <v>352089</v>
      </c>
      <c r="R5189" s="46">
        <f>MIN(G5189,INDEX(Asumsi!$C$5:$C$7,MATCH(I5189,Asumsi!$A$5:$A$7,0)))</f>
        <v>0.02</v>
      </c>
      <c r="S5189" s="43">
        <f t="shared" si="654"/>
        <v>0</v>
      </c>
      <c r="T5189" s="45">
        <f t="shared" si="655"/>
        <v>0</v>
      </c>
      <c r="U5189" s="45">
        <f>IF(L5189=1,F5189*INDEX(Asumsi!$B$5:$B$7,MATCH(I5189,Asumsi!$A$5:$A$7,0))-F5189*R5189,0)</f>
        <v>352088.8</v>
      </c>
      <c r="V5189" s="45">
        <f>IF(S5189=1,U5189*(1-Asumsi!$B$10),U5189)</f>
        <v>352088.8</v>
      </c>
    </row>
    <row r="5190" spans="1:22" x14ac:dyDescent="0.35">
      <c r="A5190" s="43">
        <v>33634</v>
      </c>
      <c r="B5190" s="43" t="s">
        <v>202</v>
      </c>
      <c r="C5190" s="43" t="s">
        <v>969</v>
      </c>
      <c r="D5190" s="44">
        <v>40421</v>
      </c>
      <c r="E5190" s="43">
        <v>40</v>
      </c>
      <c r="F5190" s="43">
        <v>542680</v>
      </c>
      <c r="G5190" s="43">
        <v>0.05</v>
      </c>
      <c r="H5190" s="43">
        <v>27134</v>
      </c>
      <c r="I5190" s="43" t="s">
        <v>76</v>
      </c>
      <c r="J5190" s="43" t="s">
        <v>145</v>
      </c>
      <c r="K5190" s="43">
        <f t="shared" si="648"/>
        <v>2010</v>
      </c>
      <c r="L5190" s="43">
        <f t="shared" si="649"/>
        <v>1</v>
      </c>
      <c r="M5190" s="43">
        <f t="shared" si="650"/>
        <v>0</v>
      </c>
      <c r="N5190" s="43">
        <f t="shared" si="651"/>
        <v>1</v>
      </c>
      <c r="O5190" s="43" t="str">
        <f t="shared" si="652"/>
        <v>C: 4-6%</v>
      </c>
      <c r="P5190" s="45">
        <f t="shared" si="653"/>
        <v>515546</v>
      </c>
      <c r="Q5190" s="45">
        <f>IF(L5190=1,F5190*INDEX(Asumsi!$B$5:$B$7,MATCH(I5190,Asumsi!$A$5:$A$7,0))-H5190,0)</f>
        <v>135670</v>
      </c>
      <c r="R5190" s="46">
        <f>MIN(G5190,INDEX(Asumsi!$C$5:$C$7,MATCH(I5190,Asumsi!$A$5:$A$7,0)))</f>
        <v>0.05</v>
      </c>
      <c r="S5190" s="43">
        <f t="shared" si="654"/>
        <v>0</v>
      </c>
      <c r="T5190" s="45">
        <f t="shared" si="655"/>
        <v>0</v>
      </c>
      <c r="U5190" s="45">
        <f>IF(L5190=1,F5190*INDEX(Asumsi!$B$5:$B$7,MATCH(I5190,Asumsi!$A$5:$A$7,0))-F5190*R5190,0)</f>
        <v>135670</v>
      </c>
      <c r="V5190" s="45">
        <f>IF(S5190=1,U5190*(1-Asumsi!$B$10),U5190)</f>
        <v>135670</v>
      </c>
    </row>
    <row r="5191" spans="1:22" x14ac:dyDescent="0.35">
      <c r="A5191" s="43">
        <v>33925</v>
      </c>
      <c r="B5191" s="43" t="s">
        <v>202</v>
      </c>
      <c r="C5191" s="43" t="s">
        <v>977</v>
      </c>
      <c r="D5191" s="44">
        <v>40666</v>
      </c>
      <c r="E5191" s="43">
        <v>47</v>
      </c>
      <c r="F5191" s="43">
        <v>2977720</v>
      </c>
      <c r="G5191" s="43">
        <v>0.03</v>
      </c>
      <c r="H5191" s="43">
        <v>89332</v>
      </c>
      <c r="I5191" s="43" t="s">
        <v>76</v>
      </c>
      <c r="J5191" s="43" t="s">
        <v>145</v>
      </c>
      <c r="K5191" s="43">
        <f t="shared" si="648"/>
        <v>2011</v>
      </c>
      <c r="L5191" s="43">
        <f t="shared" si="649"/>
        <v>1</v>
      </c>
      <c r="M5191" s="43">
        <f t="shared" si="650"/>
        <v>0</v>
      </c>
      <c r="N5191" s="43">
        <f t="shared" si="651"/>
        <v>1</v>
      </c>
      <c r="O5191" s="43" t="str">
        <f t="shared" si="652"/>
        <v>B: 1-3%</v>
      </c>
      <c r="P5191" s="45">
        <f t="shared" si="653"/>
        <v>2888388</v>
      </c>
      <c r="Q5191" s="45">
        <f>IF(L5191=1,F5191*INDEX(Asumsi!$B$5:$B$7,MATCH(I5191,Asumsi!$A$5:$A$7,0))-H5191,0)</f>
        <v>803984</v>
      </c>
      <c r="R5191" s="46">
        <f>MIN(G5191,INDEX(Asumsi!$C$5:$C$7,MATCH(I5191,Asumsi!$A$5:$A$7,0)))</f>
        <v>0.03</v>
      </c>
      <c r="S5191" s="43">
        <f t="shared" si="654"/>
        <v>0</v>
      </c>
      <c r="T5191" s="45">
        <f t="shared" si="655"/>
        <v>0</v>
      </c>
      <c r="U5191" s="45">
        <f>IF(L5191=1,F5191*INDEX(Asumsi!$B$5:$B$7,MATCH(I5191,Asumsi!$A$5:$A$7,0))-F5191*R5191,0)</f>
        <v>803984.4</v>
      </c>
      <c r="V5191" s="45">
        <f>IF(S5191=1,U5191*(1-Asumsi!$B$10),U5191)</f>
        <v>803984.4</v>
      </c>
    </row>
    <row r="5192" spans="1:22" x14ac:dyDescent="0.35">
      <c r="A5192" s="43">
        <v>34338</v>
      </c>
      <c r="B5192" s="43" t="s">
        <v>209</v>
      </c>
      <c r="C5192" s="43" t="s">
        <v>965</v>
      </c>
      <c r="D5192" s="44">
        <v>40359</v>
      </c>
      <c r="E5192" s="43">
        <v>26</v>
      </c>
      <c r="F5192" s="43">
        <v>2100320</v>
      </c>
      <c r="G5192" s="43">
        <v>0.04</v>
      </c>
      <c r="H5192" s="43">
        <v>84013</v>
      </c>
      <c r="I5192" s="43" t="s">
        <v>76</v>
      </c>
      <c r="J5192" s="43" t="s">
        <v>145</v>
      </c>
      <c r="K5192" s="43">
        <f t="shared" si="648"/>
        <v>2010</v>
      </c>
      <c r="L5192" s="43">
        <f t="shared" si="649"/>
        <v>0</v>
      </c>
      <c r="M5192" s="43">
        <f t="shared" si="650"/>
        <v>1</v>
      </c>
      <c r="N5192" s="43">
        <f t="shared" si="651"/>
        <v>1</v>
      </c>
      <c r="O5192" s="43" t="str">
        <f t="shared" si="652"/>
        <v>C: 4-6%</v>
      </c>
      <c r="P5192" s="45">
        <f t="shared" si="653"/>
        <v>0</v>
      </c>
      <c r="Q5192" s="45">
        <f>IF(L5192=1,F5192*INDEX(Asumsi!$B$5:$B$7,MATCH(I5192,Asumsi!$A$5:$A$7,0))-H5192,0)</f>
        <v>0</v>
      </c>
      <c r="R5192" s="46">
        <f>MIN(G5192,INDEX(Asumsi!$C$5:$C$7,MATCH(I5192,Asumsi!$A$5:$A$7,0)))</f>
        <v>0.04</v>
      </c>
      <c r="S5192" s="43">
        <f t="shared" si="654"/>
        <v>0</v>
      </c>
      <c r="T5192" s="45">
        <f t="shared" si="655"/>
        <v>0</v>
      </c>
      <c r="U5192" s="45">
        <f>IF(L5192=1,F5192*INDEX(Asumsi!$B$5:$B$7,MATCH(I5192,Asumsi!$A$5:$A$7,0))-F5192*R5192,0)</f>
        <v>0</v>
      </c>
      <c r="V5192" s="45">
        <f>IF(S5192=1,U5192*(1-Asumsi!$B$10),U5192)</f>
        <v>0</v>
      </c>
    </row>
    <row r="5193" spans="1:22" x14ac:dyDescent="0.35">
      <c r="A5193" s="43">
        <v>34374</v>
      </c>
      <c r="B5193" s="43" t="s">
        <v>202</v>
      </c>
      <c r="C5193" s="43" t="s">
        <v>978</v>
      </c>
      <c r="D5193" s="44">
        <v>39994</v>
      </c>
      <c r="E5193" s="43">
        <v>42</v>
      </c>
      <c r="F5193" s="43">
        <v>689140</v>
      </c>
      <c r="G5193" s="43">
        <v>0.04</v>
      </c>
      <c r="H5193" s="43">
        <v>27566</v>
      </c>
      <c r="I5193" s="43" t="s">
        <v>77</v>
      </c>
      <c r="J5193" s="43" t="s">
        <v>142</v>
      </c>
      <c r="K5193" s="43">
        <f t="shared" si="648"/>
        <v>2009</v>
      </c>
      <c r="L5193" s="43">
        <f t="shared" si="649"/>
        <v>1</v>
      </c>
      <c r="M5193" s="43">
        <f t="shared" si="650"/>
        <v>0</v>
      </c>
      <c r="N5193" s="43">
        <f t="shared" si="651"/>
        <v>1</v>
      </c>
      <c r="O5193" s="43" t="str">
        <f t="shared" si="652"/>
        <v>C: 4-6%</v>
      </c>
      <c r="P5193" s="45">
        <f t="shared" si="653"/>
        <v>661574</v>
      </c>
      <c r="Q5193" s="45">
        <f>IF(L5193=1,F5193*INDEX(Asumsi!$B$5:$B$7,MATCH(I5193,Asumsi!$A$5:$A$7,0))-H5193,0)</f>
        <v>179176</v>
      </c>
      <c r="R5193" s="46">
        <f>MIN(G5193,INDEX(Asumsi!$C$5:$C$7,MATCH(I5193,Asumsi!$A$5:$A$7,0)))</f>
        <v>0.04</v>
      </c>
      <c r="S5193" s="43">
        <f t="shared" si="654"/>
        <v>0</v>
      </c>
      <c r="T5193" s="45">
        <f t="shared" si="655"/>
        <v>0</v>
      </c>
      <c r="U5193" s="45">
        <f>IF(L5193=1,F5193*INDEX(Asumsi!$B$5:$B$7,MATCH(I5193,Asumsi!$A$5:$A$7,0))-F5193*R5193,0)</f>
        <v>179176.4</v>
      </c>
      <c r="V5193" s="45">
        <f>IF(S5193=1,U5193*(1-Asumsi!$B$10),U5193)</f>
        <v>179176.4</v>
      </c>
    </row>
    <row r="5194" spans="1:22" x14ac:dyDescent="0.35">
      <c r="A5194" s="43">
        <v>34565</v>
      </c>
      <c r="B5194" s="43" t="s">
        <v>202</v>
      </c>
      <c r="C5194" s="43" t="s">
        <v>775</v>
      </c>
      <c r="D5194" s="44">
        <v>40007</v>
      </c>
      <c r="E5194" s="43">
        <v>47</v>
      </c>
      <c r="F5194" s="43">
        <v>9631724</v>
      </c>
      <c r="G5194" s="43">
        <v>0.08</v>
      </c>
      <c r="H5194" s="43">
        <v>770538</v>
      </c>
      <c r="I5194" s="43" t="s">
        <v>77</v>
      </c>
      <c r="J5194" s="43" t="s">
        <v>137</v>
      </c>
      <c r="K5194" s="43">
        <f t="shared" si="648"/>
        <v>2009</v>
      </c>
      <c r="L5194" s="43">
        <f t="shared" si="649"/>
        <v>1</v>
      </c>
      <c r="M5194" s="43">
        <f t="shared" si="650"/>
        <v>0</v>
      </c>
      <c r="N5194" s="43">
        <f t="shared" si="651"/>
        <v>1</v>
      </c>
      <c r="O5194" s="43" t="str">
        <f t="shared" si="652"/>
        <v>D: 7%+</v>
      </c>
      <c r="P5194" s="45">
        <f t="shared" si="653"/>
        <v>8861186</v>
      </c>
      <c r="Q5194" s="45">
        <f>IF(L5194=1,F5194*INDEX(Asumsi!$B$5:$B$7,MATCH(I5194,Asumsi!$A$5:$A$7,0))-H5194,0)</f>
        <v>2118979.1999999997</v>
      </c>
      <c r="R5194" s="46">
        <f>MIN(G5194,INDEX(Asumsi!$C$5:$C$7,MATCH(I5194,Asumsi!$A$5:$A$7,0)))</f>
        <v>0.05</v>
      </c>
      <c r="S5194" s="43">
        <f t="shared" si="654"/>
        <v>1</v>
      </c>
      <c r="T5194" s="45">
        <f t="shared" si="655"/>
        <v>288951.71999999997</v>
      </c>
      <c r="U5194" s="45">
        <f>IF(L5194=1,F5194*INDEX(Asumsi!$B$5:$B$7,MATCH(I5194,Asumsi!$A$5:$A$7,0))-F5194*R5194,0)</f>
        <v>2407930.9999999995</v>
      </c>
      <c r="V5194" s="45">
        <f>IF(S5194=1,U5194*(1-Asumsi!$B$10),U5194)</f>
        <v>2287534.4499999993</v>
      </c>
    </row>
    <row r="5195" spans="1:22" x14ac:dyDescent="0.35">
      <c r="A5195" s="43">
        <v>34948</v>
      </c>
      <c r="B5195" s="43" t="s">
        <v>202</v>
      </c>
      <c r="C5195" s="43" t="s">
        <v>977</v>
      </c>
      <c r="D5195" s="44">
        <v>40190</v>
      </c>
      <c r="E5195" s="43">
        <v>15</v>
      </c>
      <c r="F5195" s="43">
        <v>2114120</v>
      </c>
      <c r="G5195" s="43">
        <v>0.08</v>
      </c>
      <c r="H5195" s="43">
        <v>169130</v>
      </c>
      <c r="I5195" s="43" t="s">
        <v>76</v>
      </c>
      <c r="J5195" s="43" t="s">
        <v>141</v>
      </c>
      <c r="K5195" s="43">
        <f t="shared" si="648"/>
        <v>2010</v>
      </c>
      <c r="L5195" s="43">
        <f t="shared" si="649"/>
        <v>1</v>
      </c>
      <c r="M5195" s="43">
        <f t="shared" si="650"/>
        <v>0</v>
      </c>
      <c r="N5195" s="43">
        <f t="shared" si="651"/>
        <v>1</v>
      </c>
      <c r="O5195" s="43" t="str">
        <f t="shared" si="652"/>
        <v>D: 7%+</v>
      </c>
      <c r="P5195" s="45">
        <f t="shared" si="653"/>
        <v>1944990</v>
      </c>
      <c r="Q5195" s="45">
        <f>IF(L5195=1,F5195*INDEX(Asumsi!$B$5:$B$7,MATCH(I5195,Asumsi!$A$5:$A$7,0))-H5195,0)</f>
        <v>465106</v>
      </c>
      <c r="R5195" s="46">
        <f>MIN(G5195,INDEX(Asumsi!$C$5:$C$7,MATCH(I5195,Asumsi!$A$5:$A$7,0)))</f>
        <v>0.05</v>
      </c>
      <c r="S5195" s="43">
        <f t="shared" si="654"/>
        <v>1</v>
      </c>
      <c r="T5195" s="45">
        <f t="shared" si="655"/>
        <v>63423.6</v>
      </c>
      <c r="U5195" s="45">
        <f>IF(L5195=1,F5195*INDEX(Asumsi!$B$5:$B$7,MATCH(I5195,Asumsi!$A$5:$A$7,0))-F5195*R5195,0)</f>
        <v>528530</v>
      </c>
      <c r="V5195" s="45">
        <f>IF(S5195=1,U5195*(1-Asumsi!$B$10),U5195)</f>
        <v>502103.5</v>
      </c>
    </row>
    <row r="5196" spans="1:22" x14ac:dyDescent="0.35">
      <c r="A5196" s="43">
        <v>35652</v>
      </c>
      <c r="B5196" s="43" t="s">
        <v>202</v>
      </c>
      <c r="C5196" s="43" t="s">
        <v>429</v>
      </c>
      <c r="D5196" s="44">
        <v>40442</v>
      </c>
      <c r="E5196" s="43">
        <v>21</v>
      </c>
      <c r="F5196" s="43">
        <v>4503120</v>
      </c>
      <c r="G5196" s="43">
        <v>0.01</v>
      </c>
      <c r="H5196" s="43">
        <v>45031</v>
      </c>
      <c r="I5196" s="43" t="s">
        <v>75</v>
      </c>
      <c r="J5196" s="43" t="s">
        <v>143</v>
      </c>
      <c r="K5196" s="43">
        <f t="shared" si="648"/>
        <v>2010</v>
      </c>
      <c r="L5196" s="43">
        <f t="shared" si="649"/>
        <v>1</v>
      </c>
      <c r="M5196" s="43">
        <f t="shared" si="650"/>
        <v>0</v>
      </c>
      <c r="N5196" s="43">
        <f t="shared" si="651"/>
        <v>1</v>
      </c>
      <c r="O5196" s="43" t="str">
        <f t="shared" si="652"/>
        <v>B: 1-3%</v>
      </c>
      <c r="P5196" s="45">
        <f t="shared" si="653"/>
        <v>4458089</v>
      </c>
      <c r="Q5196" s="45">
        <f>IF(L5196=1,F5196*INDEX(Asumsi!$B$5:$B$7,MATCH(I5196,Asumsi!$A$5:$A$7,0))-H5196,0)</f>
        <v>1305905</v>
      </c>
      <c r="R5196" s="46">
        <f>MIN(G5196,INDEX(Asumsi!$C$5:$C$7,MATCH(I5196,Asumsi!$A$5:$A$7,0)))</f>
        <v>0.01</v>
      </c>
      <c r="S5196" s="43">
        <f t="shared" si="654"/>
        <v>0</v>
      </c>
      <c r="T5196" s="45">
        <f t="shared" si="655"/>
        <v>0</v>
      </c>
      <c r="U5196" s="45">
        <f>IF(L5196=1,F5196*INDEX(Asumsi!$B$5:$B$7,MATCH(I5196,Asumsi!$A$5:$A$7,0))-F5196*R5196,0)</f>
        <v>1305904.8</v>
      </c>
      <c r="V5196" s="45">
        <f>IF(S5196=1,U5196*(1-Asumsi!$B$10),U5196)</f>
        <v>1305904.8</v>
      </c>
    </row>
    <row r="5197" spans="1:22" x14ac:dyDescent="0.35">
      <c r="A5197" s="43">
        <v>36038</v>
      </c>
      <c r="B5197" s="43" t="s">
        <v>209</v>
      </c>
      <c r="C5197" s="43" t="s">
        <v>971</v>
      </c>
      <c r="D5197" s="44">
        <v>41137</v>
      </c>
      <c r="E5197" s="43">
        <v>26</v>
      </c>
      <c r="F5197" s="43">
        <v>190520</v>
      </c>
      <c r="G5197" s="43">
        <v>0.02</v>
      </c>
      <c r="H5197" s="43">
        <v>3810</v>
      </c>
      <c r="I5197" s="43" t="s">
        <v>76</v>
      </c>
      <c r="J5197" s="43" t="s">
        <v>147</v>
      </c>
      <c r="K5197" s="43">
        <f t="shared" si="648"/>
        <v>2012</v>
      </c>
      <c r="L5197" s="43">
        <f t="shared" si="649"/>
        <v>0</v>
      </c>
      <c r="M5197" s="43">
        <f t="shared" si="650"/>
        <v>1</v>
      </c>
      <c r="N5197" s="43">
        <f t="shared" si="651"/>
        <v>1</v>
      </c>
      <c r="O5197" s="43" t="str">
        <f t="shared" si="652"/>
        <v>B: 1-3%</v>
      </c>
      <c r="P5197" s="45">
        <f t="shared" si="653"/>
        <v>0</v>
      </c>
      <c r="Q5197" s="45">
        <f>IF(L5197=1,F5197*INDEX(Asumsi!$B$5:$B$7,MATCH(I5197,Asumsi!$A$5:$A$7,0))-H5197,0)</f>
        <v>0</v>
      </c>
      <c r="R5197" s="46">
        <f>MIN(G5197,INDEX(Asumsi!$C$5:$C$7,MATCH(I5197,Asumsi!$A$5:$A$7,0)))</f>
        <v>0.02</v>
      </c>
      <c r="S5197" s="43">
        <f t="shared" si="654"/>
        <v>0</v>
      </c>
      <c r="T5197" s="45">
        <f t="shared" si="655"/>
        <v>0</v>
      </c>
      <c r="U5197" s="45">
        <f>IF(L5197=1,F5197*INDEX(Asumsi!$B$5:$B$7,MATCH(I5197,Asumsi!$A$5:$A$7,0))-F5197*R5197,0)</f>
        <v>0</v>
      </c>
      <c r="V5197" s="45">
        <f>IF(S5197=1,U5197*(1-Asumsi!$B$10),U5197)</f>
        <v>0</v>
      </c>
    </row>
    <row r="5198" spans="1:22" x14ac:dyDescent="0.35">
      <c r="A5198" s="43">
        <v>36934</v>
      </c>
      <c r="B5198" s="43" t="s">
        <v>209</v>
      </c>
      <c r="C5198" s="43" t="s">
        <v>969</v>
      </c>
      <c r="D5198" s="44">
        <v>40169</v>
      </c>
      <c r="E5198" s="43">
        <v>7</v>
      </c>
      <c r="F5198" s="43">
        <v>2241720</v>
      </c>
      <c r="G5198" s="43">
        <v>0.02</v>
      </c>
      <c r="H5198" s="43">
        <v>44834</v>
      </c>
      <c r="I5198" s="43" t="s">
        <v>77</v>
      </c>
      <c r="J5198" s="43" t="s">
        <v>134</v>
      </c>
      <c r="K5198" s="43">
        <f t="shared" si="648"/>
        <v>2009</v>
      </c>
      <c r="L5198" s="43">
        <f t="shared" si="649"/>
        <v>0</v>
      </c>
      <c r="M5198" s="43">
        <f t="shared" si="650"/>
        <v>1</v>
      </c>
      <c r="N5198" s="43">
        <f t="shared" si="651"/>
        <v>1</v>
      </c>
      <c r="O5198" s="43" t="str">
        <f t="shared" si="652"/>
        <v>B: 1-3%</v>
      </c>
      <c r="P5198" s="45">
        <f t="shared" si="653"/>
        <v>0</v>
      </c>
      <c r="Q5198" s="45">
        <f>IF(L5198=1,F5198*INDEX(Asumsi!$B$5:$B$7,MATCH(I5198,Asumsi!$A$5:$A$7,0))-H5198,0)</f>
        <v>0</v>
      </c>
      <c r="R5198" s="46">
        <f>MIN(G5198,INDEX(Asumsi!$C$5:$C$7,MATCH(I5198,Asumsi!$A$5:$A$7,0)))</f>
        <v>0.02</v>
      </c>
      <c r="S5198" s="43">
        <f t="shared" si="654"/>
        <v>0</v>
      </c>
      <c r="T5198" s="45">
        <f t="shared" si="655"/>
        <v>0</v>
      </c>
      <c r="U5198" s="45">
        <f>IF(L5198=1,F5198*INDEX(Asumsi!$B$5:$B$7,MATCH(I5198,Asumsi!$A$5:$A$7,0))-F5198*R5198,0)</f>
        <v>0</v>
      </c>
      <c r="V5198" s="45">
        <f>IF(S5198=1,U5198*(1-Asumsi!$B$10),U5198)</f>
        <v>0</v>
      </c>
    </row>
    <row r="5199" spans="1:22" x14ac:dyDescent="0.35">
      <c r="A5199" s="43">
        <v>37542</v>
      </c>
      <c r="B5199" s="43" t="s">
        <v>202</v>
      </c>
      <c r="C5199" s="43" t="s">
        <v>968</v>
      </c>
      <c r="D5199" s="44">
        <v>40014</v>
      </c>
      <c r="E5199" s="43">
        <v>26</v>
      </c>
      <c r="F5199" s="43">
        <v>5093047</v>
      </c>
      <c r="G5199" s="43">
        <v>0.09</v>
      </c>
      <c r="H5199" s="43">
        <v>458374</v>
      </c>
      <c r="I5199" s="43" t="s">
        <v>77</v>
      </c>
      <c r="J5199" s="43" t="s">
        <v>137</v>
      </c>
      <c r="K5199" s="43">
        <f t="shared" si="648"/>
        <v>2009</v>
      </c>
      <c r="L5199" s="43">
        <f t="shared" si="649"/>
        <v>1</v>
      </c>
      <c r="M5199" s="43">
        <f t="shared" si="650"/>
        <v>0</v>
      </c>
      <c r="N5199" s="43">
        <f t="shared" si="651"/>
        <v>1</v>
      </c>
      <c r="O5199" s="43" t="str">
        <f t="shared" si="652"/>
        <v>D: 7%+</v>
      </c>
      <c r="P5199" s="45">
        <f t="shared" si="653"/>
        <v>4634673</v>
      </c>
      <c r="Q5199" s="45">
        <f>IF(L5199=1,F5199*INDEX(Asumsi!$B$5:$B$7,MATCH(I5199,Asumsi!$A$5:$A$7,0))-H5199,0)</f>
        <v>1069540.0999999999</v>
      </c>
      <c r="R5199" s="46">
        <f>MIN(G5199,INDEX(Asumsi!$C$5:$C$7,MATCH(I5199,Asumsi!$A$5:$A$7,0)))</f>
        <v>0.05</v>
      </c>
      <c r="S5199" s="43">
        <f t="shared" si="654"/>
        <v>1</v>
      </c>
      <c r="T5199" s="45">
        <f t="shared" si="655"/>
        <v>203721.87999999998</v>
      </c>
      <c r="U5199" s="45">
        <f>IF(L5199=1,F5199*INDEX(Asumsi!$B$5:$B$7,MATCH(I5199,Asumsi!$A$5:$A$7,0))-F5199*R5199,0)</f>
        <v>1273261.7499999998</v>
      </c>
      <c r="V5199" s="45">
        <f>IF(S5199=1,U5199*(1-Asumsi!$B$10),U5199)</f>
        <v>1209598.6624999996</v>
      </c>
    </row>
    <row r="5200" spans="1:22" x14ac:dyDescent="0.35">
      <c r="A5200" s="43">
        <v>38178</v>
      </c>
      <c r="B5200" s="43" t="s">
        <v>202</v>
      </c>
      <c r="C5200" s="43" t="s">
        <v>966</v>
      </c>
      <c r="D5200" s="44">
        <v>41150</v>
      </c>
      <c r="E5200" s="43">
        <v>32</v>
      </c>
      <c r="F5200" s="43">
        <v>307960</v>
      </c>
      <c r="G5200" s="43">
        <v>0.02</v>
      </c>
      <c r="H5200" s="43">
        <v>6159</v>
      </c>
      <c r="I5200" s="43" t="s">
        <v>76</v>
      </c>
      <c r="J5200" s="43" t="s">
        <v>149</v>
      </c>
      <c r="K5200" s="43">
        <f t="shared" si="648"/>
        <v>2012</v>
      </c>
      <c r="L5200" s="43">
        <f t="shared" si="649"/>
        <v>1</v>
      </c>
      <c r="M5200" s="43">
        <f t="shared" si="650"/>
        <v>0</v>
      </c>
      <c r="N5200" s="43">
        <f t="shared" si="651"/>
        <v>1</v>
      </c>
      <c r="O5200" s="43" t="str">
        <f t="shared" si="652"/>
        <v>B: 1-3%</v>
      </c>
      <c r="P5200" s="45">
        <f t="shared" si="653"/>
        <v>301801</v>
      </c>
      <c r="Q5200" s="45">
        <f>IF(L5200=1,F5200*INDEX(Asumsi!$B$5:$B$7,MATCH(I5200,Asumsi!$A$5:$A$7,0))-H5200,0)</f>
        <v>86229</v>
      </c>
      <c r="R5200" s="46">
        <f>MIN(G5200,INDEX(Asumsi!$C$5:$C$7,MATCH(I5200,Asumsi!$A$5:$A$7,0)))</f>
        <v>0.02</v>
      </c>
      <c r="S5200" s="43">
        <f t="shared" si="654"/>
        <v>0</v>
      </c>
      <c r="T5200" s="45">
        <f t="shared" si="655"/>
        <v>0</v>
      </c>
      <c r="U5200" s="45">
        <f>IF(L5200=1,F5200*INDEX(Asumsi!$B$5:$B$7,MATCH(I5200,Asumsi!$A$5:$A$7,0))-F5200*R5200,0)</f>
        <v>86228.800000000003</v>
      </c>
      <c r="V5200" s="45">
        <f>IF(S5200=1,U5200*(1-Asumsi!$B$10),U5200)</f>
        <v>86228.800000000003</v>
      </c>
    </row>
    <row r="5201" spans="1:22" x14ac:dyDescent="0.35">
      <c r="A5201" s="43">
        <v>38279</v>
      </c>
      <c r="B5201" s="43" t="s">
        <v>202</v>
      </c>
      <c r="C5201" s="43" t="s">
        <v>970</v>
      </c>
      <c r="D5201" s="44">
        <v>41028</v>
      </c>
      <c r="E5201" s="43">
        <v>1</v>
      </c>
      <c r="F5201" s="43">
        <v>23280</v>
      </c>
      <c r="G5201" s="43">
        <v>0.05</v>
      </c>
      <c r="H5201" s="43">
        <v>1164</v>
      </c>
      <c r="I5201" s="43" t="s">
        <v>75</v>
      </c>
      <c r="J5201" s="43" t="s">
        <v>144</v>
      </c>
      <c r="K5201" s="43">
        <f t="shared" si="648"/>
        <v>2012</v>
      </c>
      <c r="L5201" s="43">
        <f t="shared" si="649"/>
        <v>1</v>
      </c>
      <c r="M5201" s="43">
        <f t="shared" si="650"/>
        <v>0</v>
      </c>
      <c r="N5201" s="43">
        <f t="shared" si="651"/>
        <v>1</v>
      </c>
      <c r="O5201" s="43" t="str">
        <f t="shared" si="652"/>
        <v>C: 4-6%</v>
      </c>
      <c r="P5201" s="45">
        <f t="shared" si="653"/>
        <v>22116</v>
      </c>
      <c r="Q5201" s="45">
        <f>IF(L5201=1,F5201*INDEX(Asumsi!$B$5:$B$7,MATCH(I5201,Asumsi!$A$5:$A$7,0))-H5201,0)</f>
        <v>5820</v>
      </c>
      <c r="R5201" s="46">
        <f>MIN(G5201,INDEX(Asumsi!$C$5:$C$7,MATCH(I5201,Asumsi!$A$5:$A$7,0)))</f>
        <v>0.03</v>
      </c>
      <c r="S5201" s="43">
        <f t="shared" si="654"/>
        <v>1</v>
      </c>
      <c r="T5201" s="45">
        <f t="shared" si="655"/>
        <v>465.60000000000008</v>
      </c>
      <c r="U5201" s="45">
        <f>IF(L5201=1,F5201*INDEX(Asumsi!$B$5:$B$7,MATCH(I5201,Asumsi!$A$5:$A$7,0))-F5201*R5201,0)</f>
        <v>6285.6</v>
      </c>
      <c r="V5201" s="45">
        <f>IF(S5201=1,U5201*(1-Asumsi!$B$10),U5201)</f>
        <v>5971.32</v>
      </c>
    </row>
    <row r="5202" spans="1:22" x14ac:dyDescent="0.35">
      <c r="A5202" s="43">
        <v>38787</v>
      </c>
      <c r="B5202" s="43" t="s">
        <v>209</v>
      </c>
      <c r="C5202" s="43" t="s">
        <v>910</v>
      </c>
      <c r="D5202" s="44">
        <v>40760</v>
      </c>
      <c r="E5202" s="43">
        <v>22</v>
      </c>
      <c r="F5202" s="43">
        <v>158080</v>
      </c>
      <c r="G5202" s="43">
        <v>0.05</v>
      </c>
      <c r="H5202" s="43">
        <v>7904</v>
      </c>
      <c r="I5202" s="43" t="s">
        <v>76</v>
      </c>
      <c r="J5202" s="43" t="s">
        <v>147</v>
      </c>
      <c r="K5202" s="43">
        <f t="shared" si="648"/>
        <v>2011</v>
      </c>
      <c r="L5202" s="43">
        <f t="shared" si="649"/>
        <v>0</v>
      </c>
      <c r="M5202" s="43">
        <f t="shared" si="650"/>
        <v>1</v>
      </c>
      <c r="N5202" s="43">
        <f t="shared" si="651"/>
        <v>1</v>
      </c>
      <c r="O5202" s="43" t="str">
        <f t="shared" si="652"/>
        <v>C: 4-6%</v>
      </c>
      <c r="P5202" s="45">
        <f t="shared" si="653"/>
        <v>0</v>
      </c>
      <c r="Q5202" s="45">
        <f>IF(L5202=1,F5202*INDEX(Asumsi!$B$5:$B$7,MATCH(I5202,Asumsi!$A$5:$A$7,0))-H5202,0)</f>
        <v>0</v>
      </c>
      <c r="R5202" s="46">
        <f>MIN(G5202,INDEX(Asumsi!$C$5:$C$7,MATCH(I5202,Asumsi!$A$5:$A$7,0)))</f>
        <v>0.05</v>
      </c>
      <c r="S5202" s="43">
        <f t="shared" si="654"/>
        <v>0</v>
      </c>
      <c r="T5202" s="45">
        <f t="shared" si="655"/>
        <v>0</v>
      </c>
      <c r="U5202" s="45">
        <f>IF(L5202=1,F5202*INDEX(Asumsi!$B$5:$B$7,MATCH(I5202,Asumsi!$A$5:$A$7,0))-F5202*R5202,0)</f>
        <v>0</v>
      </c>
      <c r="V5202" s="45">
        <f>IF(S5202=1,U5202*(1-Asumsi!$B$10),U5202)</f>
        <v>0</v>
      </c>
    </row>
    <row r="5203" spans="1:22" x14ac:dyDescent="0.35">
      <c r="A5203" s="43">
        <v>38791</v>
      </c>
      <c r="B5203" s="43" t="s">
        <v>202</v>
      </c>
      <c r="C5203" s="43" t="s">
        <v>974</v>
      </c>
      <c r="D5203" s="44">
        <v>40251</v>
      </c>
      <c r="E5203" s="43">
        <v>24</v>
      </c>
      <c r="F5203" s="43">
        <v>2915424</v>
      </c>
      <c r="G5203" s="43">
        <v>0.03</v>
      </c>
      <c r="H5203" s="43">
        <v>87463</v>
      </c>
      <c r="I5203" s="43" t="s">
        <v>75</v>
      </c>
      <c r="J5203" s="43" t="s">
        <v>136</v>
      </c>
      <c r="K5203" s="43">
        <f t="shared" si="648"/>
        <v>2010</v>
      </c>
      <c r="L5203" s="43">
        <f t="shared" si="649"/>
        <v>1</v>
      </c>
      <c r="M5203" s="43">
        <f t="shared" si="650"/>
        <v>0</v>
      </c>
      <c r="N5203" s="43">
        <f t="shared" si="651"/>
        <v>1</v>
      </c>
      <c r="O5203" s="43" t="str">
        <f t="shared" si="652"/>
        <v>B: 1-3%</v>
      </c>
      <c r="P5203" s="45">
        <f t="shared" si="653"/>
        <v>2827961</v>
      </c>
      <c r="Q5203" s="45">
        <f>IF(L5203=1,F5203*INDEX(Asumsi!$B$5:$B$7,MATCH(I5203,Asumsi!$A$5:$A$7,0))-H5203,0)</f>
        <v>787164.2</v>
      </c>
      <c r="R5203" s="46">
        <f>MIN(G5203,INDEX(Asumsi!$C$5:$C$7,MATCH(I5203,Asumsi!$A$5:$A$7,0)))</f>
        <v>0.03</v>
      </c>
      <c r="S5203" s="43">
        <f t="shared" si="654"/>
        <v>0</v>
      </c>
      <c r="T5203" s="45">
        <f t="shared" si="655"/>
        <v>0</v>
      </c>
      <c r="U5203" s="45">
        <f>IF(L5203=1,F5203*INDEX(Asumsi!$B$5:$B$7,MATCH(I5203,Asumsi!$A$5:$A$7,0))-F5203*R5203,0)</f>
        <v>787164.48</v>
      </c>
      <c r="V5203" s="45">
        <f>IF(S5203=1,U5203*(1-Asumsi!$B$10),U5203)</f>
        <v>787164.48</v>
      </c>
    </row>
    <row r="5204" spans="1:22" x14ac:dyDescent="0.35">
      <c r="A5204" s="43">
        <v>38817</v>
      </c>
      <c r="B5204" s="43" t="s">
        <v>202</v>
      </c>
      <c r="C5204" s="43" t="s">
        <v>775</v>
      </c>
      <c r="D5204" s="44">
        <v>41049</v>
      </c>
      <c r="E5204" s="43">
        <v>1</v>
      </c>
      <c r="F5204" s="43">
        <v>19400</v>
      </c>
      <c r="G5204" s="43">
        <v>0.02</v>
      </c>
      <c r="H5204" s="43">
        <v>388</v>
      </c>
      <c r="I5204" s="43" t="s">
        <v>77</v>
      </c>
      <c r="J5204" s="43" t="s">
        <v>142</v>
      </c>
      <c r="K5204" s="43">
        <f t="shared" si="648"/>
        <v>2012</v>
      </c>
      <c r="L5204" s="43">
        <f t="shared" si="649"/>
        <v>1</v>
      </c>
      <c r="M5204" s="43">
        <f t="shared" si="650"/>
        <v>0</v>
      </c>
      <c r="N5204" s="43">
        <f t="shared" si="651"/>
        <v>1</v>
      </c>
      <c r="O5204" s="43" t="str">
        <f t="shared" si="652"/>
        <v>B: 1-3%</v>
      </c>
      <c r="P5204" s="45">
        <f t="shared" si="653"/>
        <v>19012</v>
      </c>
      <c r="Q5204" s="45">
        <f>IF(L5204=1,F5204*INDEX(Asumsi!$B$5:$B$7,MATCH(I5204,Asumsi!$A$5:$A$7,0))-H5204,0)</f>
        <v>5432</v>
      </c>
      <c r="R5204" s="46">
        <f>MIN(G5204,INDEX(Asumsi!$C$5:$C$7,MATCH(I5204,Asumsi!$A$5:$A$7,0)))</f>
        <v>0.02</v>
      </c>
      <c r="S5204" s="43">
        <f t="shared" si="654"/>
        <v>0</v>
      </c>
      <c r="T5204" s="45">
        <f t="shared" si="655"/>
        <v>0</v>
      </c>
      <c r="U5204" s="45">
        <f>IF(L5204=1,F5204*INDEX(Asumsi!$B$5:$B$7,MATCH(I5204,Asumsi!$A$5:$A$7,0))-F5204*R5204,0)</f>
        <v>5432</v>
      </c>
      <c r="V5204" s="45">
        <f>IF(S5204=1,U5204*(1-Asumsi!$B$10),U5204)</f>
        <v>5432</v>
      </c>
    </row>
    <row r="5205" spans="1:22" x14ac:dyDescent="0.35">
      <c r="A5205" s="43">
        <v>38887</v>
      </c>
      <c r="B5205" s="43" t="s">
        <v>202</v>
      </c>
      <c r="C5205" s="43" t="s">
        <v>910</v>
      </c>
      <c r="D5205" s="44">
        <v>40110</v>
      </c>
      <c r="E5205" s="43">
        <v>25</v>
      </c>
      <c r="F5205" s="43">
        <v>757800</v>
      </c>
      <c r="G5205" s="43">
        <v>0.02</v>
      </c>
      <c r="H5205" s="43">
        <v>15156</v>
      </c>
      <c r="I5205" s="43" t="s">
        <v>76</v>
      </c>
      <c r="J5205" s="43" t="s">
        <v>138</v>
      </c>
      <c r="K5205" s="43">
        <f t="shared" si="648"/>
        <v>2009</v>
      </c>
      <c r="L5205" s="43">
        <f t="shared" si="649"/>
        <v>1</v>
      </c>
      <c r="M5205" s="43">
        <f t="shared" si="650"/>
        <v>0</v>
      </c>
      <c r="N5205" s="43">
        <f t="shared" si="651"/>
        <v>1</v>
      </c>
      <c r="O5205" s="43" t="str">
        <f t="shared" si="652"/>
        <v>B: 1-3%</v>
      </c>
      <c r="P5205" s="45">
        <f t="shared" si="653"/>
        <v>742644</v>
      </c>
      <c r="Q5205" s="45">
        <f>IF(L5205=1,F5205*INDEX(Asumsi!$B$5:$B$7,MATCH(I5205,Asumsi!$A$5:$A$7,0))-H5205,0)</f>
        <v>212184</v>
      </c>
      <c r="R5205" s="46">
        <f>MIN(G5205,INDEX(Asumsi!$C$5:$C$7,MATCH(I5205,Asumsi!$A$5:$A$7,0)))</f>
        <v>0.02</v>
      </c>
      <c r="S5205" s="43">
        <f t="shared" si="654"/>
        <v>0</v>
      </c>
      <c r="T5205" s="45">
        <f t="shared" si="655"/>
        <v>0</v>
      </c>
      <c r="U5205" s="45">
        <f>IF(L5205=1,F5205*INDEX(Asumsi!$B$5:$B$7,MATCH(I5205,Asumsi!$A$5:$A$7,0))-F5205*R5205,0)</f>
        <v>212184</v>
      </c>
      <c r="V5205" s="45">
        <f>IF(S5205=1,U5205*(1-Asumsi!$B$10),U5205)</f>
        <v>212184</v>
      </c>
    </row>
    <row r="5206" spans="1:22" x14ac:dyDescent="0.35">
      <c r="A5206" s="43">
        <v>38914</v>
      </c>
      <c r="B5206" s="43" t="s">
        <v>202</v>
      </c>
      <c r="C5206" s="43" t="s">
        <v>974</v>
      </c>
      <c r="D5206" s="44">
        <v>41059</v>
      </c>
      <c r="E5206" s="43">
        <v>43</v>
      </c>
      <c r="F5206" s="43">
        <v>894240</v>
      </c>
      <c r="G5206" s="43">
        <v>0.08</v>
      </c>
      <c r="H5206" s="43">
        <v>71539</v>
      </c>
      <c r="I5206" s="43" t="s">
        <v>75</v>
      </c>
      <c r="J5206" s="43" t="s">
        <v>144</v>
      </c>
      <c r="K5206" s="43">
        <f t="shared" si="648"/>
        <v>2012</v>
      </c>
      <c r="L5206" s="43">
        <f t="shared" si="649"/>
        <v>1</v>
      </c>
      <c r="M5206" s="43">
        <f t="shared" si="650"/>
        <v>0</v>
      </c>
      <c r="N5206" s="43">
        <f t="shared" si="651"/>
        <v>1</v>
      </c>
      <c r="O5206" s="43" t="str">
        <f t="shared" si="652"/>
        <v>D: 7%+</v>
      </c>
      <c r="P5206" s="45">
        <f t="shared" si="653"/>
        <v>822701</v>
      </c>
      <c r="Q5206" s="45">
        <f>IF(L5206=1,F5206*INDEX(Asumsi!$B$5:$B$7,MATCH(I5206,Asumsi!$A$5:$A$7,0))-H5206,0)</f>
        <v>196733</v>
      </c>
      <c r="R5206" s="46">
        <f>MIN(G5206,INDEX(Asumsi!$C$5:$C$7,MATCH(I5206,Asumsi!$A$5:$A$7,0)))</f>
        <v>0.03</v>
      </c>
      <c r="S5206" s="43">
        <f t="shared" si="654"/>
        <v>1</v>
      </c>
      <c r="T5206" s="45">
        <f t="shared" si="655"/>
        <v>44712</v>
      </c>
      <c r="U5206" s="45">
        <f>IF(L5206=1,F5206*INDEX(Asumsi!$B$5:$B$7,MATCH(I5206,Asumsi!$A$5:$A$7,0))-F5206*R5206,0)</f>
        <v>241444.8</v>
      </c>
      <c r="V5206" s="45">
        <f>IF(S5206=1,U5206*(1-Asumsi!$B$10),U5206)</f>
        <v>229372.55999999997</v>
      </c>
    </row>
    <row r="5207" spans="1:22" x14ac:dyDescent="0.35">
      <c r="A5207" s="43">
        <v>39072</v>
      </c>
      <c r="B5207" s="43" t="s">
        <v>202</v>
      </c>
      <c r="C5207" s="43" t="s">
        <v>968</v>
      </c>
      <c r="D5207" s="44">
        <v>39866</v>
      </c>
      <c r="E5207" s="43">
        <v>50</v>
      </c>
      <c r="F5207" s="43">
        <v>3266740</v>
      </c>
      <c r="G5207" s="43">
        <v>0.08</v>
      </c>
      <c r="H5207" s="43">
        <v>261339</v>
      </c>
      <c r="I5207" s="43" t="s">
        <v>76</v>
      </c>
      <c r="J5207" s="43" t="s">
        <v>147</v>
      </c>
      <c r="K5207" s="43">
        <f t="shared" si="648"/>
        <v>2009</v>
      </c>
      <c r="L5207" s="43">
        <f t="shared" si="649"/>
        <v>1</v>
      </c>
      <c r="M5207" s="43">
        <f t="shared" si="650"/>
        <v>0</v>
      </c>
      <c r="N5207" s="43">
        <f t="shared" si="651"/>
        <v>1</v>
      </c>
      <c r="O5207" s="43" t="str">
        <f t="shared" si="652"/>
        <v>D: 7%+</v>
      </c>
      <c r="P5207" s="45">
        <f t="shared" si="653"/>
        <v>3005401</v>
      </c>
      <c r="Q5207" s="45">
        <f>IF(L5207=1,F5207*INDEX(Asumsi!$B$5:$B$7,MATCH(I5207,Asumsi!$A$5:$A$7,0))-H5207,0)</f>
        <v>718683</v>
      </c>
      <c r="R5207" s="46">
        <f>MIN(G5207,INDEX(Asumsi!$C$5:$C$7,MATCH(I5207,Asumsi!$A$5:$A$7,0)))</f>
        <v>0.05</v>
      </c>
      <c r="S5207" s="43">
        <f t="shared" si="654"/>
        <v>1</v>
      </c>
      <c r="T5207" s="45">
        <f t="shared" si="655"/>
        <v>98002.2</v>
      </c>
      <c r="U5207" s="45">
        <f>IF(L5207=1,F5207*INDEX(Asumsi!$B$5:$B$7,MATCH(I5207,Asumsi!$A$5:$A$7,0))-F5207*R5207,0)</f>
        <v>816685</v>
      </c>
      <c r="V5207" s="45">
        <f>IF(S5207=1,U5207*(1-Asumsi!$B$10),U5207)</f>
        <v>775850.75</v>
      </c>
    </row>
    <row r="5208" spans="1:22" x14ac:dyDescent="0.35">
      <c r="A5208" s="43">
        <v>39652</v>
      </c>
      <c r="B5208" s="43" t="s">
        <v>202</v>
      </c>
      <c r="C5208" s="43" t="s">
        <v>775</v>
      </c>
      <c r="D5208" s="44">
        <v>41033</v>
      </c>
      <c r="E5208" s="43">
        <v>5</v>
      </c>
      <c r="F5208" s="43">
        <v>29220</v>
      </c>
      <c r="G5208" s="43">
        <v>0.03</v>
      </c>
      <c r="H5208" s="43">
        <v>877</v>
      </c>
      <c r="I5208" s="43" t="s">
        <v>76</v>
      </c>
      <c r="J5208" s="43" t="s">
        <v>149</v>
      </c>
      <c r="K5208" s="43">
        <f t="shared" si="648"/>
        <v>2012</v>
      </c>
      <c r="L5208" s="43">
        <f t="shared" si="649"/>
        <v>1</v>
      </c>
      <c r="M5208" s="43">
        <f t="shared" si="650"/>
        <v>0</v>
      </c>
      <c r="N5208" s="43">
        <f t="shared" si="651"/>
        <v>1</v>
      </c>
      <c r="O5208" s="43" t="str">
        <f t="shared" si="652"/>
        <v>B: 1-3%</v>
      </c>
      <c r="P5208" s="45">
        <f t="shared" si="653"/>
        <v>28343</v>
      </c>
      <c r="Q5208" s="45">
        <f>IF(L5208=1,F5208*INDEX(Asumsi!$B$5:$B$7,MATCH(I5208,Asumsi!$A$5:$A$7,0))-H5208,0)</f>
        <v>7889</v>
      </c>
      <c r="R5208" s="46">
        <f>MIN(G5208,INDEX(Asumsi!$C$5:$C$7,MATCH(I5208,Asumsi!$A$5:$A$7,0)))</f>
        <v>0.03</v>
      </c>
      <c r="S5208" s="43">
        <f t="shared" si="654"/>
        <v>0</v>
      </c>
      <c r="T5208" s="45">
        <f t="shared" si="655"/>
        <v>0</v>
      </c>
      <c r="U5208" s="45">
        <f>IF(L5208=1,F5208*INDEX(Asumsi!$B$5:$B$7,MATCH(I5208,Asumsi!$A$5:$A$7,0))-F5208*R5208,0)</f>
        <v>7889.4</v>
      </c>
      <c r="V5208" s="45">
        <f>IF(S5208=1,U5208*(1-Asumsi!$B$10),U5208)</f>
        <v>7889.4</v>
      </c>
    </row>
    <row r="5209" spans="1:22" x14ac:dyDescent="0.35">
      <c r="A5209" s="43">
        <v>39750</v>
      </c>
      <c r="B5209" s="43" t="s">
        <v>202</v>
      </c>
      <c r="C5209" s="43" t="s">
        <v>968</v>
      </c>
      <c r="D5209" s="44">
        <v>39899</v>
      </c>
      <c r="E5209" s="43">
        <v>7</v>
      </c>
      <c r="F5209" s="43">
        <v>281180</v>
      </c>
      <c r="G5209" s="43">
        <v>0.01</v>
      </c>
      <c r="H5209" s="43">
        <v>2812</v>
      </c>
      <c r="I5209" s="43" t="s">
        <v>77</v>
      </c>
      <c r="J5209" s="43" t="s">
        <v>134</v>
      </c>
      <c r="K5209" s="43">
        <f t="shared" si="648"/>
        <v>2009</v>
      </c>
      <c r="L5209" s="43">
        <f t="shared" si="649"/>
        <v>1</v>
      </c>
      <c r="M5209" s="43">
        <f t="shared" si="650"/>
        <v>0</v>
      </c>
      <c r="N5209" s="43">
        <f t="shared" si="651"/>
        <v>1</v>
      </c>
      <c r="O5209" s="43" t="str">
        <f t="shared" si="652"/>
        <v>B: 1-3%</v>
      </c>
      <c r="P5209" s="45">
        <f t="shared" si="653"/>
        <v>278368</v>
      </c>
      <c r="Q5209" s="45">
        <f>IF(L5209=1,F5209*INDEX(Asumsi!$B$5:$B$7,MATCH(I5209,Asumsi!$A$5:$A$7,0))-H5209,0)</f>
        <v>81542</v>
      </c>
      <c r="R5209" s="46">
        <f>MIN(G5209,INDEX(Asumsi!$C$5:$C$7,MATCH(I5209,Asumsi!$A$5:$A$7,0)))</f>
        <v>0.01</v>
      </c>
      <c r="S5209" s="43">
        <f t="shared" si="654"/>
        <v>0</v>
      </c>
      <c r="T5209" s="45">
        <f t="shared" si="655"/>
        <v>0</v>
      </c>
      <c r="U5209" s="45">
        <f>IF(L5209=1,F5209*INDEX(Asumsi!$B$5:$B$7,MATCH(I5209,Asumsi!$A$5:$A$7,0))-F5209*R5209,0)</f>
        <v>81542.2</v>
      </c>
      <c r="V5209" s="45">
        <f>IF(S5209=1,U5209*(1-Asumsi!$B$10),U5209)</f>
        <v>81542.2</v>
      </c>
    </row>
    <row r="5210" spans="1:22" x14ac:dyDescent="0.35">
      <c r="A5210" s="43">
        <v>40006</v>
      </c>
      <c r="B5210" s="43" t="s">
        <v>202</v>
      </c>
      <c r="C5210" s="43" t="s">
        <v>968</v>
      </c>
      <c r="D5210" s="44">
        <v>39979</v>
      </c>
      <c r="E5210" s="43">
        <v>35</v>
      </c>
      <c r="F5210" s="43">
        <v>315980</v>
      </c>
      <c r="G5210" s="43">
        <v>0.03</v>
      </c>
      <c r="H5210" s="43">
        <v>9479</v>
      </c>
      <c r="I5210" s="43" t="s">
        <v>76</v>
      </c>
      <c r="J5210" s="43" t="s">
        <v>138</v>
      </c>
      <c r="K5210" s="43">
        <f t="shared" si="648"/>
        <v>2009</v>
      </c>
      <c r="L5210" s="43">
        <f t="shared" si="649"/>
        <v>1</v>
      </c>
      <c r="M5210" s="43">
        <f t="shared" si="650"/>
        <v>0</v>
      </c>
      <c r="N5210" s="43">
        <f t="shared" si="651"/>
        <v>1</v>
      </c>
      <c r="O5210" s="43" t="str">
        <f t="shared" si="652"/>
        <v>B: 1-3%</v>
      </c>
      <c r="P5210" s="45">
        <f t="shared" si="653"/>
        <v>306501</v>
      </c>
      <c r="Q5210" s="45">
        <f>IF(L5210=1,F5210*INDEX(Asumsi!$B$5:$B$7,MATCH(I5210,Asumsi!$A$5:$A$7,0))-H5210,0)</f>
        <v>85315</v>
      </c>
      <c r="R5210" s="46">
        <f>MIN(G5210,INDEX(Asumsi!$C$5:$C$7,MATCH(I5210,Asumsi!$A$5:$A$7,0)))</f>
        <v>0.03</v>
      </c>
      <c r="S5210" s="43">
        <f t="shared" si="654"/>
        <v>0</v>
      </c>
      <c r="T5210" s="45">
        <f t="shared" si="655"/>
        <v>0</v>
      </c>
      <c r="U5210" s="45">
        <f>IF(L5210=1,F5210*INDEX(Asumsi!$B$5:$B$7,MATCH(I5210,Asumsi!$A$5:$A$7,0))-F5210*R5210,0)</f>
        <v>85314.6</v>
      </c>
      <c r="V5210" s="45">
        <f>IF(S5210=1,U5210*(1-Asumsi!$B$10),U5210)</f>
        <v>85314.6</v>
      </c>
    </row>
    <row r="5211" spans="1:22" x14ac:dyDescent="0.35">
      <c r="A5211" s="43">
        <v>40770</v>
      </c>
      <c r="B5211" s="43" t="s">
        <v>202</v>
      </c>
      <c r="C5211" s="43" t="s">
        <v>975</v>
      </c>
      <c r="D5211" s="44">
        <v>40649</v>
      </c>
      <c r="E5211" s="43">
        <v>19</v>
      </c>
      <c r="F5211" s="43">
        <v>435380</v>
      </c>
      <c r="G5211" s="43">
        <v>0.09</v>
      </c>
      <c r="H5211" s="43">
        <v>39184</v>
      </c>
      <c r="I5211" s="43" t="s">
        <v>76</v>
      </c>
      <c r="J5211" s="43" t="s">
        <v>141</v>
      </c>
      <c r="K5211" s="43">
        <f t="shared" si="648"/>
        <v>2011</v>
      </c>
      <c r="L5211" s="43">
        <f t="shared" si="649"/>
        <v>1</v>
      </c>
      <c r="M5211" s="43">
        <f t="shared" si="650"/>
        <v>0</v>
      </c>
      <c r="N5211" s="43">
        <f t="shared" si="651"/>
        <v>1</v>
      </c>
      <c r="O5211" s="43" t="str">
        <f t="shared" si="652"/>
        <v>D: 7%+</v>
      </c>
      <c r="P5211" s="45">
        <f t="shared" si="653"/>
        <v>396196</v>
      </c>
      <c r="Q5211" s="45">
        <f>IF(L5211=1,F5211*INDEX(Asumsi!$B$5:$B$7,MATCH(I5211,Asumsi!$A$5:$A$7,0))-H5211,0)</f>
        <v>91430</v>
      </c>
      <c r="R5211" s="46">
        <f>MIN(G5211,INDEX(Asumsi!$C$5:$C$7,MATCH(I5211,Asumsi!$A$5:$A$7,0)))</f>
        <v>0.05</v>
      </c>
      <c r="S5211" s="43">
        <f t="shared" si="654"/>
        <v>1</v>
      </c>
      <c r="T5211" s="45">
        <f t="shared" si="655"/>
        <v>17415.199999999997</v>
      </c>
      <c r="U5211" s="45">
        <f>IF(L5211=1,F5211*INDEX(Asumsi!$B$5:$B$7,MATCH(I5211,Asumsi!$A$5:$A$7,0))-F5211*R5211,0)</f>
        <v>108845</v>
      </c>
      <c r="V5211" s="45">
        <f>IF(S5211=1,U5211*(1-Asumsi!$B$10),U5211)</f>
        <v>103402.75</v>
      </c>
    </row>
    <row r="5212" spans="1:22" x14ac:dyDescent="0.35">
      <c r="A5212" s="43">
        <v>40933</v>
      </c>
      <c r="B5212" s="43" t="s">
        <v>202</v>
      </c>
      <c r="C5212" s="43" t="s">
        <v>280</v>
      </c>
      <c r="D5212" s="44">
        <v>41056</v>
      </c>
      <c r="E5212" s="43">
        <v>37</v>
      </c>
      <c r="F5212" s="43">
        <v>190860</v>
      </c>
      <c r="G5212" s="43">
        <v>0.06</v>
      </c>
      <c r="H5212" s="43">
        <v>11452</v>
      </c>
      <c r="I5212" s="43" t="s">
        <v>76</v>
      </c>
      <c r="J5212" s="43" t="s">
        <v>147</v>
      </c>
      <c r="K5212" s="43">
        <f t="shared" si="648"/>
        <v>2012</v>
      </c>
      <c r="L5212" s="43">
        <f t="shared" si="649"/>
        <v>1</v>
      </c>
      <c r="M5212" s="43">
        <f t="shared" si="650"/>
        <v>0</v>
      </c>
      <c r="N5212" s="43">
        <f t="shared" si="651"/>
        <v>1</v>
      </c>
      <c r="O5212" s="43" t="str">
        <f t="shared" si="652"/>
        <v>C: 4-6%</v>
      </c>
      <c r="P5212" s="45">
        <f t="shared" si="653"/>
        <v>179408</v>
      </c>
      <c r="Q5212" s="45">
        <f>IF(L5212=1,F5212*INDEX(Asumsi!$B$5:$B$7,MATCH(I5212,Asumsi!$A$5:$A$7,0))-H5212,0)</f>
        <v>45806</v>
      </c>
      <c r="R5212" s="46">
        <f>MIN(G5212,INDEX(Asumsi!$C$5:$C$7,MATCH(I5212,Asumsi!$A$5:$A$7,0)))</f>
        <v>0.05</v>
      </c>
      <c r="S5212" s="43">
        <f t="shared" si="654"/>
        <v>1</v>
      </c>
      <c r="T5212" s="45">
        <f t="shared" si="655"/>
        <v>1908.599999999999</v>
      </c>
      <c r="U5212" s="45">
        <f>IF(L5212=1,F5212*INDEX(Asumsi!$B$5:$B$7,MATCH(I5212,Asumsi!$A$5:$A$7,0))-F5212*R5212,0)</f>
        <v>47715</v>
      </c>
      <c r="V5212" s="45">
        <f>IF(S5212=1,U5212*(1-Asumsi!$B$10),U5212)</f>
        <v>45329.25</v>
      </c>
    </row>
    <row r="5213" spans="1:22" x14ac:dyDescent="0.35">
      <c r="A5213" s="43">
        <v>42370</v>
      </c>
      <c r="B5213" s="43" t="s">
        <v>202</v>
      </c>
      <c r="C5213" s="43" t="s">
        <v>977</v>
      </c>
      <c r="D5213" s="44">
        <v>40868</v>
      </c>
      <c r="E5213" s="43">
        <v>33</v>
      </c>
      <c r="F5213" s="43">
        <v>250540</v>
      </c>
      <c r="G5213" s="43">
        <v>7.0000000000000007E-2</v>
      </c>
      <c r="H5213" s="43">
        <v>17538</v>
      </c>
      <c r="I5213" s="43" t="s">
        <v>76</v>
      </c>
      <c r="J5213" s="43" t="s">
        <v>138</v>
      </c>
      <c r="K5213" s="43">
        <f t="shared" si="648"/>
        <v>2011</v>
      </c>
      <c r="L5213" s="43">
        <f t="shared" si="649"/>
        <v>1</v>
      </c>
      <c r="M5213" s="43">
        <f t="shared" si="650"/>
        <v>0</v>
      </c>
      <c r="N5213" s="43">
        <f t="shared" si="651"/>
        <v>1</v>
      </c>
      <c r="O5213" s="43" t="str">
        <f t="shared" si="652"/>
        <v>D: 7%+</v>
      </c>
      <c r="P5213" s="45">
        <f t="shared" si="653"/>
        <v>233002</v>
      </c>
      <c r="Q5213" s="45">
        <f>IF(L5213=1,F5213*INDEX(Asumsi!$B$5:$B$7,MATCH(I5213,Asumsi!$A$5:$A$7,0))-H5213,0)</f>
        <v>57624</v>
      </c>
      <c r="R5213" s="46">
        <f>MIN(G5213,INDEX(Asumsi!$C$5:$C$7,MATCH(I5213,Asumsi!$A$5:$A$7,0)))</f>
        <v>0.05</v>
      </c>
      <c r="S5213" s="43">
        <f t="shared" si="654"/>
        <v>1</v>
      </c>
      <c r="T5213" s="45">
        <f t="shared" si="655"/>
        <v>5010.8000000000011</v>
      </c>
      <c r="U5213" s="45">
        <f>IF(L5213=1,F5213*INDEX(Asumsi!$B$5:$B$7,MATCH(I5213,Asumsi!$A$5:$A$7,0))-F5213*R5213,0)</f>
        <v>62635</v>
      </c>
      <c r="V5213" s="45">
        <f>IF(S5213=1,U5213*(1-Asumsi!$B$10),U5213)</f>
        <v>59503.25</v>
      </c>
    </row>
    <row r="5214" spans="1:22" x14ac:dyDescent="0.35">
      <c r="A5214" s="43">
        <v>42436</v>
      </c>
      <c r="B5214" s="43" t="s">
        <v>209</v>
      </c>
      <c r="C5214" s="43" t="s">
        <v>967</v>
      </c>
      <c r="D5214" s="44">
        <v>41130</v>
      </c>
      <c r="E5214" s="43">
        <v>30</v>
      </c>
      <c r="F5214" s="43">
        <v>21989480</v>
      </c>
      <c r="G5214" s="43">
        <v>0.09</v>
      </c>
      <c r="H5214" s="43">
        <v>1979053</v>
      </c>
      <c r="I5214" s="43" t="s">
        <v>77</v>
      </c>
      <c r="J5214" s="43" t="s">
        <v>134</v>
      </c>
      <c r="K5214" s="43">
        <f t="shared" si="648"/>
        <v>2012</v>
      </c>
      <c r="L5214" s="43">
        <f t="shared" si="649"/>
        <v>0</v>
      </c>
      <c r="M5214" s="43">
        <f t="shared" si="650"/>
        <v>1</v>
      </c>
      <c r="N5214" s="43">
        <f t="shared" si="651"/>
        <v>1</v>
      </c>
      <c r="O5214" s="43" t="str">
        <f t="shared" si="652"/>
        <v>D: 7%+</v>
      </c>
      <c r="P5214" s="45">
        <f t="shared" si="653"/>
        <v>0</v>
      </c>
      <c r="Q5214" s="45">
        <f>IF(L5214=1,F5214*INDEX(Asumsi!$B$5:$B$7,MATCH(I5214,Asumsi!$A$5:$A$7,0))-H5214,0)</f>
        <v>0</v>
      </c>
      <c r="R5214" s="46">
        <f>MIN(G5214,INDEX(Asumsi!$C$5:$C$7,MATCH(I5214,Asumsi!$A$5:$A$7,0)))</f>
        <v>0.05</v>
      </c>
      <c r="S5214" s="43">
        <f t="shared" si="654"/>
        <v>1</v>
      </c>
      <c r="T5214" s="45">
        <f t="shared" si="655"/>
        <v>0</v>
      </c>
      <c r="U5214" s="45">
        <f>IF(L5214=1,F5214*INDEX(Asumsi!$B$5:$B$7,MATCH(I5214,Asumsi!$A$5:$A$7,0))-F5214*R5214,0)</f>
        <v>0</v>
      </c>
      <c r="V5214" s="45">
        <f>IF(S5214=1,U5214*(1-Asumsi!$B$10),U5214)</f>
        <v>0</v>
      </c>
    </row>
    <row r="5215" spans="1:22" x14ac:dyDescent="0.35">
      <c r="A5215" s="43">
        <v>42855</v>
      </c>
      <c r="B5215" s="43" t="s">
        <v>202</v>
      </c>
      <c r="C5215" s="43" t="s">
        <v>965</v>
      </c>
      <c r="D5215" s="44">
        <v>40732</v>
      </c>
      <c r="E5215" s="43">
        <v>17</v>
      </c>
      <c r="F5215" s="43">
        <v>270760</v>
      </c>
      <c r="G5215" s="43">
        <v>0.05</v>
      </c>
      <c r="H5215" s="43">
        <v>13538</v>
      </c>
      <c r="I5215" s="43" t="s">
        <v>76</v>
      </c>
      <c r="J5215" s="43" t="s">
        <v>140</v>
      </c>
      <c r="K5215" s="43">
        <f t="shared" si="648"/>
        <v>2011</v>
      </c>
      <c r="L5215" s="43">
        <f t="shared" si="649"/>
        <v>1</v>
      </c>
      <c r="M5215" s="43">
        <f t="shared" si="650"/>
        <v>0</v>
      </c>
      <c r="N5215" s="43">
        <f t="shared" si="651"/>
        <v>1</v>
      </c>
      <c r="O5215" s="43" t="str">
        <f t="shared" si="652"/>
        <v>C: 4-6%</v>
      </c>
      <c r="P5215" s="45">
        <f t="shared" si="653"/>
        <v>257222</v>
      </c>
      <c r="Q5215" s="45">
        <f>IF(L5215=1,F5215*INDEX(Asumsi!$B$5:$B$7,MATCH(I5215,Asumsi!$A$5:$A$7,0))-H5215,0)</f>
        <v>67690</v>
      </c>
      <c r="R5215" s="46">
        <f>MIN(G5215,INDEX(Asumsi!$C$5:$C$7,MATCH(I5215,Asumsi!$A$5:$A$7,0)))</f>
        <v>0.05</v>
      </c>
      <c r="S5215" s="43">
        <f t="shared" si="654"/>
        <v>0</v>
      </c>
      <c r="T5215" s="45">
        <f t="shared" si="655"/>
        <v>0</v>
      </c>
      <c r="U5215" s="45">
        <f>IF(L5215=1,F5215*INDEX(Asumsi!$B$5:$B$7,MATCH(I5215,Asumsi!$A$5:$A$7,0))-F5215*R5215,0)</f>
        <v>67690</v>
      </c>
      <c r="V5215" s="45">
        <f>IF(S5215=1,U5215*(1-Asumsi!$B$10),U5215)</f>
        <v>67690</v>
      </c>
    </row>
    <row r="5216" spans="1:22" x14ac:dyDescent="0.35">
      <c r="A5216" s="43">
        <v>43686</v>
      </c>
      <c r="B5216" s="43" t="s">
        <v>202</v>
      </c>
      <c r="C5216" s="43" t="s">
        <v>970</v>
      </c>
      <c r="D5216" s="44">
        <v>40670</v>
      </c>
      <c r="E5216" s="43">
        <v>16</v>
      </c>
      <c r="F5216" s="43">
        <v>2627280</v>
      </c>
      <c r="G5216" s="43">
        <v>0.05</v>
      </c>
      <c r="H5216" s="43">
        <v>131364</v>
      </c>
      <c r="I5216" s="43" t="s">
        <v>77</v>
      </c>
      <c r="J5216" s="43" t="s">
        <v>142</v>
      </c>
      <c r="K5216" s="43">
        <f t="shared" si="648"/>
        <v>2011</v>
      </c>
      <c r="L5216" s="43">
        <f t="shared" si="649"/>
        <v>1</v>
      </c>
      <c r="M5216" s="43">
        <f t="shared" si="650"/>
        <v>0</v>
      </c>
      <c r="N5216" s="43">
        <f t="shared" si="651"/>
        <v>1</v>
      </c>
      <c r="O5216" s="43" t="str">
        <f t="shared" si="652"/>
        <v>C: 4-6%</v>
      </c>
      <c r="P5216" s="45">
        <f t="shared" si="653"/>
        <v>2495916</v>
      </c>
      <c r="Q5216" s="45">
        <f>IF(L5216=1,F5216*INDEX(Asumsi!$B$5:$B$7,MATCH(I5216,Asumsi!$A$5:$A$7,0))-H5216,0)</f>
        <v>656820</v>
      </c>
      <c r="R5216" s="46">
        <f>MIN(G5216,INDEX(Asumsi!$C$5:$C$7,MATCH(I5216,Asumsi!$A$5:$A$7,0)))</f>
        <v>0.05</v>
      </c>
      <c r="S5216" s="43">
        <f t="shared" si="654"/>
        <v>0</v>
      </c>
      <c r="T5216" s="45">
        <f t="shared" si="655"/>
        <v>0</v>
      </c>
      <c r="U5216" s="45">
        <f>IF(L5216=1,F5216*INDEX(Asumsi!$B$5:$B$7,MATCH(I5216,Asumsi!$A$5:$A$7,0))-F5216*R5216,0)</f>
        <v>656820</v>
      </c>
      <c r="V5216" s="45">
        <f>IF(S5216=1,U5216*(1-Asumsi!$B$10),U5216)</f>
        <v>656820</v>
      </c>
    </row>
    <row r="5217" spans="1:22" x14ac:dyDescent="0.35">
      <c r="A5217" s="43">
        <v>44295</v>
      </c>
      <c r="B5217" s="43" t="s">
        <v>202</v>
      </c>
      <c r="C5217" s="43" t="s">
        <v>971</v>
      </c>
      <c r="D5217" s="44">
        <v>40201</v>
      </c>
      <c r="E5217" s="43">
        <v>47</v>
      </c>
      <c r="F5217" s="43">
        <v>9049814</v>
      </c>
      <c r="G5217" s="43">
        <v>7.0000000000000007E-2</v>
      </c>
      <c r="H5217" s="43">
        <v>633487</v>
      </c>
      <c r="I5217" s="43" t="s">
        <v>77</v>
      </c>
      <c r="J5217" s="43" t="s">
        <v>137</v>
      </c>
      <c r="K5217" s="43">
        <f t="shared" si="648"/>
        <v>2010</v>
      </c>
      <c r="L5217" s="43">
        <f t="shared" si="649"/>
        <v>1</v>
      </c>
      <c r="M5217" s="43">
        <f t="shared" si="650"/>
        <v>0</v>
      </c>
      <c r="N5217" s="43">
        <f t="shared" si="651"/>
        <v>1</v>
      </c>
      <c r="O5217" s="43" t="str">
        <f t="shared" si="652"/>
        <v>D: 7%+</v>
      </c>
      <c r="P5217" s="45">
        <f t="shared" si="653"/>
        <v>8416327</v>
      </c>
      <c r="Q5217" s="45">
        <f>IF(L5217=1,F5217*INDEX(Asumsi!$B$5:$B$7,MATCH(I5217,Asumsi!$A$5:$A$7,0))-H5217,0)</f>
        <v>2081457.1999999997</v>
      </c>
      <c r="R5217" s="46">
        <f>MIN(G5217,INDEX(Asumsi!$C$5:$C$7,MATCH(I5217,Asumsi!$A$5:$A$7,0)))</f>
        <v>0.05</v>
      </c>
      <c r="S5217" s="43">
        <f t="shared" si="654"/>
        <v>1</v>
      </c>
      <c r="T5217" s="45">
        <f t="shared" si="655"/>
        <v>180996.28000000003</v>
      </c>
      <c r="U5217" s="45">
        <f>IF(L5217=1,F5217*INDEX(Asumsi!$B$5:$B$7,MATCH(I5217,Asumsi!$A$5:$A$7,0))-F5217*R5217,0)</f>
        <v>2262453.4999999995</v>
      </c>
      <c r="V5217" s="45">
        <f>IF(S5217=1,U5217*(1-Asumsi!$B$10),U5217)</f>
        <v>2149330.8249999993</v>
      </c>
    </row>
    <row r="5218" spans="1:22" x14ac:dyDescent="0.35">
      <c r="A5218" s="43">
        <v>44869</v>
      </c>
      <c r="B5218" s="43" t="s">
        <v>209</v>
      </c>
      <c r="C5218" s="43" t="s">
        <v>965</v>
      </c>
      <c r="D5218" s="44">
        <v>41143</v>
      </c>
      <c r="E5218" s="43">
        <v>43</v>
      </c>
      <c r="F5218" s="43">
        <v>566360</v>
      </c>
      <c r="G5218" s="43">
        <v>0.03</v>
      </c>
      <c r="H5218" s="43">
        <v>16991</v>
      </c>
      <c r="I5218" s="43" t="s">
        <v>76</v>
      </c>
      <c r="J5218" s="43" t="s">
        <v>145</v>
      </c>
      <c r="K5218" s="43">
        <f t="shared" si="648"/>
        <v>2012</v>
      </c>
      <c r="L5218" s="43">
        <f t="shared" si="649"/>
        <v>0</v>
      </c>
      <c r="M5218" s="43">
        <f t="shared" si="650"/>
        <v>1</v>
      </c>
      <c r="N5218" s="43">
        <f t="shared" si="651"/>
        <v>1</v>
      </c>
      <c r="O5218" s="43" t="str">
        <f t="shared" si="652"/>
        <v>B: 1-3%</v>
      </c>
      <c r="P5218" s="45">
        <f t="shared" si="653"/>
        <v>0</v>
      </c>
      <c r="Q5218" s="45">
        <f>IF(L5218=1,F5218*INDEX(Asumsi!$B$5:$B$7,MATCH(I5218,Asumsi!$A$5:$A$7,0))-H5218,0)</f>
        <v>0</v>
      </c>
      <c r="R5218" s="46">
        <f>MIN(G5218,INDEX(Asumsi!$C$5:$C$7,MATCH(I5218,Asumsi!$A$5:$A$7,0)))</f>
        <v>0.03</v>
      </c>
      <c r="S5218" s="43">
        <f t="shared" si="654"/>
        <v>0</v>
      </c>
      <c r="T5218" s="45">
        <f t="shared" si="655"/>
        <v>0</v>
      </c>
      <c r="U5218" s="45">
        <f>IF(L5218=1,F5218*INDEX(Asumsi!$B$5:$B$7,MATCH(I5218,Asumsi!$A$5:$A$7,0))-F5218*R5218,0)</f>
        <v>0</v>
      </c>
      <c r="V5218" s="45">
        <f>IF(S5218=1,U5218*(1-Asumsi!$B$10),U5218)</f>
        <v>0</v>
      </c>
    </row>
    <row r="5219" spans="1:22" x14ac:dyDescent="0.35">
      <c r="A5219" s="43">
        <v>45511</v>
      </c>
      <c r="B5219" s="43" t="s">
        <v>202</v>
      </c>
      <c r="C5219" s="43" t="s">
        <v>965</v>
      </c>
      <c r="D5219" s="44">
        <v>40411</v>
      </c>
      <c r="E5219" s="43">
        <v>31</v>
      </c>
      <c r="F5219" s="43">
        <v>1902620</v>
      </c>
      <c r="G5219" s="43">
        <v>0.08</v>
      </c>
      <c r="H5219" s="43">
        <v>152210</v>
      </c>
      <c r="I5219" s="43" t="s">
        <v>75</v>
      </c>
      <c r="J5219" s="43" t="s">
        <v>136</v>
      </c>
      <c r="K5219" s="43">
        <f t="shared" si="648"/>
        <v>2010</v>
      </c>
      <c r="L5219" s="43">
        <f t="shared" si="649"/>
        <v>1</v>
      </c>
      <c r="M5219" s="43">
        <f t="shared" si="650"/>
        <v>0</v>
      </c>
      <c r="N5219" s="43">
        <f t="shared" si="651"/>
        <v>1</v>
      </c>
      <c r="O5219" s="43" t="str">
        <f t="shared" si="652"/>
        <v>D: 7%+</v>
      </c>
      <c r="P5219" s="45">
        <f t="shared" si="653"/>
        <v>1750410</v>
      </c>
      <c r="Q5219" s="45">
        <f>IF(L5219=1,F5219*INDEX(Asumsi!$B$5:$B$7,MATCH(I5219,Asumsi!$A$5:$A$7,0))-H5219,0)</f>
        <v>418576</v>
      </c>
      <c r="R5219" s="46">
        <f>MIN(G5219,INDEX(Asumsi!$C$5:$C$7,MATCH(I5219,Asumsi!$A$5:$A$7,0)))</f>
        <v>0.03</v>
      </c>
      <c r="S5219" s="43">
        <f t="shared" si="654"/>
        <v>1</v>
      </c>
      <c r="T5219" s="45">
        <f t="shared" si="655"/>
        <v>95131</v>
      </c>
      <c r="U5219" s="45">
        <f>IF(L5219=1,F5219*INDEX(Asumsi!$B$5:$B$7,MATCH(I5219,Asumsi!$A$5:$A$7,0))-F5219*R5219,0)</f>
        <v>513707.4</v>
      </c>
      <c r="V5219" s="45">
        <f>IF(S5219=1,U5219*(1-Asumsi!$B$10),U5219)</f>
        <v>488022.03</v>
      </c>
    </row>
    <row r="5220" spans="1:22" x14ac:dyDescent="0.35">
      <c r="A5220" s="43">
        <v>46469</v>
      </c>
      <c r="B5220" s="43" t="s">
        <v>202</v>
      </c>
      <c r="C5220" s="43" t="s">
        <v>968</v>
      </c>
      <c r="D5220" s="44">
        <v>40041</v>
      </c>
      <c r="E5220" s="43">
        <v>17</v>
      </c>
      <c r="F5220" s="43">
        <v>2421440</v>
      </c>
      <c r="G5220" s="43">
        <v>0.05</v>
      </c>
      <c r="H5220" s="43">
        <v>121072</v>
      </c>
      <c r="I5220" s="43" t="s">
        <v>75</v>
      </c>
      <c r="J5220" s="43" t="s">
        <v>135</v>
      </c>
      <c r="K5220" s="43">
        <f t="shared" si="648"/>
        <v>2009</v>
      </c>
      <c r="L5220" s="43">
        <f t="shared" si="649"/>
        <v>1</v>
      </c>
      <c r="M5220" s="43">
        <f t="shared" si="650"/>
        <v>0</v>
      </c>
      <c r="N5220" s="43">
        <f t="shared" si="651"/>
        <v>1</v>
      </c>
      <c r="O5220" s="43" t="str">
        <f t="shared" si="652"/>
        <v>C: 4-6%</v>
      </c>
      <c r="P5220" s="45">
        <f t="shared" si="653"/>
        <v>2300368</v>
      </c>
      <c r="Q5220" s="45">
        <f>IF(L5220=1,F5220*INDEX(Asumsi!$B$5:$B$7,MATCH(I5220,Asumsi!$A$5:$A$7,0))-H5220,0)</f>
        <v>605360</v>
      </c>
      <c r="R5220" s="46">
        <f>MIN(G5220,INDEX(Asumsi!$C$5:$C$7,MATCH(I5220,Asumsi!$A$5:$A$7,0)))</f>
        <v>0.03</v>
      </c>
      <c r="S5220" s="43">
        <f t="shared" si="654"/>
        <v>1</v>
      </c>
      <c r="T5220" s="45">
        <f t="shared" si="655"/>
        <v>48428.80000000001</v>
      </c>
      <c r="U5220" s="45">
        <f>IF(L5220=1,F5220*INDEX(Asumsi!$B$5:$B$7,MATCH(I5220,Asumsi!$A$5:$A$7,0))-F5220*R5220,0)</f>
        <v>653788.80000000005</v>
      </c>
      <c r="V5220" s="45">
        <f>IF(S5220=1,U5220*(1-Asumsi!$B$10),U5220)</f>
        <v>621099.36</v>
      </c>
    </row>
    <row r="5221" spans="1:22" x14ac:dyDescent="0.35">
      <c r="A5221" s="43">
        <v>47207</v>
      </c>
      <c r="B5221" s="43" t="s">
        <v>202</v>
      </c>
      <c r="C5221" s="43" t="s">
        <v>402</v>
      </c>
      <c r="D5221" s="44">
        <v>40165</v>
      </c>
      <c r="E5221" s="43">
        <v>15</v>
      </c>
      <c r="F5221" s="43">
        <v>875740</v>
      </c>
      <c r="G5221" s="43">
        <v>0.09</v>
      </c>
      <c r="H5221" s="43">
        <v>78817</v>
      </c>
      <c r="I5221" s="43" t="s">
        <v>77</v>
      </c>
      <c r="J5221" s="43" t="s">
        <v>142</v>
      </c>
      <c r="K5221" s="43">
        <f t="shared" si="648"/>
        <v>2009</v>
      </c>
      <c r="L5221" s="43">
        <f t="shared" si="649"/>
        <v>1</v>
      </c>
      <c r="M5221" s="43">
        <f t="shared" si="650"/>
        <v>0</v>
      </c>
      <c r="N5221" s="43">
        <f t="shared" si="651"/>
        <v>1</v>
      </c>
      <c r="O5221" s="43" t="str">
        <f t="shared" si="652"/>
        <v>D: 7%+</v>
      </c>
      <c r="P5221" s="45">
        <f t="shared" si="653"/>
        <v>796923</v>
      </c>
      <c r="Q5221" s="45">
        <f>IF(L5221=1,F5221*INDEX(Asumsi!$B$5:$B$7,MATCH(I5221,Asumsi!$A$5:$A$7,0))-H5221,0)</f>
        <v>183905</v>
      </c>
      <c r="R5221" s="46">
        <f>MIN(G5221,INDEX(Asumsi!$C$5:$C$7,MATCH(I5221,Asumsi!$A$5:$A$7,0)))</f>
        <v>0.05</v>
      </c>
      <c r="S5221" s="43">
        <f t="shared" si="654"/>
        <v>1</v>
      </c>
      <c r="T5221" s="45">
        <f t="shared" si="655"/>
        <v>35029.599999999991</v>
      </c>
      <c r="U5221" s="45">
        <f>IF(L5221=1,F5221*INDEX(Asumsi!$B$5:$B$7,MATCH(I5221,Asumsi!$A$5:$A$7,0))-F5221*R5221,0)</f>
        <v>218935</v>
      </c>
      <c r="V5221" s="45">
        <f>IF(S5221=1,U5221*(1-Asumsi!$B$10),U5221)</f>
        <v>207988.25</v>
      </c>
    </row>
    <row r="5222" spans="1:22" x14ac:dyDescent="0.35">
      <c r="A5222" s="43">
        <v>48801</v>
      </c>
      <c r="B5222" s="43" t="s">
        <v>202</v>
      </c>
      <c r="C5222" s="43" t="s">
        <v>975</v>
      </c>
      <c r="D5222" s="44">
        <v>41195</v>
      </c>
      <c r="E5222" s="43">
        <v>43</v>
      </c>
      <c r="F5222" s="43">
        <v>4775220</v>
      </c>
      <c r="G5222" s="43">
        <v>0.01</v>
      </c>
      <c r="H5222" s="43">
        <v>47752</v>
      </c>
      <c r="I5222" s="43" t="s">
        <v>75</v>
      </c>
      <c r="J5222" s="43" t="s">
        <v>144</v>
      </c>
      <c r="K5222" s="43">
        <f t="shared" si="648"/>
        <v>2012</v>
      </c>
      <c r="L5222" s="43">
        <f t="shared" si="649"/>
        <v>1</v>
      </c>
      <c r="M5222" s="43">
        <f t="shared" si="650"/>
        <v>0</v>
      </c>
      <c r="N5222" s="43">
        <f t="shared" si="651"/>
        <v>1</v>
      </c>
      <c r="O5222" s="43" t="str">
        <f t="shared" si="652"/>
        <v>B: 1-3%</v>
      </c>
      <c r="P5222" s="45">
        <f t="shared" si="653"/>
        <v>4727468</v>
      </c>
      <c r="Q5222" s="45">
        <f>IF(L5222=1,F5222*INDEX(Asumsi!$B$5:$B$7,MATCH(I5222,Asumsi!$A$5:$A$7,0))-H5222,0)</f>
        <v>1384814</v>
      </c>
      <c r="R5222" s="46">
        <f>MIN(G5222,INDEX(Asumsi!$C$5:$C$7,MATCH(I5222,Asumsi!$A$5:$A$7,0)))</f>
        <v>0.01</v>
      </c>
      <c r="S5222" s="43">
        <f t="shared" si="654"/>
        <v>0</v>
      </c>
      <c r="T5222" s="45">
        <f t="shared" si="655"/>
        <v>0</v>
      </c>
      <c r="U5222" s="45">
        <f>IF(L5222=1,F5222*INDEX(Asumsi!$B$5:$B$7,MATCH(I5222,Asumsi!$A$5:$A$7,0))-F5222*R5222,0)</f>
        <v>1384813.8</v>
      </c>
      <c r="V5222" s="45">
        <f>IF(S5222=1,U5222*(1-Asumsi!$B$10),U5222)</f>
        <v>1384813.8</v>
      </c>
    </row>
    <row r="5223" spans="1:22" x14ac:dyDescent="0.35">
      <c r="A5223" s="43">
        <v>49954</v>
      </c>
      <c r="B5223" s="43" t="s">
        <v>202</v>
      </c>
      <c r="C5223" s="43" t="s">
        <v>973</v>
      </c>
      <c r="D5223" s="44">
        <v>40966</v>
      </c>
      <c r="E5223" s="43">
        <v>36</v>
      </c>
      <c r="F5223" s="43">
        <v>3842255</v>
      </c>
      <c r="G5223" s="43">
        <v>0.08</v>
      </c>
      <c r="H5223" s="43">
        <v>307380</v>
      </c>
      <c r="I5223" s="43" t="s">
        <v>77</v>
      </c>
      <c r="J5223" s="43" t="s">
        <v>137</v>
      </c>
      <c r="K5223" s="43">
        <f t="shared" si="648"/>
        <v>2012</v>
      </c>
      <c r="L5223" s="43">
        <f t="shared" si="649"/>
        <v>1</v>
      </c>
      <c r="M5223" s="43">
        <f t="shared" si="650"/>
        <v>0</v>
      </c>
      <c r="N5223" s="43">
        <f t="shared" si="651"/>
        <v>1</v>
      </c>
      <c r="O5223" s="43" t="str">
        <f t="shared" si="652"/>
        <v>D: 7%+</v>
      </c>
      <c r="P5223" s="45">
        <f t="shared" si="653"/>
        <v>3534875</v>
      </c>
      <c r="Q5223" s="45">
        <f>IF(L5223=1,F5223*INDEX(Asumsi!$B$5:$B$7,MATCH(I5223,Asumsi!$A$5:$A$7,0))-H5223,0)</f>
        <v>845296.5</v>
      </c>
      <c r="R5223" s="46">
        <f>MIN(G5223,INDEX(Asumsi!$C$5:$C$7,MATCH(I5223,Asumsi!$A$5:$A$7,0)))</f>
        <v>0.05</v>
      </c>
      <c r="S5223" s="43">
        <f t="shared" si="654"/>
        <v>1</v>
      </c>
      <c r="T5223" s="45">
        <f t="shared" si="655"/>
        <v>115267.65</v>
      </c>
      <c r="U5223" s="45">
        <f>IF(L5223=1,F5223*INDEX(Asumsi!$B$5:$B$7,MATCH(I5223,Asumsi!$A$5:$A$7,0))-F5223*R5223,0)</f>
        <v>960563.75</v>
      </c>
      <c r="V5223" s="45">
        <f>IF(S5223=1,U5223*(1-Asumsi!$B$10),U5223)</f>
        <v>912535.5625</v>
      </c>
    </row>
    <row r="5224" spans="1:22" x14ac:dyDescent="0.35">
      <c r="A5224" s="43">
        <v>50563</v>
      </c>
      <c r="B5224" s="43" t="s">
        <v>202</v>
      </c>
      <c r="C5224" s="43" t="s">
        <v>972</v>
      </c>
      <c r="D5224" s="44">
        <v>40740</v>
      </c>
      <c r="E5224" s="43">
        <v>2</v>
      </c>
      <c r="F5224" s="43">
        <v>846080</v>
      </c>
      <c r="G5224" s="43">
        <v>0.05</v>
      </c>
      <c r="H5224" s="43">
        <v>42304</v>
      </c>
      <c r="I5224" s="43" t="s">
        <v>76</v>
      </c>
      <c r="J5224" s="43" t="s">
        <v>140</v>
      </c>
      <c r="K5224" s="43">
        <f t="shared" si="648"/>
        <v>2011</v>
      </c>
      <c r="L5224" s="43">
        <f t="shared" si="649"/>
        <v>1</v>
      </c>
      <c r="M5224" s="43">
        <f t="shared" si="650"/>
        <v>0</v>
      </c>
      <c r="N5224" s="43">
        <f t="shared" si="651"/>
        <v>1</v>
      </c>
      <c r="O5224" s="43" t="str">
        <f t="shared" si="652"/>
        <v>C: 4-6%</v>
      </c>
      <c r="P5224" s="45">
        <f t="shared" si="653"/>
        <v>803776</v>
      </c>
      <c r="Q5224" s="45">
        <f>IF(L5224=1,F5224*INDEX(Asumsi!$B$5:$B$7,MATCH(I5224,Asumsi!$A$5:$A$7,0))-H5224,0)</f>
        <v>211520</v>
      </c>
      <c r="R5224" s="46">
        <f>MIN(G5224,INDEX(Asumsi!$C$5:$C$7,MATCH(I5224,Asumsi!$A$5:$A$7,0)))</f>
        <v>0.05</v>
      </c>
      <c r="S5224" s="43">
        <f t="shared" si="654"/>
        <v>0</v>
      </c>
      <c r="T5224" s="45">
        <f t="shared" si="655"/>
        <v>0</v>
      </c>
      <c r="U5224" s="45">
        <f>IF(L5224=1,F5224*INDEX(Asumsi!$B$5:$B$7,MATCH(I5224,Asumsi!$A$5:$A$7,0))-F5224*R5224,0)</f>
        <v>211520</v>
      </c>
      <c r="V5224" s="45">
        <f>IF(S5224=1,U5224*(1-Asumsi!$B$10),U5224)</f>
        <v>211520</v>
      </c>
    </row>
    <row r="5225" spans="1:22" x14ac:dyDescent="0.35">
      <c r="A5225" s="43">
        <v>50882</v>
      </c>
      <c r="B5225" s="43" t="s">
        <v>202</v>
      </c>
      <c r="C5225" s="43" t="s">
        <v>910</v>
      </c>
      <c r="D5225" s="44">
        <v>40421</v>
      </c>
      <c r="E5225" s="43">
        <v>37</v>
      </c>
      <c r="F5225" s="43">
        <v>733680</v>
      </c>
      <c r="G5225" s="43">
        <v>0.08</v>
      </c>
      <c r="H5225" s="43">
        <v>58694</v>
      </c>
      <c r="I5225" s="43" t="s">
        <v>76</v>
      </c>
      <c r="J5225" s="43" t="s">
        <v>148</v>
      </c>
      <c r="K5225" s="43">
        <f t="shared" si="648"/>
        <v>2010</v>
      </c>
      <c r="L5225" s="43">
        <f t="shared" si="649"/>
        <v>1</v>
      </c>
      <c r="M5225" s="43">
        <f t="shared" si="650"/>
        <v>0</v>
      </c>
      <c r="N5225" s="43">
        <f t="shared" si="651"/>
        <v>1</v>
      </c>
      <c r="O5225" s="43" t="str">
        <f t="shared" si="652"/>
        <v>D: 7%+</v>
      </c>
      <c r="P5225" s="45">
        <f t="shared" si="653"/>
        <v>674986</v>
      </c>
      <c r="Q5225" s="45">
        <f>IF(L5225=1,F5225*INDEX(Asumsi!$B$5:$B$7,MATCH(I5225,Asumsi!$A$5:$A$7,0))-H5225,0)</f>
        <v>161410</v>
      </c>
      <c r="R5225" s="46">
        <f>MIN(G5225,INDEX(Asumsi!$C$5:$C$7,MATCH(I5225,Asumsi!$A$5:$A$7,0)))</f>
        <v>0.05</v>
      </c>
      <c r="S5225" s="43">
        <f t="shared" si="654"/>
        <v>1</v>
      </c>
      <c r="T5225" s="45">
        <f t="shared" si="655"/>
        <v>22010.399999999998</v>
      </c>
      <c r="U5225" s="45">
        <f>IF(L5225=1,F5225*INDEX(Asumsi!$B$5:$B$7,MATCH(I5225,Asumsi!$A$5:$A$7,0))-F5225*R5225,0)</f>
        <v>183420</v>
      </c>
      <c r="V5225" s="45">
        <f>IF(S5225=1,U5225*(1-Asumsi!$B$10),U5225)</f>
        <v>174249</v>
      </c>
    </row>
    <row r="5226" spans="1:22" x14ac:dyDescent="0.35">
      <c r="A5226" s="43">
        <v>51553</v>
      </c>
      <c r="B5226" s="43" t="s">
        <v>209</v>
      </c>
      <c r="C5226" s="43" t="s">
        <v>976</v>
      </c>
      <c r="D5226" s="44">
        <v>40874</v>
      </c>
      <c r="E5226" s="43">
        <v>3</v>
      </c>
      <c r="F5226" s="43">
        <v>42733020</v>
      </c>
      <c r="G5226" s="43">
        <v>0</v>
      </c>
      <c r="H5226" s="43">
        <v>0</v>
      </c>
      <c r="I5226" s="43" t="s">
        <v>77</v>
      </c>
      <c r="J5226" s="43" t="s">
        <v>134</v>
      </c>
      <c r="K5226" s="43">
        <f t="shared" si="648"/>
        <v>2011</v>
      </c>
      <c r="L5226" s="43">
        <f t="shared" si="649"/>
        <v>0</v>
      </c>
      <c r="M5226" s="43">
        <f t="shared" si="650"/>
        <v>1</v>
      </c>
      <c r="N5226" s="43">
        <f t="shared" si="651"/>
        <v>1</v>
      </c>
      <c r="O5226" s="43" t="str">
        <f t="shared" si="652"/>
        <v>A: 0%</v>
      </c>
      <c r="P5226" s="45">
        <f t="shared" si="653"/>
        <v>0</v>
      </c>
      <c r="Q5226" s="45">
        <f>IF(L5226=1,F5226*INDEX(Asumsi!$B$5:$B$7,MATCH(I5226,Asumsi!$A$5:$A$7,0))-H5226,0)</f>
        <v>0</v>
      </c>
      <c r="R5226" s="46">
        <f>MIN(G5226,INDEX(Asumsi!$C$5:$C$7,MATCH(I5226,Asumsi!$A$5:$A$7,0)))</f>
        <v>0</v>
      </c>
      <c r="S5226" s="43">
        <f t="shared" si="654"/>
        <v>0</v>
      </c>
      <c r="T5226" s="45">
        <f t="shared" si="655"/>
        <v>0</v>
      </c>
      <c r="U5226" s="45">
        <f>IF(L5226=1,F5226*INDEX(Asumsi!$B$5:$B$7,MATCH(I5226,Asumsi!$A$5:$A$7,0))-F5226*R5226,0)</f>
        <v>0</v>
      </c>
      <c r="V5226" s="45">
        <f>IF(S5226=1,U5226*(1-Asumsi!$B$10),U5226)</f>
        <v>0</v>
      </c>
    </row>
    <row r="5227" spans="1:22" x14ac:dyDescent="0.35">
      <c r="A5227" s="43">
        <v>52199</v>
      </c>
      <c r="B5227" s="43" t="s">
        <v>202</v>
      </c>
      <c r="C5227" s="43" t="s">
        <v>968</v>
      </c>
      <c r="D5227" s="44">
        <v>40569</v>
      </c>
      <c r="E5227" s="43">
        <v>19</v>
      </c>
      <c r="F5227" s="43">
        <v>184480</v>
      </c>
      <c r="G5227" s="43">
        <v>0.05</v>
      </c>
      <c r="H5227" s="43">
        <v>9224</v>
      </c>
      <c r="I5227" s="43" t="s">
        <v>76</v>
      </c>
      <c r="J5227" s="43" t="s">
        <v>138</v>
      </c>
      <c r="K5227" s="43">
        <f t="shared" si="648"/>
        <v>2011</v>
      </c>
      <c r="L5227" s="43">
        <f t="shared" si="649"/>
        <v>1</v>
      </c>
      <c r="M5227" s="43">
        <f t="shared" si="650"/>
        <v>0</v>
      </c>
      <c r="N5227" s="43">
        <f t="shared" si="651"/>
        <v>1</v>
      </c>
      <c r="O5227" s="43" t="str">
        <f t="shared" si="652"/>
        <v>C: 4-6%</v>
      </c>
      <c r="P5227" s="45">
        <f t="shared" si="653"/>
        <v>175256</v>
      </c>
      <c r="Q5227" s="45">
        <f>IF(L5227=1,F5227*INDEX(Asumsi!$B$5:$B$7,MATCH(I5227,Asumsi!$A$5:$A$7,0))-H5227,0)</f>
        <v>46120</v>
      </c>
      <c r="R5227" s="46">
        <f>MIN(G5227,INDEX(Asumsi!$C$5:$C$7,MATCH(I5227,Asumsi!$A$5:$A$7,0)))</f>
        <v>0.05</v>
      </c>
      <c r="S5227" s="43">
        <f t="shared" si="654"/>
        <v>0</v>
      </c>
      <c r="T5227" s="45">
        <f t="shared" si="655"/>
        <v>0</v>
      </c>
      <c r="U5227" s="45">
        <f>IF(L5227=1,F5227*INDEX(Asumsi!$B$5:$B$7,MATCH(I5227,Asumsi!$A$5:$A$7,0))-F5227*R5227,0)</f>
        <v>46120</v>
      </c>
      <c r="V5227" s="45">
        <f>IF(S5227=1,U5227*(1-Asumsi!$B$10),U5227)</f>
        <v>46120</v>
      </c>
    </row>
    <row r="5228" spans="1:22" x14ac:dyDescent="0.35">
      <c r="A5228" s="43">
        <v>52293</v>
      </c>
      <c r="B5228" s="43" t="s">
        <v>202</v>
      </c>
      <c r="C5228" s="43" t="s">
        <v>402</v>
      </c>
      <c r="D5228" s="44">
        <v>40648</v>
      </c>
      <c r="E5228" s="43">
        <v>4</v>
      </c>
      <c r="F5228" s="43">
        <v>62280</v>
      </c>
      <c r="G5228" s="43">
        <v>0.08</v>
      </c>
      <c r="H5228" s="43">
        <v>4982</v>
      </c>
      <c r="I5228" s="43" t="s">
        <v>76</v>
      </c>
      <c r="J5228" s="43" t="s">
        <v>145</v>
      </c>
      <c r="K5228" s="43">
        <f t="shared" si="648"/>
        <v>2011</v>
      </c>
      <c r="L5228" s="43">
        <f t="shared" si="649"/>
        <v>1</v>
      </c>
      <c r="M5228" s="43">
        <f t="shared" si="650"/>
        <v>0</v>
      </c>
      <c r="N5228" s="43">
        <f t="shared" si="651"/>
        <v>1</v>
      </c>
      <c r="O5228" s="43" t="str">
        <f t="shared" si="652"/>
        <v>D: 7%+</v>
      </c>
      <c r="P5228" s="45">
        <f t="shared" si="653"/>
        <v>57298</v>
      </c>
      <c r="Q5228" s="45">
        <f>IF(L5228=1,F5228*INDEX(Asumsi!$B$5:$B$7,MATCH(I5228,Asumsi!$A$5:$A$7,0))-H5228,0)</f>
        <v>13702</v>
      </c>
      <c r="R5228" s="46">
        <f>MIN(G5228,INDEX(Asumsi!$C$5:$C$7,MATCH(I5228,Asumsi!$A$5:$A$7,0)))</f>
        <v>0.05</v>
      </c>
      <c r="S5228" s="43">
        <f t="shared" si="654"/>
        <v>1</v>
      </c>
      <c r="T5228" s="45">
        <f t="shared" si="655"/>
        <v>1868.3999999999999</v>
      </c>
      <c r="U5228" s="45">
        <f>IF(L5228=1,F5228*INDEX(Asumsi!$B$5:$B$7,MATCH(I5228,Asumsi!$A$5:$A$7,0))-F5228*R5228,0)</f>
        <v>15570</v>
      </c>
      <c r="V5228" s="45">
        <f>IF(S5228=1,U5228*(1-Asumsi!$B$10),U5228)</f>
        <v>14791.5</v>
      </c>
    </row>
    <row r="5229" spans="1:22" x14ac:dyDescent="0.35">
      <c r="A5229" s="43">
        <v>52839</v>
      </c>
      <c r="B5229" s="43" t="s">
        <v>202</v>
      </c>
      <c r="C5229" s="43" t="s">
        <v>977</v>
      </c>
      <c r="D5229" s="44">
        <v>40279</v>
      </c>
      <c r="E5229" s="43">
        <v>8</v>
      </c>
      <c r="F5229" s="43">
        <v>60340</v>
      </c>
      <c r="G5229" s="43">
        <v>0.04</v>
      </c>
      <c r="H5229" s="43">
        <v>2414</v>
      </c>
      <c r="I5229" s="43" t="s">
        <v>76</v>
      </c>
      <c r="J5229" s="43" t="s">
        <v>147</v>
      </c>
      <c r="K5229" s="43">
        <f t="shared" si="648"/>
        <v>2010</v>
      </c>
      <c r="L5229" s="43">
        <f t="shared" si="649"/>
        <v>1</v>
      </c>
      <c r="M5229" s="43">
        <f t="shared" si="650"/>
        <v>0</v>
      </c>
      <c r="N5229" s="43">
        <f t="shared" si="651"/>
        <v>1</v>
      </c>
      <c r="O5229" s="43" t="str">
        <f t="shared" si="652"/>
        <v>C: 4-6%</v>
      </c>
      <c r="P5229" s="45">
        <f t="shared" si="653"/>
        <v>57926</v>
      </c>
      <c r="Q5229" s="45">
        <f>IF(L5229=1,F5229*INDEX(Asumsi!$B$5:$B$7,MATCH(I5229,Asumsi!$A$5:$A$7,0))-H5229,0)</f>
        <v>15688</v>
      </c>
      <c r="R5229" s="46">
        <f>MIN(G5229,INDEX(Asumsi!$C$5:$C$7,MATCH(I5229,Asumsi!$A$5:$A$7,0)))</f>
        <v>0.04</v>
      </c>
      <c r="S5229" s="43">
        <f t="shared" si="654"/>
        <v>0</v>
      </c>
      <c r="T5229" s="45">
        <f t="shared" si="655"/>
        <v>0</v>
      </c>
      <c r="U5229" s="45">
        <f>IF(L5229=1,F5229*INDEX(Asumsi!$B$5:$B$7,MATCH(I5229,Asumsi!$A$5:$A$7,0))-F5229*R5229,0)</f>
        <v>15688.4</v>
      </c>
      <c r="V5229" s="45">
        <f>IF(S5229=1,U5229*(1-Asumsi!$B$10),U5229)</f>
        <v>15688.4</v>
      </c>
    </row>
    <row r="5230" spans="1:22" x14ac:dyDescent="0.35">
      <c r="A5230" s="43">
        <v>53443</v>
      </c>
      <c r="B5230" s="43" t="s">
        <v>202</v>
      </c>
      <c r="C5230" s="43" t="s">
        <v>280</v>
      </c>
      <c r="D5230" s="44">
        <v>40824</v>
      </c>
      <c r="E5230" s="43">
        <v>35</v>
      </c>
      <c r="F5230" s="43">
        <v>2955260</v>
      </c>
      <c r="G5230" s="43">
        <v>0.04</v>
      </c>
      <c r="H5230" s="43">
        <v>118210</v>
      </c>
      <c r="I5230" s="43" t="s">
        <v>76</v>
      </c>
      <c r="J5230" s="43" t="s">
        <v>141</v>
      </c>
      <c r="K5230" s="43">
        <f t="shared" si="648"/>
        <v>2011</v>
      </c>
      <c r="L5230" s="43">
        <f t="shared" si="649"/>
        <v>1</v>
      </c>
      <c r="M5230" s="43">
        <f t="shared" si="650"/>
        <v>0</v>
      </c>
      <c r="N5230" s="43">
        <f t="shared" si="651"/>
        <v>1</v>
      </c>
      <c r="O5230" s="43" t="str">
        <f t="shared" si="652"/>
        <v>C: 4-6%</v>
      </c>
      <c r="P5230" s="45">
        <f t="shared" si="653"/>
        <v>2837050</v>
      </c>
      <c r="Q5230" s="45">
        <f>IF(L5230=1,F5230*INDEX(Asumsi!$B$5:$B$7,MATCH(I5230,Asumsi!$A$5:$A$7,0))-H5230,0)</f>
        <v>768368</v>
      </c>
      <c r="R5230" s="46">
        <f>MIN(G5230,INDEX(Asumsi!$C$5:$C$7,MATCH(I5230,Asumsi!$A$5:$A$7,0)))</f>
        <v>0.04</v>
      </c>
      <c r="S5230" s="43">
        <f t="shared" si="654"/>
        <v>0</v>
      </c>
      <c r="T5230" s="45">
        <f t="shared" si="655"/>
        <v>0</v>
      </c>
      <c r="U5230" s="45">
        <f>IF(L5230=1,F5230*INDEX(Asumsi!$B$5:$B$7,MATCH(I5230,Asumsi!$A$5:$A$7,0))-F5230*R5230,0)</f>
        <v>768367.6</v>
      </c>
      <c r="V5230" s="45">
        <f>IF(S5230=1,U5230*(1-Asumsi!$B$10),U5230)</f>
        <v>768367.6</v>
      </c>
    </row>
    <row r="5231" spans="1:22" x14ac:dyDescent="0.35">
      <c r="A5231" s="43">
        <v>53767</v>
      </c>
      <c r="B5231" s="43" t="s">
        <v>209</v>
      </c>
      <c r="C5231" s="43" t="s">
        <v>966</v>
      </c>
      <c r="D5231" s="44">
        <v>40781</v>
      </c>
      <c r="E5231" s="43">
        <v>35</v>
      </c>
      <c r="F5231" s="43">
        <v>2262300</v>
      </c>
      <c r="G5231" s="43">
        <v>0.03</v>
      </c>
      <c r="H5231" s="43">
        <v>67869</v>
      </c>
      <c r="I5231" s="43" t="s">
        <v>76</v>
      </c>
      <c r="J5231" s="43" t="s">
        <v>145</v>
      </c>
      <c r="K5231" s="43">
        <f t="shared" si="648"/>
        <v>2011</v>
      </c>
      <c r="L5231" s="43">
        <f t="shared" si="649"/>
        <v>0</v>
      </c>
      <c r="M5231" s="43">
        <f t="shared" si="650"/>
        <v>1</v>
      </c>
      <c r="N5231" s="43">
        <f t="shared" si="651"/>
        <v>1</v>
      </c>
      <c r="O5231" s="43" t="str">
        <f t="shared" si="652"/>
        <v>B: 1-3%</v>
      </c>
      <c r="P5231" s="45">
        <f t="shared" si="653"/>
        <v>0</v>
      </c>
      <c r="Q5231" s="45">
        <f>IF(L5231=1,F5231*INDEX(Asumsi!$B$5:$B$7,MATCH(I5231,Asumsi!$A$5:$A$7,0))-H5231,0)</f>
        <v>0</v>
      </c>
      <c r="R5231" s="46">
        <f>MIN(G5231,INDEX(Asumsi!$C$5:$C$7,MATCH(I5231,Asumsi!$A$5:$A$7,0)))</f>
        <v>0.03</v>
      </c>
      <c r="S5231" s="43">
        <f t="shared" si="654"/>
        <v>0</v>
      </c>
      <c r="T5231" s="45">
        <f t="shared" si="655"/>
        <v>0</v>
      </c>
      <c r="U5231" s="45">
        <f>IF(L5231=1,F5231*INDEX(Asumsi!$B$5:$B$7,MATCH(I5231,Asumsi!$A$5:$A$7,0))-F5231*R5231,0)</f>
        <v>0</v>
      </c>
      <c r="V5231" s="45">
        <f>IF(S5231=1,U5231*(1-Asumsi!$B$10),U5231)</f>
        <v>0</v>
      </c>
    </row>
    <row r="5232" spans="1:22" x14ac:dyDescent="0.35">
      <c r="A5232" s="43">
        <v>54787</v>
      </c>
      <c r="B5232" s="43" t="s">
        <v>209</v>
      </c>
      <c r="C5232" s="43" t="s">
        <v>975</v>
      </c>
      <c r="D5232" s="44">
        <v>40598</v>
      </c>
      <c r="E5232" s="43">
        <v>7</v>
      </c>
      <c r="F5232" s="43">
        <v>340040</v>
      </c>
      <c r="G5232" s="43">
        <v>7.0000000000000007E-2</v>
      </c>
      <c r="H5232" s="43">
        <v>23803</v>
      </c>
      <c r="I5232" s="43" t="s">
        <v>76</v>
      </c>
      <c r="J5232" s="43" t="s">
        <v>145</v>
      </c>
      <c r="K5232" s="43">
        <f t="shared" si="648"/>
        <v>2011</v>
      </c>
      <c r="L5232" s="43">
        <f t="shared" si="649"/>
        <v>0</v>
      </c>
      <c r="M5232" s="43">
        <f t="shared" si="650"/>
        <v>1</v>
      </c>
      <c r="N5232" s="43">
        <f t="shared" si="651"/>
        <v>1</v>
      </c>
      <c r="O5232" s="43" t="str">
        <f t="shared" si="652"/>
        <v>D: 7%+</v>
      </c>
      <c r="P5232" s="45">
        <f t="shared" si="653"/>
        <v>0</v>
      </c>
      <c r="Q5232" s="45">
        <f>IF(L5232=1,F5232*INDEX(Asumsi!$B$5:$B$7,MATCH(I5232,Asumsi!$A$5:$A$7,0))-H5232,0)</f>
        <v>0</v>
      </c>
      <c r="R5232" s="46">
        <f>MIN(G5232,INDEX(Asumsi!$C$5:$C$7,MATCH(I5232,Asumsi!$A$5:$A$7,0)))</f>
        <v>0.05</v>
      </c>
      <c r="S5232" s="43">
        <f t="shared" si="654"/>
        <v>1</v>
      </c>
      <c r="T5232" s="45">
        <f t="shared" si="655"/>
        <v>0</v>
      </c>
      <c r="U5232" s="45">
        <f>IF(L5232=1,F5232*INDEX(Asumsi!$B$5:$B$7,MATCH(I5232,Asumsi!$A$5:$A$7,0))-F5232*R5232,0)</f>
        <v>0</v>
      </c>
      <c r="V5232" s="45">
        <f>IF(S5232=1,U5232*(1-Asumsi!$B$10),U5232)</f>
        <v>0</v>
      </c>
    </row>
    <row r="5233" spans="1:22" x14ac:dyDescent="0.35">
      <c r="A5233" s="43">
        <v>55011</v>
      </c>
      <c r="B5233" s="43" t="s">
        <v>202</v>
      </c>
      <c r="C5233" s="43" t="s">
        <v>972</v>
      </c>
      <c r="D5233" s="44">
        <v>40912</v>
      </c>
      <c r="E5233" s="43">
        <v>48</v>
      </c>
      <c r="F5233" s="43">
        <v>904560</v>
      </c>
      <c r="G5233" s="43">
        <v>0.09</v>
      </c>
      <c r="H5233" s="43">
        <v>81410</v>
      </c>
      <c r="I5233" s="43" t="s">
        <v>76</v>
      </c>
      <c r="J5233" s="43" t="s">
        <v>147</v>
      </c>
      <c r="K5233" s="43">
        <f t="shared" si="648"/>
        <v>2012</v>
      </c>
      <c r="L5233" s="43">
        <f t="shared" si="649"/>
        <v>1</v>
      </c>
      <c r="M5233" s="43">
        <f t="shared" si="650"/>
        <v>0</v>
      </c>
      <c r="N5233" s="43">
        <f t="shared" si="651"/>
        <v>1</v>
      </c>
      <c r="O5233" s="43" t="str">
        <f t="shared" si="652"/>
        <v>D: 7%+</v>
      </c>
      <c r="P5233" s="45">
        <f t="shared" si="653"/>
        <v>823150</v>
      </c>
      <c r="Q5233" s="45">
        <f>IF(L5233=1,F5233*INDEX(Asumsi!$B$5:$B$7,MATCH(I5233,Asumsi!$A$5:$A$7,0))-H5233,0)</f>
        <v>189958</v>
      </c>
      <c r="R5233" s="46">
        <f>MIN(G5233,INDEX(Asumsi!$C$5:$C$7,MATCH(I5233,Asumsi!$A$5:$A$7,0)))</f>
        <v>0.05</v>
      </c>
      <c r="S5233" s="43">
        <f t="shared" si="654"/>
        <v>1</v>
      </c>
      <c r="T5233" s="45">
        <f t="shared" si="655"/>
        <v>36182.399999999994</v>
      </c>
      <c r="U5233" s="45">
        <f>IF(L5233=1,F5233*INDEX(Asumsi!$B$5:$B$7,MATCH(I5233,Asumsi!$A$5:$A$7,0))-F5233*R5233,0)</f>
        <v>226140</v>
      </c>
      <c r="V5233" s="45">
        <f>IF(S5233=1,U5233*(1-Asumsi!$B$10),U5233)</f>
        <v>214833</v>
      </c>
    </row>
    <row r="5234" spans="1:22" x14ac:dyDescent="0.35">
      <c r="A5234" s="43">
        <v>55490</v>
      </c>
      <c r="B5234" s="43" t="s">
        <v>202</v>
      </c>
      <c r="C5234" s="43" t="s">
        <v>967</v>
      </c>
      <c r="D5234" s="44">
        <v>40133</v>
      </c>
      <c r="E5234" s="43">
        <v>3</v>
      </c>
      <c r="F5234" s="43">
        <v>492400</v>
      </c>
      <c r="G5234" s="43">
        <v>0.04</v>
      </c>
      <c r="H5234" s="43">
        <v>19696</v>
      </c>
      <c r="I5234" s="43" t="s">
        <v>75</v>
      </c>
      <c r="J5234" s="43" t="s">
        <v>136</v>
      </c>
      <c r="K5234" s="43">
        <f t="shared" si="648"/>
        <v>2009</v>
      </c>
      <c r="L5234" s="43">
        <f t="shared" si="649"/>
        <v>1</v>
      </c>
      <c r="M5234" s="43">
        <f t="shared" si="650"/>
        <v>0</v>
      </c>
      <c r="N5234" s="43">
        <f t="shared" si="651"/>
        <v>1</v>
      </c>
      <c r="O5234" s="43" t="str">
        <f t="shared" si="652"/>
        <v>C: 4-6%</v>
      </c>
      <c r="P5234" s="45">
        <f t="shared" si="653"/>
        <v>472704</v>
      </c>
      <c r="Q5234" s="45">
        <f>IF(L5234=1,F5234*INDEX(Asumsi!$B$5:$B$7,MATCH(I5234,Asumsi!$A$5:$A$7,0))-H5234,0)</f>
        <v>128024</v>
      </c>
      <c r="R5234" s="46">
        <f>MIN(G5234,INDEX(Asumsi!$C$5:$C$7,MATCH(I5234,Asumsi!$A$5:$A$7,0)))</f>
        <v>0.03</v>
      </c>
      <c r="S5234" s="43">
        <f t="shared" si="654"/>
        <v>1</v>
      </c>
      <c r="T5234" s="45">
        <f t="shared" si="655"/>
        <v>4924.0000000000009</v>
      </c>
      <c r="U5234" s="45">
        <f>IF(L5234=1,F5234*INDEX(Asumsi!$B$5:$B$7,MATCH(I5234,Asumsi!$A$5:$A$7,0))-F5234*R5234,0)</f>
        <v>132948</v>
      </c>
      <c r="V5234" s="45">
        <f>IF(S5234=1,U5234*(1-Asumsi!$B$10),U5234)</f>
        <v>126300.59999999999</v>
      </c>
    </row>
    <row r="5235" spans="1:22" x14ac:dyDescent="0.35">
      <c r="A5235" s="43">
        <v>56069</v>
      </c>
      <c r="B5235" s="43" t="s">
        <v>202</v>
      </c>
      <c r="C5235" s="43" t="s">
        <v>967</v>
      </c>
      <c r="D5235" s="44">
        <v>41196</v>
      </c>
      <c r="E5235" s="43">
        <v>10</v>
      </c>
      <c r="F5235" s="43">
        <v>111320</v>
      </c>
      <c r="G5235" s="43">
        <v>0.09</v>
      </c>
      <c r="H5235" s="43">
        <v>10019</v>
      </c>
      <c r="I5235" s="43" t="s">
        <v>76</v>
      </c>
      <c r="J5235" s="43" t="s">
        <v>146</v>
      </c>
      <c r="K5235" s="43">
        <f t="shared" si="648"/>
        <v>2012</v>
      </c>
      <c r="L5235" s="43">
        <f t="shared" si="649"/>
        <v>1</v>
      </c>
      <c r="M5235" s="43">
        <f t="shared" si="650"/>
        <v>0</v>
      </c>
      <c r="N5235" s="43">
        <f t="shared" si="651"/>
        <v>1</v>
      </c>
      <c r="O5235" s="43" t="str">
        <f t="shared" si="652"/>
        <v>D: 7%+</v>
      </c>
      <c r="P5235" s="45">
        <f t="shared" si="653"/>
        <v>101301</v>
      </c>
      <c r="Q5235" s="45">
        <f>IF(L5235=1,F5235*INDEX(Asumsi!$B$5:$B$7,MATCH(I5235,Asumsi!$A$5:$A$7,0))-H5235,0)</f>
        <v>23377</v>
      </c>
      <c r="R5235" s="46">
        <f>MIN(G5235,INDEX(Asumsi!$C$5:$C$7,MATCH(I5235,Asumsi!$A$5:$A$7,0)))</f>
        <v>0.05</v>
      </c>
      <c r="S5235" s="43">
        <f t="shared" si="654"/>
        <v>1</v>
      </c>
      <c r="T5235" s="45">
        <f t="shared" si="655"/>
        <v>4452.7999999999993</v>
      </c>
      <c r="U5235" s="45">
        <f>IF(L5235=1,F5235*INDEX(Asumsi!$B$5:$B$7,MATCH(I5235,Asumsi!$A$5:$A$7,0))-F5235*R5235,0)</f>
        <v>27830</v>
      </c>
      <c r="V5235" s="45">
        <f>IF(S5235=1,U5235*(1-Asumsi!$B$10),U5235)</f>
        <v>26438.5</v>
      </c>
    </row>
    <row r="5236" spans="1:22" x14ac:dyDescent="0.35">
      <c r="A5236" s="43">
        <v>56163</v>
      </c>
      <c r="B5236" s="43" t="s">
        <v>202</v>
      </c>
      <c r="C5236" s="43" t="s">
        <v>973</v>
      </c>
      <c r="D5236" s="44">
        <v>40036</v>
      </c>
      <c r="E5236" s="43">
        <v>3</v>
      </c>
      <c r="F5236" s="43">
        <v>239800</v>
      </c>
      <c r="G5236" s="43">
        <v>0.03</v>
      </c>
      <c r="H5236" s="43">
        <v>7194</v>
      </c>
      <c r="I5236" s="43" t="s">
        <v>76</v>
      </c>
      <c r="J5236" s="43" t="s">
        <v>145</v>
      </c>
      <c r="K5236" s="43">
        <f t="shared" si="648"/>
        <v>2009</v>
      </c>
      <c r="L5236" s="43">
        <f t="shared" si="649"/>
        <v>1</v>
      </c>
      <c r="M5236" s="43">
        <f t="shared" si="650"/>
        <v>0</v>
      </c>
      <c r="N5236" s="43">
        <f t="shared" si="651"/>
        <v>1</v>
      </c>
      <c r="O5236" s="43" t="str">
        <f t="shared" si="652"/>
        <v>B: 1-3%</v>
      </c>
      <c r="P5236" s="45">
        <f t="shared" si="653"/>
        <v>232606</v>
      </c>
      <c r="Q5236" s="45">
        <f>IF(L5236=1,F5236*INDEX(Asumsi!$B$5:$B$7,MATCH(I5236,Asumsi!$A$5:$A$7,0))-H5236,0)</f>
        <v>64746</v>
      </c>
      <c r="R5236" s="46">
        <f>MIN(G5236,INDEX(Asumsi!$C$5:$C$7,MATCH(I5236,Asumsi!$A$5:$A$7,0)))</f>
        <v>0.03</v>
      </c>
      <c r="S5236" s="43">
        <f t="shared" si="654"/>
        <v>0</v>
      </c>
      <c r="T5236" s="45">
        <f t="shared" si="655"/>
        <v>0</v>
      </c>
      <c r="U5236" s="45">
        <f>IF(L5236=1,F5236*INDEX(Asumsi!$B$5:$B$7,MATCH(I5236,Asumsi!$A$5:$A$7,0))-F5236*R5236,0)</f>
        <v>64746</v>
      </c>
      <c r="V5236" s="45">
        <f>IF(S5236=1,U5236*(1-Asumsi!$B$10),U5236)</f>
        <v>64746</v>
      </c>
    </row>
    <row r="5237" spans="1:22" x14ac:dyDescent="0.35">
      <c r="A5237" s="43">
        <v>56929</v>
      </c>
      <c r="B5237" s="43" t="s">
        <v>202</v>
      </c>
      <c r="C5237" s="43" t="s">
        <v>973</v>
      </c>
      <c r="D5237" s="44">
        <v>40812</v>
      </c>
      <c r="E5237" s="43">
        <v>22</v>
      </c>
      <c r="F5237" s="43">
        <v>411760</v>
      </c>
      <c r="G5237" s="43">
        <v>0.08</v>
      </c>
      <c r="H5237" s="43">
        <v>32941</v>
      </c>
      <c r="I5237" s="43" t="s">
        <v>77</v>
      </c>
      <c r="J5237" s="43" t="s">
        <v>142</v>
      </c>
      <c r="K5237" s="43">
        <f t="shared" si="648"/>
        <v>2011</v>
      </c>
      <c r="L5237" s="43">
        <f t="shared" si="649"/>
        <v>1</v>
      </c>
      <c r="M5237" s="43">
        <f t="shared" si="650"/>
        <v>0</v>
      </c>
      <c r="N5237" s="43">
        <f t="shared" si="651"/>
        <v>1</v>
      </c>
      <c r="O5237" s="43" t="str">
        <f t="shared" si="652"/>
        <v>D: 7%+</v>
      </c>
      <c r="P5237" s="45">
        <f t="shared" si="653"/>
        <v>378819</v>
      </c>
      <c r="Q5237" s="45">
        <f>IF(L5237=1,F5237*INDEX(Asumsi!$B$5:$B$7,MATCH(I5237,Asumsi!$A$5:$A$7,0))-H5237,0)</f>
        <v>90587</v>
      </c>
      <c r="R5237" s="46">
        <f>MIN(G5237,INDEX(Asumsi!$C$5:$C$7,MATCH(I5237,Asumsi!$A$5:$A$7,0)))</f>
        <v>0.05</v>
      </c>
      <c r="S5237" s="43">
        <f t="shared" si="654"/>
        <v>1</v>
      </c>
      <c r="T5237" s="45">
        <f t="shared" si="655"/>
        <v>12352.8</v>
      </c>
      <c r="U5237" s="45">
        <f>IF(L5237=1,F5237*INDEX(Asumsi!$B$5:$B$7,MATCH(I5237,Asumsi!$A$5:$A$7,0))-F5237*R5237,0)</f>
        <v>102940</v>
      </c>
      <c r="V5237" s="45">
        <f>IF(S5237=1,U5237*(1-Asumsi!$B$10),U5237)</f>
        <v>97793</v>
      </c>
    </row>
    <row r="5238" spans="1:22" x14ac:dyDescent="0.35">
      <c r="A5238" s="43">
        <v>57378</v>
      </c>
      <c r="B5238" s="43" t="s">
        <v>202</v>
      </c>
      <c r="C5238" s="43" t="s">
        <v>966</v>
      </c>
      <c r="D5238" s="44">
        <v>40175</v>
      </c>
      <c r="E5238" s="43">
        <v>9</v>
      </c>
      <c r="F5238" s="43">
        <v>532540</v>
      </c>
      <c r="G5238" s="43">
        <v>0.02</v>
      </c>
      <c r="H5238" s="43">
        <v>10651</v>
      </c>
      <c r="I5238" s="43" t="s">
        <v>77</v>
      </c>
      <c r="J5238" s="43" t="s">
        <v>142</v>
      </c>
      <c r="K5238" s="43">
        <f t="shared" si="648"/>
        <v>2009</v>
      </c>
      <c r="L5238" s="43">
        <f t="shared" si="649"/>
        <v>1</v>
      </c>
      <c r="M5238" s="43">
        <f t="shared" si="650"/>
        <v>0</v>
      </c>
      <c r="N5238" s="43">
        <f t="shared" si="651"/>
        <v>1</v>
      </c>
      <c r="O5238" s="43" t="str">
        <f t="shared" si="652"/>
        <v>B: 1-3%</v>
      </c>
      <c r="P5238" s="45">
        <f t="shared" si="653"/>
        <v>521889</v>
      </c>
      <c r="Q5238" s="45">
        <f>IF(L5238=1,F5238*INDEX(Asumsi!$B$5:$B$7,MATCH(I5238,Asumsi!$A$5:$A$7,0))-H5238,0)</f>
        <v>149111</v>
      </c>
      <c r="R5238" s="46">
        <f>MIN(G5238,INDEX(Asumsi!$C$5:$C$7,MATCH(I5238,Asumsi!$A$5:$A$7,0)))</f>
        <v>0.02</v>
      </c>
      <c r="S5238" s="43">
        <f t="shared" si="654"/>
        <v>0</v>
      </c>
      <c r="T5238" s="45">
        <f t="shared" si="655"/>
        <v>0</v>
      </c>
      <c r="U5238" s="45">
        <f>IF(L5238=1,F5238*INDEX(Asumsi!$B$5:$B$7,MATCH(I5238,Asumsi!$A$5:$A$7,0))-F5238*R5238,0)</f>
        <v>149111.20000000001</v>
      </c>
      <c r="V5238" s="45">
        <f>IF(S5238=1,U5238*(1-Asumsi!$B$10),U5238)</f>
        <v>149111.20000000001</v>
      </c>
    </row>
    <row r="5239" spans="1:22" x14ac:dyDescent="0.35">
      <c r="A5239" s="43">
        <v>58914</v>
      </c>
      <c r="B5239" s="43" t="s">
        <v>202</v>
      </c>
      <c r="C5239" s="43" t="s">
        <v>971</v>
      </c>
      <c r="D5239" s="44">
        <v>39912</v>
      </c>
      <c r="E5239" s="43">
        <v>46</v>
      </c>
      <c r="F5239" s="43">
        <v>199880</v>
      </c>
      <c r="G5239" s="43">
        <v>7.0000000000000007E-2</v>
      </c>
      <c r="H5239" s="43">
        <v>13992</v>
      </c>
      <c r="I5239" s="43" t="s">
        <v>77</v>
      </c>
      <c r="J5239" s="43" t="s">
        <v>142</v>
      </c>
      <c r="K5239" s="43">
        <f t="shared" si="648"/>
        <v>2009</v>
      </c>
      <c r="L5239" s="43">
        <f t="shared" si="649"/>
        <v>1</v>
      </c>
      <c r="M5239" s="43">
        <f t="shared" si="650"/>
        <v>0</v>
      </c>
      <c r="N5239" s="43">
        <f t="shared" si="651"/>
        <v>1</v>
      </c>
      <c r="O5239" s="43" t="str">
        <f t="shared" si="652"/>
        <v>D: 7%+</v>
      </c>
      <c r="P5239" s="45">
        <f t="shared" si="653"/>
        <v>185888</v>
      </c>
      <c r="Q5239" s="45">
        <f>IF(L5239=1,F5239*INDEX(Asumsi!$B$5:$B$7,MATCH(I5239,Asumsi!$A$5:$A$7,0))-H5239,0)</f>
        <v>45972</v>
      </c>
      <c r="R5239" s="46">
        <f>MIN(G5239,INDEX(Asumsi!$C$5:$C$7,MATCH(I5239,Asumsi!$A$5:$A$7,0)))</f>
        <v>0.05</v>
      </c>
      <c r="S5239" s="43">
        <f t="shared" si="654"/>
        <v>1</v>
      </c>
      <c r="T5239" s="45">
        <f t="shared" si="655"/>
        <v>3997.6000000000008</v>
      </c>
      <c r="U5239" s="45">
        <f>IF(L5239=1,F5239*INDEX(Asumsi!$B$5:$B$7,MATCH(I5239,Asumsi!$A$5:$A$7,0))-F5239*R5239,0)</f>
        <v>49970</v>
      </c>
      <c r="V5239" s="45">
        <f>IF(S5239=1,U5239*(1-Asumsi!$B$10),U5239)</f>
        <v>47471.5</v>
      </c>
    </row>
    <row r="5240" spans="1:22" x14ac:dyDescent="0.35">
      <c r="A5240" s="43">
        <v>59586</v>
      </c>
      <c r="B5240" s="43" t="s">
        <v>202</v>
      </c>
      <c r="C5240" s="43" t="s">
        <v>280</v>
      </c>
      <c r="D5240" s="44">
        <v>40975</v>
      </c>
      <c r="E5240" s="43">
        <v>25</v>
      </c>
      <c r="F5240" s="43">
        <v>334460</v>
      </c>
      <c r="G5240" s="43">
        <v>0.05</v>
      </c>
      <c r="H5240" s="43">
        <v>16723</v>
      </c>
      <c r="I5240" s="43" t="s">
        <v>76</v>
      </c>
      <c r="J5240" s="43" t="s">
        <v>145</v>
      </c>
      <c r="K5240" s="43">
        <f t="shared" si="648"/>
        <v>2012</v>
      </c>
      <c r="L5240" s="43">
        <f t="shared" si="649"/>
        <v>1</v>
      </c>
      <c r="M5240" s="43">
        <f t="shared" si="650"/>
        <v>0</v>
      </c>
      <c r="N5240" s="43">
        <f t="shared" si="651"/>
        <v>1</v>
      </c>
      <c r="O5240" s="43" t="str">
        <f t="shared" si="652"/>
        <v>C: 4-6%</v>
      </c>
      <c r="P5240" s="45">
        <f t="shared" si="653"/>
        <v>317737</v>
      </c>
      <c r="Q5240" s="45">
        <f>IF(L5240=1,F5240*INDEX(Asumsi!$B$5:$B$7,MATCH(I5240,Asumsi!$A$5:$A$7,0))-H5240,0)</f>
        <v>83615</v>
      </c>
      <c r="R5240" s="46">
        <f>MIN(G5240,INDEX(Asumsi!$C$5:$C$7,MATCH(I5240,Asumsi!$A$5:$A$7,0)))</f>
        <v>0.05</v>
      </c>
      <c r="S5240" s="43">
        <f t="shared" si="654"/>
        <v>0</v>
      </c>
      <c r="T5240" s="45">
        <f t="shared" si="655"/>
        <v>0</v>
      </c>
      <c r="U5240" s="45">
        <f>IF(L5240=1,F5240*INDEX(Asumsi!$B$5:$B$7,MATCH(I5240,Asumsi!$A$5:$A$7,0))-F5240*R5240,0)</f>
        <v>83615</v>
      </c>
      <c r="V5240" s="45">
        <f>IF(S5240=1,U5240*(1-Asumsi!$B$10),U5240)</f>
        <v>83615</v>
      </c>
    </row>
    <row r="5241" spans="1:22" x14ac:dyDescent="0.35">
      <c r="A5241" s="43">
        <v>359</v>
      </c>
      <c r="B5241" s="43" t="s">
        <v>209</v>
      </c>
      <c r="C5241" s="43" t="s">
        <v>425</v>
      </c>
      <c r="D5241" s="44">
        <v>40165</v>
      </c>
      <c r="E5241" s="43">
        <v>30</v>
      </c>
      <c r="F5241" s="43">
        <v>7319320</v>
      </c>
      <c r="G5241" s="43">
        <v>0.08</v>
      </c>
      <c r="H5241" s="43">
        <v>585546</v>
      </c>
      <c r="I5241" s="43" t="s">
        <v>75</v>
      </c>
      <c r="J5241" s="43" t="s">
        <v>136</v>
      </c>
      <c r="K5241" s="43">
        <f t="shared" si="648"/>
        <v>2009</v>
      </c>
      <c r="L5241" s="43">
        <f t="shared" si="649"/>
        <v>0</v>
      </c>
      <c r="M5241" s="43">
        <f t="shared" si="650"/>
        <v>1</v>
      </c>
      <c r="N5241" s="43">
        <f t="shared" si="651"/>
        <v>1</v>
      </c>
      <c r="O5241" s="43" t="str">
        <f t="shared" si="652"/>
        <v>D: 7%+</v>
      </c>
      <c r="P5241" s="45">
        <f t="shared" si="653"/>
        <v>0</v>
      </c>
      <c r="Q5241" s="45">
        <f>IF(L5241=1,F5241*INDEX(Asumsi!$B$5:$B$7,MATCH(I5241,Asumsi!$A$5:$A$7,0))-H5241,0)</f>
        <v>0</v>
      </c>
      <c r="R5241" s="46">
        <f>MIN(G5241,INDEX(Asumsi!$C$5:$C$7,MATCH(I5241,Asumsi!$A$5:$A$7,0)))</f>
        <v>0.03</v>
      </c>
      <c r="S5241" s="43">
        <f t="shared" si="654"/>
        <v>1</v>
      </c>
      <c r="T5241" s="45">
        <f t="shared" si="655"/>
        <v>0</v>
      </c>
      <c r="U5241" s="45">
        <f>IF(L5241=1,F5241*INDEX(Asumsi!$B$5:$B$7,MATCH(I5241,Asumsi!$A$5:$A$7,0))-F5241*R5241,0)</f>
        <v>0</v>
      </c>
      <c r="V5241" s="45">
        <f>IF(S5241=1,U5241*(1-Asumsi!$B$10),U5241)</f>
        <v>0</v>
      </c>
    </row>
    <row r="5242" spans="1:22" x14ac:dyDescent="0.35">
      <c r="A5242" s="43">
        <v>832</v>
      </c>
      <c r="B5242" s="43" t="s">
        <v>202</v>
      </c>
      <c r="C5242" s="43" t="s">
        <v>979</v>
      </c>
      <c r="D5242" s="44">
        <v>41017</v>
      </c>
      <c r="E5242" s="43">
        <v>7</v>
      </c>
      <c r="F5242" s="43">
        <v>106920</v>
      </c>
      <c r="G5242" s="43">
        <v>0.02</v>
      </c>
      <c r="H5242" s="43">
        <v>2138</v>
      </c>
      <c r="I5242" s="43" t="s">
        <v>76</v>
      </c>
      <c r="J5242" s="43" t="s">
        <v>145</v>
      </c>
      <c r="K5242" s="43">
        <f t="shared" si="648"/>
        <v>2012</v>
      </c>
      <c r="L5242" s="43">
        <f t="shared" si="649"/>
        <v>1</v>
      </c>
      <c r="M5242" s="43">
        <f t="shared" si="650"/>
        <v>0</v>
      </c>
      <c r="N5242" s="43">
        <f t="shared" si="651"/>
        <v>1</v>
      </c>
      <c r="O5242" s="43" t="str">
        <f t="shared" si="652"/>
        <v>B: 1-3%</v>
      </c>
      <c r="P5242" s="45">
        <f t="shared" si="653"/>
        <v>104782</v>
      </c>
      <c r="Q5242" s="45">
        <f>IF(L5242=1,F5242*INDEX(Asumsi!$B$5:$B$7,MATCH(I5242,Asumsi!$A$5:$A$7,0))-H5242,0)</f>
        <v>29938</v>
      </c>
      <c r="R5242" s="46">
        <f>MIN(G5242,INDEX(Asumsi!$C$5:$C$7,MATCH(I5242,Asumsi!$A$5:$A$7,0)))</f>
        <v>0.02</v>
      </c>
      <c r="S5242" s="43">
        <f t="shared" si="654"/>
        <v>0</v>
      </c>
      <c r="T5242" s="45">
        <f t="shared" si="655"/>
        <v>0</v>
      </c>
      <c r="U5242" s="45">
        <f>IF(L5242=1,F5242*INDEX(Asumsi!$B$5:$B$7,MATCH(I5242,Asumsi!$A$5:$A$7,0))-F5242*R5242,0)</f>
        <v>29937.599999999999</v>
      </c>
      <c r="V5242" s="45">
        <f>IF(S5242=1,U5242*(1-Asumsi!$B$10),U5242)</f>
        <v>29937.599999999999</v>
      </c>
    </row>
    <row r="5243" spans="1:22" x14ac:dyDescent="0.35">
      <c r="A5243" s="43">
        <v>1383</v>
      </c>
      <c r="B5243" s="43" t="s">
        <v>202</v>
      </c>
      <c r="C5243" s="43" t="s">
        <v>980</v>
      </c>
      <c r="D5243" s="44">
        <v>40294</v>
      </c>
      <c r="E5243" s="43">
        <v>43</v>
      </c>
      <c r="F5243" s="43">
        <v>34259940</v>
      </c>
      <c r="G5243" s="43">
        <v>7.0000000000000007E-2</v>
      </c>
      <c r="H5243" s="43">
        <v>2398196</v>
      </c>
      <c r="I5243" s="43" t="s">
        <v>76</v>
      </c>
      <c r="J5243" s="43" t="s">
        <v>140</v>
      </c>
      <c r="K5243" s="43">
        <f t="shared" si="648"/>
        <v>2010</v>
      </c>
      <c r="L5243" s="43">
        <f t="shared" si="649"/>
        <v>1</v>
      </c>
      <c r="M5243" s="43">
        <f t="shared" si="650"/>
        <v>0</v>
      </c>
      <c r="N5243" s="43">
        <f t="shared" si="651"/>
        <v>1</v>
      </c>
      <c r="O5243" s="43" t="str">
        <f t="shared" si="652"/>
        <v>D: 7%+</v>
      </c>
      <c r="P5243" s="45">
        <f t="shared" si="653"/>
        <v>31861744</v>
      </c>
      <c r="Q5243" s="45">
        <f>IF(L5243=1,F5243*INDEX(Asumsi!$B$5:$B$7,MATCH(I5243,Asumsi!$A$5:$A$7,0))-H5243,0)</f>
        <v>7879786</v>
      </c>
      <c r="R5243" s="46">
        <f>MIN(G5243,INDEX(Asumsi!$C$5:$C$7,MATCH(I5243,Asumsi!$A$5:$A$7,0)))</f>
        <v>0.05</v>
      </c>
      <c r="S5243" s="43">
        <f t="shared" si="654"/>
        <v>1</v>
      </c>
      <c r="T5243" s="45">
        <f t="shared" si="655"/>
        <v>685198.80000000016</v>
      </c>
      <c r="U5243" s="45">
        <f>IF(L5243=1,F5243*INDEX(Asumsi!$B$5:$B$7,MATCH(I5243,Asumsi!$A$5:$A$7,0))-F5243*R5243,0)</f>
        <v>8564985</v>
      </c>
      <c r="V5243" s="45">
        <f>IF(S5243=1,U5243*(1-Asumsi!$B$10),U5243)</f>
        <v>8136735.75</v>
      </c>
    </row>
    <row r="5244" spans="1:22" x14ac:dyDescent="0.35">
      <c r="A5244" s="43">
        <v>2433</v>
      </c>
      <c r="B5244" s="43" t="s">
        <v>202</v>
      </c>
      <c r="C5244" s="43" t="s">
        <v>425</v>
      </c>
      <c r="D5244" s="44">
        <v>40046</v>
      </c>
      <c r="E5244" s="43">
        <v>14</v>
      </c>
      <c r="F5244" s="43">
        <v>48211740</v>
      </c>
      <c r="G5244" s="43">
        <v>7.0000000000000007E-2</v>
      </c>
      <c r="H5244" s="43">
        <v>3374822</v>
      </c>
      <c r="I5244" s="43" t="s">
        <v>77</v>
      </c>
      <c r="J5244" s="43" t="s">
        <v>134</v>
      </c>
      <c r="K5244" s="43">
        <f t="shared" si="648"/>
        <v>2009</v>
      </c>
      <c r="L5244" s="43">
        <f t="shared" si="649"/>
        <v>1</v>
      </c>
      <c r="M5244" s="43">
        <f t="shared" si="650"/>
        <v>0</v>
      </c>
      <c r="N5244" s="43">
        <f t="shared" si="651"/>
        <v>1</v>
      </c>
      <c r="O5244" s="43" t="str">
        <f t="shared" si="652"/>
        <v>D: 7%+</v>
      </c>
      <c r="P5244" s="45">
        <f t="shared" si="653"/>
        <v>44836918</v>
      </c>
      <c r="Q5244" s="45">
        <f>IF(L5244=1,F5244*INDEX(Asumsi!$B$5:$B$7,MATCH(I5244,Asumsi!$A$5:$A$7,0))-H5244,0)</f>
        <v>11088700</v>
      </c>
      <c r="R5244" s="46">
        <f>MIN(G5244,INDEX(Asumsi!$C$5:$C$7,MATCH(I5244,Asumsi!$A$5:$A$7,0)))</f>
        <v>0.05</v>
      </c>
      <c r="S5244" s="43">
        <f t="shared" si="654"/>
        <v>1</v>
      </c>
      <c r="T5244" s="45">
        <f t="shared" si="655"/>
        <v>964234.80000000016</v>
      </c>
      <c r="U5244" s="45">
        <f>IF(L5244=1,F5244*INDEX(Asumsi!$B$5:$B$7,MATCH(I5244,Asumsi!$A$5:$A$7,0))-F5244*R5244,0)</f>
        <v>12052935</v>
      </c>
      <c r="V5244" s="45">
        <f>IF(S5244=1,U5244*(1-Asumsi!$B$10),U5244)</f>
        <v>11450288.25</v>
      </c>
    </row>
    <row r="5245" spans="1:22" x14ac:dyDescent="0.35">
      <c r="A5245" s="43">
        <v>2659</v>
      </c>
      <c r="B5245" s="43" t="s">
        <v>202</v>
      </c>
      <c r="C5245" s="43" t="s">
        <v>979</v>
      </c>
      <c r="D5245" s="44">
        <v>40529</v>
      </c>
      <c r="E5245" s="43">
        <v>50</v>
      </c>
      <c r="F5245" s="43">
        <v>1763300</v>
      </c>
      <c r="G5245" s="43">
        <v>0.08</v>
      </c>
      <c r="H5245" s="43">
        <v>141064</v>
      </c>
      <c r="I5245" s="43" t="s">
        <v>76</v>
      </c>
      <c r="J5245" s="43" t="s">
        <v>145</v>
      </c>
      <c r="K5245" s="43">
        <f t="shared" si="648"/>
        <v>2010</v>
      </c>
      <c r="L5245" s="43">
        <f t="shared" si="649"/>
        <v>1</v>
      </c>
      <c r="M5245" s="43">
        <f t="shared" si="650"/>
        <v>0</v>
      </c>
      <c r="N5245" s="43">
        <f t="shared" si="651"/>
        <v>1</v>
      </c>
      <c r="O5245" s="43" t="str">
        <f t="shared" si="652"/>
        <v>D: 7%+</v>
      </c>
      <c r="P5245" s="45">
        <f t="shared" si="653"/>
        <v>1622236</v>
      </c>
      <c r="Q5245" s="45">
        <f>IF(L5245=1,F5245*INDEX(Asumsi!$B$5:$B$7,MATCH(I5245,Asumsi!$A$5:$A$7,0))-H5245,0)</f>
        <v>387926</v>
      </c>
      <c r="R5245" s="46">
        <f>MIN(G5245,INDEX(Asumsi!$C$5:$C$7,MATCH(I5245,Asumsi!$A$5:$A$7,0)))</f>
        <v>0.05</v>
      </c>
      <c r="S5245" s="43">
        <f t="shared" si="654"/>
        <v>1</v>
      </c>
      <c r="T5245" s="45">
        <f t="shared" si="655"/>
        <v>52899</v>
      </c>
      <c r="U5245" s="45">
        <f>IF(L5245=1,F5245*INDEX(Asumsi!$B$5:$B$7,MATCH(I5245,Asumsi!$A$5:$A$7,0))-F5245*R5245,0)</f>
        <v>440825</v>
      </c>
      <c r="V5245" s="45">
        <f>IF(S5245=1,U5245*(1-Asumsi!$B$10),U5245)</f>
        <v>418783.75</v>
      </c>
    </row>
    <row r="5246" spans="1:22" x14ac:dyDescent="0.35">
      <c r="A5246" s="43">
        <v>3172</v>
      </c>
      <c r="B5246" s="43" t="s">
        <v>202</v>
      </c>
      <c r="C5246" s="43" t="s">
        <v>413</v>
      </c>
      <c r="D5246" s="44">
        <v>41062</v>
      </c>
      <c r="E5246" s="43">
        <v>33</v>
      </c>
      <c r="F5246" s="43">
        <v>1169022</v>
      </c>
      <c r="G5246" s="43">
        <v>0.05</v>
      </c>
      <c r="H5246" s="43">
        <v>58451</v>
      </c>
      <c r="I5246" s="43" t="s">
        <v>77</v>
      </c>
      <c r="J5246" s="43" t="s">
        <v>137</v>
      </c>
      <c r="K5246" s="43">
        <f t="shared" si="648"/>
        <v>2012</v>
      </c>
      <c r="L5246" s="43">
        <f t="shared" si="649"/>
        <v>1</v>
      </c>
      <c r="M5246" s="43">
        <f t="shared" si="650"/>
        <v>0</v>
      </c>
      <c r="N5246" s="43">
        <f t="shared" si="651"/>
        <v>1</v>
      </c>
      <c r="O5246" s="43" t="str">
        <f t="shared" si="652"/>
        <v>C: 4-6%</v>
      </c>
      <c r="P5246" s="45">
        <f t="shared" si="653"/>
        <v>1110571</v>
      </c>
      <c r="Q5246" s="45">
        <f>IF(L5246=1,F5246*INDEX(Asumsi!$B$5:$B$7,MATCH(I5246,Asumsi!$A$5:$A$7,0))-H5246,0)</f>
        <v>292255.59999999998</v>
      </c>
      <c r="R5246" s="46">
        <f>MIN(G5246,INDEX(Asumsi!$C$5:$C$7,MATCH(I5246,Asumsi!$A$5:$A$7,0)))</f>
        <v>0.05</v>
      </c>
      <c r="S5246" s="43">
        <f t="shared" si="654"/>
        <v>0</v>
      </c>
      <c r="T5246" s="45">
        <f t="shared" si="655"/>
        <v>0</v>
      </c>
      <c r="U5246" s="45">
        <f>IF(L5246=1,F5246*INDEX(Asumsi!$B$5:$B$7,MATCH(I5246,Asumsi!$A$5:$A$7,0))-F5246*R5246,0)</f>
        <v>292255.5</v>
      </c>
      <c r="V5246" s="45">
        <f>IF(S5246=1,U5246*(1-Asumsi!$B$10),U5246)</f>
        <v>292255.5</v>
      </c>
    </row>
    <row r="5247" spans="1:22" x14ac:dyDescent="0.35">
      <c r="A5247" s="43">
        <v>4199</v>
      </c>
      <c r="B5247" s="43" t="s">
        <v>202</v>
      </c>
      <c r="C5247" s="43" t="s">
        <v>981</v>
      </c>
      <c r="D5247" s="44">
        <v>40951</v>
      </c>
      <c r="E5247" s="43">
        <v>43</v>
      </c>
      <c r="F5247" s="43">
        <v>1279420</v>
      </c>
      <c r="G5247" s="43">
        <v>0.01</v>
      </c>
      <c r="H5247" s="43">
        <v>12794</v>
      </c>
      <c r="I5247" s="43" t="s">
        <v>75</v>
      </c>
      <c r="J5247" s="43" t="s">
        <v>144</v>
      </c>
      <c r="K5247" s="43">
        <f t="shared" si="648"/>
        <v>2012</v>
      </c>
      <c r="L5247" s="43">
        <f t="shared" si="649"/>
        <v>1</v>
      </c>
      <c r="M5247" s="43">
        <f t="shared" si="650"/>
        <v>0</v>
      </c>
      <c r="N5247" s="43">
        <f t="shared" si="651"/>
        <v>1</v>
      </c>
      <c r="O5247" s="43" t="str">
        <f t="shared" si="652"/>
        <v>B: 1-3%</v>
      </c>
      <c r="P5247" s="45">
        <f t="shared" si="653"/>
        <v>1266626</v>
      </c>
      <c r="Q5247" s="45">
        <f>IF(L5247=1,F5247*INDEX(Asumsi!$B$5:$B$7,MATCH(I5247,Asumsi!$A$5:$A$7,0))-H5247,0)</f>
        <v>371032</v>
      </c>
      <c r="R5247" s="46">
        <f>MIN(G5247,INDEX(Asumsi!$C$5:$C$7,MATCH(I5247,Asumsi!$A$5:$A$7,0)))</f>
        <v>0.01</v>
      </c>
      <c r="S5247" s="43">
        <f t="shared" si="654"/>
        <v>0</v>
      </c>
      <c r="T5247" s="45">
        <f t="shared" si="655"/>
        <v>0</v>
      </c>
      <c r="U5247" s="45">
        <f>IF(L5247=1,F5247*INDEX(Asumsi!$B$5:$B$7,MATCH(I5247,Asumsi!$A$5:$A$7,0))-F5247*R5247,0)</f>
        <v>371031.8</v>
      </c>
      <c r="V5247" s="45">
        <f>IF(S5247=1,U5247*(1-Asumsi!$B$10),U5247)</f>
        <v>371031.8</v>
      </c>
    </row>
    <row r="5248" spans="1:22" x14ac:dyDescent="0.35">
      <c r="A5248" s="43">
        <v>5347</v>
      </c>
      <c r="B5248" s="43" t="s">
        <v>202</v>
      </c>
      <c r="C5248" s="43" t="s">
        <v>208</v>
      </c>
      <c r="D5248" s="44">
        <v>40595</v>
      </c>
      <c r="E5248" s="43">
        <v>7</v>
      </c>
      <c r="F5248" s="43">
        <v>1051110</v>
      </c>
      <c r="G5248" s="43">
        <v>0.04</v>
      </c>
      <c r="H5248" s="43">
        <v>42044</v>
      </c>
      <c r="I5248" s="43" t="s">
        <v>77</v>
      </c>
      <c r="J5248" s="43" t="s">
        <v>137</v>
      </c>
      <c r="K5248" s="43">
        <f t="shared" si="648"/>
        <v>2011</v>
      </c>
      <c r="L5248" s="43">
        <f t="shared" si="649"/>
        <v>1</v>
      </c>
      <c r="M5248" s="43">
        <f t="shared" si="650"/>
        <v>0</v>
      </c>
      <c r="N5248" s="43">
        <f t="shared" si="651"/>
        <v>1</v>
      </c>
      <c r="O5248" s="43" t="str">
        <f t="shared" si="652"/>
        <v>C: 4-6%</v>
      </c>
      <c r="P5248" s="45">
        <f t="shared" si="653"/>
        <v>1009066</v>
      </c>
      <c r="Q5248" s="45">
        <f>IF(L5248=1,F5248*INDEX(Asumsi!$B$5:$B$7,MATCH(I5248,Asumsi!$A$5:$A$7,0))-H5248,0)</f>
        <v>273289</v>
      </c>
      <c r="R5248" s="46">
        <f>MIN(G5248,INDEX(Asumsi!$C$5:$C$7,MATCH(I5248,Asumsi!$A$5:$A$7,0)))</f>
        <v>0.04</v>
      </c>
      <c r="S5248" s="43">
        <f t="shared" si="654"/>
        <v>0</v>
      </c>
      <c r="T5248" s="45">
        <f t="shared" si="655"/>
        <v>0</v>
      </c>
      <c r="U5248" s="45">
        <f>IF(L5248=1,F5248*INDEX(Asumsi!$B$5:$B$7,MATCH(I5248,Asumsi!$A$5:$A$7,0))-F5248*R5248,0)</f>
        <v>273288.59999999998</v>
      </c>
      <c r="V5248" s="45">
        <f>IF(S5248=1,U5248*(1-Asumsi!$B$10),U5248)</f>
        <v>273288.59999999998</v>
      </c>
    </row>
    <row r="5249" spans="1:22" x14ac:dyDescent="0.35">
      <c r="A5249" s="43">
        <v>5764</v>
      </c>
      <c r="B5249" s="43" t="s">
        <v>202</v>
      </c>
      <c r="C5249" s="43" t="s">
        <v>406</v>
      </c>
      <c r="D5249" s="44">
        <v>40453</v>
      </c>
      <c r="E5249" s="43">
        <v>23</v>
      </c>
      <c r="F5249" s="43">
        <v>387580</v>
      </c>
      <c r="G5249" s="43">
        <v>0.02</v>
      </c>
      <c r="H5249" s="43">
        <v>7752</v>
      </c>
      <c r="I5249" s="43" t="s">
        <v>76</v>
      </c>
      <c r="J5249" s="43" t="s">
        <v>138</v>
      </c>
      <c r="K5249" s="43">
        <f t="shared" si="648"/>
        <v>2010</v>
      </c>
      <c r="L5249" s="43">
        <f t="shared" si="649"/>
        <v>1</v>
      </c>
      <c r="M5249" s="43">
        <f t="shared" si="650"/>
        <v>0</v>
      </c>
      <c r="N5249" s="43">
        <f t="shared" si="651"/>
        <v>1</v>
      </c>
      <c r="O5249" s="43" t="str">
        <f t="shared" si="652"/>
        <v>B: 1-3%</v>
      </c>
      <c r="P5249" s="45">
        <f t="shared" si="653"/>
        <v>379828</v>
      </c>
      <c r="Q5249" s="45">
        <f>IF(L5249=1,F5249*INDEX(Asumsi!$B$5:$B$7,MATCH(I5249,Asumsi!$A$5:$A$7,0))-H5249,0)</f>
        <v>108522</v>
      </c>
      <c r="R5249" s="46">
        <f>MIN(G5249,INDEX(Asumsi!$C$5:$C$7,MATCH(I5249,Asumsi!$A$5:$A$7,0)))</f>
        <v>0.02</v>
      </c>
      <c r="S5249" s="43">
        <f t="shared" si="654"/>
        <v>0</v>
      </c>
      <c r="T5249" s="45">
        <f t="shared" si="655"/>
        <v>0</v>
      </c>
      <c r="U5249" s="45">
        <f>IF(L5249=1,F5249*INDEX(Asumsi!$B$5:$B$7,MATCH(I5249,Asumsi!$A$5:$A$7,0))-F5249*R5249,0)</f>
        <v>108522.4</v>
      </c>
      <c r="V5249" s="45">
        <f>IF(S5249=1,U5249*(1-Asumsi!$B$10),U5249)</f>
        <v>108522.4</v>
      </c>
    </row>
    <row r="5250" spans="1:22" x14ac:dyDescent="0.35">
      <c r="A5250" s="43">
        <v>5860</v>
      </c>
      <c r="B5250" s="43" t="s">
        <v>202</v>
      </c>
      <c r="C5250" s="43" t="s">
        <v>393</v>
      </c>
      <c r="D5250" s="44">
        <v>40958</v>
      </c>
      <c r="E5250" s="43">
        <v>12</v>
      </c>
      <c r="F5250" s="43">
        <v>113460</v>
      </c>
      <c r="G5250" s="43">
        <v>0.09</v>
      </c>
      <c r="H5250" s="43">
        <v>10211</v>
      </c>
      <c r="I5250" s="43" t="s">
        <v>76</v>
      </c>
      <c r="J5250" s="43" t="s">
        <v>147</v>
      </c>
      <c r="K5250" s="43">
        <f t="shared" ref="K5250:K5313" si="656">YEAR(D5250)</f>
        <v>2012</v>
      </c>
      <c r="L5250" s="43">
        <f t="shared" ref="L5250:L5313" si="657">IF(B5250="Order Finished",1,0)</f>
        <v>1</v>
      </c>
      <c r="M5250" s="43">
        <f t="shared" ref="M5250:M5313" si="658">IF(B5250="Order Returned",1,0)</f>
        <v>0</v>
      </c>
      <c r="N5250" s="43">
        <f t="shared" ref="N5250:N5313" si="659">IF(B5250="Order Cancelled",0,1)</f>
        <v>1</v>
      </c>
      <c r="O5250" s="43" t="str">
        <f t="shared" ref="O5250:O5313" si="660">IF(G5250=0,"A: 0%",IF(G5250&lt;=0.03,"B: 1-3%",IF(G5250&lt;=0.06,"C: 4-6%","D: 7%+")))</f>
        <v>D: 7%+</v>
      </c>
      <c r="P5250" s="45">
        <f t="shared" ref="P5250:P5313" si="661">IF(L5250=1,F5250-H5250,0)</f>
        <v>103249</v>
      </c>
      <c r="Q5250" s="45">
        <f>IF(L5250=1,F5250*INDEX(Asumsi!$B$5:$B$7,MATCH(I5250,Asumsi!$A$5:$A$7,0))-H5250,0)</f>
        <v>23827</v>
      </c>
      <c r="R5250" s="46">
        <f>MIN(G5250,INDEX(Asumsi!$C$5:$C$7,MATCH(I5250,Asumsi!$A$5:$A$7,0)))</f>
        <v>0.05</v>
      </c>
      <c r="S5250" s="43">
        <f t="shared" ref="S5250:S5313" si="662">IF(G5250&gt;R5250,1,0)</f>
        <v>1</v>
      </c>
      <c r="T5250" s="45">
        <f t="shared" ref="T5250:T5313" si="663">IF(L5250=1,F5250*(G5250-R5250),0)</f>
        <v>4538.3999999999996</v>
      </c>
      <c r="U5250" s="45">
        <f>IF(L5250=1,F5250*INDEX(Asumsi!$B$5:$B$7,MATCH(I5250,Asumsi!$A$5:$A$7,0))-F5250*R5250,0)</f>
        <v>28365</v>
      </c>
      <c r="V5250" s="45">
        <f>IF(S5250=1,U5250*(1-Asumsi!$B$10),U5250)</f>
        <v>26946.75</v>
      </c>
    </row>
    <row r="5251" spans="1:22" x14ac:dyDescent="0.35">
      <c r="A5251" s="43">
        <v>6117</v>
      </c>
      <c r="B5251" s="43" t="s">
        <v>202</v>
      </c>
      <c r="C5251" s="43" t="s">
        <v>403</v>
      </c>
      <c r="D5251" s="44">
        <v>41264</v>
      </c>
      <c r="E5251" s="43">
        <v>7</v>
      </c>
      <c r="F5251" s="43">
        <v>314060</v>
      </c>
      <c r="G5251" s="43">
        <v>7.0000000000000007E-2</v>
      </c>
      <c r="H5251" s="43">
        <v>21984</v>
      </c>
      <c r="I5251" s="43" t="s">
        <v>75</v>
      </c>
      <c r="J5251" s="43" t="s">
        <v>144</v>
      </c>
      <c r="K5251" s="43">
        <f t="shared" si="656"/>
        <v>2012</v>
      </c>
      <c r="L5251" s="43">
        <f t="shared" si="657"/>
        <v>1</v>
      </c>
      <c r="M5251" s="43">
        <f t="shared" si="658"/>
        <v>0</v>
      </c>
      <c r="N5251" s="43">
        <f t="shared" si="659"/>
        <v>1</v>
      </c>
      <c r="O5251" s="43" t="str">
        <f t="shared" si="660"/>
        <v>D: 7%+</v>
      </c>
      <c r="P5251" s="45">
        <f t="shared" si="661"/>
        <v>292076</v>
      </c>
      <c r="Q5251" s="45">
        <f>IF(L5251=1,F5251*INDEX(Asumsi!$B$5:$B$7,MATCH(I5251,Asumsi!$A$5:$A$7,0))-H5251,0)</f>
        <v>72234</v>
      </c>
      <c r="R5251" s="46">
        <f>MIN(G5251,INDEX(Asumsi!$C$5:$C$7,MATCH(I5251,Asumsi!$A$5:$A$7,0)))</f>
        <v>0.03</v>
      </c>
      <c r="S5251" s="43">
        <f t="shared" si="662"/>
        <v>1</v>
      </c>
      <c r="T5251" s="45">
        <f t="shared" si="663"/>
        <v>12562.400000000003</v>
      </c>
      <c r="U5251" s="45">
        <f>IF(L5251=1,F5251*INDEX(Asumsi!$B$5:$B$7,MATCH(I5251,Asumsi!$A$5:$A$7,0))-F5251*R5251,0)</f>
        <v>84796.2</v>
      </c>
      <c r="V5251" s="45">
        <f>IF(S5251=1,U5251*(1-Asumsi!$B$10),U5251)</f>
        <v>80556.39</v>
      </c>
    </row>
    <row r="5252" spans="1:22" x14ac:dyDescent="0.35">
      <c r="A5252" s="43">
        <v>7077</v>
      </c>
      <c r="B5252" s="43" t="s">
        <v>202</v>
      </c>
      <c r="C5252" s="43" t="s">
        <v>403</v>
      </c>
      <c r="D5252" s="44">
        <v>40898</v>
      </c>
      <c r="E5252" s="43">
        <v>14</v>
      </c>
      <c r="F5252" s="43">
        <v>609040</v>
      </c>
      <c r="G5252" s="43">
        <v>0.04</v>
      </c>
      <c r="H5252" s="43">
        <v>24362</v>
      </c>
      <c r="I5252" s="43" t="s">
        <v>76</v>
      </c>
      <c r="J5252" s="43" t="s">
        <v>141</v>
      </c>
      <c r="K5252" s="43">
        <f t="shared" si="656"/>
        <v>2011</v>
      </c>
      <c r="L5252" s="43">
        <f t="shared" si="657"/>
        <v>1</v>
      </c>
      <c r="M5252" s="43">
        <f t="shared" si="658"/>
        <v>0</v>
      </c>
      <c r="N5252" s="43">
        <f t="shared" si="659"/>
        <v>1</v>
      </c>
      <c r="O5252" s="43" t="str">
        <f t="shared" si="660"/>
        <v>C: 4-6%</v>
      </c>
      <c r="P5252" s="45">
        <f t="shared" si="661"/>
        <v>584678</v>
      </c>
      <c r="Q5252" s="45">
        <f>IF(L5252=1,F5252*INDEX(Asumsi!$B$5:$B$7,MATCH(I5252,Asumsi!$A$5:$A$7,0))-H5252,0)</f>
        <v>158350</v>
      </c>
      <c r="R5252" s="46">
        <f>MIN(G5252,INDEX(Asumsi!$C$5:$C$7,MATCH(I5252,Asumsi!$A$5:$A$7,0)))</f>
        <v>0.04</v>
      </c>
      <c r="S5252" s="43">
        <f t="shared" si="662"/>
        <v>0</v>
      </c>
      <c r="T5252" s="45">
        <f t="shared" si="663"/>
        <v>0</v>
      </c>
      <c r="U5252" s="45">
        <f>IF(L5252=1,F5252*INDEX(Asumsi!$B$5:$B$7,MATCH(I5252,Asumsi!$A$5:$A$7,0))-F5252*R5252,0)</f>
        <v>158350.39999999999</v>
      </c>
      <c r="V5252" s="45">
        <f>IF(S5252=1,U5252*(1-Asumsi!$B$10),U5252)</f>
        <v>158350.39999999999</v>
      </c>
    </row>
    <row r="5253" spans="1:22" x14ac:dyDescent="0.35">
      <c r="A5253" s="43">
        <v>7142</v>
      </c>
      <c r="B5253" s="43" t="s">
        <v>202</v>
      </c>
      <c r="C5253" s="43" t="s">
        <v>406</v>
      </c>
      <c r="D5253" s="44">
        <v>40745</v>
      </c>
      <c r="E5253" s="43">
        <v>36</v>
      </c>
      <c r="F5253" s="43">
        <v>265720</v>
      </c>
      <c r="G5253" s="43">
        <v>0.06</v>
      </c>
      <c r="H5253" s="43">
        <v>15943</v>
      </c>
      <c r="I5253" s="43" t="s">
        <v>76</v>
      </c>
      <c r="J5253" s="43" t="s">
        <v>149</v>
      </c>
      <c r="K5253" s="43">
        <f t="shared" si="656"/>
        <v>2011</v>
      </c>
      <c r="L5253" s="43">
        <f t="shared" si="657"/>
        <v>1</v>
      </c>
      <c r="M5253" s="43">
        <f t="shared" si="658"/>
        <v>0</v>
      </c>
      <c r="N5253" s="43">
        <f t="shared" si="659"/>
        <v>1</v>
      </c>
      <c r="O5253" s="43" t="str">
        <f t="shared" si="660"/>
        <v>C: 4-6%</v>
      </c>
      <c r="P5253" s="45">
        <f t="shared" si="661"/>
        <v>249777</v>
      </c>
      <c r="Q5253" s="45">
        <f>IF(L5253=1,F5253*INDEX(Asumsi!$B$5:$B$7,MATCH(I5253,Asumsi!$A$5:$A$7,0))-H5253,0)</f>
        <v>63773</v>
      </c>
      <c r="R5253" s="46">
        <f>MIN(G5253,INDEX(Asumsi!$C$5:$C$7,MATCH(I5253,Asumsi!$A$5:$A$7,0)))</f>
        <v>0.05</v>
      </c>
      <c r="S5253" s="43">
        <f t="shared" si="662"/>
        <v>1</v>
      </c>
      <c r="T5253" s="45">
        <f t="shared" si="663"/>
        <v>2657.1999999999985</v>
      </c>
      <c r="U5253" s="45">
        <f>IF(L5253=1,F5253*INDEX(Asumsi!$B$5:$B$7,MATCH(I5253,Asumsi!$A$5:$A$7,0))-F5253*R5253,0)</f>
        <v>66430</v>
      </c>
      <c r="V5253" s="45">
        <f>IF(S5253=1,U5253*(1-Asumsi!$B$10),U5253)</f>
        <v>63108.5</v>
      </c>
    </row>
    <row r="5254" spans="1:22" x14ac:dyDescent="0.35">
      <c r="A5254" s="43">
        <v>7398</v>
      </c>
      <c r="B5254" s="43" t="s">
        <v>202</v>
      </c>
      <c r="C5254" s="43" t="s">
        <v>398</v>
      </c>
      <c r="D5254" s="44">
        <v>39965</v>
      </c>
      <c r="E5254" s="43">
        <v>6</v>
      </c>
      <c r="F5254" s="43">
        <v>111540</v>
      </c>
      <c r="G5254" s="43">
        <v>0.04</v>
      </c>
      <c r="H5254" s="43">
        <v>4462</v>
      </c>
      <c r="I5254" s="43" t="s">
        <v>76</v>
      </c>
      <c r="J5254" s="43" t="s">
        <v>147</v>
      </c>
      <c r="K5254" s="43">
        <f t="shared" si="656"/>
        <v>2009</v>
      </c>
      <c r="L5254" s="43">
        <f t="shared" si="657"/>
        <v>1</v>
      </c>
      <c r="M5254" s="43">
        <f t="shared" si="658"/>
        <v>0</v>
      </c>
      <c r="N5254" s="43">
        <f t="shared" si="659"/>
        <v>1</v>
      </c>
      <c r="O5254" s="43" t="str">
        <f t="shared" si="660"/>
        <v>C: 4-6%</v>
      </c>
      <c r="P5254" s="45">
        <f t="shared" si="661"/>
        <v>107078</v>
      </c>
      <c r="Q5254" s="45">
        <f>IF(L5254=1,F5254*INDEX(Asumsi!$B$5:$B$7,MATCH(I5254,Asumsi!$A$5:$A$7,0))-H5254,0)</f>
        <v>29000</v>
      </c>
      <c r="R5254" s="46">
        <f>MIN(G5254,INDEX(Asumsi!$C$5:$C$7,MATCH(I5254,Asumsi!$A$5:$A$7,0)))</f>
        <v>0.04</v>
      </c>
      <c r="S5254" s="43">
        <f t="shared" si="662"/>
        <v>0</v>
      </c>
      <c r="T5254" s="45">
        <f t="shared" si="663"/>
        <v>0</v>
      </c>
      <c r="U5254" s="45">
        <f>IF(L5254=1,F5254*INDEX(Asumsi!$B$5:$B$7,MATCH(I5254,Asumsi!$A$5:$A$7,0))-F5254*R5254,0)</f>
        <v>29000.400000000001</v>
      </c>
      <c r="V5254" s="45">
        <f>IF(S5254=1,U5254*(1-Asumsi!$B$10),U5254)</f>
        <v>29000.400000000001</v>
      </c>
    </row>
    <row r="5255" spans="1:22" x14ac:dyDescent="0.35">
      <c r="A5255" s="43">
        <v>7431</v>
      </c>
      <c r="B5255" s="43" t="s">
        <v>202</v>
      </c>
      <c r="C5255" s="43" t="s">
        <v>399</v>
      </c>
      <c r="D5255" s="44">
        <v>39934</v>
      </c>
      <c r="E5255" s="43">
        <v>33</v>
      </c>
      <c r="F5255" s="43">
        <v>157620</v>
      </c>
      <c r="G5255" s="43">
        <v>0.03</v>
      </c>
      <c r="H5255" s="43">
        <v>4729</v>
      </c>
      <c r="I5255" s="43" t="s">
        <v>75</v>
      </c>
      <c r="J5255" s="43" t="s">
        <v>144</v>
      </c>
      <c r="K5255" s="43">
        <f t="shared" si="656"/>
        <v>2009</v>
      </c>
      <c r="L5255" s="43">
        <f t="shared" si="657"/>
        <v>1</v>
      </c>
      <c r="M5255" s="43">
        <f t="shared" si="658"/>
        <v>0</v>
      </c>
      <c r="N5255" s="43">
        <f t="shared" si="659"/>
        <v>1</v>
      </c>
      <c r="O5255" s="43" t="str">
        <f t="shared" si="660"/>
        <v>B: 1-3%</v>
      </c>
      <c r="P5255" s="45">
        <f t="shared" si="661"/>
        <v>152891</v>
      </c>
      <c r="Q5255" s="45">
        <f>IF(L5255=1,F5255*INDEX(Asumsi!$B$5:$B$7,MATCH(I5255,Asumsi!$A$5:$A$7,0))-H5255,0)</f>
        <v>42557</v>
      </c>
      <c r="R5255" s="46">
        <f>MIN(G5255,INDEX(Asumsi!$C$5:$C$7,MATCH(I5255,Asumsi!$A$5:$A$7,0)))</f>
        <v>0.03</v>
      </c>
      <c r="S5255" s="43">
        <f t="shared" si="662"/>
        <v>0</v>
      </c>
      <c r="T5255" s="45">
        <f t="shared" si="663"/>
        <v>0</v>
      </c>
      <c r="U5255" s="45">
        <f>IF(L5255=1,F5255*INDEX(Asumsi!$B$5:$B$7,MATCH(I5255,Asumsi!$A$5:$A$7,0))-F5255*R5255,0)</f>
        <v>42557.4</v>
      </c>
      <c r="V5255" s="45">
        <f>IF(S5255=1,U5255*(1-Asumsi!$B$10),U5255)</f>
        <v>42557.4</v>
      </c>
    </row>
    <row r="5256" spans="1:22" x14ac:dyDescent="0.35">
      <c r="A5256" s="43">
        <v>8005</v>
      </c>
      <c r="B5256" s="43" t="s">
        <v>202</v>
      </c>
      <c r="C5256" s="43" t="s">
        <v>399</v>
      </c>
      <c r="D5256" s="44">
        <v>41004</v>
      </c>
      <c r="E5256" s="43">
        <v>24</v>
      </c>
      <c r="F5256" s="43">
        <v>1581260</v>
      </c>
      <c r="G5256" s="43">
        <v>0.1</v>
      </c>
      <c r="H5256" s="43">
        <v>158126</v>
      </c>
      <c r="I5256" s="43" t="s">
        <v>76</v>
      </c>
      <c r="J5256" s="43" t="s">
        <v>138</v>
      </c>
      <c r="K5256" s="43">
        <f t="shared" si="656"/>
        <v>2012</v>
      </c>
      <c r="L5256" s="43">
        <f t="shared" si="657"/>
        <v>1</v>
      </c>
      <c r="M5256" s="43">
        <f t="shared" si="658"/>
        <v>0</v>
      </c>
      <c r="N5256" s="43">
        <f t="shared" si="659"/>
        <v>1</v>
      </c>
      <c r="O5256" s="43" t="str">
        <f t="shared" si="660"/>
        <v>D: 7%+</v>
      </c>
      <c r="P5256" s="45">
        <f t="shared" si="661"/>
        <v>1423134</v>
      </c>
      <c r="Q5256" s="45">
        <f>IF(L5256=1,F5256*INDEX(Asumsi!$B$5:$B$7,MATCH(I5256,Asumsi!$A$5:$A$7,0))-H5256,0)</f>
        <v>316252</v>
      </c>
      <c r="R5256" s="46">
        <f>MIN(G5256,INDEX(Asumsi!$C$5:$C$7,MATCH(I5256,Asumsi!$A$5:$A$7,0)))</f>
        <v>0.05</v>
      </c>
      <c r="S5256" s="43">
        <f t="shared" si="662"/>
        <v>1</v>
      </c>
      <c r="T5256" s="45">
        <f t="shared" si="663"/>
        <v>79063</v>
      </c>
      <c r="U5256" s="45">
        <f>IF(L5256=1,F5256*INDEX(Asumsi!$B$5:$B$7,MATCH(I5256,Asumsi!$A$5:$A$7,0))-F5256*R5256,0)</f>
        <v>395315</v>
      </c>
      <c r="V5256" s="45">
        <f>IF(S5256=1,U5256*(1-Asumsi!$B$10),U5256)</f>
        <v>375549.25</v>
      </c>
    </row>
    <row r="5257" spans="1:22" x14ac:dyDescent="0.35">
      <c r="A5257" s="43">
        <v>8165</v>
      </c>
      <c r="B5257" s="43" t="s">
        <v>202</v>
      </c>
      <c r="C5257" s="43" t="s">
        <v>399</v>
      </c>
      <c r="D5257" s="44">
        <v>40101</v>
      </c>
      <c r="E5257" s="43">
        <v>35</v>
      </c>
      <c r="F5257" s="43">
        <v>366900</v>
      </c>
      <c r="G5257" s="43">
        <v>0.01</v>
      </c>
      <c r="H5257" s="43">
        <v>3669</v>
      </c>
      <c r="I5257" s="43" t="s">
        <v>76</v>
      </c>
      <c r="J5257" s="43" t="s">
        <v>145</v>
      </c>
      <c r="K5257" s="43">
        <f t="shared" si="656"/>
        <v>2009</v>
      </c>
      <c r="L5257" s="43">
        <f t="shared" si="657"/>
        <v>1</v>
      </c>
      <c r="M5257" s="43">
        <f t="shared" si="658"/>
        <v>0</v>
      </c>
      <c r="N5257" s="43">
        <f t="shared" si="659"/>
        <v>1</v>
      </c>
      <c r="O5257" s="43" t="str">
        <f t="shared" si="660"/>
        <v>B: 1-3%</v>
      </c>
      <c r="P5257" s="45">
        <f t="shared" si="661"/>
        <v>363231</v>
      </c>
      <c r="Q5257" s="45">
        <f>IF(L5257=1,F5257*INDEX(Asumsi!$B$5:$B$7,MATCH(I5257,Asumsi!$A$5:$A$7,0))-H5257,0)</f>
        <v>106401</v>
      </c>
      <c r="R5257" s="46">
        <f>MIN(G5257,INDEX(Asumsi!$C$5:$C$7,MATCH(I5257,Asumsi!$A$5:$A$7,0)))</f>
        <v>0.01</v>
      </c>
      <c r="S5257" s="43">
        <f t="shared" si="662"/>
        <v>0</v>
      </c>
      <c r="T5257" s="45">
        <f t="shared" si="663"/>
        <v>0</v>
      </c>
      <c r="U5257" s="45">
        <f>IF(L5257=1,F5257*INDEX(Asumsi!$B$5:$B$7,MATCH(I5257,Asumsi!$A$5:$A$7,0))-F5257*R5257,0)</f>
        <v>106401</v>
      </c>
      <c r="V5257" s="45">
        <f>IF(S5257=1,U5257*(1-Asumsi!$B$10),U5257)</f>
        <v>106401</v>
      </c>
    </row>
    <row r="5258" spans="1:22" x14ac:dyDescent="0.35">
      <c r="A5258" s="43">
        <v>8902</v>
      </c>
      <c r="B5258" s="43" t="s">
        <v>202</v>
      </c>
      <c r="C5258" s="43" t="s">
        <v>403</v>
      </c>
      <c r="D5258" s="44">
        <v>40713</v>
      </c>
      <c r="E5258" s="43">
        <v>27</v>
      </c>
      <c r="F5258" s="43">
        <v>360920</v>
      </c>
      <c r="G5258" s="43">
        <v>0.05</v>
      </c>
      <c r="H5258" s="43">
        <v>18046</v>
      </c>
      <c r="I5258" s="43" t="s">
        <v>76</v>
      </c>
      <c r="J5258" s="43" t="s">
        <v>145</v>
      </c>
      <c r="K5258" s="43">
        <f t="shared" si="656"/>
        <v>2011</v>
      </c>
      <c r="L5258" s="43">
        <f t="shared" si="657"/>
        <v>1</v>
      </c>
      <c r="M5258" s="43">
        <f t="shared" si="658"/>
        <v>0</v>
      </c>
      <c r="N5258" s="43">
        <f t="shared" si="659"/>
        <v>1</v>
      </c>
      <c r="O5258" s="43" t="str">
        <f t="shared" si="660"/>
        <v>C: 4-6%</v>
      </c>
      <c r="P5258" s="45">
        <f t="shared" si="661"/>
        <v>342874</v>
      </c>
      <c r="Q5258" s="45">
        <f>IF(L5258=1,F5258*INDEX(Asumsi!$B$5:$B$7,MATCH(I5258,Asumsi!$A$5:$A$7,0))-H5258,0)</f>
        <v>90230</v>
      </c>
      <c r="R5258" s="46">
        <f>MIN(G5258,INDEX(Asumsi!$C$5:$C$7,MATCH(I5258,Asumsi!$A$5:$A$7,0)))</f>
        <v>0.05</v>
      </c>
      <c r="S5258" s="43">
        <f t="shared" si="662"/>
        <v>0</v>
      </c>
      <c r="T5258" s="45">
        <f t="shared" si="663"/>
        <v>0</v>
      </c>
      <c r="U5258" s="45">
        <f>IF(L5258=1,F5258*INDEX(Asumsi!$B$5:$B$7,MATCH(I5258,Asumsi!$A$5:$A$7,0))-F5258*R5258,0)</f>
        <v>90230</v>
      </c>
      <c r="V5258" s="45">
        <f>IF(S5258=1,U5258*(1-Asumsi!$B$10),U5258)</f>
        <v>90230</v>
      </c>
    </row>
    <row r="5259" spans="1:22" x14ac:dyDescent="0.35">
      <c r="A5259" s="43">
        <v>9187</v>
      </c>
      <c r="B5259" s="43" t="s">
        <v>202</v>
      </c>
      <c r="C5259" s="43" t="s">
        <v>401</v>
      </c>
      <c r="D5259" s="44">
        <v>40046</v>
      </c>
      <c r="E5259" s="43">
        <v>40</v>
      </c>
      <c r="F5259" s="43">
        <v>349280</v>
      </c>
      <c r="G5259" s="43">
        <v>0.04</v>
      </c>
      <c r="H5259" s="43">
        <v>13971</v>
      </c>
      <c r="I5259" s="43" t="s">
        <v>76</v>
      </c>
      <c r="J5259" s="43" t="s">
        <v>141</v>
      </c>
      <c r="K5259" s="43">
        <f t="shared" si="656"/>
        <v>2009</v>
      </c>
      <c r="L5259" s="43">
        <f t="shared" si="657"/>
        <v>1</v>
      </c>
      <c r="M5259" s="43">
        <f t="shared" si="658"/>
        <v>0</v>
      </c>
      <c r="N5259" s="43">
        <f t="shared" si="659"/>
        <v>1</v>
      </c>
      <c r="O5259" s="43" t="str">
        <f t="shared" si="660"/>
        <v>C: 4-6%</v>
      </c>
      <c r="P5259" s="45">
        <f t="shared" si="661"/>
        <v>335309</v>
      </c>
      <c r="Q5259" s="45">
        <f>IF(L5259=1,F5259*INDEX(Asumsi!$B$5:$B$7,MATCH(I5259,Asumsi!$A$5:$A$7,0))-H5259,0)</f>
        <v>90813</v>
      </c>
      <c r="R5259" s="46">
        <f>MIN(G5259,INDEX(Asumsi!$C$5:$C$7,MATCH(I5259,Asumsi!$A$5:$A$7,0)))</f>
        <v>0.04</v>
      </c>
      <c r="S5259" s="43">
        <f t="shared" si="662"/>
        <v>0</v>
      </c>
      <c r="T5259" s="45">
        <f t="shared" si="663"/>
        <v>0</v>
      </c>
      <c r="U5259" s="45">
        <f>IF(L5259=1,F5259*INDEX(Asumsi!$B$5:$B$7,MATCH(I5259,Asumsi!$A$5:$A$7,0))-F5259*R5259,0)</f>
        <v>90812.800000000003</v>
      </c>
      <c r="V5259" s="45">
        <f>IF(S5259=1,U5259*(1-Asumsi!$B$10),U5259)</f>
        <v>90812.800000000003</v>
      </c>
    </row>
    <row r="5260" spans="1:22" x14ac:dyDescent="0.35">
      <c r="A5260" s="43">
        <v>9219</v>
      </c>
      <c r="B5260" s="43" t="s">
        <v>209</v>
      </c>
      <c r="C5260" s="43" t="s">
        <v>401</v>
      </c>
      <c r="D5260" s="44">
        <v>40084</v>
      </c>
      <c r="E5260" s="43">
        <v>24</v>
      </c>
      <c r="F5260" s="43">
        <v>2479620</v>
      </c>
      <c r="G5260" s="43">
        <v>0.04</v>
      </c>
      <c r="H5260" s="43">
        <v>99185</v>
      </c>
      <c r="I5260" s="43" t="s">
        <v>77</v>
      </c>
      <c r="J5260" s="43" t="s">
        <v>142</v>
      </c>
      <c r="K5260" s="43">
        <f t="shared" si="656"/>
        <v>2009</v>
      </c>
      <c r="L5260" s="43">
        <f t="shared" si="657"/>
        <v>0</v>
      </c>
      <c r="M5260" s="43">
        <f t="shared" si="658"/>
        <v>1</v>
      </c>
      <c r="N5260" s="43">
        <f t="shared" si="659"/>
        <v>1</v>
      </c>
      <c r="O5260" s="43" t="str">
        <f t="shared" si="660"/>
        <v>C: 4-6%</v>
      </c>
      <c r="P5260" s="45">
        <f t="shared" si="661"/>
        <v>0</v>
      </c>
      <c r="Q5260" s="45">
        <f>IF(L5260=1,F5260*INDEX(Asumsi!$B$5:$B$7,MATCH(I5260,Asumsi!$A$5:$A$7,0))-H5260,0)</f>
        <v>0</v>
      </c>
      <c r="R5260" s="46">
        <f>MIN(G5260,INDEX(Asumsi!$C$5:$C$7,MATCH(I5260,Asumsi!$A$5:$A$7,0)))</f>
        <v>0.04</v>
      </c>
      <c r="S5260" s="43">
        <f t="shared" si="662"/>
        <v>0</v>
      </c>
      <c r="T5260" s="45">
        <f t="shared" si="663"/>
        <v>0</v>
      </c>
      <c r="U5260" s="45">
        <f>IF(L5260=1,F5260*INDEX(Asumsi!$B$5:$B$7,MATCH(I5260,Asumsi!$A$5:$A$7,0))-F5260*R5260,0)</f>
        <v>0</v>
      </c>
      <c r="V5260" s="45">
        <f>IF(S5260=1,U5260*(1-Asumsi!$B$10),U5260)</f>
        <v>0</v>
      </c>
    </row>
    <row r="5261" spans="1:22" x14ac:dyDescent="0.35">
      <c r="A5261" s="43">
        <v>9762</v>
      </c>
      <c r="B5261" s="43" t="s">
        <v>209</v>
      </c>
      <c r="C5261" s="43" t="s">
        <v>407</v>
      </c>
      <c r="D5261" s="44">
        <v>39816</v>
      </c>
      <c r="E5261" s="43">
        <v>12</v>
      </c>
      <c r="F5261" s="43">
        <v>525520</v>
      </c>
      <c r="G5261" s="43">
        <v>0.05</v>
      </c>
      <c r="H5261" s="43">
        <v>26276</v>
      </c>
      <c r="I5261" s="43" t="s">
        <v>75</v>
      </c>
      <c r="J5261" s="43" t="s">
        <v>144</v>
      </c>
      <c r="K5261" s="43">
        <f t="shared" si="656"/>
        <v>2009</v>
      </c>
      <c r="L5261" s="43">
        <f t="shared" si="657"/>
        <v>0</v>
      </c>
      <c r="M5261" s="43">
        <f t="shared" si="658"/>
        <v>1</v>
      </c>
      <c r="N5261" s="43">
        <f t="shared" si="659"/>
        <v>1</v>
      </c>
      <c r="O5261" s="43" t="str">
        <f t="shared" si="660"/>
        <v>C: 4-6%</v>
      </c>
      <c r="P5261" s="45">
        <f t="shared" si="661"/>
        <v>0</v>
      </c>
      <c r="Q5261" s="45">
        <f>IF(L5261=1,F5261*INDEX(Asumsi!$B$5:$B$7,MATCH(I5261,Asumsi!$A$5:$A$7,0))-H5261,0)</f>
        <v>0</v>
      </c>
      <c r="R5261" s="46">
        <f>MIN(G5261,INDEX(Asumsi!$C$5:$C$7,MATCH(I5261,Asumsi!$A$5:$A$7,0)))</f>
        <v>0.03</v>
      </c>
      <c r="S5261" s="43">
        <f t="shared" si="662"/>
        <v>1</v>
      </c>
      <c r="T5261" s="45">
        <f t="shared" si="663"/>
        <v>0</v>
      </c>
      <c r="U5261" s="45">
        <f>IF(L5261=1,F5261*INDEX(Asumsi!$B$5:$B$7,MATCH(I5261,Asumsi!$A$5:$A$7,0))-F5261*R5261,0)</f>
        <v>0</v>
      </c>
      <c r="V5261" s="45">
        <f>IF(S5261=1,U5261*(1-Asumsi!$B$10),U5261)</f>
        <v>0</v>
      </c>
    </row>
    <row r="5262" spans="1:22" x14ac:dyDescent="0.35">
      <c r="A5262" s="43">
        <v>10663</v>
      </c>
      <c r="B5262" s="43" t="s">
        <v>202</v>
      </c>
      <c r="C5262" s="43" t="s">
        <v>407</v>
      </c>
      <c r="D5262" s="44">
        <v>39956</v>
      </c>
      <c r="E5262" s="43">
        <v>40</v>
      </c>
      <c r="F5262" s="43">
        <v>208780</v>
      </c>
      <c r="G5262" s="43">
        <v>7.0000000000000007E-2</v>
      </c>
      <c r="H5262" s="43">
        <v>14615</v>
      </c>
      <c r="I5262" s="43" t="s">
        <v>76</v>
      </c>
      <c r="J5262" s="43" t="s">
        <v>149</v>
      </c>
      <c r="K5262" s="43">
        <f t="shared" si="656"/>
        <v>2009</v>
      </c>
      <c r="L5262" s="43">
        <f t="shared" si="657"/>
        <v>1</v>
      </c>
      <c r="M5262" s="43">
        <f t="shared" si="658"/>
        <v>0</v>
      </c>
      <c r="N5262" s="43">
        <f t="shared" si="659"/>
        <v>1</v>
      </c>
      <c r="O5262" s="43" t="str">
        <f t="shared" si="660"/>
        <v>D: 7%+</v>
      </c>
      <c r="P5262" s="45">
        <f t="shared" si="661"/>
        <v>194165</v>
      </c>
      <c r="Q5262" s="45">
        <f>IF(L5262=1,F5262*INDEX(Asumsi!$B$5:$B$7,MATCH(I5262,Asumsi!$A$5:$A$7,0))-H5262,0)</f>
        <v>48019</v>
      </c>
      <c r="R5262" s="46">
        <f>MIN(G5262,INDEX(Asumsi!$C$5:$C$7,MATCH(I5262,Asumsi!$A$5:$A$7,0)))</f>
        <v>0.05</v>
      </c>
      <c r="S5262" s="43">
        <f t="shared" si="662"/>
        <v>1</v>
      </c>
      <c r="T5262" s="45">
        <f t="shared" si="663"/>
        <v>4175.6000000000004</v>
      </c>
      <c r="U5262" s="45">
        <f>IF(L5262=1,F5262*INDEX(Asumsi!$B$5:$B$7,MATCH(I5262,Asumsi!$A$5:$A$7,0))-F5262*R5262,0)</f>
        <v>52195</v>
      </c>
      <c r="V5262" s="45">
        <f>IF(S5262=1,U5262*(1-Asumsi!$B$10),U5262)</f>
        <v>49585.25</v>
      </c>
    </row>
    <row r="5263" spans="1:22" x14ac:dyDescent="0.35">
      <c r="A5263" s="43">
        <v>10917</v>
      </c>
      <c r="B5263" s="43" t="s">
        <v>209</v>
      </c>
      <c r="C5263" s="43" t="s">
        <v>402</v>
      </c>
      <c r="D5263" s="44">
        <v>40949</v>
      </c>
      <c r="E5263" s="43">
        <v>14</v>
      </c>
      <c r="F5263" s="43">
        <v>2562716</v>
      </c>
      <c r="G5263" s="43">
        <v>0.09</v>
      </c>
      <c r="H5263" s="43">
        <v>230644</v>
      </c>
      <c r="I5263" s="43" t="s">
        <v>77</v>
      </c>
      <c r="J5263" s="43" t="s">
        <v>137</v>
      </c>
      <c r="K5263" s="43">
        <f t="shared" si="656"/>
        <v>2012</v>
      </c>
      <c r="L5263" s="43">
        <f t="shared" si="657"/>
        <v>0</v>
      </c>
      <c r="M5263" s="43">
        <f t="shared" si="658"/>
        <v>1</v>
      </c>
      <c r="N5263" s="43">
        <f t="shared" si="659"/>
        <v>1</v>
      </c>
      <c r="O5263" s="43" t="str">
        <f t="shared" si="660"/>
        <v>D: 7%+</v>
      </c>
      <c r="P5263" s="45">
        <f t="shared" si="661"/>
        <v>0</v>
      </c>
      <c r="Q5263" s="45">
        <f>IF(L5263=1,F5263*INDEX(Asumsi!$B$5:$B$7,MATCH(I5263,Asumsi!$A$5:$A$7,0))-H5263,0)</f>
        <v>0</v>
      </c>
      <c r="R5263" s="46">
        <f>MIN(G5263,INDEX(Asumsi!$C$5:$C$7,MATCH(I5263,Asumsi!$A$5:$A$7,0)))</f>
        <v>0.05</v>
      </c>
      <c r="S5263" s="43">
        <f t="shared" si="662"/>
        <v>1</v>
      </c>
      <c r="T5263" s="45">
        <f t="shared" si="663"/>
        <v>0</v>
      </c>
      <c r="U5263" s="45">
        <f>IF(L5263=1,F5263*INDEX(Asumsi!$B$5:$B$7,MATCH(I5263,Asumsi!$A$5:$A$7,0))-F5263*R5263,0)</f>
        <v>0</v>
      </c>
      <c r="V5263" s="45">
        <f>IF(S5263=1,U5263*(1-Asumsi!$B$10),U5263)</f>
        <v>0</v>
      </c>
    </row>
    <row r="5264" spans="1:22" x14ac:dyDescent="0.35">
      <c r="A5264" s="43">
        <v>11648</v>
      </c>
      <c r="B5264" s="43" t="s">
        <v>209</v>
      </c>
      <c r="C5264" s="43" t="s">
        <v>402</v>
      </c>
      <c r="D5264" s="44">
        <v>40642</v>
      </c>
      <c r="E5264" s="43">
        <v>1</v>
      </c>
      <c r="F5264" s="43">
        <v>65020</v>
      </c>
      <c r="G5264" s="43">
        <v>0.1</v>
      </c>
      <c r="H5264" s="43">
        <v>6502</v>
      </c>
      <c r="I5264" s="43" t="s">
        <v>77</v>
      </c>
      <c r="J5264" s="43" t="s">
        <v>142</v>
      </c>
      <c r="K5264" s="43">
        <f t="shared" si="656"/>
        <v>2011</v>
      </c>
      <c r="L5264" s="43">
        <f t="shared" si="657"/>
        <v>0</v>
      </c>
      <c r="M5264" s="43">
        <f t="shared" si="658"/>
        <v>1</v>
      </c>
      <c r="N5264" s="43">
        <f t="shared" si="659"/>
        <v>1</v>
      </c>
      <c r="O5264" s="43" t="str">
        <f t="shared" si="660"/>
        <v>D: 7%+</v>
      </c>
      <c r="P5264" s="45">
        <f t="shared" si="661"/>
        <v>0</v>
      </c>
      <c r="Q5264" s="45">
        <f>IF(L5264=1,F5264*INDEX(Asumsi!$B$5:$B$7,MATCH(I5264,Asumsi!$A$5:$A$7,0))-H5264,0)</f>
        <v>0</v>
      </c>
      <c r="R5264" s="46">
        <f>MIN(G5264,INDEX(Asumsi!$C$5:$C$7,MATCH(I5264,Asumsi!$A$5:$A$7,0)))</f>
        <v>0.05</v>
      </c>
      <c r="S5264" s="43">
        <f t="shared" si="662"/>
        <v>1</v>
      </c>
      <c r="T5264" s="45">
        <f t="shared" si="663"/>
        <v>0</v>
      </c>
      <c r="U5264" s="45">
        <f>IF(L5264=1,F5264*INDEX(Asumsi!$B$5:$B$7,MATCH(I5264,Asumsi!$A$5:$A$7,0))-F5264*R5264,0)</f>
        <v>0</v>
      </c>
      <c r="V5264" s="45">
        <f>IF(S5264=1,U5264*(1-Asumsi!$B$10),U5264)</f>
        <v>0</v>
      </c>
    </row>
    <row r="5265" spans="1:22" x14ac:dyDescent="0.35">
      <c r="A5265" s="43">
        <v>11972</v>
      </c>
      <c r="B5265" s="43" t="s">
        <v>202</v>
      </c>
      <c r="C5265" s="43" t="s">
        <v>244</v>
      </c>
      <c r="D5265" s="44">
        <v>39816</v>
      </c>
      <c r="E5265" s="43">
        <v>4</v>
      </c>
      <c r="F5265" s="43">
        <v>1792980</v>
      </c>
      <c r="G5265" s="43">
        <v>0</v>
      </c>
      <c r="H5265" s="43">
        <v>0</v>
      </c>
      <c r="I5265" s="43" t="s">
        <v>77</v>
      </c>
      <c r="J5265" s="43" t="s">
        <v>134</v>
      </c>
      <c r="K5265" s="43">
        <f t="shared" si="656"/>
        <v>2009</v>
      </c>
      <c r="L5265" s="43">
        <f t="shared" si="657"/>
        <v>1</v>
      </c>
      <c r="M5265" s="43">
        <f t="shared" si="658"/>
        <v>0</v>
      </c>
      <c r="N5265" s="43">
        <f t="shared" si="659"/>
        <v>1</v>
      </c>
      <c r="O5265" s="43" t="str">
        <f t="shared" si="660"/>
        <v>A: 0%</v>
      </c>
      <c r="P5265" s="45">
        <f t="shared" si="661"/>
        <v>1792980</v>
      </c>
      <c r="Q5265" s="45">
        <f>IF(L5265=1,F5265*INDEX(Asumsi!$B$5:$B$7,MATCH(I5265,Asumsi!$A$5:$A$7,0))-H5265,0)</f>
        <v>537894</v>
      </c>
      <c r="R5265" s="46">
        <f>MIN(G5265,INDEX(Asumsi!$C$5:$C$7,MATCH(I5265,Asumsi!$A$5:$A$7,0)))</f>
        <v>0</v>
      </c>
      <c r="S5265" s="43">
        <f t="shared" si="662"/>
        <v>0</v>
      </c>
      <c r="T5265" s="45">
        <f t="shared" si="663"/>
        <v>0</v>
      </c>
      <c r="U5265" s="45">
        <f>IF(L5265=1,F5265*INDEX(Asumsi!$B$5:$B$7,MATCH(I5265,Asumsi!$A$5:$A$7,0))-F5265*R5265,0)</f>
        <v>537894</v>
      </c>
      <c r="V5265" s="45">
        <f>IF(S5265=1,U5265*(1-Asumsi!$B$10),U5265)</f>
        <v>537894</v>
      </c>
    </row>
    <row r="5266" spans="1:22" x14ac:dyDescent="0.35">
      <c r="A5266" s="43">
        <v>12641</v>
      </c>
      <c r="B5266" s="43" t="s">
        <v>202</v>
      </c>
      <c r="C5266" s="43" t="s">
        <v>394</v>
      </c>
      <c r="D5266" s="44">
        <v>40596</v>
      </c>
      <c r="E5266" s="43">
        <v>2</v>
      </c>
      <c r="F5266" s="43">
        <v>214240</v>
      </c>
      <c r="G5266" s="43">
        <v>0.08</v>
      </c>
      <c r="H5266" s="43">
        <v>17139</v>
      </c>
      <c r="I5266" s="43" t="s">
        <v>76</v>
      </c>
      <c r="J5266" s="43" t="s">
        <v>145</v>
      </c>
      <c r="K5266" s="43">
        <f t="shared" si="656"/>
        <v>2011</v>
      </c>
      <c r="L5266" s="43">
        <f t="shared" si="657"/>
        <v>1</v>
      </c>
      <c r="M5266" s="43">
        <f t="shared" si="658"/>
        <v>0</v>
      </c>
      <c r="N5266" s="43">
        <f t="shared" si="659"/>
        <v>1</v>
      </c>
      <c r="O5266" s="43" t="str">
        <f t="shared" si="660"/>
        <v>D: 7%+</v>
      </c>
      <c r="P5266" s="45">
        <f t="shared" si="661"/>
        <v>197101</v>
      </c>
      <c r="Q5266" s="45">
        <f>IF(L5266=1,F5266*INDEX(Asumsi!$B$5:$B$7,MATCH(I5266,Asumsi!$A$5:$A$7,0))-H5266,0)</f>
        <v>47133</v>
      </c>
      <c r="R5266" s="46">
        <f>MIN(G5266,INDEX(Asumsi!$C$5:$C$7,MATCH(I5266,Asumsi!$A$5:$A$7,0)))</f>
        <v>0.05</v>
      </c>
      <c r="S5266" s="43">
        <f t="shared" si="662"/>
        <v>1</v>
      </c>
      <c r="T5266" s="45">
        <f t="shared" si="663"/>
        <v>6427.2</v>
      </c>
      <c r="U5266" s="45">
        <f>IF(L5266=1,F5266*INDEX(Asumsi!$B$5:$B$7,MATCH(I5266,Asumsi!$A$5:$A$7,0))-F5266*R5266,0)</f>
        <v>53560</v>
      </c>
      <c r="V5266" s="45">
        <f>IF(S5266=1,U5266*(1-Asumsi!$B$10),U5266)</f>
        <v>50882</v>
      </c>
    </row>
    <row r="5267" spans="1:22" x14ac:dyDescent="0.35">
      <c r="A5267" s="43">
        <v>14018</v>
      </c>
      <c r="B5267" s="43" t="s">
        <v>202</v>
      </c>
      <c r="C5267" s="43" t="s">
        <v>403</v>
      </c>
      <c r="D5267" s="44">
        <v>40335</v>
      </c>
      <c r="E5267" s="43">
        <v>30</v>
      </c>
      <c r="F5267" s="43">
        <v>321360</v>
      </c>
      <c r="G5267" s="43">
        <v>0.08</v>
      </c>
      <c r="H5267" s="43">
        <v>25709</v>
      </c>
      <c r="I5267" s="43" t="s">
        <v>76</v>
      </c>
      <c r="J5267" s="43" t="s">
        <v>149</v>
      </c>
      <c r="K5267" s="43">
        <f t="shared" si="656"/>
        <v>2010</v>
      </c>
      <c r="L5267" s="43">
        <f t="shared" si="657"/>
        <v>1</v>
      </c>
      <c r="M5267" s="43">
        <f t="shared" si="658"/>
        <v>0</v>
      </c>
      <c r="N5267" s="43">
        <f t="shared" si="659"/>
        <v>1</v>
      </c>
      <c r="O5267" s="43" t="str">
        <f t="shared" si="660"/>
        <v>D: 7%+</v>
      </c>
      <c r="P5267" s="45">
        <f t="shared" si="661"/>
        <v>295651</v>
      </c>
      <c r="Q5267" s="45">
        <f>IF(L5267=1,F5267*INDEX(Asumsi!$B$5:$B$7,MATCH(I5267,Asumsi!$A$5:$A$7,0))-H5267,0)</f>
        <v>70699</v>
      </c>
      <c r="R5267" s="46">
        <f>MIN(G5267,INDEX(Asumsi!$C$5:$C$7,MATCH(I5267,Asumsi!$A$5:$A$7,0)))</f>
        <v>0.05</v>
      </c>
      <c r="S5267" s="43">
        <f t="shared" si="662"/>
        <v>1</v>
      </c>
      <c r="T5267" s="45">
        <f t="shared" si="663"/>
        <v>9640.7999999999993</v>
      </c>
      <c r="U5267" s="45">
        <f>IF(L5267=1,F5267*INDEX(Asumsi!$B$5:$B$7,MATCH(I5267,Asumsi!$A$5:$A$7,0))-F5267*R5267,0)</f>
        <v>80340</v>
      </c>
      <c r="V5267" s="45">
        <f>IF(S5267=1,U5267*(1-Asumsi!$B$10),U5267)</f>
        <v>76323</v>
      </c>
    </row>
    <row r="5268" spans="1:22" x14ac:dyDescent="0.35">
      <c r="A5268" s="43">
        <v>14916</v>
      </c>
      <c r="B5268" s="43" t="s">
        <v>202</v>
      </c>
      <c r="C5268" s="43" t="s">
        <v>403</v>
      </c>
      <c r="D5268" s="44">
        <v>39871</v>
      </c>
      <c r="E5268" s="43">
        <v>16</v>
      </c>
      <c r="F5268" s="43">
        <v>3371882</v>
      </c>
      <c r="G5268" s="43">
        <v>7.0000000000000007E-2</v>
      </c>
      <c r="H5268" s="43">
        <v>236032</v>
      </c>
      <c r="I5268" s="43" t="s">
        <v>77</v>
      </c>
      <c r="J5268" s="43" t="s">
        <v>137</v>
      </c>
      <c r="K5268" s="43">
        <f t="shared" si="656"/>
        <v>2009</v>
      </c>
      <c r="L5268" s="43">
        <f t="shared" si="657"/>
        <v>1</v>
      </c>
      <c r="M5268" s="43">
        <f t="shared" si="658"/>
        <v>0</v>
      </c>
      <c r="N5268" s="43">
        <f t="shared" si="659"/>
        <v>1</v>
      </c>
      <c r="O5268" s="43" t="str">
        <f t="shared" si="660"/>
        <v>D: 7%+</v>
      </c>
      <c r="P5268" s="45">
        <f t="shared" si="661"/>
        <v>3135850</v>
      </c>
      <c r="Q5268" s="45">
        <f>IF(L5268=1,F5268*INDEX(Asumsi!$B$5:$B$7,MATCH(I5268,Asumsi!$A$5:$A$7,0))-H5268,0)</f>
        <v>775532.6</v>
      </c>
      <c r="R5268" s="46">
        <f>MIN(G5268,INDEX(Asumsi!$C$5:$C$7,MATCH(I5268,Asumsi!$A$5:$A$7,0)))</f>
        <v>0.05</v>
      </c>
      <c r="S5268" s="43">
        <f t="shared" si="662"/>
        <v>1</v>
      </c>
      <c r="T5268" s="45">
        <f t="shared" si="663"/>
        <v>67437.640000000014</v>
      </c>
      <c r="U5268" s="45">
        <f>IF(L5268=1,F5268*INDEX(Asumsi!$B$5:$B$7,MATCH(I5268,Asumsi!$A$5:$A$7,0))-F5268*R5268,0)</f>
        <v>842970.5</v>
      </c>
      <c r="V5268" s="45">
        <f>IF(S5268=1,U5268*(1-Asumsi!$B$10),U5268)</f>
        <v>800821.97499999998</v>
      </c>
    </row>
    <row r="5269" spans="1:22" x14ac:dyDescent="0.35">
      <c r="A5269" s="43">
        <v>15300</v>
      </c>
      <c r="B5269" s="43" t="s">
        <v>202</v>
      </c>
      <c r="C5269" s="43" t="s">
        <v>400</v>
      </c>
      <c r="D5269" s="44">
        <v>40582</v>
      </c>
      <c r="E5269" s="43">
        <v>42</v>
      </c>
      <c r="F5269" s="43">
        <v>459760</v>
      </c>
      <c r="G5269" s="43">
        <v>0.05</v>
      </c>
      <c r="H5269" s="43">
        <v>22988</v>
      </c>
      <c r="I5269" s="43" t="s">
        <v>76</v>
      </c>
      <c r="J5269" s="43" t="s">
        <v>145</v>
      </c>
      <c r="K5269" s="43">
        <f t="shared" si="656"/>
        <v>2011</v>
      </c>
      <c r="L5269" s="43">
        <f t="shared" si="657"/>
        <v>1</v>
      </c>
      <c r="M5269" s="43">
        <f t="shared" si="658"/>
        <v>0</v>
      </c>
      <c r="N5269" s="43">
        <f t="shared" si="659"/>
        <v>1</v>
      </c>
      <c r="O5269" s="43" t="str">
        <f t="shared" si="660"/>
        <v>C: 4-6%</v>
      </c>
      <c r="P5269" s="45">
        <f t="shared" si="661"/>
        <v>436772</v>
      </c>
      <c r="Q5269" s="45">
        <f>IF(L5269=1,F5269*INDEX(Asumsi!$B$5:$B$7,MATCH(I5269,Asumsi!$A$5:$A$7,0))-H5269,0)</f>
        <v>114940</v>
      </c>
      <c r="R5269" s="46">
        <f>MIN(G5269,INDEX(Asumsi!$C$5:$C$7,MATCH(I5269,Asumsi!$A$5:$A$7,0)))</f>
        <v>0.05</v>
      </c>
      <c r="S5269" s="43">
        <f t="shared" si="662"/>
        <v>0</v>
      </c>
      <c r="T5269" s="45">
        <f t="shared" si="663"/>
        <v>0</v>
      </c>
      <c r="U5269" s="45">
        <f>IF(L5269=1,F5269*INDEX(Asumsi!$B$5:$B$7,MATCH(I5269,Asumsi!$A$5:$A$7,0))-F5269*R5269,0)</f>
        <v>114940</v>
      </c>
      <c r="V5269" s="45">
        <f>IF(S5269=1,U5269*(1-Asumsi!$B$10),U5269)</f>
        <v>114940</v>
      </c>
    </row>
    <row r="5270" spans="1:22" x14ac:dyDescent="0.35">
      <c r="A5270" s="43">
        <v>15425</v>
      </c>
      <c r="B5270" s="43" t="s">
        <v>202</v>
      </c>
      <c r="C5270" s="43" t="s">
        <v>400</v>
      </c>
      <c r="D5270" s="44">
        <v>40749</v>
      </c>
      <c r="E5270" s="43">
        <v>29</v>
      </c>
      <c r="F5270" s="43">
        <v>5792280</v>
      </c>
      <c r="G5270" s="43">
        <v>0.08</v>
      </c>
      <c r="H5270" s="43">
        <v>463382</v>
      </c>
      <c r="I5270" s="43" t="s">
        <v>77</v>
      </c>
      <c r="J5270" s="43" t="s">
        <v>142</v>
      </c>
      <c r="K5270" s="43">
        <f t="shared" si="656"/>
        <v>2011</v>
      </c>
      <c r="L5270" s="43">
        <f t="shared" si="657"/>
        <v>1</v>
      </c>
      <c r="M5270" s="43">
        <f t="shared" si="658"/>
        <v>0</v>
      </c>
      <c r="N5270" s="43">
        <f t="shared" si="659"/>
        <v>1</v>
      </c>
      <c r="O5270" s="43" t="str">
        <f t="shared" si="660"/>
        <v>D: 7%+</v>
      </c>
      <c r="P5270" s="45">
        <f t="shared" si="661"/>
        <v>5328898</v>
      </c>
      <c r="Q5270" s="45">
        <f>IF(L5270=1,F5270*INDEX(Asumsi!$B$5:$B$7,MATCH(I5270,Asumsi!$A$5:$A$7,0))-H5270,0)</f>
        <v>1274302</v>
      </c>
      <c r="R5270" s="46">
        <f>MIN(G5270,INDEX(Asumsi!$C$5:$C$7,MATCH(I5270,Asumsi!$A$5:$A$7,0)))</f>
        <v>0.05</v>
      </c>
      <c r="S5270" s="43">
        <f t="shared" si="662"/>
        <v>1</v>
      </c>
      <c r="T5270" s="45">
        <f t="shared" si="663"/>
        <v>173768.4</v>
      </c>
      <c r="U5270" s="45">
        <f>IF(L5270=1,F5270*INDEX(Asumsi!$B$5:$B$7,MATCH(I5270,Asumsi!$A$5:$A$7,0))-F5270*R5270,0)</f>
        <v>1448070</v>
      </c>
      <c r="V5270" s="45">
        <f>IF(S5270=1,U5270*(1-Asumsi!$B$10),U5270)</f>
        <v>1375666.5</v>
      </c>
    </row>
    <row r="5271" spans="1:22" x14ac:dyDescent="0.35">
      <c r="A5271" s="43">
        <v>16390</v>
      </c>
      <c r="B5271" s="43" t="s">
        <v>202</v>
      </c>
      <c r="C5271" s="43" t="s">
        <v>403</v>
      </c>
      <c r="D5271" s="44">
        <v>40992</v>
      </c>
      <c r="E5271" s="43">
        <v>8</v>
      </c>
      <c r="F5271" s="43">
        <v>172760</v>
      </c>
      <c r="G5271" s="43">
        <v>0.1</v>
      </c>
      <c r="H5271" s="43">
        <v>17276</v>
      </c>
      <c r="I5271" s="43" t="s">
        <v>76</v>
      </c>
      <c r="J5271" s="43" t="s">
        <v>148</v>
      </c>
      <c r="K5271" s="43">
        <f t="shared" si="656"/>
        <v>2012</v>
      </c>
      <c r="L5271" s="43">
        <f t="shared" si="657"/>
        <v>1</v>
      </c>
      <c r="M5271" s="43">
        <f t="shared" si="658"/>
        <v>0</v>
      </c>
      <c r="N5271" s="43">
        <f t="shared" si="659"/>
        <v>1</v>
      </c>
      <c r="O5271" s="43" t="str">
        <f t="shared" si="660"/>
        <v>D: 7%+</v>
      </c>
      <c r="P5271" s="45">
        <f t="shared" si="661"/>
        <v>155484</v>
      </c>
      <c r="Q5271" s="45">
        <f>IF(L5271=1,F5271*INDEX(Asumsi!$B$5:$B$7,MATCH(I5271,Asumsi!$A$5:$A$7,0))-H5271,0)</f>
        <v>34552</v>
      </c>
      <c r="R5271" s="46">
        <f>MIN(G5271,INDEX(Asumsi!$C$5:$C$7,MATCH(I5271,Asumsi!$A$5:$A$7,0)))</f>
        <v>0.05</v>
      </c>
      <c r="S5271" s="43">
        <f t="shared" si="662"/>
        <v>1</v>
      </c>
      <c r="T5271" s="45">
        <f t="shared" si="663"/>
        <v>8638</v>
      </c>
      <c r="U5271" s="45">
        <f>IF(L5271=1,F5271*INDEX(Asumsi!$B$5:$B$7,MATCH(I5271,Asumsi!$A$5:$A$7,0))-F5271*R5271,0)</f>
        <v>43190</v>
      </c>
      <c r="V5271" s="45">
        <f>IF(S5271=1,U5271*(1-Asumsi!$B$10),U5271)</f>
        <v>41030.5</v>
      </c>
    </row>
    <row r="5272" spans="1:22" x14ac:dyDescent="0.35">
      <c r="A5272" s="43">
        <v>16805</v>
      </c>
      <c r="B5272" s="43" t="s">
        <v>202</v>
      </c>
      <c r="C5272" s="43" t="s">
        <v>403</v>
      </c>
      <c r="D5272" s="44">
        <v>40907</v>
      </c>
      <c r="E5272" s="43">
        <v>29</v>
      </c>
      <c r="F5272" s="43">
        <v>1705500</v>
      </c>
      <c r="G5272" s="43">
        <v>0.08</v>
      </c>
      <c r="H5272" s="43">
        <v>136440</v>
      </c>
      <c r="I5272" s="43" t="s">
        <v>76</v>
      </c>
      <c r="J5272" s="43" t="s">
        <v>138</v>
      </c>
      <c r="K5272" s="43">
        <f t="shared" si="656"/>
        <v>2011</v>
      </c>
      <c r="L5272" s="43">
        <f t="shared" si="657"/>
        <v>1</v>
      </c>
      <c r="M5272" s="43">
        <f t="shared" si="658"/>
        <v>0</v>
      </c>
      <c r="N5272" s="43">
        <f t="shared" si="659"/>
        <v>1</v>
      </c>
      <c r="O5272" s="43" t="str">
        <f t="shared" si="660"/>
        <v>D: 7%+</v>
      </c>
      <c r="P5272" s="45">
        <f t="shared" si="661"/>
        <v>1569060</v>
      </c>
      <c r="Q5272" s="45">
        <f>IF(L5272=1,F5272*INDEX(Asumsi!$B$5:$B$7,MATCH(I5272,Asumsi!$A$5:$A$7,0))-H5272,0)</f>
        <v>375210</v>
      </c>
      <c r="R5272" s="46">
        <f>MIN(G5272,INDEX(Asumsi!$C$5:$C$7,MATCH(I5272,Asumsi!$A$5:$A$7,0)))</f>
        <v>0.05</v>
      </c>
      <c r="S5272" s="43">
        <f t="shared" si="662"/>
        <v>1</v>
      </c>
      <c r="T5272" s="45">
        <f t="shared" si="663"/>
        <v>51165</v>
      </c>
      <c r="U5272" s="45">
        <f>IF(L5272=1,F5272*INDEX(Asumsi!$B$5:$B$7,MATCH(I5272,Asumsi!$A$5:$A$7,0))-F5272*R5272,0)</f>
        <v>426375</v>
      </c>
      <c r="V5272" s="45">
        <f>IF(S5272=1,U5272*(1-Asumsi!$B$10),U5272)</f>
        <v>405056.25</v>
      </c>
    </row>
    <row r="5273" spans="1:22" x14ac:dyDescent="0.35">
      <c r="A5273" s="43">
        <v>17155</v>
      </c>
      <c r="B5273" s="43" t="s">
        <v>209</v>
      </c>
      <c r="C5273" s="43" t="s">
        <v>399</v>
      </c>
      <c r="D5273" s="44">
        <v>39841</v>
      </c>
      <c r="E5273" s="43">
        <v>36</v>
      </c>
      <c r="F5273" s="43">
        <v>535060</v>
      </c>
      <c r="G5273" s="43">
        <v>0</v>
      </c>
      <c r="H5273" s="43">
        <v>0</v>
      </c>
      <c r="I5273" s="43" t="s">
        <v>76</v>
      </c>
      <c r="J5273" s="43" t="s">
        <v>145</v>
      </c>
      <c r="K5273" s="43">
        <f t="shared" si="656"/>
        <v>2009</v>
      </c>
      <c r="L5273" s="43">
        <f t="shared" si="657"/>
        <v>0</v>
      </c>
      <c r="M5273" s="43">
        <f t="shared" si="658"/>
        <v>1</v>
      </c>
      <c r="N5273" s="43">
        <f t="shared" si="659"/>
        <v>1</v>
      </c>
      <c r="O5273" s="43" t="str">
        <f t="shared" si="660"/>
        <v>A: 0%</v>
      </c>
      <c r="P5273" s="45">
        <f t="shared" si="661"/>
        <v>0</v>
      </c>
      <c r="Q5273" s="45">
        <f>IF(L5273=1,F5273*INDEX(Asumsi!$B$5:$B$7,MATCH(I5273,Asumsi!$A$5:$A$7,0))-H5273,0)</f>
        <v>0</v>
      </c>
      <c r="R5273" s="46">
        <f>MIN(G5273,INDEX(Asumsi!$C$5:$C$7,MATCH(I5273,Asumsi!$A$5:$A$7,0)))</f>
        <v>0</v>
      </c>
      <c r="S5273" s="43">
        <f t="shared" si="662"/>
        <v>0</v>
      </c>
      <c r="T5273" s="45">
        <f t="shared" si="663"/>
        <v>0</v>
      </c>
      <c r="U5273" s="45">
        <f>IF(L5273=1,F5273*INDEX(Asumsi!$B$5:$B$7,MATCH(I5273,Asumsi!$A$5:$A$7,0))-F5273*R5273,0)</f>
        <v>0</v>
      </c>
      <c r="V5273" s="45">
        <f>IF(S5273=1,U5273*(1-Asumsi!$B$10),U5273)</f>
        <v>0</v>
      </c>
    </row>
    <row r="5274" spans="1:22" x14ac:dyDescent="0.35">
      <c r="A5274" s="43">
        <v>18496</v>
      </c>
      <c r="B5274" s="43" t="s">
        <v>209</v>
      </c>
      <c r="C5274" s="43" t="s">
        <v>404</v>
      </c>
      <c r="D5274" s="44">
        <v>39948</v>
      </c>
      <c r="E5274" s="43">
        <v>30</v>
      </c>
      <c r="F5274" s="43">
        <v>1982020</v>
      </c>
      <c r="G5274" s="43">
        <v>0.01</v>
      </c>
      <c r="H5274" s="43">
        <v>19820</v>
      </c>
      <c r="I5274" s="43" t="s">
        <v>77</v>
      </c>
      <c r="J5274" s="43" t="s">
        <v>142</v>
      </c>
      <c r="K5274" s="43">
        <f t="shared" si="656"/>
        <v>2009</v>
      </c>
      <c r="L5274" s="43">
        <f t="shared" si="657"/>
        <v>0</v>
      </c>
      <c r="M5274" s="43">
        <f t="shared" si="658"/>
        <v>1</v>
      </c>
      <c r="N5274" s="43">
        <f t="shared" si="659"/>
        <v>1</v>
      </c>
      <c r="O5274" s="43" t="str">
        <f t="shared" si="660"/>
        <v>B: 1-3%</v>
      </c>
      <c r="P5274" s="45">
        <f t="shared" si="661"/>
        <v>0</v>
      </c>
      <c r="Q5274" s="45">
        <f>IF(L5274=1,F5274*INDEX(Asumsi!$B$5:$B$7,MATCH(I5274,Asumsi!$A$5:$A$7,0))-H5274,0)</f>
        <v>0</v>
      </c>
      <c r="R5274" s="46">
        <f>MIN(G5274,INDEX(Asumsi!$C$5:$C$7,MATCH(I5274,Asumsi!$A$5:$A$7,0)))</f>
        <v>0.01</v>
      </c>
      <c r="S5274" s="43">
        <f t="shared" si="662"/>
        <v>0</v>
      </c>
      <c r="T5274" s="45">
        <f t="shared" si="663"/>
        <v>0</v>
      </c>
      <c r="U5274" s="45">
        <f>IF(L5274=1,F5274*INDEX(Asumsi!$B$5:$B$7,MATCH(I5274,Asumsi!$A$5:$A$7,0))-F5274*R5274,0)</f>
        <v>0</v>
      </c>
      <c r="V5274" s="45">
        <f>IF(S5274=1,U5274*(1-Asumsi!$B$10),U5274)</f>
        <v>0</v>
      </c>
    </row>
    <row r="5275" spans="1:22" x14ac:dyDescent="0.35">
      <c r="A5275" s="43">
        <v>18688</v>
      </c>
      <c r="B5275" s="43" t="s">
        <v>202</v>
      </c>
      <c r="C5275" s="43" t="s">
        <v>408</v>
      </c>
      <c r="D5275" s="44">
        <v>40607</v>
      </c>
      <c r="E5275" s="43">
        <v>49</v>
      </c>
      <c r="F5275" s="43">
        <v>28693460</v>
      </c>
      <c r="G5275" s="43">
        <v>0.04</v>
      </c>
      <c r="H5275" s="43">
        <v>1147738</v>
      </c>
      <c r="I5275" s="43" t="s">
        <v>76</v>
      </c>
      <c r="J5275" s="43" t="s">
        <v>138</v>
      </c>
      <c r="K5275" s="43">
        <f t="shared" si="656"/>
        <v>2011</v>
      </c>
      <c r="L5275" s="43">
        <f t="shared" si="657"/>
        <v>1</v>
      </c>
      <c r="M5275" s="43">
        <f t="shared" si="658"/>
        <v>0</v>
      </c>
      <c r="N5275" s="43">
        <f t="shared" si="659"/>
        <v>1</v>
      </c>
      <c r="O5275" s="43" t="str">
        <f t="shared" si="660"/>
        <v>C: 4-6%</v>
      </c>
      <c r="P5275" s="45">
        <f t="shared" si="661"/>
        <v>27545722</v>
      </c>
      <c r="Q5275" s="45">
        <f>IF(L5275=1,F5275*INDEX(Asumsi!$B$5:$B$7,MATCH(I5275,Asumsi!$A$5:$A$7,0))-H5275,0)</f>
        <v>7460300</v>
      </c>
      <c r="R5275" s="46">
        <f>MIN(G5275,INDEX(Asumsi!$C$5:$C$7,MATCH(I5275,Asumsi!$A$5:$A$7,0)))</f>
        <v>0.04</v>
      </c>
      <c r="S5275" s="43">
        <f t="shared" si="662"/>
        <v>0</v>
      </c>
      <c r="T5275" s="45">
        <f t="shared" si="663"/>
        <v>0</v>
      </c>
      <c r="U5275" s="45">
        <f>IF(L5275=1,F5275*INDEX(Asumsi!$B$5:$B$7,MATCH(I5275,Asumsi!$A$5:$A$7,0))-F5275*R5275,0)</f>
        <v>7460299.5999999996</v>
      </c>
      <c r="V5275" s="45">
        <f>IF(S5275=1,U5275*(1-Asumsi!$B$10),U5275)</f>
        <v>7460299.5999999996</v>
      </c>
    </row>
    <row r="5276" spans="1:22" x14ac:dyDescent="0.35">
      <c r="A5276" s="43">
        <v>19140</v>
      </c>
      <c r="B5276" s="43" t="s">
        <v>202</v>
      </c>
      <c r="C5276" s="43" t="s">
        <v>298</v>
      </c>
      <c r="D5276" s="44">
        <v>40086</v>
      </c>
      <c r="E5276" s="43">
        <v>47</v>
      </c>
      <c r="F5276" s="43">
        <v>628000</v>
      </c>
      <c r="G5276" s="43">
        <v>7.0000000000000007E-2</v>
      </c>
      <c r="H5276" s="43">
        <v>43960</v>
      </c>
      <c r="I5276" s="43" t="s">
        <v>76</v>
      </c>
      <c r="J5276" s="43" t="s">
        <v>138</v>
      </c>
      <c r="K5276" s="43">
        <f t="shared" si="656"/>
        <v>2009</v>
      </c>
      <c r="L5276" s="43">
        <f t="shared" si="657"/>
        <v>1</v>
      </c>
      <c r="M5276" s="43">
        <f t="shared" si="658"/>
        <v>0</v>
      </c>
      <c r="N5276" s="43">
        <f t="shared" si="659"/>
        <v>1</v>
      </c>
      <c r="O5276" s="43" t="str">
        <f t="shared" si="660"/>
        <v>D: 7%+</v>
      </c>
      <c r="P5276" s="45">
        <f t="shared" si="661"/>
        <v>584040</v>
      </c>
      <c r="Q5276" s="45">
        <f>IF(L5276=1,F5276*INDEX(Asumsi!$B$5:$B$7,MATCH(I5276,Asumsi!$A$5:$A$7,0))-H5276,0)</f>
        <v>144440</v>
      </c>
      <c r="R5276" s="46">
        <f>MIN(G5276,INDEX(Asumsi!$C$5:$C$7,MATCH(I5276,Asumsi!$A$5:$A$7,0)))</f>
        <v>0.05</v>
      </c>
      <c r="S5276" s="43">
        <f t="shared" si="662"/>
        <v>1</v>
      </c>
      <c r="T5276" s="45">
        <f t="shared" si="663"/>
        <v>12560.000000000002</v>
      </c>
      <c r="U5276" s="45">
        <f>IF(L5276=1,F5276*INDEX(Asumsi!$B$5:$B$7,MATCH(I5276,Asumsi!$A$5:$A$7,0))-F5276*R5276,0)</f>
        <v>157000</v>
      </c>
      <c r="V5276" s="45">
        <f>IF(S5276=1,U5276*(1-Asumsi!$B$10),U5276)</f>
        <v>149150</v>
      </c>
    </row>
    <row r="5277" spans="1:22" x14ac:dyDescent="0.35">
      <c r="A5277" s="43">
        <v>19175</v>
      </c>
      <c r="B5277" s="43" t="s">
        <v>202</v>
      </c>
      <c r="C5277" s="43" t="s">
        <v>408</v>
      </c>
      <c r="D5277" s="44">
        <v>40044</v>
      </c>
      <c r="E5277" s="43">
        <v>19</v>
      </c>
      <c r="F5277" s="43">
        <v>2266899</v>
      </c>
      <c r="G5277" s="43">
        <v>0.01</v>
      </c>
      <c r="H5277" s="43">
        <v>22669</v>
      </c>
      <c r="I5277" s="43" t="s">
        <v>77</v>
      </c>
      <c r="J5277" s="43" t="s">
        <v>137</v>
      </c>
      <c r="K5277" s="43">
        <f t="shared" si="656"/>
        <v>2009</v>
      </c>
      <c r="L5277" s="43">
        <f t="shared" si="657"/>
        <v>1</v>
      </c>
      <c r="M5277" s="43">
        <f t="shared" si="658"/>
        <v>0</v>
      </c>
      <c r="N5277" s="43">
        <f t="shared" si="659"/>
        <v>1</v>
      </c>
      <c r="O5277" s="43" t="str">
        <f t="shared" si="660"/>
        <v>B: 1-3%</v>
      </c>
      <c r="P5277" s="45">
        <f t="shared" si="661"/>
        <v>2244230</v>
      </c>
      <c r="Q5277" s="45">
        <f>IF(L5277=1,F5277*INDEX(Asumsi!$B$5:$B$7,MATCH(I5277,Asumsi!$A$5:$A$7,0))-H5277,0)</f>
        <v>657400.69999999995</v>
      </c>
      <c r="R5277" s="46">
        <f>MIN(G5277,INDEX(Asumsi!$C$5:$C$7,MATCH(I5277,Asumsi!$A$5:$A$7,0)))</f>
        <v>0.01</v>
      </c>
      <c r="S5277" s="43">
        <f t="shared" si="662"/>
        <v>0</v>
      </c>
      <c r="T5277" s="45">
        <f t="shared" si="663"/>
        <v>0</v>
      </c>
      <c r="U5277" s="45">
        <f>IF(L5277=1,F5277*INDEX(Asumsi!$B$5:$B$7,MATCH(I5277,Asumsi!$A$5:$A$7,0))-F5277*R5277,0)</f>
        <v>657400.71</v>
      </c>
      <c r="V5277" s="45">
        <f>IF(S5277=1,U5277*(1-Asumsi!$B$10),U5277)</f>
        <v>657400.71</v>
      </c>
    </row>
    <row r="5278" spans="1:22" x14ac:dyDescent="0.35">
      <c r="A5278" s="43">
        <v>19457</v>
      </c>
      <c r="B5278" s="43" t="s">
        <v>202</v>
      </c>
      <c r="C5278" s="43" t="s">
        <v>402</v>
      </c>
      <c r="D5278" s="44">
        <v>40006</v>
      </c>
      <c r="E5278" s="43">
        <v>34</v>
      </c>
      <c r="F5278" s="43">
        <v>406980</v>
      </c>
      <c r="G5278" s="43">
        <v>0.05</v>
      </c>
      <c r="H5278" s="43">
        <v>20349</v>
      </c>
      <c r="I5278" s="43" t="s">
        <v>76</v>
      </c>
      <c r="J5278" s="43" t="s">
        <v>149</v>
      </c>
      <c r="K5278" s="43">
        <f t="shared" si="656"/>
        <v>2009</v>
      </c>
      <c r="L5278" s="43">
        <f t="shared" si="657"/>
        <v>1</v>
      </c>
      <c r="M5278" s="43">
        <f t="shared" si="658"/>
        <v>0</v>
      </c>
      <c r="N5278" s="43">
        <f t="shared" si="659"/>
        <v>1</v>
      </c>
      <c r="O5278" s="43" t="str">
        <f t="shared" si="660"/>
        <v>C: 4-6%</v>
      </c>
      <c r="P5278" s="45">
        <f t="shared" si="661"/>
        <v>386631</v>
      </c>
      <c r="Q5278" s="45">
        <f>IF(L5278=1,F5278*INDEX(Asumsi!$B$5:$B$7,MATCH(I5278,Asumsi!$A$5:$A$7,0))-H5278,0)</f>
        <v>101745</v>
      </c>
      <c r="R5278" s="46">
        <f>MIN(G5278,INDEX(Asumsi!$C$5:$C$7,MATCH(I5278,Asumsi!$A$5:$A$7,0)))</f>
        <v>0.05</v>
      </c>
      <c r="S5278" s="43">
        <f t="shared" si="662"/>
        <v>0</v>
      </c>
      <c r="T5278" s="45">
        <f t="shared" si="663"/>
        <v>0</v>
      </c>
      <c r="U5278" s="45">
        <f>IF(L5278=1,F5278*INDEX(Asumsi!$B$5:$B$7,MATCH(I5278,Asumsi!$A$5:$A$7,0))-F5278*R5278,0)</f>
        <v>101745</v>
      </c>
      <c r="V5278" s="45">
        <f>IF(S5278=1,U5278*(1-Asumsi!$B$10),U5278)</f>
        <v>101745</v>
      </c>
    </row>
    <row r="5279" spans="1:22" x14ac:dyDescent="0.35">
      <c r="A5279" s="43">
        <v>19745</v>
      </c>
      <c r="B5279" s="43" t="s">
        <v>202</v>
      </c>
      <c r="C5279" s="43" t="s">
        <v>408</v>
      </c>
      <c r="D5279" s="44">
        <v>41261</v>
      </c>
      <c r="E5279" s="43">
        <v>25</v>
      </c>
      <c r="F5279" s="43">
        <v>2143540</v>
      </c>
      <c r="G5279" s="43">
        <v>0.09</v>
      </c>
      <c r="H5279" s="43">
        <v>192919</v>
      </c>
      <c r="I5279" s="43" t="s">
        <v>75</v>
      </c>
      <c r="J5279" s="43" t="s">
        <v>144</v>
      </c>
      <c r="K5279" s="43">
        <f t="shared" si="656"/>
        <v>2012</v>
      </c>
      <c r="L5279" s="43">
        <f t="shared" si="657"/>
        <v>1</v>
      </c>
      <c r="M5279" s="43">
        <f t="shared" si="658"/>
        <v>0</v>
      </c>
      <c r="N5279" s="43">
        <f t="shared" si="659"/>
        <v>1</v>
      </c>
      <c r="O5279" s="43" t="str">
        <f t="shared" si="660"/>
        <v>D: 7%+</v>
      </c>
      <c r="P5279" s="45">
        <f t="shared" si="661"/>
        <v>1950621</v>
      </c>
      <c r="Q5279" s="45">
        <f>IF(L5279=1,F5279*INDEX(Asumsi!$B$5:$B$7,MATCH(I5279,Asumsi!$A$5:$A$7,0))-H5279,0)</f>
        <v>450143</v>
      </c>
      <c r="R5279" s="46">
        <f>MIN(G5279,INDEX(Asumsi!$C$5:$C$7,MATCH(I5279,Asumsi!$A$5:$A$7,0)))</f>
        <v>0.03</v>
      </c>
      <c r="S5279" s="43">
        <f t="shared" si="662"/>
        <v>1</v>
      </c>
      <c r="T5279" s="45">
        <f t="shared" si="663"/>
        <v>128612.4</v>
      </c>
      <c r="U5279" s="45">
        <f>IF(L5279=1,F5279*INDEX(Asumsi!$B$5:$B$7,MATCH(I5279,Asumsi!$A$5:$A$7,0))-F5279*R5279,0)</f>
        <v>578755.80000000005</v>
      </c>
      <c r="V5279" s="45">
        <f>IF(S5279=1,U5279*(1-Asumsi!$B$10),U5279)</f>
        <v>549818.01</v>
      </c>
    </row>
    <row r="5280" spans="1:22" x14ac:dyDescent="0.35">
      <c r="A5280" s="43">
        <v>20741</v>
      </c>
      <c r="B5280" s="43" t="s">
        <v>202</v>
      </c>
      <c r="C5280" s="43" t="s">
        <v>400</v>
      </c>
      <c r="D5280" s="44">
        <v>40481</v>
      </c>
      <c r="E5280" s="43">
        <v>43</v>
      </c>
      <c r="F5280" s="43">
        <v>3422040</v>
      </c>
      <c r="G5280" s="43">
        <v>0.1</v>
      </c>
      <c r="H5280" s="43">
        <v>342204</v>
      </c>
      <c r="I5280" s="43" t="s">
        <v>76</v>
      </c>
      <c r="J5280" s="43" t="s">
        <v>147</v>
      </c>
      <c r="K5280" s="43">
        <f t="shared" si="656"/>
        <v>2010</v>
      </c>
      <c r="L5280" s="43">
        <f t="shared" si="657"/>
        <v>1</v>
      </c>
      <c r="M5280" s="43">
        <f t="shared" si="658"/>
        <v>0</v>
      </c>
      <c r="N5280" s="43">
        <f t="shared" si="659"/>
        <v>1</v>
      </c>
      <c r="O5280" s="43" t="str">
        <f t="shared" si="660"/>
        <v>D: 7%+</v>
      </c>
      <c r="P5280" s="45">
        <f t="shared" si="661"/>
        <v>3079836</v>
      </c>
      <c r="Q5280" s="45">
        <f>IF(L5280=1,F5280*INDEX(Asumsi!$B$5:$B$7,MATCH(I5280,Asumsi!$A$5:$A$7,0))-H5280,0)</f>
        <v>684408</v>
      </c>
      <c r="R5280" s="46">
        <f>MIN(G5280,INDEX(Asumsi!$C$5:$C$7,MATCH(I5280,Asumsi!$A$5:$A$7,0)))</f>
        <v>0.05</v>
      </c>
      <c r="S5280" s="43">
        <f t="shared" si="662"/>
        <v>1</v>
      </c>
      <c r="T5280" s="45">
        <f t="shared" si="663"/>
        <v>171102</v>
      </c>
      <c r="U5280" s="45">
        <f>IF(L5280=1,F5280*INDEX(Asumsi!$B$5:$B$7,MATCH(I5280,Asumsi!$A$5:$A$7,0))-F5280*R5280,0)</f>
        <v>855510</v>
      </c>
      <c r="V5280" s="45">
        <f>IF(S5280=1,U5280*(1-Asumsi!$B$10),U5280)</f>
        <v>812734.5</v>
      </c>
    </row>
    <row r="5281" spans="1:22" x14ac:dyDescent="0.35">
      <c r="A5281" s="43">
        <v>23746</v>
      </c>
      <c r="B5281" s="43" t="s">
        <v>202</v>
      </c>
      <c r="C5281" s="43" t="s">
        <v>395</v>
      </c>
      <c r="D5281" s="44">
        <v>40527</v>
      </c>
      <c r="E5281" s="43">
        <v>10</v>
      </c>
      <c r="F5281" s="43">
        <v>816460</v>
      </c>
      <c r="G5281" s="43">
        <v>0.06</v>
      </c>
      <c r="H5281" s="43">
        <v>48988</v>
      </c>
      <c r="I5281" s="43" t="s">
        <v>77</v>
      </c>
      <c r="J5281" s="43" t="s">
        <v>142</v>
      </c>
      <c r="K5281" s="43">
        <f t="shared" si="656"/>
        <v>2010</v>
      </c>
      <c r="L5281" s="43">
        <f t="shared" si="657"/>
        <v>1</v>
      </c>
      <c r="M5281" s="43">
        <f t="shared" si="658"/>
        <v>0</v>
      </c>
      <c r="N5281" s="43">
        <f t="shared" si="659"/>
        <v>1</v>
      </c>
      <c r="O5281" s="43" t="str">
        <f t="shared" si="660"/>
        <v>C: 4-6%</v>
      </c>
      <c r="P5281" s="45">
        <f t="shared" si="661"/>
        <v>767472</v>
      </c>
      <c r="Q5281" s="45">
        <f>IF(L5281=1,F5281*INDEX(Asumsi!$B$5:$B$7,MATCH(I5281,Asumsi!$A$5:$A$7,0))-H5281,0)</f>
        <v>195950</v>
      </c>
      <c r="R5281" s="46">
        <f>MIN(G5281,INDEX(Asumsi!$C$5:$C$7,MATCH(I5281,Asumsi!$A$5:$A$7,0)))</f>
        <v>0.05</v>
      </c>
      <c r="S5281" s="43">
        <f t="shared" si="662"/>
        <v>1</v>
      </c>
      <c r="T5281" s="45">
        <f t="shared" si="663"/>
        <v>8164.5999999999958</v>
      </c>
      <c r="U5281" s="45">
        <f>IF(L5281=1,F5281*INDEX(Asumsi!$B$5:$B$7,MATCH(I5281,Asumsi!$A$5:$A$7,0))-F5281*R5281,0)</f>
        <v>204115</v>
      </c>
      <c r="V5281" s="45">
        <f>IF(S5281=1,U5281*(1-Asumsi!$B$10),U5281)</f>
        <v>193909.25</v>
      </c>
    </row>
    <row r="5282" spans="1:22" x14ac:dyDescent="0.35">
      <c r="A5282" s="43">
        <v>24705</v>
      </c>
      <c r="B5282" s="43" t="s">
        <v>202</v>
      </c>
      <c r="C5282" s="43" t="s">
        <v>400</v>
      </c>
      <c r="D5282" s="44">
        <v>40801</v>
      </c>
      <c r="E5282" s="43">
        <v>34</v>
      </c>
      <c r="F5282" s="43">
        <v>521020</v>
      </c>
      <c r="G5282" s="43">
        <v>0.03</v>
      </c>
      <c r="H5282" s="43">
        <v>15631</v>
      </c>
      <c r="I5282" s="43" t="s">
        <v>76</v>
      </c>
      <c r="J5282" s="43" t="s">
        <v>138</v>
      </c>
      <c r="K5282" s="43">
        <f t="shared" si="656"/>
        <v>2011</v>
      </c>
      <c r="L5282" s="43">
        <f t="shared" si="657"/>
        <v>1</v>
      </c>
      <c r="M5282" s="43">
        <f t="shared" si="658"/>
        <v>0</v>
      </c>
      <c r="N5282" s="43">
        <f t="shared" si="659"/>
        <v>1</v>
      </c>
      <c r="O5282" s="43" t="str">
        <f t="shared" si="660"/>
        <v>B: 1-3%</v>
      </c>
      <c r="P5282" s="45">
        <f t="shared" si="661"/>
        <v>505389</v>
      </c>
      <c r="Q5282" s="45">
        <f>IF(L5282=1,F5282*INDEX(Asumsi!$B$5:$B$7,MATCH(I5282,Asumsi!$A$5:$A$7,0))-H5282,0)</f>
        <v>140675</v>
      </c>
      <c r="R5282" s="46">
        <f>MIN(G5282,INDEX(Asumsi!$C$5:$C$7,MATCH(I5282,Asumsi!$A$5:$A$7,0)))</f>
        <v>0.03</v>
      </c>
      <c r="S5282" s="43">
        <f t="shared" si="662"/>
        <v>0</v>
      </c>
      <c r="T5282" s="45">
        <f t="shared" si="663"/>
        <v>0</v>
      </c>
      <c r="U5282" s="45">
        <f>IF(L5282=1,F5282*INDEX(Asumsi!$B$5:$B$7,MATCH(I5282,Asumsi!$A$5:$A$7,0))-F5282*R5282,0)</f>
        <v>140675.4</v>
      </c>
      <c r="V5282" s="45">
        <f>IF(S5282=1,U5282*(1-Asumsi!$B$10),U5282)</f>
        <v>140675.4</v>
      </c>
    </row>
    <row r="5283" spans="1:22" x14ac:dyDescent="0.35">
      <c r="A5283" s="43">
        <v>25028</v>
      </c>
      <c r="B5283" s="43" t="s">
        <v>202</v>
      </c>
      <c r="C5283" s="43" t="s">
        <v>408</v>
      </c>
      <c r="D5283" s="44">
        <v>40548</v>
      </c>
      <c r="E5283" s="43">
        <v>5</v>
      </c>
      <c r="F5283" s="43">
        <v>954780</v>
      </c>
      <c r="G5283" s="43">
        <v>0.02</v>
      </c>
      <c r="H5283" s="43">
        <v>19096</v>
      </c>
      <c r="I5283" s="43" t="s">
        <v>75</v>
      </c>
      <c r="J5283" s="43" t="s">
        <v>143</v>
      </c>
      <c r="K5283" s="43">
        <f t="shared" si="656"/>
        <v>2011</v>
      </c>
      <c r="L5283" s="43">
        <f t="shared" si="657"/>
        <v>1</v>
      </c>
      <c r="M5283" s="43">
        <f t="shared" si="658"/>
        <v>0</v>
      </c>
      <c r="N5283" s="43">
        <f t="shared" si="659"/>
        <v>1</v>
      </c>
      <c r="O5283" s="43" t="str">
        <f t="shared" si="660"/>
        <v>B: 1-3%</v>
      </c>
      <c r="P5283" s="45">
        <f t="shared" si="661"/>
        <v>935684</v>
      </c>
      <c r="Q5283" s="45">
        <f>IF(L5283=1,F5283*INDEX(Asumsi!$B$5:$B$7,MATCH(I5283,Asumsi!$A$5:$A$7,0))-H5283,0)</f>
        <v>267338</v>
      </c>
      <c r="R5283" s="46">
        <f>MIN(G5283,INDEX(Asumsi!$C$5:$C$7,MATCH(I5283,Asumsi!$A$5:$A$7,0)))</f>
        <v>0.02</v>
      </c>
      <c r="S5283" s="43">
        <f t="shared" si="662"/>
        <v>0</v>
      </c>
      <c r="T5283" s="45">
        <f t="shared" si="663"/>
        <v>0</v>
      </c>
      <c r="U5283" s="45">
        <f>IF(L5283=1,F5283*INDEX(Asumsi!$B$5:$B$7,MATCH(I5283,Asumsi!$A$5:$A$7,0))-F5283*R5283,0)</f>
        <v>267338.40000000002</v>
      </c>
      <c r="V5283" s="45">
        <f>IF(S5283=1,U5283*(1-Asumsi!$B$10),U5283)</f>
        <v>267338.40000000002</v>
      </c>
    </row>
    <row r="5284" spans="1:22" x14ac:dyDescent="0.35">
      <c r="A5284" s="43">
        <v>25063</v>
      </c>
      <c r="B5284" s="43" t="s">
        <v>202</v>
      </c>
      <c r="C5284" s="43" t="s">
        <v>298</v>
      </c>
      <c r="D5284" s="44">
        <v>39993</v>
      </c>
      <c r="E5284" s="43">
        <v>24</v>
      </c>
      <c r="F5284" s="43">
        <v>1423750</v>
      </c>
      <c r="G5284" s="43">
        <v>0.04</v>
      </c>
      <c r="H5284" s="43">
        <v>56950</v>
      </c>
      <c r="I5284" s="43" t="s">
        <v>77</v>
      </c>
      <c r="J5284" s="43" t="s">
        <v>137</v>
      </c>
      <c r="K5284" s="43">
        <f t="shared" si="656"/>
        <v>2009</v>
      </c>
      <c r="L5284" s="43">
        <f t="shared" si="657"/>
        <v>1</v>
      </c>
      <c r="M5284" s="43">
        <f t="shared" si="658"/>
        <v>0</v>
      </c>
      <c r="N5284" s="43">
        <f t="shared" si="659"/>
        <v>1</v>
      </c>
      <c r="O5284" s="43" t="str">
        <f t="shared" si="660"/>
        <v>C: 4-6%</v>
      </c>
      <c r="P5284" s="45">
        <f t="shared" si="661"/>
        <v>1366800</v>
      </c>
      <c r="Q5284" s="45">
        <f>IF(L5284=1,F5284*INDEX(Asumsi!$B$5:$B$7,MATCH(I5284,Asumsi!$A$5:$A$7,0))-H5284,0)</f>
        <v>370175</v>
      </c>
      <c r="R5284" s="46">
        <f>MIN(G5284,INDEX(Asumsi!$C$5:$C$7,MATCH(I5284,Asumsi!$A$5:$A$7,0)))</f>
        <v>0.04</v>
      </c>
      <c r="S5284" s="43">
        <f t="shared" si="662"/>
        <v>0</v>
      </c>
      <c r="T5284" s="45">
        <f t="shared" si="663"/>
        <v>0</v>
      </c>
      <c r="U5284" s="45">
        <f>IF(L5284=1,F5284*INDEX(Asumsi!$B$5:$B$7,MATCH(I5284,Asumsi!$A$5:$A$7,0))-F5284*R5284,0)</f>
        <v>370175</v>
      </c>
      <c r="V5284" s="45">
        <f>IF(S5284=1,U5284*(1-Asumsi!$B$10),U5284)</f>
        <v>370175</v>
      </c>
    </row>
    <row r="5285" spans="1:22" x14ac:dyDescent="0.35">
      <c r="A5285" s="43">
        <v>25412</v>
      </c>
      <c r="B5285" s="43" t="s">
        <v>202</v>
      </c>
      <c r="C5285" s="43" t="s">
        <v>298</v>
      </c>
      <c r="D5285" s="44">
        <v>40700</v>
      </c>
      <c r="E5285" s="43">
        <v>18</v>
      </c>
      <c r="F5285" s="43">
        <v>259540</v>
      </c>
      <c r="G5285" s="43">
        <v>0.01</v>
      </c>
      <c r="H5285" s="43">
        <v>2595</v>
      </c>
      <c r="I5285" s="43" t="s">
        <v>76</v>
      </c>
      <c r="J5285" s="43" t="s">
        <v>145</v>
      </c>
      <c r="K5285" s="43">
        <f t="shared" si="656"/>
        <v>2011</v>
      </c>
      <c r="L5285" s="43">
        <f t="shared" si="657"/>
        <v>1</v>
      </c>
      <c r="M5285" s="43">
        <f t="shared" si="658"/>
        <v>0</v>
      </c>
      <c r="N5285" s="43">
        <f t="shared" si="659"/>
        <v>1</v>
      </c>
      <c r="O5285" s="43" t="str">
        <f t="shared" si="660"/>
        <v>B: 1-3%</v>
      </c>
      <c r="P5285" s="45">
        <f t="shared" si="661"/>
        <v>256945</v>
      </c>
      <c r="Q5285" s="45">
        <f>IF(L5285=1,F5285*INDEX(Asumsi!$B$5:$B$7,MATCH(I5285,Asumsi!$A$5:$A$7,0))-H5285,0)</f>
        <v>75267</v>
      </c>
      <c r="R5285" s="46">
        <f>MIN(G5285,INDEX(Asumsi!$C$5:$C$7,MATCH(I5285,Asumsi!$A$5:$A$7,0)))</f>
        <v>0.01</v>
      </c>
      <c r="S5285" s="43">
        <f t="shared" si="662"/>
        <v>0</v>
      </c>
      <c r="T5285" s="45">
        <f t="shared" si="663"/>
        <v>0</v>
      </c>
      <c r="U5285" s="45">
        <f>IF(L5285=1,F5285*INDEX(Asumsi!$B$5:$B$7,MATCH(I5285,Asumsi!$A$5:$A$7,0))-F5285*R5285,0)</f>
        <v>75266.600000000006</v>
      </c>
      <c r="V5285" s="45">
        <f>IF(S5285=1,U5285*(1-Asumsi!$B$10),U5285)</f>
        <v>75266.600000000006</v>
      </c>
    </row>
    <row r="5286" spans="1:22" x14ac:dyDescent="0.35">
      <c r="A5286" s="43">
        <v>26627</v>
      </c>
      <c r="B5286" s="43" t="s">
        <v>202</v>
      </c>
      <c r="C5286" s="43" t="s">
        <v>298</v>
      </c>
      <c r="D5286" s="44">
        <v>40116</v>
      </c>
      <c r="E5286" s="43">
        <v>25</v>
      </c>
      <c r="F5286" s="43">
        <v>76740</v>
      </c>
      <c r="G5286" s="43">
        <v>0.1</v>
      </c>
      <c r="H5286" s="43">
        <v>7674</v>
      </c>
      <c r="I5286" s="43" t="s">
        <v>76</v>
      </c>
      <c r="J5286" s="43" t="s">
        <v>147</v>
      </c>
      <c r="K5286" s="43">
        <f t="shared" si="656"/>
        <v>2009</v>
      </c>
      <c r="L5286" s="43">
        <f t="shared" si="657"/>
        <v>1</v>
      </c>
      <c r="M5286" s="43">
        <f t="shared" si="658"/>
        <v>0</v>
      </c>
      <c r="N5286" s="43">
        <f t="shared" si="659"/>
        <v>1</v>
      </c>
      <c r="O5286" s="43" t="str">
        <f t="shared" si="660"/>
        <v>D: 7%+</v>
      </c>
      <c r="P5286" s="45">
        <f t="shared" si="661"/>
        <v>69066</v>
      </c>
      <c r="Q5286" s="45">
        <f>IF(L5286=1,F5286*INDEX(Asumsi!$B$5:$B$7,MATCH(I5286,Asumsi!$A$5:$A$7,0))-H5286,0)</f>
        <v>15348</v>
      </c>
      <c r="R5286" s="46">
        <f>MIN(G5286,INDEX(Asumsi!$C$5:$C$7,MATCH(I5286,Asumsi!$A$5:$A$7,0)))</f>
        <v>0.05</v>
      </c>
      <c r="S5286" s="43">
        <f t="shared" si="662"/>
        <v>1</v>
      </c>
      <c r="T5286" s="45">
        <f t="shared" si="663"/>
        <v>3837</v>
      </c>
      <c r="U5286" s="45">
        <f>IF(L5286=1,F5286*INDEX(Asumsi!$B$5:$B$7,MATCH(I5286,Asumsi!$A$5:$A$7,0))-F5286*R5286,0)</f>
        <v>19185</v>
      </c>
      <c r="V5286" s="45">
        <f>IF(S5286=1,U5286*(1-Asumsi!$B$10),U5286)</f>
        <v>18225.75</v>
      </c>
    </row>
    <row r="5287" spans="1:22" x14ac:dyDescent="0.35">
      <c r="A5287" s="43">
        <v>26947</v>
      </c>
      <c r="B5287" s="43" t="s">
        <v>202</v>
      </c>
      <c r="C5287" s="43" t="s">
        <v>298</v>
      </c>
      <c r="D5287" s="44">
        <v>40333</v>
      </c>
      <c r="E5287" s="43">
        <v>4</v>
      </c>
      <c r="F5287" s="43">
        <v>934300</v>
      </c>
      <c r="G5287" s="43">
        <v>0.01</v>
      </c>
      <c r="H5287" s="43">
        <v>9343</v>
      </c>
      <c r="I5287" s="43" t="s">
        <v>75</v>
      </c>
      <c r="J5287" s="43" t="s">
        <v>136</v>
      </c>
      <c r="K5287" s="43">
        <f t="shared" si="656"/>
        <v>2010</v>
      </c>
      <c r="L5287" s="43">
        <f t="shared" si="657"/>
        <v>1</v>
      </c>
      <c r="M5287" s="43">
        <f t="shared" si="658"/>
        <v>0</v>
      </c>
      <c r="N5287" s="43">
        <f t="shared" si="659"/>
        <v>1</v>
      </c>
      <c r="O5287" s="43" t="str">
        <f t="shared" si="660"/>
        <v>B: 1-3%</v>
      </c>
      <c r="P5287" s="45">
        <f t="shared" si="661"/>
        <v>924957</v>
      </c>
      <c r="Q5287" s="45">
        <f>IF(L5287=1,F5287*INDEX(Asumsi!$B$5:$B$7,MATCH(I5287,Asumsi!$A$5:$A$7,0))-H5287,0)</f>
        <v>270947</v>
      </c>
      <c r="R5287" s="46">
        <f>MIN(G5287,INDEX(Asumsi!$C$5:$C$7,MATCH(I5287,Asumsi!$A$5:$A$7,0)))</f>
        <v>0.01</v>
      </c>
      <c r="S5287" s="43">
        <f t="shared" si="662"/>
        <v>0</v>
      </c>
      <c r="T5287" s="45">
        <f t="shared" si="663"/>
        <v>0</v>
      </c>
      <c r="U5287" s="45">
        <f>IF(L5287=1,F5287*INDEX(Asumsi!$B$5:$B$7,MATCH(I5287,Asumsi!$A$5:$A$7,0))-F5287*R5287,0)</f>
        <v>270947</v>
      </c>
      <c r="V5287" s="45">
        <f>IF(S5287=1,U5287*(1-Asumsi!$B$10),U5287)</f>
        <v>270947</v>
      </c>
    </row>
    <row r="5288" spans="1:22" x14ac:dyDescent="0.35">
      <c r="A5288" s="43">
        <v>27138</v>
      </c>
      <c r="B5288" s="43" t="s">
        <v>202</v>
      </c>
      <c r="C5288" s="43" t="s">
        <v>406</v>
      </c>
      <c r="D5288" s="44">
        <v>41059</v>
      </c>
      <c r="E5288" s="43">
        <v>31</v>
      </c>
      <c r="F5288" s="43">
        <v>5952420</v>
      </c>
      <c r="G5288" s="43">
        <v>7.0000000000000007E-2</v>
      </c>
      <c r="H5288" s="43">
        <v>416669</v>
      </c>
      <c r="I5288" s="43" t="s">
        <v>75</v>
      </c>
      <c r="J5288" s="43" t="s">
        <v>143</v>
      </c>
      <c r="K5288" s="43">
        <f t="shared" si="656"/>
        <v>2012</v>
      </c>
      <c r="L5288" s="43">
        <f t="shared" si="657"/>
        <v>1</v>
      </c>
      <c r="M5288" s="43">
        <f t="shared" si="658"/>
        <v>0</v>
      </c>
      <c r="N5288" s="43">
        <f t="shared" si="659"/>
        <v>1</v>
      </c>
      <c r="O5288" s="43" t="str">
        <f t="shared" si="660"/>
        <v>D: 7%+</v>
      </c>
      <c r="P5288" s="45">
        <f t="shared" si="661"/>
        <v>5535751</v>
      </c>
      <c r="Q5288" s="45">
        <f>IF(L5288=1,F5288*INDEX(Asumsi!$B$5:$B$7,MATCH(I5288,Asumsi!$A$5:$A$7,0))-H5288,0)</f>
        <v>1369057</v>
      </c>
      <c r="R5288" s="46">
        <f>MIN(G5288,INDEX(Asumsi!$C$5:$C$7,MATCH(I5288,Asumsi!$A$5:$A$7,0)))</f>
        <v>0.03</v>
      </c>
      <c r="S5288" s="43">
        <f t="shared" si="662"/>
        <v>1</v>
      </c>
      <c r="T5288" s="45">
        <f t="shared" si="663"/>
        <v>238096.80000000005</v>
      </c>
      <c r="U5288" s="45">
        <f>IF(L5288=1,F5288*INDEX(Asumsi!$B$5:$B$7,MATCH(I5288,Asumsi!$A$5:$A$7,0))-F5288*R5288,0)</f>
        <v>1607153.4</v>
      </c>
      <c r="V5288" s="45">
        <f>IF(S5288=1,U5288*(1-Asumsi!$B$10),U5288)</f>
        <v>1526795.7299999997</v>
      </c>
    </row>
    <row r="5289" spans="1:22" x14ac:dyDescent="0.35">
      <c r="A5289" s="43">
        <v>27939</v>
      </c>
      <c r="B5289" s="43" t="s">
        <v>202</v>
      </c>
      <c r="C5289" s="43" t="s">
        <v>392</v>
      </c>
      <c r="D5289" s="44">
        <v>41009</v>
      </c>
      <c r="E5289" s="43">
        <v>8</v>
      </c>
      <c r="F5289" s="43">
        <v>120340</v>
      </c>
      <c r="G5289" s="43">
        <v>0</v>
      </c>
      <c r="H5289" s="43">
        <v>0</v>
      </c>
      <c r="I5289" s="43" t="s">
        <v>76</v>
      </c>
      <c r="J5289" s="43" t="s">
        <v>145</v>
      </c>
      <c r="K5289" s="43">
        <f t="shared" si="656"/>
        <v>2012</v>
      </c>
      <c r="L5289" s="43">
        <f t="shared" si="657"/>
        <v>1</v>
      </c>
      <c r="M5289" s="43">
        <f t="shared" si="658"/>
        <v>0</v>
      </c>
      <c r="N5289" s="43">
        <f t="shared" si="659"/>
        <v>1</v>
      </c>
      <c r="O5289" s="43" t="str">
        <f t="shared" si="660"/>
        <v>A: 0%</v>
      </c>
      <c r="P5289" s="45">
        <f t="shared" si="661"/>
        <v>120340</v>
      </c>
      <c r="Q5289" s="45">
        <f>IF(L5289=1,F5289*INDEX(Asumsi!$B$5:$B$7,MATCH(I5289,Asumsi!$A$5:$A$7,0))-H5289,0)</f>
        <v>36102</v>
      </c>
      <c r="R5289" s="46">
        <f>MIN(G5289,INDEX(Asumsi!$C$5:$C$7,MATCH(I5289,Asumsi!$A$5:$A$7,0)))</f>
        <v>0</v>
      </c>
      <c r="S5289" s="43">
        <f t="shared" si="662"/>
        <v>0</v>
      </c>
      <c r="T5289" s="45">
        <f t="shared" si="663"/>
        <v>0</v>
      </c>
      <c r="U5289" s="45">
        <f>IF(L5289=1,F5289*INDEX(Asumsi!$B$5:$B$7,MATCH(I5289,Asumsi!$A$5:$A$7,0))-F5289*R5289,0)</f>
        <v>36102</v>
      </c>
      <c r="V5289" s="45">
        <f>IF(S5289=1,U5289*(1-Asumsi!$B$10),U5289)</f>
        <v>36102</v>
      </c>
    </row>
    <row r="5290" spans="1:22" x14ac:dyDescent="0.35">
      <c r="A5290" s="43">
        <v>28544</v>
      </c>
      <c r="B5290" s="43" t="s">
        <v>209</v>
      </c>
      <c r="C5290" s="43" t="s">
        <v>399</v>
      </c>
      <c r="D5290" s="44">
        <v>41149</v>
      </c>
      <c r="E5290" s="43">
        <v>24</v>
      </c>
      <c r="F5290" s="43">
        <v>137000</v>
      </c>
      <c r="G5290" s="43">
        <v>7.0000000000000007E-2</v>
      </c>
      <c r="H5290" s="43">
        <v>9590</v>
      </c>
      <c r="I5290" s="43" t="s">
        <v>76</v>
      </c>
      <c r="J5290" s="43" t="s">
        <v>138</v>
      </c>
      <c r="K5290" s="43">
        <f t="shared" si="656"/>
        <v>2012</v>
      </c>
      <c r="L5290" s="43">
        <f t="shared" si="657"/>
        <v>0</v>
      </c>
      <c r="M5290" s="43">
        <f t="shared" si="658"/>
        <v>1</v>
      </c>
      <c r="N5290" s="43">
        <f t="shared" si="659"/>
        <v>1</v>
      </c>
      <c r="O5290" s="43" t="str">
        <f t="shared" si="660"/>
        <v>D: 7%+</v>
      </c>
      <c r="P5290" s="45">
        <f t="shared" si="661"/>
        <v>0</v>
      </c>
      <c r="Q5290" s="45">
        <f>IF(L5290=1,F5290*INDEX(Asumsi!$B$5:$B$7,MATCH(I5290,Asumsi!$A$5:$A$7,0))-H5290,0)</f>
        <v>0</v>
      </c>
      <c r="R5290" s="46">
        <f>MIN(G5290,INDEX(Asumsi!$C$5:$C$7,MATCH(I5290,Asumsi!$A$5:$A$7,0)))</f>
        <v>0.05</v>
      </c>
      <c r="S5290" s="43">
        <f t="shared" si="662"/>
        <v>1</v>
      </c>
      <c r="T5290" s="45">
        <f t="shared" si="663"/>
        <v>0</v>
      </c>
      <c r="U5290" s="45">
        <f>IF(L5290=1,F5290*INDEX(Asumsi!$B$5:$B$7,MATCH(I5290,Asumsi!$A$5:$A$7,0))-F5290*R5290,0)</f>
        <v>0</v>
      </c>
      <c r="V5290" s="45">
        <f>IF(S5290=1,U5290*(1-Asumsi!$B$10),U5290)</f>
        <v>0</v>
      </c>
    </row>
    <row r="5291" spans="1:22" x14ac:dyDescent="0.35">
      <c r="A5291" s="43">
        <v>30403</v>
      </c>
      <c r="B5291" s="43" t="s">
        <v>209</v>
      </c>
      <c r="C5291" s="43" t="s">
        <v>398</v>
      </c>
      <c r="D5291" s="44">
        <v>41100</v>
      </c>
      <c r="E5291" s="43">
        <v>41</v>
      </c>
      <c r="F5291" s="43">
        <v>610020</v>
      </c>
      <c r="G5291" s="43">
        <v>0.05</v>
      </c>
      <c r="H5291" s="43">
        <v>30501</v>
      </c>
      <c r="I5291" s="43" t="s">
        <v>76</v>
      </c>
      <c r="J5291" s="43" t="s">
        <v>138</v>
      </c>
      <c r="K5291" s="43">
        <f t="shared" si="656"/>
        <v>2012</v>
      </c>
      <c r="L5291" s="43">
        <f t="shared" si="657"/>
        <v>0</v>
      </c>
      <c r="M5291" s="43">
        <f t="shared" si="658"/>
        <v>1</v>
      </c>
      <c r="N5291" s="43">
        <f t="shared" si="659"/>
        <v>1</v>
      </c>
      <c r="O5291" s="43" t="str">
        <f t="shared" si="660"/>
        <v>C: 4-6%</v>
      </c>
      <c r="P5291" s="45">
        <f t="shared" si="661"/>
        <v>0</v>
      </c>
      <c r="Q5291" s="45">
        <f>IF(L5291=1,F5291*INDEX(Asumsi!$B$5:$B$7,MATCH(I5291,Asumsi!$A$5:$A$7,0))-H5291,0)</f>
        <v>0</v>
      </c>
      <c r="R5291" s="46">
        <f>MIN(G5291,INDEX(Asumsi!$C$5:$C$7,MATCH(I5291,Asumsi!$A$5:$A$7,0)))</f>
        <v>0.05</v>
      </c>
      <c r="S5291" s="43">
        <f t="shared" si="662"/>
        <v>0</v>
      </c>
      <c r="T5291" s="45">
        <f t="shared" si="663"/>
        <v>0</v>
      </c>
      <c r="U5291" s="45">
        <f>IF(L5291=1,F5291*INDEX(Asumsi!$B$5:$B$7,MATCH(I5291,Asumsi!$A$5:$A$7,0))-F5291*R5291,0)</f>
        <v>0</v>
      </c>
      <c r="V5291" s="45">
        <f>IF(S5291=1,U5291*(1-Asumsi!$B$10),U5291)</f>
        <v>0</v>
      </c>
    </row>
    <row r="5292" spans="1:22" x14ac:dyDescent="0.35">
      <c r="A5292" s="43">
        <v>31844</v>
      </c>
      <c r="B5292" s="43" t="s">
        <v>209</v>
      </c>
      <c r="C5292" s="43" t="s">
        <v>400</v>
      </c>
      <c r="D5292" s="44">
        <v>40726</v>
      </c>
      <c r="E5292" s="43">
        <v>14</v>
      </c>
      <c r="F5292" s="43">
        <v>4171860</v>
      </c>
      <c r="G5292" s="43">
        <v>0.09</v>
      </c>
      <c r="H5292" s="43">
        <v>375467</v>
      </c>
      <c r="I5292" s="43" t="s">
        <v>75</v>
      </c>
      <c r="J5292" s="43" t="s">
        <v>143</v>
      </c>
      <c r="K5292" s="43">
        <f t="shared" si="656"/>
        <v>2011</v>
      </c>
      <c r="L5292" s="43">
        <f t="shared" si="657"/>
        <v>0</v>
      </c>
      <c r="M5292" s="43">
        <f t="shared" si="658"/>
        <v>1</v>
      </c>
      <c r="N5292" s="43">
        <f t="shared" si="659"/>
        <v>1</v>
      </c>
      <c r="O5292" s="43" t="str">
        <f t="shared" si="660"/>
        <v>D: 7%+</v>
      </c>
      <c r="P5292" s="45">
        <f t="shared" si="661"/>
        <v>0</v>
      </c>
      <c r="Q5292" s="45">
        <f>IF(L5292=1,F5292*INDEX(Asumsi!$B$5:$B$7,MATCH(I5292,Asumsi!$A$5:$A$7,0))-H5292,0)</f>
        <v>0</v>
      </c>
      <c r="R5292" s="46">
        <f>MIN(G5292,INDEX(Asumsi!$C$5:$C$7,MATCH(I5292,Asumsi!$A$5:$A$7,0)))</f>
        <v>0.03</v>
      </c>
      <c r="S5292" s="43">
        <f t="shared" si="662"/>
        <v>1</v>
      </c>
      <c r="T5292" s="45">
        <f t="shared" si="663"/>
        <v>0</v>
      </c>
      <c r="U5292" s="45">
        <f>IF(L5292=1,F5292*INDEX(Asumsi!$B$5:$B$7,MATCH(I5292,Asumsi!$A$5:$A$7,0))-F5292*R5292,0)</f>
        <v>0</v>
      </c>
      <c r="V5292" s="45">
        <f>IF(S5292=1,U5292*(1-Asumsi!$B$10),U5292)</f>
        <v>0</v>
      </c>
    </row>
    <row r="5293" spans="1:22" x14ac:dyDescent="0.35">
      <c r="A5293" s="43">
        <v>32449</v>
      </c>
      <c r="B5293" s="43" t="s">
        <v>202</v>
      </c>
      <c r="C5293" s="43" t="s">
        <v>402</v>
      </c>
      <c r="D5293" s="44">
        <v>41252</v>
      </c>
      <c r="E5293" s="43">
        <v>39</v>
      </c>
      <c r="F5293" s="43">
        <v>555160</v>
      </c>
      <c r="G5293" s="43">
        <v>0.08</v>
      </c>
      <c r="H5293" s="43">
        <v>44413</v>
      </c>
      <c r="I5293" s="43" t="s">
        <v>76</v>
      </c>
      <c r="J5293" s="43" t="s">
        <v>145</v>
      </c>
      <c r="K5293" s="43">
        <f t="shared" si="656"/>
        <v>2012</v>
      </c>
      <c r="L5293" s="43">
        <f t="shared" si="657"/>
        <v>1</v>
      </c>
      <c r="M5293" s="43">
        <f t="shared" si="658"/>
        <v>0</v>
      </c>
      <c r="N5293" s="43">
        <f t="shared" si="659"/>
        <v>1</v>
      </c>
      <c r="O5293" s="43" t="str">
        <f t="shared" si="660"/>
        <v>D: 7%+</v>
      </c>
      <c r="P5293" s="45">
        <f t="shared" si="661"/>
        <v>510747</v>
      </c>
      <c r="Q5293" s="45">
        <f>IF(L5293=1,F5293*INDEX(Asumsi!$B$5:$B$7,MATCH(I5293,Asumsi!$A$5:$A$7,0))-H5293,0)</f>
        <v>122135</v>
      </c>
      <c r="R5293" s="46">
        <f>MIN(G5293,INDEX(Asumsi!$C$5:$C$7,MATCH(I5293,Asumsi!$A$5:$A$7,0)))</f>
        <v>0.05</v>
      </c>
      <c r="S5293" s="43">
        <f t="shared" si="662"/>
        <v>1</v>
      </c>
      <c r="T5293" s="45">
        <f t="shared" si="663"/>
        <v>16654.8</v>
      </c>
      <c r="U5293" s="45">
        <f>IF(L5293=1,F5293*INDEX(Asumsi!$B$5:$B$7,MATCH(I5293,Asumsi!$A$5:$A$7,0))-F5293*R5293,0)</f>
        <v>138790</v>
      </c>
      <c r="V5293" s="45">
        <f>IF(S5293=1,U5293*(1-Asumsi!$B$10),U5293)</f>
        <v>131850.5</v>
      </c>
    </row>
    <row r="5294" spans="1:22" x14ac:dyDescent="0.35">
      <c r="A5294" s="43">
        <v>32800</v>
      </c>
      <c r="B5294" s="43" t="s">
        <v>202</v>
      </c>
      <c r="C5294" s="43" t="s">
        <v>409</v>
      </c>
      <c r="D5294" s="44">
        <v>39834</v>
      </c>
      <c r="E5294" s="43">
        <v>33</v>
      </c>
      <c r="F5294" s="43">
        <v>22672740</v>
      </c>
      <c r="G5294" s="43">
        <v>0.04</v>
      </c>
      <c r="H5294" s="43">
        <v>906910</v>
      </c>
      <c r="I5294" s="43" t="s">
        <v>75</v>
      </c>
      <c r="J5294" s="43" t="s">
        <v>135</v>
      </c>
      <c r="K5294" s="43">
        <f t="shared" si="656"/>
        <v>2009</v>
      </c>
      <c r="L5294" s="43">
        <f t="shared" si="657"/>
        <v>1</v>
      </c>
      <c r="M5294" s="43">
        <f t="shared" si="658"/>
        <v>0</v>
      </c>
      <c r="N5294" s="43">
        <f t="shared" si="659"/>
        <v>1</v>
      </c>
      <c r="O5294" s="43" t="str">
        <f t="shared" si="660"/>
        <v>C: 4-6%</v>
      </c>
      <c r="P5294" s="45">
        <f t="shared" si="661"/>
        <v>21765830</v>
      </c>
      <c r="Q5294" s="45">
        <f>IF(L5294=1,F5294*INDEX(Asumsi!$B$5:$B$7,MATCH(I5294,Asumsi!$A$5:$A$7,0))-H5294,0)</f>
        <v>5894912</v>
      </c>
      <c r="R5294" s="46">
        <f>MIN(G5294,INDEX(Asumsi!$C$5:$C$7,MATCH(I5294,Asumsi!$A$5:$A$7,0)))</f>
        <v>0.03</v>
      </c>
      <c r="S5294" s="43">
        <f t="shared" si="662"/>
        <v>1</v>
      </c>
      <c r="T5294" s="45">
        <f t="shared" si="663"/>
        <v>226727.40000000005</v>
      </c>
      <c r="U5294" s="45">
        <f>IF(L5294=1,F5294*INDEX(Asumsi!$B$5:$B$7,MATCH(I5294,Asumsi!$A$5:$A$7,0))-F5294*R5294,0)</f>
        <v>6121639.7999999998</v>
      </c>
      <c r="V5294" s="45">
        <f>IF(S5294=1,U5294*(1-Asumsi!$B$10),U5294)</f>
        <v>5815557.8099999996</v>
      </c>
    </row>
    <row r="5295" spans="1:22" x14ac:dyDescent="0.35">
      <c r="A5295" s="43">
        <v>33824</v>
      </c>
      <c r="B5295" s="43" t="s">
        <v>202</v>
      </c>
      <c r="C5295" s="43" t="s">
        <v>408</v>
      </c>
      <c r="D5295" s="44">
        <v>40604</v>
      </c>
      <c r="E5295" s="43">
        <v>19</v>
      </c>
      <c r="F5295" s="43">
        <v>101980</v>
      </c>
      <c r="G5295" s="43">
        <v>0.06</v>
      </c>
      <c r="H5295" s="43">
        <v>6119</v>
      </c>
      <c r="I5295" s="43" t="s">
        <v>76</v>
      </c>
      <c r="J5295" s="43" t="s">
        <v>147</v>
      </c>
      <c r="K5295" s="43">
        <f t="shared" si="656"/>
        <v>2011</v>
      </c>
      <c r="L5295" s="43">
        <f t="shared" si="657"/>
        <v>1</v>
      </c>
      <c r="M5295" s="43">
        <f t="shared" si="658"/>
        <v>0</v>
      </c>
      <c r="N5295" s="43">
        <f t="shared" si="659"/>
        <v>1</v>
      </c>
      <c r="O5295" s="43" t="str">
        <f t="shared" si="660"/>
        <v>C: 4-6%</v>
      </c>
      <c r="P5295" s="45">
        <f t="shared" si="661"/>
        <v>95861</v>
      </c>
      <c r="Q5295" s="45">
        <f>IF(L5295=1,F5295*INDEX(Asumsi!$B$5:$B$7,MATCH(I5295,Asumsi!$A$5:$A$7,0))-H5295,0)</f>
        <v>24475</v>
      </c>
      <c r="R5295" s="46">
        <f>MIN(G5295,INDEX(Asumsi!$C$5:$C$7,MATCH(I5295,Asumsi!$A$5:$A$7,0)))</f>
        <v>0.05</v>
      </c>
      <c r="S5295" s="43">
        <f t="shared" si="662"/>
        <v>1</v>
      </c>
      <c r="T5295" s="45">
        <f t="shared" si="663"/>
        <v>1019.7999999999995</v>
      </c>
      <c r="U5295" s="45">
        <f>IF(L5295=1,F5295*INDEX(Asumsi!$B$5:$B$7,MATCH(I5295,Asumsi!$A$5:$A$7,0))-F5295*R5295,0)</f>
        <v>25495</v>
      </c>
      <c r="V5295" s="45">
        <f>IF(S5295=1,U5295*(1-Asumsi!$B$10),U5295)</f>
        <v>24220.25</v>
      </c>
    </row>
    <row r="5296" spans="1:22" x14ac:dyDescent="0.35">
      <c r="A5296" s="43">
        <v>34179</v>
      </c>
      <c r="B5296" s="43" t="s">
        <v>202</v>
      </c>
      <c r="C5296" s="43" t="s">
        <v>409</v>
      </c>
      <c r="D5296" s="44">
        <v>40849</v>
      </c>
      <c r="E5296" s="43">
        <v>21</v>
      </c>
      <c r="F5296" s="43">
        <v>586540</v>
      </c>
      <c r="G5296" s="43">
        <v>7.0000000000000007E-2</v>
      </c>
      <c r="H5296" s="43">
        <v>41058</v>
      </c>
      <c r="I5296" s="43" t="s">
        <v>77</v>
      </c>
      <c r="J5296" s="43" t="s">
        <v>142</v>
      </c>
      <c r="K5296" s="43">
        <f t="shared" si="656"/>
        <v>2011</v>
      </c>
      <c r="L5296" s="43">
        <f t="shared" si="657"/>
        <v>1</v>
      </c>
      <c r="M5296" s="43">
        <f t="shared" si="658"/>
        <v>0</v>
      </c>
      <c r="N5296" s="43">
        <f t="shared" si="659"/>
        <v>1</v>
      </c>
      <c r="O5296" s="43" t="str">
        <f t="shared" si="660"/>
        <v>D: 7%+</v>
      </c>
      <c r="P5296" s="45">
        <f t="shared" si="661"/>
        <v>545482</v>
      </c>
      <c r="Q5296" s="45">
        <f>IF(L5296=1,F5296*INDEX(Asumsi!$B$5:$B$7,MATCH(I5296,Asumsi!$A$5:$A$7,0))-H5296,0)</f>
        <v>134904</v>
      </c>
      <c r="R5296" s="46">
        <f>MIN(G5296,INDEX(Asumsi!$C$5:$C$7,MATCH(I5296,Asumsi!$A$5:$A$7,0)))</f>
        <v>0.05</v>
      </c>
      <c r="S5296" s="43">
        <f t="shared" si="662"/>
        <v>1</v>
      </c>
      <c r="T5296" s="45">
        <f t="shared" si="663"/>
        <v>11730.800000000003</v>
      </c>
      <c r="U5296" s="45">
        <f>IF(L5296=1,F5296*INDEX(Asumsi!$B$5:$B$7,MATCH(I5296,Asumsi!$A$5:$A$7,0))-F5296*R5296,0)</f>
        <v>146635</v>
      </c>
      <c r="V5296" s="45">
        <f>IF(S5296=1,U5296*(1-Asumsi!$B$10),U5296)</f>
        <v>139303.25</v>
      </c>
    </row>
    <row r="5297" spans="1:22" x14ac:dyDescent="0.35">
      <c r="A5297" s="43">
        <v>34245</v>
      </c>
      <c r="B5297" s="43" t="s">
        <v>202</v>
      </c>
      <c r="C5297" s="43" t="s">
        <v>409</v>
      </c>
      <c r="D5297" s="44">
        <v>40216</v>
      </c>
      <c r="E5297" s="43">
        <v>42</v>
      </c>
      <c r="F5297" s="43">
        <v>378440</v>
      </c>
      <c r="G5297" s="43">
        <v>0.05</v>
      </c>
      <c r="H5297" s="43">
        <v>18922</v>
      </c>
      <c r="I5297" s="43" t="s">
        <v>76</v>
      </c>
      <c r="J5297" s="43" t="s">
        <v>145</v>
      </c>
      <c r="K5297" s="43">
        <f t="shared" si="656"/>
        <v>2010</v>
      </c>
      <c r="L5297" s="43">
        <f t="shared" si="657"/>
        <v>1</v>
      </c>
      <c r="M5297" s="43">
        <f t="shared" si="658"/>
        <v>0</v>
      </c>
      <c r="N5297" s="43">
        <f t="shared" si="659"/>
        <v>1</v>
      </c>
      <c r="O5297" s="43" t="str">
        <f t="shared" si="660"/>
        <v>C: 4-6%</v>
      </c>
      <c r="P5297" s="45">
        <f t="shared" si="661"/>
        <v>359518</v>
      </c>
      <c r="Q5297" s="45">
        <f>IF(L5297=1,F5297*INDEX(Asumsi!$B$5:$B$7,MATCH(I5297,Asumsi!$A$5:$A$7,0))-H5297,0)</f>
        <v>94610</v>
      </c>
      <c r="R5297" s="46">
        <f>MIN(G5297,INDEX(Asumsi!$C$5:$C$7,MATCH(I5297,Asumsi!$A$5:$A$7,0)))</f>
        <v>0.05</v>
      </c>
      <c r="S5297" s="43">
        <f t="shared" si="662"/>
        <v>0</v>
      </c>
      <c r="T5297" s="45">
        <f t="shared" si="663"/>
        <v>0</v>
      </c>
      <c r="U5297" s="45">
        <f>IF(L5297=1,F5297*INDEX(Asumsi!$B$5:$B$7,MATCH(I5297,Asumsi!$A$5:$A$7,0))-F5297*R5297,0)</f>
        <v>94610</v>
      </c>
      <c r="V5297" s="45">
        <f>IF(S5297=1,U5297*(1-Asumsi!$B$10),U5297)</f>
        <v>94610</v>
      </c>
    </row>
    <row r="5298" spans="1:22" x14ac:dyDescent="0.35">
      <c r="A5298" s="43">
        <v>35046</v>
      </c>
      <c r="B5298" s="43" t="s">
        <v>202</v>
      </c>
      <c r="C5298" s="43" t="s">
        <v>410</v>
      </c>
      <c r="D5298" s="44">
        <v>40383</v>
      </c>
      <c r="E5298" s="43">
        <v>21</v>
      </c>
      <c r="F5298" s="43">
        <v>303720</v>
      </c>
      <c r="G5298" s="43">
        <v>0.1</v>
      </c>
      <c r="H5298" s="43">
        <v>30372</v>
      </c>
      <c r="I5298" s="43" t="s">
        <v>76</v>
      </c>
      <c r="J5298" s="43" t="s">
        <v>138</v>
      </c>
      <c r="K5298" s="43">
        <f t="shared" si="656"/>
        <v>2010</v>
      </c>
      <c r="L5298" s="43">
        <f t="shared" si="657"/>
        <v>1</v>
      </c>
      <c r="M5298" s="43">
        <f t="shared" si="658"/>
        <v>0</v>
      </c>
      <c r="N5298" s="43">
        <f t="shared" si="659"/>
        <v>1</v>
      </c>
      <c r="O5298" s="43" t="str">
        <f t="shared" si="660"/>
        <v>D: 7%+</v>
      </c>
      <c r="P5298" s="45">
        <f t="shared" si="661"/>
        <v>273348</v>
      </c>
      <c r="Q5298" s="45">
        <f>IF(L5298=1,F5298*INDEX(Asumsi!$B$5:$B$7,MATCH(I5298,Asumsi!$A$5:$A$7,0))-H5298,0)</f>
        <v>60744</v>
      </c>
      <c r="R5298" s="46">
        <f>MIN(G5298,INDEX(Asumsi!$C$5:$C$7,MATCH(I5298,Asumsi!$A$5:$A$7,0)))</f>
        <v>0.05</v>
      </c>
      <c r="S5298" s="43">
        <f t="shared" si="662"/>
        <v>1</v>
      </c>
      <c r="T5298" s="45">
        <f t="shared" si="663"/>
        <v>15186</v>
      </c>
      <c r="U5298" s="45">
        <f>IF(L5298=1,F5298*INDEX(Asumsi!$B$5:$B$7,MATCH(I5298,Asumsi!$A$5:$A$7,0))-F5298*R5298,0)</f>
        <v>75930</v>
      </c>
      <c r="V5298" s="45">
        <f>IF(S5298=1,U5298*(1-Asumsi!$B$10),U5298)</f>
        <v>72133.5</v>
      </c>
    </row>
    <row r="5299" spans="1:22" x14ac:dyDescent="0.35">
      <c r="A5299" s="43">
        <v>35684</v>
      </c>
      <c r="B5299" s="43" t="s">
        <v>202</v>
      </c>
      <c r="C5299" s="43" t="s">
        <v>401</v>
      </c>
      <c r="D5299" s="44">
        <v>40758</v>
      </c>
      <c r="E5299" s="43">
        <v>10</v>
      </c>
      <c r="F5299" s="43">
        <v>1821960</v>
      </c>
      <c r="G5299" s="43">
        <v>7.0000000000000007E-2</v>
      </c>
      <c r="H5299" s="43">
        <v>127537</v>
      </c>
      <c r="I5299" s="43" t="s">
        <v>77</v>
      </c>
      <c r="J5299" s="43" t="s">
        <v>134</v>
      </c>
      <c r="K5299" s="43">
        <f t="shared" si="656"/>
        <v>2011</v>
      </c>
      <c r="L5299" s="43">
        <f t="shared" si="657"/>
        <v>1</v>
      </c>
      <c r="M5299" s="43">
        <f t="shared" si="658"/>
        <v>0</v>
      </c>
      <c r="N5299" s="43">
        <f t="shared" si="659"/>
        <v>1</v>
      </c>
      <c r="O5299" s="43" t="str">
        <f t="shared" si="660"/>
        <v>D: 7%+</v>
      </c>
      <c r="P5299" s="45">
        <f t="shared" si="661"/>
        <v>1694423</v>
      </c>
      <c r="Q5299" s="45">
        <f>IF(L5299=1,F5299*INDEX(Asumsi!$B$5:$B$7,MATCH(I5299,Asumsi!$A$5:$A$7,0))-H5299,0)</f>
        <v>419051</v>
      </c>
      <c r="R5299" s="46">
        <f>MIN(G5299,INDEX(Asumsi!$C$5:$C$7,MATCH(I5299,Asumsi!$A$5:$A$7,0)))</f>
        <v>0.05</v>
      </c>
      <c r="S5299" s="43">
        <f t="shared" si="662"/>
        <v>1</v>
      </c>
      <c r="T5299" s="45">
        <f t="shared" si="663"/>
        <v>36439.200000000004</v>
      </c>
      <c r="U5299" s="45">
        <f>IF(L5299=1,F5299*INDEX(Asumsi!$B$5:$B$7,MATCH(I5299,Asumsi!$A$5:$A$7,0))-F5299*R5299,0)</f>
        <v>455490</v>
      </c>
      <c r="V5299" s="45">
        <f>IF(S5299=1,U5299*(1-Asumsi!$B$10),U5299)</f>
        <v>432715.5</v>
      </c>
    </row>
    <row r="5300" spans="1:22" x14ac:dyDescent="0.35">
      <c r="A5300" s="43">
        <v>36101</v>
      </c>
      <c r="B5300" s="43" t="s">
        <v>202</v>
      </c>
      <c r="C5300" s="43" t="s">
        <v>401</v>
      </c>
      <c r="D5300" s="44">
        <v>41141</v>
      </c>
      <c r="E5300" s="43">
        <v>3</v>
      </c>
      <c r="F5300" s="43">
        <v>892100</v>
      </c>
      <c r="G5300" s="43">
        <v>0.09</v>
      </c>
      <c r="H5300" s="43">
        <v>80289</v>
      </c>
      <c r="I5300" s="43" t="s">
        <v>75</v>
      </c>
      <c r="J5300" s="43" t="s">
        <v>143</v>
      </c>
      <c r="K5300" s="43">
        <f t="shared" si="656"/>
        <v>2012</v>
      </c>
      <c r="L5300" s="43">
        <f t="shared" si="657"/>
        <v>1</v>
      </c>
      <c r="M5300" s="43">
        <f t="shared" si="658"/>
        <v>0</v>
      </c>
      <c r="N5300" s="43">
        <f t="shared" si="659"/>
        <v>1</v>
      </c>
      <c r="O5300" s="43" t="str">
        <f t="shared" si="660"/>
        <v>D: 7%+</v>
      </c>
      <c r="P5300" s="45">
        <f t="shared" si="661"/>
        <v>811811</v>
      </c>
      <c r="Q5300" s="45">
        <f>IF(L5300=1,F5300*INDEX(Asumsi!$B$5:$B$7,MATCH(I5300,Asumsi!$A$5:$A$7,0))-H5300,0)</f>
        <v>187341</v>
      </c>
      <c r="R5300" s="46">
        <f>MIN(G5300,INDEX(Asumsi!$C$5:$C$7,MATCH(I5300,Asumsi!$A$5:$A$7,0)))</f>
        <v>0.03</v>
      </c>
      <c r="S5300" s="43">
        <f t="shared" si="662"/>
        <v>1</v>
      </c>
      <c r="T5300" s="45">
        <f t="shared" si="663"/>
        <v>53526</v>
      </c>
      <c r="U5300" s="45">
        <f>IF(L5300=1,F5300*INDEX(Asumsi!$B$5:$B$7,MATCH(I5300,Asumsi!$A$5:$A$7,0))-F5300*R5300,0)</f>
        <v>240867</v>
      </c>
      <c r="V5300" s="45">
        <f>IF(S5300=1,U5300*(1-Asumsi!$B$10),U5300)</f>
        <v>228823.65</v>
      </c>
    </row>
    <row r="5301" spans="1:22" x14ac:dyDescent="0.35">
      <c r="A5301" s="43">
        <v>36387</v>
      </c>
      <c r="B5301" s="43" t="s">
        <v>202</v>
      </c>
      <c r="C5301" s="43" t="s">
        <v>409</v>
      </c>
      <c r="D5301" s="44">
        <v>40854</v>
      </c>
      <c r="E5301" s="43">
        <v>32</v>
      </c>
      <c r="F5301" s="43">
        <v>1232780</v>
      </c>
      <c r="G5301" s="43">
        <v>0.09</v>
      </c>
      <c r="H5301" s="43">
        <v>110950</v>
      </c>
      <c r="I5301" s="43" t="s">
        <v>77</v>
      </c>
      <c r="J5301" s="43" t="s">
        <v>142</v>
      </c>
      <c r="K5301" s="43">
        <f t="shared" si="656"/>
        <v>2011</v>
      </c>
      <c r="L5301" s="43">
        <f t="shared" si="657"/>
        <v>1</v>
      </c>
      <c r="M5301" s="43">
        <f t="shared" si="658"/>
        <v>0</v>
      </c>
      <c r="N5301" s="43">
        <f t="shared" si="659"/>
        <v>1</v>
      </c>
      <c r="O5301" s="43" t="str">
        <f t="shared" si="660"/>
        <v>D: 7%+</v>
      </c>
      <c r="P5301" s="45">
        <f t="shared" si="661"/>
        <v>1121830</v>
      </c>
      <c r="Q5301" s="45">
        <f>IF(L5301=1,F5301*INDEX(Asumsi!$B$5:$B$7,MATCH(I5301,Asumsi!$A$5:$A$7,0))-H5301,0)</f>
        <v>258884</v>
      </c>
      <c r="R5301" s="46">
        <f>MIN(G5301,INDEX(Asumsi!$C$5:$C$7,MATCH(I5301,Asumsi!$A$5:$A$7,0)))</f>
        <v>0.05</v>
      </c>
      <c r="S5301" s="43">
        <f t="shared" si="662"/>
        <v>1</v>
      </c>
      <c r="T5301" s="45">
        <f t="shared" si="663"/>
        <v>49311.19999999999</v>
      </c>
      <c r="U5301" s="45">
        <f>IF(L5301=1,F5301*INDEX(Asumsi!$B$5:$B$7,MATCH(I5301,Asumsi!$A$5:$A$7,0))-F5301*R5301,0)</f>
        <v>308195</v>
      </c>
      <c r="V5301" s="45">
        <f>IF(S5301=1,U5301*(1-Asumsi!$B$10),U5301)</f>
        <v>292785.25</v>
      </c>
    </row>
    <row r="5302" spans="1:22" x14ac:dyDescent="0.35">
      <c r="A5302" s="43">
        <v>36455</v>
      </c>
      <c r="B5302" s="43" t="s">
        <v>202</v>
      </c>
      <c r="C5302" s="43" t="s">
        <v>409</v>
      </c>
      <c r="D5302" s="44">
        <v>39863</v>
      </c>
      <c r="E5302" s="43">
        <v>48</v>
      </c>
      <c r="F5302" s="43">
        <v>3676380</v>
      </c>
      <c r="G5302" s="43">
        <v>0.03</v>
      </c>
      <c r="H5302" s="43">
        <v>110291</v>
      </c>
      <c r="I5302" s="43" t="s">
        <v>77</v>
      </c>
      <c r="J5302" s="43" t="s">
        <v>142</v>
      </c>
      <c r="K5302" s="43">
        <f t="shared" si="656"/>
        <v>2009</v>
      </c>
      <c r="L5302" s="43">
        <f t="shared" si="657"/>
        <v>1</v>
      </c>
      <c r="M5302" s="43">
        <f t="shared" si="658"/>
        <v>0</v>
      </c>
      <c r="N5302" s="43">
        <f t="shared" si="659"/>
        <v>1</v>
      </c>
      <c r="O5302" s="43" t="str">
        <f t="shared" si="660"/>
        <v>B: 1-3%</v>
      </c>
      <c r="P5302" s="45">
        <f t="shared" si="661"/>
        <v>3566089</v>
      </c>
      <c r="Q5302" s="45">
        <f>IF(L5302=1,F5302*INDEX(Asumsi!$B$5:$B$7,MATCH(I5302,Asumsi!$A$5:$A$7,0))-H5302,0)</f>
        <v>992623</v>
      </c>
      <c r="R5302" s="46">
        <f>MIN(G5302,INDEX(Asumsi!$C$5:$C$7,MATCH(I5302,Asumsi!$A$5:$A$7,0)))</f>
        <v>0.03</v>
      </c>
      <c r="S5302" s="43">
        <f t="shared" si="662"/>
        <v>0</v>
      </c>
      <c r="T5302" s="45">
        <f t="shared" si="663"/>
        <v>0</v>
      </c>
      <c r="U5302" s="45">
        <f>IF(L5302=1,F5302*INDEX(Asumsi!$B$5:$B$7,MATCH(I5302,Asumsi!$A$5:$A$7,0))-F5302*R5302,0)</f>
        <v>992622.6</v>
      </c>
      <c r="V5302" s="45">
        <f>IF(S5302=1,U5302*(1-Asumsi!$B$10),U5302)</f>
        <v>992622.6</v>
      </c>
    </row>
    <row r="5303" spans="1:22" x14ac:dyDescent="0.35">
      <c r="A5303" s="43">
        <v>36673</v>
      </c>
      <c r="B5303" s="43" t="s">
        <v>202</v>
      </c>
      <c r="C5303" s="43" t="s">
        <v>409</v>
      </c>
      <c r="D5303" s="44">
        <v>40434</v>
      </c>
      <c r="E5303" s="43">
        <v>20</v>
      </c>
      <c r="F5303" s="43">
        <v>1969263</v>
      </c>
      <c r="G5303" s="43">
        <v>0</v>
      </c>
      <c r="H5303" s="43">
        <v>0</v>
      </c>
      <c r="I5303" s="43" t="s">
        <v>77</v>
      </c>
      <c r="J5303" s="43" t="s">
        <v>137</v>
      </c>
      <c r="K5303" s="43">
        <f t="shared" si="656"/>
        <v>2010</v>
      </c>
      <c r="L5303" s="43">
        <f t="shared" si="657"/>
        <v>1</v>
      </c>
      <c r="M5303" s="43">
        <f t="shared" si="658"/>
        <v>0</v>
      </c>
      <c r="N5303" s="43">
        <f t="shared" si="659"/>
        <v>1</v>
      </c>
      <c r="O5303" s="43" t="str">
        <f t="shared" si="660"/>
        <v>A: 0%</v>
      </c>
      <c r="P5303" s="45">
        <f t="shared" si="661"/>
        <v>1969263</v>
      </c>
      <c r="Q5303" s="45">
        <f>IF(L5303=1,F5303*INDEX(Asumsi!$B$5:$B$7,MATCH(I5303,Asumsi!$A$5:$A$7,0))-H5303,0)</f>
        <v>590778.9</v>
      </c>
      <c r="R5303" s="46">
        <f>MIN(G5303,INDEX(Asumsi!$C$5:$C$7,MATCH(I5303,Asumsi!$A$5:$A$7,0)))</f>
        <v>0</v>
      </c>
      <c r="S5303" s="43">
        <f t="shared" si="662"/>
        <v>0</v>
      </c>
      <c r="T5303" s="45">
        <f t="shared" si="663"/>
        <v>0</v>
      </c>
      <c r="U5303" s="45">
        <f>IF(L5303=1,F5303*INDEX(Asumsi!$B$5:$B$7,MATCH(I5303,Asumsi!$A$5:$A$7,0))-F5303*R5303,0)</f>
        <v>590778.9</v>
      </c>
      <c r="V5303" s="45">
        <f>IF(S5303=1,U5303*(1-Asumsi!$B$10),U5303)</f>
        <v>590778.9</v>
      </c>
    </row>
    <row r="5304" spans="1:22" x14ac:dyDescent="0.35">
      <c r="A5304" s="43">
        <v>36704</v>
      </c>
      <c r="B5304" s="43" t="s">
        <v>202</v>
      </c>
      <c r="C5304" s="43" t="s">
        <v>409</v>
      </c>
      <c r="D5304" s="44">
        <v>40710</v>
      </c>
      <c r="E5304" s="43">
        <v>43</v>
      </c>
      <c r="F5304" s="43">
        <v>268660</v>
      </c>
      <c r="G5304" s="43">
        <v>7.0000000000000007E-2</v>
      </c>
      <c r="H5304" s="43">
        <v>18806</v>
      </c>
      <c r="I5304" s="43" t="s">
        <v>76</v>
      </c>
      <c r="J5304" s="43" t="s">
        <v>145</v>
      </c>
      <c r="K5304" s="43">
        <f t="shared" si="656"/>
        <v>2011</v>
      </c>
      <c r="L5304" s="43">
        <f t="shared" si="657"/>
        <v>1</v>
      </c>
      <c r="M5304" s="43">
        <f t="shared" si="658"/>
        <v>0</v>
      </c>
      <c r="N5304" s="43">
        <f t="shared" si="659"/>
        <v>1</v>
      </c>
      <c r="O5304" s="43" t="str">
        <f t="shared" si="660"/>
        <v>D: 7%+</v>
      </c>
      <c r="P5304" s="45">
        <f t="shared" si="661"/>
        <v>249854</v>
      </c>
      <c r="Q5304" s="45">
        <f>IF(L5304=1,F5304*INDEX(Asumsi!$B$5:$B$7,MATCH(I5304,Asumsi!$A$5:$A$7,0))-H5304,0)</f>
        <v>61792</v>
      </c>
      <c r="R5304" s="46">
        <f>MIN(G5304,INDEX(Asumsi!$C$5:$C$7,MATCH(I5304,Asumsi!$A$5:$A$7,0)))</f>
        <v>0.05</v>
      </c>
      <c r="S5304" s="43">
        <f t="shared" si="662"/>
        <v>1</v>
      </c>
      <c r="T5304" s="45">
        <f t="shared" si="663"/>
        <v>5373.2000000000007</v>
      </c>
      <c r="U5304" s="45">
        <f>IF(L5304=1,F5304*INDEX(Asumsi!$B$5:$B$7,MATCH(I5304,Asumsi!$A$5:$A$7,0))-F5304*R5304,0)</f>
        <v>67165</v>
      </c>
      <c r="V5304" s="45">
        <f>IF(S5304=1,U5304*(1-Asumsi!$B$10),U5304)</f>
        <v>63806.75</v>
      </c>
    </row>
    <row r="5305" spans="1:22" x14ac:dyDescent="0.35">
      <c r="A5305" s="43">
        <v>37218</v>
      </c>
      <c r="B5305" s="43" t="s">
        <v>202</v>
      </c>
      <c r="C5305" s="43" t="s">
        <v>411</v>
      </c>
      <c r="D5305" s="44">
        <v>40531</v>
      </c>
      <c r="E5305" s="43">
        <v>29</v>
      </c>
      <c r="F5305" s="43">
        <v>3536260</v>
      </c>
      <c r="G5305" s="43">
        <v>0</v>
      </c>
      <c r="H5305" s="43">
        <v>0</v>
      </c>
      <c r="I5305" s="43" t="s">
        <v>76</v>
      </c>
      <c r="J5305" s="43" t="s">
        <v>141</v>
      </c>
      <c r="K5305" s="43">
        <f t="shared" si="656"/>
        <v>2010</v>
      </c>
      <c r="L5305" s="43">
        <f t="shared" si="657"/>
        <v>1</v>
      </c>
      <c r="M5305" s="43">
        <f t="shared" si="658"/>
        <v>0</v>
      </c>
      <c r="N5305" s="43">
        <f t="shared" si="659"/>
        <v>1</v>
      </c>
      <c r="O5305" s="43" t="str">
        <f t="shared" si="660"/>
        <v>A: 0%</v>
      </c>
      <c r="P5305" s="45">
        <f t="shared" si="661"/>
        <v>3536260</v>
      </c>
      <c r="Q5305" s="45">
        <f>IF(L5305=1,F5305*INDEX(Asumsi!$B$5:$B$7,MATCH(I5305,Asumsi!$A$5:$A$7,0))-H5305,0)</f>
        <v>1060878</v>
      </c>
      <c r="R5305" s="46">
        <f>MIN(G5305,INDEX(Asumsi!$C$5:$C$7,MATCH(I5305,Asumsi!$A$5:$A$7,0)))</f>
        <v>0</v>
      </c>
      <c r="S5305" s="43">
        <f t="shared" si="662"/>
        <v>0</v>
      </c>
      <c r="T5305" s="45">
        <f t="shared" si="663"/>
        <v>0</v>
      </c>
      <c r="U5305" s="45">
        <f>IF(L5305=1,F5305*INDEX(Asumsi!$B$5:$B$7,MATCH(I5305,Asumsi!$A$5:$A$7,0))-F5305*R5305,0)</f>
        <v>1060878</v>
      </c>
      <c r="V5305" s="45">
        <f>IF(S5305=1,U5305*(1-Asumsi!$B$10),U5305)</f>
        <v>1060878</v>
      </c>
    </row>
    <row r="5306" spans="1:22" x14ac:dyDescent="0.35">
      <c r="A5306" s="43">
        <v>38311</v>
      </c>
      <c r="B5306" s="43" t="s">
        <v>202</v>
      </c>
      <c r="C5306" s="43" t="s">
        <v>411</v>
      </c>
      <c r="D5306" s="44">
        <v>40656</v>
      </c>
      <c r="E5306" s="43">
        <v>9</v>
      </c>
      <c r="F5306" s="43">
        <v>2403020</v>
      </c>
      <c r="G5306" s="43">
        <v>0.1</v>
      </c>
      <c r="H5306" s="43">
        <v>240302</v>
      </c>
      <c r="I5306" s="43" t="s">
        <v>76</v>
      </c>
      <c r="J5306" s="43" t="s">
        <v>140</v>
      </c>
      <c r="K5306" s="43">
        <f t="shared" si="656"/>
        <v>2011</v>
      </c>
      <c r="L5306" s="43">
        <f t="shared" si="657"/>
        <v>1</v>
      </c>
      <c r="M5306" s="43">
        <f t="shared" si="658"/>
        <v>0</v>
      </c>
      <c r="N5306" s="43">
        <f t="shared" si="659"/>
        <v>1</v>
      </c>
      <c r="O5306" s="43" t="str">
        <f t="shared" si="660"/>
        <v>D: 7%+</v>
      </c>
      <c r="P5306" s="45">
        <f t="shared" si="661"/>
        <v>2162718</v>
      </c>
      <c r="Q5306" s="45">
        <f>IF(L5306=1,F5306*INDEX(Asumsi!$B$5:$B$7,MATCH(I5306,Asumsi!$A$5:$A$7,0))-H5306,0)</f>
        <v>480604</v>
      </c>
      <c r="R5306" s="46">
        <f>MIN(G5306,INDEX(Asumsi!$C$5:$C$7,MATCH(I5306,Asumsi!$A$5:$A$7,0)))</f>
        <v>0.05</v>
      </c>
      <c r="S5306" s="43">
        <f t="shared" si="662"/>
        <v>1</v>
      </c>
      <c r="T5306" s="45">
        <f t="shared" si="663"/>
        <v>120151</v>
      </c>
      <c r="U5306" s="45">
        <f>IF(L5306=1,F5306*INDEX(Asumsi!$B$5:$B$7,MATCH(I5306,Asumsi!$A$5:$A$7,0))-F5306*R5306,0)</f>
        <v>600755</v>
      </c>
      <c r="V5306" s="45">
        <f>IF(S5306=1,U5306*(1-Asumsi!$B$10),U5306)</f>
        <v>570717.25</v>
      </c>
    </row>
    <row r="5307" spans="1:22" x14ac:dyDescent="0.35">
      <c r="A5307" s="43">
        <v>38438</v>
      </c>
      <c r="B5307" s="43" t="s">
        <v>202</v>
      </c>
      <c r="C5307" s="43" t="s">
        <v>394</v>
      </c>
      <c r="D5307" s="44">
        <v>40694</v>
      </c>
      <c r="E5307" s="43">
        <v>16</v>
      </c>
      <c r="F5307" s="43">
        <v>1243860</v>
      </c>
      <c r="G5307" s="43">
        <v>0.08</v>
      </c>
      <c r="H5307" s="43">
        <v>99509</v>
      </c>
      <c r="I5307" s="43" t="s">
        <v>77</v>
      </c>
      <c r="J5307" s="43" t="s">
        <v>142</v>
      </c>
      <c r="K5307" s="43">
        <f t="shared" si="656"/>
        <v>2011</v>
      </c>
      <c r="L5307" s="43">
        <f t="shared" si="657"/>
        <v>1</v>
      </c>
      <c r="M5307" s="43">
        <f t="shared" si="658"/>
        <v>0</v>
      </c>
      <c r="N5307" s="43">
        <f t="shared" si="659"/>
        <v>1</v>
      </c>
      <c r="O5307" s="43" t="str">
        <f t="shared" si="660"/>
        <v>D: 7%+</v>
      </c>
      <c r="P5307" s="45">
        <f t="shared" si="661"/>
        <v>1144351</v>
      </c>
      <c r="Q5307" s="45">
        <f>IF(L5307=1,F5307*INDEX(Asumsi!$B$5:$B$7,MATCH(I5307,Asumsi!$A$5:$A$7,0))-H5307,0)</f>
        <v>273649</v>
      </c>
      <c r="R5307" s="46">
        <f>MIN(G5307,INDEX(Asumsi!$C$5:$C$7,MATCH(I5307,Asumsi!$A$5:$A$7,0)))</f>
        <v>0.05</v>
      </c>
      <c r="S5307" s="43">
        <f t="shared" si="662"/>
        <v>1</v>
      </c>
      <c r="T5307" s="45">
        <f t="shared" si="663"/>
        <v>37315.799999999996</v>
      </c>
      <c r="U5307" s="45">
        <f>IF(L5307=1,F5307*INDEX(Asumsi!$B$5:$B$7,MATCH(I5307,Asumsi!$A$5:$A$7,0))-F5307*R5307,0)</f>
        <v>310965</v>
      </c>
      <c r="V5307" s="45">
        <f>IF(S5307=1,U5307*(1-Asumsi!$B$10),U5307)</f>
        <v>295416.75</v>
      </c>
    </row>
    <row r="5308" spans="1:22" x14ac:dyDescent="0.35">
      <c r="A5308" s="43">
        <v>40007</v>
      </c>
      <c r="B5308" s="43" t="s">
        <v>202</v>
      </c>
      <c r="C5308" s="43" t="s">
        <v>403</v>
      </c>
      <c r="D5308" s="44">
        <v>41151</v>
      </c>
      <c r="E5308" s="43">
        <v>45</v>
      </c>
      <c r="F5308" s="43">
        <v>377540</v>
      </c>
      <c r="G5308" s="43">
        <v>0.02</v>
      </c>
      <c r="H5308" s="43">
        <v>7551</v>
      </c>
      <c r="I5308" s="43" t="s">
        <v>76</v>
      </c>
      <c r="J5308" s="43" t="s">
        <v>147</v>
      </c>
      <c r="K5308" s="43">
        <f t="shared" si="656"/>
        <v>2012</v>
      </c>
      <c r="L5308" s="43">
        <f t="shared" si="657"/>
        <v>1</v>
      </c>
      <c r="M5308" s="43">
        <f t="shared" si="658"/>
        <v>0</v>
      </c>
      <c r="N5308" s="43">
        <f t="shared" si="659"/>
        <v>1</v>
      </c>
      <c r="O5308" s="43" t="str">
        <f t="shared" si="660"/>
        <v>B: 1-3%</v>
      </c>
      <c r="P5308" s="45">
        <f t="shared" si="661"/>
        <v>369989</v>
      </c>
      <c r="Q5308" s="45">
        <f>IF(L5308=1,F5308*INDEX(Asumsi!$B$5:$B$7,MATCH(I5308,Asumsi!$A$5:$A$7,0))-H5308,0)</f>
        <v>105711</v>
      </c>
      <c r="R5308" s="46">
        <f>MIN(G5308,INDEX(Asumsi!$C$5:$C$7,MATCH(I5308,Asumsi!$A$5:$A$7,0)))</f>
        <v>0.02</v>
      </c>
      <c r="S5308" s="43">
        <f t="shared" si="662"/>
        <v>0</v>
      </c>
      <c r="T5308" s="45">
        <f t="shared" si="663"/>
        <v>0</v>
      </c>
      <c r="U5308" s="45">
        <f>IF(L5308=1,F5308*INDEX(Asumsi!$B$5:$B$7,MATCH(I5308,Asumsi!$A$5:$A$7,0))-F5308*R5308,0)</f>
        <v>105711.2</v>
      </c>
      <c r="V5308" s="45">
        <f>IF(S5308=1,U5308*(1-Asumsi!$B$10),U5308)</f>
        <v>105711.2</v>
      </c>
    </row>
    <row r="5309" spans="1:22" x14ac:dyDescent="0.35">
      <c r="A5309" s="43">
        <v>40065</v>
      </c>
      <c r="B5309" s="43" t="s">
        <v>202</v>
      </c>
      <c r="C5309" s="43" t="s">
        <v>398</v>
      </c>
      <c r="D5309" s="44">
        <v>40956</v>
      </c>
      <c r="E5309" s="43">
        <v>49</v>
      </c>
      <c r="F5309" s="43">
        <v>42282140</v>
      </c>
      <c r="G5309" s="43">
        <v>0.06</v>
      </c>
      <c r="H5309" s="43">
        <v>2536928</v>
      </c>
      <c r="I5309" s="43" t="s">
        <v>77</v>
      </c>
      <c r="J5309" s="43" t="s">
        <v>139</v>
      </c>
      <c r="K5309" s="43">
        <f t="shared" si="656"/>
        <v>2012</v>
      </c>
      <c r="L5309" s="43">
        <f t="shared" si="657"/>
        <v>1</v>
      </c>
      <c r="M5309" s="43">
        <f t="shared" si="658"/>
        <v>0</v>
      </c>
      <c r="N5309" s="43">
        <f t="shared" si="659"/>
        <v>1</v>
      </c>
      <c r="O5309" s="43" t="str">
        <f t="shared" si="660"/>
        <v>C: 4-6%</v>
      </c>
      <c r="P5309" s="45">
        <f t="shared" si="661"/>
        <v>39745212</v>
      </c>
      <c r="Q5309" s="45">
        <f>IF(L5309=1,F5309*INDEX(Asumsi!$B$5:$B$7,MATCH(I5309,Asumsi!$A$5:$A$7,0))-H5309,0)</f>
        <v>10147714</v>
      </c>
      <c r="R5309" s="46">
        <f>MIN(G5309,INDEX(Asumsi!$C$5:$C$7,MATCH(I5309,Asumsi!$A$5:$A$7,0)))</f>
        <v>0.05</v>
      </c>
      <c r="S5309" s="43">
        <f t="shared" si="662"/>
        <v>1</v>
      </c>
      <c r="T5309" s="45">
        <f t="shared" si="663"/>
        <v>422821.39999999979</v>
      </c>
      <c r="U5309" s="45">
        <f>IF(L5309=1,F5309*INDEX(Asumsi!$B$5:$B$7,MATCH(I5309,Asumsi!$A$5:$A$7,0))-F5309*R5309,0)</f>
        <v>10570535</v>
      </c>
      <c r="V5309" s="45">
        <f>IF(S5309=1,U5309*(1-Asumsi!$B$10),U5309)</f>
        <v>10042008.25</v>
      </c>
    </row>
    <row r="5310" spans="1:22" x14ac:dyDescent="0.35">
      <c r="A5310" s="43">
        <v>40102</v>
      </c>
      <c r="B5310" s="43" t="s">
        <v>202</v>
      </c>
      <c r="C5310" s="43" t="s">
        <v>395</v>
      </c>
      <c r="D5310" s="44">
        <v>40577</v>
      </c>
      <c r="E5310" s="43">
        <v>46</v>
      </c>
      <c r="F5310" s="43">
        <v>824740</v>
      </c>
      <c r="G5310" s="43">
        <v>0.06</v>
      </c>
      <c r="H5310" s="43">
        <v>49484</v>
      </c>
      <c r="I5310" s="43" t="s">
        <v>76</v>
      </c>
      <c r="J5310" s="43" t="s">
        <v>141</v>
      </c>
      <c r="K5310" s="43">
        <f t="shared" si="656"/>
        <v>2011</v>
      </c>
      <c r="L5310" s="43">
        <f t="shared" si="657"/>
        <v>1</v>
      </c>
      <c r="M5310" s="43">
        <f t="shared" si="658"/>
        <v>0</v>
      </c>
      <c r="N5310" s="43">
        <f t="shared" si="659"/>
        <v>1</v>
      </c>
      <c r="O5310" s="43" t="str">
        <f t="shared" si="660"/>
        <v>C: 4-6%</v>
      </c>
      <c r="P5310" s="45">
        <f t="shared" si="661"/>
        <v>775256</v>
      </c>
      <c r="Q5310" s="45">
        <f>IF(L5310=1,F5310*INDEX(Asumsi!$B$5:$B$7,MATCH(I5310,Asumsi!$A$5:$A$7,0))-H5310,0)</f>
        <v>197938</v>
      </c>
      <c r="R5310" s="46">
        <f>MIN(G5310,INDEX(Asumsi!$C$5:$C$7,MATCH(I5310,Asumsi!$A$5:$A$7,0)))</f>
        <v>0.05</v>
      </c>
      <c r="S5310" s="43">
        <f t="shared" si="662"/>
        <v>1</v>
      </c>
      <c r="T5310" s="45">
        <f t="shared" si="663"/>
        <v>8247.399999999996</v>
      </c>
      <c r="U5310" s="45">
        <f>IF(L5310=1,F5310*INDEX(Asumsi!$B$5:$B$7,MATCH(I5310,Asumsi!$A$5:$A$7,0))-F5310*R5310,0)</f>
        <v>206185</v>
      </c>
      <c r="V5310" s="45">
        <f>IF(S5310=1,U5310*(1-Asumsi!$B$10),U5310)</f>
        <v>195875.75</v>
      </c>
    </row>
    <row r="5311" spans="1:22" x14ac:dyDescent="0.35">
      <c r="A5311" s="43">
        <v>40357</v>
      </c>
      <c r="B5311" s="43" t="s">
        <v>202</v>
      </c>
      <c r="C5311" s="43" t="s">
        <v>412</v>
      </c>
      <c r="D5311" s="44">
        <v>41111</v>
      </c>
      <c r="E5311" s="43">
        <v>4</v>
      </c>
      <c r="F5311" s="43">
        <v>480980</v>
      </c>
      <c r="G5311" s="43">
        <v>0.05</v>
      </c>
      <c r="H5311" s="43">
        <v>24049</v>
      </c>
      <c r="I5311" s="43" t="s">
        <v>76</v>
      </c>
      <c r="J5311" s="43" t="s">
        <v>141</v>
      </c>
      <c r="K5311" s="43">
        <f t="shared" si="656"/>
        <v>2012</v>
      </c>
      <c r="L5311" s="43">
        <f t="shared" si="657"/>
        <v>1</v>
      </c>
      <c r="M5311" s="43">
        <f t="shared" si="658"/>
        <v>0</v>
      </c>
      <c r="N5311" s="43">
        <f t="shared" si="659"/>
        <v>1</v>
      </c>
      <c r="O5311" s="43" t="str">
        <f t="shared" si="660"/>
        <v>C: 4-6%</v>
      </c>
      <c r="P5311" s="45">
        <f t="shared" si="661"/>
        <v>456931</v>
      </c>
      <c r="Q5311" s="45">
        <f>IF(L5311=1,F5311*INDEX(Asumsi!$B$5:$B$7,MATCH(I5311,Asumsi!$A$5:$A$7,0))-H5311,0)</f>
        <v>120245</v>
      </c>
      <c r="R5311" s="46">
        <f>MIN(G5311,INDEX(Asumsi!$C$5:$C$7,MATCH(I5311,Asumsi!$A$5:$A$7,0)))</f>
        <v>0.05</v>
      </c>
      <c r="S5311" s="43">
        <f t="shared" si="662"/>
        <v>0</v>
      </c>
      <c r="T5311" s="45">
        <f t="shared" si="663"/>
        <v>0</v>
      </c>
      <c r="U5311" s="45">
        <f>IF(L5311=1,F5311*INDEX(Asumsi!$B$5:$B$7,MATCH(I5311,Asumsi!$A$5:$A$7,0))-F5311*R5311,0)</f>
        <v>120245</v>
      </c>
      <c r="V5311" s="45">
        <f>IF(S5311=1,U5311*(1-Asumsi!$B$10),U5311)</f>
        <v>120245</v>
      </c>
    </row>
    <row r="5312" spans="1:22" x14ac:dyDescent="0.35">
      <c r="A5312" s="43">
        <v>41123</v>
      </c>
      <c r="B5312" s="43" t="s">
        <v>202</v>
      </c>
      <c r="C5312" s="43" t="s">
        <v>403</v>
      </c>
      <c r="D5312" s="44">
        <v>40518</v>
      </c>
      <c r="E5312" s="43">
        <v>27</v>
      </c>
      <c r="F5312" s="43">
        <v>644920</v>
      </c>
      <c r="G5312" s="43">
        <v>0.04</v>
      </c>
      <c r="H5312" s="43">
        <v>25797</v>
      </c>
      <c r="I5312" s="43" t="s">
        <v>76</v>
      </c>
      <c r="J5312" s="43" t="s">
        <v>145</v>
      </c>
      <c r="K5312" s="43">
        <f t="shared" si="656"/>
        <v>2010</v>
      </c>
      <c r="L5312" s="43">
        <f t="shared" si="657"/>
        <v>1</v>
      </c>
      <c r="M5312" s="43">
        <f t="shared" si="658"/>
        <v>0</v>
      </c>
      <c r="N5312" s="43">
        <f t="shared" si="659"/>
        <v>1</v>
      </c>
      <c r="O5312" s="43" t="str">
        <f t="shared" si="660"/>
        <v>C: 4-6%</v>
      </c>
      <c r="P5312" s="45">
        <f t="shared" si="661"/>
        <v>619123</v>
      </c>
      <c r="Q5312" s="45">
        <f>IF(L5312=1,F5312*INDEX(Asumsi!$B$5:$B$7,MATCH(I5312,Asumsi!$A$5:$A$7,0))-H5312,0)</f>
        <v>167679</v>
      </c>
      <c r="R5312" s="46">
        <f>MIN(G5312,INDEX(Asumsi!$C$5:$C$7,MATCH(I5312,Asumsi!$A$5:$A$7,0)))</f>
        <v>0.04</v>
      </c>
      <c r="S5312" s="43">
        <f t="shared" si="662"/>
        <v>0</v>
      </c>
      <c r="T5312" s="45">
        <f t="shared" si="663"/>
        <v>0</v>
      </c>
      <c r="U5312" s="45">
        <f>IF(L5312=1,F5312*INDEX(Asumsi!$B$5:$B$7,MATCH(I5312,Asumsi!$A$5:$A$7,0))-F5312*R5312,0)</f>
        <v>167679.20000000001</v>
      </c>
      <c r="V5312" s="45">
        <f>IF(S5312=1,U5312*(1-Asumsi!$B$10),U5312)</f>
        <v>167679.20000000001</v>
      </c>
    </row>
    <row r="5313" spans="1:22" x14ac:dyDescent="0.35">
      <c r="A5313" s="43">
        <v>41794</v>
      </c>
      <c r="B5313" s="43" t="s">
        <v>202</v>
      </c>
      <c r="C5313" s="43" t="s">
        <v>403</v>
      </c>
      <c r="D5313" s="44">
        <v>40690</v>
      </c>
      <c r="E5313" s="43">
        <v>48</v>
      </c>
      <c r="F5313" s="43">
        <v>1673180</v>
      </c>
      <c r="G5313" s="43">
        <v>0.06</v>
      </c>
      <c r="H5313" s="43">
        <v>100391</v>
      </c>
      <c r="I5313" s="43" t="s">
        <v>76</v>
      </c>
      <c r="J5313" s="43" t="s">
        <v>147</v>
      </c>
      <c r="K5313" s="43">
        <f t="shared" si="656"/>
        <v>2011</v>
      </c>
      <c r="L5313" s="43">
        <f t="shared" si="657"/>
        <v>1</v>
      </c>
      <c r="M5313" s="43">
        <f t="shared" si="658"/>
        <v>0</v>
      </c>
      <c r="N5313" s="43">
        <f t="shared" si="659"/>
        <v>1</v>
      </c>
      <c r="O5313" s="43" t="str">
        <f t="shared" si="660"/>
        <v>C: 4-6%</v>
      </c>
      <c r="P5313" s="45">
        <f t="shared" si="661"/>
        <v>1572789</v>
      </c>
      <c r="Q5313" s="45">
        <f>IF(L5313=1,F5313*INDEX(Asumsi!$B$5:$B$7,MATCH(I5313,Asumsi!$A$5:$A$7,0))-H5313,0)</f>
        <v>401563</v>
      </c>
      <c r="R5313" s="46">
        <f>MIN(G5313,INDEX(Asumsi!$C$5:$C$7,MATCH(I5313,Asumsi!$A$5:$A$7,0)))</f>
        <v>0.05</v>
      </c>
      <c r="S5313" s="43">
        <f t="shared" si="662"/>
        <v>1</v>
      </c>
      <c r="T5313" s="45">
        <f t="shared" si="663"/>
        <v>16731.799999999992</v>
      </c>
      <c r="U5313" s="45">
        <f>IF(L5313=1,F5313*INDEX(Asumsi!$B$5:$B$7,MATCH(I5313,Asumsi!$A$5:$A$7,0))-F5313*R5313,0)</f>
        <v>418295</v>
      </c>
      <c r="V5313" s="45">
        <f>IF(S5313=1,U5313*(1-Asumsi!$B$10),U5313)</f>
        <v>397380.25</v>
      </c>
    </row>
    <row r="5314" spans="1:22" x14ac:dyDescent="0.35">
      <c r="A5314" s="43">
        <v>42725</v>
      </c>
      <c r="B5314" s="43" t="s">
        <v>202</v>
      </c>
      <c r="C5314" s="43" t="s">
        <v>403</v>
      </c>
      <c r="D5314" s="44">
        <v>40665</v>
      </c>
      <c r="E5314" s="43">
        <v>18</v>
      </c>
      <c r="F5314" s="43">
        <v>462120</v>
      </c>
      <c r="G5314" s="43">
        <v>0.04</v>
      </c>
      <c r="H5314" s="43">
        <v>18485</v>
      </c>
      <c r="I5314" s="43" t="s">
        <v>76</v>
      </c>
      <c r="J5314" s="43" t="s">
        <v>140</v>
      </c>
      <c r="K5314" s="43">
        <f t="shared" ref="K5314:K5377" si="664">YEAR(D5314)</f>
        <v>2011</v>
      </c>
      <c r="L5314" s="43">
        <f t="shared" ref="L5314:L5377" si="665">IF(B5314="Order Finished",1,0)</f>
        <v>1</v>
      </c>
      <c r="M5314" s="43">
        <f t="shared" ref="M5314:M5377" si="666">IF(B5314="Order Returned",1,0)</f>
        <v>0</v>
      </c>
      <c r="N5314" s="43">
        <f t="shared" ref="N5314:N5377" si="667">IF(B5314="Order Cancelled",0,1)</f>
        <v>1</v>
      </c>
      <c r="O5314" s="43" t="str">
        <f t="shared" ref="O5314:O5377" si="668">IF(G5314=0,"A: 0%",IF(G5314&lt;=0.03,"B: 1-3%",IF(G5314&lt;=0.06,"C: 4-6%","D: 7%+")))</f>
        <v>C: 4-6%</v>
      </c>
      <c r="P5314" s="45">
        <f t="shared" ref="P5314:P5377" si="669">IF(L5314=1,F5314-H5314,0)</f>
        <v>443635</v>
      </c>
      <c r="Q5314" s="45">
        <f>IF(L5314=1,F5314*INDEX(Asumsi!$B$5:$B$7,MATCH(I5314,Asumsi!$A$5:$A$7,0))-H5314,0)</f>
        <v>120151</v>
      </c>
      <c r="R5314" s="46">
        <f>MIN(G5314,INDEX(Asumsi!$C$5:$C$7,MATCH(I5314,Asumsi!$A$5:$A$7,0)))</f>
        <v>0.04</v>
      </c>
      <c r="S5314" s="43">
        <f t="shared" ref="S5314:S5377" si="670">IF(G5314&gt;R5314,1,0)</f>
        <v>0</v>
      </c>
      <c r="T5314" s="45">
        <f t="shared" ref="T5314:T5377" si="671">IF(L5314=1,F5314*(G5314-R5314),0)</f>
        <v>0</v>
      </c>
      <c r="U5314" s="45">
        <f>IF(L5314=1,F5314*INDEX(Asumsi!$B$5:$B$7,MATCH(I5314,Asumsi!$A$5:$A$7,0))-F5314*R5314,0)</f>
        <v>120151.2</v>
      </c>
      <c r="V5314" s="45">
        <f>IF(S5314=1,U5314*(1-Asumsi!$B$10),U5314)</f>
        <v>120151.2</v>
      </c>
    </row>
    <row r="5315" spans="1:22" x14ac:dyDescent="0.35">
      <c r="A5315" s="43">
        <v>43296</v>
      </c>
      <c r="B5315" s="43" t="s">
        <v>202</v>
      </c>
      <c r="C5315" s="43" t="s">
        <v>403</v>
      </c>
      <c r="D5315" s="44">
        <v>40971</v>
      </c>
      <c r="E5315" s="43">
        <v>41</v>
      </c>
      <c r="F5315" s="43">
        <v>3331620</v>
      </c>
      <c r="G5315" s="43">
        <v>0.06</v>
      </c>
      <c r="H5315" s="43">
        <v>199897</v>
      </c>
      <c r="I5315" s="43" t="s">
        <v>76</v>
      </c>
      <c r="J5315" s="43" t="s">
        <v>138</v>
      </c>
      <c r="K5315" s="43">
        <f t="shared" si="664"/>
        <v>2012</v>
      </c>
      <c r="L5315" s="43">
        <f t="shared" si="665"/>
        <v>1</v>
      </c>
      <c r="M5315" s="43">
        <f t="shared" si="666"/>
        <v>0</v>
      </c>
      <c r="N5315" s="43">
        <f t="shared" si="667"/>
        <v>1</v>
      </c>
      <c r="O5315" s="43" t="str">
        <f t="shared" si="668"/>
        <v>C: 4-6%</v>
      </c>
      <c r="P5315" s="45">
        <f t="shared" si="669"/>
        <v>3131723</v>
      </c>
      <c r="Q5315" s="45">
        <f>IF(L5315=1,F5315*INDEX(Asumsi!$B$5:$B$7,MATCH(I5315,Asumsi!$A$5:$A$7,0))-H5315,0)</f>
        <v>799589</v>
      </c>
      <c r="R5315" s="46">
        <f>MIN(G5315,INDEX(Asumsi!$C$5:$C$7,MATCH(I5315,Asumsi!$A$5:$A$7,0)))</f>
        <v>0.05</v>
      </c>
      <c r="S5315" s="43">
        <f t="shared" si="670"/>
        <v>1</v>
      </c>
      <c r="T5315" s="45">
        <f t="shared" si="671"/>
        <v>33316.199999999983</v>
      </c>
      <c r="U5315" s="45">
        <f>IF(L5315=1,F5315*INDEX(Asumsi!$B$5:$B$7,MATCH(I5315,Asumsi!$A$5:$A$7,0))-F5315*R5315,0)</f>
        <v>832905</v>
      </c>
      <c r="V5315" s="45">
        <f>IF(S5315=1,U5315*(1-Asumsi!$B$10),U5315)</f>
        <v>791259.75</v>
      </c>
    </row>
    <row r="5316" spans="1:22" x14ac:dyDescent="0.35">
      <c r="A5316" s="43">
        <v>44294</v>
      </c>
      <c r="B5316" s="43" t="s">
        <v>202</v>
      </c>
      <c r="C5316" s="43" t="s">
        <v>413</v>
      </c>
      <c r="D5316" s="44">
        <v>39967</v>
      </c>
      <c r="E5316" s="43">
        <v>15</v>
      </c>
      <c r="F5316" s="43">
        <v>215720</v>
      </c>
      <c r="G5316" s="43">
        <v>0.09</v>
      </c>
      <c r="H5316" s="43">
        <v>19415</v>
      </c>
      <c r="I5316" s="43" t="s">
        <v>76</v>
      </c>
      <c r="J5316" s="43" t="s">
        <v>145</v>
      </c>
      <c r="K5316" s="43">
        <f t="shared" si="664"/>
        <v>2009</v>
      </c>
      <c r="L5316" s="43">
        <f t="shared" si="665"/>
        <v>1</v>
      </c>
      <c r="M5316" s="43">
        <f t="shared" si="666"/>
        <v>0</v>
      </c>
      <c r="N5316" s="43">
        <f t="shared" si="667"/>
        <v>1</v>
      </c>
      <c r="O5316" s="43" t="str">
        <f t="shared" si="668"/>
        <v>D: 7%+</v>
      </c>
      <c r="P5316" s="45">
        <f t="shared" si="669"/>
        <v>196305</v>
      </c>
      <c r="Q5316" s="45">
        <f>IF(L5316=1,F5316*INDEX(Asumsi!$B$5:$B$7,MATCH(I5316,Asumsi!$A$5:$A$7,0))-H5316,0)</f>
        <v>45301</v>
      </c>
      <c r="R5316" s="46">
        <f>MIN(G5316,INDEX(Asumsi!$C$5:$C$7,MATCH(I5316,Asumsi!$A$5:$A$7,0)))</f>
        <v>0.05</v>
      </c>
      <c r="S5316" s="43">
        <f t="shared" si="670"/>
        <v>1</v>
      </c>
      <c r="T5316" s="45">
        <f t="shared" si="671"/>
        <v>8628.7999999999993</v>
      </c>
      <c r="U5316" s="45">
        <f>IF(L5316=1,F5316*INDEX(Asumsi!$B$5:$B$7,MATCH(I5316,Asumsi!$A$5:$A$7,0))-F5316*R5316,0)</f>
        <v>53930</v>
      </c>
      <c r="V5316" s="45">
        <f>IF(S5316=1,U5316*(1-Asumsi!$B$10),U5316)</f>
        <v>51233.5</v>
      </c>
    </row>
    <row r="5317" spans="1:22" x14ac:dyDescent="0.35">
      <c r="A5317" s="43">
        <v>44391</v>
      </c>
      <c r="B5317" s="43" t="s">
        <v>202</v>
      </c>
      <c r="C5317" s="43" t="s">
        <v>413</v>
      </c>
      <c r="D5317" s="44">
        <v>39823</v>
      </c>
      <c r="E5317" s="43">
        <v>16</v>
      </c>
      <c r="F5317" s="43">
        <v>225620</v>
      </c>
      <c r="G5317" s="43">
        <v>0.02</v>
      </c>
      <c r="H5317" s="43">
        <v>4512</v>
      </c>
      <c r="I5317" s="43" t="s">
        <v>76</v>
      </c>
      <c r="J5317" s="43" t="s">
        <v>145</v>
      </c>
      <c r="K5317" s="43">
        <f t="shared" si="664"/>
        <v>2009</v>
      </c>
      <c r="L5317" s="43">
        <f t="shared" si="665"/>
        <v>1</v>
      </c>
      <c r="M5317" s="43">
        <f t="shared" si="666"/>
        <v>0</v>
      </c>
      <c r="N5317" s="43">
        <f t="shared" si="667"/>
        <v>1</v>
      </c>
      <c r="O5317" s="43" t="str">
        <f t="shared" si="668"/>
        <v>B: 1-3%</v>
      </c>
      <c r="P5317" s="45">
        <f t="shared" si="669"/>
        <v>221108</v>
      </c>
      <c r="Q5317" s="45">
        <f>IF(L5317=1,F5317*INDEX(Asumsi!$B$5:$B$7,MATCH(I5317,Asumsi!$A$5:$A$7,0))-H5317,0)</f>
        <v>63174</v>
      </c>
      <c r="R5317" s="46">
        <f>MIN(G5317,INDEX(Asumsi!$C$5:$C$7,MATCH(I5317,Asumsi!$A$5:$A$7,0)))</f>
        <v>0.02</v>
      </c>
      <c r="S5317" s="43">
        <f t="shared" si="670"/>
        <v>0</v>
      </c>
      <c r="T5317" s="45">
        <f t="shared" si="671"/>
        <v>0</v>
      </c>
      <c r="U5317" s="45">
        <f>IF(L5317=1,F5317*INDEX(Asumsi!$B$5:$B$7,MATCH(I5317,Asumsi!$A$5:$A$7,0))-F5317*R5317,0)</f>
        <v>63173.599999999999</v>
      </c>
      <c r="V5317" s="45">
        <f>IF(S5317=1,U5317*(1-Asumsi!$B$10),U5317)</f>
        <v>63173.599999999999</v>
      </c>
    </row>
    <row r="5318" spans="1:22" x14ac:dyDescent="0.35">
      <c r="A5318" s="43">
        <v>47456</v>
      </c>
      <c r="B5318" s="43" t="s">
        <v>202</v>
      </c>
      <c r="C5318" s="43" t="s">
        <v>413</v>
      </c>
      <c r="D5318" s="44">
        <v>41060</v>
      </c>
      <c r="E5318" s="43">
        <v>43</v>
      </c>
      <c r="F5318" s="43">
        <v>554160</v>
      </c>
      <c r="G5318" s="43">
        <v>0.08</v>
      </c>
      <c r="H5318" s="43">
        <v>44333</v>
      </c>
      <c r="I5318" s="43" t="s">
        <v>76</v>
      </c>
      <c r="J5318" s="43" t="s">
        <v>145</v>
      </c>
      <c r="K5318" s="43">
        <f t="shared" si="664"/>
        <v>2012</v>
      </c>
      <c r="L5318" s="43">
        <f t="shared" si="665"/>
        <v>1</v>
      </c>
      <c r="M5318" s="43">
        <f t="shared" si="666"/>
        <v>0</v>
      </c>
      <c r="N5318" s="43">
        <f t="shared" si="667"/>
        <v>1</v>
      </c>
      <c r="O5318" s="43" t="str">
        <f t="shared" si="668"/>
        <v>D: 7%+</v>
      </c>
      <c r="P5318" s="45">
        <f t="shared" si="669"/>
        <v>509827</v>
      </c>
      <c r="Q5318" s="45">
        <f>IF(L5318=1,F5318*INDEX(Asumsi!$B$5:$B$7,MATCH(I5318,Asumsi!$A$5:$A$7,0))-H5318,0)</f>
        <v>121915</v>
      </c>
      <c r="R5318" s="46">
        <f>MIN(G5318,INDEX(Asumsi!$C$5:$C$7,MATCH(I5318,Asumsi!$A$5:$A$7,0)))</f>
        <v>0.05</v>
      </c>
      <c r="S5318" s="43">
        <f t="shared" si="670"/>
        <v>1</v>
      </c>
      <c r="T5318" s="45">
        <f t="shared" si="671"/>
        <v>16624.8</v>
      </c>
      <c r="U5318" s="45">
        <f>IF(L5318=1,F5318*INDEX(Asumsi!$B$5:$B$7,MATCH(I5318,Asumsi!$A$5:$A$7,0))-F5318*R5318,0)</f>
        <v>138540</v>
      </c>
      <c r="V5318" s="45">
        <f>IF(S5318=1,U5318*(1-Asumsi!$B$10),U5318)</f>
        <v>131613</v>
      </c>
    </row>
    <row r="5319" spans="1:22" x14ac:dyDescent="0.35">
      <c r="A5319" s="43">
        <v>47778</v>
      </c>
      <c r="B5319" s="43" t="s">
        <v>202</v>
      </c>
      <c r="C5319" s="43" t="s">
        <v>392</v>
      </c>
      <c r="D5319" s="44">
        <v>40223</v>
      </c>
      <c r="E5319" s="43">
        <v>12</v>
      </c>
      <c r="F5319" s="43">
        <v>348220</v>
      </c>
      <c r="G5319" s="43">
        <v>0.06</v>
      </c>
      <c r="H5319" s="43">
        <v>20893</v>
      </c>
      <c r="I5319" s="43" t="s">
        <v>75</v>
      </c>
      <c r="J5319" s="43" t="s">
        <v>144</v>
      </c>
      <c r="K5319" s="43">
        <f t="shared" si="664"/>
        <v>2010</v>
      </c>
      <c r="L5319" s="43">
        <f t="shared" si="665"/>
        <v>1</v>
      </c>
      <c r="M5319" s="43">
        <f t="shared" si="666"/>
        <v>0</v>
      </c>
      <c r="N5319" s="43">
        <f t="shared" si="667"/>
        <v>1</v>
      </c>
      <c r="O5319" s="43" t="str">
        <f t="shared" si="668"/>
        <v>C: 4-6%</v>
      </c>
      <c r="P5319" s="45">
        <f t="shared" si="669"/>
        <v>327327</v>
      </c>
      <c r="Q5319" s="45">
        <f>IF(L5319=1,F5319*INDEX(Asumsi!$B$5:$B$7,MATCH(I5319,Asumsi!$A$5:$A$7,0))-H5319,0)</f>
        <v>83573</v>
      </c>
      <c r="R5319" s="46">
        <f>MIN(G5319,INDEX(Asumsi!$C$5:$C$7,MATCH(I5319,Asumsi!$A$5:$A$7,0)))</f>
        <v>0.03</v>
      </c>
      <c r="S5319" s="43">
        <f t="shared" si="670"/>
        <v>1</v>
      </c>
      <c r="T5319" s="45">
        <f t="shared" si="671"/>
        <v>10446.6</v>
      </c>
      <c r="U5319" s="45">
        <f>IF(L5319=1,F5319*INDEX(Asumsi!$B$5:$B$7,MATCH(I5319,Asumsi!$A$5:$A$7,0))-F5319*R5319,0)</f>
        <v>94019.4</v>
      </c>
      <c r="V5319" s="45">
        <f>IF(S5319=1,U5319*(1-Asumsi!$B$10),U5319)</f>
        <v>89318.43</v>
      </c>
    </row>
    <row r="5320" spans="1:22" x14ac:dyDescent="0.35">
      <c r="A5320" s="43">
        <v>47974</v>
      </c>
      <c r="B5320" s="43" t="s">
        <v>202</v>
      </c>
      <c r="C5320" s="43" t="s">
        <v>392</v>
      </c>
      <c r="D5320" s="44">
        <v>40056</v>
      </c>
      <c r="E5320" s="43">
        <v>6</v>
      </c>
      <c r="F5320" s="43">
        <v>36040</v>
      </c>
      <c r="G5320" s="43">
        <v>0.01</v>
      </c>
      <c r="H5320" s="43">
        <v>360</v>
      </c>
      <c r="I5320" s="43" t="s">
        <v>76</v>
      </c>
      <c r="J5320" s="43" t="s">
        <v>147</v>
      </c>
      <c r="K5320" s="43">
        <f t="shared" si="664"/>
        <v>2009</v>
      </c>
      <c r="L5320" s="43">
        <f t="shared" si="665"/>
        <v>1</v>
      </c>
      <c r="M5320" s="43">
        <f t="shared" si="666"/>
        <v>0</v>
      </c>
      <c r="N5320" s="43">
        <f t="shared" si="667"/>
        <v>1</v>
      </c>
      <c r="O5320" s="43" t="str">
        <f t="shared" si="668"/>
        <v>B: 1-3%</v>
      </c>
      <c r="P5320" s="45">
        <f t="shared" si="669"/>
        <v>35680</v>
      </c>
      <c r="Q5320" s="45">
        <f>IF(L5320=1,F5320*INDEX(Asumsi!$B$5:$B$7,MATCH(I5320,Asumsi!$A$5:$A$7,0))-H5320,0)</f>
        <v>10452</v>
      </c>
      <c r="R5320" s="46">
        <f>MIN(G5320,INDEX(Asumsi!$C$5:$C$7,MATCH(I5320,Asumsi!$A$5:$A$7,0)))</f>
        <v>0.01</v>
      </c>
      <c r="S5320" s="43">
        <f t="shared" si="670"/>
        <v>0</v>
      </c>
      <c r="T5320" s="45">
        <f t="shared" si="671"/>
        <v>0</v>
      </c>
      <c r="U5320" s="45">
        <f>IF(L5320=1,F5320*INDEX(Asumsi!$B$5:$B$7,MATCH(I5320,Asumsi!$A$5:$A$7,0))-F5320*R5320,0)</f>
        <v>10451.6</v>
      </c>
      <c r="V5320" s="45">
        <f>IF(S5320=1,U5320*(1-Asumsi!$B$10),U5320)</f>
        <v>10451.6</v>
      </c>
    </row>
    <row r="5321" spans="1:22" x14ac:dyDescent="0.35">
      <c r="A5321" s="43">
        <v>48486</v>
      </c>
      <c r="B5321" s="43" t="s">
        <v>209</v>
      </c>
      <c r="C5321" s="43" t="s">
        <v>392</v>
      </c>
      <c r="D5321" s="44">
        <v>40675</v>
      </c>
      <c r="E5321" s="43">
        <v>42</v>
      </c>
      <c r="F5321" s="43">
        <v>542280</v>
      </c>
      <c r="G5321" s="43">
        <v>7.0000000000000007E-2</v>
      </c>
      <c r="H5321" s="43">
        <v>37960</v>
      </c>
      <c r="I5321" s="43" t="s">
        <v>76</v>
      </c>
      <c r="J5321" s="43" t="s">
        <v>145</v>
      </c>
      <c r="K5321" s="43">
        <f t="shared" si="664"/>
        <v>2011</v>
      </c>
      <c r="L5321" s="43">
        <f t="shared" si="665"/>
        <v>0</v>
      </c>
      <c r="M5321" s="43">
        <f t="shared" si="666"/>
        <v>1</v>
      </c>
      <c r="N5321" s="43">
        <f t="shared" si="667"/>
        <v>1</v>
      </c>
      <c r="O5321" s="43" t="str">
        <f t="shared" si="668"/>
        <v>D: 7%+</v>
      </c>
      <c r="P5321" s="45">
        <f t="shared" si="669"/>
        <v>0</v>
      </c>
      <c r="Q5321" s="45">
        <f>IF(L5321=1,F5321*INDEX(Asumsi!$B$5:$B$7,MATCH(I5321,Asumsi!$A$5:$A$7,0))-H5321,0)</f>
        <v>0</v>
      </c>
      <c r="R5321" s="46">
        <f>MIN(G5321,INDEX(Asumsi!$C$5:$C$7,MATCH(I5321,Asumsi!$A$5:$A$7,0)))</f>
        <v>0.05</v>
      </c>
      <c r="S5321" s="43">
        <f t="shared" si="670"/>
        <v>1</v>
      </c>
      <c r="T5321" s="45">
        <f t="shared" si="671"/>
        <v>0</v>
      </c>
      <c r="U5321" s="45">
        <f>IF(L5321=1,F5321*INDEX(Asumsi!$B$5:$B$7,MATCH(I5321,Asumsi!$A$5:$A$7,0))-F5321*R5321,0)</f>
        <v>0</v>
      </c>
      <c r="V5321" s="45">
        <f>IF(S5321=1,U5321*(1-Asumsi!$B$10),U5321)</f>
        <v>0</v>
      </c>
    </row>
    <row r="5322" spans="1:22" x14ac:dyDescent="0.35">
      <c r="A5322" s="43">
        <v>48775</v>
      </c>
      <c r="B5322" s="43" t="s">
        <v>209</v>
      </c>
      <c r="C5322" s="43" t="s">
        <v>403</v>
      </c>
      <c r="D5322" s="44">
        <v>40062</v>
      </c>
      <c r="E5322" s="43">
        <v>17</v>
      </c>
      <c r="F5322" s="43">
        <v>216220</v>
      </c>
      <c r="G5322" s="43">
        <v>0.09</v>
      </c>
      <c r="H5322" s="43">
        <v>19460</v>
      </c>
      <c r="I5322" s="43" t="s">
        <v>76</v>
      </c>
      <c r="J5322" s="43" t="s">
        <v>145</v>
      </c>
      <c r="K5322" s="43">
        <f t="shared" si="664"/>
        <v>2009</v>
      </c>
      <c r="L5322" s="43">
        <f t="shared" si="665"/>
        <v>0</v>
      </c>
      <c r="M5322" s="43">
        <f t="shared" si="666"/>
        <v>1</v>
      </c>
      <c r="N5322" s="43">
        <f t="shared" si="667"/>
        <v>1</v>
      </c>
      <c r="O5322" s="43" t="str">
        <f t="shared" si="668"/>
        <v>D: 7%+</v>
      </c>
      <c r="P5322" s="45">
        <f t="shared" si="669"/>
        <v>0</v>
      </c>
      <c r="Q5322" s="45">
        <f>IF(L5322=1,F5322*INDEX(Asumsi!$B$5:$B$7,MATCH(I5322,Asumsi!$A$5:$A$7,0))-H5322,0)</f>
        <v>0</v>
      </c>
      <c r="R5322" s="46">
        <f>MIN(G5322,INDEX(Asumsi!$C$5:$C$7,MATCH(I5322,Asumsi!$A$5:$A$7,0)))</f>
        <v>0.05</v>
      </c>
      <c r="S5322" s="43">
        <f t="shared" si="670"/>
        <v>1</v>
      </c>
      <c r="T5322" s="45">
        <f t="shared" si="671"/>
        <v>0</v>
      </c>
      <c r="U5322" s="45">
        <f>IF(L5322=1,F5322*INDEX(Asumsi!$B$5:$B$7,MATCH(I5322,Asumsi!$A$5:$A$7,0))-F5322*R5322,0)</f>
        <v>0</v>
      </c>
      <c r="V5322" s="45">
        <f>IF(S5322=1,U5322*(1-Asumsi!$B$10),U5322)</f>
        <v>0</v>
      </c>
    </row>
    <row r="5323" spans="1:22" x14ac:dyDescent="0.35">
      <c r="A5323" s="43">
        <v>49218</v>
      </c>
      <c r="B5323" s="43" t="s">
        <v>202</v>
      </c>
      <c r="C5323" s="43" t="s">
        <v>403</v>
      </c>
      <c r="D5323" s="44">
        <v>40333</v>
      </c>
      <c r="E5323" s="43">
        <v>21</v>
      </c>
      <c r="F5323" s="43">
        <v>173280</v>
      </c>
      <c r="G5323" s="43">
        <v>0.09</v>
      </c>
      <c r="H5323" s="43">
        <v>15595</v>
      </c>
      <c r="I5323" s="43" t="s">
        <v>76</v>
      </c>
      <c r="J5323" s="43" t="s">
        <v>138</v>
      </c>
      <c r="K5323" s="43">
        <f t="shared" si="664"/>
        <v>2010</v>
      </c>
      <c r="L5323" s="43">
        <f t="shared" si="665"/>
        <v>1</v>
      </c>
      <c r="M5323" s="43">
        <f t="shared" si="666"/>
        <v>0</v>
      </c>
      <c r="N5323" s="43">
        <f t="shared" si="667"/>
        <v>1</v>
      </c>
      <c r="O5323" s="43" t="str">
        <f t="shared" si="668"/>
        <v>D: 7%+</v>
      </c>
      <c r="P5323" s="45">
        <f t="shared" si="669"/>
        <v>157685</v>
      </c>
      <c r="Q5323" s="45">
        <f>IF(L5323=1,F5323*INDEX(Asumsi!$B$5:$B$7,MATCH(I5323,Asumsi!$A$5:$A$7,0))-H5323,0)</f>
        <v>36389</v>
      </c>
      <c r="R5323" s="46">
        <f>MIN(G5323,INDEX(Asumsi!$C$5:$C$7,MATCH(I5323,Asumsi!$A$5:$A$7,0)))</f>
        <v>0.05</v>
      </c>
      <c r="S5323" s="43">
        <f t="shared" si="670"/>
        <v>1</v>
      </c>
      <c r="T5323" s="45">
        <f t="shared" si="671"/>
        <v>6931.1999999999989</v>
      </c>
      <c r="U5323" s="45">
        <f>IF(L5323=1,F5323*INDEX(Asumsi!$B$5:$B$7,MATCH(I5323,Asumsi!$A$5:$A$7,0))-F5323*R5323,0)</f>
        <v>43320</v>
      </c>
      <c r="V5323" s="45">
        <f>IF(S5323=1,U5323*(1-Asumsi!$B$10),U5323)</f>
        <v>41154</v>
      </c>
    </row>
    <row r="5324" spans="1:22" x14ac:dyDescent="0.35">
      <c r="A5324" s="43">
        <v>49442</v>
      </c>
      <c r="B5324" s="43" t="s">
        <v>202</v>
      </c>
      <c r="C5324" s="43" t="s">
        <v>395</v>
      </c>
      <c r="D5324" s="44">
        <v>41130</v>
      </c>
      <c r="E5324" s="43">
        <v>11</v>
      </c>
      <c r="F5324" s="43">
        <v>262240</v>
      </c>
      <c r="G5324" s="43">
        <v>0.03</v>
      </c>
      <c r="H5324" s="43">
        <v>7867</v>
      </c>
      <c r="I5324" s="43" t="s">
        <v>76</v>
      </c>
      <c r="J5324" s="43" t="s">
        <v>138</v>
      </c>
      <c r="K5324" s="43">
        <f t="shared" si="664"/>
        <v>2012</v>
      </c>
      <c r="L5324" s="43">
        <f t="shared" si="665"/>
        <v>1</v>
      </c>
      <c r="M5324" s="43">
        <f t="shared" si="666"/>
        <v>0</v>
      </c>
      <c r="N5324" s="43">
        <f t="shared" si="667"/>
        <v>1</v>
      </c>
      <c r="O5324" s="43" t="str">
        <f t="shared" si="668"/>
        <v>B: 1-3%</v>
      </c>
      <c r="P5324" s="45">
        <f t="shared" si="669"/>
        <v>254373</v>
      </c>
      <c r="Q5324" s="45">
        <f>IF(L5324=1,F5324*INDEX(Asumsi!$B$5:$B$7,MATCH(I5324,Asumsi!$A$5:$A$7,0))-H5324,0)</f>
        <v>70805</v>
      </c>
      <c r="R5324" s="46">
        <f>MIN(G5324,INDEX(Asumsi!$C$5:$C$7,MATCH(I5324,Asumsi!$A$5:$A$7,0)))</f>
        <v>0.03</v>
      </c>
      <c r="S5324" s="43">
        <f t="shared" si="670"/>
        <v>0</v>
      </c>
      <c r="T5324" s="45">
        <f t="shared" si="671"/>
        <v>0</v>
      </c>
      <c r="U5324" s="45">
        <f>IF(L5324=1,F5324*INDEX(Asumsi!$B$5:$B$7,MATCH(I5324,Asumsi!$A$5:$A$7,0))-F5324*R5324,0)</f>
        <v>70804.800000000003</v>
      </c>
      <c r="V5324" s="45">
        <f>IF(S5324=1,U5324*(1-Asumsi!$B$10),U5324)</f>
        <v>70804.800000000003</v>
      </c>
    </row>
    <row r="5325" spans="1:22" x14ac:dyDescent="0.35">
      <c r="A5325" s="43">
        <v>50625</v>
      </c>
      <c r="B5325" s="43" t="s">
        <v>202</v>
      </c>
      <c r="C5325" s="43" t="s">
        <v>395</v>
      </c>
      <c r="D5325" s="44">
        <v>39926</v>
      </c>
      <c r="E5325" s="43">
        <v>10</v>
      </c>
      <c r="F5325" s="43">
        <v>58240</v>
      </c>
      <c r="G5325" s="43">
        <v>0.08</v>
      </c>
      <c r="H5325" s="43">
        <v>4659</v>
      </c>
      <c r="I5325" s="43" t="s">
        <v>76</v>
      </c>
      <c r="J5325" s="43" t="s">
        <v>149</v>
      </c>
      <c r="K5325" s="43">
        <f t="shared" si="664"/>
        <v>2009</v>
      </c>
      <c r="L5325" s="43">
        <f t="shared" si="665"/>
        <v>1</v>
      </c>
      <c r="M5325" s="43">
        <f t="shared" si="666"/>
        <v>0</v>
      </c>
      <c r="N5325" s="43">
        <f t="shared" si="667"/>
        <v>1</v>
      </c>
      <c r="O5325" s="43" t="str">
        <f t="shared" si="668"/>
        <v>D: 7%+</v>
      </c>
      <c r="P5325" s="45">
        <f t="shared" si="669"/>
        <v>53581</v>
      </c>
      <c r="Q5325" s="45">
        <f>IF(L5325=1,F5325*INDEX(Asumsi!$B$5:$B$7,MATCH(I5325,Asumsi!$A$5:$A$7,0))-H5325,0)</f>
        <v>12813</v>
      </c>
      <c r="R5325" s="46">
        <f>MIN(G5325,INDEX(Asumsi!$C$5:$C$7,MATCH(I5325,Asumsi!$A$5:$A$7,0)))</f>
        <v>0.05</v>
      </c>
      <c r="S5325" s="43">
        <f t="shared" si="670"/>
        <v>1</v>
      </c>
      <c r="T5325" s="45">
        <f t="shared" si="671"/>
        <v>1747.2</v>
      </c>
      <c r="U5325" s="45">
        <f>IF(L5325=1,F5325*INDEX(Asumsi!$B$5:$B$7,MATCH(I5325,Asumsi!$A$5:$A$7,0))-F5325*R5325,0)</f>
        <v>14560</v>
      </c>
      <c r="V5325" s="45">
        <f>IF(S5325=1,U5325*(1-Asumsi!$B$10),U5325)</f>
        <v>13832</v>
      </c>
    </row>
    <row r="5326" spans="1:22" x14ac:dyDescent="0.35">
      <c r="A5326" s="43">
        <v>50849</v>
      </c>
      <c r="B5326" s="43" t="s">
        <v>202</v>
      </c>
      <c r="C5326" s="43" t="s">
        <v>398</v>
      </c>
      <c r="D5326" s="44">
        <v>41186</v>
      </c>
      <c r="E5326" s="43">
        <v>47</v>
      </c>
      <c r="F5326" s="43">
        <v>614740</v>
      </c>
      <c r="G5326" s="43">
        <v>0.04</v>
      </c>
      <c r="H5326" s="43">
        <v>24590</v>
      </c>
      <c r="I5326" s="43" t="s">
        <v>76</v>
      </c>
      <c r="J5326" s="43" t="s">
        <v>145</v>
      </c>
      <c r="K5326" s="43">
        <f t="shared" si="664"/>
        <v>2012</v>
      </c>
      <c r="L5326" s="43">
        <f t="shared" si="665"/>
        <v>1</v>
      </c>
      <c r="M5326" s="43">
        <f t="shared" si="666"/>
        <v>0</v>
      </c>
      <c r="N5326" s="43">
        <f t="shared" si="667"/>
        <v>1</v>
      </c>
      <c r="O5326" s="43" t="str">
        <f t="shared" si="668"/>
        <v>C: 4-6%</v>
      </c>
      <c r="P5326" s="45">
        <f t="shared" si="669"/>
        <v>590150</v>
      </c>
      <c r="Q5326" s="45">
        <f>IF(L5326=1,F5326*INDEX(Asumsi!$B$5:$B$7,MATCH(I5326,Asumsi!$A$5:$A$7,0))-H5326,0)</f>
        <v>159832</v>
      </c>
      <c r="R5326" s="46">
        <f>MIN(G5326,INDEX(Asumsi!$C$5:$C$7,MATCH(I5326,Asumsi!$A$5:$A$7,0)))</f>
        <v>0.04</v>
      </c>
      <c r="S5326" s="43">
        <f t="shared" si="670"/>
        <v>0</v>
      </c>
      <c r="T5326" s="45">
        <f t="shared" si="671"/>
        <v>0</v>
      </c>
      <c r="U5326" s="45">
        <f>IF(L5326=1,F5326*INDEX(Asumsi!$B$5:$B$7,MATCH(I5326,Asumsi!$A$5:$A$7,0))-F5326*R5326,0)</f>
        <v>159832.4</v>
      </c>
      <c r="V5326" s="45">
        <f>IF(S5326=1,U5326*(1-Asumsi!$B$10),U5326)</f>
        <v>159832.4</v>
      </c>
    </row>
    <row r="5327" spans="1:22" x14ac:dyDescent="0.35">
      <c r="A5327" s="43">
        <v>51557</v>
      </c>
      <c r="B5327" s="43" t="s">
        <v>202</v>
      </c>
      <c r="C5327" s="43" t="s">
        <v>404</v>
      </c>
      <c r="D5327" s="44">
        <v>40847</v>
      </c>
      <c r="E5327" s="43">
        <v>36</v>
      </c>
      <c r="F5327" s="43">
        <v>3498140</v>
      </c>
      <c r="G5327" s="43">
        <v>0.04</v>
      </c>
      <c r="H5327" s="43">
        <v>139926</v>
      </c>
      <c r="I5327" s="43" t="s">
        <v>76</v>
      </c>
      <c r="J5327" s="43" t="s">
        <v>145</v>
      </c>
      <c r="K5327" s="43">
        <f t="shared" si="664"/>
        <v>2011</v>
      </c>
      <c r="L5327" s="43">
        <f t="shared" si="665"/>
        <v>1</v>
      </c>
      <c r="M5327" s="43">
        <f t="shared" si="666"/>
        <v>0</v>
      </c>
      <c r="N5327" s="43">
        <f t="shared" si="667"/>
        <v>1</v>
      </c>
      <c r="O5327" s="43" t="str">
        <f t="shared" si="668"/>
        <v>C: 4-6%</v>
      </c>
      <c r="P5327" s="45">
        <f t="shared" si="669"/>
        <v>3358214</v>
      </c>
      <c r="Q5327" s="45">
        <f>IF(L5327=1,F5327*INDEX(Asumsi!$B$5:$B$7,MATCH(I5327,Asumsi!$A$5:$A$7,0))-H5327,0)</f>
        <v>909516</v>
      </c>
      <c r="R5327" s="46">
        <f>MIN(G5327,INDEX(Asumsi!$C$5:$C$7,MATCH(I5327,Asumsi!$A$5:$A$7,0)))</f>
        <v>0.04</v>
      </c>
      <c r="S5327" s="43">
        <f t="shared" si="670"/>
        <v>0</v>
      </c>
      <c r="T5327" s="45">
        <f t="shared" si="671"/>
        <v>0</v>
      </c>
      <c r="U5327" s="45">
        <f>IF(L5327=1,F5327*INDEX(Asumsi!$B$5:$B$7,MATCH(I5327,Asumsi!$A$5:$A$7,0))-F5327*R5327,0)</f>
        <v>909516.4</v>
      </c>
      <c r="V5327" s="45">
        <f>IF(S5327=1,U5327*(1-Asumsi!$B$10),U5327)</f>
        <v>909516.4</v>
      </c>
    </row>
    <row r="5328" spans="1:22" x14ac:dyDescent="0.35">
      <c r="A5328" s="43">
        <v>52870</v>
      </c>
      <c r="B5328" s="43" t="s">
        <v>202</v>
      </c>
      <c r="C5328" s="43" t="s">
        <v>408</v>
      </c>
      <c r="D5328" s="44">
        <v>39881</v>
      </c>
      <c r="E5328" s="43">
        <v>21</v>
      </c>
      <c r="F5328" s="43">
        <v>237020</v>
      </c>
      <c r="G5328" s="43">
        <v>0.03</v>
      </c>
      <c r="H5328" s="43">
        <v>7111</v>
      </c>
      <c r="I5328" s="43" t="s">
        <v>76</v>
      </c>
      <c r="J5328" s="43" t="s">
        <v>141</v>
      </c>
      <c r="K5328" s="43">
        <f t="shared" si="664"/>
        <v>2009</v>
      </c>
      <c r="L5328" s="43">
        <f t="shared" si="665"/>
        <v>1</v>
      </c>
      <c r="M5328" s="43">
        <f t="shared" si="666"/>
        <v>0</v>
      </c>
      <c r="N5328" s="43">
        <f t="shared" si="667"/>
        <v>1</v>
      </c>
      <c r="O5328" s="43" t="str">
        <f t="shared" si="668"/>
        <v>B: 1-3%</v>
      </c>
      <c r="P5328" s="45">
        <f t="shared" si="669"/>
        <v>229909</v>
      </c>
      <c r="Q5328" s="45">
        <f>IF(L5328=1,F5328*INDEX(Asumsi!$B$5:$B$7,MATCH(I5328,Asumsi!$A$5:$A$7,0))-H5328,0)</f>
        <v>63995</v>
      </c>
      <c r="R5328" s="46">
        <f>MIN(G5328,INDEX(Asumsi!$C$5:$C$7,MATCH(I5328,Asumsi!$A$5:$A$7,0)))</f>
        <v>0.03</v>
      </c>
      <c r="S5328" s="43">
        <f t="shared" si="670"/>
        <v>0</v>
      </c>
      <c r="T5328" s="45">
        <f t="shared" si="671"/>
        <v>0</v>
      </c>
      <c r="U5328" s="45">
        <f>IF(L5328=1,F5328*INDEX(Asumsi!$B$5:$B$7,MATCH(I5328,Asumsi!$A$5:$A$7,0))-F5328*R5328,0)</f>
        <v>63995.4</v>
      </c>
      <c r="V5328" s="45">
        <f>IF(S5328=1,U5328*(1-Asumsi!$B$10),U5328)</f>
        <v>63995.4</v>
      </c>
    </row>
    <row r="5329" spans="1:22" x14ac:dyDescent="0.35">
      <c r="A5329" s="43">
        <v>52897</v>
      </c>
      <c r="B5329" s="43" t="s">
        <v>202</v>
      </c>
      <c r="C5329" s="43" t="s">
        <v>408</v>
      </c>
      <c r="D5329" s="44">
        <v>40047</v>
      </c>
      <c r="E5329" s="43">
        <v>40</v>
      </c>
      <c r="F5329" s="43">
        <v>4111960</v>
      </c>
      <c r="G5329" s="43">
        <v>0</v>
      </c>
      <c r="H5329" s="43">
        <v>0</v>
      </c>
      <c r="I5329" s="43" t="s">
        <v>76</v>
      </c>
      <c r="J5329" s="43" t="s">
        <v>145</v>
      </c>
      <c r="K5329" s="43">
        <f t="shared" si="664"/>
        <v>2009</v>
      </c>
      <c r="L5329" s="43">
        <f t="shared" si="665"/>
        <v>1</v>
      </c>
      <c r="M5329" s="43">
        <f t="shared" si="666"/>
        <v>0</v>
      </c>
      <c r="N5329" s="43">
        <f t="shared" si="667"/>
        <v>1</v>
      </c>
      <c r="O5329" s="43" t="str">
        <f t="shared" si="668"/>
        <v>A: 0%</v>
      </c>
      <c r="P5329" s="45">
        <f t="shared" si="669"/>
        <v>4111960</v>
      </c>
      <c r="Q5329" s="45">
        <f>IF(L5329=1,F5329*INDEX(Asumsi!$B$5:$B$7,MATCH(I5329,Asumsi!$A$5:$A$7,0))-H5329,0)</f>
        <v>1233588</v>
      </c>
      <c r="R5329" s="46">
        <f>MIN(G5329,INDEX(Asumsi!$C$5:$C$7,MATCH(I5329,Asumsi!$A$5:$A$7,0)))</f>
        <v>0</v>
      </c>
      <c r="S5329" s="43">
        <f t="shared" si="670"/>
        <v>0</v>
      </c>
      <c r="T5329" s="45">
        <f t="shared" si="671"/>
        <v>0</v>
      </c>
      <c r="U5329" s="45">
        <f>IF(L5329=1,F5329*INDEX(Asumsi!$B$5:$B$7,MATCH(I5329,Asumsi!$A$5:$A$7,0))-F5329*R5329,0)</f>
        <v>1233588</v>
      </c>
      <c r="V5329" s="45">
        <f>IF(S5329=1,U5329*(1-Asumsi!$B$10),U5329)</f>
        <v>1233588</v>
      </c>
    </row>
    <row r="5330" spans="1:22" x14ac:dyDescent="0.35">
      <c r="A5330" s="43">
        <v>53798</v>
      </c>
      <c r="B5330" s="43" t="s">
        <v>202</v>
      </c>
      <c r="C5330" s="43" t="s">
        <v>298</v>
      </c>
      <c r="D5330" s="44">
        <v>39922</v>
      </c>
      <c r="E5330" s="43">
        <v>29</v>
      </c>
      <c r="F5330" s="43">
        <v>4635300</v>
      </c>
      <c r="G5330" s="43">
        <v>0</v>
      </c>
      <c r="H5330" s="43">
        <v>0</v>
      </c>
      <c r="I5330" s="43" t="s">
        <v>76</v>
      </c>
      <c r="J5330" s="43" t="s">
        <v>141</v>
      </c>
      <c r="K5330" s="43">
        <f t="shared" si="664"/>
        <v>2009</v>
      </c>
      <c r="L5330" s="43">
        <f t="shared" si="665"/>
        <v>1</v>
      </c>
      <c r="M5330" s="43">
        <f t="shared" si="666"/>
        <v>0</v>
      </c>
      <c r="N5330" s="43">
        <f t="shared" si="667"/>
        <v>1</v>
      </c>
      <c r="O5330" s="43" t="str">
        <f t="shared" si="668"/>
        <v>A: 0%</v>
      </c>
      <c r="P5330" s="45">
        <f t="shared" si="669"/>
        <v>4635300</v>
      </c>
      <c r="Q5330" s="45">
        <f>IF(L5330=1,F5330*INDEX(Asumsi!$B$5:$B$7,MATCH(I5330,Asumsi!$A$5:$A$7,0))-H5330,0)</f>
        <v>1390590</v>
      </c>
      <c r="R5330" s="46">
        <f>MIN(G5330,INDEX(Asumsi!$C$5:$C$7,MATCH(I5330,Asumsi!$A$5:$A$7,0)))</f>
        <v>0</v>
      </c>
      <c r="S5330" s="43">
        <f t="shared" si="670"/>
        <v>0</v>
      </c>
      <c r="T5330" s="45">
        <f t="shared" si="671"/>
        <v>0</v>
      </c>
      <c r="U5330" s="45">
        <f>IF(L5330=1,F5330*INDEX(Asumsi!$B$5:$B$7,MATCH(I5330,Asumsi!$A$5:$A$7,0))-F5330*R5330,0)</f>
        <v>1390590</v>
      </c>
      <c r="V5330" s="45">
        <f>IF(S5330=1,U5330*(1-Asumsi!$B$10),U5330)</f>
        <v>1390590</v>
      </c>
    </row>
    <row r="5331" spans="1:22" x14ac:dyDescent="0.35">
      <c r="A5331" s="43">
        <v>54051</v>
      </c>
      <c r="B5331" s="43" t="s">
        <v>202</v>
      </c>
      <c r="C5331" s="43" t="s">
        <v>412</v>
      </c>
      <c r="D5331" s="44">
        <v>40766</v>
      </c>
      <c r="E5331" s="43">
        <v>23</v>
      </c>
      <c r="F5331" s="43">
        <v>6602660</v>
      </c>
      <c r="G5331" s="43">
        <v>0.05</v>
      </c>
      <c r="H5331" s="43">
        <v>330133</v>
      </c>
      <c r="I5331" s="43" t="s">
        <v>75</v>
      </c>
      <c r="J5331" s="43" t="s">
        <v>143</v>
      </c>
      <c r="K5331" s="43">
        <f t="shared" si="664"/>
        <v>2011</v>
      </c>
      <c r="L5331" s="43">
        <f t="shared" si="665"/>
        <v>1</v>
      </c>
      <c r="M5331" s="43">
        <f t="shared" si="666"/>
        <v>0</v>
      </c>
      <c r="N5331" s="43">
        <f t="shared" si="667"/>
        <v>1</v>
      </c>
      <c r="O5331" s="43" t="str">
        <f t="shared" si="668"/>
        <v>C: 4-6%</v>
      </c>
      <c r="P5331" s="45">
        <f t="shared" si="669"/>
        <v>6272527</v>
      </c>
      <c r="Q5331" s="45">
        <f>IF(L5331=1,F5331*INDEX(Asumsi!$B$5:$B$7,MATCH(I5331,Asumsi!$A$5:$A$7,0))-H5331,0)</f>
        <v>1650665</v>
      </c>
      <c r="R5331" s="46">
        <f>MIN(G5331,INDEX(Asumsi!$C$5:$C$7,MATCH(I5331,Asumsi!$A$5:$A$7,0)))</f>
        <v>0.03</v>
      </c>
      <c r="S5331" s="43">
        <f t="shared" si="670"/>
        <v>1</v>
      </c>
      <c r="T5331" s="45">
        <f t="shared" si="671"/>
        <v>132053.20000000001</v>
      </c>
      <c r="U5331" s="45">
        <f>IF(L5331=1,F5331*INDEX(Asumsi!$B$5:$B$7,MATCH(I5331,Asumsi!$A$5:$A$7,0))-F5331*R5331,0)</f>
        <v>1782718.2</v>
      </c>
      <c r="V5331" s="45">
        <f>IF(S5331=1,U5331*(1-Asumsi!$B$10),U5331)</f>
        <v>1693582.2899999998</v>
      </c>
    </row>
    <row r="5332" spans="1:22" x14ac:dyDescent="0.35">
      <c r="A5332" s="43">
        <v>54116</v>
      </c>
      <c r="B5332" s="43" t="s">
        <v>202</v>
      </c>
      <c r="C5332" s="43" t="s">
        <v>400</v>
      </c>
      <c r="D5332" s="44">
        <v>40850</v>
      </c>
      <c r="E5332" s="43">
        <v>22</v>
      </c>
      <c r="F5332" s="43">
        <v>6658540</v>
      </c>
      <c r="G5332" s="43">
        <v>0.05</v>
      </c>
      <c r="H5332" s="43">
        <v>332927</v>
      </c>
      <c r="I5332" s="43" t="s">
        <v>75</v>
      </c>
      <c r="J5332" s="43" t="s">
        <v>136</v>
      </c>
      <c r="K5332" s="43">
        <f t="shared" si="664"/>
        <v>2011</v>
      </c>
      <c r="L5332" s="43">
        <f t="shared" si="665"/>
        <v>1</v>
      </c>
      <c r="M5332" s="43">
        <f t="shared" si="666"/>
        <v>0</v>
      </c>
      <c r="N5332" s="43">
        <f t="shared" si="667"/>
        <v>1</v>
      </c>
      <c r="O5332" s="43" t="str">
        <f t="shared" si="668"/>
        <v>C: 4-6%</v>
      </c>
      <c r="P5332" s="45">
        <f t="shared" si="669"/>
        <v>6325613</v>
      </c>
      <c r="Q5332" s="45">
        <f>IF(L5332=1,F5332*INDEX(Asumsi!$B$5:$B$7,MATCH(I5332,Asumsi!$A$5:$A$7,0))-H5332,0)</f>
        <v>1664635</v>
      </c>
      <c r="R5332" s="46">
        <f>MIN(G5332,INDEX(Asumsi!$C$5:$C$7,MATCH(I5332,Asumsi!$A$5:$A$7,0)))</f>
        <v>0.03</v>
      </c>
      <c r="S5332" s="43">
        <f t="shared" si="670"/>
        <v>1</v>
      </c>
      <c r="T5332" s="45">
        <f t="shared" si="671"/>
        <v>133170.80000000002</v>
      </c>
      <c r="U5332" s="45">
        <f>IF(L5332=1,F5332*INDEX(Asumsi!$B$5:$B$7,MATCH(I5332,Asumsi!$A$5:$A$7,0))-F5332*R5332,0)</f>
        <v>1797805.8</v>
      </c>
      <c r="V5332" s="45">
        <f>IF(S5332=1,U5332*(1-Asumsi!$B$10),U5332)</f>
        <v>1707915.51</v>
      </c>
    </row>
    <row r="5333" spans="1:22" x14ac:dyDescent="0.35">
      <c r="A5333" s="43">
        <v>55459</v>
      </c>
      <c r="B5333" s="43" t="s">
        <v>202</v>
      </c>
      <c r="C5333" s="43" t="s">
        <v>400</v>
      </c>
      <c r="D5333" s="44">
        <v>39928</v>
      </c>
      <c r="E5333" s="43">
        <v>5</v>
      </c>
      <c r="F5333" s="43">
        <v>253900</v>
      </c>
      <c r="G5333" s="43">
        <v>0</v>
      </c>
      <c r="H5333" s="43">
        <v>0</v>
      </c>
      <c r="I5333" s="43" t="s">
        <v>76</v>
      </c>
      <c r="J5333" s="43" t="s">
        <v>145</v>
      </c>
      <c r="K5333" s="43">
        <f t="shared" si="664"/>
        <v>2009</v>
      </c>
      <c r="L5333" s="43">
        <f t="shared" si="665"/>
        <v>1</v>
      </c>
      <c r="M5333" s="43">
        <f t="shared" si="666"/>
        <v>0</v>
      </c>
      <c r="N5333" s="43">
        <f t="shared" si="667"/>
        <v>1</v>
      </c>
      <c r="O5333" s="43" t="str">
        <f t="shared" si="668"/>
        <v>A: 0%</v>
      </c>
      <c r="P5333" s="45">
        <f t="shared" si="669"/>
        <v>253900</v>
      </c>
      <c r="Q5333" s="45">
        <f>IF(L5333=1,F5333*INDEX(Asumsi!$B$5:$B$7,MATCH(I5333,Asumsi!$A$5:$A$7,0))-H5333,0)</f>
        <v>76170</v>
      </c>
      <c r="R5333" s="46">
        <f>MIN(G5333,INDEX(Asumsi!$C$5:$C$7,MATCH(I5333,Asumsi!$A$5:$A$7,0)))</f>
        <v>0</v>
      </c>
      <c r="S5333" s="43">
        <f t="shared" si="670"/>
        <v>0</v>
      </c>
      <c r="T5333" s="45">
        <f t="shared" si="671"/>
        <v>0</v>
      </c>
      <c r="U5333" s="45">
        <f>IF(L5333=1,F5333*INDEX(Asumsi!$B$5:$B$7,MATCH(I5333,Asumsi!$A$5:$A$7,0))-F5333*R5333,0)</f>
        <v>76170</v>
      </c>
      <c r="V5333" s="45">
        <f>IF(S5333=1,U5333*(1-Asumsi!$B$10),U5333)</f>
        <v>76170</v>
      </c>
    </row>
    <row r="5334" spans="1:22" x14ac:dyDescent="0.35">
      <c r="A5334" s="43">
        <v>57121</v>
      </c>
      <c r="B5334" s="43" t="s">
        <v>202</v>
      </c>
      <c r="C5334" s="43" t="s">
        <v>392</v>
      </c>
      <c r="D5334" s="44">
        <v>40863</v>
      </c>
      <c r="E5334" s="43">
        <v>42</v>
      </c>
      <c r="F5334" s="43">
        <v>398480</v>
      </c>
      <c r="G5334" s="43">
        <v>7.0000000000000007E-2</v>
      </c>
      <c r="H5334" s="43">
        <v>27894</v>
      </c>
      <c r="I5334" s="43" t="s">
        <v>76</v>
      </c>
      <c r="J5334" s="43" t="s">
        <v>145</v>
      </c>
      <c r="K5334" s="43">
        <f t="shared" si="664"/>
        <v>2011</v>
      </c>
      <c r="L5334" s="43">
        <f t="shared" si="665"/>
        <v>1</v>
      </c>
      <c r="M5334" s="43">
        <f t="shared" si="666"/>
        <v>0</v>
      </c>
      <c r="N5334" s="43">
        <f t="shared" si="667"/>
        <v>1</v>
      </c>
      <c r="O5334" s="43" t="str">
        <f t="shared" si="668"/>
        <v>D: 7%+</v>
      </c>
      <c r="P5334" s="45">
        <f t="shared" si="669"/>
        <v>370586</v>
      </c>
      <c r="Q5334" s="45">
        <f>IF(L5334=1,F5334*INDEX(Asumsi!$B$5:$B$7,MATCH(I5334,Asumsi!$A$5:$A$7,0))-H5334,0)</f>
        <v>91650</v>
      </c>
      <c r="R5334" s="46">
        <f>MIN(G5334,INDEX(Asumsi!$C$5:$C$7,MATCH(I5334,Asumsi!$A$5:$A$7,0)))</f>
        <v>0.05</v>
      </c>
      <c r="S5334" s="43">
        <f t="shared" si="670"/>
        <v>1</v>
      </c>
      <c r="T5334" s="45">
        <f t="shared" si="671"/>
        <v>7969.6000000000013</v>
      </c>
      <c r="U5334" s="45">
        <f>IF(L5334=1,F5334*INDEX(Asumsi!$B$5:$B$7,MATCH(I5334,Asumsi!$A$5:$A$7,0))-F5334*R5334,0)</f>
        <v>99620</v>
      </c>
      <c r="V5334" s="45">
        <f>IF(S5334=1,U5334*(1-Asumsi!$B$10),U5334)</f>
        <v>94639</v>
      </c>
    </row>
    <row r="5335" spans="1:22" x14ac:dyDescent="0.35">
      <c r="A5335" s="43">
        <v>58657</v>
      </c>
      <c r="B5335" s="43" t="s">
        <v>202</v>
      </c>
      <c r="C5335" s="43" t="s">
        <v>392</v>
      </c>
      <c r="D5335" s="44">
        <v>40264</v>
      </c>
      <c r="E5335" s="43">
        <v>43</v>
      </c>
      <c r="F5335" s="43">
        <v>2676240</v>
      </c>
      <c r="G5335" s="43">
        <v>0.04</v>
      </c>
      <c r="H5335" s="43">
        <v>107050</v>
      </c>
      <c r="I5335" s="43" t="s">
        <v>77</v>
      </c>
      <c r="J5335" s="43" t="s">
        <v>142</v>
      </c>
      <c r="K5335" s="43">
        <f t="shared" si="664"/>
        <v>2010</v>
      </c>
      <c r="L5335" s="43">
        <f t="shared" si="665"/>
        <v>1</v>
      </c>
      <c r="M5335" s="43">
        <f t="shared" si="666"/>
        <v>0</v>
      </c>
      <c r="N5335" s="43">
        <f t="shared" si="667"/>
        <v>1</v>
      </c>
      <c r="O5335" s="43" t="str">
        <f t="shared" si="668"/>
        <v>C: 4-6%</v>
      </c>
      <c r="P5335" s="45">
        <f t="shared" si="669"/>
        <v>2569190</v>
      </c>
      <c r="Q5335" s="45">
        <f>IF(L5335=1,F5335*INDEX(Asumsi!$B$5:$B$7,MATCH(I5335,Asumsi!$A$5:$A$7,0))-H5335,0)</f>
        <v>695822</v>
      </c>
      <c r="R5335" s="46">
        <f>MIN(G5335,INDEX(Asumsi!$C$5:$C$7,MATCH(I5335,Asumsi!$A$5:$A$7,0)))</f>
        <v>0.04</v>
      </c>
      <c r="S5335" s="43">
        <f t="shared" si="670"/>
        <v>0</v>
      </c>
      <c r="T5335" s="45">
        <f t="shared" si="671"/>
        <v>0</v>
      </c>
      <c r="U5335" s="45">
        <f>IF(L5335=1,F5335*INDEX(Asumsi!$B$5:$B$7,MATCH(I5335,Asumsi!$A$5:$A$7,0))-F5335*R5335,0)</f>
        <v>695822.4</v>
      </c>
      <c r="V5335" s="45">
        <f>IF(S5335=1,U5335*(1-Asumsi!$B$10),U5335)</f>
        <v>695822.4</v>
      </c>
    </row>
    <row r="5336" spans="1:22" x14ac:dyDescent="0.35">
      <c r="A5336" s="43">
        <v>59170</v>
      </c>
      <c r="B5336" s="43" t="s">
        <v>202</v>
      </c>
      <c r="C5336" s="43" t="s">
        <v>414</v>
      </c>
      <c r="D5336" s="44">
        <v>39861</v>
      </c>
      <c r="E5336" s="43">
        <v>44</v>
      </c>
      <c r="F5336" s="43">
        <v>484920</v>
      </c>
      <c r="G5336" s="43">
        <v>0.02</v>
      </c>
      <c r="H5336" s="43">
        <v>9698</v>
      </c>
      <c r="I5336" s="43" t="s">
        <v>76</v>
      </c>
      <c r="J5336" s="43" t="s">
        <v>138</v>
      </c>
      <c r="K5336" s="43">
        <f t="shared" si="664"/>
        <v>2009</v>
      </c>
      <c r="L5336" s="43">
        <f t="shared" si="665"/>
        <v>1</v>
      </c>
      <c r="M5336" s="43">
        <f t="shared" si="666"/>
        <v>0</v>
      </c>
      <c r="N5336" s="43">
        <f t="shared" si="667"/>
        <v>1</v>
      </c>
      <c r="O5336" s="43" t="str">
        <f t="shared" si="668"/>
        <v>B: 1-3%</v>
      </c>
      <c r="P5336" s="45">
        <f t="shared" si="669"/>
        <v>475222</v>
      </c>
      <c r="Q5336" s="45">
        <f>IF(L5336=1,F5336*INDEX(Asumsi!$B$5:$B$7,MATCH(I5336,Asumsi!$A$5:$A$7,0))-H5336,0)</f>
        <v>135778</v>
      </c>
      <c r="R5336" s="46">
        <f>MIN(G5336,INDEX(Asumsi!$C$5:$C$7,MATCH(I5336,Asumsi!$A$5:$A$7,0)))</f>
        <v>0.02</v>
      </c>
      <c r="S5336" s="43">
        <f t="shared" si="670"/>
        <v>0</v>
      </c>
      <c r="T5336" s="45">
        <f t="shared" si="671"/>
        <v>0</v>
      </c>
      <c r="U5336" s="45">
        <f>IF(L5336=1,F5336*INDEX(Asumsi!$B$5:$B$7,MATCH(I5336,Asumsi!$A$5:$A$7,0))-F5336*R5336,0)</f>
        <v>135777.60000000001</v>
      </c>
      <c r="V5336" s="45">
        <f>IF(S5336=1,U5336*(1-Asumsi!$B$10),U5336)</f>
        <v>135777.60000000001</v>
      </c>
    </row>
    <row r="5337" spans="1:22" x14ac:dyDescent="0.35">
      <c r="A5337" s="43">
        <v>59297</v>
      </c>
      <c r="B5337" s="43" t="s">
        <v>202</v>
      </c>
      <c r="C5337" s="43" t="s">
        <v>407</v>
      </c>
      <c r="D5337" s="44">
        <v>40156</v>
      </c>
      <c r="E5337" s="43">
        <v>13</v>
      </c>
      <c r="F5337" s="43">
        <v>3164940</v>
      </c>
      <c r="G5337" s="43">
        <v>0.05</v>
      </c>
      <c r="H5337" s="43">
        <v>158247</v>
      </c>
      <c r="I5337" s="43" t="s">
        <v>77</v>
      </c>
      <c r="J5337" s="43" t="s">
        <v>134</v>
      </c>
      <c r="K5337" s="43">
        <f t="shared" si="664"/>
        <v>2009</v>
      </c>
      <c r="L5337" s="43">
        <f t="shared" si="665"/>
        <v>1</v>
      </c>
      <c r="M5337" s="43">
        <f t="shared" si="666"/>
        <v>0</v>
      </c>
      <c r="N5337" s="43">
        <f t="shared" si="667"/>
        <v>1</v>
      </c>
      <c r="O5337" s="43" t="str">
        <f t="shared" si="668"/>
        <v>C: 4-6%</v>
      </c>
      <c r="P5337" s="45">
        <f t="shared" si="669"/>
        <v>3006693</v>
      </c>
      <c r="Q5337" s="45">
        <f>IF(L5337=1,F5337*INDEX(Asumsi!$B$5:$B$7,MATCH(I5337,Asumsi!$A$5:$A$7,0))-H5337,0)</f>
        <v>791235</v>
      </c>
      <c r="R5337" s="46">
        <f>MIN(G5337,INDEX(Asumsi!$C$5:$C$7,MATCH(I5337,Asumsi!$A$5:$A$7,0)))</f>
        <v>0.05</v>
      </c>
      <c r="S5337" s="43">
        <f t="shared" si="670"/>
        <v>0</v>
      </c>
      <c r="T5337" s="45">
        <f t="shared" si="671"/>
        <v>0</v>
      </c>
      <c r="U5337" s="45">
        <f>IF(L5337=1,F5337*INDEX(Asumsi!$B$5:$B$7,MATCH(I5337,Asumsi!$A$5:$A$7,0))-F5337*R5337,0)</f>
        <v>791235</v>
      </c>
      <c r="V5337" s="45">
        <f>IF(S5337=1,U5337*(1-Asumsi!$B$10),U5337)</f>
        <v>791235</v>
      </c>
    </row>
    <row r="5338" spans="1:22" x14ac:dyDescent="0.35">
      <c r="A5338" s="43">
        <v>6</v>
      </c>
      <c r="B5338" s="43" t="s">
        <v>202</v>
      </c>
      <c r="C5338" s="43" t="s">
        <v>413</v>
      </c>
      <c r="D5338" s="44">
        <v>40959</v>
      </c>
      <c r="E5338" s="43">
        <v>2</v>
      </c>
      <c r="F5338" s="43">
        <v>13860</v>
      </c>
      <c r="G5338" s="43">
        <v>0.01</v>
      </c>
      <c r="H5338" s="43">
        <v>139</v>
      </c>
      <c r="I5338" s="43" t="s">
        <v>76</v>
      </c>
      <c r="J5338" s="43" t="s">
        <v>148</v>
      </c>
      <c r="K5338" s="43">
        <f t="shared" si="664"/>
        <v>2012</v>
      </c>
      <c r="L5338" s="43">
        <f t="shared" si="665"/>
        <v>1</v>
      </c>
      <c r="M5338" s="43">
        <f t="shared" si="666"/>
        <v>0</v>
      </c>
      <c r="N5338" s="43">
        <f t="shared" si="667"/>
        <v>1</v>
      </c>
      <c r="O5338" s="43" t="str">
        <f t="shared" si="668"/>
        <v>B: 1-3%</v>
      </c>
      <c r="P5338" s="45">
        <f t="shared" si="669"/>
        <v>13721</v>
      </c>
      <c r="Q5338" s="45">
        <f>IF(L5338=1,F5338*INDEX(Asumsi!$B$5:$B$7,MATCH(I5338,Asumsi!$A$5:$A$7,0))-H5338,0)</f>
        <v>4019</v>
      </c>
      <c r="R5338" s="46">
        <f>MIN(G5338,INDEX(Asumsi!$C$5:$C$7,MATCH(I5338,Asumsi!$A$5:$A$7,0)))</f>
        <v>0.01</v>
      </c>
      <c r="S5338" s="43">
        <f t="shared" si="670"/>
        <v>0</v>
      </c>
      <c r="T5338" s="45">
        <f t="shared" si="671"/>
        <v>0</v>
      </c>
      <c r="U5338" s="45">
        <f>IF(L5338=1,F5338*INDEX(Asumsi!$B$5:$B$7,MATCH(I5338,Asumsi!$A$5:$A$7,0))-F5338*R5338,0)</f>
        <v>4019.4</v>
      </c>
      <c r="V5338" s="45">
        <f>IF(S5338=1,U5338*(1-Asumsi!$B$10),U5338)</f>
        <v>4019.4</v>
      </c>
    </row>
    <row r="5339" spans="1:22" x14ac:dyDescent="0.35">
      <c r="A5339" s="43">
        <v>420</v>
      </c>
      <c r="B5339" s="43" t="s">
        <v>202</v>
      </c>
      <c r="C5339" s="43" t="s">
        <v>413</v>
      </c>
      <c r="D5339" s="44">
        <v>40846</v>
      </c>
      <c r="E5339" s="43">
        <v>8</v>
      </c>
      <c r="F5339" s="43">
        <v>86580</v>
      </c>
      <c r="G5339" s="43">
        <v>0.09</v>
      </c>
      <c r="H5339" s="43">
        <v>7792</v>
      </c>
      <c r="I5339" s="43" t="s">
        <v>76</v>
      </c>
      <c r="J5339" s="43" t="s">
        <v>145</v>
      </c>
      <c r="K5339" s="43">
        <f t="shared" si="664"/>
        <v>2011</v>
      </c>
      <c r="L5339" s="43">
        <f t="shared" si="665"/>
        <v>1</v>
      </c>
      <c r="M5339" s="43">
        <f t="shared" si="666"/>
        <v>0</v>
      </c>
      <c r="N5339" s="43">
        <f t="shared" si="667"/>
        <v>1</v>
      </c>
      <c r="O5339" s="43" t="str">
        <f t="shared" si="668"/>
        <v>D: 7%+</v>
      </c>
      <c r="P5339" s="45">
        <f t="shared" si="669"/>
        <v>78788</v>
      </c>
      <c r="Q5339" s="45">
        <f>IF(L5339=1,F5339*INDEX(Asumsi!$B$5:$B$7,MATCH(I5339,Asumsi!$A$5:$A$7,0))-H5339,0)</f>
        <v>18182</v>
      </c>
      <c r="R5339" s="46">
        <f>MIN(G5339,INDEX(Asumsi!$C$5:$C$7,MATCH(I5339,Asumsi!$A$5:$A$7,0)))</f>
        <v>0.05</v>
      </c>
      <c r="S5339" s="43">
        <f t="shared" si="670"/>
        <v>1</v>
      </c>
      <c r="T5339" s="45">
        <f t="shared" si="671"/>
        <v>3463.1999999999994</v>
      </c>
      <c r="U5339" s="45">
        <f>IF(L5339=1,F5339*INDEX(Asumsi!$B$5:$B$7,MATCH(I5339,Asumsi!$A$5:$A$7,0))-F5339*R5339,0)</f>
        <v>21645</v>
      </c>
      <c r="V5339" s="45">
        <f>IF(S5339=1,U5339*(1-Asumsi!$B$10),U5339)</f>
        <v>20562.75</v>
      </c>
    </row>
    <row r="5340" spans="1:22" x14ac:dyDescent="0.35">
      <c r="A5340" s="43">
        <v>1857</v>
      </c>
      <c r="B5340" s="43" t="s">
        <v>202</v>
      </c>
      <c r="C5340" s="43" t="s">
        <v>355</v>
      </c>
      <c r="D5340" s="44">
        <v>40190</v>
      </c>
      <c r="E5340" s="43">
        <v>37</v>
      </c>
      <c r="F5340" s="43">
        <v>399520</v>
      </c>
      <c r="G5340" s="43">
        <v>7.0000000000000007E-2</v>
      </c>
      <c r="H5340" s="43">
        <v>27966</v>
      </c>
      <c r="I5340" s="43" t="s">
        <v>76</v>
      </c>
      <c r="J5340" s="43" t="s">
        <v>147</v>
      </c>
      <c r="K5340" s="43">
        <f t="shared" si="664"/>
        <v>2010</v>
      </c>
      <c r="L5340" s="43">
        <f t="shared" si="665"/>
        <v>1</v>
      </c>
      <c r="M5340" s="43">
        <f t="shared" si="666"/>
        <v>0</v>
      </c>
      <c r="N5340" s="43">
        <f t="shared" si="667"/>
        <v>1</v>
      </c>
      <c r="O5340" s="43" t="str">
        <f t="shared" si="668"/>
        <v>D: 7%+</v>
      </c>
      <c r="P5340" s="45">
        <f t="shared" si="669"/>
        <v>371554</v>
      </c>
      <c r="Q5340" s="45">
        <f>IF(L5340=1,F5340*INDEX(Asumsi!$B$5:$B$7,MATCH(I5340,Asumsi!$A$5:$A$7,0))-H5340,0)</f>
        <v>91890</v>
      </c>
      <c r="R5340" s="46">
        <f>MIN(G5340,INDEX(Asumsi!$C$5:$C$7,MATCH(I5340,Asumsi!$A$5:$A$7,0)))</f>
        <v>0.05</v>
      </c>
      <c r="S5340" s="43">
        <f t="shared" si="670"/>
        <v>1</v>
      </c>
      <c r="T5340" s="45">
        <f t="shared" si="671"/>
        <v>7990.4000000000015</v>
      </c>
      <c r="U5340" s="45">
        <f>IF(L5340=1,F5340*INDEX(Asumsi!$B$5:$B$7,MATCH(I5340,Asumsi!$A$5:$A$7,0))-F5340*R5340,0)</f>
        <v>99880</v>
      </c>
      <c r="V5340" s="45">
        <f>IF(S5340=1,U5340*(1-Asumsi!$B$10),U5340)</f>
        <v>94886</v>
      </c>
    </row>
    <row r="5341" spans="1:22" x14ac:dyDescent="0.35">
      <c r="A5341" s="43">
        <v>2247</v>
      </c>
      <c r="B5341" s="43" t="s">
        <v>202</v>
      </c>
      <c r="C5341" s="43" t="s">
        <v>355</v>
      </c>
      <c r="D5341" s="44">
        <v>41122</v>
      </c>
      <c r="E5341" s="43">
        <v>6</v>
      </c>
      <c r="F5341" s="43">
        <v>42269420</v>
      </c>
      <c r="G5341" s="43">
        <v>0.06</v>
      </c>
      <c r="H5341" s="43">
        <v>2536165</v>
      </c>
      <c r="I5341" s="43" t="s">
        <v>77</v>
      </c>
      <c r="J5341" s="43" t="s">
        <v>134</v>
      </c>
      <c r="K5341" s="43">
        <f t="shared" si="664"/>
        <v>2012</v>
      </c>
      <c r="L5341" s="43">
        <f t="shared" si="665"/>
        <v>1</v>
      </c>
      <c r="M5341" s="43">
        <f t="shared" si="666"/>
        <v>0</v>
      </c>
      <c r="N5341" s="43">
        <f t="shared" si="667"/>
        <v>1</v>
      </c>
      <c r="O5341" s="43" t="str">
        <f t="shared" si="668"/>
        <v>C: 4-6%</v>
      </c>
      <c r="P5341" s="45">
        <f t="shared" si="669"/>
        <v>39733255</v>
      </c>
      <c r="Q5341" s="45">
        <f>IF(L5341=1,F5341*INDEX(Asumsi!$B$5:$B$7,MATCH(I5341,Asumsi!$A$5:$A$7,0))-H5341,0)</f>
        <v>10144661</v>
      </c>
      <c r="R5341" s="46">
        <f>MIN(G5341,INDEX(Asumsi!$C$5:$C$7,MATCH(I5341,Asumsi!$A$5:$A$7,0)))</f>
        <v>0.05</v>
      </c>
      <c r="S5341" s="43">
        <f t="shared" si="670"/>
        <v>1</v>
      </c>
      <c r="T5341" s="45">
        <f t="shared" si="671"/>
        <v>422694.19999999978</v>
      </c>
      <c r="U5341" s="45">
        <f>IF(L5341=1,F5341*INDEX(Asumsi!$B$5:$B$7,MATCH(I5341,Asumsi!$A$5:$A$7,0))-F5341*R5341,0)</f>
        <v>10567355</v>
      </c>
      <c r="V5341" s="45">
        <f>IF(S5341=1,U5341*(1-Asumsi!$B$10),U5341)</f>
        <v>10038987.25</v>
      </c>
    </row>
    <row r="5342" spans="1:22" x14ac:dyDescent="0.35">
      <c r="A5342" s="43">
        <v>2882</v>
      </c>
      <c r="B5342" s="43" t="s">
        <v>202</v>
      </c>
      <c r="C5342" s="43" t="s">
        <v>355</v>
      </c>
      <c r="D5342" s="44">
        <v>40776</v>
      </c>
      <c r="E5342" s="43">
        <v>23</v>
      </c>
      <c r="F5342" s="43">
        <v>7745740</v>
      </c>
      <c r="G5342" s="43">
        <v>0.03</v>
      </c>
      <c r="H5342" s="43">
        <v>232372</v>
      </c>
      <c r="I5342" s="43" t="s">
        <v>75</v>
      </c>
      <c r="J5342" s="43" t="s">
        <v>135</v>
      </c>
      <c r="K5342" s="43">
        <f t="shared" si="664"/>
        <v>2011</v>
      </c>
      <c r="L5342" s="43">
        <f t="shared" si="665"/>
        <v>1</v>
      </c>
      <c r="M5342" s="43">
        <f t="shared" si="666"/>
        <v>0</v>
      </c>
      <c r="N5342" s="43">
        <f t="shared" si="667"/>
        <v>1</v>
      </c>
      <c r="O5342" s="43" t="str">
        <f t="shared" si="668"/>
        <v>B: 1-3%</v>
      </c>
      <c r="P5342" s="45">
        <f t="shared" si="669"/>
        <v>7513368</v>
      </c>
      <c r="Q5342" s="45">
        <f>IF(L5342=1,F5342*INDEX(Asumsi!$B$5:$B$7,MATCH(I5342,Asumsi!$A$5:$A$7,0))-H5342,0)</f>
        <v>2091350</v>
      </c>
      <c r="R5342" s="46">
        <f>MIN(G5342,INDEX(Asumsi!$C$5:$C$7,MATCH(I5342,Asumsi!$A$5:$A$7,0)))</f>
        <v>0.03</v>
      </c>
      <c r="S5342" s="43">
        <f t="shared" si="670"/>
        <v>0</v>
      </c>
      <c r="T5342" s="45">
        <f t="shared" si="671"/>
        <v>0</v>
      </c>
      <c r="U5342" s="45">
        <f>IF(L5342=1,F5342*INDEX(Asumsi!$B$5:$B$7,MATCH(I5342,Asumsi!$A$5:$A$7,0))-F5342*R5342,0)</f>
        <v>2091349.8</v>
      </c>
      <c r="V5342" s="45">
        <f>IF(S5342=1,U5342*(1-Asumsi!$B$10),U5342)</f>
        <v>2091349.8</v>
      </c>
    </row>
    <row r="5343" spans="1:22" x14ac:dyDescent="0.35">
      <c r="A5343" s="43">
        <v>3297</v>
      </c>
      <c r="B5343" s="43" t="s">
        <v>202</v>
      </c>
      <c r="C5343" s="43" t="s">
        <v>403</v>
      </c>
      <c r="D5343" s="44">
        <v>41215</v>
      </c>
      <c r="E5343" s="43">
        <v>40</v>
      </c>
      <c r="F5343" s="43">
        <v>317400</v>
      </c>
      <c r="G5343" s="43">
        <v>0.04</v>
      </c>
      <c r="H5343" s="43">
        <v>12696</v>
      </c>
      <c r="I5343" s="43" t="s">
        <v>76</v>
      </c>
      <c r="J5343" s="43" t="s">
        <v>149</v>
      </c>
      <c r="K5343" s="43">
        <f t="shared" si="664"/>
        <v>2012</v>
      </c>
      <c r="L5343" s="43">
        <f t="shared" si="665"/>
        <v>1</v>
      </c>
      <c r="M5343" s="43">
        <f t="shared" si="666"/>
        <v>0</v>
      </c>
      <c r="N5343" s="43">
        <f t="shared" si="667"/>
        <v>1</v>
      </c>
      <c r="O5343" s="43" t="str">
        <f t="shared" si="668"/>
        <v>C: 4-6%</v>
      </c>
      <c r="P5343" s="45">
        <f t="shared" si="669"/>
        <v>304704</v>
      </c>
      <c r="Q5343" s="45">
        <f>IF(L5343=1,F5343*INDEX(Asumsi!$B$5:$B$7,MATCH(I5343,Asumsi!$A$5:$A$7,0))-H5343,0)</f>
        <v>82524</v>
      </c>
      <c r="R5343" s="46">
        <f>MIN(G5343,INDEX(Asumsi!$C$5:$C$7,MATCH(I5343,Asumsi!$A$5:$A$7,0)))</f>
        <v>0.04</v>
      </c>
      <c r="S5343" s="43">
        <f t="shared" si="670"/>
        <v>0</v>
      </c>
      <c r="T5343" s="45">
        <f t="shared" si="671"/>
        <v>0</v>
      </c>
      <c r="U5343" s="45">
        <f>IF(L5343=1,F5343*INDEX(Asumsi!$B$5:$B$7,MATCH(I5343,Asumsi!$A$5:$A$7,0))-F5343*R5343,0)</f>
        <v>82524</v>
      </c>
      <c r="V5343" s="45">
        <f>IF(S5343=1,U5343*(1-Asumsi!$B$10),U5343)</f>
        <v>82524</v>
      </c>
    </row>
    <row r="5344" spans="1:22" x14ac:dyDescent="0.35">
      <c r="A5344" s="43">
        <v>3655</v>
      </c>
      <c r="B5344" s="43" t="s">
        <v>202</v>
      </c>
      <c r="C5344" s="43" t="s">
        <v>403</v>
      </c>
      <c r="D5344" s="44">
        <v>41187</v>
      </c>
      <c r="E5344" s="43">
        <v>3</v>
      </c>
      <c r="F5344" s="43">
        <v>125080</v>
      </c>
      <c r="G5344" s="43">
        <v>0.02</v>
      </c>
      <c r="H5344" s="43">
        <v>2502</v>
      </c>
      <c r="I5344" s="43" t="s">
        <v>76</v>
      </c>
      <c r="J5344" s="43" t="s">
        <v>138</v>
      </c>
      <c r="K5344" s="43">
        <f t="shared" si="664"/>
        <v>2012</v>
      </c>
      <c r="L5344" s="43">
        <f t="shared" si="665"/>
        <v>1</v>
      </c>
      <c r="M5344" s="43">
        <f t="shared" si="666"/>
        <v>0</v>
      </c>
      <c r="N5344" s="43">
        <f t="shared" si="667"/>
        <v>1</v>
      </c>
      <c r="O5344" s="43" t="str">
        <f t="shared" si="668"/>
        <v>B: 1-3%</v>
      </c>
      <c r="P5344" s="45">
        <f t="shared" si="669"/>
        <v>122578</v>
      </c>
      <c r="Q5344" s="45">
        <f>IF(L5344=1,F5344*INDEX(Asumsi!$B$5:$B$7,MATCH(I5344,Asumsi!$A$5:$A$7,0))-H5344,0)</f>
        <v>35022</v>
      </c>
      <c r="R5344" s="46">
        <f>MIN(G5344,INDEX(Asumsi!$C$5:$C$7,MATCH(I5344,Asumsi!$A$5:$A$7,0)))</f>
        <v>0.02</v>
      </c>
      <c r="S5344" s="43">
        <f t="shared" si="670"/>
        <v>0</v>
      </c>
      <c r="T5344" s="45">
        <f t="shared" si="671"/>
        <v>0</v>
      </c>
      <c r="U5344" s="45">
        <f>IF(L5344=1,F5344*INDEX(Asumsi!$B$5:$B$7,MATCH(I5344,Asumsi!$A$5:$A$7,0))-F5344*R5344,0)</f>
        <v>35022.400000000001</v>
      </c>
      <c r="V5344" s="45">
        <f>IF(S5344=1,U5344*(1-Asumsi!$B$10),U5344)</f>
        <v>35022.400000000001</v>
      </c>
    </row>
    <row r="5345" spans="1:22" x14ac:dyDescent="0.35">
      <c r="A5345" s="43">
        <v>3746</v>
      </c>
      <c r="B5345" s="43" t="s">
        <v>202</v>
      </c>
      <c r="C5345" s="43" t="s">
        <v>412</v>
      </c>
      <c r="D5345" s="44">
        <v>40066</v>
      </c>
      <c r="E5345" s="43">
        <v>14</v>
      </c>
      <c r="F5345" s="43">
        <v>2926193</v>
      </c>
      <c r="G5345" s="43">
        <v>0</v>
      </c>
      <c r="H5345" s="43">
        <v>0</v>
      </c>
      <c r="I5345" s="43" t="s">
        <v>77</v>
      </c>
      <c r="J5345" s="43" t="s">
        <v>137</v>
      </c>
      <c r="K5345" s="43">
        <f t="shared" si="664"/>
        <v>2009</v>
      </c>
      <c r="L5345" s="43">
        <f t="shared" si="665"/>
        <v>1</v>
      </c>
      <c r="M5345" s="43">
        <f t="shared" si="666"/>
        <v>0</v>
      </c>
      <c r="N5345" s="43">
        <f t="shared" si="667"/>
        <v>1</v>
      </c>
      <c r="O5345" s="43" t="str">
        <f t="shared" si="668"/>
        <v>A: 0%</v>
      </c>
      <c r="P5345" s="45">
        <f t="shared" si="669"/>
        <v>2926193</v>
      </c>
      <c r="Q5345" s="45">
        <f>IF(L5345=1,F5345*INDEX(Asumsi!$B$5:$B$7,MATCH(I5345,Asumsi!$A$5:$A$7,0))-H5345,0)</f>
        <v>877857.9</v>
      </c>
      <c r="R5345" s="46">
        <f>MIN(G5345,INDEX(Asumsi!$C$5:$C$7,MATCH(I5345,Asumsi!$A$5:$A$7,0)))</f>
        <v>0</v>
      </c>
      <c r="S5345" s="43">
        <f t="shared" si="670"/>
        <v>0</v>
      </c>
      <c r="T5345" s="45">
        <f t="shared" si="671"/>
        <v>0</v>
      </c>
      <c r="U5345" s="45">
        <f>IF(L5345=1,F5345*INDEX(Asumsi!$B$5:$B$7,MATCH(I5345,Asumsi!$A$5:$A$7,0))-F5345*R5345,0)</f>
        <v>877857.9</v>
      </c>
      <c r="V5345" s="45">
        <f>IF(S5345=1,U5345*(1-Asumsi!$B$10),U5345)</f>
        <v>877857.9</v>
      </c>
    </row>
    <row r="5346" spans="1:22" x14ac:dyDescent="0.35">
      <c r="A5346" s="43">
        <v>3845</v>
      </c>
      <c r="B5346" s="43" t="s">
        <v>202</v>
      </c>
      <c r="C5346" s="43" t="s">
        <v>392</v>
      </c>
      <c r="D5346" s="44">
        <v>41024</v>
      </c>
      <c r="E5346" s="43">
        <v>9</v>
      </c>
      <c r="F5346" s="43">
        <v>6128540</v>
      </c>
      <c r="G5346" s="43">
        <v>0.09</v>
      </c>
      <c r="H5346" s="43">
        <v>551569</v>
      </c>
      <c r="I5346" s="43" t="s">
        <v>76</v>
      </c>
      <c r="J5346" s="43" t="s">
        <v>141</v>
      </c>
      <c r="K5346" s="43">
        <f t="shared" si="664"/>
        <v>2012</v>
      </c>
      <c r="L5346" s="43">
        <f t="shared" si="665"/>
        <v>1</v>
      </c>
      <c r="M5346" s="43">
        <f t="shared" si="666"/>
        <v>0</v>
      </c>
      <c r="N5346" s="43">
        <f t="shared" si="667"/>
        <v>1</v>
      </c>
      <c r="O5346" s="43" t="str">
        <f t="shared" si="668"/>
        <v>D: 7%+</v>
      </c>
      <c r="P5346" s="45">
        <f t="shared" si="669"/>
        <v>5576971</v>
      </c>
      <c r="Q5346" s="45">
        <f>IF(L5346=1,F5346*INDEX(Asumsi!$B$5:$B$7,MATCH(I5346,Asumsi!$A$5:$A$7,0))-H5346,0)</f>
        <v>1286993</v>
      </c>
      <c r="R5346" s="46">
        <f>MIN(G5346,INDEX(Asumsi!$C$5:$C$7,MATCH(I5346,Asumsi!$A$5:$A$7,0)))</f>
        <v>0.05</v>
      </c>
      <c r="S5346" s="43">
        <f t="shared" si="670"/>
        <v>1</v>
      </c>
      <c r="T5346" s="45">
        <f t="shared" si="671"/>
        <v>245141.59999999998</v>
      </c>
      <c r="U5346" s="45">
        <f>IF(L5346=1,F5346*INDEX(Asumsi!$B$5:$B$7,MATCH(I5346,Asumsi!$A$5:$A$7,0))-F5346*R5346,0)</f>
        <v>1532135</v>
      </c>
      <c r="V5346" s="45">
        <f>IF(S5346=1,U5346*(1-Asumsi!$B$10),U5346)</f>
        <v>1455528.25</v>
      </c>
    </row>
    <row r="5347" spans="1:22" x14ac:dyDescent="0.35">
      <c r="A5347" s="43">
        <v>4514</v>
      </c>
      <c r="B5347" s="43" t="s">
        <v>202</v>
      </c>
      <c r="C5347" s="43" t="s">
        <v>400</v>
      </c>
      <c r="D5347" s="44">
        <v>39932</v>
      </c>
      <c r="E5347" s="43">
        <v>28</v>
      </c>
      <c r="F5347" s="43">
        <v>5682879</v>
      </c>
      <c r="G5347" s="43">
        <v>0.08</v>
      </c>
      <c r="H5347" s="43">
        <v>454630</v>
      </c>
      <c r="I5347" s="43" t="s">
        <v>77</v>
      </c>
      <c r="J5347" s="43" t="s">
        <v>137</v>
      </c>
      <c r="K5347" s="43">
        <f t="shared" si="664"/>
        <v>2009</v>
      </c>
      <c r="L5347" s="43">
        <f t="shared" si="665"/>
        <v>1</v>
      </c>
      <c r="M5347" s="43">
        <f t="shared" si="666"/>
        <v>0</v>
      </c>
      <c r="N5347" s="43">
        <f t="shared" si="667"/>
        <v>1</v>
      </c>
      <c r="O5347" s="43" t="str">
        <f t="shared" si="668"/>
        <v>D: 7%+</v>
      </c>
      <c r="P5347" s="45">
        <f t="shared" si="669"/>
        <v>5228249</v>
      </c>
      <c r="Q5347" s="45">
        <f>IF(L5347=1,F5347*INDEX(Asumsi!$B$5:$B$7,MATCH(I5347,Asumsi!$A$5:$A$7,0))-H5347,0)</f>
        <v>1250233.7</v>
      </c>
      <c r="R5347" s="46">
        <f>MIN(G5347,INDEX(Asumsi!$C$5:$C$7,MATCH(I5347,Asumsi!$A$5:$A$7,0)))</f>
        <v>0.05</v>
      </c>
      <c r="S5347" s="43">
        <f t="shared" si="670"/>
        <v>1</v>
      </c>
      <c r="T5347" s="45">
        <f t="shared" si="671"/>
        <v>170486.37</v>
      </c>
      <c r="U5347" s="45">
        <f>IF(L5347=1,F5347*INDEX(Asumsi!$B$5:$B$7,MATCH(I5347,Asumsi!$A$5:$A$7,0))-F5347*R5347,0)</f>
        <v>1420719.75</v>
      </c>
      <c r="V5347" s="45">
        <f>IF(S5347=1,U5347*(1-Asumsi!$B$10),U5347)</f>
        <v>1349683.7625</v>
      </c>
    </row>
    <row r="5348" spans="1:22" x14ac:dyDescent="0.35">
      <c r="A5348" s="43">
        <v>4672</v>
      </c>
      <c r="B5348" s="43" t="s">
        <v>202</v>
      </c>
      <c r="C5348" s="43" t="s">
        <v>392</v>
      </c>
      <c r="D5348" s="44">
        <v>40853</v>
      </c>
      <c r="E5348" s="43">
        <v>20</v>
      </c>
      <c r="F5348" s="43">
        <v>304880</v>
      </c>
      <c r="G5348" s="43">
        <v>0.08</v>
      </c>
      <c r="H5348" s="43">
        <v>24390</v>
      </c>
      <c r="I5348" s="43" t="s">
        <v>75</v>
      </c>
      <c r="J5348" s="43" t="s">
        <v>144</v>
      </c>
      <c r="K5348" s="43">
        <f t="shared" si="664"/>
        <v>2011</v>
      </c>
      <c r="L5348" s="43">
        <f t="shared" si="665"/>
        <v>1</v>
      </c>
      <c r="M5348" s="43">
        <f t="shared" si="666"/>
        <v>0</v>
      </c>
      <c r="N5348" s="43">
        <f t="shared" si="667"/>
        <v>1</v>
      </c>
      <c r="O5348" s="43" t="str">
        <f t="shared" si="668"/>
        <v>D: 7%+</v>
      </c>
      <c r="P5348" s="45">
        <f t="shared" si="669"/>
        <v>280490</v>
      </c>
      <c r="Q5348" s="45">
        <f>IF(L5348=1,F5348*INDEX(Asumsi!$B$5:$B$7,MATCH(I5348,Asumsi!$A$5:$A$7,0))-H5348,0)</f>
        <v>67074</v>
      </c>
      <c r="R5348" s="46">
        <f>MIN(G5348,INDEX(Asumsi!$C$5:$C$7,MATCH(I5348,Asumsi!$A$5:$A$7,0)))</f>
        <v>0.03</v>
      </c>
      <c r="S5348" s="43">
        <f t="shared" si="670"/>
        <v>1</v>
      </c>
      <c r="T5348" s="45">
        <f t="shared" si="671"/>
        <v>15244</v>
      </c>
      <c r="U5348" s="45">
        <f>IF(L5348=1,F5348*INDEX(Asumsi!$B$5:$B$7,MATCH(I5348,Asumsi!$A$5:$A$7,0))-F5348*R5348,0)</f>
        <v>82317.600000000006</v>
      </c>
      <c r="V5348" s="45">
        <f>IF(S5348=1,U5348*(1-Asumsi!$B$10),U5348)</f>
        <v>78201.72</v>
      </c>
    </row>
    <row r="5349" spans="1:22" x14ac:dyDescent="0.35">
      <c r="A5349" s="43">
        <v>4705</v>
      </c>
      <c r="B5349" s="43" t="s">
        <v>202</v>
      </c>
      <c r="C5349" s="43" t="s">
        <v>392</v>
      </c>
      <c r="D5349" s="44">
        <v>40989</v>
      </c>
      <c r="E5349" s="43">
        <v>16</v>
      </c>
      <c r="F5349" s="43">
        <v>247700</v>
      </c>
      <c r="G5349" s="43">
        <v>0.09</v>
      </c>
      <c r="H5349" s="43">
        <v>22293</v>
      </c>
      <c r="I5349" s="43" t="s">
        <v>76</v>
      </c>
      <c r="J5349" s="43" t="s">
        <v>140</v>
      </c>
      <c r="K5349" s="43">
        <f t="shared" si="664"/>
        <v>2012</v>
      </c>
      <c r="L5349" s="43">
        <f t="shared" si="665"/>
        <v>1</v>
      </c>
      <c r="M5349" s="43">
        <f t="shared" si="666"/>
        <v>0</v>
      </c>
      <c r="N5349" s="43">
        <f t="shared" si="667"/>
        <v>1</v>
      </c>
      <c r="O5349" s="43" t="str">
        <f t="shared" si="668"/>
        <v>D: 7%+</v>
      </c>
      <c r="P5349" s="45">
        <f t="shared" si="669"/>
        <v>225407</v>
      </c>
      <c r="Q5349" s="45">
        <f>IF(L5349=1,F5349*INDEX(Asumsi!$B$5:$B$7,MATCH(I5349,Asumsi!$A$5:$A$7,0))-H5349,0)</f>
        <v>52017</v>
      </c>
      <c r="R5349" s="46">
        <f>MIN(G5349,INDEX(Asumsi!$C$5:$C$7,MATCH(I5349,Asumsi!$A$5:$A$7,0)))</f>
        <v>0.05</v>
      </c>
      <c r="S5349" s="43">
        <f t="shared" si="670"/>
        <v>1</v>
      </c>
      <c r="T5349" s="45">
        <f t="shared" si="671"/>
        <v>9907.9999999999982</v>
      </c>
      <c r="U5349" s="45">
        <f>IF(L5349=1,F5349*INDEX(Asumsi!$B$5:$B$7,MATCH(I5349,Asumsi!$A$5:$A$7,0))-F5349*R5349,0)</f>
        <v>61925</v>
      </c>
      <c r="V5349" s="45">
        <f>IF(S5349=1,U5349*(1-Asumsi!$B$10),U5349)</f>
        <v>58828.75</v>
      </c>
    </row>
    <row r="5350" spans="1:22" x14ac:dyDescent="0.35">
      <c r="A5350" s="43">
        <v>4805</v>
      </c>
      <c r="B5350" s="43" t="s">
        <v>202</v>
      </c>
      <c r="C5350" s="43" t="s">
        <v>392</v>
      </c>
      <c r="D5350" s="44">
        <v>41023</v>
      </c>
      <c r="E5350" s="43">
        <v>7</v>
      </c>
      <c r="F5350" s="43">
        <v>110760</v>
      </c>
      <c r="G5350" s="43">
        <v>0.02</v>
      </c>
      <c r="H5350" s="43">
        <v>2215</v>
      </c>
      <c r="I5350" s="43" t="s">
        <v>76</v>
      </c>
      <c r="J5350" s="43" t="s">
        <v>145</v>
      </c>
      <c r="K5350" s="43">
        <f t="shared" si="664"/>
        <v>2012</v>
      </c>
      <c r="L5350" s="43">
        <f t="shared" si="665"/>
        <v>1</v>
      </c>
      <c r="M5350" s="43">
        <f t="shared" si="666"/>
        <v>0</v>
      </c>
      <c r="N5350" s="43">
        <f t="shared" si="667"/>
        <v>1</v>
      </c>
      <c r="O5350" s="43" t="str">
        <f t="shared" si="668"/>
        <v>B: 1-3%</v>
      </c>
      <c r="P5350" s="45">
        <f t="shared" si="669"/>
        <v>108545</v>
      </c>
      <c r="Q5350" s="45">
        <f>IF(L5350=1,F5350*INDEX(Asumsi!$B$5:$B$7,MATCH(I5350,Asumsi!$A$5:$A$7,0))-H5350,0)</f>
        <v>31013</v>
      </c>
      <c r="R5350" s="46">
        <f>MIN(G5350,INDEX(Asumsi!$C$5:$C$7,MATCH(I5350,Asumsi!$A$5:$A$7,0)))</f>
        <v>0.02</v>
      </c>
      <c r="S5350" s="43">
        <f t="shared" si="670"/>
        <v>0</v>
      </c>
      <c r="T5350" s="45">
        <f t="shared" si="671"/>
        <v>0</v>
      </c>
      <c r="U5350" s="45">
        <f>IF(L5350=1,F5350*INDEX(Asumsi!$B$5:$B$7,MATCH(I5350,Asumsi!$A$5:$A$7,0))-F5350*R5350,0)</f>
        <v>31012.799999999999</v>
      </c>
      <c r="V5350" s="45">
        <f>IF(S5350=1,U5350*(1-Asumsi!$B$10),U5350)</f>
        <v>31012.799999999999</v>
      </c>
    </row>
    <row r="5351" spans="1:22" x14ac:dyDescent="0.35">
      <c r="A5351" s="43">
        <v>5222</v>
      </c>
      <c r="B5351" s="43" t="s">
        <v>202</v>
      </c>
      <c r="C5351" s="43" t="s">
        <v>298</v>
      </c>
      <c r="D5351" s="44">
        <v>39959</v>
      </c>
      <c r="E5351" s="43">
        <v>40</v>
      </c>
      <c r="F5351" s="43">
        <v>28903500</v>
      </c>
      <c r="G5351" s="43">
        <v>0.01</v>
      </c>
      <c r="H5351" s="43">
        <v>289035</v>
      </c>
      <c r="I5351" s="43" t="s">
        <v>75</v>
      </c>
      <c r="J5351" s="43" t="s">
        <v>136</v>
      </c>
      <c r="K5351" s="43">
        <f t="shared" si="664"/>
        <v>2009</v>
      </c>
      <c r="L5351" s="43">
        <f t="shared" si="665"/>
        <v>1</v>
      </c>
      <c r="M5351" s="43">
        <f t="shared" si="666"/>
        <v>0</v>
      </c>
      <c r="N5351" s="43">
        <f t="shared" si="667"/>
        <v>1</v>
      </c>
      <c r="O5351" s="43" t="str">
        <f t="shared" si="668"/>
        <v>B: 1-3%</v>
      </c>
      <c r="P5351" s="45">
        <f t="shared" si="669"/>
        <v>28614465</v>
      </c>
      <c r="Q5351" s="45">
        <f>IF(L5351=1,F5351*INDEX(Asumsi!$B$5:$B$7,MATCH(I5351,Asumsi!$A$5:$A$7,0))-H5351,0)</f>
        <v>8382015</v>
      </c>
      <c r="R5351" s="46">
        <f>MIN(G5351,INDEX(Asumsi!$C$5:$C$7,MATCH(I5351,Asumsi!$A$5:$A$7,0)))</f>
        <v>0.01</v>
      </c>
      <c r="S5351" s="43">
        <f t="shared" si="670"/>
        <v>0</v>
      </c>
      <c r="T5351" s="45">
        <f t="shared" si="671"/>
        <v>0</v>
      </c>
      <c r="U5351" s="45">
        <f>IF(L5351=1,F5351*INDEX(Asumsi!$B$5:$B$7,MATCH(I5351,Asumsi!$A$5:$A$7,0))-F5351*R5351,0)</f>
        <v>8382015</v>
      </c>
      <c r="V5351" s="45">
        <f>IF(S5351=1,U5351*(1-Asumsi!$B$10),U5351)</f>
        <v>8382015</v>
      </c>
    </row>
    <row r="5352" spans="1:22" x14ac:dyDescent="0.35">
      <c r="A5352" s="43">
        <v>5441</v>
      </c>
      <c r="B5352" s="43" t="s">
        <v>202</v>
      </c>
      <c r="C5352" s="43" t="s">
        <v>415</v>
      </c>
      <c r="D5352" s="44">
        <v>40014</v>
      </c>
      <c r="E5352" s="43">
        <v>34</v>
      </c>
      <c r="F5352" s="43">
        <v>453660</v>
      </c>
      <c r="G5352" s="43">
        <v>0.02</v>
      </c>
      <c r="H5352" s="43">
        <v>9073</v>
      </c>
      <c r="I5352" s="43" t="s">
        <v>76</v>
      </c>
      <c r="J5352" s="43" t="s">
        <v>145</v>
      </c>
      <c r="K5352" s="43">
        <f t="shared" si="664"/>
        <v>2009</v>
      </c>
      <c r="L5352" s="43">
        <f t="shared" si="665"/>
        <v>1</v>
      </c>
      <c r="M5352" s="43">
        <f t="shared" si="666"/>
        <v>0</v>
      </c>
      <c r="N5352" s="43">
        <f t="shared" si="667"/>
        <v>1</v>
      </c>
      <c r="O5352" s="43" t="str">
        <f t="shared" si="668"/>
        <v>B: 1-3%</v>
      </c>
      <c r="P5352" s="45">
        <f t="shared" si="669"/>
        <v>444587</v>
      </c>
      <c r="Q5352" s="45">
        <f>IF(L5352=1,F5352*INDEX(Asumsi!$B$5:$B$7,MATCH(I5352,Asumsi!$A$5:$A$7,0))-H5352,0)</f>
        <v>127025</v>
      </c>
      <c r="R5352" s="46">
        <f>MIN(G5352,INDEX(Asumsi!$C$5:$C$7,MATCH(I5352,Asumsi!$A$5:$A$7,0)))</f>
        <v>0.02</v>
      </c>
      <c r="S5352" s="43">
        <f t="shared" si="670"/>
        <v>0</v>
      </c>
      <c r="T5352" s="45">
        <f t="shared" si="671"/>
        <v>0</v>
      </c>
      <c r="U5352" s="45">
        <f>IF(L5352=1,F5352*INDEX(Asumsi!$B$5:$B$7,MATCH(I5352,Asumsi!$A$5:$A$7,0))-F5352*R5352,0)</f>
        <v>127024.8</v>
      </c>
      <c r="V5352" s="45">
        <f>IF(S5352=1,U5352*(1-Asumsi!$B$10),U5352)</f>
        <v>127024.8</v>
      </c>
    </row>
    <row r="5353" spans="1:22" x14ac:dyDescent="0.35">
      <c r="A5353" s="43">
        <v>6500</v>
      </c>
      <c r="B5353" s="43" t="s">
        <v>209</v>
      </c>
      <c r="C5353" s="43" t="s">
        <v>415</v>
      </c>
      <c r="D5353" s="44">
        <v>41194</v>
      </c>
      <c r="E5353" s="43">
        <v>15</v>
      </c>
      <c r="F5353" s="43">
        <v>896140</v>
      </c>
      <c r="G5353" s="43">
        <v>0.1</v>
      </c>
      <c r="H5353" s="43">
        <v>89614</v>
      </c>
      <c r="I5353" s="43" t="s">
        <v>77</v>
      </c>
      <c r="J5353" s="43" t="s">
        <v>142</v>
      </c>
      <c r="K5353" s="43">
        <f t="shared" si="664"/>
        <v>2012</v>
      </c>
      <c r="L5353" s="43">
        <f t="shared" si="665"/>
        <v>0</v>
      </c>
      <c r="M5353" s="43">
        <f t="shared" si="666"/>
        <v>1</v>
      </c>
      <c r="N5353" s="43">
        <f t="shared" si="667"/>
        <v>1</v>
      </c>
      <c r="O5353" s="43" t="str">
        <f t="shared" si="668"/>
        <v>D: 7%+</v>
      </c>
      <c r="P5353" s="45">
        <f t="shared" si="669"/>
        <v>0</v>
      </c>
      <c r="Q5353" s="45">
        <f>IF(L5353=1,F5353*INDEX(Asumsi!$B$5:$B$7,MATCH(I5353,Asumsi!$A$5:$A$7,0))-H5353,0)</f>
        <v>0</v>
      </c>
      <c r="R5353" s="46">
        <f>MIN(G5353,INDEX(Asumsi!$C$5:$C$7,MATCH(I5353,Asumsi!$A$5:$A$7,0)))</f>
        <v>0.05</v>
      </c>
      <c r="S5353" s="43">
        <f t="shared" si="670"/>
        <v>1</v>
      </c>
      <c r="T5353" s="45">
        <f t="shared" si="671"/>
        <v>0</v>
      </c>
      <c r="U5353" s="45">
        <f>IF(L5353=1,F5353*INDEX(Asumsi!$B$5:$B$7,MATCH(I5353,Asumsi!$A$5:$A$7,0))-F5353*R5353,0)</f>
        <v>0</v>
      </c>
      <c r="V5353" s="45">
        <f>IF(S5353=1,U5353*(1-Asumsi!$B$10),U5353)</f>
        <v>0</v>
      </c>
    </row>
    <row r="5354" spans="1:22" x14ac:dyDescent="0.35">
      <c r="A5354" s="43">
        <v>6562</v>
      </c>
      <c r="B5354" s="43" t="s">
        <v>202</v>
      </c>
      <c r="C5354" s="43" t="s">
        <v>298</v>
      </c>
      <c r="D5354" s="44">
        <v>40167</v>
      </c>
      <c r="E5354" s="43">
        <v>12</v>
      </c>
      <c r="F5354" s="43">
        <v>34549740</v>
      </c>
      <c r="G5354" s="43">
        <v>0.02</v>
      </c>
      <c r="H5354" s="43">
        <v>690995</v>
      </c>
      <c r="I5354" s="43" t="s">
        <v>77</v>
      </c>
      <c r="J5354" s="43" t="s">
        <v>134</v>
      </c>
      <c r="K5354" s="43">
        <f t="shared" si="664"/>
        <v>2009</v>
      </c>
      <c r="L5354" s="43">
        <f t="shared" si="665"/>
        <v>1</v>
      </c>
      <c r="M5354" s="43">
        <f t="shared" si="666"/>
        <v>0</v>
      </c>
      <c r="N5354" s="43">
        <f t="shared" si="667"/>
        <v>1</v>
      </c>
      <c r="O5354" s="43" t="str">
        <f t="shared" si="668"/>
        <v>B: 1-3%</v>
      </c>
      <c r="P5354" s="45">
        <f t="shared" si="669"/>
        <v>33858745</v>
      </c>
      <c r="Q5354" s="45">
        <f>IF(L5354=1,F5354*INDEX(Asumsi!$B$5:$B$7,MATCH(I5354,Asumsi!$A$5:$A$7,0))-H5354,0)</f>
        <v>9673927</v>
      </c>
      <c r="R5354" s="46">
        <f>MIN(G5354,INDEX(Asumsi!$C$5:$C$7,MATCH(I5354,Asumsi!$A$5:$A$7,0)))</f>
        <v>0.02</v>
      </c>
      <c r="S5354" s="43">
        <f t="shared" si="670"/>
        <v>0</v>
      </c>
      <c r="T5354" s="45">
        <f t="shared" si="671"/>
        <v>0</v>
      </c>
      <c r="U5354" s="45">
        <f>IF(L5354=1,F5354*INDEX(Asumsi!$B$5:$B$7,MATCH(I5354,Asumsi!$A$5:$A$7,0))-F5354*R5354,0)</f>
        <v>9673927.1999999993</v>
      </c>
      <c r="V5354" s="45">
        <f>IF(S5354=1,U5354*(1-Asumsi!$B$10),U5354)</f>
        <v>9673927.1999999993</v>
      </c>
    </row>
    <row r="5355" spans="1:22" x14ac:dyDescent="0.35">
      <c r="A5355" s="43">
        <v>7203</v>
      </c>
      <c r="B5355" s="43" t="s">
        <v>209</v>
      </c>
      <c r="C5355" s="43" t="s">
        <v>298</v>
      </c>
      <c r="D5355" s="44">
        <v>39821</v>
      </c>
      <c r="E5355" s="43">
        <v>25</v>
      </c>
      <c r="F5355" s="43">
        <v>43504020</v>
      </c>
      <c r="G5355" s="43">
        <v>0.03</v>
      </c>
      <c r="H5355" s="43">
        <v>1305121</v>
      </c>
      <c r="I5355" s="43" t="s">
        <v>76</v>
      </c>
      <c r="J5355" s="43" t="s">
        <v>138</v>
      </c>
      <c r="K5355" s="43">
        <f t="shared" si="664"/>
        <v>2009</v>
      </c>
      <c r="L5355" s="43">
        <f t="shared" si="665"/>
        <v>0</v>
      </c>
      <c r="M5355" s="43">
        <f t="shared" si="666"/>
        <v>1</v>
      </c>
      <c r="N5355" s="43">
        <f t="shared" si="667"/>
        <v>1</v>
      </c>
      <c r="O5355" s="43" t="str">
        <f t="shared" si="668"/>
        <v>B: 1-3%</v>
      </c>
      <c r="P5355" s="45">
        <f t="shared" si="669"/>
        <v>0</v>
      </c>
      <c r="Q5355" s="45">
        <f>IF(L5355=1,F5355*INDEX(Asumsi!$B$5:$B$7,MATCH(I5355,Asumsi!$A$5:$A$7,0))-H5355,0)</f>
        <v>0</v>
      </c>
      <c r="R5355" s="46">
        <f>MIN(G5355,INDEX(Asumsi!$C$5:$C$7,MATCH(I5355,Asumsi!$A$5:$A$7,0)))</f>
        <v>0.03</v>
      </c>
      <c r="S5355" s="43">
        <f t="shared" si="670"/>
        <v>0</v>
      </c>
      <c r="T5355" s="45">
        <f t="shared" si="671"/>
        <v>0</v>
      </c>
      <c r="U5355" s="45">
        <f>IF(L5355=1,F5355*INDEX(Asumsi!$B$5:$B$7,MATCH(I5355,Asumsi!$A$5:$A$7,0))-F5355*R5355,0)</f>
        <v>0</v>
      </c>
      <c r="V5355" s="45">
        <f>IF(S5355=1,U5355*(1-Asumsi!$B$10),U5355)</f>
        <v>0</v>
      </c>
    </row>
    <row r="5356" spans="1:22" x14ac:dyDescent="0.35">
      <c r="A5356" s="43">
        <v>7553</v>
      </c>
      <c r="B5356" s="43" t="s">
        <v>202</v>
      </c>
      <c r="C5356" s="43" t="s">
        <v>403</v>
      </c>
      <c r="D5356" s="44">
        <v>40305</v>
      </c>
      <c r="E5356" s="43">
        <v>12</v>
      </c>
      <c r="F5356" s="43">
        <v>2158380</v>
      </c>
      <c r="G5356" s="43">
        <v>7.0000000000000007E-2</v>
      </c>
      <c r="H5356" s="43">
        <v>151087</v>
      </c>
      <c r="I5356" s="43" t="s">
        <v>75</v>
      </c>
      <c r="J5356" s="43" t="s">
        <v>144</v>
      </c>
      <c r="K5356" s="43">
        <f t="shared" si="664"/>
        <v>2010</v>
      </c>
      <c r="L5356" s="43">
        <f t="shared" si="665"/>
        <v>1</v>
      </c>
      <c r="M5356" s="43">
        <f t="shared" si="666"/>
        <v>0</v>
      </c>
      <c r="N5356" s="43">
        <f t="shared" si="667"/>
        <v>1</v>
      </c>
      <c r="O5356" s="43" t="str">
        <f t="shared" si="668"/>
        <v>D: 7%+</v>
      </c>
      <c r="P5356" s="45">
        <f t="shared" si="669"/>
        <v>2007293</v>
      </c>
      <c r="Q5356" s="45">
        <f>IF(L5356=1,F5356*INDEX(Asumsi!$B$5:$B$7,MATCH(I5356,Asumsi!$A$5:$A$7,0))-H5356,0)</f>
        <v>496427</v>
      </c>
      <c r="R5356" s="46">
        <f>MIN(G5356,INDEX(Asumsi!$C$5:$C$7,MATCH(I5356,Asumsi!$A$5:$A$7,0)))</f>
        <v>0.03</v>
      </c>
      <c r="S5356" s="43">
        <f t="shared" si="670"/>
        <v>1</v>
      </c>
      <c r="T5356" s="45">
        <f t="shared" si="671"/>
        <v>86335.200000000012</v>
      </c>
      <c r="U5356" s="45">
        <f>IF(L5356=1,F5356*INDEX(Asumsi!$B$5:$B$7,MATCH(I5356,Asumsi!$A$5:$A$7,0))-F5356*R5356,0)</f>
        <v>582762.6</v>
      </c>
      <c r="V5356" s="45">
        <f>IF(S5356=1,U5356*(1-Asumsi!$B$10),U5356)</f>
        <v>553624.47</v>
      </c>
    </row>
    <row r="5357" spans="1:22" x14ac:dyDescent="0.35">
      <c r="A5357" s="43">
        <v>7680</v>
      </c>
      <c r="B5357" s="43" t="s">
        <v>202</v>
      </c>
      <c r="C5357" s="43" t="s">
        <v>403</v>
      </c>
      <c r="D5357" s="44">
        <v>40641</v>
      </c>
      <c r="E5357" s="43">
        <v>32</v>
      </c>
      <c r="F5357" s="43">
        <v>2282740</v>
      </c>
      <c r="G5357" s="43">
        <v>0.04</v>
      </c>
      <c r="H5357" s="43">
        <v>91310</v>
      </c>
      <c r="I5357" s="43" t="s">
        <v>76</v>
      </c>
      <c r="J5357" s="43" t="s">
        <v>145</v>
      </c>
      <c r="K5357" s="43">
        <f t="shared" si="664"/>
        <v>2011</v>
      </c>
      <c r="L5357" s="43">
        <f t="shared" si="665"/>
        <v>1</v>
      </c>
      <c r="M5357" s="43">
        <f t="shared" si="666"/>
        <v>0</v>
      </c>
      <c r="N5357" s="43">
        <f t="shared" si="667"/>
        <v>1</v>
      </c>
      <c r="O5357" s="43" t="str">
        <f t="shared" si="668"/>
        <v>C: 4-6%</v>
      </c>
      <c r="P5357" s="45">
        <f t="shared" si="669"/>
        <v>2191430</v>
      </c>
      <c r="Q5357" s="45">
        <f>IF(L5357=1,F5357*INDEX(Asumsi!$B$5:$B$7,MATCH(I5357,Asumsi!$A$5:$A$7,0))-H5357,0)</f>
        <v>593512</v>
      </c>
      <c r="R5357" s="46">
        <f>MIN(G5357,INDEX(Asumsi!$C$5:$C$7,MATCH(I5357,Asumsi!$A$5:$A$7,0)))</f>
        <v>0.04</v>
      </c>
      <c r="S5357" s="43">
        <f t="shared" si="670"/>
        <v>0</v>
      </c>
      <c r="T5357" s="45">
        <f t="shared" si="671"/>
        <v>0</v>
      </c>
      <c r="U5357" s="45">
        <f>IF(L5357=1,F5357*INDEX(Asumsi!$B$5:$B$7,MATCH(I5357,Asumsi!$A$5:$A$7,0))-F5357*R5357,0)</f>
        <v>593512.4</v>
      </c>
      <c r="V5357" s="45">
        <f>IF(S5357=1,U5357*(1-Asumsi!$B$10),U5357)</f>
        <v>593512.4</v>
      </c>
    </row>
    <row r="5358" spans="1:22" x14ac:dyDescent="0.35">
      <c r="A5358" s="43">
        <v>7719</v>
      </c>
      <c r="B5358" s="43" t="s">
        <v>202</v>
      </c>
      <c r="C5358" s="43" t="s">
        <v>398</v>
      </c>
      <c r="D5358" s="44">
        <v>39893</v>
      </c>
      <c r="E5358" s="43">
        <v>37</v>
      </c>
      <c r="F5358" s="43">
        <v>1045240</v>
      </c>
      <c r="G5358" s="43">
        <v>0.02</v>
      </c>
      <c r="H5358" s="43">
        <v>20905</v>
      </c>
      <c r="I5358" s="43" t="s">
        <v>76</v>
      </c>
      <c r="J5358" s="43" t="s">
        <v>140</v>
      </c>
      <c r="K5358" s="43">
        <f t="shared" si="664"/>
        <v>2009</v>
      </c>
      <c r="L5358" s="43">
        <f t="shared" si="665"/>
        <v>1</v>
      </c>
      <c r="M5358" s="43">
        <f t="shared" si="666"/>
        <v>0</v>
      </c>
      <c r="N5358" s="43">
        <f t="shared" si="667"/>
        <v>1</v>
      </c>
      <c r="O5358" s="43" t="str">
        <f t="shared" si="668"/>
        <v>B: 1-3%</v>
      </c>
      <c r="P5358" s="45">
        <f t="shared" si="669"/>
        <v>1024335</v>
      </c>
      <c r="Q5358" s="45">
        <f>IF(L5358=1,F5358*INDEX(Asumsi!$B$5:$B$7,MATCH(I5358,Asumsi!$A$5:$A$7,0))-H5358,0)</f>
        <v>292667</v>
      </c>
      <c r="R5358" s="46">
        <f>MIN(G5358,INDEX(Asumsi!$C$5:$C$7,MATCH(I5358,Asumsi!$A$5:$A$7,0)))</f>
        <v>0.02</v>
      </c>
      <c r="S5358" s="43">
        <f t="shared" si="670"/>
        <v>0</v>
      </c>
      <c r="T5358" s="45">
        <f t="shared" si="671"/>
        <v>0</v>
      </c>
      <c r="U5358" s="45">
        <f>IF(L5358=1,F5358*INDEX(Asumsi!$B$5:$B$7,MATCH(I5358,Asumsi!$A$5:$A$7,0))-F5358*R5358,0)</f>
        <v>292667.2</v>
      </c>
      <c r="V5358" s="45">
        <f>IF(S5358=1,U5358*(1-Asumsi!$B$10),U5358)</f>
        <v>292667.2</v>
      </c>
    </row>
    <row r="5359" spans="1:22" x14ac:dyDescent="0.35">
      <c r="A5359" s="43">
        <v>8167</v>
      </c>
      <c r="B5359" s="43" t="s">
        <v>202</v>
      </c>
      <c r="C5359" s="43" t="s">
        <v>407</v>
      </c>
      <c r="D5359" s="44">
        <v>41125</v>
      </c>
      <c r="E5359" s="43">
        <v>4</v>
      </c>
      <c r="F5359" s="43">
        <v>61900</v>
      </c>
      <c r="G5359" s="43">
        <v>0.1</v>
      </c>
      <c r="H5359" s="43">
        <v>6190</v>
      </c>
      <c r="I5359" s="43" t="s">
        <v>76</v>
      </c>
      <c r="J5359" s="43" t="s">
        <v>145</v>
      </c>
      <c r="K5359" s="43">
        <f t="shared" si="664"/>
        <v>2012</v>
      </c>
      <c r="L5359" s="43">
        <f t="shared" si="665"/>
        <v>1</v>
      </c>
      <c r="M5359" s="43">
        <f t="shared" si="666"/>
        <v>0</v>
      </c>
      <c r="N5359" s="43">
        <f t="shared" si="667"/>
        <v>1</v>
      </c>
      <c r="O5359" s="43" t="str">
        <f t="shared" si="668"/>
        <v>D: 7%+</v>
      </c>
      <c r="P5359" s="45">
        <f t="shared" si="669"/>
        <v>55710</v>
      </c>
      <c r="Q5359" s="45">
        <f>IF(L5359=1,F5359*INDEX(Asumsi!$B$5:$B$7,MATCH(I5359,Asumsi!$A$5:$A$7,0))-H5359,0)</f>
        <v>12380</v>
      </c>
      <c r="R5359" s="46">
        <f>MIN(G5359,INDEX(Asumsi!$C$5:$C$7,MATCH(I5359,Asumsi!$A$5:$A$7,0)))</f>
        <v>0.05</v>
      </c>
      <c r="S5359" s="43">
        <f t="shared" si="670"/>
        <v>1</v>
      </c>
      <c r="T5359" s="45">
        <f t="shared" si="671"/>
        <v>3095</v>
      </c>
      <c r="U5359" s="45">
        <f>IF(L5359=1,F5359*INDEX(Asumsi!$B$5:$B$7,MATCH(I5359,Asumsi!$A$5:$A$7,0))-F5359*R5359,0)</f>
        <v>15475</v>
      </c>
      <c r="V5359" s="45">
        <f>IF(S5359=1,U5359*(1-Asumsi!$B$10),U5359)</f>
        <v>14701.25</v>
      </c>
    </row>
    <row r="5360" spans="1:22" x14ac:dyDescent="0.35">
      <c r="A5360" s="43">
        <v>8353</v>
      </c>
      <c r="B5360" s="43" t="s">
        <v>209</v>
      </c>
      <c r="C5360" s="43" t="s">
        <v>407</v>
      </c>
      <c r="D5360" s="44">
        <v>39948</v>
      </c>
      <c r="E5360" s="43">
        <v>34</v>
      </c>
      <c r="F5360" s="43">
        <v>573800</v>
      </c>
      <c r="G5360" s="43">
        <v>0.06</v>
      </c>
      <c r="H5360" s="43">
        <v>34428</v>
      </c>
      <c r="I5360" s="43" t="s">
        <v>77</v>
      </c>
      <c r="J5360" s="43" t="s">
        <v>142</v>
      </c>
      <c r="K5360" s="43">
        <f t="shared" si="664"/>
        <v>2009</v>
      </c>
      <c r="L5360" s="43">
        <f t="shared" si="665"/>
        <v>0</v>
      </c>
      <c r="M5360" s="43">
        <f t="shared" si="666"/>
        <v>1</v>
      </c>
      <c r="N5360" s="43">
        <f t="shared" si="667"/>
        <v>1</v>
      </c>
      <c r="O5360" s="43" t="str">
        <f t="shared" si="668"/>
        <v>C: 4-6%</v>
      </c>
      <c r="P5360" s="45">
        <f t="shared" si="669"/>
        <v>0</v>
      </c>
      <c r="Q5360" s="45">
        <f>IF(L5360=1,F5360*INDEX(Asumsi!$B$5:$B$7,MATCH(I5360,Asumsi!$A$5:$A$7,0))-H5360,0)</f>
        <v>0</v>
      </c>
      <c r="R5360" s="46">
        <f>MIN(G5360,INDEX(Asumsi!$C$5:$C$7,MATCH(I5360,Asumsi!$A$5:$A$7,0)))</f>
        <v>0.05</v>
      </c>
      <c r="S5360" s="43">
        <f t="shared" si="670"/>
        <v>1</v>
      </c>
      <c r="T5360" s="45">
        <f t="shared" si="671"/>
        <v>0</v>
      </c>
      <c r="U5360" s="45">
        <f>IF(L5360=1,F5360*INDEX(Asumsi!$B$5:$B$7,MATCH(I5360,Asumsi!$A$5:$A$7,0))-F5360*R5360,0)</f>
        <v>0</v>
      </c>
      <c r="V5360" s="45">
        <f>IF(S5360=1,U5360*(1-Asumsi!$B$10),U5360)</f>
        <v>0</v>
      </c>
    </row>
    <row r="5361" spans="1:22" x14ac:dyDescent="0.35">
      <c r="A5361" s="43">
        <v>8609</v>
      </c>
      <c r="B5361" s="43" t="s">
        <v>202</v>
      </c>
      <c r="C5361" s="43" t="s">
        <v>298</v>
      </c>
      <c r="D5361" s="44">
        <v>41013</v>
      </c>
      <c r="E5361" s="43">
        <v>4</v>
      </c>
      <c r="F5361" s="43">
        <v>144007</v>
      </c>
      <c r="G5361" s="43">
        <v>0.04</v>
      </c>
      <c r="H5361" s="43">
        <v>5760</v>
      </c>
      <c r="I5361" s="43" t="s">
        <v>77</v>
      </c>
      <c r="J5361" s="43" t="s">
        <v>137</v>
      </c>
      <c r="K5361" s="43">
        <f t="shared" si="664"/>
        <v>2012</v>
      </c>
      <c r="L5361" s="43">
        <f t="shared" si="665"/>
        <v>1</v>
      </c>
      <c r="M5361" s="43">
        <f t="shared" si="666"/>
        <v>0</v>
      </c>
      <c r="N5361" s="43">
        <f t="shared" si="667"/>
        <v>1</v>
      </c>
      <c r="O5361" s="43" t="str">
        <f t="shared" si="668"/>
        <v>C: 4-6%</v>
      </c>
      <c r="P5361" s="45">
        <f t="shared" si="669"/>
        <v>138247</v>
      </c>
      <c r="Q5361" s="45">
        <f>IF(L5361=1,F5361*INDEX(Asumsi!$B$5:$B$7,MATCH(I5361,Asumsi!$A$5:$A$7,0))-H5361,0)</f>
        <v>37442.1</v>
      </c>
      <c r="R5361" s="46">
        <f>MIN(G5361,INDEX(Asumsi!$C$5:$C$7,MATCH(I5361,Asumsi!$A$5:$A$7,0)))</f>
        <v>0.04</v>
      </c>
      <c r="S5361" s="43">
        <f t="shared" si="670"/>
        <v>0</v>
      </c>
      <c r="T5361" s="45">
        <f t="shared" si="671"/>
        <v>0</v>
      </c>
      <c r="U5361" s="45">
        <f>IF(L5361=1,F5361*INDEX(Asumsi!$B$5:$B$7,MATCH(I5361,Asumsi!$A$5:$A$7,0))-F5361*R5361,0)</f>
        <v>37441.82</v>
      </c>
      <c r="V5361" s="45">
        <f>IF(S5361=1,U5361*(1-Asumsi!$B$10),U5361)</f>
        <v>37441.82</v>
      </c>
    </row>
    <row r="5362" spans="1:22" x14ac:dyDescent="0.35">
      <c r="A5362" s="43">
        <v>8997</v>
      </c>
      <c r="B5362" s="43" t="s">
        <v>202</v>
      </c>
      <c r="C5362" s="43" t="s">
        <v>298</v>
      </c>
      <c r="D5362" s="44">
        <v>39995</v>
      </c>
      <c r="E5362" s="43">
        <v>40</v>
      </c>
      <c r="F5362" s="43">
        <v>34559240</v>
      </c>
      <c r="G5362" s="43">
        <v>0.04</v>
      </c>
      <c r="H5362" s="43">
        <v>1382370</v>
      </c>
      <c r="I5362" s="43" t="s">
        <v>77</v>
      </c>
      <c r="J5362" s="43" t="s">
        <v>139</v>
      </c>
      <c r="K5362" s="43">
        <f t="shared" si="664"/>
        <v>2009</v>
      </c>
      <c r="L5362" s="43">
        <f t="shared" si="665"/>
        <v>1</v>
      </c>
      <c r="M5362" s="43">
        <f t="shared" si="666"/>
        <v>0</v>
      </c>
      <c r="N5362" s="43">
        <f t="shared" si="667"/>
        <v>1</v>
      </c>
      <c r="O5362" s="43" t="str">
        <f t="shared" si="668"/>
        <v>C: 4-6%</v>
      </c>
      <c r="P5362" s="45">
        <f t="shared" si="669"/>
        <v>33176870</v>
      </c>
      <c r="Q5362" s="45">
        <f>IF(L5362=1,F5362*INDEX(Asumsi!$B$5:$B$7,MATCH(I5362,Asumsi!$A$5:$A$7,0))-H5362,0)</f>
        <v>8985402</v>
      </c>
      <c r="R5362" s="46">
        <f>MIN(G5362,INDEX(Asumsi!$C$5:$C$7,MATCH(I5362,Asumsi!$A$5:$A$7,0)))</f>
        <v>0.04</v>
      </c>
      <c r="S5362" s="43">
        <f t="shared" si="670"/>
        <v>0</v>
      </c>
      <c r="T5362" s="45">
        <f t="shared" si="671"/>
        <v>0</v>
      </c>
      <c r="U5362" s="45">
        <f>IF(L5362=1,F5362*INDEX(Asumsi!$B$5:$B$7,MATCH(I5362,Asumsi!$A$5:$A$7,0))-F5362*R5362,0)</f>
        <v>8985402.4000000004</v>
      </c>
      <c r="V5362" s="45">
        <f>IF(S5362=1,U5362*(1-Asumsi!$B$10),U5362)</f>
        <v>8985402.4000000004</v>
      </c>
    </row>
    <row r="5363" spans="1:22" x14ac:dyDescent="0.35">
      <c r="A5363" s="43">
        <v>9089</v>
      </c>
      <c r="B5363" s="43" t="s">
        <v>202</v>
      </c>
      <c r="C5363" s="43" t="s">
        <v>416</v>
      </c>
      <c r="D5363" s="44">
        <v>40321</v>
      </c>
      <c r="E5363" s="43">
        <v>8</v>
      </c>
      <c r="F5363" s="43">
        <v>1644699</v>
      </c>
      <c r="G5363" s="43">
        <v>0.1</v>
      </c>
      <c r="H5363" s="43">
        <v>164470</v>
      </c>
      <c r="I5363" s="43" t="s">
        <v>77</v>
      </c>
      <c r="J5363" s="43" t="s">
        <v>137</v>
      </c>
      <c r="K5363" s="43">
        <f t="shared" si="664"/>
        <v>2010</v>
      </c>
      <c r="L5363" s="43">
        <f t="shared" si="665"/>
        <v>1</v>
      </c>
      <c r="M5363" s="43">
        <f t="shared" si="666"/>
        <v>0</v>
      </c>
      <c r="N5363" s="43">
        <f t="shared" si="667"/>
        <v>1</v>
      </c>
      <c r="O5363" s="43" t="str">
        <f t="shared" si="668"/>
        <v>D: 7%+</v>
      </c>
      <c r="P5363" s="45">
        <f t="shared" si="669"/>
        <v>1480229</v>
      </c>
      <c r="Q5363" s="45">
        <f>IF(L5363=1,F5363*INDEX(Asumsi!$B$5:$B$7,MATCH(I5363,Asumsi!$A$5:$A$7,0))-H5363,0)</f>
        <v>328939.69999999995</v>
      </c>
      <c r="R5363" s="46">
        <f>MIN(G5363,INDEX(Asumsi!$C$5:$C$7,MATCH(I5363,Asumsi!$A$5:$A$7,0)))</f>
        <v>0.05</v>
      </c>
      <c r="S5363" s="43">
        <f t="shared" si="670"/>
        <v>1</v>
      </c>
      <c r="T5363" s="45">
        <f t="shared" si="671"/>
        <v>82234.950000000012</v>
      </c>
      <c r="U5363" s="45">
        <f>IF(L5363=1,F5363*INDEX(Asumsi!$B$5:$B$7,MATCH(I5363,Asumsi!$A$5:$A$7,0))-F5363*R5363,0)</f>
        <v>411174.74999999994</v>
      </c>
      <c r="V5363" s="45">
        <f>IF(S5363=1,U5363*(1-Asumsi!$B$10),U5363)</f>
        <v>390616.01249999995</v>
      </c>
    </row>
    <row r="5364" spans="1:22" x14ac:dyDescent="0.35">
      <c r="A5364" s="43">
        <v>9221</v>
      </c>
      <c r="B5364" s="43" t="s">
        <v>202</v>
      </c>
      <c r="C5364" s="43" t="s">
        <v>417</v>
      </c>
      <c r="D5364" s="44">
        <v>40546</v>
      </c>
      <c r="E5364" s="43">
        <v>9</v>
      </c>
      <c r="F5364" s="43">
        <v>159280</v>
      </c>
      <c r="G5364" s="43">
        <v>0.03</v>
      </c>
      <c r="H5364" s="43">
        <v>4778</v>
      </c>
      <c r="I5364" s="43" t="s">
        <v>76</v>
      </c>
      <c r="J5364" s="43" t="s">
        <v>141</v>
      </c>
      <c r="K5364" s="43">
        <f t="shared" si="664"/>
        <v>2011</v>
      </c>
      <c r="L5364" s="43">
        <f t="shared" si="665"/>
        <v>1</v>
      </c>
      <c r="M5364" s="43">
        <f t="shared" si="666"/>
        <v>0</v>
      </c>
      <c r="N5364" s="43">
        <f t="shared" si="667"/>
        <v>1</v>
      </c>
      <c r="O5364" s="43" t="str">
        <f t="shared" si="668"/>
        <v>B: 1-3%</v>
      </c>
      <c r="P5364" s="45">
        <f t="shared" si="669"/>
        <v>154502</v>
      </c>
      <c r="Q5364" s="45">
        <f>IF(L5364=1,F5364*INDEX(Asumsi!$B$5:$B$7,MATCH(I5364,Asumsi!$A$5:$A$7,0))-H5364,0)</f>
        <v>43006</v>
      </c>
      <c r="R5364" s="46">
        <f>MIN(G5364,INDEX(Asumsi!$C$5:$C$7,MATCH(I5364,Asumsi!$A$5:$A$7,0)))</f>
        <v>0.03</v>
      </c>
      <c r="S5364" s="43">
        <f t="shared" si="670"/>
        <v>0</v>
      </c>
      <c r="T5364" s="45">
        <f t="shared" si="671"/>
        <v>0</v>
      </c>
      <c r="U5364" s="45">
        <f>IF(L5364=1,F5364*INDEX(Asumsi!$B$5:$B$7,MATCH(I5364,Asumsi!$A$5:$A$7,0))-F5364*R5364,0)</f>
        <v>43005.599999999999</v>
      </c>
      <c r="V5364" s="45">
        <f>IF(S5364=1,U5364*(1-Asumsi!$B$10),U5364)</f>
        <v>43005.599999999999</v>
      </c>
    </row>
    <row r="5365" spans="1:22" x14ac:dyDescent="0.35">
      <c r="A5365" s="43">
        <v>9286</v>
      </c>
      <c r="B5365" s="43" t="s">
        <v>202</v>
      </c>
      <c r="C5365" s="43" t="s">
        <v>417</v>
      </c>
      <c r="D5365" s="44">
        <v>40636</v>
      </c>
      <c r="E5365" s="43">
        <v>26</v>
      </c>
      <c r="F5365" s="43">
        <v>246320</v>
      </c>
      <c r="G5365" s="43">
        <v>0.1</v>
      </c>
      <c r="H5365" s="43">
        <v>24632</v>
      </c>
      <c r="I5365" s="43" t="s">
        <v>76</v>
      </c>
      <c r="J5365" s="43" t="s">
        <v>145</v>
      </c>
      <c r="K5365" s="43">
        <f t="shared" si="664"/>
        <v>2011</v>
      </c>
      <c r="L5365" s="43">
        <f t="shared" si="665"/>
        <v>1</v>
      </c>
      <c r="M5365" s="43">
        <f t="shared" si="666"/>
        <v>0</v>
      </c>
      <c r="N5365" s="43">
        <f t="shared" si="667"/>
        <v>1</v>
      </c>
      <c r="O5365" s="43" t="str">
        <f t="shared" si="668"/>
        <v>D: 7%+</v>
      </c>
      <c r="P5365" s="45">
        <f t="shared" si="669"/>
        <v>221688</v>
      </c>
      <c r="Q5365" s="45">
        <f>IF(L5365=1,F5365*INDEX(Asumsi!$B$5:$B$7,MATCH(I5365,Asumsi!$A$5:$A$7,0))-H5365,0)</f>
        <v>49264</v>
      </c>
      <c r="R5365" s="46">
        <f>MIN(G5365,INDEX(Asumsi!$C$5:$C$7,MATCH(I5365,Asumsi!$A$5:$A$7,0)))</f>
        <v>0.05</v>
      </c>
      <c r="S5365" s="43">
        <f t="shared" si="670"/>
        <v>1</v>
      </c>
      <c r="T5365" s="45">
        <f t="shared" si="671"/>
        <v>12316</v>
      </c>
      <c r="U5365" s="45">
        <f>IF(L5365=1,F5365*INDEX(Asumsi!$B$5:$B$7,MATCH(I5365,Asumsi!$A$5:$A$7,0))-F5365*R5365,0)</f>
        <v>61580</v>
      </c>
      <c r="V5365" s="45">
        <f>IF(S5365=1,U5365*(1-Asumsi!$B$10),U5365)</f>
        <v>58501</v>
      </c>
    </row>
    <row r="5366" spans="1:22" x14ac:dyDescent="0.35">
      <c r="A5366" s="43">
        <v>9476</v>
      </c>
      <c r="B5366" s="43" t="s">
        <v>202</v>
      </c>
      <c r="C5366" s="43" t="s">
        <v>416</v>
      </c>
      <c r="D5366" s="44">
        <v>39958</v>
      </c>
      <c r="E5366" s="43">
        <v>10</v>
      </c>
      <c r="F5366" s="43">
        <v>330080</v>
      </c>
      <c r="G5366" s="43">
        <v>0.08</v>
      </c>
      <c r="H5366" s="43">
        <v>26406</v>
      </c>
      <c r="I5366" s="43" t="s">
        <v>76</v>
      </c>
      <c r="J5366" s="43" t="s">
        <v>138</v>
      </c>
      <c r="K5366" s="43">
        <f t="shared" si="664"/>
        <v>2009</v>
      </c>
      <c r="L5366" s="43">
        <f t="shared" si="665"/>
        <v>1</v>
      </c>
      <c r="M5366" s="43">
        <f t="shared" si="666"/>
        <v>0</v>
      </c>
      <c r="N5366" s="43">
        <f t="shared" si="667"/>
        <v>1</v>
      </c>
      <c r="O5366" s="43" t="str">
        <f t="shared" si="668"/>
        <v>D: 7%+</v>
      </c>
      <c r="P5366" s="45">
        <f t="shared" si="669"/>
        <v>303674</v>
      </c>
      <c r="Q5366" s="45">
        <f>IF(L5366=1,F5366*INDEX(Asumsi!$B$5:$B$7,MATCH(I5366,Asumsi!$A$5:$A$7,0))-H5366,0)</f>
        <v>72618</v>
      </c>
      <c r="R5366" s="46">
        <f>MIN(G5366,INDEX(Asumsi!$C$5:$C$7,MATCH(I5366,Asumsi!$A$5:$A$7,0)))</f>
        <v>0.05</v>
      </c>
      <c r="S5366" s="43">
        <f t="shared" si="670"/>
        <v>1</v>
      </c>
      <c r="T5366" s="45">
        <f t="shared" si="671"/>
        <v>9902.4</v>
      </c>
      <c r="U5366" s="45">
        <f>IF(L5366=1,F5366*INDEX(Asumsi!$B$5:$B$7,MATCH(I5366,Asumsi!$A$5:$A$7,0))-F5366*R5366,0)</f>
        <v>82520</v>
      </c>
      <c r="V5366" s="45">
        <f>IF(S5366=1,U5366*(1-Asumsi!$B$10),U5366)</f>
        <v>78394</v>
      </c>
    </row>
    <row r="5367" spans="1:22" x14ac:dyDescent="0.35">
      <c r="A5367" s="43">
        <v>9632</v>
      </c>
      <c r="B5367" s="43" t="s">
        <v>202</v>
      </c>
      <c r="C5367" s="43" t="s">
        <v>418</v>
      </c>
      <c r="D5367" s="44">
        <v>40924</v>
      </c>
      <c r="E5367" s="43">
        <v>33</v>
      </c>
      <c r="F5367" s="43">
        <v>7266060</v>
      </c>
      <c r="G5367" s="43">
        <v>0.09</v>
      </c>
      <c r="H5367" s="43">
        <v>653945</v>
      </c>
      <c r="I5367" s="43" t="s">
        <v>76</v>
      </c>
      <c r="J5367" s="43" t="s">
        <v>138</v>
      </c>
      <c r="K5367" s="43">
        <f t="shared" si="664"/>
        <v>2012</v>
      </c>
      <c r="L5367" s="43">
        <f t="shared" si="665"/>
        <v>1</v>
      </c>
      <c r="M5367" s="43">
        <f t="shared" si="666"/>
        <v>0</v>
      </c>
      <c r="N5367" s="43">
        <f t="shared" si="667"/>
        <v>1</v>
      </c>
      <c r="O5367" s="43" t="str">
        <f t="shared" si="668"/>
        <v>D: 7%+</v>
      </c>
      <c r="P5367" s="45">
        <f t="shared" si="669"/>
        <v>6612115</v>
      </c>
      <c r="Q5367" s="45">
        <f>IF(L5367=1,F5367*INDEX(Asumsi!$B$5:$B$7,MATCH(I5367,Asumsi!$A$5:$A$7,0))-H5367,0)</f>
        <v>1525873</v>
      </c>
      <c r="R5367" s="46">
        <f>MIN(G5367,INDEX(Asumsi!$C$5:$C$7,MATCH(I5367,Asumsi!$A$5:$A$7,0)))</f>
        <v>0.05</v>
      </c>
      <c r="S5367" s="43">
        <f t="shared" si="670"/>
        <v>1</v>
      </c>
      <c r="T5367" s="45">
        <f t="shared" si="671"/>
        <v>290642.39999999997</v>
      </c>
      <c r="U5367" s="45">
        <f>IF(L5367=1,F5367*INDEX(Asumsi!$B$5:$B$7,MATCH(I5367,Asumsi!$A$5:$A$7,0))-F5367*R5367,0)</f>
        <v>1816515</v>
      </c>
      <c r="V5367" s="45">
        <f>IF(S5367=1,U5367*(1-Asumsi!$B$10),U5367)</f>
        <v>1725689.25</v>
      </c>
    </row>
    <row r="5368" spans="1:22" x14ac:dyDescent="0.35">
      <c r="A5368" s="43">
        <v>9796</v>
      </c>
      <c r="B5368" s="43" t="s">
        <v>202</v>
      </c>
      <c r="C5368" s="43" t="s">
        <v>417</v>
      </c>
      <c r="D5368" s="44">
        <v>40431</v>
      </c>
      <c r="E5368" s="43">
        <v>29</v>
      </c>
      <c r="F5368" s="43">
        <v>2445180</v>
      </c>
      <c r="G5368" s="43">
        <v>0.02</v>
      </c>
      <c r="H5368" s="43">
        <v>48904</v>
      </c>
      <c r="I5368" s="43" t="s">
        <v>77</v>
      </c>
      <c r="J5368" s="43" t="s">
        <v>142</v>
      </c>
      <c r="K5368" s="43">
        <f t="shared" si="664"/>
        <v>2010</v>
      </c>
      <c r="L5368" s="43">
        <f t="shared" si="665"/>
        <v>1</v>
      </c>
      <c r="M5368" s="43">
        <f t="shared" si="666"/>
        <v>0</v>
      </c>
      <c r="N5368" s="43">
        <f t="shared" si="667"/>
        <v>1</v>
      </c>
      <c r="O5368" s="43" t="str">
        <f t="shared" si="668"/>
        <v>B: 1-3%</v>
      </c>
      <c r="P5368" s="45">
        <f t="shared" si="669"/>
        <v>2396276</v>
      </c>
      <c r="Q5368" s="45">
        <f>IF(L5368=1,F5368*INDEX(Asumsi!$B$5:$B$7,MATCH(I5368,Asumsi!$A$5:$A$7,0))-H5368,0)</f>
        <v>684650</v>
      </c>
      <c r="R5368" s="46">
        <f>MIN(G5368,INDEX(Asumsi!$C$5:$C$7,MATCH(I5368,Asumsi!$A$5:$A$7,0)))</f>
        <v>0.02</v>
      </c>
      <c r="S5368" s="43">
        <f t="shared" si="670"/>
        <v>0</v>
      </c>
      <c r="T5368" s="45">
        <f t="shared" si="671"/>
        <v>0</v>
      </c>
      <c r="U5368" s="45">
        <f>IF(L5368=1,F5368*INDEX(Asumsi!$B$5:$B$7,MATCH(I5368,Asumsi!$A$5:$A$7,0))-F5368*R5368,0)</f>
        <v>684650.4</v>
      </c>
      <c r="V5368" s="45">
        <f>IF(S5368=1,U5368*(1-Asumsi!$B$10),U5368)</f>
        <v>684650.4</v>
      </c>
    </row>
    <row r="5369" spans="1:22" x14ac:dyDescent="0.35">
      <c r="A5369" s="43">
        <v>9955</v>
      </c>
      <c r="B5369" s="43" t="s">
        <v>202</v>
      </c>
      <c r="C5369" s="43" t="s">
        <v>417</v>
      </c>
      <c r="D5369" s="44">
        <v>40790</v>
      </c>
      <c r="E5369" s="43">
        <v>37</v>
      </c>
      <c r="F5369" s="43">
        <v>5824030</v>
      </c>
      <c r="G5369" s="43">
        <v>0.09</v>
      </c>
      <c r="H5369" s="43">
        <v>524163</v>
      </c>
      <c r="I5369" s="43" t="s">
        <v>77</v>
      </c>
      <c r="J5369" s="43" t="s">
        <v>137</v>
      </c>
      <c r="K5369" s="43">
        <f t="shared" si="664"/>
        <v>2011</v>
      </c>
      <c r="L5369" s="43">
        <f t="shared" si="665"/>
        <v>1</v>
      </c>
      <c r="M5369" s="43">
        <f t="shared" si="666"/>
        <v>0</v>
      </c>
      <c r="N5369" s="43">
        <f t="shared" si="667"/>
        <v>1</v>
      </c>
      <c r="O5369" s="43" t="str">
        <f t="shared" si="668"/>
        <v>D: 7%+</v>
      </c>
      <c r="P5369" s="45">
        <f t="shared" si="669"/>
        <v>5299867</v>
      </c>
      <c r="Q5369" s="45">
        <f>IF(L5369=1,F5369*INDEX(Asumsi!$B$5:$B$7,MATCH(I5369,Asumsi!$A$5:$A$7,0))-H5369,0)</f>
        <v>1223046</v>
      </c>
      <c r="R5369" s="46">
        <f>MIN(G5369,INDEX(Asumsi!$C$5:$C$7,MATCH(I5369,Asumsi!$A$5:$A$7,0)))</f>
        <v>0.05</v>
      </c>
      <c r="S5369" s="43">
        <f t="shared" si="670"/>
        <v>1</v>
      </c>
      <c r="T5369" s="45">
        <f t="shared" si="671"/>
        <v>232961.19999999995</v>
      </c>
      <c r="U5369" s="45">
        <f>IF(L5369=1,F5369*INDEX(Asumsi!$B$5:$B$7,MATCH(I5369,Asumsi!$A$5:$A$7,0))-F5369*R5369,0)</f>
        <v>1456007.5</v>
      </c>
      <c r="V5369" s="45">
        <f>IF(S5369=1,U5369*(1-Asumsi!$B$10),U5369)</f>
        <v>1383207.125</v>
      </c>
    </row>
    <row r="5370" spans="1:22" x14ac:dyDescent="0.35">
      <c r="A5370" s="43">
        <v>9985</v>
      </c>
      <c r="B5370" s="43" t="s">
        <v>202</v>
      </c>
      <c r="C5370" s="43" t="s">
        <v>418</v>
      </c>
      <c r="D5370" s="44">
        <v>40397</v>
      </c>
      <c r="E5370" s="43">
        <v>12</v>
      </c>
      <c r="F5370" s="43">
        <v>163800</v>
      </c>
      <c r="G5370" s="43">
        <v>0.08</v>
      </c>
      <c r="H5370" s="43">
        <v>13104</v>
      </c>
      <c r="I5370" s="43" t="s">
        <v>76</v>
      </c>
      <c r="J5370" s="43" t="s">
        <v>145</v>
      </c>
      <c r="K5370" s="43">
        <f t="shared" si="664"/>
        <v>2010</v>
      </c>
      <c r="L5370" s="43">
        <f t="shared" si="665"/>
        <v>1</v>
      </c>
      <c r="M5370" s="43">
        <f t="shared" si="666"/>
        <v>0</v>
      </c>
      <c r="N5370" s="43">
        <f t="shared" si="667"/>
        <v>1</v>
      </c>
      <c r="O5370" s="43" t="str">
        <f t="shared" si="668"/>
        <v>D: 7%+</v>
      </c>
      <c r="P5370" s="45">
        <f t="shared" si="669"/>
        <v>150696</v>
      </c>
      <c r="Q5370" s="45">
        <f>IF(L5370=1,F5370*INDEX(Asumsi!$B$5:$B$7,MATCH(I5370,Asumsi!$A$5:$A$7,0))-H5370,0)</f>
        <v>36036</v>
      </c>
      <c r="R5370" s="46">
        <f>MIN(G5370,INDEX(Asumsi!$C$5:$C$7,MATCH(I5370,Asumsi!$A$5:$A$7,0)))</f>
        <v>0.05</v>
      </c>
      <c r="S5370" s="43">
        <f t="shared" si="670"/>
        <v>1</v>
      </c>
      <c r="T5370" s="45">
        <f t="shared" si="671"/>
        <v>4914</v>
      </c>
      <c r="U5370" s="45">
        <f>IF(L5370=1,F5370*INDEX(Asumsi!$B$5:$B$7,MATCH(I5370,Asumsi!$A$5:$A$7,0))-F5370*R5370,0)</f>
        <v>40950</v>
      </c>
      <c r="V5370" s="45">
        <f>IF(S5370=1,U5370*(1-Asumsi!$B$10),U5370)</f>
        <v>38902.5</v>
      </c>
    </row>
    <row r="5371" spans="1:22" x14ac:dyDescent="0.35">
      <c r="A5371" s="43">
        <v>10212</v>
      </c>
      <c r="B5371" s="43" t="s">
        <v>202</v>
      </c>
      <c r="C5371" s="43" t="s">
        <v>419</v>
      </c>
      <c r="D5371" s="44">
        <v>40321</v>
      </c>
      <c r="E5371" s="43">
        <v>14</v>
      </c>
      <c r="F5371" s="43">
        <v>148040</v>
      </c>
      <c r="G5371" s="43">
        <v>0.02</v>
      </c>
      <c r="H5371" s="43">
        <v>2961</v>
      </c>
      <c r="I5371" s="43" t="s">
        <v>75</v>
      </c>
      <c r="J5371" s="43" t="s">
        <v>144</v>
      </c>
      <c r="K5371" s="43">
        <f t="shared" si="664"/>
        <v>2010</v>
      </c>
      <c r="L5371" s="43">
        <f t="shared" si="665"/>
        <v>1</v>
      </c>
      <c r="M5371" s="43">
        <f t="shared" si="666"/>
        <v>0</v>
      </c>
      <c r="N5371" s="43">
        <f t="shared" si="667"/>
        <v>1</v>
      </c>
      <c r="O5371" s="43" t="str">
        <f t="shared" si="668"/>
        <v>B: 1-3%</v>
      </c>
      <c r="P5371" s="45">
        <f t="shared" si="669"/>
        <v>145079</v>
      </c>
      <c r="Q5371" s="45">
        <f>IF(L5371=1,F5371*INDEX(Asumsi!$B$5:$B$7,MATCH(I5371,Asumsi!$A$5:$A$7,0))-H5371,0)</f>
        <v>41451</v>
      </c>
      <c r="R5371" s="46">
        <f>MIN(G5371,INDEX(Asumsi!$C$5:$C$7,MATCH(I5371,Asumsi!$A$5:$A$7,0)))</f>
        <v>0.02</v>
      </c>
      <c r="S5371" s="43">
        <f t="shared" si="670"/>
        <v>0</v>
      </c>
      <c r="T5371" s="45">
        <f t="shared" si="671"/>
        <v>0</v>
      </c>
      <c r="U5371" s="45">
        <f>IF(L5371=1,F5371*INDEX(Asumsi!$B$5:$B$7,MATCH(I5371,Asumsi!$A$5:$A$7,0))-F5371*R5371,0)</f>
        <v>41451.199999999997</v>
      </c>
      <c r="V5371" s="45">
        <f>IF(S5371=1,U5371*(1-Asumsi!$B$10),U5371)</f>
        <v>41451.199999999997</v>
      </c>
    </row>
    <row r="5372" spans="1:22" x14ac:dyDescent="0.35">
      <c r="A5372" s="43">
        <v>10439</v>
      </c>
      <c r="B5372" s="43" t="s">
        <v>202</v>
      </c>
      <c r="C5372" s="43" t="s">
        <v>419</v>
      </c>
      <c r="D5372" s="44">
        <v>40996</v>
      </c>
      <c r="E5372" s="43">
        <v>41</v>
      </c>
      <c r="F5372" s="43">
        <v>1646260</v>
      </c>
      <c r="G5372" s="43">
        <v>0</v>
      </c>
      <c r="H5372" s="43">
        <v>0</v>
      </c>
      <c r="I5372" s="43" t="s">
        <v>76</v>
      </c>
      <c r="J5372" s="43" t="s">
        <v>138</v>
      </c>
      <c r="K5372" s="43">
        <f t="shared" si="664"/>
        <v>2012</v>
      </c>
      <c r="L5372" s="43">
        <f t="shared" si="665"/>
        <v>1</v>
      </c>
      <c r="M5372" s="43">
        <f t="shared" si="666"/>
        <v>0</v>
      </c>
      <c r="N5372" s="43">
        <f t="shared" si="667"/>
        <v>1</v>
      </c>
      <c r="O5372" s="43" t="str">
        <f t="shared" si="668"/>
        <v>A: 0%</v>
      </c>
      <c r="P5372" s="45">
        <f t="shared" si="669"/>
        <v>1646260</v>
      </c>
      <c r="Q5372" s="45">
        <f>IF(L5372=1,F5372*INDEX(Asumsi!$B$5:$B$7,MATCH(I5372,Asumsi!$A$5:$A$7,0))-H5372,0)</f>
        <v>493878</v>
      </c>
      <c r="R5372" s="46">
        <f>MIN(G5372,INDEX(Asumsi!$C$5:$C$7,MATCH(I5372,Asumsi!$A$5:$A$7,0)))</f>
        <v>0</v>
      </c>
      <c r="S5372" s="43">
        <f t="shared" si="670"/>
        <v>0</v>
      </c>
      <c r="T5372" s="45">
        <f t="shared" si="671"/>
        <v>0</v>
      </c>
      <c r="U5372" s="45">
        <f>IF(L5372=1,F5372*INDEX(Asumsi!$B$5:$B$7,MATCH(I5372,Asumsi!$A$5:$A$7,0))-F5372*R5372,0)</f>
        <v>493878</v>
      </c>
      <c r="V5372" s="45">
        <f>IF(S5372=1,U5372*(1-Asumsi!$B$10),U5372)</f>
        <v>493878</v>
      </c>
    </row>
    <row r="5373" spans="1:22" x14ac:dyDescent="0.35">
      <c r="A5373" s="43">
        <v>10464</v>
      </c>
      <c r="B5373" s="43" t="s">
        <v>202</v>
      </c>
      <c r="C5373" s="43" t="s">
        <v>416</v>
      </c>
      <c r="D5373" s="44">
        <v>40035</v>
      </c>
      <c r="E5373" s="43">
        <v>23</v>
      </c>
      <c r="F5373" s="43">
        <v>243460</v>
      </c>
      <c r="G5373" s="43">
        <v>0.01</v>
      </c>
      <c r="H5373" s="43">
        <v>2435</v>
      </c>
      <c r="I5373" s="43" t="s">
        <v>76</v>
      </c>
      <c r="J5373" s="43" t="s">
        <v>145</v>
      </c>
      <c r="K5373" s="43">
        <f t="shared" si="664"/>
        <v>2009</v>
      </c>
      <c r="L5373" s="43">
        <f t="shared" si="665"/>
        <v>1</v>
      </c>
      <c r="M5373" s="43">
        <f t="shared" si="666"/>
        <v>0</v>
      </c>
      <c r="N5373" s="43">
        <f t="shared" si="667"/>
        <v>1</v>
      </c>
      <c r="O5373" s="43" t="str">
        <f t="shared" si="668"/>
        <v>B: 1-3%</v>
      </c>
      <c r="P5373" s="45">
        <f t="shared" si="669"/>
        <v>241025</v>
      </c>
      <c r="Q5373" s="45">
        <f>IF(L5373=1,F5373*INDEX(Asumsi!$B$5:$B$7,MATCH(I5373,Asumsi!$A$5:$A$7,0))-H5373,0)</f>
        <v>70603</v>
      </c>
      <c r="R5373" s="46">
        <f>MIN(G5373,INDEX(Asumsi!$C$5:$C$7,MATCH(I5373,Asumsi!$A$5:$A$7,0)))</f>
        <v>0.01</v>
      </c>
      <c r="S5373" s="43">
        <f t="shared" si="670"/>
        <v>0</v>
      </c>
      <c r="T5373" s="45">
        <f t="shared" si="671"/>
        <v>0</v>
      </c>
      <c r="U5373" s="45">
        <f>IF(L5373=1,F5373*INDEX(Asumsi!$B$5:$B$7,MATCH(I5373,Asumsi!$A$5:$A$7,0))-F5373*R5373,0)</f>
        <v>70603.399999999994</v>
      </c>
      <c r="V5373" s="45">
        <f>IF(S5373=1,U5373*(1-Asumsi!$B$10),U5373)</f>
        <v>70603.399999999994</v>
      </c>
    </row>
    <row r="5374" spans="1:22" x14ac:dyDescent="0.35">
      <c r="A5374" s="43">
        <v>10820</v>
      </c>
      <c r="B5374" s="43" t="s">
        <v>202</v>
      </c>
      <c r="C5374" s="43" t="s">
        <v>420</v>
      </c>
      <c r="D5374" s="44">
        <v>40904</v>
      </c>
      <c r="E5374" s="43">
        <v>49</v>
      </c>
      <c r="F5374" s="43">
        <v>4144240</v>
      </c>
      <c r="G5374" s="43">
        <v>0.04</v>
      </c>
      <c r="H5374" s="43">
        <v>165770</v>
      </c>
      <c r="I5374" s="43" t="s">
        <v>76</v>
      </c>
      <c r="J5374" s="43" t="s">
        <v>147</v>
      </c>
      <c r="K5374" s="43">
        <f t="shared" si="664"/>
        <v>2011</v>
      </c>
      <c r="L5374" s="43">
        <f t="shared" si="665"/>
        <v>1</v>
      </c>
      <c r="M5374" s="43">
        <f t="shared" si="666"/>
        <v>0</v>
      </c>
      <c r="N5374" s="43">
        <f t="shared" si="667"/>
        <v>1</v>
      </c>
      <c r="O5374" s="43" t="str">
        <f t="shared" si="668"/>
        <v>C: 4-6%</v>
      </c>
      <c r="P5374" s="45">
        <f t="shared" si="669"/>
        <v>3978470</v>
      </c>
      <c r="Q5374" s="45">
        <f>IF(L5374=1,F5374*INDEX(Asumsi!$B$5:$B$7,MATCH(I5374,Asumsi!$A$5:$A$7,0))-H5374,0)</f>
        <v>1077502</v>
      </c>
      <c r="R5374" s="46">
        <f>MIN(G5374,INDEX(Asumsi!$C$5:$C$7,MATCH(I5374,Asumsi!$A$5:$A$7,0)))</f>
        <v>0.04</v>
      </c>
      <c r="S5374" s="43">
        <f t="shared" si="670"/>
        <v>0</v>
      </c>
      <c r="T5374" s="45">
        <f t="shared" si="671"/>
        <v>0</v>
      </c>
      <c r="U5374" s="45">
        <f>IF(L5374=1,F5374*INDEX(Asumsi!$B$5:$B$7,MATCH(I5374,Asumsi!$A$5:$A$7,0))-F5374*R5374,0)</f>
        <v>1077502.3999999999</v>
      </c>
      <c r="V5374" s="45">
        <f>IF(S5374=1,U5374*(1-Asumsi!$B$10),U5374)</f>
        <v>1077502.3999999999</v>
      </c>
    </row>
    <row r="5375" spans="1:22" x14ac:dyDescent="0.35">
      <c r="A5375" s="43">
        <v>11013</v>
      </c>
      <c r="B5375" s="43" t="s">
        <v>202</v>
      </c>
      <c r="C5375" s="43" t="s">
        <v>420</v>
      </c>
      <c r="D5375" s="44">
        <v>39920</v>
      </c>
      <c r="E5375" s="43">
        <v>2</v>
      </c>
      <c r="F5375" s="43">
        <v>453764</v>
      </c>
      <c r="G5375" s="43">
        <v>0.01</v>
      </c>
      <c r="H5375" s="43">
        <v>4538</v>
      </c>
      <c r="I5375" s="43" t="s">
        <v>77</v>
      </c>
      <c r="J5375" s="43" t="s">
        <v>137</v>
      </c>
      <c r="K5375" s="43">
        <f t="shared" si="664"/>
        <v>2009</v>
      </c>
      <c r="L5375" s="43">
        <f t="shared" si="665"/>
        <v>1</v>
      </c>
      <c r="M5375" s="43">
        <f t="shared" si="666"/>
        <v>0</v>
      </c>
      <c r="N5375" s="43">
        <f t="shared" si="667"/>
        <v>1</v>
      </c>
      <c r="O5375" s="43" t="str">
        <f t="shared" si="668"/>
        <v>B: 1-3%</v>
      </c>
      <c r="P5375" s="45">
        <f t="shared" si="669"/>
        <v>449226</v>
      </c>
      <c r="Q5375" s="45">
        <f>IF(L5375=1,F5375*INDEX(Asumsi!$B$5:$B$7,MATCH(I5375,Asumsi!$A$5:$A$7,0))-H5375,0)</f>
        <v>131591.19999999998</v>
      </c>
      <c r="R5375" s="46">
        <f>MIN(G5375,INDEX(Asumsi!$C$5:$C$7,MATCH(I5375,Asumsi!$A$5:$A$7,0)))</f>
        <v>0.01</v>
      </c>
      <c r="S5375" s="43">
        <f t="shared" si="670"/>
        <v>0</v>
      </c>
      <c r="T5375" s="45">
        <f t="shared" si="671"/>
        <v>0</v>
      </c>
      <c r="U5375" s="45">
        <f>IF(L5375=1,F5375*INDEX(Asumsi!$B$5:$B$7,MATCH(I5375,Asumsi!$A$5:$A$7,0))-F5375*R5375,0)</f>
        <v>131591.55999999997</v>
      </c>
      <c r="V5375" s="45">
        <f>IF(S5375=1,U5375*(1-Asumsi!$B$10),U5375)</f>
        <v>131591.55999999997</v>
      </c>
    </row>
    <row r="5376" spans="1:22" x14ac:dyDescent="0.35">
      <c r="A5376" s="43">
        <v>11169</v>
      </c>
      <c r="B5376" s="43" t="s">
        <v>202</v>
      </c>
      <c r="C5376" s="43" t="s">
        <v>421</v>
      </c>
      <c r="D5376" s="44">
        <v>40319</v>
      </c>
      <c r="E5376" s="43">
        <v>46</v>
      </c>
      <c r="F5376" s="43">
        <v>797720</v>
      </c>
      <c r="G5376" s="43">
        <v>0.08</v>
      </c>
      <c r="H5376" s="43">
        <v>63818</v>
      </c>
      <c r="I5376" s="43" t="s">
        <v>76</v>
      </c>
      <c r="J5376" s="43" t="s">
        <v>138</v>
      </c>
      <c r="K5376" s="43">
        <f t="shared" si="664"/>
        <v>2010</v>
      </c>
      <c r="L5376" s="43">
        <f t="shared" si="665"/>
        <v>1</v>
      </c>
      <c r="M5376" s="43">
        <f t="shared" si="666"/>
        <v>0</v>
      </c>
      <c r="N5376" s="43">
        <f t="shared" si="667"/>
        <v>1</v>
      </c>
      <c r="O5376" s="43" t="str">
        <f t="shared" si="668"/>
        <v>D: 7%+</v>
      </c>
      <c r="P5376" s="45">
        <f t="shared" si="669"/>
        <v>733902</v>
      </c>
      <c r="Q5376" s="45">
        <f>IF(L5376=1,F5376*INDEX(Asumsi!$B$5:$B$7,MATCH(I5376,Asumsi!$A$5:$A$7,0))-H5376,0)</f>
        <v>175498</v>
      </c>
      <c r="R5376" s="46">
        <f>MIN(G5376,INDEX(Asumsi!$C$5:$C$7,MATCH(I5376,Asumsi!$A$5:$A$7,0)))</f>
        <v>0.05</v>
      </c>
      <c r="S5376" s="43">
        <f t="shared" si="670"/>
        <v>1</v>
      </c>
      <c r="T5376" s="45">
        <f t="shared" si="671"/>
        <v>23931.599999999999</v>
      </c>
      <c r="U5376" s="45">
        <f>IF(L5376=1,F5376*INDEX(Asumsi!$B$5:$B$7,MATCH(I5376,Asumsi!$A$5:$A$7,0))-F5376*R5376,0)</f>
        <v>199430</v>
      </c>
      <c r="V5376" s="45">
        <f>IF(S5376=1,U5376*(1-Asumsi!$B$10),U5376)</f>
        <v>189458.5</v>
      </c>
    </row>
    <row r="5377" spans="1:22" x14ac:dyDescent="0.35">
      <c r="A5377" s="43">
        <v>11651</v>
      </c>
      <c r="B5377" s="43" t="s">
        <v>202</v>
      </c>
      <c r="C5377" s="43" t="s">
        <v>421</v>
      </c>
      <c r="D5377" s="44">
        <v>40596</v>
      </c>
      <c r="E5377" s="43">
        <v>19</v>
      </c>
      <c r="F5377" s="43">
        <v>131700</v>
      </c>
      <c r="G5377" s="43">
        <v>7.0000000000000007E-2</v>
      </c>
      <c r="H5377" s="43">
        <v>9219</v>
      </c>
      <c r="I5377" s="43" t="s">
        <v>76</v>
      </c>
      <c r="J5377" s="43" t="s">
        <v>147</v>
      </c>
      <c r="K5377" s="43">
        <f t="shared" si="664"/>
        <v>2011</v>
      </c>
      <c r="L5377" s="43">
        <f t="shared" si="665"/>
        <v>1</v>
      </c>
      <c r="M5377" s="43">
        <f t="shared" si="666"/>
        <v>0</v>
      </c>
      <c r="N5377" s="43">
        <f t="shared" si="667"/>
        <v>1</v>
      </c>
      <c r="O5377" s="43" t="str">
        <f t="shared" si="668"/>
        <v>D: 7%+</v>
      </c>
      <c r="P5377" s="45">
        <f t="shared" si="669"/>
        <v>122481</v>
      </c>
      <c r="Q5377" s="45">
        <f>IF(L5377=1,F5377*INDEX(Asumsi!$B$5:$B$7,MATCH(I5377,Asumsi!$A$5:$A$7,0))-H5377,0)</f>
        <v>30291</v>
      </c>
      <c r="R5377" s="46">
        <f>MIN(G5377,INDEX(Asumsi!$C$5:$C$7,MATCH(I5377,Asumsi!$A$5:$A$7,0)))</f>
        <v>0.05</v>
      </c>
      <c r="S5377" s="43">
        <f t="shared" si="670"/>
        <v>1</v>
      </c>
      <c r="T5377" s="45">
        <f t="shared" si="671"/>
        <v>2634.0000000000005</v>
      </c>
      <c r="U5377" s="45">
        <f>IF(L5377=1,F5377*INDEX(Asumsi!$B$5:$B$7,MATCH(I5377,Asumsi!$A$5:$A$7,0))-F5377*R5377,0)</f>
        <v>32925</v>
      </c>
      <c r="V5377" s="45">
        <f>IF(S5377=1,U5377*(1-Asumsi!$B$10),U5377)</f>
        <v>31278.75</v>
      </c>
    </row>
    <row r="5378" spans="1:22" x14ac:dyDescent="0.35">
      <c r="A5378" s="43">
        <v>11840</v>
      </c>
      <c r="B5378" s="43" t="s">
        <v>202</v>
      </c>
      <c r="C5378" s="43" t="s">
        <v>421</v>
      </c>
      <c r="D5378" s="44">
        <v>40039</v>
      </c>
      <c r="E5378" s="43">
        <v>43</v>
      </c>
      <c r="F5378" s="43">
        <v>363000</v>
      </c>
      <c r="G5378" s="43">
        <v>0.08</v>
      </c>
      <c r="H5378" s="43">
        <v>29040</v>
      </c>
      <c r="I5378" s="43" t="s">
        <v>76</v>
      </c>
      <c r="J5378" s="43" t="s">
        <v>146</v>
      </c>
      <c r="K5378" s="43">
        <f t="shared" ref="K5378:K5441" si="672">YEAR(D5378)</f>
        <v>2009</v>
      </c>
      <c r="L5378" s="43">
        <f t="shared" ref="L5378:L5441" si="673">IF(B5378="Order Finished",1,0)</f>
        <v>1</v>
      </c>
      <c r="M5378" s="43">
        <f t="shared" ref="M5378:M5441" si="674">IF(B5378="Order Returned",1,0)</f>
        <v>0</v>
      </c>
      <c r="N5378" s="43">
        <f t="shared" ref="N5378:N5441" si="675">IF(B5378="Order Cancelled",0,1)</f>
        <v>1</v>
      </c>
      <c r="O5378" s="43" t="str">
        <f t="shared" ref="O5378:O5441" si="676">IF(G5378=0,"A: 0%",IF(G5378&lt;=0.03,"B: 1-3%",IF(G5378&lt;=0.06,"C: 4-6%","D: 7%+")))</f>
        <v>D: 7%+</v>
      </c>
      <c r="P5378" s="45">
        <f t="shared" ref="P5378:P5441" si="677">IF(L5378=1,F5378-H5378,0)</f>
        <v>333960</v>
      </c>
      <c r="Q5378" s="45">
        <f>IF(L5378=1,F5378*INDEX(Asumsi!$B$5:$B$7,MATCH(I5378,Asumsi!$A$5:$A$7,0))-H5378,0)</f>
        <v>79860</v>
      </c>
      <c r="R5378" s="46">
        <f>MIN(G5378,INDEX(Asumsi!$C$5:$C$7,MATCH(I5378,Asumsi!$A$5:$A$7,0)))</f>
        <v>0.05</v>
      </c>
      <c r="S5378" s="43">
        <f t="shared" ref="S5378:S5441" si="678">IF(G5378&gt;R5378,1,0)</f>
        <v>1</v>
      </c>
      <c r="T5378" s="45">
        <f t="shared" ref="T5378:T5441" si="679">IF(L5378=1,F5378*(G5378-R5378),0)</f>
        <v>10890</v>
      </c>
      <c r="U5378" s="45">
        <f>IF(L5378=1,F5378*INDEX(Asumsi!$B$5:$B$7,MATCH(I5378,Asumsi!$A$5:$A$7,0))-F5378*R5378,0)</f>
        <v>90750</v>
      </c>
      <c r="V5378" s="45">
        <f>IF(S5378=1,U5378*(1-Asumsi!$B$10),U5378)</f>
        <v>86212.5</v>
      </c>
    </row>
    <row r="5379" spans="1:22" x14ac:dyDescent="0.35">
      <c r="A5379" s="43">
        <v>11909</v>
      </c>
      <c r="B5379" s="43" t="s">
        <v>209</v>
      </c>
      <c r="C5379" s="43" t="s">
        <v>421</v>
      </c>
      <c r="D5379" s="44">
        <v>40141</v>
      </c>
      <c r="E5379" s="43">
        <v>11</v>
      </c>
      <c r="F5379" s="43">
        <v>388348</v>
      </c>
      <c r="G5379" s="43">
        <v>0.03</v>
      </c>
      <c r="H5379" s="43">
        <v>11650</v>
      </c>
      <c r="I5379" s="43" t="s">
        <v>77</v>
      </c>
      <c r="J5379" s="43" t="s">
        <v>137</v>
      </c>
      <c r="K5379" s="43">
        <f t="shared" si="672"/>
        <v>2009</v>
      </c>
      <c r="L5379" s="43">
        <f t="shared" si="673"/>
        <v>0</v>
      </c>
      <c r="M5379" s="43">
        <f t="shared" si="674"/>
        <v>1</v>
      </c>
      <c r="N5379" s="43">
        <f t="shared" si="675"/>
        <v>1</v>
      </c>
      <c r="O5379" s="43" t="str">
        <f t="shared" si="676"/>
        <v>B: 1-3%</v>
      </c>
      <c r="P5379" s="45">
        <f t="shared" si="677"/>
        <v>0</v>
      </c>
      <c r="Q5379" s="45">
        <f>IF(L5379=1,F5379*INDEX(Asumsi!$B$5:$B$7,MATCH(I5379,Asumsi!$A$5:$A$7,0))-H5379,0)</f>
        <v>0</v>
      </c>
      <c r="R5379" s="46">
        <f>MIN(G5379,INDEX(Asumsi!$C$5:$C$7,MATCH(I5379,Asumsi!$A$5:$A$7,0)))</f>
        <v>0.03</v>
      </c>
      <c r="S5379" s="43">
        <f t="shared" si="678"/>
        <v>0</v>
      </c>
      <c r="T5379" s="45">
        <f t="shared" si="679"/>
        <v>0</v>
      </c>
      <c r="U5379" s="45">
        <f>IF(L5379=1,F5379*INDEX(Asumsi!$B$5:$B$7,MATCH(I5379,Asumsi!$A$5:$A$7,0))-F5379*R5379,0)</f>
        <v>0</v>
      </c>
      <c r="V5379" s="45">
        <f>IF(S5379=1,U5379*(1-Asumsi!$B$10),U5379)</f>
        <v>0</v>
      </c>
    </row>
    <row r="5380" spans="1:22" x14ac:dyDescent="0.35">
      <c r="A5380" s="43">
        <v>11910</v>
      </c>
      <c r="B5380" s="43" t="s">
        <v>202</v>
      </c>
      <c r="C5380" s="43" t="s">
        <v>421</v>
      </c>
      <c r="D5380" s="44">
        <v>40709</v>
      </c>
      <c r="E5380" s="43">
        <v>21</v>
      </c>
      <c r="F5380" s="43">
        <v>98460</v>
      </c>
      <c r="G5380" s="43">
        <v>0.01</v>
      </c>
      <c r="H5380" s="43">
        <v>985</v>
      </c>
      <c r="I5380" s="43" t="s">
        <v>76</v>
      </c>
      <c r="J5380" s="43" t="s">
        <v>138</v>
      </c>
      <c r="K5380" s="43">
        <f t="shared" si="672"/>
        <v>2011</v>
      </c>
      <c r="L5380" s="43">
        <f t="shared" si="673"/>
        <v>1</v>
      </c>
      <c r="M5380" s="43">
        <f t="shared" si="674"/>
        <v>0</v>
      </c>
      <c r="N5380" s="43">
        <f t="shared" si="675"/>
        <v>1</v>
      </c>
      <c r="O5380" s="43" t="str">
        <f t="shared" si="676"/>
        <v>B: 1-3%</v>
      </c>
      <c r="P5380" s="45">
        <f t="shared" si="677"/>
        <v>97475</v>
      </c>
      <c r="Q5380" s="45">
        <f>IF(L5380=1,F5380*INDEX(Asumsi!$B$5:$B$7,MATCH(I5380,Asumsi!$A$5:$A$7,0))-H5380,0)</f>
        <v>28553</v>
      </c>
      <c r="R5380" s="46">
        <f>MIN(G5380,INDEX(Asumsi!$C$5:$C$7,MATCH(I5380,Asumsi!$A$5:$A$7,0)))</f>
        <v>0.01</v>
      </c>
      <c r="S5380" s="43">
        <f t="shared" si="678"/>
        <v>0</v>
      </c>
      <c r="T5380" s="45">
        <f t="shared" si="679"/>
        <v>0</v>
      </c>
      <c r="U5380" s="45">
        <f>IF(L5380=1,F5380*INDEX(Asumsi!$B$5:$B$7,MATCH(I5380,Asumsi!$A$5:$A$7,0))-F5380*R5380,0)</f>
        <v>28553.4</v>
      </c>
      <c r="V5380" s="45">
        <f>IF(S5380=1,U5380*(1-Asumsi!$B$10),U5380)</f>
        <v>28553.4</v>
      </c>
    </row>
    <row r="5381" spans="1:22" x14ac:dyDescent="0.35">
      <c r="A5381" s="43">
        <v>11943</v>
      </c>
      <c r="B5381" s="43" t="s">
        <v>202</v>
      </c>
      <c r="C5381" s="43" t="s">
        <v>421</v>
      </c>
      <c r="D5381" s="44">
        <v>40275</v>
      </c>
      <c r="E5381" s="43">
        <v>49</v>
      </c>
      <c r="F5381" s="43">
        <v>1315880</v>
      </c>
      <c r="G5381" s="43">
        <v>0.09</v>
      </c>
      <c r="H5381" s="43">
        <v>118429</v>
      </c>
      <c r="I5381" s="43" t="s">
        <v>76</v>
      </c>
      <c r="J5381" s="43" t="s">
        <v>138</v>
      </c>
      <c r="K5381" s="43">
        <f t="shared" si="672"/>
        <v>2010</v>
      </c>
      <c r="L5381" s="43">
        <f t="shared" si="673"/>
        <v>1</v>
      </c>
      <c r="M5381" s="43">
        <f t="shared" si="674"/>
        <v>0</v>
      </c>
      <c r="N5381" s="43">
        <f t="shared" si="675"/>
        <v>1</v>
      </c>
      <c r="O5381" s="43" t="str">
        <f t="shared" si="676"/>
        <v>D: 7%+</v>
      </c>
      <c r="P5381" s="45">
        <f t="shared" si="677"/>
        <v>1197451</v>
      </c>
      <c r="Q5381" s="45">
        <f>IF(L5381=1,F5381*INDEX(Asumsi!$B$5:$B$7,MATCH(I5381,Asumsi!$A$5:$A$7,0))-H5381,0)</f>
        <v>276335</v>
      </c>
      <c r="R5381" s="46">
        <f>MIN(G5381,INDEX(Asumsi!$C$5:$C$7,MATCH(I5381,Asumsi!$A$5:$A$7,0)))</f>
        <v>0.05</v>
      </c>
      <c r="S5381" s="43">
        <f t="shared" si="678"/>
        <v>1</v>
      </c>
      <c r="T5381" s="45">
        <f t="shared" si="679"/>
        <v>52635.19999999999</v>
      </c>
      <c r="U5381" s="45">
        <f>IF(L5381=1,F5381*INDEX(Asumsi!$B$5:$B$7,MATCH(I5381,Asumsi!$A$5:$A$7,0))-F5381*R5381,0)</f>
        <v>328970</v>
      </c>
      <c r="V5381" s="45">
        <f>IF(S5381=1,U5381*(1-Asumsi!$B$10),U5381)</f>
        <v>312521.5</v>
      </c>
    </row>
    <row r="5382" spans="1:22" x14ac:dyDescent="0.35">
      <c r="A5382" s="43">
        <v>12356</v>
      </c>
      <c r="B5382" s="43" t="s">
        <v>202</v>
      </c>
      <c r="C5382" s="43" t="s">
        <v>419</v>
      </c>
      <c r="D5382" s="44">
        <v>41200</v>
      </c>
      <c r="E5382" s="43">
        <v>39</v>
      </c>
      <c r="F5382" s="43">
        <v>486100</v>
      </c>
      <c r="G5382" s="43">
        <v>0.02</v>
      </c>
      <c r="H5382" s="43">
        <v>9722</v>
      </c>
      <c r="I5382" s="43" t="s">
        <v>76</v>
      </c>
      <c r="J5382" s="43" t="s">
        <v>145</v>
      </c>
      <c r="K5382" s="43">
        <f t="shared" si="672"/>
        <v>2012</v>
      </c>
      <c r="L5382" s="43">
        <f t="shared" si="673"/>
        <v>1</v>
      </c>
      <c r="M5382" s="43">
        <f t="shared" si="674"/>
        <v>0</v>
      </c>
      <c r="N5382" s="43">
        <f t="shared" si="675"/>
        <v>1</v>
      </c>
      <c r="O5382" s="43" t="str">
        <f t="shared" si="676"/>
        <v>B: 1-3%</v>
      </c>
      <c r="P5382" s="45">
        <f t="shared" si="677"/>
        <v>476378</v>
      </c>
      <c r="Q5382" s="45">
        <f>IF(L5382=1,F5382*INDEX(Asumsi!$B$5:$B$7,MATCH(I5382,Asumsi!$A$5:$A$7,0))-H5382,0)</f>
        <v>136108</v>
      </c>
      <c r="R5382" s="46">
        <f>MIN(G5382,INDEX(Asumsi!$C$5:$C$7,MATCH(I5382,Asumsi!$A$5:$A$7,0)))</f>
        <v>0.02</v>
      </c>
      <c r="S5382" s="43">
        <f t="shared" si="678"/>
        <v>0</v>
      </c>
      <c r="T5382" s="45">
        <f t="shared" si="679"/>
        <v>0</v>
      </c>
      <c r="U5382" s="45">
        <f>IF(L5382=1,F5382*INDEX(Asumsi!$B$5:$B$7,MATCH(I5382,Asumsi!$A$5:$A$7,0))-F5382*R5382,0)</f>
        <v>136108</v>
      </c>
      <c r="V5382" s="45">
        <f>IF(S5382=1,U5382*(1-Asumsi!$B$10),U5382)</f>
        <v>136108</v>
      </c>
    </row>
    <row r="5383" spans="1:22" x14ac:dyDescent="0.35">
      <c r="A5383" s="43">
        <v>12581</v>
      </c>
      <c r="B5383" s="43" t="s">
        <v>202</v>
      </c>
      <c r="C5383" s="43" t="s">
        <v>419</v>
      </c>
      <c r="D5383" s="44">
        <v>40106</v>
      </c>
      <c r="E5383" s="43">
        <v>31</v>
      </c>
      <c r="F5383" s="43">
        <v>3537938</v>
      </c>
      <c r="G5383" s="43">
        <v>0</v>
      </c>
      <c r="H5383" s="43">
        <v>0</v>
      </c>
      <c r="I5383" s="43" t="s">
        <v>77</v>
      </c>
      <c r="J5383" s="43" t="s">
        <v>137</v>
      </c>
      <c r="K5383" s="43">
        <f t="shared" si="672"/>
        <v>2009</v>
      </c>
      <c r="L5383" s="43">
        <f t="shared" si="673"/>
        <v>1</v>
      </c>
      <c r="M5383" s="43">
        <f t="shared" si="674"/>
        <v>0</v>
      </c>
      <c r="N5383" s="43">
        <f t="shared" si="675"/>
        <v>1</v>
      </c>
      <c r="O5383" s="43" t="str">
        <f t="shared" si="676"/>
        <v>A: 0%</v>
      </c>
      <c r="P5383" s="45">
        <f t="shared" si="677"/>
        <v>3537938</v>
      </c>
      <c r="Q5383" s="45">
        <f>IF(L5383=1,F5383*INDEX(Asumsi!$B$5:$B$7,MATCH(I5383,Asumsi!$A$5:$A$7,0))-H5383,0)</f>
        <v>1061381.3999999999</v>
      </c>
      <c r="R5383" s="46">
        <f>MIN(G5383,INDEX(Asumsi!$C$5:$C$7,MATCH(I5383,Asumsi!$A$5:$A$7,0)))</f>
        <v>0</v>
      </c>
      <c r="S5383" s="43">
        <f t="shared" si="678"/>
        <v>0</v>
      </c>
      <c r="T5383" s="45">
        <f t="shared" si="679"/>
        <v>0</v>
      </c>
      <c r="U5383" s="45">
        <f>IF(L5383=1,F5383*INDEX(Asumsi!$B$5:$B$7,MATCH(I5383,Asumsi!$A$5:$A$7,0))-F5383*R5383,0)</f>
        <v>1061381.3999999999</v>
      </c>
      <c r="V5383" s="45">
        <f>IF(S5383=1,U5383*(1-Asumsi!$B$10),U5383)</f>
        <v>1061381.3999999999</v>
      </c>
    </row>
    <row r="5384" spans="1:22" x14ac:dyDescent="0.35">
      <c r="A5384" s="43">
        <v>13031</v>
      </c>
      <c r="B5384" s="43" t="s">
        <v>202</v>
      </c>
      <c r="C5384" s="43" t="s">
        <v>421</v>
      </c>
      <c r="D5384" s="44">
        <v>41247</v>
      </c>
      <c r="E5384" s="43">
        <v>34</v>
      </c>
      <c r="F5384" s="43">
        <v>420120</v>
      </c>
      <c r="G5384" s="43">
        <v>0.08</v>
      </c>
      <c r="H5384" s="43">
        <v>33610</v>
      </c>
      <c r="I5384" s="43" t="s">
        <v>76</v>
      </c>
      <c r="J5384" s="43" t="s">
        <v>145</v>
      </c>
      <c r="K5384" s="43">
        <f t="shared" si="672"/>
        <v>2012</v>
      </c>
      <c r="L5384" s="43">
        <f t="shared" si="673"/>
        <v>1</v>
      </c>
      <c r="M5384" s="43">
        <f t="shared" si="674"/>
        <v>0</v>
      </c>
      <c r="N5384" s="43">
        <f t="shared" si="675"/>
        <v>1</v>
      </c>
      <c r="O5384" s="43" t="str">
        <f t="shared" si="676"/>
        <v>D: 7%+</v>
      </c>
      <c r="P5384" s="45">
        <f t="shared" si="677"/>
        <v>386510</v>
      </c>
      <c r="Q5384" s="45">
        <f>IF(L5384=1,F5384*INDEX(Asumsi!$B$5:$B$7,MATCH(I5384,Asumsi!$A$5:$A$7,0))-H5384,0)</f>
        <v>92426</v>
      </c>
      <c r="R5384" s="46">
        <f>MIN(G5384,INDEX(Asumsi!$C$5:$C$7,MATCH(I5384,Asumsi!$A$5:$A$7,0)))</f>
        <v>0.05</v>
      </c>
      <c r="S5384" s="43">
        <f t="shared" si="678"/>
        <v>1</v>
      </c>
      <c r="T5384" s="45">
        <f t="shared" si="679"/>
        <v>12603.6</v>
      </c>
      <c r="U5384" s="45">
        <f>IF(L5384=1,F5384*INDEX(Asumsi!$B$5:$B$7,MATCH(I5384,Asumsi!$A$5:$A$7,0))-F5384*R5384,0)</f>
        <v>105030</v>
      </c>
      <c r="V5384" s="45">
        <f>IF(S5384=1,U5384*(1-Asumsi!$B$10),U5384)</f>
        <v>99778.5</v>
      </c>
    </row>
    <row r="5385" spans="1:22" x14ac:dyDescent="0.35">
      <c r="A5385" s="43">
        <v>13126</v>
      </c>
      <c r="B5385" s="43" t="s">
        <v>202</v>
      </c>
      <c r="C5385" s="43" t="s">
        <v>421</v>
      </c>
      <c r="D5385" s="44">
        <v>40835</v>
      </c>
      <c r="E5385" s="43">
        <v>43</v>
      </c>
      <c r="F5385" s="43">
        <v>48467080</v>
      </c>
      <c r="G5385" s="43">
        <v>7.0000000000000007E-2</v>
      </c>
      <c r="H5385" s="43">
        <v>3392696</v>
      </c>
      <c r="I5385" s="43" t="s">
        <v>77</v>
      </c>
      <c r="J5385" s="43" t="s">
        <v>139</v>
      </c>
      <c r="K5385" s="43">
        <f t="shared" si="672"/>
        <v>2011</v>
      </c>
      <c r="L5385" s="43">
        <f t="shared" si="673"/>
        <v>1</v>
      </c>
      <c r="M5385" s="43">
        <f t="shared" si="674"/>
        <v>0</v>
      </c>
      <c r="N5385" s="43">
        <f t="shared" si="675"/>
        <v>1</v>
      </c>
      <c r="O5385" s="43" t="str">
        <f t="shared" si="676"/>
        <v>D: 7%+</v>
      </c>
      <c r="P5385" s="45">
        <f t="shared" si="677"/>
        <v>45074384</v>
      </c>
      <c r="Q5385" s="45">
        <f>IF(L5385=1,F5385*INDEX(Asumsi!$B$5:$B$7,MATCH(I5385,Asumsi!$A$5:$A$7,0))-H5385,0)</f>
        <v>11147428</v>
      </c>
      <c r="R5385" s="46">
        <f>MIN(G5385,INDEX(Asumsi!$C$5:$C$7,MATCH(I5385,Asumsi!$A$5:$A$7,0)))</f>
        <v>0.05</v>
      </c>
      <c r="S5385" s="43">
        <f t="shared" si="678"/>
        <v>1</v>
      </c>
      <c r="T5385" s="45">
        <f t="shared" si="679"/>
        <v>969341.60000000021</v>
      </c>
      <c r="U5385" s="45">
        <f>IF(L5385=1,F5385*INDEX(Asumsi!$B$5:$B$7,MATCH(I5385,Asumsi!$A$5:$A$7,0))-F5385*R5385,0)</f>
        <v>12116770</v>
      </c>
      <c r="V5385" s="45">
        <f>IF(S5385=1,U5385*(1-Asumsi!$B$10),U5385)</f>
        <v>11510931.5</v>
      </c>
    </row>
    <row r="5386" spans="1:22" x14ac:dyDescent="0.35">
      <c r="A5386" s="43">
        <v>13282</v>
      </c>
      <c r="B5386" s="43" t="s">
        <v>202</v>
      </c>
      <c r="C5386" s="43" t="s">
        <v>421</v>
      </c>
      <c r="D5386" s="44">
        <v>41038</v>
      </c>
      <c r="E5386" s="43">
        <v>22</v>
      </c>
      <c r="F5386" s="43">
        <v>1527700</v>
      </c>
      <c r="G5386" s="43">
        <v>0.09</v>
      </c>
      <c r="H5386" s="43">
        <v>137493</v>
      </c>
      <c r="I5386" s="43" t="s">
        <v>77</v>
      </c>
      <c r="J5386" s="43" t="s">
        <v>142</v>
      </c>
      <c r="K5386" s="43">
        <f t="shared" si="672"/>
        <v>2012</v>
      </c>
      <c r="L5386" s="43">
        <f t="shared" si="673"/>
        <v>1</v>
      </c>
      <c r="M5386" s="43">
        <f t="shared" si="674"/>
        <v>0</v>
      </c>
      <c r="N5386" s="43">
        <f t="shared" si="675"/>
        <v>1</v>
      </c>
      <c r="O5386" s="43" t="str">
        <f t="shared" si="676"/>
        <v>D: 7%+</v>
      </c>
      <c r="P5386" s="45">
        <f t="shared" si="677"/>
        <v>1390207</v>
      </c>
      <c r="Q5386" s="45">
        <f>IF(L5386=1,F5386*INDEX(Asumsi!$B$5:$B$7,MATCH(I5386,Asumsi!$A$5:$A$7,0))-H5386,0)</f>
        <v>320817</v>
      </c>
      <c r="R5386" s="46">
        <f>MIN(G5386,INDEX(Asumsi!$C$5:$C$7,MATCH(I5386,Asumsi!$A$5:$A$7,0)))</f>
        <v>0.05</v>
      </c>
      <c r="S5386" s="43">
        <f t="shared" si="678"/>
        <v>1</v>
      </c>
      <c r="T5386" s="45">
        <f t="shared" si="679"/>
        <v>61107.999999999993</v>
      </c>
      <c r="U5386" s="45">
        <f>IF(L5386=1,F5386*INDEX(Asumsi!$B$5:$B$7,MATCH(I5386,Asumsi!$A$5:$A$7,0))-F5386*R5386,0)</f>
        <v>381925</v>
      </c>
      <c r="V5386" s="45">
        <f>IF(S5386=1,U5386*(1-Asumsi!$B$10),U5386)</f>
        <v>362828.75</v>
      </c>
    </row>
    <row r="5387" spans="1:22" x14ac:dyDescent="0.35">
      <c r="A5387" s="43">
        <v>13825</v>
      </c>
      <c r="B5387" s="43" t="s">
        <v>202</v>
      </c>
      <c r="C5387" s="43" t="s">
        <v>421</v>
      </c>
      <c r="D5387" s="44">
        <v>39893</v>
      </c>
      <c r="E5387" s="43">
        <v>30</v>
      </c>
      <c r="F5387" s="43">
        <v>373580</v>
      </c>
      <c r="G5387" s="43">
        <v>0.09</v>
      </c>
      <c r="H5387" s="43">
        <v>33622</v>
      </c>
      <c r="I5387" s="43" t="s">
        <v>76</v>
      </c>
      <c r="J5387" s="43" t="s">
        <v>145</v>
      </c>
      <c r="K5387" s="43">
        <f t="shared" si="672"/>
        <v>2009</v>
      </c>
      <c r="L5387" s="43">
        <f t="shared" si="673"/>
        <v>1</v>
      </c>
      <c r="M5387" s="43">
        <f t="shared" si="674"/>
        <v>0</v>
      </c>
      <c r="N5387" s="43">
        <f t="shared" si="675"/>
        <v>1</v>
      </c>
      <c r="O5387" s="43" t="str">
        <f t="shared" si="676"/>
        <v>D: 7%+</v>
      </c>
      <c r="P5387" s="45">
        <f t="shared" si="677"/>
        <v>339958</v>
      </c>
      <c r="Q5387" s="45">
        <f>IF(L5387=1,F5387*INDEX(Asumsi!$B$5:$B$7,MATCH(I5387,Asumsi!$A$5:$A$7,0))-H5387,0)</f>
        <v>78452</v>
      </c>
      <c r="R5387" s="46">
        <f>MIN(G5387,INDEX(Asumsi!$C$5:$C$7,MATCH(I5387,Asumsi!$A$5:$A$7,0)))</f>
        <v>0.05</v>
      </c>
      <c r="S5387" s="43">
        <f t="shared" si="678"/>
        <v>1</v>
      </c>
      <c r="T5387" s="45">
        <f t="shared" si="679"/>
        <v>14943.199999999997</v>
      </c>
      <c r="U5387" s="45">
        <f>IF(L5387=1,F5387*INDEX(Asumsi!$B$5:$B$7,MATCH(I5387,Asumsi!$A$5:$A$7,0))-F5387*R5387,0)</f>
        <v>93395</v>
      </c>
      <c r="V5387" s="45">
        <f>IF(S5387=1,U5387*(1-Asumsi!$B$10),U5387)</f>
        <v>88725.25</v>
      </c>
    </row>
    <row r="5388" spans="1:22" x14ac:dyDescent="0.35">
      <c r="A5388" s="43">
        <v>14212</v>
      </c>
      <c r="B5388" s="43" t="s">
        <v>202</v>
      </c>
      <c r="C5388" s="43" t="s">
        <v>421</v>
      </c>
      <c r="D5388" s="44">
        <v>40955</v>
      </c>
      <c r="E5388" s="43">
        <v>4</v>
      </c>
      <c r="F5388" s="43">
        <v>62360</v>
      </c>
      <c r="G5388" s="43">
        <v>0</v>
      </c>
      <c r="H5388" s="43">
        <v>0</v>
      </c>
      <c r="I5388" s="43" t="s">
        <v>75</v>
      </c>
      <c r="J5388" s="43" t="s">
        <v>144</v>
      </c>
      <c r="K5388" s="43">
        <f t="shared" si="672"/>
        <v>2012</v>
      </c>
      <c r="L5388" s="43">
        <f t="shared" si="673"/>
        <v>1</v>
      </c>
      <c r="M5388" s="43">
        <f t="shared" si="674"/>
        <v>0</v>
      </c>
      <c r="N5388" s="43">
        <f t="shared" si="675"/>
        <v>1</v>
      </c>
      <c r="O5388" s="43" t="str">
        <f t="shared" si="676"/>
        <v>A: 0%</v>
      </c>
      <c r="P5388" s="45">
        <f t="shared" si="677"/>
        <v>62360</v>
      </c>
      <c r="Q5388" s="45">
        <f>IF(L5388=1,F5388*INDEX(Asumsi!$B$5:$B$7,MATCH(I5388,Asumsi!$A$5:$A$7,0))-H5388,0)</f>
        <v>18708</v>
      </c>
      <c r="R5388" s="46">
        <f>MIN(G5388,INDEX(Asumsi!$C$5:$C$7,MATCH(I5388,Asumsi!$A$5:$A$7,0)))</f>
        <v>0</v>
      </c>
      <c r="S5388" s="43">
        <f t="shared" si="678"/>
        <v>0</v>
      </c>
      <c r="T5388" s="45">
        <f t="shared" si="679"/>
        <v>0</v>
      </c>
      <c r="U5388" s="45">
        <f>IF(L5388=1,F5388*INDEX(Asumsi!$B$5:$B$7,MATCH(I5388,Asumsi!$A$5:$A$7,0))-F5388*R5388,0)</f>
        <v>18708</v>
      </c>
      <c r="V5388" s="45">
        <f>IF(S5388=1,U5388*(1-Asumsi!$B$10),U5388)</f>
        <v>18708</v>
      </c>
    </row>
    <row r="5389" spans="1:22" x14ac:dyDescent="0.35">
      <c r="A5389" s="43">
        <v>14789</v>
      </c>
      <c r="B5389" s="43" t="s">
        <v>202</v>
      </c>
      <c r="C5389" s="43" t="s">
        <v>421</v>
      </c>
      <c r="D5389" s="44">
        <v>40511</v>
      </c>
      <c r="E5389" s="43">
        <v>37</v>
      </c>
      <c r="F5389" s="43">
        <v>876140</v>
      </c>
      <c r="G5389" s="43">
        <v>0</v>
      </c>
      <c r="H5389" s="43">
        <v>0</v>
      </c>
      <c r="I5389" s="43" t="s">
        <v>76</v>
      </c>
      <c r="J5389" s="43" t="s">
        <v>141</v>
      </c>
      <c r="K5389" s="43">
        <f t="shared" si="672"/>
        <v>2010</v>
      </c>
      <c r="L5389" s="43">
        <f t="shared" si="673"/>
        <v>1</v>
      </c>
      <c r="M5389" s="43">
        <f t="shared" si="674"/>
        <v>0</v>
      </c>
      <c r="N5389" s="43">
        <f t="shared" si="675"/>
        <v>1</v>
      </c>
      <c r="O5389" s="43" t="str">
        <f t="shared" si="676"/>
        <v>A: 0%</v>
      </c>
      <c r="P5389" s="45">
        <f t="shared" si="677"/>
        <v>876140</v>
      </c>
      <c r="Q5389" s="45">
        <f>IF(L5389=1,F5389*INDEX(Asumsi!$B$5:$B$7,MATCH(I5389,Asumsi!$A$5:$A$7,0))-H5389,0)</f>
        <v>262842</v>
      </c>
      <c r="R5389" s="46">
        <f>MIN(G5389,INDEX(Asumsi!$C$5:$C$7,MATCH(I5389,Asumsi!$A$5:$A$7,0)))</f>
        <v>0</v>
      </c>
      <c r="S5389" s="43">
        <f t="shared" si="678"/>
        <v>0</v>
      </c>
      <c r="T5389" s="45">
        <f t="shared" si="679"/>
        <v>0</v>
      </c>
      <c r="U5389" s="45">
        <f>IF(L5389=1,F5389*INDEX(Asumsi!$B$5:$B$7,MATCH(I5389,Asumsi!$A$5:$A$7,0))-F5389*R5389,0)</f>
        <v>262842</v>
      </c>
      <c r="V5389" s="45">
        <f>IF(S5389=1,U5389*(1-Asumsi!$B$10),U5389)</f>
        <v>262842</v>
      </c>
    </row>
    <row r="5390" spans="1:22" x14ac:dyDescent="0.35">
      <c r="A5390" s="43">
        <v>15782</v>
      </c>
      <c r="B5390" s="43" t="s">
        <v>202</v>
      </c>
      <c r="C5390" s="43" t="s">
        <v>422</v>
      </c>
      <c r="D5390" s="44">
        <v>40998</v>
      </c>
      <c r="E5390" s="43">
        <v>35</v>
      </c>
      <c r="F5390" s="43">
        <v>4679280</v>
      </c>
      <c r="G5390" s="43">
        <v>0.1</v>
      </c>
      <c r="H5390" s="43">
        <v>467928</v>
      </c>
      <c r="I5390" s="43" t="s">
        <v>75</v>
      </c>
      <c r="J5390" s="43" t="s">
        <v>136</v>
      </c>
      <c r="K5390" s="43">
        <f t="shared" si="672"/>
        <v>2012</v>
      </c>
      <c r="L5390" s="43">
        <f t="shared" si="673"/>
        <v>1</v>
      </c>
      <c r="M5390" s="43">
        <f t="shared" si="674"/>
        <v>0</v>
      </c>
      <c r="N5390" s="43">
        <f t="shared" si="675"/>
        <v>1</v>
      </c>
      <c r="O5390" s="43" t="str">
        <f t="shared" si="676"/>
        <v>D: 7%+</v>
      </c>
      <c r="P5390" s="45">
        <f t="shared" si="677"/>
        <v>4211352</v>
      </c>
      <c r="Q5390" s="45">
        <f>IF(L5390=1,F5390*INDEX(Asumsi!$B$5:$B$7,MATCH(I5390,Asumsi!$A$5:$A$7,0))-H5390,0)</f>
        <v>935856</v>
      </c>
      <c r="R5390" s="46">
        <f>MIN(G5390,INDEX(Asumsi!$C$5:$C$7,MATCH(I5390,Asumsi!$A$5:$A$7,0)))</f>
        <v>0.03</v>
      </c>
      <c r="S5390" s="43">
        <f t="shared" si="678"/>
        <v>1</v>
      </c>
      <c r="T5390" s="45">
        <f t="shared" si="679"/>
        <v>327549.60000000003</v>
      </c>
      <c r="U5390" s="45">
        <f>IF(L5390=1,F5390*INDEX(Asumsi!$B$5:$B$7,MATCH(I5390,Asumsi!$A$5:$A$7,0))-F5390*R5390,0)</f>
        <v>1263405.6000000001</v>
      </c>
      <c r="V5390" s="45">
        <f>IF(S5390=1,U5390*(1-Asumsi!$B$10),U5390)</f>
        <v>1200235.32</v>
      </c>
    </row>
    <row r="5391" spans="1:22" x14ac:dyDescent="0.35">
      <c r="A5391" s="43">
        <v>16132</v>
      </c>
      <c r="B5391" s="43" t="s">
        <v>202</v>
      </c>
      <c r="C5391" s="43" t="s">
        <v>422</v>
      </c>
      <c r="D5391" s="44">
        <v>41209</v>
      </c>
      <c r="E5391" s="43">
        <v>26</v>
      </c>
      <c r="F5391" s="43">
        <v>1039920</v>
      </c>
      <c r="G5391" s="43">
        <v>7.0000000000000007E-2</v>
      </c>
      <c r="H5391" s="43">
        <v>72794</v>
      </c>
      <c r="I5391" s="43" t="s">
        <v>76</v>
      </c>
      <c r="J5391" s="43" t="s">
        <v>138</v>
      </c>
      <c r="K5391" s="43">
        <f t="shared" si="672"/>
        <v>2012</v>
      </c>
      <c r="L5391" s="43">
        <f t="shared" si="673"/>
        <v>1</v>
      </c>
      <c r="M5391" s="43">
        <f t="shared" si="674"/>
        <v>0</v>
      </c>
      <c r="N5391" s="43">
        <f t="shared" si="675"/>
        <v>1</v>
      </c>
      <c r="O5391" s="43" t="str">
        <f t="shared" si="676"/>
        <v>D: 7%+</v>
      </c>
      <c r="P5391" s="45">
        <f t="shared" si="677"/>
        <v>967126</v>
      </c>
      <c r="Q5391" s="45">
        <f>IF(L5391=1,F5391*INDEX(Asumsi!$B$5:$B$7,MATCH(I5391,Asumsi!$A$5:$A$7,0))-H5391,0)</f>
        <v>239182</v>
      </c>
      <c r="R5391" s="46">
        <f>MIN(G5391,INDEX(Asumsi!$C$5:$C$7,MATCH(I5391,Asumsi!$A$5:$A$7,0)))</f>
        <v>0.05</v>
      </c>
      <c r="S5391" s="43">
        <f t="shared" si="678"/>
        <v>1</v>
      </c>
      <c r="T5391" s="45">
        <f t="shared" si="679"/>
        <v>20798.400000000005</v>
      </c>
      <c r="U5391" s="45">
        <f>IF(L5391=1,F5391*INDEX(Asumsi!$B$5:$B$7,MATCH(I5391,Asumsi!$A$5:$A$7,0))-F5391*R5391,0)</f>
        <v>259980</v>
      </c>
      <c r="V5391" s="45">
        <f>IF(S5391=1,U5391*(1-Asumsi!$B$10),U5391)</f>
        <v>246981</v>
      </c>
    </row>
    <row r="5392" spans="1:22" x14ac:dyDescent="0.35">
      <c r="A5392" s="43">
        <v>17251</v>
      </c>
      <c r="B5392" s="43" t="s">
        <v>202</v>
      </c>
      <c r="C5392" s="43" t="s">
        <v>417</v>
      </c>
      <c r="D5392" s="44">
        <v>40113</v>
      </c>
      <c r="E5392" s="43">
        <v>26</v>
      </c>
      <c r="F5392" s="43">
        <v>5902876</v>
      </c>
      <c r="G5392" s="43">
        <v>0</v>
      </c>
      <c r="H5392" s="43">
        <v>0</v>
      </c>
      <c r="I5392" s="43" t="s">
        <v>77</v>
      </c>
      <c r="J5392" s="43" t="s">
        <v>137</v>
      </c>
      <c r="K5392" s="43">
        <f t="shared" si="672"/>
        <v>2009</v>
      </c>
      <c r="L5392" s="43">
        <f t="shared" si="673"/>
        <v>1</v>
      </c>
      <c r="M5392" s="43">
        <f t="shared" si="674"/>
        <v>0</v>
      </c>
      <c r="N5392" s="43">
        <f t="shared" si="675"/>
        <v>1</v>
      </c>
      <c r="O5392" s="43" t="str">
        <f t="shared" si="676"/>
        <v>A: 0%</v>
      </c>
      <c r="P5392" s="45">
        <f t="shared" si="677"/>
        <v>5902876</v>
      </c>
      <c r="Q5392" s="45">
        <f>IF(L5392=1,F5392*INDEX(Asumsi!$B$5:$B$7,MATCH(I5392,Asumsi!$A$5:$A$7,0))-H5392,0)</f>
        <v>1770862.8</v>
      </c>
      <c r="R5392" s="46">
        <f>MIN(G5392,INDEX(Asumsi!$C$5:$C$7,MATCH(I5392,Asumsi!$A$5:$A$7,0)))</f>
        <v>0</v>
      </c>
      <c r="S5392" s="43">
        <f t="shared" si="678"/>
        <v>0</v>
      </c>
      <c r="T5392" s="45">
        <f t="shared" si="679"/>
        <v>0</v>
      </c>
      <c r="U5392" s="45">
        <f>IF(L5392=1,F5392*INDEX(Asumsi!$B$5:$B$7,MATCH(I5392,Asumsi!$A$5:$A$7,0))-F5392*R5392,0)</f>
        <v>1770862.8</v>
      </c>
      <c r="V5392" s="45">
        <f>IF(S5392=1,U5392*(1-Asumsi!$B$10),U5392)</f>
        <v>1770862.8</v>
      </c>
    </row>
    <row r="5393" spans="1:22" x14ac:dyDescent="0.35">
      <c r="A5393" s="43">
        <v>17253</v>
      </c>
      <c r="B5393" s="43" t="s">
        <v>202</v>
      </c>
      <c r="C5393" s="43" t="s">
        <v>421</v>
      </c>
      <c r="D5393" s="44">
        <v>40772</v>
      </c>
      <c r="E5393" s="43">
        <v>13</v>
      </c>
      <c r="F5393" s="43">
        <v>100380</v>
      </c>
      <c r="G5393" s="43">
        <v>0.08</v>
      </c>
      <c r="H5393" s="43">
        <v>8030</v>
      </c>
      <c r="I5393" s="43" t="s">
        <v>76</v>
      </c>
      <c r="J5393" s="43" t="s">
        <v>138</v>
      </c>
      <c r="K5393" s="43">
        <f t="shared" si="672"/>
        <v>2011</v>
      </c>
      <c r="L5393" s="43">
        <f t="shared" si="673"/>
        <v>1</v>
      </c>
      <c r="M5393" s="43">
        <f t="shared" si="674"/>
        <v>0</v>
      </c>
      <c r="N5393" s="43">
        <f t="shared" si="675"/>
        <v>1</v>
      </c>
      <c r="O5393" s="43" t="str">
        <f t="shared" si="676"/>
        <v>D: 7%+</v>
      </c>
      <c r="P5393" s="45">
        <f t="shared" si="677"/>
        <v>92350</v>
      </c>
      <c r="Q5393" s="45">
        <f>IF(L5393=1,F5393*INDEX(Asumsi!$B$5:$B$7,MATCH(I5393,Asumsi!$A$5:$A$7,0))-H5393,0)</f>
        <v>22084</v>
      </c>
      <c r="R5393" s="46">
        <f>MIN(G5393,INDEX(Asumsi!$C$5:$C$7,MATCH(I5393,Asumsi!$A$5:$A$7,0)))</f>
        <v>0.05</v>
      </c>
      <c r="S5393" s="43">
        <f t="shared" si="678"/>
        <v>1</v>
      </c>
      <c r="T5393" s="45">
        <f t="shared" si="679"/>
        <v>3011.4</v>
      </c>
      <c r="U5393" s="45">
        <f>IF(L5393=1,F5393*INDEX(Asumsi!$B$5:$B$7,MATCH(I5393,Asumsi!$A$5:$A$7,0))-F5393*R5393,0)</f>
        <v>25095</v>
      </c>
      <c r="V5393" s="45">
        <f>IF(S5393=1,U5393*(1-Asumsi!$B$10),U5393)</f>
        <v>23840.25</v>
      </c>
    </row>
    <row r="5394" spans="1:22" x14ac:dyDescent="0.35">
      <c r="A5394" s="43">
        <v>17287</v>
      </c>
      <c r="B5394" s="43" t="s">
        <v>202</v>
      </c>
      <c r="C5394" s="43" t="s">
        <v>419</v>
      </c>
      <c r="D5394" s="44">
        <v>40638</v>
      </c>
      <c r="E5394" s="43">
        <v>38</v>
      </c>
      <c r="F5394" s="43">
        <v>11586920</v>
      </c>
      <c r="G5394" s="43">
        <v>0.01</v>
      </c>
      <c r="H5394" s="43">
        <v>115869</v>
      </c>
      <c r="I5394" s="43" t="s">
        <v>77</v>
      </c>
      <c r="J5394" s="43" t="s">
        <v>134</v>
      </c>
      <c r="K5394" s="43">
        <f t="shared" si="672"/>
        <v>2011</v>
      </c>
      <c r="L5394" s="43">
        <f t="shared" si="673"/>
        <v>1</v>
      </c>
      <c r="M5394" s="43">
        <f t="shared" si="674"/>
        <v>0</v>
      </c>
      <c r="N5394" s="43">
        <f t="shared" si="675"/>
        <v>1</v>
      </c>
      <c r="O5394" s="43" t="str">
        <f t="shared" si="676"/>
        <v>B: 1-3%</v>
      </c>
      <c r="P5394" s="45">
        <f t="shared" si="677"/>
        <v>11471051</v>
      </c>
      <c r="Q5394" s="45">
        <f>IF(L5394=1,F5394*INDEX(Asumsi!$B$5:$B$7,MATCH(I5394,Asumsi!$A$5:$A$7,0))-H5394,0)</f>
        <v>3360207</v>
      </c>
      <c r="R5394" s="46">
        <f>MIN(G5394,INDEX(Asumsi!$C$5:$C$7,MATCH(I5394,Asumsi!$A$5:$A$7,0)))</f>
        <v>0.01</v>
      </c>
      <c r="S5394" s="43">
        <f t="shared" si="678"/>
        <v>0</v>
      </c>
      <c r="T5394" s="45">
        <f t="shared" si="679"/>
        <v>0</v>
      </c>
      <c r="U5394" s="45">
        <f>IF(L5394=1,F5394*INDEX(Asumsi!$B$5:$B$7,MATCH(I5394,Asumsi!$A$5:$A$7,0))-F5394*R5394,0)</f>
        <v>3360206.8</v>
      </c>
      <c r="V5394" s="45">
        <f>IF(S5394=1,U5394*(1-Asumsi!$B$10),U5394)</f>
        <v>3360206.8</v>
      </c>
    </row>
    <row r="5395" spans="1:22" x14ac:dyDescent="0.35">
      <c r="A5395" s="43">
        <v>18279</v>
      </c>
      <c r="B5395" s="43" t="s">
        <v>202</v>
      </c>
      <c r="C5395" s="43" t="s">
        <v>420</v>
      </c>
      <c r="D5395" s="44">
        <v>39870</v>
      </c>
      <c r="E5395" s="43">
        <v>22</v>
      </c>
      <c r="F5395" s="43">
        <v>368700</v>
      </c>
      <c r="G5395" s="43">
        <v>7.0000000000000007E-2</v>
      </c>
      <c r="H5395" s="43">
        <v>25809</v>
      </c>
      <c r="I5395" s="43" t="s">
        <v>77</v>
      </c>
      <c r="J5395" s="43" t="s">
        <v>142</v>
      </c>
      <c r="K5395" s="43">
        <f t="shared" si="672"/>
        <v>2009</v>
      </c>
      <c r="L5395" s="43">
        <f t="shared" si="673"/>
        <v>1</v>
      </c>
      <c r="M5395" s="43">
        <f t="shared" si="674"/>
        <v>0</v>
      </c>
      <c r="N5395" s="43">
        <f t="shared" si="675"/>
        <v>1</v>
      </c>
      <c r="O5395" s="43" t="str">
        <f t="shared" si="676"/>
        <v>D: 7%+</v>
      </c>
      <c r="P5395" s="45">
        <f t="shared" si="677"/>
        <v>342891</v>
      </c>
      <c r="Q5395" s="45">
        <f>IF(L5395=1,F5395*INDEX(Asumsi!$B$5:$B$7,MATCH(I5395,Asumsi!$A$5:$A$7,0))-H5395,0)</f>
        <v>84801</v>
      </c>
      <c r="R5395" s="46">
        <f>MIN(G5395,INDEX(Asumsi!$C$5:$C$7,MATCH(I5395,Asumsi!$A$5:$A$7,0)))</f>
        <v>0.05</v>
      </c>
      <c r="S5395" s="43">
        <f t="shared" si="678"/>
        <v>1</v>
      </c>
      <c r="T5395" s="45">
        <f t="shared" si="679"/>
        <v>7374.0000000000018</v>
      </c>
      <c r="U5395" s="45">
        <f>IF(L5395=1,F5395*INDEX(Asumsi!$B$5:$B$7,MATCH(I5395,Asumsi!$A$5:$A$7,0))-F5395*R5395,0)</f>
        <v>92175</v>
      </c>
      <c r="V5395" s="45">
        <f>IF(S5395=1,U5395*(1-Asumsi!$B$10),U5395)</f>
        <v>87566.25</v>
      </c>
    </row>
    <row r="5396" spans="1:22" x14ac:dyDescent="0.35">
      <c r="A5396" s="43">
        <v>18503</v>
      </c>
      <c r="B5396" s="43" t="s">
        <v>202</v>
      </c>
      <c r="C5396" s="43" t="s">
        <v>420</v>
      </c>
      <c r="D5396" s="44">
        <v>40668</v>
      </c>
      <c r="E5396" s="43">
        <v>46</v>
      </c>
      <c r="F5396" s="43">
        <v>13275260</v>
      </c>
      <c r="G5396" s="43">
        <v>0.03</v>
      </c>
      <c r="H5396" s="43">
        <v>398258</v>
      </c>
      <c r="I5396" s="43" t="s">
        <v>77</v>
      </c>
      <c r="J5396" s="43" t="s">
        <v>134</v>
      </c>
      <c r="K5396" s="43">
        <f t="shared" si="672"/>
        <v>2011</v>
      </c>
      <c r="L5396" s="43">
        <f t="shared" si="673"/>
        <v>1</v>
      </c>
      <c r="M5396" s="43">
        <f t="shared" si="674"/>
        <v>0</v>
      </c>
      <c r="N5396" s="43">
        <f t="shared" si="675"/>
        <v>1</v>
      </c>
      <c r="O5396" s="43" t="str">
        <f t="shared" si="676"/>
        <v>B: 1-3%</v>
      </c>
      <c r="P5396" s="45">
        <f t="shared" si="677"/>
        <v>12877002</v>
      </c>
      <c r="Q5396" s="45">
        <f>IF(L5396=1,F5396*INDEX(Asumsi!$B$5:$B$7,MATCH(I5396,Asumsi!$A$5:$A$7,0))-H5396,0)</f>
        <v>3584320</v>
      </c>
      <c r="R5396" s="46">
        <f>MIN(G5396,INDEX(Asumsi!$C$5:$C$7,MATCH(I5396,Asumsi!$A$5:$A$7,0)))</f>
        <v>0.03</v>
      </c>
      <c r="S5396" s="43">
        <f t="shared" si="678"/>
        <v>0</v>
      </c>
      <c r="T5396" s="45">
        <f t="shared" si="679"/>
        <v>0</v>
      </c>
      <c r="U5396" s="45">
        <f>IF(L5396=1,F5396*INDEX(Asumsi!$B$5:$B$7,MATCH(I5396,Asumsi!$A$5:$A$7,0))-F5396*R5396,0)</f>
        <v>3584320.2</v>
      </c>
      <c r="V5396" s="45">
        <f>IF(S5396=1,U5396*(1-Asumsi!$B$10),U5396)</f>
        <v>3584320.2</v>
      </c>
    </row>
    <row r="5397" spans="1:22" x14ac:dyDescent="0.35">
      <c r="A5397" s="43">
        <v>18689</v>
      </c>
      <c r="B5397" s="43" t="s">
        <v>209</v>
      </c>
      <c r="C5397" s="43" t="s">
        <v>422</v>
      </c>
      <c r="D5397" s="44">
        <v>40171</v>
      </c>
      <c r="E5397" s="43">
        <v>38</v>
      </c>
      <c r="F5397" s="43">
        <v>562340</v>
      </c>
      <c r="G5397" s="43">
        <v>0.01</v>
      </c>
      <c r="H5397" s="43">
        <v>5623</v>
      </c>
      <c r="I5397" s="43" t="s">
        <v>76</v>
      </c>
      <c r="J5397" s="43" t="s">
        <v>138</v>
      </c>
      <c r="K5397" s="43">
        <f t="shared" si="672"/>
        <v>2009</v>
      </c>
      <c r="L5397" s="43">
        <f t="shared" si="673"/>
        <v>0</v>
      </c>
      <c r="M5397" s="43">
        <f t="shared" si="674"/>
        <v>1</v>
      </c>
      <c r="N5397" s="43">
        <f t="shared" si="675"/>
        <v>1</v>
      </c>
      <c r="O5397" s="43" t="str">
        <f t="shared" si="676"/>
        <v>B: 1-3%</v>
      </c>
      <c r="P5397" s="45">
        <f t="shared" si="677"/>
        <v>0</v>
      </c>
      <c r="Q5397" s="45">
        <f>IF(L5397=1,F5397*INDEX(Asumsi!$B$5:$B$7,MATCH(I5397,Asumsi!$A$5:$A$7,0))-H5397,0)</f>
        <v>0</v>
      </c>
      <c r="R5397" s="46">
        <f>MIN(G5397,INDEX(Asumsi!$C$5:$C$7,MATCH(I5397,Asumsi!$A$5:$A$7,0)))</f>
        <v>0.01</v>
      </c>
      <c r="S5397" s="43">
        <f t="shared" si="678"/>
        <v>0</v>
      </c>
      <c r="T5397" s="45">
        <f t="shared" si="679"/>
        <v>0</v>
      </c>
      <c r="U5397" s="45">
        <f>IF(L5397=1,F5397*INDEX(Asumsi!$B$5:$B$7,MATCH(I5397,Asumsi!$A$5:$A$7,0))-F5397*R5397,0)</f>
        <v>0</v>
      </c>
      <c r="V5397" s="45">
        <f>IF(S5397=1,U5397*(1-Asumsi!$B$10),U5397)</f>
        <v>0</v>
      </c>
    </row>
    <row r="5398" spans="1:22" x14ac:dyDescent="0.35">
      <c r="A5398" s="43">
        <v>18758</v>
      </c>
      <c r="B5398" s="43" t="s">
        <v>202</v>
      </c>
      <c r="C5398" s="43" t="s">
        <v>421</v>
      </c>
      <c r="D5398" s="44">
        <v>40288</v>
      </c>
      <c r="E5398" s="43">
        <v>20</v>
      </c>
      <c r="F5398" s="43">
        <v>4044360</v>
      </c>
      <c r="G5398" s="43">
        <v>0.09</v>
      </c>
      <c r="H5398" s="43">
        <v>363992</v>
      </c>
      <c r="I5398" s="43" t="s">
        <v>75</v>
      </c>
      <c r="J5398" s="43" t="s">
        <v>144</v>
      </c>
      <c r="K5398" s="43">
        <f t="shared" si="672"/>
        <v>2010</v>
      </c>
      <c r="L5398" s="43">
        <f t="shared" si="673"/>
        <v>1</v>
      </c>
      <c r="M5398" s="43">
        <f t="shared" si="674"/>
        <v>0</v>
      </c>
      <c r="N5398" s="43">
        <f t="shared" si="675"/>
        <v>1</v>
      </c>
      <c r="O5398" s="43" t="str">
        <f t="shared" si="676"/>
        <v>D: 7%+</v>
      </c>
      <c r="P5398" s="45">
        <f t="shared" si="677"/>
        <v>3680368</v>
      </c>
      <c r="Q5398" s="45">
        <f>IF(L5398=1,F5398*INDEX(Asumsi!$B$5:$B$7,MATCH(I5398,Asumsi!$A$5:$A$7,0))-H5398,0)</f>
        <v>849316</v>
      </c>
      <c r="R5398" s="46">
        <f>MIN(G5398,INDEX(Asumsi!$C$5:$C$7,MATCH(I5398,Asumsi!$A$5:$A$7,0)))</f>
        <v>0.03</v>
      </c>
      <c r="S5398" s="43">
        <f t="shared" si="678"/>
        <v>1</v>
      </c>
      <c r="T5398" s="45">
        <f t="shared" si="679"/>
        <v>242661.59999999998</v>
      </c>
      <c r="U5398" s="45">
        <f>IF(L5398=1,F5398*INDEX(Asumsi!$B$5:$B$7,MATCH(I5398,Asumsi!$A$5:$A$7,0))-F5398*R5398,0)</f>
        <v>1091977.2</v>
      </c>
      <c r="V5398" s="45">
        <f>IF(S5398=1,U5398*(1-Asumsi!$B$10),U5398)</f>
        <v>1037378.3399999999</v>
      </c>
    </row>
    <row r="5399" spans="1:22" x14ac:dyDescent="0.35">
      <c r="A5399" s="43">
        <v>19521</v>
      </c>
      <c r="B5399" s="43" t="s">
        <v>202</v>
      </c>
      <c r="C5399" s="43" t="s">
        <v>419</v>
      </c>
      <c r="D5399" s="44">
        <v>40140</v>
      </c>
      <c r="E5399" s="43">
        <v>9</v>
      </c>
      <c r="F5399" s="43">
        <v>702120</v>
      </c>
      <c r="G5399" s="43">
        <v>0.02</v>
      </c>
      <c r="H5399" s="43">
        <v>14042</v>
      </c>
      <c r="I5399" s="43" t="s">
        <v>76</v>
      </c>
      <c r="J5399" s="43" t="s">
        <v>140</v>
      </c>
      <c r="K5399" s="43">
        <f t="shared" si="672"/>
        <v>2009</v>
      </c>
      <c r="L5399" s="43">
        <f t="shared" si="673"/>
        <v>1</v>
      </c>
      <c r="M5399" s="43">
        <f t="shared" si="674"/>
        <v>0</v>
      </c>
      <c r="N5399" s="43">
        <f t="shared" si="675"/>
        <v>1</v>
      </c>
      <c r="O5399" s="43" t="str">
        <f t="shared" si="676"/>
        <v>B: 1-3%</v>
      </c>
      <c r="P5399" s="45">
        <f t="shared" si="677"/>
        <v>688078</v>
      </c>
      <c r="Q5399" s="45">
        <f>IF(L5399=1,F5399*INDEX(Asumsi!$B$5:$B$7,MATCH(I5399,Asumsi!$A$5:$A$7,0))-H5399,0)</f>
        <v>196594</v>
      </c>
      <c r="R5399" s="46">
        <f>MIN(G5399,INDEX(Asumsi!$C$5:$C$7,MATCH(I5399,Asumsi!$A$5:$A$7,0)))</f>
        <v>0.02</v>
      </c>
      <c r="S5399" s="43">
        <f t="shared" si="678"/>
        <v>0</v>
      </c>
      <c r="T5399" s="45">
        <f t="shared" si="679"/>
        <v>0</v>
      </c>
      <c r="U5399" s="45">
        <f>IF(L5399=1,F5399*INDEX(Asumsi!$B$5:$B$7,MATCH(I5399,Asumsi!$A$5:$A$7,0))-F5399*R5399,0)</f>
        <v>196593.6</v>
      </c>
      <c r="V5399" s="45">
        <f>IF(S5399=1,U5399*(1-Asumsi!$B$10),U5399)</f>
        <v>196593.6</v>
      </c>
    </row>
    <row r="5400" spans="1:22" x14ac:dyDescent="0.35">
      <c r="A5400" s="43">
        <v>20513</v>
      </c>
      <c r="B5400" s="43" t="s">
        <v>202</v>
      </c>
      <c r="C5400" s="43" t="s">
        <v>419</v>
      </c>
      <c r="D5400" s="44">
        <v>40001</v>
      </c>
      <c r="E5400" s="43">
        <v>13</v>
      </c>
      <c r="F5400" s="43">
        <v>84540</v>
      </c>
      <c r="G5400" s="43">
        <v>0.01</v>
      </c>
      <c r="H5400" s="43">
        <v>845</v>
      </c>
      <c r="I5400" s="43" t="s">
        <v>76</v>
      </c>
      <c r="J5400" s="43" t="s">
        <v>147</v>
      </c>
      <c r="K5400" s="43">
        <f t="shared" si="672"/>
        <v>2009</v>
      </c>
      <c r="L5400" s="43">
        <f t="shared" si="673"/>
        <v>1</v>
      </c>
      <c r="M5400" s="43">
        <f t="shared" si="674"/>
        <v>0</v>
      </c>
      <c r="N5400" s="43">
        <f t="shared" si="675"/>
        <v>1</v>
      </c>
      <c r="O5400" s="43" t="str">
        <f t="shared" si="676"/>
        <v>B: 1-3%</v>
      </c>
      <c r="P5400" s="45">
        <f t="shared" si="677"/>
        <v>83695</v>
      </c>
      <c r="Q5400" s="45">
        <f>IF(L5400=1,F5400*INDEX(Asumsi!$B$5:$B$7,MATCH(I5400,Asumsi!$A$5:$A$7,0))-H5400,0)</f>
        <v>24517</v>
      </c>
      <c r="R5400" s="46">
        <f>MIN(G5400,INDEX(Asumsi!$C$5:$C$7,MATCH(I5400,Asumsi!$A$5:$A$7,0)))</f>
        <v>0.01</v>
      </c>
      <c r="S5400" s="43">
        <f t="shared" si="678"/>
        <v>0</v>
      </c>
      <c r="T5400" s="45">
        <f t="shared" si="679"/>
        <v>0</v>
      </c>
      <c r="U5400" s="45">
        <f>IF(L5400=1,F5400*INDEX(Asumsi!$B$5:$B$7,MATCH(I5400,Asumsi!$A$5:$A$7,0))-F5400*R5400,0)</f>
        <v>24516.6</v>
      </c>
      <c r="V5400" s="45">
        <f>IF(S5400=1,U5400*(1-Asumsi!$B$10),U5400)</f>
        <v>24516.6</v>
      </c>
    </row>
    <row r="5401" spans="1:22" x14ac:dyDescent="0.35">
      <c r="A5401" s="43">
        <v>21253</v>
      </c>
      <c r="B5401" s="43" t="s">
        <v>202</v>
      </c>
      <c r="C5401" s="43" t="s">
        <v>421</v>
      </c>
      <c r="D5401" s="44">
        <v>41016</v>
      </c>
      <c r="E5401" s="43">
        <v>5</v>
      </c>
      <c r="F5401" s="43">
        <v>910160</v>
      </c>
      <c r="G5401" s="43">
        <v>0.04</v>
      </c>
      <c r="H5401" s="43">
        <v>36406</v>
      </c>
      <c r="I5401" s="43" t="s">
        <v>76</v>
      </c>
      <c r="J5401" s="43" t="s">
        <v>146</v>
      </c>
      <c r="K5401" s="43">
        <f t="shared" si="672"/>
        <v>2012</v>
      </c>
      <c r="L5401" s="43">
        <f t="shared" si="673"/>
        <v>1</v>
      </c>
      <c r="M5401" s="43">
        <f t="shared" si="674"/>
        <v>0</v>
      </c>
      <c r="N5401" s="43">
        <f t="shared" si="675"/>
        <v>1</v>
      </c>
      <c r="O5401" s="43" t="str">
        <f t="shared" si="676"/>
        <v>C: 4-6%</v>
      </c>
      <c r="P5401" s="45">
        <f t="shared" si="677"/>
        <v>873754</v>
      </c>
      <c r="Q5401" s="45">
        <f>IF(L5401=1,F5401*INDEX(Asumsi!$B$5:$B$7,MATCH(I5401,Asumsi!$A$5:$A$7,0))-H5401,0)</f>
        <v>236642</v>
      </c>
      <c r="R5401" s="46">
        <f>MIN(G5401,INDEX(Asumsi!$C$5:$C$7,MATCH(I5401,Asumsi!$A$5:$A$7,0)))</f>
        <v>0.04</v>
      </c>
      <c r="S5401" s="43">
        <f t="shared" si="678"/>
        <v>0</v>
      </c>
      <c r="T5401" s="45">
        <f t="shared" si="679"/>
        <v>0</v>
      </c>
      <c r="U5401" s="45">
        <f>IF(L5401=1,F5401*INDEX(Asumsi!$B$5:$B$7,MATCH(I5401,Asumsi!$A$5:$A$7,0))-F5401*R5401,0)</f>
        <v>236641.6</v>
      </c>
      <c r="V5401" s="45">
        <f>IF(S5401=1,U5401*(1-Asumsi!$B$10),U5401)</f>
        <v>236641.6</v>
      </c>
    </row>
    <row r="5402" spans="1:22" x14ac:dyDescent="0.35">
      <c r="A5402" s="43">
        <v>21735</v>
      </c>
      <c r="B5402" s="43" t="s">
        <v>202</v>
      </c>
      <c r="C5402" s="43" t="s">
        <v>421</v>
      </c>
      <c r="D5402" s="44">
        <v>40246</v>
      </c>
      <c r="E5402" s="43">
        <v>23</v>
      </c>
      <c r="F5402" s="43">
        <v>478980</v>
      </c>
      <c r="G5402" s="43">
        <v>0.04</v>
      </c>
      <c r="H5402" s="43">
        <v>19159</v>
      </c>
      <c r="I5402" s="43" t="s">
        <v>75</v>
      </c>
      <c r="J5402" s="43" t="s">
        <v>144</v>
      </c>
      <c r="K5402" s="43">
        <f t="shared" si="672"/>
        <v>2010</v>
      </c>
      <c r="L5402" s="43">
        <f t="shared" si="673"/>
        <v>1</v>
      </c>
      <c r="M5402" s="43">
        <f t="shared" si="674"/>
        <v>0</v>
      </c>
      <c r="N5402" s="43">
        <f t="shared" si="675"/>
        <v>1</v>
      </c>
      <c r="O5402" s="43" t="str">
        <f t="shared" si="676"/>
        <v>C: 4-6%</v>
      </c>
      <c r="P5402" s="45">
        <f t="shared" si="677"/>
        <v>459821</v>
      </c>
      <c r="Q5402" s="45">
        <f>IF(L5402=1,F5402*INDEX(Asumsi!$B$5:$B$7,MATCH(I5402,Asumsi!$A$5:$A$7,0))-H5402,0)</f>
        <v>124535</v>
      </c>
      <c r="R5402" s="46">
        <f>MIN(G5402,INDEX(Asumsi!$C$5:$C$7,MATCH(I5402,Asumsi!$A$5:$A$7,0)))</f>
        <v>0.03</v>
      </c>
      <c r="S5402" s="43">
        <f t="shared" si="678"/>
        <v>1</v>
      </c>
      <c r="T5402" s="45">
        <f t="shared" si="679"/>
        <v>4789.8000000000011</v>
      </c>
      <c r="U5402" s="45">
        <f>IF(L5402=1,F5402*INDEX(Asumsi!$B$5:$B$7,MATCH(I5402,Asumsi!$A$5:$A$7,0))-F5402*R5402,0)</f>
        <v>129324.6</v>
      </c>
      <c r="V5402" s="45">
        <f>IF(S5402=1,U5402*(1-Asumsi!$B$10),U5402)</f>
        <v>122858.37</v>
      </c>
    </row>
    <row r="5403" spans="1:22" x14ac:dyDescent="0.35">
      <c r="A5403" s="43">
        <v>22375</v>
      </c>
      <c r="B5403" s="43" t="s">
        <v>202</v>
      </c>
      <c r="C5403" s="43" t="s">
        <v>420</v>
      </c>
      <c r="D5403" s="44">
        <v>40640</v>
      </c>
      <c r="E5403" s="43">
        <v>43</v>
      </c>
      <c r="F5403" s="43">
        <v>1632220</v>
      </c>
      <c r="G5403" s="43">
        <v>0.04</v>
      </c>
      <c r="H5403" s="43">
        <v>65289</v>
      </c>
      <c r="I5403" s="43" t="s">
        <v>76</v>
      </c>
      <c r="J5403" s="43" t="s">
        <v>145</v>
      </c>
      <c r="K5403" s="43">
        <f t="shared" si="672"/>
        <v>2011</v>
      </c>
      <c r="L5403" s="43">
        <f t="shared" si="673"/>
        <v>1</v>
      </c>
      <c r="M5403" s="43">
        <f t="shared" si="674"/>
        <v>0</v>
      </c>
      <c r="N5403" s="43">
        <f t="shared" si="675"/>
        <v>1</v>
      </c>
      <c r="O5403" s="43" t="str">
        <f t="shared" si="676"/>
        <v>C: 4-6%</v>
      </c>
      <c r="P5403" s="45">
        <f t="shared" si="677"/>
        <v>1566931</v>
      </c>
      <c r="Q5403" s="45">
        <f>IF(L5403=1,F5403*INDEX(Asumsi!$B$5:$B$7,MATCH(I5403,Asumsi!$A$5:$A$7,0))-H5403,0)</f>
        <v>424377</v>
      </c>
      <c r="R5403" s="46">
        <f>MIN(G5403,INDEX(Asumsi!$C$5:$C$7,MATCH(I5403,Asumsi!$A$5:$A$7,0)))</f>
        <v>0.04</v>
      </c>
      <c r="S5403" s="43">
        <f t="shared" si="678"/>
        <v>0</v>
      </c>
      <c r="T5403" s="45">
        <f t="shared" si="679"/>
        <v>0</v>
      </c>
      <c r="U5403" s="45">
        <f>IF(L5403=1,F5403*INDEX(Asumsi!$B$5:$B$7,MATCH(I5403,Asumsi!$A$5:$A$7,0))-F5403*R5403,0)</f>
        <v>424377.2</v>
      </c>
      <c r="V5403" s="45">
        <f>IF(S5403=1,U5403*(1-Asumsi!$B$10),U5403)</f>
        <v>424377.2</v>
      </c>
    </row>
    <row r="5404" spans="1:22" x14ac:dyDescent="0.35">
      <c r="A5404" s="43">
        <v>22817</v>
      </c>
      <c r="B5404" s="43" t="s">
        <v>202</v>
      </c>
      <c r="C5404" s="43" t="s">
        <v>421</v>
      </c>
      <c r="D5404" s="44">
        <v>41234</v>
      </c>
      <c r="E5404" s="43">
        <v>27</v>
      </c>
      <c r="F5404" s="43">
        <v>13571720</v>
      </c>
      <c r="G5404" s="43">
        <v>0.05</v>
      </c>
      <c r="H5404" s="43">
        <v>678586</v>
      </c>
      <c r="I5404" s="43" t="s">
        <v>75</v>
      </c>
      <c r="J5404" s="43" t="s">
        <v>136</v>
      </c>
      <c r="K5404" s="43">
        <f t="shared" si="672"/>
        <v>2012</v>
      </c>
      <c r="L5404" s="43">
        <f t="shared" si="673"/>
        <v>1</v>
      </c>
      <c r="M5404" s="43">
        <f t="shared" si="674"/>
        <v>0</v>
      </c>
      <c r="N5404" s="43">
        <f t="shared" si="675"/>
        <v>1</v>
      </c>
      <c r="O5404" s="43" t="str">
        <f t="shared" si="676"/>
        <v>C: 4-6%</v>
      </c>
      <c r="P5404" s="45">
        <f t="shared" si="677"/>
        <v>12893134</v>
      </c>
      <c r="Q5404" s="45">
        <f>IF(L5404=1,F5404*INDEX(Asumsi!$B$5:$B$7,MATCH(I5404,Asumsi!$A$5:$A$7,0))-H5404,0)</f>
        <v>3392930</v>
      </c>
      <c r="R5404" s="46">
        <f>MIN(G5404,INDEX(Asumsi!$C$5:$C$7,MATCH(I5404,Asumsi!$A$5:$A$7,0)))</f>
        <v>0.03</v>
      </c>
      <c r="S5404" s="43">
        <f t="shared" si="678"/>
        <v>1</v>
      </c>
      <c r="T5404" s="45">
        <f t="shared" si="679"/>
        <v>271434.40000000008</v>
      </c>
      <c r="U5404" s="45">
        <f>IF(L5404=1,F5404*INDEX(Asumsi!$B$5:$B$7,MATCH(I5404,Asumsi!$A$5:$A$7,0))-F5404*R5404,0)</f>
        <v>3664364.4</v>
      </c>
      <c r="V5404" s="45">
        <f>IF(S5404=1,U5404*(1-Asumsi!$B$10),U5404)</f>
        <v>3481146.1799999997</v>
      </c>
    </row>
    <row r="5405" spans="1:22" x14ac:dyDescent="0.35">
      <c r="A5405" s="43">
        <v>23842</v>
      </c>
      <c r="B5405" s="43" t="s">
        <v>202</v>
      </c>
      <c r="C5405" s="43" t="s">
        <v>421</v>
      </c>
      <c r="D5405" s="44">
        <v>40438</v>
      </c>
      <c r="E5405" s="43">
        <v>20</v>
      </c>
      <c r="F5405" s="43">
        <v>254320</v>
      </c>
      <c r="G5405" s="43">
        <v>0.1</v>
      </c>
      <c r="H5405" s="43">
        <v>25432</v>
      </c>
      <c r="I5405" s="43" t="s">
        <v>76</v>
      </c>
      <c r="J5405" s="43" t="s">
        <v>145</v>
      </c>
      <c r="K5405" s="43">
        <f t="shared" si="672"/>
        <v>2010</v>
      </c>
      <c r="L5405" s="43">
        <f t="shared" si="673"/>
        <v>1</v>
      </c>
      <c r="M5405" s="43">
        <f t="shared" si="674"/>
        <v>0</v>
      </c>
      <c r="N5405" s="43">
        <f t="shared" si="675"/>
        <v>1</v>
      </c>
      <c r="O5405" s="43" t="str">
        <f t="shared" si="676"/>
        <v>D: 7%+</v>
      </c>
      <c r="P5405" s="45">
        <f t="shared" si="677"/>
        <v>228888</v>
      </c>
      <c r="Q5405" s="45">
        <f>IF(L5405=1,F5405*INDEX(Asumsi!$B$5:$B$7,MATCH(I5405,Asumsi!$A$5:$A$7,0))-H5405,0)</f>
        <v>50864</v>
      </c>
      <c r="R5405" s="46">
        <f>MIN(G5405,INDEX(Asumsi!$C$5:$C$7,MATCH(I5405,Asumsi!$A$5:$A$7,0)))</f>
        <v>0.05</v>
      </c>
      <c r="S5405" s="43">
        <f t="shared" si="678"/>
        <v>1</v>
      </c>
      <c r="T5405" s="45">
        <f t="shared" si="679"/>
        <v>12716</v>
      </c>
      <c r="U5405" s="45">
        <f>IF(L5405=1,F5405*INDEX(Asumsi!$B$5:$B$7,MATCH(I5405,Asumsi!$A$5:$A$7,0))-F5405*R5405,0)</f>
        <v>63580</v>
      </c>
      <c r="V5405" s="45">
        <f>IF(S5405=1,U5405*(1-Asumsi!$B$10),U5405)</f>
        <v>60401</v>
      </c>
    </row>
    <row r="5406" spans="1:22" x14ac:dyDescent="0.35">
      <c r="A5406" s="43">
        <v>23911</v>
      </c>
      <c r="B5406" s="43" t="s">
        <v>202</v>
      </c>
      <c r="C5406" s="43" t="s">
        <v>391</v>
      </c>
      <c r="D5406" s="44">
        <v>41061</v>
      </c>
      <c r="E5406" s="43">
        <v>21</v>
      </c>
      <c r="F5406" s="43">
        <v>5161340</v>
      </c>
      <c r="G5406" s="43">
        <v>0.1</v>
      </c>
      <c r="H5406" s="43">
        <v>516134</v>
      </c>
      <c r="I5406" s="43" t="s">
        <v>75</v>
      </c>
      <c r="J5406" s="43" t="s">
        <v>135</v>
      </c>
      <c r="K5406" s="43">
        <f t="shared" si="672"/>
        <v>2012</v>
      </c>
      <c r="L5406" s="43">
        <f t="shared" si="673"/>
        <v>1</v>
      </c>
      <c r="M5406" s="43">
        <f t="shared" si="674"/>
        <v>0</v>
      </c>
      <c r="N5406" s="43">
        <f t="shared" si="675"/>
        <v>1</v>
      </c>
      <c r="O5406" s="43" t="str">
        <f t="shared" si="676"/>
        <v>D: 7%+</v>
      </c>
      <c r="P5406" s="45">
        <f t="shared" si="677"/>
        <v>4645206</v>
      </c>
      <c r="Q5406" s="45">
        <f>IF(L5406=1,F5406*INDEX(Asumsi!$B$5:$B$7,MATCH(I5406,Asumsi!$A$5:$A$7,0))-H5406,0)</f>
        <v>1032268</v>
      </c>
      <c r="R5406" s="46">
        <f>MIN(G5406,INDEX(Asumsi!$C$5:$C$7,MATCH(I5406,Asumsi!$A$5:$A$7,0)))</f>
        <v>0.03</v>
      </c>
      <c r="S5406" s="43">
        <f t="shared" si="678"/>
        <v>1</v>
      </c>
      <c r="T5406" s="45">
        <f t="shared" si="679"/>
        <v>361293.80000000005</v>
      </c>
      <c r="U5406" s="45">
        <f>IF(L5406=1,F5406*INDEX(Asumsi!$B$5:$B$7,MATCH(I5406,Asumsi!$A$5:$A$7,0))-F5406*R5406,0)</f>
        <v>1393561.8</v>
      </c>
      <c r="V5406" s="45">
        <f>IF(S5406=1,U5406*(1-Asumsi!$B$10),U5406)</f>
        <v>1323883.71</v>
      </c>
    </row>
    <row r="5407" spans="1:22" x14ac:dyDescent="0.35">
      <c r="A5407" s="43">
        <v>24391</v>
      </c>
      <c r="B5407" s="43" t="s">
        <v>202</v>
      </c>
      <c r="C5407" s="43" t="s">
        <v>391</v>
      </c>
      <c r="D5407" s="44">
        <v>39878</v>
      </c>
      <c r="E5407" s="43">
        <v>14</v>
      </c>
      <c r="F5407" s="43">
        <v>6473600</v>
      </c>
      <c r="G5407" s="43">
        <v>0.08</v>
      </c>
      <c r="H5407" s="43">
        <v>517888</v>
      </c>
      <c r="I5407" s="43" t="s">
        <v>75</v>
      </c>
      <c r="J5407" s="43" t="s">
        <v>136</v>
      </c>
      <c r="K5407" s="43">
        <f t="shared" si="672"/>
        <v>2009</v>
      </c>
      <c r="L5407" s="43">
        <f t="shared" si="673"/>
        <v>1</v>
      </c>
      <c r="M5407" s="43">
        <f t="shared" si="674"/>
        <v>0</v>
      </c>
      <c r="N5407" s="43">
        <f t="shared" si="675"/>
        <v>1</v>
      </c>
      <c r="O5407" s="43" t="str">
        <f t="shared" si="676"/>
        <v>D: 7%+</v>
      </c>
      <c r="P5407" s="45">
        <f t="shared" si="677"/>
        <v>5955712</v>
      </c>
      <c r="Q5407" s="45">
        <f>IF(L5407=1,F5407*INDEX(Asumsi!$B$5:$B$7,MATCH(I5407,Asumsi!$A$5:$A$7,0))-H5407,0)</f>
        <v>1424192</v>
      </c>
      <c r="R5407" s="46">
        <f>MIN(G5407,INDEX(Asumsi!$C$5:$C$7,MATCH(I5407,Asumsi!$A$5:$A$7,0)))</f>
        <v>0.03</v>
      </c>
      <c r="S5407" s="43">
        <f t="shared" si="678"/>
        <v>1</v>
      </c>
      <c r="T5407" s="45">
        <f t="shared" si="679"/>
        <v>323680</v>
      </c>
      <c r="U5407" s="45">
        <f>IF(L5407=1,F5407*INDEX(Asumsi!$B$5:$B$7,MATCH(I5407,Asumsi!$A$5:$A$7,0))-F5407*R5407,0)</f>
        <v>1747872</v>
      </c>
      <c r="V5407" s="45">
        <f>IF(S5407=1,U5407*(1-Asumsi!$B$10),U5407)</f>
        <v>1660478.4</v>
      </c>
    </row>
    <row r="5408" spans="1:22" x14ac:dyDescent="0.35">
      <c r="A5408" s="43">
        <v>24802</v>
      </c>
      <c r="B5408" s="43" t="s">
        <v>202</v>
      </c>
      <c r="C5408" s="43" t="s">
        <v>226</v>
      </c>
      <c r="D5408" s="44">
        <v>39836</v>
      </c>
      <c r="E5408" s="43">
        <v>18</v>
      </c>
      <c r="F5408" s="43">
        <v>2766400</v>
      </c>
      <c r="G5408" s="43">
        <v>0.01</v>
      </c>
      <c r="H5408" s="43">
        <v>27664</v>
      </c>
      <c r="I5408" s="43" t="s">
        <v>77</v>
      </c>
      <c r="J5408" s="43" t="s">
        <v>142</v>
      </c>
      <c r="K5408" s="43">
        <f t="shared" si="672"/>
        <v>2009</v>
      </c>
      <c r="L5408" s="43">
        <f t="shared" si="673"/>
        <v>1</v>
      </c>
      <c r="M5408" s="43">
        <f t="shared" si="674"/>
        <v>0</v>
      </c>
      <c r="N5408" s="43">
        <f t="shared" si="675"/>
        <v>1</v>
      </c>
      <c r="O5408" s="43" t="str">
        <f t="shared" si="676"/>
        <v>B: 1-3%</v>
      </c>
      <c r="P5408" s="45">
        <f t="shared" si="677"/>
        <v>2738736</v>
      </c>
      <c r="Q5408" s="45">
        <f>IF(L5408=1,F5408*INDEX(Asumsi!$B$5:$B$7,MATCH(I5408,Asumsi!$A$5:$A$7,0))-H5408,0)</f>
        <v>802256</v>
      </c>
      <c r="R5408" s="46">
        <f>MIN(G5408,INDEX(Asumsi!$C$5:$C$7,MATCH(I5408,Asumsi!$A$5:$A$7,0)))</f>
        <v>0.01</v>
      </c>
      <c r="S5408" s="43">
        <f t="shared" si="678"/>
        <v>0</v>
      </c>
      <c r="T5408" s="45">
        <f t="shared" si="679"/>
        <v>0</v>
      </c>
      <c r="U5408" s="45">
        <f>IF(L5408=1,F5408*INDEX(Asumsi!$B$5:$B$7,MATCH(I5408,Asumsi!$A$5:$A$7,0))-F5408*R5408,0)</f>
        <v>802256</v>
      </c>
      <c r="V5408" s="45">
        <f>IF(S5408=1,U5408*(1-Asumsi!$B$10),U5408)</f>
        <v>802256</v>
      </c>
    </row>
    <row r="5409" spans="1:22" x14ac:dyDescent="0.35">
      <c r="A5409" s="43">
        <v>24996</v>
      </c>
      <c r="B5409" s="43" t="s">
        <v>202</v>
      </c>
      <c r="C5409" s="43" t="s">
        <v>226</v>
      </c>
      <c r="D5409" s="44">
        <v>40811</v>
      </c>
      <c r="E5409" s="43">
        <v>36</v>
      </c>
      <c r="F5409" s="43">
        <v>3586480</v>
      </c>
      <c r="G5409" s="43">
        <v>0.01</v>
      </c>
      <c r="H5409" s="43">
        <v>35865</v>
      </c>
      <c r="I5409" s="43" t="s">
        <v>76</v>
      </c>
      <c r="J5409" s="43" t="s">
        <v>141</v>
      </c>
      <c r="K5409" s="43">
        <f t="shared" si="672"/>
        <v>2011</v>
      </c>
      <c r="L5409" s="43">
        <f t="shared" si="673"/>
        <v>1</v>
      </c>
      <c r="M5409" s="43">
        <f t="shared" si="674"/>
        <v>0</v>
      </c>
      <c r="N5409" s="43">
        <f t="shared" si="675"/>
        <v>1</v>
      </c>
      <c r="O5409" s="43" t="str">
        <f t="shared" si="676"/>
        <v>B: 1-3%</v>
      </c>
      <c r="P5409" s="45">
        <f t="shared" si="677"/>
        <v>3550615</v>
      </c>
      <c r="Q5409" s="45">
        <f>IF(L5409=1,F5409*INDEX(Asumsi!$B$5:$B$7,MATCH(I5409,Asumsi!$A$5:$A$7,0))-H5409,0)</f>
        <v>1040079</v>
      </c>
      <c r="R5409" s="46">
        <f>MIN(G5409,INDEX(Asumsi!$C$5:$C$7,MATCH(I5409,Asumsi!$A$5:$A$7,0)))</f>
        <v>0.01</v>
      </c>
      <c r="S5409" s="43">
        <f t="shared" si="678"/>
        <v>0</v>
      </c>
      <c r="T5409" s="45">
        <f t="shared" si="679"/>
        <v>0</v>
      </c>
      <c r="U5409" s="45">
        <f>IF(L5409=1,F5409*INDEX(Asumsi!$B$5:$B$7,MATCH(I5409,Asumsi!$A$5:$A$7,0))-F5409*R5409,0)</f>
        <v>1040079.2</v>
      </c>
      <c r="V5409" s="45">
        <f>IF(S5409=1,U5409*(1-Asumsi!$B$10),U5409)</f>
        <v>1040079.2</v>
      </c>
    </row>
    <row r="5410" spans="1:22" x14ac:dyDescent="0.35">
      <c r="A5410" s="43">
        <v>25824</v>
      </c>
      <c r="B5410" s="43" t="s">
        <v>202</v>
      </c>
      <c r="C5410" s="43" t="s">
        <v>226</v>
      </c>
      <c r="D5410" s="44">
        <v>40060</v>
      </c>
      <c r="E5410" s="43">
        <v>5</v>
      </c>
      <c r="F5410" s="43">
        <v>50540</v>
      </c>
      <c r="G5410" s="43">
        <v>0.01</v>
      </c>
      <c r="H5410" s="43">
        <v>505</v>
      </c>
      <c r="I5410" s="43" t="s">
        <v>76</v>
      </c>
      <c r="J5410" s="43" t="s">
        <v>141</v>
      </c>
      <c r="K5410" s="43">
        <f t="shared" si="672"/>
        <v>2009</v>
      </c>
      <c r="L5410" s="43">
        <f t="shared" si="673"/>
        <v>1</v>
      </c>
      <c r="M5410" s="43">
        <f t="shared" si="674"/>
        <v>0</v>
      </c>
      <c r="N5410" s="43">
        <f t="shared" si="675"/>
        <v>1</v>
      </c>
      <c r="O5410" s="43" t="str">
        <f t="shared" si="676"/>
        <v>B: 1-3%</v>
      </c>
      <c r="P5410" s="45">
        <f t="shared" si="677"/>
        <v>50035</v>
      </c>
      <c r="Q5410" s="45">
        <f>IF(L5410=1,F5410*INDEX(Asumsi!$B$5:$B$7,MATCH(I5410,Asumsi!$A$5:$A$7,0))-H5410,0)</f>
        <v>14657</v>
      </c>
      <c r="R5410" s="46">
        <f>MIN(G5410,INDEX(Asumsi!$C$5:$C$7,MATCH(I5410,Asumsi!$A$5:$A$7,0)))</f>
        <v>0.01</v>
      </c>
      <c r="S5410" s="43">
        <f t="shared" si="678"/>
        <v>0</v>
      </c>
      <c r="T5410" s="45">
        <f t="shared" si="679"/>
        <v>0</v>
      </c>
      <c r="U5410" s="45">
        <f>IF(L5410=1,F5410*INDEX(Asumsi!$B$5:$B$7,MATCH(I5410,Asumsi!$A$5:$A$7,0))-F5410*R5410,0)</f>
        <v>14656.6</v>
      </c>
      <c r="V5410" s="45">
        <f>IF(S5410=1,U5410*(1-Asumsi!$B$10),U5410)</f>
        <v>14656.6</v>
      </c>
    </row>
    <row r="5411" spans="1:22" x14ac:dyDescent="0.35">
      <c r="A5411" s="43">
        <v>26309</v>
      </c>
      <c r="B5411" s="43" t="s">
        <v>202</v>
      </c>
      <c r="C5411" s="43" t="s">
        <v>226</v>
      </c>
      <c r="D5411" s="44">
        <v>40958</v>
      </c>
      <c r="E5411" s="43">
        <v>42</v>
      </c>
      <c r="F5411" s="43">
        <v>256260</v>
      </c>
      <c r="G5411" s="43">
        <v>0.09</v>
      </c>
      <c r="H5411" s="43">
        <v>23063</v>
      </c>
      <c r="I5411" s="43" t="s">
        <v>76</v>
      </c>
      <c r="J5411" s="43" t="s">
        <v>149</v>
      </c>
      <c r="K5411" s="43">
        <f t="shared" si="672"/>
        <v>2012</v>
      </c>
      <c r="L5411" s="43">
        <f t="shared" si="673"/>
        <v>1</v>
      </c>
      <c r="M5411" s="43">
        <f t="shared" si="674"/>
        <v>0</v>
      </c>
      <c r="N5411" s="43">
        <f t="shared" si="675"/>
        <v>1</v>
      </c>
      <c r="O5411" s="43" t="str">
        <f t="shared" si="676"/>
        <v>D: 7%+</v>
      </c>
      <c r="P5411" s="45">
        <f t="shared" si="677"/>
        <v>233197</v>
      </c>
      <c r="Q5411" s="45">
        <f>IF(L5411=1,F5411*INDEX(Asumsi!$B$5:$B$7,MATCH(I5411,Asumsi!$A$5:$A$7,0))-H5411,0)</f>
        <v>53815</v>
      </c>
      <c r="R5411" s="46">
        <f>MIN(G5411,INDEX(Asumsi!$C$5:$C$7,MATCH(I5411,Asumsi!$A$5:$A$7,0)))</f>
        <v>0.05</v>
      </c>
      <c r="S5411" s="43">
        <f t="shared" si="678"/>
        <v>1</v>
      </c>
      <c r="T5411" s="45">
        <f t="shared" si="679"/>
        <v>10250.399999999998</v>
      </c>
      <c r="U5411" s="45">
        <f>IF(L5411=1,F5411*INDEX(Asumsi!$B$5:$B$7,MATCH(I5411,Asumsi!$A$5:$A$7,0))-F5411*R5411,0)</f>
        <v>64065</v>
      </c>
      <c r="V5411" s="45">
        <f>IF(S5411=1,U5411*(1-Asumsi!$B$10),U5411)</f>
        <v>60861.75</v>
      </c>
    </row>
    <row r="5412" spans="1:22" x14ac:dyDescent="0.35">
      <c r="A5412" s="43">
        <v>26723</v>
      </c>
      <c r="B5412" s="43" t="s">
        <v>202</v>
      </c>
      <c r="C5412" s="43" t="s">
        <v>421</v>
      </c>
      <c r="D5412" s="44">
        <v>40605</v>
      </c>
      <c r="E5412" s="43">
        <v>8</v>
      </c>
      <c r="F5412" s="43">
        <v>883609</v>
      </c>
      <c r="G5412" s="43">
        <v>0.03</v>
      </c>
      <c r="H5412" s="43">
        <v>26508</v>
      </c>
      <c r="I5412" s="43" t="s">
        <v>77</v>
      </c>
      <c r="J5412" s="43" t="s">
        <v>137</v>
      </c>
      <c r="K5412" s="43">
        <f t="shared" si="672"/>
        <v>2011</v>
      </c>
      <c r="L5412" s="43">
        <f t="shared" si="673"/>
        <v>1</v>
      </c>
      <c r="M5412" s="43">
        <f t="shared" si="674"/>
        <v>0</v>
      </c>
      <c r="N5412" s="43">
        <f t="shared" si="675"/>
        <v>1</v>
      </c>
      <c r="O5412" s="43" t="str">
        <f t="shared" si="676"/>
        <v>B: 1-3%</v>
      </c>
      <c r="P5412" s="45">
        <f t="shared" si="677"/>
        <v>857101</v>
      </c>
      <c r="Q5412" s="45">
        <f>IF(L5412=1,F5412*INDEX(Asumsi!$B$5:$B$7,MATCH(I5412,Asumsi!$A$5:$A$7,0))-H5412,0)</f>
        <v>238574.7</v>
      </c>
      <c r="R5412" s="46">
        <f>MIN(G5412,INDEX(Asumsi!$C$5:$C$7,MATCH(I5412,Asumsi!$A$5:$A$7,0)))</f>
        <v>0.03</v>
      </c>
      <c r="S5412" s="43">
        <f t="shared" si="678"/>
        <v>0</v>
      </c>
      <c r="T5412" s="45">
        <f t="shared" si="679"/>
        <v>0</v>
      </c>
      <c r="U5412" s="45">
        <f>IF(L5412=1,F5412*INDEX(Asumsi!$B$5:$B$7,MATCH(I5412,Asumsi!$A$5:$A$7,0))-F5412*R5412,0)</f>
        <v>238574.43000000002</v>
      </c>
      <c r="V5412" s="45">
        <f>IF(S5412=1,U5412*(1-Asumsi!$B$10),U5412)</f>
        <v>238574.43000000002</v>
      </c>
    </row>
    <row r="5413" spans="1:22" x14ac:dyDescent="0.35">
      <c r="A5413" s="43">
        <v>27463</v>
      </c>
      <c r="B5413" s="43" t="s">
        <v>202</v>
      </c>
      <c r="C5413" s="43" t="s">
        <v>420</v>
      </c>
      <c r="D5413" s="44">
        <v>40130</v>
      </c>
      <c r="E5413" s="43">
        <v>31</v>
      </c>
      <c r="F5413" s="43">
        <v>1670220</v>
      </c>
      <c r="G5413" s="43">
        <v>0</v>
      </c>
      <c r="H5413" s="43">
        <v>0</v>
      </c>
      <c r="I5413" s="43" t="s">
        <v>75</v>
      </c>
      <c r="J5413" s="43" t="s">
        <v>144</v>
      </c>
      <c r="K5413" s="43">
        <f t="shared" si="672"/>
        <v>2009</v>
      </c>
      <c r="L5413" s="43">
        <f t="shared" si="673"/>
        <v>1</v>
      </c>
      <c r="M5413" s="43">
        <f t="shared" si="674"/>
        <v>0</v>
      </c>
      <c r="N5413" s="43">
        <f t="shared" si="675"/>
        <v>1</v>
      </c>
      <c r="O5413" s="43" t="str">
        <f t="shared" si="676"/>
        <v>A: 0%</v>
      </c>
      <c r="P5413" s="45">
        <f t="shared" si="677"/>
        <v>1670220</v>
      </c>
      <c r="Q5413" s="45">
        <f>IF(L5413=1,F5413*INDEX(Asumsi!$B$5:$B$7,MATCH(I5413,Asumsi!$A$5:$A$7,0))-H5413,0)</f>
        <v>501066</v>
      </c>
      <c r="R5413" s="46">
        <f>MIN(G5413,INDEX(Asumsi!$C$5:$C$7,MATCH(I5413,Asumsi!$A$5:$A$7,0)))</f>
        <v>0</v>
      </c>
      <c r="S5413" s="43">
        <f t="shared" si="678"/>
        <v>0</v>
      </c>
      <c r="T5413" s="45">
        <f t="shared" si="679"/>
        <v>0</v>
      </c>
      <c r="U5413" s="45">
        <f>IF(L5413=1,F5413*INDEX(Asumsi!$B$5:$B$7,MATCH(I5413,Asumsi!$A$5:$A$7,0))-F5413*R5413,0)</f>
        <v>501066</v>
      </c>
      <c r="V5413" s="45">
        <f>IF(S5413=1,U5413*(1-Asumsi!$B$10),U5413)</f>
        <v>501066</v>
      </c>
    </row>
    <row r="5414" spans="1:22" x14ac:dyDescent="0.35">
      <c r="A5414" s="43">
        <v>28069</v>
      </c>
      <c r="B5414" s="43" t="s">
        <v>202</v>
      </c>
      <c r="C5414" s="43" t="s">
        <v>422</v>
      </c>
      <c r="D5414" s="44">
        <v>39954</v>
      </c>
      <c r="E5414" s="43">
        <v>1</v>
      </c>
      <c r="F5414" s="43">
        <v>20340</v>
      </c>
      <c r="G5414" s="43">
        <v>0.02</v>
      </c>
      <c r="H5414" s="43">
        <v>407</v>
      </c>
      <c r="I5414" s="43" t="s">
        <v>76</v>
      </c>
      <c r="J5414" s="43" t="s">
        <v>145</v>
      </c>
      <c r="K5414" s="43">
        <f t="shared" si="672"/>
        <v>2009</v>
      </c>
      <c r="L5414" s="43">
        <f t="shared" si="673"/>
        <v>1</v>
      </c>
      <c r="M5414" s="43">
        <f t="shared" si="674"/>
        <v>0</v>
      </c>
      <c r="N5414" s="43">
        <f t="shared" si="675"/>
        <v>1</v>
      </c>
      <c r="O5414" s="43" t="str">
        <f t="shared" si="676"/>
        <v>B: 1-3%</v>
      </c>
      <c r="P5414" s="45">
        <f t="shared" si="677"/>
        <v>19933</v>
      </c>
      <c r="Q5414" s="45">
        <f>IF(L5414=1,F5414*INDEX(Asumsi!$B$5:$B$7,MATCH(I5414,Asumsi!$A$5:$A$7,0))-H5414,0)</f>
        <v>5695</v>
      </c>
      <c r="R5414" s="46">
        <f>MIN(G5414,INDEX(Asumsi!$C$5:$C$7,MATCH(I5414,Asumsi!$A$5:$A$7,0)))</f>
        <v>0.02</v>
      </c>
      <c r="S5414" s="43">
        <f t="shared" si="678"/>
        <v>0</v>
      </c>
      <c r="T5414" s="45">
        <f t="shared" si="679"/>
        <v>0</v>
      </c>
      <c r="U5414" s="45">
        <f>IF(L5414=1,F5414*INDEX(Asumsi!$B$5:$B$7,MATCH(I5414,Asumsi!$A$5:$A$7,0))-F5414*R5414,0)</f>
        <v>5695.2</v>
      </c>
      <c r="V5414" s="45">
        <f>IF(S5414=1,U5414*(1-Asumsi!$B$10),U5414)</f>
        <v>5695.2</v>
      </c>
    </row>
    <row r="5415" spans="1:22" x14ac:dyDescent="0.35">
      <c r="A5415" s="43">
        <v>28934</v>
      </c>
      <c r="B5415" s="43" t="s">
        <v>202</v>
      </c>
      <c r="C5415" s="43" t="s">
        <v>405</v>
      </c>
      <c r="D5415" s="44">
        <v>41241</v>
      </c>
      <c r="E5415" s="43">
        <v>12</v>
      </c>
      <c r="F5415" s="43">
        <v>2544700</v>
      </c>
      <c r="G5415" s="43">
        <v>0</v>
      </c>
      <c r="H5415" s="43">
        <v>0</v>
      </c>
      <c r="I5415" s="43" t="s">
        <v>77</v>
      </c>
      <c r="J5415" s="43" t="s">
        <v>142</v>
      </c>
      <c r="K5415" s="43">
        <f t="shared" si="672"/>
        <v>2012</v>
      </c>
      <c r="L5415" s="43">
        <f t="shared" si="673"/>
        <v>1</v>
      </c>
      <c r="M5415" s="43">
        <f t="shared" si="674"/>
        <v>0</v>
      </c>
      <c r="N5415" s="43">
        <f t="shared" si="675"/>
        <v>1</v>
      </c>
      <c r="O5415" s="43" t="str">
        <f t="shared" si="676"/>
        <v>A: 0%</v>
      </c>
      <c r="P5415" s="45">
        <f t="shared" si="677"/>
        <v>2544700</v>
      </c>
      <c r="Q5415" s="45">
        <f>IF(L5415=1,F5415*INDEX(Asumsi!$B$5:$B$7,MATCH(I5415,Asumsi!$A$5:$A$7,0))-H5415,0)</f>
        <v>763410</v>
      </c>
      <c r="R5415" s="46">
        <f>MIN(G5415,INDEX(Asumsi!$C$5:$C$7,MATCH(I5415,Asumsi!$A$5:$A$7,0)))</f>
        <v>0</v>
      </c>
      <c r="S5415" s="43">
        <f t="shared" si="678"/>
        <v>0</v>
      </c>
      <c r="T5415" s="45">
        <f t="shared" si="679"/>
        <v>0</v>
      </c>
      <c r="U5415" s="45">
        <f>IF(L5415=1,F5415*INDEX(Asumsi!$B$5:$B$7,MATCH(I5415,Asumsi!$A$5:$A$7,0))-F5415*R5415,0)</f>
        <v>763410</v>
      </c>
      <c r="V5415" s="45">
        <f>IF(S5415=1,U5415*(1-Asumsi!$B$10),U5415)</f>
        <v>763410</v>
      </c>
    </row>
    <row r="5416" spans="1:22" x14ac:dyDescent="0.35">
      <c r="A5416" s="43">
        <v>29218</v>
      </c>
      <c r="B5416" s="43" t="s">
        <v>202</v>
      </c>
      <c r="C5416" s="43" t="s">
        <v>423</v>
      </c>
      <c r="D5416" s="44">
        <v>41058</v>
      </c>
      <c r="E5416" s="43">
        <v>19</v>
      </c>
      <c r="F5416" s="43">
        <v>3646040</v>
      </c>
      <c r="G5416" s="43">
        <v>0.04</v>
      </c>
      <c r="H5416" s="43">
        <v>145842</v>
      </c>
      <c r="I5416" s="43" t="s">
        <v>75</v>
      </c>
      <c r="J5416" s="43" t="s">
        <v>144</v>
      </c>
      <c r="K5416" s="43">
        <f t="shared" si="672"/>
        <v>2012</v>
      </c>
      <c r="L5416" s="43">
        <f t="shared" si="673"/>
        <v>1</v>
      </c>
      <c r="M5416" s="43">
        <f t="shared" si="674"/>
        <v>0</v>
      </c>
      <c r="N5416" s="43">
        <f t="shared" si="675"/>
        <v>1</v>
      </c>
      <c r="O5416" s="43" t="str">
        <f t="shared" si="676"/>
        <v>C: 4-6%</v>
      </c>
      <c r="P5416" s="45">
        <f t="shared" si="677"/>
        <v>3500198</v>
      </c>
      <c r="Q5416" s="45">
        <f>IF(L5416=1,F5416*INDEX(Asumsi!$B$5:$B$7,MATCH(I5416,Asumsi!$A$5:$A$7,0))-H5416,0)</f>
        <v>947970</v>
      </c>
      <c r="R5416" s="46">
        <f>MIN(G5416,INDEX(Asumsi!$C$5:$C$7,MATCH(I5416,Asumsi!$A$5:$A$7,0)))</f>
        <v>0.03</v>
      </c>
      <c r="S5416" s="43">
        <f t="shared" si="678"/>
        <v>1</v>
      </c>
      <c r="T5416" s="45">
        <f t="shared" si="679"/>
        <v>36460.400000000009</v>
      </c>
      <c r="U5416" s="45">
        <f>IF(L5416=1,F5416*INDEX(Asumsi!$B$5:$B$7,MATCH(I5416,Asumsi!$A$5:$A$7,0))-F5416*R5416,0)</f>
        <v>984430.8</v>
      </c>
      <c r="V5416" s="45">
        <f>IF(S5416=1,U5416*(1-Asumsi!$B$10),U5416)</f>
        <v>935209.26</v>
      </c>
    </row>
    <row r="5417" spans="1:22" x14ac:dyDescent="0.35">
      <c r="A5417" s="43">
        <v>29286</v>
      </c>
      <c r="B5417" s="43" t="s">
        <v>202</v>
      </c>
      <c r="C5417" s="43" t="s">
        <v>421</v>
      </c>
      <c r="D5417" s="44">
        <v>40022</v>
      </c>
      <c r="E5417" s="43">
        <v>4</v>
      </c>
      <c r="F5417" s="43">
        <v>26140400</v>
      </c>
      <c r="G5417" s="43">
        <v>7.0000000000000007E-2</v>
      </c>
      <c r="H5417" s="43">
        <v>1829828</v>
      </c>
      <c r="I5417" s="43" t="s">
        <v>77</v>
      </c>
      <c r="J5417" s="43" t="s">
        <v>134</v>
      </c>
      <c r="K5417" s="43">
        <f t="shared" si="672"/>
        <v>2009</v>
      </c>
      <c r="L5417" s="43">
        <f t="shared" si="673"/>
        <v>1</v>
      </c>
      <c r="M5417" s="43">
        <f t="shared" si="674"/>
        <v>0</v>
      </c>
      <c r="N5417" s="43">
        <f t="shared" si="675"/>
        <v>1</v>
      </c>
      <c r="O5417" s="43" t="str">
        <f t="shared" si="676"/>
        <v>D: 7%+</v>
      </c>
      <c r="P5417" s="45">
        <f t="shared" si="677"/>
        <v>24310572</v>
      </c>
      <c r="Q5417" s="45">
        <f>IF(L5417=1,F5417*INDEX(Asumsi!$B$5:$B$7,MATCH(I5417,Asumsi!$A$5:$A$7,0))-H5417,0)</f>
        <v>6012292</v>
      </c>
      <c r="R5417" s="46">
        <f>MIN(G5417,INDEX(Asumsi!$C$5:$C$7,MATCH(I5417,Asumsi!$A$5:$A$7,0)))</f>
        <v>0.05</v>
      </c>
      <c r="S5417" s="43">
        <f t="shared" si="678"/>
        <v>1</v>
      </c>
      <c r="T5417" s="45">
        <f t="shared" si="679"/>
        <v>522808.00000000012</v>
      </c>
      <c r="U5417" s="45">
        <f>IF(L5417=1,F5417*INDEX(Asumsi!$B$5:$B$7,MATCH(I5417,Asumsi!$A$5:$A$7,0))-F5417*R5417,0)</f>
        <v>6535100</v>
      </c>
      <c r="V5417" s="45">
        <f>IF(S5417=1,U5417*(1-Asumsi!$B$10),U5417)</f>
        <v>6208345</v>
      </c>
    </row>
    <row r="5418" spans="1:22" x14ac:dyDescent="0.35">
      <c r="A5418" s="43">
        <v>29536</v>
      </c>
      <c r="B5418" s="43" t="s">
        <v>202</v>
      </c>
      <c r="C5418" s="43" t="s">
        <v>422</v>
      </c>
      <c r="D5418" s="44">
        <v>41159</v>
      </c>
      <c r="E5418" s="43">
        <v>5</v>
      </c>
      <c r="F5418" s="43">
        <v>990640</v>
      </c>
      <c r="G5418" s="43">
        <v>0.05</v>
      </c>
      <c r="H5418" s="43">
        <v>49532</v>
      </c>
      <c r="I5418" s="43" t="s">
        <v>76</v>
      </c>
      <c r="J5418" s="43" t="s">
        <v>141</v>
      </c>
      <c r="K5418" s="43">
        <f t="shared" si="672"/>
        <v>2012</v>
      </c>
      <c r="L5418" s="43">
        <f t="shared" si="673"/>
        <v>1</v>
      </c>
      <c r="M5418" s="43">
        <f t="shared" si="674"/>
        <v>0</v>
      </c>
      <c r="N5418" s="43">
        <f t="shared" si="675"/>
        <v>1</v>
      </c>
      <c r="O5418" s="43" t="str">
        <f t="shared" si="676"/>
        <v>C: 4-6%</v>
      </c>
      <c r="P5418" s="45">
        <f t="shared" si="677"/>
        <v>941108</v>
      </c>
      <c r="Q5418" s="45">
        <f>IF(L5418=1,F5418*INDEX(Asumsi!$B$5:$B$7,MATCH(I5418,Asumsi!$A$5:$A$7,0))-H5418,0)</f>
        <v>247660</v>
      </c>
      <c r="R5418" s="46">
        <f>MIN(G5418,INDEX(Asumsi!$C$5:$C$7,MATCH(I5418,Asumsi!$A$5:$A$7,0)))</f>
        <v>0.05</v>
      </c>
      <c r="S5418" s="43">
        <f t="shared" si="678"/>
        <v>0</v>
      </c>
      <c r="T5418" s="45">
        <f t="shared" si="679"/>
        <v>0</v>
      </c>
      <c r="U5418" s="45">
        <f>IF(L5418=1,F5418*INDEX(Asumsi!$B$5:$B$7,MATCH(I5418,Asumsi!$A$5:$A$7,0))-F5418*R5418,0)</f>
        <v>247660</v>
      </c>
      <c r="V5418" s="45">
        <f>IF(S5418=1,U5418*(1-Asumsi!$B$10),U5418)</f>
        <v>247660</v>
      </c>
    </row>
    <row r="5419" spans="1:22" x14ac:dyDescent="0.35">
      <c r="A5419" s="43">
        <v>29569</v>
      </c>
      <c r="B5419" s="43" t="s">
        <v>202</v>
      </c>
      <c r="C5419" s="43" t="s">
        <v>422</v>
      </c>
      <c r="D5419" s="44">
        <v>40727</v>
      </c>
      <c r="E5419" s="43">
        <v>46</v>
      </c>
      <c r="F5419" s="43">
        <v>55441960</v>
      </c>
      <c r="G5419" s="43">
        <v>7.0000000000000007E-2</v>
      </c>
      <c r="H5419" s="43">
        <v>3880937</v>
      </c>
      <c r="I5419" s="43" t="s">
        <v>77</v>
      </c>
      <c r="J5419" s="43" t="s">
        <v>139</v>
      </c>
      <c r="K5419" s="43">
        <f t="shared" si="672"/>
        <v>2011</v>
      </c>
      <c r="L5419" s="43">
        <f t="shared" si="673"/>
        <v>1</v>
      </c>
      <c r="M5419" s="43">
        <f t="shared" si="674"/>
        <v>0</v>
      </c>
      <c r="N5419" s="43">
        <f t="shared" si="675"/>
        <v>1</v>
      </c>
      <c r="O5419" s="43" t="str">
        <f t="shared" si="676"/>
        <v>D: 7%+</v>
      </c>
      <c r="P5419" s="45">
        <f t="shared" si="677"/>
        <v>51561023</v>
      </c>
      <c r="Q5419" s="45">
        <f>IF(L5419=1,F5419*INDEX(Asumsi!$B$5:$B$7,MATCH(I5419,Asumsi!$A$5:$A$7,0))-H5419,0)</f>
        <v>12751651</v>
      </c>
      <c r="R5419" s="46">
        <f>MIN(G5419,INDEX(Asumsi!$C$5:$C$7,MATCH(I5419,Asumsi!$A$5:$A$7,0)))</f>
        <v>0.05</v>
      </c>
      <c r="S5419" s="43">
        <f t="shared" si="678"/>
        <v>1</v>
      </c>
      <c r="T5419" s="45">
        <f t="shared" si="679"/>
        <v>1108839.2000000002</v>
      </c>
      <c r="U5419" s="45">
        <f>IF(L5419=1,F5419*INDEX(Asumsi!$B$5:$B$7,MATCH(I5419,Asumsi!$A$5:$A$7,0))-F5419*R5419,0)</f>
        <v>13860490</v>
      </c>
      <c r="V5419" s="45">
        <f>IF(S5419=1,U5419*(1-Asumsi!$B$10),U5419)</f>
        <v>13167465.5</v>
      </c>
    </row>
    <row r="5420" spans="1:22" x14ac:dyDescent="0.35">
      <c r="A5420" s="43">
        <v>29827</v>
      </c>
      <c r="B5420" s="43" t="s">
        <v>202</v>
      </c>
      <c r="C5420" s="43" t="s">
        <v>421</v>
      </c>
      <c r="D5420" s="44">
        <v>40738</v>
      </c>
      <c r="E5420" s="43">
        <v>35</v>
      </c>
      <c r="F5420" s="43">
        <v>1853300</v>
      </c>
      <c r="G5420" s="43">
        <v>0.01</v>
      </c>
      <c r="H5420" s="43">
        <v>18533</v>
      </c>
      <c r="I5420" s="43" t="s">
        <v>77</v>
      </c>
      <c r="J5420" s="43" t="s">
        <v>142</v>
      </c>
      <c r="K5420" s="43">
        <f t="shared" si="672"/>
        <v>2011</v>
      </c>
      <c r="L5420" s="43">
        <f t="shared" si="673"/>
        <v>1</v>
      </c>
      <c r="M5420" s="43">
        <f t="shared" si="674"/>
        <v>0</v>
      </c>
      <c r="N5420" s="43">
        <f t="shared" si="675"/>
        <v>1</v>
      </c>
      <c r="O5420" s="43" t="str">
        <f t="shared" si="676"/>
        <v>B: 1-3%</v>
      </c>
      <c r="P5420" s="45">
        <f t="shared" si="677"/>
        <v>1834767</v>
      </c>
      <c r="Q5420" s="45">
        <f>IF(L5420=1,F5420*INDEX(Asumsi!$B$5:$B$7,MATCH(I5420,Asumsi!$A$5:$A$7,0))-H5420,0)</f>
        <v>537457</v>
      </c>
      <c r="R5420" s="46">
        <f>MIN(G5420,INDEX(Asumsi!$C$5:$C$7,MATCH(I5420,Asumsi!$A$5:$A$7,0)))</f>
        <v>0.01</v>
      </c>
      <c r="S5420" s="43">
        <f t="shared" si="678"/>
        <v>0</v>
      </c>
      <c r="T5420" s="45">
        <f t="shared" si="679"/>
        <v>0</v>
      </c>
      <c r="U5420" s="45">
        <f>IF(L5420=1,F5420*INDEX(Asumsi!$B$5:$B$7,MATCH(I5420,Asumsi!$A$5:$A$7,0))-F5420*R5420,0)</f>
        <v>537457</v>
      </c>
      <c r="V5420" s="45">
        <f>IF(S5420=1,U5420*(1-Asumsi!$B$10),U5420)</f>
        <v>537457</v>
      </c>
    </row>
    <row r="5421" spans="1:22" x14ac:dyDescent="0.35">
      <c r="A5421" s="43">
        <v>29926</v>
      </c>
      <c r="B5421" s="43" t="s">
        <v>202</v>
      </c>
      <c r="C5421" s="43" t="s">
        <v>421</v>
      </c>
      <c r="D5421" s="44">
        <v>40990</v>
      </c>
      <c r="E5421" s="43">
        <v>9</v>
      </c>
      <c r="F5421" s="43">
        <v>40420</v>
      </c>
      <c r="G5421" s="43">
        <v>0</v>
      </c>
      <c r="H5421" s="43">
        <v>0</v>
      </c>
      <c r="I5421" s="43" t="s">
        <v>76</v>
      </c>
      <c r="J5421" s="43" t="s">
        <v>138</v>
      </c>
      <c r="K5421" s="43">
        <f t="shared" si="672"/>
        <v>2012</v>
      </c>
      <c r="L5421" s="43">
        <f t="shared" si="673"/>
        <v>1</v>
      </c>
      <c r="M5421" s="43">
        <f t="shared" si="674"/>
        <v>0</v>
      </c>
      <c r="N5421" s="43">
        <f t="shared" si="675"/>
        <v>1</v>
      </c>
      <c r="O5421" s="43" t="str">
        <f t="shared" si="676"/>
        <v>A: 0%</v>
      </c>
      <c r="P5421" s="45">
        <f t="shared" si="677"/>
        <v>40420</v>
      </c>
      <c r="Q5421" s="45">
        <f>IF(L5421=1,F5421*INDEX(Asumsi!$B$5:$B$7,MATCH(I5421,Asumsi!$A$5:$A$7,0))-H5421,0)</f>
        <v>12126</v>
      </c>
      <c r="R5421" s="46">
        <f>MIN(G5421,INDEX(Asumsi!$C$5:$C$7,MATCH(I5421,Asumsi!$A$5:$A$7,0)))</f>
        <v>0</v>
      </c>
      <c r="S5421" s="43">
        <f t="shared" si="678"/>
        <v>0</v>
      </c>
      <c r="T5421" s="45">
        <f t="shared" si="679"/>
        <v>0</v>
      </c>
      <c r="U5421" s="45">
        <f>IF(L5421=1,F5421*INDEX(Asumsi!$B$5:$B$7,MATCH(I5421,Asumsi!$A$5:$A$7,0))-F5421*R5421,0)</f>
        <v>12126</v>
      </c>
      <c r="V5421" s="45">
        <f>IF(S5421=1,U5421*(1-Asumsi!$B$10),U5421)</f>
        <v>12126</v>
      </c>
    </row>
    <row r="5422" spans="1:22" x14ac:dyDescent="0.35">
      <c r="A5422" s="43">
        <v>30913</v>
      </c>
      <c r="B5422" s="43" t="s">
        <v>202</v>
      </c>
      <c r="C5422" s="43" t="s">
        <v>226</v>
      </c>
      <c r="D5422" s="44">
        <v>41174</v>
      </c>
      <c r="E5422" s="43">
        <v>23</v>
      </c>
      <c r="F5422" s="43">
        <v>286200</v>
      </c>
      <c r="G5422" s="43">
        <v>0.01</v>
      </c>
      <c r="H5422" s="43">
        <v>2862</v>
      </c>
      <c r="I5422" s="43" t="s">
        <v>76</v>
      </c>
      <c r="J5422" s="43" t="s">
        <v>138</v>
      </c>
      <c r="K5422" s="43">
        <f t="shared" si="672"/>
        <v>2012</v>
      </c>
      <c r="L5422" s="43">
        <f t="shared" si="673"/>
        <v>1</v>
      </c>
      <c r="M5422" s="43">
        <f t="shared" si="674"/>
        <v>0</v>
      </c>
      <c r="N5422" s="43">
        <f t="shared" si="675"/>
        <v>1</v>
      </c>
      <c r="O5422" s="43" t="str">
        <f t="shared" si="676"/>
        <v>B: 1-3%</v>
      </c>
      <c r="P5422" s="45">
        <f t="shared" si="677"/>
        <v>283338</v>
      </c>
      <c r="Q5422" s="45">
        <f>IF(L5422=1,F5422*INDEX(Asumsi!$B$5:$B$7,MATCH(I5422,Asumsi!$A$5:$A$7,0))-H5422,0)</f>
        <v>82998</v>
      </c>
      <c r="R5422" s="46">
        <f>MIN(G5422,INDEX(Asumsi!$C$5:$C$7,MATCH(I5422,Asumsi!$A$5:$A$7,0)))</f>
        <v>0.01</v>
      </c>
      <c r="S5422" s="43">
        <f t="shared" si="678"/>
        <v>0</v>
      </c>
      <c r="T5422" s="45">
        <f t="shared" si="679"/>
        <v>0</v>
      </c>
      <c r="U5422" s="45">
        <f>IF(L5422=1,F5422*INDEX(Asumsi!$B$5:$B$7,MATCH(I5422,Asumsi!$A$5:$A$7,0))-F5422*R5422,0)</f>
        <v>82998</v>
      </c>
      <c r="V5422" s="45">
        <f>IF(S5422=1,U5422*(1-Asumsi!$B$10),U5422)</f>
        <v>82998</v>
      </c>
    </row>
    <row r="5423" spans="1:22" x14ac:dyDescent="0.35">
      <c r="A5423" s="43">
        <v>31271</v>
      </c>
      <c r="B5423" s="43" t="s">
        <v>202</v>
      </c>
      <c r="C5423" s="43" t="s">
        <v>226</v>
      </c>
      <c r="D5423" s="44">
        <v>40653</v>
      </c>
      <c r="E5423" s="43">
        <v>4</v>
      </c>
      <c r="F5423" s="43">
        <v>86580</v>
      </c>
      <c r="G5423" s="43">
        <v>0.03</v>
      </c>
      <c r="H5423" s="43">
        <v>2597</v>
      </c>
      <c r="I5423" s="43" t="s">
        <v>75</v>
      </c>
      <c r="J5423" s="43" t="s">
        <v>144</v>
      </c>
      <c r="K5423" s="43">
        <f t="shared" si="672"/>
        <v>2011</v>
      </c>
      <c r="L5423" s="43">
        <f t="shared" si="673"/>
        <v>1</v>
      </c>
      <c r="M5423" s="43">
        <f t="shared" si="674"/>
        <v>0</v>
      </c>
      <c r="N5423" s="43">
        <f t="shared" si="675"/>
        <v>1</v>
      </c>
      <c r="O5423" s="43" t="str">
        <f t="shared" si="676"/>
        <v>B: 1-3%</v>
      </c>
      <c r="P5423" s="45">
        <f t="shared" si="677"/>
        <v>83983</v>
      </c>
      <c r="Q5423" s="45">
        <f>IF(L5423=1,F5423*INDEX(Asumsi!$B$5:$B$7,MATCH(I5423,Asumsi!$A$5:$A$7,0))-H5423,0)</f>
        <v>23377</v>
      </c>
      <c r="R5423" s="46">
        <f>MIN(G5423,INDEX(Asumsi!$C$5:$C$7,MATCH(I5423,Asumsi!$A$5:$A$7,0)))</f>
        <v>0.03</v>
      </c>
      <c r="S5423" s="43">
        <f t="shared" si="678"/>
        <v>0</v>
      </c>
      <c r="T5423" s="45">
        <f t="shared" si="679"/>
        <v>0</v>
      </c>
      <c r="U5423" s="45">
        <f>IF(L5423=1,F5423*INDEX(Asumsi!$B$5:$B$7,MATCH(I5423,Asumsi!$A$5:$A$7,0))-F5423*R5423,0)</f>
        <v>23376.6</v>
      </c>
      <c r="V5423" s="45">
        <f>IF(S5423=1,U5423*(1-Asumsi!$B$10),U5423)</f>
        <v>23376.6</v>
      </c>
    </row>
    <row r="5424" spans="1:22" x14ac:dyDescent="0.35">
      <c r="A5424" s="43">
        <v>31399</v>
      </c>
      <c r="B5424" s="43" t="s">
        <v>202</v>
      </c>
      <c r="C5424" s="43" t="s">
        <v>423</v>
      </c>
      <c r="D5424" s="44">
        <v>40852</v>
      </c>
      <c r="E5424" s="43">
        <v>9</v>
      </c>
      <c r="F5424" s="43">
        <v>674407</v>
      </c>
      <c r="G5424" s="43">
        <v>0.09</v>
      </c>
      <c r="H5424" s="43">
        <v>60697</v>
      </c>
      <c r="I5424" s="43" t="s">
        <v>77</v>
      </c>
      <c r="J5424" s="43" t="s">
        <v>137</v>
      </c>
      <c r="K5424" s="43">
        <f t="shared" si="672"/>
        <v>2011</v>
      </c>
      <c r="L5424" s="43">
        <f t="shared" si="673"/>
        <v>1</v>
      </c>
      <c r="M5424" s="43">
        <f t="shared" si="674"/>
        <v>0</v>
      </c>
      <c r="N5424" s="43">
        <f t="shared" si="675"/>
        <v>1</v>
      </c>
      <c r="O5424" s="43" t="str">
        <f t="shared" si="676"/>
        <v>D: 7%+</v>
      </c>
      <c r="P5424" s="45">
        <f t="shared" si="677"/>
        <v>613710</v>
      </c>
      <c r="Q5424" s="45">
        <f>IF(L5424=1,F5424*INDEX(Asumsi!$B$5:$B$7,MATCH(I5424,Asumsi!$A$5:$A$7,0))-H5424,0)</f>
        <v>141625.1</v>
      </c>
      <c r="R5424" s="46">
        <f>MIN(G5424,INDEX(Asumsi!$C$5:$C$7,MATCH(I5424,Asumsi!$A$5:$A$7,0)))</f>
        <v>0.05</v>
      </c>
      <c r="S5424" s="43">
        <f t="shared" si="678"/>
        <v>1</v>
      </c>
      <c r="T5424" s="45">
        <f t="shared" si="679"/>
        <v>26976.279999999995</v>
      </c>
      <c r="U5424" s="45">
        <f>IF(L5424=1,F5424*INDEX(Asumsi!$B$5:$B$7,MATCH(I5424,Asumsi!$A$5:$A$7,0))-F5424*R5424,0)</f>
        <v>168601.75</v>
      </c>
      <c r="V5424" s="45">
        <f>IF(S5424=1,U5424*(1-Asumsi!$B$10),U5424)</f>
        <v>160171.66250000001</v>
      </c>
    </row>
    <row r="5425" spans="1:22" x14ac:dyDescent="0.35">
      <c r="A5425" s="43">
        <v>32007</v>
      </c>
      <c r="B5425" s="43" t="s">
        <v>202</v>
      </c>
      <c r="C5425" s="43" t="s">
        <v>423</v>
      </c>
      <c r="D5425" s="44">
        <v>40579</v>
      </c>
      <c r="E5425" s="43">
        <v>41</v>
      </c>
      <c r="F5425" s="43">
        <v>34897500</v>
      </c>
      <c r="G5425" s="43">
        <v>0.06</v>
      </c>
      <c r="H5425" s="43">
        <v>2093850</v>
      </c>
      <c r="I5425" s="43" t="s">
        <v>75</v>
      </c>
      <c r="J5425" s="43" t="s">
        <v>136</v>
      </c>
      <c r="K5425" s="43">
        <f t="shared" si="672"/>
        <v>2011</v>
      </c>
      <c r="L5425" s="43">
        <f t="shared" si="673"/>
        <v>1</v>
      </c>
      <c r="M5425" s="43">
        <f t="shared" si="674"/>
        <v>0</v>
      </c>
      <c r="N5425" s="43">
        <f t="shared" si="675"/>
        <v>1</v>
      </c>
      <c r="O5425" s="43" t="str">
        <f t="shared" si="676"/>
        <v>C: 4-6%</v>
      </c>
      <c r="P5425" s="45">
        <f t="shared" si="677"/>
        <v>32803650</v>
      </c>
      <c r="Q5425" s="45">
        <f>IF(L5425=1,F5425*INDEX(Asumsi!$B$5:$B$7,MATCH(I5425,Asumsi!$A$5:$A$7,0))-H5425,0)</f>
        <v>8375400</v>
      </c>
      <c r="R5425" s="46">
        <f>MIN(G5425,INDEX(Asumsi!$C$5:$C$7,MATCH(I5425,Asumsi!$A$5:$A$7,0)))</f>
        <v>0.03</v>
      </c>
      <c r="S5425" s="43">
        <f t="shared" si="678"/>
        <v>1</v>
      </c>
      <c r="T5425" s="45">
        <f t="shared" si="679"/>
        <v>1046925</v>
      </c>
      <c r="U5425" s="45">
        <f>IF(L5425=1,F5425*INDEX(Asumsi!$B$5:$B$7,MATCH(I5425,Asumsi!$A$5:$A$7,0))-F5425*R5425,0)</f>
        <v>9422325</v>
      </c>
      <c r="V5425" s="45">
        <f>IF(S5425=1,U5425*(1-Asumsi!$B$10),U5425)</f>
        <v>8951208.75</v>
      </c>
    </row>
    <row r="5426" spans="1:22" x14ac:dyDescent="0.35">
      <c r="A5426" s="43">
        <v>32164</v>
      </c>
      <c r="B5426" s="43" t="s">
        <v>202</v>
      </c>
      <c r="C5426" s="43" t="s">
        <v>424</v>
      </c>
      <c r="D5426" s="44">
        <v>40211</v>
      </c>
      <c r="E5426" s="43">
        <v>12</v>
      </c>
      <c r="F5426" s="43">
        <v>154020</v>
      </c>
      <c r="G5426" s="43">
        <v>0.02</v>
      </c>
      <c r="H5426" s="43">
        <v>3080</v>
      </c>
      <c r="I5426" s="43" t="s">
        <v>76</v>
      </c>
      <c r="J5426" s="43" t="s">
        <v>145</v>
      </c>
      <c r="K5426" s="43">
        <f t="shared" si="672"/>
        <v>2010</v>
      </c>
      <c r="L5426" s="43">
        <f t="shared" si="673"/>
        <v>1</v>
      </c>
      <c r="M5426" s="43">
        <f t="shared" si="674"/>
        <v>0</v>
      </c>
      <c r="N5426" s="43">
        <f t="shared" si="675"/>
        <v>1</v>
      </c>
      <c r="O5426" s="43" t="str">
        <f t="shared" si="676"/>
        <v>B: 1-3%</v>
      </c>
      <c r="P5426" s="45">
        <f t="shared" si="677"/>
        <v>150940</v>
      </c>
      <c r="Q5426" s="45">
        <f>IF(L5426=1,F5426*INDEX(Asumsi!$B$5:$B$7,MATCH(I5426,Asumsi!$A$5:$A$7,0))-H5426,0)</f>
        <v>43126</v>
      </c>
      <c r="R5426" s="46">
        <f>MIN(G5426,INDEX(Asumsi!$C$5:$C$7,MATCH(I5426,Asumsi!$A$5:$A$7,0)))</f>
        <v>0.02</v>
      </c>
      <c r="S5426" s="43">
        <f t="shared" si="678"/>
        <v>0</v>
      </c>
      <c r="T5426" s="45">
        <f t="shared" si="679"/>
        <v>0</v>
      </c>
      <c r="U5426" s="45">
        <f>IF(L5426=1,F5426*INDEX(Asumsi!$B$5:$B$7,MATCH(I5426,Asumsi!$A$5:$A$7,0))-F5426*R5426,0)</f>
        <v>43125.599999999999</v>
      </c>
      <c r="V5426" s="45">
        <f>IF(S5426=1,U5426*(1-Asumsi!$B$10),U5426)</f>
        <v>43125.599999999999</v>
      </c>
    </row>
    <row r="5427" spans="1:22" x14ac:dyDescent="0.35">
      <c r="A5427" s="43">
        <v>32228</v>
      </c>
      <c r="B5427" s="43" t="s">
        <v>202</v>
      </c>
      <c r="C5427" s="43" t="s">
        <v>424</v>
      </c>
      <c r="D5427" s="44">
        <v>40486</v>
      </c>
      <c r="E5427" s="43">
        <v>35</v>
      </c>
      <c r="F5427" s="43">
        <v>419260</v>
      </c>
      <c r="G5427" s="43">
        <v>0.01</v>
      </c>
      <c r="H5427" s="43">
        <v>4193</v>
      </c>
      <c r="I5427" s="43" t="s">
        <v>76</v>
      </c>
      <c r="J5427" s="43" t="s">
        <v>147</v>
      </c>
      <c r="K5427" s="43">
        <f t="shared" si="672"/>
        <v>2010</v>
      </c>
      <c r="L5427" s="43">
        <f t="shared" si="673"/>
        <v>1</v>
      </c>
      <c r="M5427" s="43">
        <f t="shared" si="674"/>
        <v>0</v>
      </c>
      <c r="N5427" s="43">
        <f t="shared" si="675"/>
        <v>1</v>
      </c>
      <c r="O5427" s="43" t="str">
        <f t="shared" si="676"/>
        <v>B: 1-3%</v>
      </c>
      <c r="P5427" s="45">
        <f t="shared" si="677"/>
        <v>415067</v>
      </c>
      <c r="Q5427" s="45">
        <f>IF(L5427=1,F5427*INDEX(Asumsi!$B$5:$B$7,MATCH(I5427,Asumsi!$A$5:$A$7,0))-H5427,0)</f>
        <v>121585</v>
      </c>
      <c r="R5427" s="46">
        <f>MIN(G5427,INDEX(Asumsi!$C$5:$C$7,MATCH(I5427,Asumsi!$A$5:$A$7,0)))</f>
        <v>0.01</v>
      </c>
      <c r="S5427" s="43">
        <f t="shared" si="678"/>
        <v>0</v>
      </c>
      <c r="T5427" s="45">
        <f t="shared" si="679"/>
        <v>0</v>
      </c>
      <c r="U5427" s="45">
        <f>IF(L5427=1,F5427*INDEX(Asumsi!$B$5:$B$7,MATCH(I5427,Asumsi!$A$5:$A$7,0))-F5427*R5427,0)</f>
        <v>121585.4</v>
      </c>
      <c r="V5427" s="45">
        <f>IF(S5427=1,U5427*(1-Asumsi!$B$10),U5427)</f>
        <v>121585.4</v>
      </c>
    </row>
    <row r="5428" spans="1:22" x14ac:dyDescent="0.35">
      <c r="A5428" s="43">
        <v>32386</v>
      </c>
      <c r="B5428" s="43" t="s">
        <v>202</v>
      </c>
      <c r="C5428" s="43" t="s">
        <v>423</v>
      </c>
      <c r="D5428" s="44">
        <v>41017</v>
      </c>
      <c r="E5428" s="43">
        <v>1</v>
      </c>
      <c r="F5428" s="43">
        <v>3992320</v>
      </c>
      <c r="G5428" s="43">
        <v>0</v>
      </c>
      <c r="H5428" s="43">
        <v>0</v>
      </c>
      <c r="I5428" s="43" t="s">
        <v>77</v>
      </c>
      <c r="J5428" s="43" t="s">
        <v>134</v>
      </c>
      <c r="K5428" s="43">
        <f t="shared" si="672"/>
        <v>2012</v>
      </c>
      <c r="L5428" s="43">
        <f t="shared" si="673"/>
        <v>1</v>
      </c>
      <c r="M5428" s="43">
        <f t="shared" si="674"/>
        <v>0</v>
      </c>
      <c r="N5428" s="43">
        <f t="shared" si="675"/>
        <v>1</v>
      </c>
      <c r="O5428" s="43" t="str">
        <f t="shared" si="676"/>
        <v>A: 0%</v>
      </c>
      <c r="P5428" s="45">
        <f t="shared" si="677"/>
        <v>3992320</v>
      </c>
      <c r="Q5428" s="45">
        <f>IF(L5428=1,F5428*INDEX(Asumsi!$B$5:$B$7,MATCH(I5428,Asumsi!$A$5:$A$7,0))-H5428,0)</f>
        <v>1197696</v>
      </c>
      <c r="R5428" s="46">
        <f>MIN(G5428,INDEX(Asumsi!$C$5:$C$7,MATCH(I5428,Asumsi!$A$5:$A$7,0)))</f>
        <v>0</v>
      </c>
      <c r="S5428" s="43">
        <f t="shared" si="678"/>
        <v>0</v>
      </c>
      <c r="T5428" s="45">
        <f t="shared" si="679"/>
        <v>0</v>
      </c>
      <c r="U5428" s="45">
        <f>IF(L5428=1,F5428*INDEX(Asumsi!$B$5:$B$7,MATCH(I5428,Asumsi!$A$5:$A$7,0))-F5428*R5428,0)</f>
        <v>1197696</v>
      </c>
      <c r="V5428" s="45">
        <f>IF(S5428=1,U5428*(1-Asumsi!$B$10),U5428)</f>
        <v>1197696</v>
      </c>
    </row>
    <row r="5429" spans="1:22" x14ac:dyDescent="0.35">
      <c r="A5429" s="43">
        <v>32610</v>
      </c>
      <c r="B5429" s="43" t="s">
        <v>202</v>
      </c>
      <c r="C5429" s="43" t="s">
        <v>425</v>
      </c>
      <c r="D5429" s="44">
        <v>41140</v>
      </c>
      <c r="E5429" s="43">
        <v>47</v>
      </c>
      <c r="F5429" s="43">
        <v>633980</v>
      </c>
      <c r="G5429" s="43">
        <v>0.04</v>
      </c>
      <c r="H5429" s="43">
        <v>25359</v>
      </c>
      <c r="I5429" s="43" t="s">
        <v>76</v>
      </c>
      <c r="J5429" s="43" t="s">
        <v>148</v>
      </c>
      <c r="K5429" s="43">
        <f t="shared" si="672"/>
        <v>2012</v>
      </c>
      <c r="L5429" s="43">
        <f t="shared" si="673"/>
        <v>1</v>
      </c>
      <c r="M5429" s="43">
        <f t="shared" si="674"/>
        <v>0</v>
      </c>
      <c r="N5429" s="43">
        <f t="shared" si="675"/>
        <v>1</v>
      </c>
      <c r="O5429" s="43" t="str">
        <f t="shared" si="676"/>
        <v>C: 4-6%</v>
      </c>
      <c r="P5429" s="45">
        <f t="shared" si="677"/>
        <v>608621</v>
      </c>
      <c r="Q5429" s="45">
        <f>IF(L5429=1,F5429*INDEX(Asumsi!$B$5:$B$7,MATCH(I5429,Asumsi!$A$5:$A$7,0))-H5429,0)</f>
        <v>164835</v>
      </c>
      <c r="R5429" s="46">
        <f>MIN(G5429,INDEX(Asumsi!$C$5:$C$7,MATCH(I5429,Asumsi!$A$5:$A$7,0)))</f>
        <v>0.04</v>
      </c>
      <c r="S5429" s="43">
        <f t="shared" si="678"/>
        <v>0</v>
      </c>
      <c r="T5429" s="45">
        <f t="shared" si="679"/>
        <v>0</v>
      </c>
      <c r="U5429" s="45">
        <f>IF(L5429=1,F5429*INDEX(Asumsi!$B$5:$B$7,MATCH(I5429,Asumsi!$A$5:$A$7,0))-F5429*R5429,0)</f>
        <v>164834.79999999999</v>
      </c>
      <c r="V5429" s="45">
        <f>IF(S5429=1,U5429*(1-Asumsi!$B$10),U5429)</f>
        <v>164834.79999999999</v>
      </c>
    </row>
    <row r="5430" spans="1:22" x14ac:dyDescent="0.35">
      <c r="A5430" s="43">
        <v>32994</v>
      </c>
      <c r="B5430" s="43" t="s">
        <v>202</v>
      </c>
      <c r="C5430" s="43" t="s">
        <v>425</v>
      </c>
      <c r="D5430" s="44">
        <v>41168</v>
      </c>
      <c r="E5430" s="43">
        <v>34</v>
      </c>
      <c r="F5430" s="43">
        <v>452820</v>
      </c>
      <c r="G5430" s="43">
        <v>0.05</v>
      </c>
      <c r="H5430" s="43">
        <v>22641</v>
      </c>
      <c r="I5430" s="43" t="s">
        <v>76</v>
      </c>
      <c r="J5430" s="43" t="s">
        <v>145</v>
      </c>
      <c r="K5430" s="43">
        <f t="shared" si="672"/>
        <v>2012</v>
      </c>
      <c r="L5430" s="43">
        <f t="shared" si="673"/>
        <v>1</v>
      </c>
      <c r="M5430" s="43">
        <f t="shared" si="674"/>
        <v>0</v>
      </c>
      <c r="N5430" s="43">
        <f t="shared" si="675"/>
        <v>1</v>
      </c>
      <c r="O5430" s="43" t="str">
        <f t="shared" si="676"/>
        <v>C: 4-6%</v>
      </c>
      <c r="P5430" s="45">
        <f t="shared" si="677"/>
        <v>430179</v>
      </c>
      <c r="Q5430" s="45">
        <f>IF(L5430=1,F5430*INDEX(Asumsi!$B$5:$B$7,MATCH(I5430,Asumsi!$A$5:$A$7,0))-H5430,0)</f>
        <v>113205</v>
      </c>
      <c r="R5430" s="46">
        <f>MIN(G5430,INDEX(Asumsi!$C$5:$C$7,MATCH(I5430,Asumsi!$A$5:$A$7,0)))</f>
        <v>0.05</v>
      </c>
      <c r="S5430" s="43">
        <f t="shared" si="678"/>
        <v>0</v>
      </c>
      <c r="T5430" s="45">
        <f t="shared" si="679"/>
        <v>0</v>
      </c>
      <c r="U5430" s="45">
        <f>IF(L5430=1,F5430*INDEX(Asumsi!$B$5:$B$7,MATCH(I5430,Asumsi!$A$5:$A$7,0))-F5430*R5430,0)</f>
        <v>113205</v>
      </c>
      <c r="V5430" s="45">
        <f>IF(S5430=1,U5430*(1-Asumsi!$B$10),U5430)</f>
        <v>113205</v>
      </c>
    </row>
    <row r="5431" spans="1:22" x14ac:dyDescent="0.35">
      <c r="A5431" s="43">
        <v>33283</v>
      </c>
      <c r="B5431" s="43" t="s">
        <v>209</v>
      </c>
      <c r="C5431" s="43" t="s">
        <v>322</v>
      </c>
      <c r="D5431" s="44">
        <v>40257</v>
      </c>
      <c r="E5431" s="43">
        <v>48</v>
      </c>
      <c r="F5431" s="43">
        <v>20925080</v>
      </c>
      <c r="G5431" s="43">
        <v>0.02</v>
      </c>
      <c r="H5431" s="43">
        <v>418502</v>
      </c>
      <c r="I5431" s="43" t="s">
        <v>75</v>
      </c>
      <c r="J5431" s="43" t="s">
        <v>136</v>
      </c>
      <c r="K5431" s="43">
        <f t="shared" si="672"/>
        <v>2010</v>
      </c>
      <c r="L5431" s="43">
        <f t="shared" si="673"/>
        <v>0</v>
      </c>
      <c r="M5431" s="43">
        <f t="shared" si="674"/>
        <v>1</v>
      </c>
      <c r="N5431" s="43">
        <f t="shared" si="675"/>
        <v>1</v>
      </c>
      <c r="O5431" s="43" t="str">
        <f t="shared" si="676"/>
        <v>B: 1-3%</v>
      </c>
      <c r="P5431" s="45">
        <f t="shared" si="677"/>
        <v>0</v>
      </c>
      <c r="Q5431" s="45">
        <f>IF(L5431=1,F5431*INDEX(Asumsi!$B$5:$B$7,MATCH(I5431,Asumsi!$A$5:$A$7,0))-H5431,0)</f>
        <v>0</v>
      </c>
      <c r="R5431" s="46">
        <f>MIN(G5431,INDEX(Asumsi!$C$5:$C$7,MATCH(I5431,Asumsi!$A$5:$A$7,0)))</f>
        <v>0.02</v>
      </c>
      <c r="S5431" s="43">
        <f t="shared" si="678"/>
        <v>0</v>
      </c>
      <c r="T5431" s="45">
        <f t="shared" si="679"/>
        <v>0</v>
      </c>
      <c r="U5431" s="45">
        <f>IF(L5431=1,F5431*INDEX(Asumsi!$B$5:$B$7,MATCH(I5431,Asumsi!$A$5:$A$7,0))-F5431*R5431,0)</f>
        <v>0</v>
      </c>
      <c r="V5431" s="45">
        <f>IF(S5431=1,U5431*(1-Asumsi!$B$10),U5431)</f>
        <v>0</v>
      </c>
    </row>
    <row r="5432" spans="1:22" x14ac:dyDescent="0.35">
      <c r="A5432" s="43">
        <v>34117</v>
      </c>
      <c r="B5432" s="43" t="s">
        <v>209</v>
      </c>
      <c r="C5432" s="43" t="s">
        <v>423</v>
      </c>
      <c r="D5432" s="44">
        <v>40946</v>
      </c>
      <c r="E5432" s="43">
        <v>45</v>
      </c>
      <c r="F5432" s="43">
        <v>599880</v>
      </c>
      <c r="G5432" s="43">
        <v>0.06</v>
      </c>
      <c r="H5432" s="43">
        <v>35993</v>
      </c>
      <c r="I5432" s="43" t="s">
        <v>76</v>
      </c>
      <c r="J5432" s="43" t="s">
        <v>138</v>
      </c>
      <c r="K5432" s="43">
        <f t="shared" si="672"/>
        <v>2012</v>
      </c>
      <c r="L5432" s="43">
        <f t="shared" si="673"/>
        <v>0</v>
      </c>
      <c r="M5432" s="43">
        <f t="shared" si="674"/>
        <v>1</v>
      </c>
      <c r="N5432" s="43">
        <f t="shared" si="675"/>
        <v>1</v>
      </c>
      <c r="O5432" s="43" t="str">
        <f t="shared" si="676"/>
        <v>C: 4-6%</v>
      </c>
      <c r="P5432" s="45">
        <f t="shared" si="677"/>
        <v>0</v>
      </c>
      <c r="Q5432" s="45">
        <f>IF(L5432=1,F5432*INDEX(Asumsi!$B$5:$B$7,MATCH(I5432,Asumsi!$A$5:$A$7,0))-H5432,0)</f>
        <v>0</v>
      </c>
      <c r="R5432" s="46">
        <f>MIN(G5432,INDEX(Asumsi!$C$5:$C$7,MATCH(I5432,Asumsi!$A$5:$A$7,0)))</f>
        <v>0.05</v>
      </c>
      <c r="S5432" s="43">
        <f t="shared" si="678"/>
        <v>1</v>
      </c>
      <c r="T5432" s="45">
        <f t="shared" si="679"/>
        <v>0</v>
      </c>
      <c r="U5432" s="45">
        <f>IF(L5432=1,F5432*INDEX(Asumsi!$B$5:$B$7,MATCH(I5432,Asumsi!$A$5:$A$7,0))-F5432*R5432,0)</f>
        <v>0</v>
      </c>
      <c r="V5432" s="45">
        <f>IF(S5432=1,U5432*(1-Asumsi!$B$10),U5432)</f>
        <v>0</v>
      </c>
    </row>
    <row r="5433" spans="1:22" x14ac:dyDescent="0.35">
      <c r="A5433" s="43">
        <v>35366</v>
      </c>
      <c r="B5433" s="43" t="s">
        <v>209</v>
      </c>
      <c r="C5433" s="43" t="s">
        <v>424</v>
      </c>
      <c r="D5433" s="44">
        <v>40736</v>
      </c>
      <c r="E5433" s="43">
        <v>23</v>
      </c>
      <c r="F5433" s="43">
        <v>298620</v>
      </c>
      <c r="G5433" s="43">
        <v>0.06</v>
      </c>
      <c r="H5433" s="43">
        <v>17917</v>
      </c>
      <c r="I5433" s="43" t="s">
        <v>76</v>
      </c>
      <c r="J5433" s="43" t="s">
        <v>145</v>
      </c>
      <c r="K5433" s="43">
        <f t="shared" si="672"/>
        <v>2011</v>
      </c>
      <c r="L5433" s="43">
        <f t="shared" si="673"/>
        <v>0</v>
      </c>
      <c r="M5433" s="43">
        <f t="shared" si="674"/>
        <v>1</v>
      </c>
      <c r="N5433" s="43">
        <f t="shared" si="675"/>
        <v>1</v>
      </c>
      <c r="O5433" s="43" t="str">
        <f t="shared" si="676"/>
        <v>C: 4-6%</v>
      </c>
      <c r="P5433" s="45">
        <f t="shared" si="677"/>
        <v>0</v>
      </c>
      <c r="Q5433" s="45">
        <f>IF(L5433=1,F5433*INDEX(Asumsi!$B$5:$B$7,MATCH(I5433,Asumsi!$A$5:$A$7,0))-H5433,0)</f>
        <v>0</v>
      </c>
      <c r="R5433" s="46">
        <f>MIN(G5433,INDEX(Asumsi!$C$5:$C$7,MATCH(I5433,Asumsi!$A$5:$A$7,0)))</f>
        <v>0.05</v>
      </c>
      <c r="S5433" s="43">
        <f t="shared" si="678"/>
        <v>1</v>
      </c>
      <c r="T5433" s="45">
        <f t="shared" si="679"/>
        <v>0</v>
      </c>
      <c r="U5433" s="45">
        <f>IF(L5433=1,F5433*INDEX(Asumsi!$B$5:$B$7,MATCH(I5433,Asumsi!$A$5:$A$7,0))-F5433*R5433,0)</f>
        <v>0</v>
      </c>
      <c r="V5433" s="45">
        <f>IF(S5433=1,U5433*(1-Asumsi!$B$10),U5433)</f>
        <v>0</v>
      </c>
    </row>
    <row r="5434" spans="1:22" x14ac:dyDescent="0.35">
      <c r="A5434" s="43">
        <v>35426</v>
      </c>
      <c r="B5434" s="43" t="s">
        <v>202</v>
      </c>
      <c r="C5434" s="43" t="s">
        <v>421</v>
      </c>
      <c r="D5434" s="44">
        <v>40454</v>
      </c>
      <c r="E5434" s="43">
        <v>5</v>
      </c>
      <c r="F5434" s="43">
        <v>106020</v>
      </c>
      <c r="G5434" s="43">
        <v>0.08</v>
      </c>
      <c r="H5434" s="43">
        <v>8482</v>
      </c>
      <c r="I5434" s="43" t="s">
        <v>76</v>
      </c>
      <c r="J5434" s="43" t="s">
        <v>145</v>
      </c>
      <c r="K5434" s="43">
        <f t="shared" si="672"/>
        <v>2010</v>
      </c>
      <c r="L5434" s="43">
        <f t="shared" si="673"/>
        <v>1</v>
      </c>
      <c r="M5434" s="43">
        <f t="shared" si="674"/>
        <v>0</v>
      </c>
      <c r="N5434" s="43">
        <f t="shared" si="675"/>
        <v>1</v>
      </c>
      <c r="O5434" s="43" t="str">
        <f t="shared" si="676"/>
        <v>D: 7%+</v>
      </c>
      <c r="P5434" s="45">
        <f t="shared" si="677"/>
        <v>97538</v>
      </c>
      <c r="Q5434" s="45">
        <f>IF(L5434=1,F5434*INDEX(Asumsi!$B$5:$B$7,MATCH(I5434,Asumsi!$A$5:$A$7,0))-H5434,0)</f>
        <v>23324</v>
      </c>
      <c r="R5434" s="46">
        <f>MIN(G5434,INDEX(Asumsi!$C$5:$C$7,MATCH(I5434,Asumsi!$A$5:$A$7,0)))</f>
        <v>0.05</v>
      </c>
      <c r="S5434" s="43">
        <f t="shared" si="678"/>
        <v>1</v>
      </c>
      <c r="T5434" s="45">
        <f t="shared" si="679"/>
        <v>3180.6</v>
      </c>
      <c r="U5434" s="45">
        <f>IF(L5434=1,F5434*INDEX(Asumsi!$B$5:$B$7,MATCH(I5434,Asumsi!$A$5:$A$7,0))-F5434*R5434,0)</f>
        <v>26505</v>
      </c>
      <c r="V5434" s="45">
        <f>IF(S5434=1,U5434*(1-Asumsi!$B$10),U5434)</f>
        <v>25179.75</v>
      </c>
    </row>
    <row r="5435" spans="1:22" x14ac:dyDescent="0.35">
      <c r="A5435" s="43">
        <v>35490</v>
      </c>
      <c r="B5435" s="43" t="s">
        <v>202</v>
      </c>
      <c r="C5435" s="43" t="s">
        <v>421</v>
      </c>
      <c r="D5435" s="44">
        <v>40519</v>
      </c>
      <c r="E5435" s="43">
        <v>7</v>
      </c>
      <c r="F5435" s="43">
        <v>89280</v>
      </c>
      <c r="G5435" s="43">
        <v>0.03</v>
      </c>
      <c r="H5435" s="43">
        <v>2678</v>
      </c>
      <c r="I5435" s="43" t="s">
        <v>76</v>
      </c>
      <c r="J5435" s="43" t="s">
        <v>147</v>
      </c>
      <c r="K5435" s="43">
        <f t="shared" si="672"/>
        <v>2010</v>
      </c>
      <c r="L5435" s="43">
        <f t="shared" si="673"/>
        <v>1</v>
      </c>
      <c r="M5435" s="43">
        <f t="shared" si="674"/>
        <v>0</v>
      </c>
      <c r="N5435" s="43">
        <f t="shared" si="675"/>
        <v>1</v>
      </c>
      <c r="O5435" s="43" t="str">
        <f t="shared" si="676"/>
        <v>B: 1-3%</v>
      </c>
      <c r="P5435" s="45">
        <f t="shared" si="677"/>
        <v>86602</v>
      </c>
      <c r="Q5435" s="45">
        <f>IF(L5435=1,F5435*INDEX(Asumsi!$B$5:$B$7,MATCH(I5435,Asumsi!$A$5:$A$7,0))-H5435,0)</f>
        <v>24106</v>
      </c>
      <c r="R5435" s="46">
        <f>MIN(G5435,INDEX(Asumsi!$C$5:$C$7,MATCH(I5435,Asumsi!$A$5:$A$7,0)))</f>
        <v>0.03</v>
      </c>
      <c r="S5435" s="43">
        <f t="shared" si="678"/>
        <v>0</v>
      </c>
      <c r="T5435" s="45">
        <f t="shared" si="679"/>
        <v>0</v>
      </c>
      <c r="U5435" s="45">
        <f>IF(L5435=1,F5435*INDEX(Asumsi!$B$5:$B$7,MATCH(I5435,Asumsi!$A$5:$A$7,0))-F5435*R5435,0)</f>
        <v>24105.599999999999</v>
      </c>
      <c r="V5435" s="45">
        <f>IF(S5435=1,U5435*(1-Asumsi!$B$10),U5435)</f>
        <v>24105.599999999999</v>
      </c>
    </row>
    <row r="5436" spans="1:22" x14ac:dyDescent="0.35">
      <c r="A5436" s="43">
        <v>35686</v>
      </c>
      <c r="B5436" s="43" t="s">
        <v>202</v>
      </c>
      <c r="C5436" s="43" t="s">
        <v>423</v>
      </c>
      <c r="D5436" s="44">
        <v>40453</v>
      </c>
      <c r="E5436" s="43">
        <v>48</v>
      </c>
      <c r="F5436" s="43">
        <v>627040</v>
      </c>
      <c r="G5436" s="43">
        <v>0.05</v>
      </c>
      <c r="H5436" s="43">
        <v>31352</v>
      </c>
      <c r="I5436" s="43" t="s">
        <v>76</v>
      </c>
      <c r="J5436" s="43" t="s">
        <v>145</v>
      </c>
      <c r="K5436" s="43">
        <f t="shared" si="672"/>
        <v>2010</v>
      </c>
      <c r="L5436" s="43">
        <f t="shared" si="673"/>
        <v>1</v>
      </c>
      <c r="M5436" s="43">
        <f t="shared" si="674"/>
        <v>0</v>
      </c>
      <c r="N5436" s="43">
        <f t="shared" si="675"/>
        <v>1</v>
      </c>
      <c r="O5436" s="43" t="str">
        <f t="shared" si="676"/>
        <v>C: 4-6%</v>
      </c>
      <c r="P5436" s="45">
        <f t="shared" si="677"/>
        <v>595688</v>
      </c>
      <c r="Q5436" s="45">
        <f>IF(L5436=1,F5436*INDEX(Asumsi!$B$5:$B$7,MATCH(I5436,Asumsi!$A$5:$A$7,0))-H5436,0)</f>
        <v>156760</v>
      </c>
      <c r="R5436" s="46">
        <f>MIN(G5436,INDEX(Asumsi!$C$5:$C$7,MATCH(I5436,Asumsi!$A$5:$A$7,0)))</f>
        <v>0.05</v>
      </c>
      <c r="S5436" s="43">
        <f t="shared" si="678"/>
        <v>0</v>
      </c>
      <c r="T5436" s="45">
        <f t="shared" si="679"/>
        <v>0</v>
      </c>
      <c r="U5436" s="45">
        <f>IF(L5436=1,F5436*INDEX(Asumsi!$B$5:$B$7,MATCH(I5436,Asumsi!$A$5:$A$7,0))-F5436*R5436,0)</f>
        <v>156760</v>
      </c>
      <c r="V5436" s="45">
        <f>IF(S5436=1,U5436*(1-Asumsi!$B$10),U5436)</f>
        <v>156760</v>
      </c>
    </row>
    <row r="5437" spans="1:22" x14ac:dyDescent="0.35">
      <c r="A5437" s="43">
        <v>35744</v>
      </c>
      <c r="B5437" s="43" t="s">
        <v>209</v>
      </c>
      <c r="C5437" s="43" t="s">
        <v>262</v>
      </c>
      <c r="D5437" s="44">
        <v>39893</v>
      </c>
      <c r="E5437" s="43">
        <v>44</v>
      </c>
      <c r="F5437" s="43">
        <v>5175060</v>
      </c>
      <c r="G5437" s="43">
        <v>0.02</v>
      </c>
      <c r="H5437" s="43">
        <v>103501</v>
      </c>
      <c r="I5437" s="43" t="s">
        <v>77</v>
      </c>
      <c r="J5437" s="43" t="s">
        <v>142</v>
      </c>
      <c r="K5437" s="43">
        <f t="shared" si="672"/>
        <v>2009</v>
      </c>
      <c r="L5437" s="43">
        <f t="shared" si="673"/>
        <v>0</v>
      </c>
      <c r="M5437" s="43">
        <f t="shared" si="674"/>
        <v>1</v>
      </c>
      <c r="N5437" s="43">
        <f t="shared" si="675"/>
        <v>1</v>
      </c>
      <c r="O5437" s="43" t="str">
        <f t="shared" si="676"/>
        <v>B: 1-3%</v>
      </c>
      <c r="P5437" s="45">
        <f t="shared" si="677"/>
        <v>0</v>
      </c>
      <c r="Q5437" s="45">
        <f>IF(L5437=1,F5437*INDEX(Asumsi!$B$5:$B$7,MATCH(I5437,Asumsi!$A$5:$A$7,0))-H5437,0)</f>
        <v>0</v>
      </c>
      <c r="R5437" s="46">
        <f>MIN(G5437,INDEX(Asumsi!$C$5:$C$7,MATCH(I5437,Asumsi!$A$5:$A$7,0)))</f>
        <v>0.02</v>
      </c>
      <c r="S5437" s="43">
        <f t="shared" si="678"/>
        <v>0</v>
      </c>
      <c r="T5437" s="45">
        <f t="shared" si="679"/>
        <v>0</v>
      </c>
      <c r="U5437" s="45">
        <f>IF(L5437=1,F5437*INDEX(Asumsi!$B$5:$B$7,MATCH(I5437,Asumsi!$A$5:$A$7,0))-F5437*R5437,0)</f>
        <v>0</v>
      </c>
      <c r="V5437" s="45">
        <f>IF(S5437=1,U5437*(1-Asumsi!$B$10),U5437)</f>
        <v>0</v>
      </c>
    </row>
    <row r="5438" spans="1:22" x14ac:dyDescent="0.35">
      <c r="A5438" s="43">
        <v>35936</v>
      </c>
      <c r="B5438" s="43" t="s">
        <v>209</v>
      </c>
      <c r="C5438" s="43" t="s">
        <v>391</v>
      </c>
      <c r="D5438" s="44">
        <v>39834</v>
      </c>
      <c r="E5438" s="43">
        <v>41</v>
      </c>
      <c r="F5438" s="43">
        <v>624520</v>
      </c>
      <c r="G5438" s="43">
        <v>0.08</v>
      </c>
      <c r="H5438" s="43">
        <v>49962</v>
      </c>
      <c r="I5438" s="43" t="s">
        <v>76</v>
      </c>
      <c r="J5438" s="43" t="s">
        <v>138</v>
      </c>
      <c r="K5438" s="43">
        <f t="shared" si="672"/>
        <v>2009</v>
      </c>
      <c r="L5438" s="43">
        <f t="shared" si="673"/>
        <v>0</v>
      </c>
      <c r="M5438" s="43">
        <f t="shared" si="674"/>
        <v>1</v>
      </c>
      <c r="N5438" s="43">
        <f t="shared" si="675"/>
        <v>1</v>
      </c>
      <c r="O5438" s="43" t="str">
        <f t="shared" si="676"/>
        <v>D: 7%+</v>
      </c>
      <c r="P5438" s="45">
        <f t="shared" si="677"/>
        <v>0</v>
      </c>
      <c r="Q5438" s="45">
        <f>IF(L5438=1,F5438*INDEX(Asumsi!$B$5:$B$7,MATCH(I5438,Asumsi!$A$5:$A$7,0))-H5438,0)</f>
        <v>0</v>
      </c>
      <c r="R5438" s="46">
        <f>MIN(G5438,INDEX(Asumsi!$C$5:$C$7,MATCH(I5438,Asumsi!$A$5:$A$7,0)))</f>
        <v>0.05</v>
      </c>
      <c r="S5438" s="43">
        <f t="shared" si="678"/>
        <v>1</v>
      </c>
      <c r="T5438" s="45">
        <f t="shared" si="679"/>
        <v>0</v>
      </c>
      <c r="U5438" s="45">
        <f>IF(L5438=1,F5438*INDEX(Asumsi!$B$5:$B$7,MATCH(I5438,Asumsi!$A$5:$A$7,0))-F5438*R5438,0)</f>
        <v>0</v>
      </c>
      <c r="V5438" s="45">
        <f>IF(S5438=1,U5438*(1-Asumsi!$B$10),U5438)</f>
        <v>0</v>
      </c>
    </row>
    <row r="5439" spans="1:22" x14ac:dyDescent="0.35">
      <c r="A5439" s="43">
        <v>36257</v>
      </c>
      <c r="B5439" s="43" t="s">
        <v>202</v>
      </c>
      <c r="C5439" s="43" t="s">
        <v>421</v>
      </c>
      <c r="D5439" s="44">
        <v>40966</v>
      </c>
      <c r="E5439" s="43">
        <v>43</v>
      </c>
      <c r="F5439" s="43">
        <v>1789020</v>
      </c>
      <c r="G5439" s="43">
        <v>0.08</v>
      </c>
      <c r="H5439" s="43">
        <v>143122</v>
      </c>
      <c r="I5439" s="43" t="s">
        <v>77</v>
      </c>
      <c r="J5439" s="43" t="s">
        <v>142</v>
      </c>
      <c r="K5439" s="43">
        <f t="shared" si="672"/>
        <v>2012</v>
      </c>
      <c r="L5439" s="43">
        <f t="shared" si="673"/>
        <v>1</v>
      </c>
      <c r="M5439" s="43">
        <f t="shared" si="674"/>
        <v>0</v>
      </c>
      <c r="N5439" s="43">
        <f t="shared" si="675"/>
        <v>1</v>
      </c>
      <c r="O5439" s="43" t="str">
        <f t="shared" si="676"/>
        <v>D: 7%+</v>
      </c>
      <c r="P5439" s="45">
        <f t="shared" si="677"/>
        <v>1645898</v>
      </c>
      <c r="Q5439" s="45">
        <f>IF(L5439=1,F5439*INDEX(Asumsi!$B$5:$B$7,MATCH(I5439,Asumsi!$A$5:$A$7,0))-H5439,0)</f>
        <v>393584</v>
      </c>
      <c r="R5439" s="46">
        <f>MIN(G5439,INDEX(Asumsi!$C$5:$C$7,MATCH(I5439,Asumsi!$A$5:$A$7,0)))</f>
        <v>0.05</v>
      </c>
      <c r="S5439" s="43">
        <f t="shared" si="678"/>
        <v>1</v>
      </c>
      <c r="T5439" s="45">
        <f t="shared" si="679"/>
        <v>53670.6</v>
      </c>
      <c r="U5439" s="45">
        <f>IF(L5439=1,F5439*INDEX(Asumsi!$B$5:$B$7,MATCH(I5439,Asumsi!$A$5:$A$7,0))-F5439*R5439,0)</f>
        <v>447255</v>
      </c>
      <c r="V5439" s="45">
        <f>IF(S5439=1,U5439*(1-Asumsi!$B$10),U5439)</f>
        <v>424892.25</v>
      </c>
    </row>
    <row r="5440" spans="1:22" x14ac:dyDescent="0.35">
      <c r="A5440" s="43">
        <v>36262</v>
      </c>
      <c r="B5440" s="43" t="s">
        <v>209</v>
      </c>
      <c r="C5440" s="43" t="s">
        <v>426</v>
      </c>
      <c r="D5440" s="44">
        <v>40386</v>
      </c>
      <c r="E5440" s="43">
        <v>23</v>
      </c>
      <c r="F5440" s="43">
        <v>328040</v>
      </c>
      <c r="G5440" s="43">
        <v>0.03</v>
      </c>
      <c r="H5440" s="43">
        <v>9841</v>
      </c>
      <c r="I5440" s="43" t="s">
        <v>76</v>
      </c>
      <c r="J5440" s="43" t="s">
        <v>145</v>
      </c>
      <c r="K5440" s="43">
        <f t="shared" si="672"/>
        <v>2010</v>
      </c>
      <c r="L5440" s="43">
        <f t="shared" si="673"/>
        <v>0</v>
      </c>
      <c r="M5440" s="43">
        <f t="shared" si="674"/>
        <v>1</v>
      </c>
      <c r="N5440" s="43">
        <f t="shared" si="675"/>
        <v>1</v>
      </c>
      <c r="O5440" s="43" t="str">
        <f t="shared" si="676"/>
        <v>B: 1-3%</v>
      </c>
      <c r="P5440" s="45">
        <f t="shared" si="677"/>
        <v>0</v>
      </c>
      <c r="Q5440" s="45">
        <f>IF(L5440=1,F5440*INDEX(Asumsi!$B$5:$B$7,MATCH(I5440,Asumsi!$A$5:$A$7,0))-H5440,0)</f>
        <v>0</v>
      </c>
      <c r="R5440" s="46">
        <f>MIN(G5440,INDEX(Asumsi!$C$5:$C$7,MATCH(I5440,Asumsi!$A$5:$A$7,0)))</f>
        <v>0.03</v>
      </c>
      <c r="S5440" s="43">
        <f t="shared" si="678"/>
        <v>0</v>
      </c>
      <c r="T5440" s="45">
        <f t="shared" si="679"/>
        <v>0</v>
      </c>
      <c r="U5440" s="45">
        <f>IF(L5440=1,F5440*INDEX(Asumsi!$B$5:$B$7,MATCH(I5440,Asumsi!$A$5:$A$7,0))-F5440*R5440,0)</f>
        <v>0</v>
      </c>
      <c r="V5440" s="45">
        <f>IF(S5440=1,U5440*(1-Asumsi!$B$10),U5440)</f>
        <v>0</v>
      </c>
    </row>
    <row r="5441" spans="1:22" x14ac:dyDescent="0.35">
      <c r="A5441" s="43">
        <v>36292</v>
      </c>
      <c r="B5441" s="43" t="s">
        <v>202</v>
      </c>
      <c r="C5441" s="43" t="s">
        <v>426</v>
      </c>
      <c r="D5441" s="44">
        <v>40216</v>
      </c>
      <c r="E5441" s="43">
        <v>21</v>
      </c>
      <c r="F5441" s="43">
        <v>219740</v>
      </c>
      <c r="G5441" s="43">
        <v>0.05</v>
      </c>
      <c r="H5441" s="43">
        <v>10987</v>
      </c>
      <c r="I5441" s="43" t="s">
        <v>76</v>
      </c>
      <c r="J5441" s="43" t="s">
        <v>145</v>
      </c>
      <c r="K5441" s="43">
        <f t="shared" si="672"/>
        <v>2010</v>
      </c>
      <c r="L5441" s="43">
        <f t="shared" si="673"/>
        <v>1</v>
      </c>
      <c r="M5441" s="43">
        <f t="shared" si="674"/>
        <v>0</v>
      </c>
      <c r="N5441" s="43">
        <f t="shared" si="675"/>
        <v>1</v>
      </c>
      <c r="O5441" s="43" t="str">
        <f t="shared" si="676"/>
        <v>C: 4-6%</v>
      </c>
      <c r="P5441" s="45">
        <f t="shared" si="677"/>
        <v>208753</v>
      </c>
      <c r="Q5441" s="45">
        <f>IF(L5441=1,F5441*INDEX(Asumsi!$B$5:$B$7,MATCH(I5441,Asumsi!$A$5:$A$7,0))-H5441,0)</f>
        <v>54935</v>
      </c>
      <c r="R5441" s="46">
        <f>MIN(G5441,INDEX(Asumsi!$C$5:$C$7,MATCH(I5441,Asumsi!$A$5:$A$7,0)))</f>
        <v>0.05</v>
      </c>
      <c r="S5441" s="43">
        <f t="shared" si="678"/>
        <v>0</v>
      </c>
      <c r="T5441" s="45">
        <f t="shared" si="679"/>
        <v>0</v>
      </c>
      <c r="U5441" s="45">
        <f>IF(L5441=1,F5441*INDEX(Asumsi!$B$5:$B$7,MATCH(I5441,Asumsi!$A$5:$A$7,0))-F5441*R5441,0)</f>
        <v>54935</v>
      </c>
      <c r="V5441" s="45">
        <f>IF(S5441=1,U5441*(1-Asumsi!$B$10),U5441)</f>
        <v>54935</v>
      </c>
    </row>
    <row r="5442" spans="1:22" x14ac:dyDescent="0.35">
      <c r="A5442" s="43">
        <v>36357</v>
      </c>
      <c r="B5442" s="43" t="s">
        <v>202</v>
      </c>
      <c r="C5442" s="43" t="s">
        <v>426</v>
      </c>
      <c r="D5442" s="44">
        <v>40922</v>
      </c>
      <c r="E5442" s="43">
        <v>38</v>
      </c>
      <c r="F5442" s="43">
        <v>35211540</v>
      </c>
      <c r="G5442" s="43">
        <v>0.01</v>
      </c>
      <c r="H5442" s="43">
        <v>352115</v>
      </c>
      <c r="I5442" s="43" t="s">
        <v>77</v>
      </c>
      <c r="J5442" s="43" t="s">
        <v>139</v>
      </c>
      <c r="K5442" s="43">
        <f t="shared" ref="K5442:K5500" si="680">YEAR(D5442)</f>
        <v>2012</v>
      </c>
      <c r="L5442" s="43">
        <f t="shared" ref="L5442:L5500" si="681">IF(B5442="Order Finished",1,0)</f>
        <v>1</v>
      </c>
      <c r="M5442" s="43">
        <f t="shared" ref="M5442:M5500" si="682">IF(B5442="Order Returned",1,0)</f>
        <v>0</v>
      </c>
      <c r="N5442" s="43">
        <f t="shared" ref="N5442:N5500" si="683">IF(B5442="Order Cancelled",0,1)</f>
        <v>1</v>
      </c>
      <c r="O5442" s="43" t="str">
        <f t="shared" ref="O5442:O5500" si="684">IF(G5442=0,"A: 0%",IF(G5442&lt;=0.03,"B: 1-3%",IF(G5442&lt;=0.06,"C: 4-6%","D: 7%+")))</f>
        <v>B: 1-3%</v>
      </c>
      <c r="P5442" s="45">
        <f t="shared" ref="P5442:P5500" si="685">IF(L5442=1,F5442-H5442,0)</f>
        <v>34859425</v>
      </c>
      <c r="Q5442" s="45">
        <f>IF(L5442=1,F5442*INDEX(Asumsi!$B$5:$B$7,MATCH(I5442,Asumsi!$A$5:$A$7,0))-H5442,0)</f>
        <v>10211347</v>
      </c>
      <c r="R5442" s="46">
        <f>MIN(G5442,INDEX(Asumsi!$C$5:$C$7,MATCH(I5442,Asumsi!$A$5:$A$7,0)))</f>
        <v>0.01</v>
      </c>
      <c r="S5442" s="43">
        <f t="shared" ref="S5442:S5505" si="686">IF(G5442&gt;R5442,1,0)</f>
        <v>0</v>
      </c>
      <c r="T5442" s="45">
        <f t="shared" ref="T5442:T5500" si="687">IF(L5442=1,F5442*(G5442-R5442),0)</f>
        <v>0</v>
      </c>
      <c r="U5442" s="45">
        <f>IF(L5442=1,F5442*INDEX(Asumsi!$B$5:$B$7,MATCH(I5442,Asumsi!$A$5:$A$7,0))-F5442*R5442,0)</f>
        <v>10211346.6</v>
      </c>
      <c r="V5442" s="45">
        <f>IF(S5442=1,U5442*(1-Asumsi!$B$10),U5442)</f>
        <v>10211346.6</v>
      </c>
    </row>
    <row r="5443" spans="1:22" x14ac:dyDescent="0.35">
      <c r="A5443" s="43">
        <v>36482</v>
      </c>
      <c r="B5443" s="43" t="s">
        <v>202</v>
      </c>
      <c r="C5443" s="43" t="s">
        <v>266</v>
      </c>
      <c r="D5443" s="44">
        <v>40729</v>
      </c>
      <c r="E5443" s="43">
        <v>7</v>
      </c>
      <c r="F5443" s="43">
        <v>111360</v>
      </c>
      <c r="G5443" s="43">
        <v>0.1</v>
      </c>
      <c r="H5443" s="43">
        <v>11136</v>
      </c>
      <c r="I5443" s="43" t="s">
        <v>76</v>
      </c>
      <c r="J5443" s="43" t="s">
        <v>145</v>
      </c>
      <c r="K5443" s="43">
        <f t="shared" si="680"/>
        <v>2011</v>
      </c>
      <c r="L5443" s="43">
        <f t="shared" si="681"/>
        <v>1</v>
      </c>
      <c r="M5443" s="43">
        <f t="shared" si="682"/>
        <v>0</v>
      </c>
      <c r="N5443" s="43">
        <f t="shared" si="683"/>
        <v>1</v>
      </c>
      <c r="O5443" s="43" t="str">
        <f t="shared" si="684"/>
        <v>D: 7%+</v>
      </c>
      <c r="P5443" s="45">
        <f t="shared" si="685"/>
        <v>100224</v>
      </c>
      <c r="Q5443" s="45">
        <f>IF(L5443=1,F5443*INDEX(Asumsi!$B$5:$B$7,MATCH(I5443,Asumsi!$A$5:$A$7,0))-H5443,0)</f>
        <v>22272</v>
      </c>
      <c r="R5443" s="46">
        <f>MIN(G5443,INDEX(Asumsi!$C$5:$C$7,MATCH(I5443,Asumsi!$A$5:$A$7,0)))</f>
        <v>0.05</v>
      </c>
      <c r="S5443" s="43">
        <f t="shared" si="686"/>
        <v>1</v>
      </c>
      <c r="T5443" s="45">
        <f t="shared" si="687"/>
        <v>5568</v>
      </c>
      <c r="U5443" s="45">
        <f>IF(L5443=1,F5443*INDEX(Asumsi!$B$5:$B$7,MATCH(I5443,Asumsi!$A$5:$A$7,0))-F5443*R5443,0)</f>
        <v>27840</v>
      </c>
      <c r="V5443" s="45">
        <f>IF(S5443=1,U5443*(1-Asumsi!$B$10),U5443)</f>
        <v>26448</v>
      </c>
    </row>
    <row r="5444" spans="1:22" x14ac:dyDescent="0.35">
      <c r="A5444" s="43">
        <v>36772</v>
      </c>
      <c r="B5444" s="43" t="s">
        <v>209</v>
      </c>
      <c r="C5444" s="43" t="s">
        <v>427</v>
      </c>
      <c r="D5444" s="44">
        <v>40313</v>
      </c>
      <c r="E5444" s="43">
        <v>47</v>
      </c>
      <c r="F5444" s="43">
        <v>560900</v>
      </c>
      <c r="G5444" s="43">
        <v>0.1</v>
      </c>
      <c r="H5444" s="43">
        <v>56090</v>
      </c>
      <c r="I5444" s="43" t="s">
        <v>76</v>
      </c>
      <c r="J5444" s="43" t="s">
        <v>145</v>
      </c>
      <c r="K5444" s="43">
        <f t="shared" si="680"/>
        <v>2010</v>
      </c>
      <c r="L5444" s="43">
        <f t="shared" si="681"/>
        <v>0</v>
      </c>
      <c r="M5444" s="43">
        <f t="shared" si="682"/>
        <v>1</v>
      </c>
      <c r="N5444" s="43">
        <f t="shared" si="683"/>
        <v>1</v>
      </c>
      <c r="O5444" s="43" t="str">
        <f t="shared" si="684"/>
        <v>D: 7%+</v>
      </c>
      <c r="P5444" s="45">
        <f t="shared" si="685"/>
        <v>0</v>
      </c>
      <c r="Q5444" s="45">
        <f>IF(L5444=1,F5444*INDEX(Asumsi!$B$5:$B$7,MATCH(I5444,Asumsi!$A$5:$A$7,0))-H5444,0)</f>
        <v>0</v>
      </c>
      <c r="R5444" s="46">
        <f>MIN(G5444,INDEX(Asumsi!$C$5:$C$7,MATCH(I5444,Asumsi!$A$5:$A$7,0)))</f>
        <v>0.05</v>
      </c>
      <c r="S5444" s="43">
        <f t="shared" si="686"/>
        <v>1</v>
      </c>
      <c r="T5444" s="45">
        <f t="shared" si="687"/>
        <v>0</v>
      </c>
      <c r="U5444" s="45">
        <f>IF(L5444=1,F5444*INDEX(Asumsi!$B$5:$B$7,MATCH(I5444,Asumsi!$A$5:$A$7,0))-F5444*R5444,0)</f>
        <v>0</v>
      </c>
      <c r="V5444" s="45">
        <f>IF(S5444=1,U5444*(1-Asumsi!$B$10),U5444)</f>
        <v>0</v>
      </c>
    </row>
    <row r="5445" spans="1:22" x14ac:dyDescent="0.35">
      <c r="A5445" s="43">
        <v>36998</v>
      </c>
      <c r="B5445" s="43" t="s">
        <v>209</v>
      </c>
      <c r="C5445" s="43" t="s">
        <v>427</v>
      </c>
      <c r="D5445" s="44">
        <v>41181</v>
      </c>
      <c r="E5445" s="43">
        <v>50</v>
      </c>
      <c r="F5445" s="43">
        <v>962460</v>
      </c>
      <c r="G5445" s="43">
        <v>7.0000000000000007E-2</v>
      </c>
      <c r="H5445" s="43">
        <v>67372</v>
      </c>
      <c r="I5445" s="43" t="s">
        <v>75</v>
      </c>
      <c r="J5445" s="43" t="s">
        <v>144</v>
      </c>
      <c r="K5445" s="43">
        <f t="shared" si="680"/>
        <v>2012</v>
      </c>
      <c r="L5445" s="43">
        <f t="shared" si="681"/>
        <v>0</v>
      </c>
      <c r="M5445" s="43">
        <f t="shared" si="682"/>
        <v>1</v>
      </c>
      <c r="N5445" s="43">
        <f t="shared" si="683"/>
        <v>1</v>
      </c>
      <c r="O5445" s="43" t="str">
        <f t="shared" si="684"/>
        <v>D: 7%+</v>
      </c>
      <c r="P5445" s="45">
        <f t="shared" si="685"/>
        <v>0</v>
      </c>
      <c r="Q5445" s="45">
        <f>IF(L5445=1,F5445*INDEX(Asumsi!$B$5:$B$7,MATCH(I5445,Asumsi!$A$5:$A$7,0))-H5445,0)</f>
        <v>0</v>
      </c>
      <c r="R5445" s="46">
        <f>MIN(G5445,INDEX(Asumsi!$C$5:$C$7,MATCH(I5445,Asumsi!$A$5:$A$7,0)))</f>
        <v>0.03</v>
      </c>
      <c r="S5445" s="43">
        <f t="shared" si="686"/>
        <v>1</v>
      </c>
      <c r="T5445" s="45">
        <f t="shared" si="687"/>
        <v>0</v>
      </c>
      <c r="U5445" s="45">
        <f>IF(L5445=1,F5445*INDEX(Asumsi!$B$5:$B$7,MATCH(I5445,Asumsi!$A$5:$A$7,0))-F5445*R5445,0)</f>
        <v>0</v>
      </c>
      <c r="V5445" s="45">
        <f>IF(S5445=1,U5445*(1-Asumsi!$B$10),U5445)</f>
        <v>0</v>
      </c>
    </row>
    <row r="5446" spans="1:22" x14ac:dyDescent="0.35">
      <c r="A5446" s="43">
        <v>37095</v>
      </c>
      <c r="B5446" s="43" t="s">
        <v>202</v>
      </c>
      <c r="C5446" s="43" t="s">
        <v>427</v>
      </c>
      <c r="D5446" s="44">
        <v>39882</v>
      </c>
      <c r="E5446" s="43">
        <v>3</v>
      </c>
      <c r="F5446" s="43">
        <v>37776000</v>
      </c>
      <c r="G5446" s="43">
        <v>0.09</v>
      </c>
      <c r="H5446" s="43">
        <v>3399840</v>
      </c>
      <c r="I5446" s="43" t="s">
        <v>77</v>
      </c>
      <c r="J5446" s="43" t="s">
        <v>134</v>
      </c>
      <c r="K5446" s="43">
        <f t="shared" si="680"/>
        <v>2009</v>
      </c>
      <c r="L5446" s="43">
        <f t="shared" si="681"/>
        <v>1</v>
      </c>
      <c r="M5446" s="43">
        <f t="shared" si="682"/>
        <v>0</v>
      </c>
      <c r="N5446" s="43">
        <f t="shared" si="683"/>
        <v>1</v>
      </c>
      <c r="O5446" s="43" t="str">
        <f t="shared" si="684"/>
        <v>D: 7%+</v>
      </c>
      <c r="P5446" s="45">
        <f t="shared" si="685"/>
        <v>34376160</v>
      </c>
      <c r="Q5446" s="45">
        <f>IF(L5446=1,F5446*INDEX(Asumsi!$B$5:$B$7,MATCH(I5446,Asumsi!$A$5:$A$7,0))-H5446,0)</f>
        <v>7932960</v>
      </c>
      <c r="R5446" s="46">
        <f>MIN(G5446,INDEX(Asumsi!$C$5:$C$7,MATCH(I5446,Asumsi!$A$5:$A$7,0)))</f>
        <v>0.05</v>
      </c>
      <c r="S5446" s="43">
        <f t="shared" si="686"/>
        <v>1</v>
      </c>
      <c r="T5446" s="45">
        <f t="shared" si="687"/>
        <v>1511039.9999999998</v>
      </c>
      <c r="U5446" s="45">
        <f>IF(L5446=1,F5446*INDEX(Asumsi!$B$5:$B$7,MATCH(I5446,Asumsi!$A$5:$A$7,0))-F5446*R5446,0)</f>
        <v>9444000</v>
      </c>
      <c r="V5446" s="45">
        <f>IF(S5446=1,U5446*(1-Asumsi!$B$10),U5446)</f>
        <v>8971800</v>
      </c>
    </row>
    <row r="5447" spans="1:22" x14ac:dyDescent="0.35">
      <c r="A5447" s="43">
        <v>37319</v>
      </c>
      <c r="B5447" s="43" t="s">
        <v>202</v>
      </c>
      <c r="C5447" s="43" t="s">
        <v>427</v>
      </c>
      <c r="D5447" s="44">
        <v>40029</v>
      </c>
      <c r="E5447" s="43">
        <v>37</v>
      </c>
      <c r="F5447" s="43">
        <v>777800</v>
      </c>
      <c r="G5447" s="43">
        <v>0.1</v>
      </c>
      <c r="H5447" s="43">
        <v>77780</v>
      </c>
      <c r="I5447" s="43" t="s">
        <v>76</v>
      </c>
      <c r="J5447" s="43" t="s">
        <v>141</v>
      </c>
      <c r="K5447" s="43">
        <f t="shared" si="680"/>
        <v>2009</v>
      </c>
      <c r="L5447" s="43">
        <f t="shared" si="681"/>
        <v>1</v>
      </c>
      <c r="M5447" s="43">
        <f t="shared" si="682"/>
        <v>0</v>
      </c>
      <c r="N5447" s="43">
        <f t="shared" si="683"/>
        <v>1</v>
      </c>
      <c r="O5447" s="43" t="str">
        <f t="shared" si="684"/>
        <v>D: 7%+</v>
      </c>
      <c r="P5447" s="45">
        <f t="shared" si="685"/>
        <v>700020</v>
      </c>
      <c r="Q5447" s="45">
        <f>IF(L5447=1,F5447*INDEX(Asumsi!$B$5:$B$7,MATCH(I5447,Asumsi!$A$5:$A$7,0))-H5447,0)</f>
        <v>155560</v>
      </c>
      <c r="R5447" s="46">
        <f>MIN(G5447,INDEX(Asumsi!$C$5:$C$7,MATCH(I5447,Asumsi!$A$5:$A$7,0)))</f>
        <v>0.05</v>
      </c>
      <c r="S5447" s="43">
        <f t="shared" si="686"/>
        <v>1</v>
      </c>
      <c r="T5447" s="45">
        <f t="shared" si="687"/>
        <v>38890</v>
      </c>
      <c r="U5447" s="45">
        <f>IF(L5447=1,F5447*INDEX(Asumsi!$B$5:$B$7,MATCH(I5447,Asumsi!$A$5:$A$7,0))-F5447*R5447,0)</f>
        <v>194450</v>
      </c>
      <c r="V5447" s="45">
        <f>IF(S5447=1,U5447*(1-Asumsi!$B$10),U5447)</f>
        <v>184727.5</v>
      </c>
    </row>
    <row r="5448" spans="1:22" x14ac:dyDescent="0.35">
      <c r="A5448" s="43">
        <v>38886</v>
      </c>
      <c r="B5448" s="43" t="s">
        <v>202</v>
      </c>
      <c r="C5448" s="43" t="s">
        <v>427</v>
      </c>
      <c r="D5448" s="44">
        <v>40032</v>
      </c>
      <c r="E5448" s="43">
        <v>26</v>
      </c>
      <c r="F5448" s="43">
        <v>344020</v>
      </c>
      <c r="G5448" s="43">
        <v>0.06</v>
      </c>
      <c r="H5448" s="43">
        <v>20641</v>
      </c>
      <c r="I5448" s="43" t="s">
        <v>76</v>
      </c>
      <c r="J5448" s="43" t="s">
        <v>147</v>
      </c>
      <c r="K5448" s="43">
        <f t="shared" si="680"/>
        <v>2009</v>
      </c>
      <c r="L5448" s="43">
        <f t="shared" si="681"/>
        <v>1</v>
      </c>
      <c r="M5448" s="43">
        <f t="shared" si="682"/>
        <v>0</v>
      </c>
      <c r="N5448" s="43">
        <f t="shared" si="683"/>
        <v>1</v>
      </c>
      <c r="O5448" s="43" t="str">
        <f t="shared" si="684"/>
        <v>C: 4-6%</v>
      </c>
      <c r="P5448" s="45">
        <f t="shared" si="685"/>
        <v>323379</v>
      </c>
      <c r="Q5448" s="45">
        <f>IF(L5448=1,F5448*INDEX(Asumsi!$B$5:$B$7,MATCH(I5448,Asumsi!$A$5:$A$7,0))-H5448,0)</f>
        <v>82565</v>
      </c>
      <c r="R5448" s="46">
        <f>MIN(G5448,INDEX(Asumsi!$C$5:$C$7,MATCH(I5448,Asumsi!$A$5:$A$7,0)))</f>
        <v>0.05</v>
      </c>
      <c r="S5448" s="43">
        <f t="shared" si="686"/>
        <v>1</v>
      </c>
      <c r="T5448" s="45">
        <f t="shared" si="687"/>
        <v>3440.1999999999985</v>
      </c>
      <c r="U5448" s="45">
        <f>IF(L5448=1,F5448*INDEX(Asumsi!$B$5:$B$7,MATCH(I5448,Asumsi!$A$5:$A$7,0))-F5448*R5448,0)</f>
        <v>86005</v>
      </c>
      <c r="V5448" s="45">
        <f>IF(S5448=1,U5448*(1-Asumsi!$B$10),U5448)</f>
        <v>81704.75</v>
      </c>
    </row>
    <row r="5449" spans="1:22" x14ac:dyDescent="0.35">
      <c r="A5449" s="43">
        <v>39140</v>
      </c>
      <c r="B5449" s="43" t="s">
        <v>202</v>
      </c>
      <c r="C5449" s="43" t="s">
        <v>236</v>
      </c>
      <c r="D5449" s="44">
        <v>40448</v>
      </c>
      <c r="E5449" s="43">
        <v>26</v>
      </c>
      <c r="F5449" s="43">
        <v>4537820</v>
      </c>
      <c r="G5449" s="43">
        <v>0.02</v>
      </c>
      <c r="H5449" s="43">
        <v>90756</v>
      </c>
      <c r="I5449" s="43" t="s">
        <v>75</v>
      </c>
      <c r="J5449" s="43" t="s">
        <v>143</v>
      </c>
      <c r="K5449" s="43">
        <f t="shared" si="680"/>
        <v>2010</v>
      </c>
      <c r="L5449" s="43">
        <f t="shared" si="681"/>
        <v>1</v>
      </c>
      <c r="M5449" s="43">
        <f t="shared" si="682"/>
        <v>0</v>
      </c>
      <c r="N5449" s="43">
        <f t="shared" si="683"/>
        <v>1</v>
      </c>
      <c r="O5449" s="43" t="str">
        <f t="shared" si="684"/>
        <v>B: 1-3%</v>
      </c>
      <c r="P5449" s="45">
        <f t="shared" si="685"/>
        <v>4447064</v>
      </c>
      <c r="Q5449" s="45">
        <f>IF(L5449=1,F5449*INDEX(Asumsi!$B$5:$B$7,MATCH(I5449,Asumsi!$A$5:$A$7,0))-H5449,0)</f>
        <v>1270590</v>
      </c>
      <c r="R5449" s="46">
        <f>MIN(G5449,INDEX(Asumsi!$C$5:$C$7,MATCH(I5449,Asumsi!$A$5:$A$7,0)))</f>
        <v>0.02</v>
      </c>
      <c r="S5449" s="43">
        <f t="shared" si="686"/>
        <v>0</v>
      </c>
      <c r="T5449" s="45">
        <f t="shared" si="687"/>
        <v>0</v>
      </c>
      <c r="U5449" s="45">
        <f>IF(L5449=1,F5449*INDEX(Asumsi!$B$5:$B$7,MATCH(I5449,Asumsi!$A$5:$A$7,0))-F5449*R5449,0)</f>
        <v>1270589.6000000001</v>
      </c>
      <c r="V5449" s="45">
        <f>IF(S5449=1,U5449*(1-Asumsi!$B$10),U5449)</f>
        <v>1270589.6000000001</v>
      </c>
    </row>
    <row r="5450" spans="1:22" x14ac:dyDescent="0.35">
      <c r="A5450" s="43">
        <v>39682</v>
      </c>
      <c r="B5450" s="43" t="s">
        <v>202</v>
      </c>
      <c r="C5450" s="43" t="s">
        <v>236</v>
      </c>
      <c r="D5450" s="44">
        <v>40491</v>
      </c>
      <c r="E5450" s="43">
        <v>43</v>
      </c>
      <c r="F5450" s="43">
        <v>4675780</v>
      </c>
      <c r="G5450" s="43">
        <v>0.09</v>
      </c>
      <c r="H5450" s="43">
        <v>420820</v>
      </c>
      <c r="I5450" s="43" t="s">
        <v>76</v>
      </c>
      <c r="J5450" s="43" t="s">
        <v>145</v>
      </c>
      <c r="K5450" s="43">
        <f t="shared" si="680"/>
        <v>2010</v>
      </c>
      <c r="L5450" s="43">
        <f t="shared" si="681"/>
        <v>1</v>
      </c>
      <c r="M5450" s="43">
        <f t="shared" si="682"/>
        <v>0</v>
      </c>
      <c r="N5450" s="43">
        <f t="shared" si="683"/>
        <v>1</v>
      </c>
      <c r="O5450" s="43" t="str">
        <f t="shared" si="684"/>
        <v>D: 7%+</v>
      </c>
      <c r="P5450" s="45">
        <f t="shared" si="685"/>
        <v>4254960</v>
      </c>
      <c r="Q5450" s="45">
        <f>IF(L5450=1,F5450*INDEX(Asumsi!$B$5:$B$7,MATCH(I5450,Asumsi!$A$5:$A$7,0))-H5450,0)</f>
        <v>981914</v>
      </c>
      <c r="R5450" s="46">
        <f>MIN(G5450,INDEX(Asumsi!$C$5:$C$7,MATCH(I5450,Asumsi!$A$5:$A$7,0)))</f>
        <v>0.05</v>
      </c>
      <c r="S5450" s="43">
        <f t="shared" si="686"/>
        <v>1</v>
      </c>
      <c r="T5450" s="45">
        <f t="shared" si="687"/>
        <v>187031.19999999998</v>
      </c>
      <c r="U5450" s="45">
        <f>IF(L5450=1,F5450*INDEX(Asumsi!$B$5:$B$7,MATCH(I5450,Asumsi!$A$5:$A$7,0))-F5450*R5450,0)</f>
        <v>1168945</v>
      </c>
      <c r="V5450" s="45">
        <f>IF(S5450=1,U5450*(1-Asumsi!$B$10),U5450)</f>
        <v>1110497.75</v>
      </c>
    </row>
    <row r="5451" spans="1:22" x14ac:dyDescent="0.35">
      <c r="A5451" s="43">
        <v>39813</v>
      </c>
      <c r="B5451" s="43" t="s">
        <v>202</v>
      </c>
      <c r="C5451" s="43" t="s">
        <v>236</v>
      </c>
      <c r="D5451" s="44">
        <v>40941</v>
      </c>
      <c r="E5451" s="43">
        <v>48</v>
      </c>
      <c r="F5451" s="43">
        <v>628680</v>
      </c>
      <c r="G5451" s="43">
        <v>0.03</v>
      </c>
      <c r="H5451" s="43">
        <v>18860</v>
      </c>
      <c r="I5451" s="43" t="s">
        <v>76</v>
      </c>
      <c r="J5451" s="43" t="s">
        <v>145</v>
      </c>
      <c r="K5451" s="43">
        <f t="shared" si="680"/>
        <v>2012</v>
      </c>
      <c r="L5451" s="43">
        <f t="shared" si="681"/>
        <v>1</v>
      </c>
      <c r="M5451" s="43">
        <f t="shared" si="682"/>
        <v>0</v>
      </c>
      <c r="N5451" s="43">
        <f t="shared" si="683"/>
        <v>1</v>
      </c>
      <c r="O5451" s="43" t="str">
        <f t="shared" si="684"/>
        <v>B: 1-3%</v>
      </c>
      <c r="P5451" s="45">
        <f t="shared" si="685"/>
        <v>609820</v>
      </c>
      <c r="Q5451" s="45">
        <f>IF(L5451=1,F5451*INDEX(Asumsi!$B$5:$B$7,MATCH(I5451,Asumsi!$A$5:$A$7,0))-H5451,0)</f>
        <v>169744</v>
      </c>
      <c r="R5451" s="46">
        <f>MIN(G5451,INDEX(Asumsi!$C$5:$C$7,MATCH(I5451,Asumsi!$A$5:$A$7,0)))</f>
        <v>0.03</v>
      </c>
      <c r="S5451" s="43">
        <f t="shared" si="686"/>
        <v>0</v>
      </c>
      <c r="T5451" s="45">
        <f t="shared" si="687"/>
        <v>0</v>
      </c>
      <c r="U5451" s="45">
        <f>IF(L5451=1,F5451*INDEX(Asumsi!$B$5:$B$7,MATCH(I5451,Asumsi!$A$5:$A$7,0))-F5451*R5451,0)</f>
        <v>169743.6</v>
      </c>
      <c r="V5451" s="45">
        <f>IF(S5451=1,U5451*(1-Asumsi!$B$10),U5451)</f>
        <v>169743.6</v>
      </c>
    </row>
    <row r="5452" spans="1:22" x14ac:dyDescent="0.35">
      <c r="A5452" s="43">
        <v>39937</v>
      </c>
      <c r="B5452" s="43" t="s">
        <v>202</v>
      </c>
      <c r="C5452" s="43" t="s">
        <v>426</v>
      </c>
      <c r="D5452" s="44">
        <v>40686</v>
      </c>
      <c r="E5452" s="43">
        <v>42</v>
      </c>
      <c r="F5452" s="43">
        <v>226660</v>
      </c>
      <c r="G5452" s="43">
        <v>7.0000000000000007E-2</v>
      </c>
      <c r="H5452" s="43">
        <v>15866</v>
      </c>
      <c r="I5452" s="43" t="s">
        <v>76</v>
      </c>
      <c r="J5452" s="43" t="s">
        <v>138</v>
      </c>
      <c r="K5452" s="43">
        <f t="shared" si="680"/>
        <v>2011</v>
      </c>
      <c r="L5452" s="43">
        <f t="shared" si="681"/>
        <v>1</v>
      </c>
      <c r="M5452" s="43">
        <f t="shared" si="682"/>
        <v>0</v>
      </c>
      <c r="N5452" s="43">
        <f t="shared" si="683"/>
        <v>1</v>
      </c>
      <c r="O5452" s="43" t="str">
        <f t="shared" si="684"/>
        <v>D: 7%+</v>
      </c>
      <c r="P5452" s="45">
        <f t="shared" si="685"/>
        <v>210794</v>
      </c>
      <c r="Q5452" s="45">
        <f>IF(L5452=1,F5452*INDEX(Asumsi!$B$5:$B$7,MATCH(I5452,Asumsi!$A$5:$A$7,0))-H5452,0)</f>
        <v>52132</v>
      </c>
      <c r="R5452" s="46">
        <f>MIN(G5452,INDEX(Asumsi!$C$5:$C$7,MATCH(I5452,Asumsi!$A$5:$A$7,0)))</f>
        <v>0.05</v>
      </c>
      <c r="S5452" s="43">
        <f t="shared" si="686"/>
        <v>1</v>
      </c>
      <c r="T5452" s="45">
        <f t="shared" si="687"/>
        <v>4533.2000000000007</v>
      </c>
      <c r="U5452" s="45">
        <f>IF(L5452=1,F5452*INDEX(Asumsi!$B$5:$B$7,MATCH(I5452,Asumsi!$A$5:$A$7,0))-F5452*R5452,0)</f>
        <v>56665</v>
      </c>
      <c r="V5452" s="45">
        <f>IF(S5452=1,U5452*(1-Asumsi!$B$10),U5452)</f>
        <v>53831.75</v>
      </c>
    </row>
    <row r="5453" spans="1:22" x14ac:dyDescent="0.35">
      <c r="A5453" s="43">
        <v>40034</v>
      </c>
      <c r="B5453" s="43" t="s">
        <v>202</v>
      </c>
      <c r="C5453" s="43" t="s">
        <v>266</v>
      </c>
      <c r="D5453" s="44">
        <v>40612</v>
      </c>
      <c r="E5453" s="43">
        <v>47</v>
      </c>
      <c r="F5453" s="43">
        <v>1207380</v>
      </c>
      <c r="G5453" s="43">
        <v>0</v>
      </c>
      <c r="H5453" s="43">
        <v>0</v>
      </c>
      <c r="I5453" s="43" t="s">
        <v>76</v>
      </c>
      <c r="J5453" s="43" t="s">
        <v>145</v>
      </c>
      <c r="K5453" s="43">
        <f t="shared" si="680"/>
        <v>2011</v>
      </c>
      <c r="L5453" s="43">
        <f t="shared" si="681"/>
        <v>1</v>
      </c>
      <c r="M5453" s="43">
        <f t="shared" si="682"/>
        <v>0</v>
      </c>
      <c r="N5453" s="43">
        <f t="shared" si="683"/>
        <v>1</v>
      </c>
      <c r="O5453" s="43" t="str">
        <f t="shared" si="684"/>
        <v>A: 0%</v>
      </c>
      <c r="P5453" s="45">
        <f t="shared" si="685"/>
        <v>1207380</v>
      </c>
      <c r="Q5453" s="45">
        <f>IF(L5453=1,F5453*INDEX(Asumsi!$B$5:$B$7,MATCH(I5453,Asumsi!$A$5:$A$7,0))-H5453,0)</f>
        <v>362214</v>
      </c>
      <c r="R5453" s="46">
        <f>MIN(G5453,INDEX(Asumsi!$C$5:$C$7,MATCH(I5453,Asumsi!$A$5:$A$7,0)))</f>
        <v>0</v>
      </c>
      <c r="S5453" s="43">
        <f t="shared" si="686"/>
        <v>0</v>
      </c>
      <c r="T5453" s="45">
        <f t="shared" si="687"/>
        <v>0</v>
      </c>
      <c r="U5453" s="45">
        <f>IF(L5453=1,F5453*INDEX(Asumsi!$B$5:$B$7,MATCH(I5453,Asumsi!$A$5:$A$7,0))-F5453*R5453,0)</f>
        <v>362214</v>
      </c>
      <c r="V5453" s="45">
        <f>IF(S5453=1,U5453*(1-Asumsi!$B$10),U5453)</f>
        <v>362214</v>
      </c>
    </row>
    <row r="5454" spans="1:22" x14ac:dyDescent="0.35">
      <c r="A5454" s="43">
        <v>40128</v>
      </c>
      <c r="B5454" s="43" t="s">
        <v>202</v>
      </c>
      <c r="C5454" s="43" t="s">
        <v>428</v>
      </c>
      <c r="D5454" s="44">
        <v>39853</v>
      </c>
      <c r="E5454" s="43">
        <v>43</v>
      </c>
      <c r="F5454" s="43">
        <v>20637440</v>
      </c>
      <c r="G5454" s="43">
        <v>0.01</v>
      </c>
      <c r="H5454" s="43">
        <v>206374</v>
      </c>
      <c r="I5454" s="43" t="s">
        <v>75</v>
      </c>
      <c r="J5454" s="43" t="s">
        <v>143</v>
      </c>
      <c r="K5454" s="43">
        <f t="shared" si="680"/>
        <v>2009</v>
      </c>
      <c r="L5454" s="43">
        <f t="shared" si="681"/>
        <v>1</v>
      </c>
      <c r="M5454" s="43">
        <f t="shared" si="682"/>
        <v>0</v>
      </c>
      <c r="N5454" s="43">
        <f t="shared" si="683"/>
        <v>1</v>
      </c>
      <c r="O5454" s="43" t="str">
        <f t="shared" si="684"/>
        <v>B: 1-3%</v>
      </c>
      <c r="P5454" s="45">
        <f t="shared" si="685"/>
        <v>20431066</v>
      </c>
      <c r="Q5454" s="45">
        <f>IF(L5454=1,F5454*INDEX(Asumsi!$B$5:$B$7,MATCH(I5454,Asumsi!$A$5:$A$7,0))-H5454,0)</f>
        <v>5984858</v>
      </c>
      <c r="R5454" s="46">
        <f>MIN(G5454,INDEX(Asumsi!$C$5:$C$7,MATCH(I5454,Asumsi!$A$5:$A$7,0)))</f>
        <v>0.01</v>
      </c>
      <c r="S5454" s="43">
        <f t="shared" si="686"/>
        <v>0</v>
      </c>
      <c r="T5454" s="45">
        <f t="shared" si="687"/>
        <v>0</v>
      </c>
      <c r="U5454" s="45">
        <f>IF(L5454=1,F5454*INDEX(Asumsi!$B$5:$B$7,MATCH(I5454,Asumsi!$A$5:$A$7,0))-F5454*R5454,0)</f>
        <v>5984857.5999999996</v>
      </c>
      <c r="V5454" s="45">
        <f>IF(S5454=1,U5454*(1-Asumsi!$B$10),U5454)</f>
        <v>5984857.5999999996</v>
      </c>
    </row>
    <row r="5455" spans="1:22" x14ac:dyDescent="0.35">
      <c r="A5455" s="43">
        <v>40519</v>
      </c>
      <c r="B5455" s="43" t="s">
        <v>202</v>
      </c>
      <c r="C5455" s="43" t="s">
        <v>427</v>
      </c>
      <c r="D5455" s="44">
        <v>40533</v>
      </c>
      <c r="E5455" s="43">
        <v>38</v>
      </c>
      <c r="F5455" s="43">
        <v>165860</v>
      </c>
      <c r="G5455" s="43">
        <v>0.08</v>
      </c>
      <c r="H5455" s="43">
        <v>13269</v>
      </c>
      <c r="I5455" s="43" t="s">
        <v>76</v>
      </c>
      <c r="J5455" s="43" t="s">
        <v>150</v>
      </c>
      <c r="K5455" s="43">
        <f t="shared" si="680"/>
        <v>2010</v>
      </c>
      <c r="L5455" s="43">
        <f t="shared" si="681"/>
        <v>1</v>
      </c>
      <c r="M5455" s="43">
        <f t="shared" si="682"/>
        <v>0</v>
      </c>
      <c r="N5455" s="43">
        <f t="shared" si="683"/>
        <v>1</v>
      </c>
      <c r="O5455" s="43" t="str">
        <f t="shared" si="684"/>
        <v>D: 7%+</v>
      </c>
      <c r="P5455" s="45">
        <f t="shared" si="685"/>
        <v>152591</v>
      </c>
      <c r="Q5455" s="45">
        <f>IF(L5455=1,F5455*INDEX(Asumsi!$B$5:$B$7,MATCH(I5455,Asumsi!$A$5:$A$7,0))-H5455,0)</f>
        <v>36489</v>
      </c>
      <c r="R5455" s="46">
        <f>MIN(G5455,INDEX(Asumsi!$C$5:$C$7,MATCH(I5455,Asumsi!$A$5:$A$7,0)))</f>
        <v>0.05</v>
      </c>
      <c r="S5455" s="43">
        <f t="shared" si="686"/>
        <v>1</v>
      </c>
      <c r="T5455" s="45">
        <f t="shared" si="687"/>
        <v>4975.8</v>
      </c>
      <c r="U5455" s="45">
        <f>IF(L5455=1,F5455*INDEX(Asumsi!$B$5:$B$7,MATCH(I5455,Asumsi!$A$5:$A$7,0))-F5455*R5455,0)</f>
        <v>41465</v>
      </c>
      <c r="V5455" s="45">
        <f>IF(S5455=1,U5455*(1-Asumsi!$B$10),U5455)</f>
        <v>39391.75</v>
      </c>
    </row>
    <row r="5456" spans="1:22" x14ac:dyDescent="0.35">
      <c r="A5456" s="43">
        <v>40838</v>
      </c>
      <c r="B5456" s="43" t="s">
        <v>202</v>
      </c>
      <c r="C5456" s="43" t="s">
        <v>427</v>
      </c>
      <c r="D5456" s="44">
        <v>41239</v>
      </c>
      <c r="E5456" s="43">
        <v>40</v>
      </c>
      <c r="F5456" s="43">
        <v>647920</v>
      </c>
      <c r="G5456" s="43">
        <v>7.0000000000000007E-2</v>
      </c>
      <c r="H5456" s="43">
        <v>45354</v>
      </c>
      <c r="I5456" s="43" t="s">
        <v>75</v>
      </c>
      <c r="J5456" s="43" t="s">
        <v>144</v>
      </c>
      <c r="K5456" s="43">
        <f t="shared" si="680"/>
        <v>2012</v>
      </c>
      <c r="L5456" s="43">
        <f t="shared" si="681"/>
        <v>1</v>
      </c>
      <c r="M5456" s="43">
        <f t="shared" si="682"/>
        <v>0</v>
      </c>
      <c r="N5456" s="43">
        <f t="shared" si="683"/>
        <v>1</v>
      </c>
      <c r="O5456" s="43" t="str">
        <f t="shared" si="684"/>
        <v>D: 7%+</v>
      </c>
      <c r="P5456" s="45">
        <f t="shared" si="685"/>
        <v>602566</v>
      </c>
      <c r="Q5456" s="45">
        <f>IF(L5456=1,F5456*INDEX(Asumsi!$B$5:$B$7,MATCH(I5456,Asumsi!$A$5:$A$7,0))-H5456,0)</f>
        <v>149022</v>
      </c>
      <c r="R5456" s="46">
        <f>MIN(G5456,INDEX(Asumsi!$C$5:$C$7,MATCH(I5456,Asumsi!$A$5:$A$7,0)))</f>
        <v>0.03</v>
      </c>
      <c r="S5456" s="43">
        <f t="shared" si="686"/>
        <v>1</v>
      </c>
      <c r="T5456" s="45">
        <f t="shared" si="687"/>
        <v>25916.800000000007</v>
      </c>
      <c r="U5456" s="45">
        <f>IF(L5456=1,F5456*INDEX(Asumsi!$B$5:$B$7,MATCH(I5456,Asumsi!$A$5:$A$7,0))-F5456*R5456,0)</f>
        <v>174938.4</v>
      </c>
      <c r="V5456" s="45">
        <f>IF(S5456=1,U5456*(1-Asumsi!$B$10),U5456)</f>
        <v>166191.47999999998</v>
      </c>
    </row>
    <row r="5457" spans="1:22" x14ac:dyDescent="0.35">
      <c r="A5457" s="43">
        <v>41189</v>
      </c>
      <c r="B5457" s="43" t="s">
        <v>202</v>
      </c>
      <c r="C5457" s="43" t="s">
        <v>427</v>
      </c>
      <c r="D5457" s="44">
        <v>40008</v>
      </c>
      <c r="E5457" s="43">
        <v>30</v>
      </c>
      <c r="F5457" s="43">
        <v>378080</v>
      </c>
      <c r="G5457" s="43">
        <v>0.03</v>
      </c>
      <c r="H5457" s="43">
        <v>11342</v>
      </c>
      <c r="I5457" s="43" t="s">
        <v>76</v>
      </c>
      <c r="J5457" s="43" t="s">
        <v>145</v>
      </c>
      <c r="K5457" s="43">
        <f t="shared" si="680"/>
        <v>2009</v>
      </c>
      <c r="L5457" s="43">
        <f t="shared" si="681"/>
        <v>1</v>
      </c>
      <c r="M5457" s="43">
        <f t="shared" si="682"/>
        <v>0</v>
      </c>
      <c r="N5457" s="43">
        <f t="shared" si="683"/>
        <v>1</v>
      </c>
      <c r="O5457" s="43" t="str">
        <f t="shared" si="684"/>
        <v>B: 1-3%</v>
      </c>
      <c r="P5457" s="45">
        <f t="shared" si="685"/>
        <v>366738</v>
      </c>
      <c r="Q5457" s="45">
        <f>IF(L5457=1,F5457*INDEX(Asumsi!$B$5:$B$7,MATCH(I5457,Asumsi!$A$5:$A$7,0))-H5457,0)</f>
        <v>102082</v>
      </c>
      <c r="R5457" s="46">
        <f>MIN(G5457,INDEX(Asumsi!$C$5:$C$7,MATCH(I5457,Asumsi!$A$5:$A$7,0)))</f>
        <v>0.03</v>
      </c>
      <c r="S5457" s="43">
        <f t="shared" si="686"/>
        <v>0</v>
      </c>
      <c r="T5457" s="45">
        <f t="shared" si="687"/>
        <v>0</v>
      </c>
      <c r="U5457" s="45">
        <f>IF(L5457=1,F5457*INDEX(Asumsi!$B$5:$B$7,MATCH(I5457,Asumsi!$A$5:$A$7,0))-F5457*R5457,0)</f>
        <v>102081.60000000001</v>
      </c>
      <c r="V5457" s="45">
        <f>IF(S5457=1,U5457*(1-Asumsi!$B$10),U5457)</f>
        <v>102081.60000000001</v>
      </c>
    </row>
    <row r="5458" spans="1:22" x14ac:dyDescent="0.35">
      <c r="A5458" s="43">
        <v>41255</v>
      </c>
      <c r="B5458" s="43" t="s">
        <v>202</v>
      </c>
      <c r="C5458" s="43" t="s">
        <v>432</v>
      </c>
      <c r="D5458" s="44">
        <v>40104</v>
      </c>
      <c r="E5458" s="43">
        <v>22</v>
      </c>
      <c r="F5458" s="43">
        <v>2666380</v>
      </c>
      <c r="G5458" s="43">
        <v>0.01</v>
      </c>
      <c r="H5458" s="43">
        <v>26664</v>
      </c>
      <c r="I5458" s="43" t="s">
        <v>75</v>
      </c>
      <c r="J5458" s="43" t="s">
        <v>144</v>
      </c>
      <c r="K5458" s="43">
        <f t="shared" si="680"/>
        <v>2009</v>
      </c>
      <c r="L5458" s="43">
        <f t="shared" si="681"/>
        <v>1</v>
      </c>
      <c r="M5458" s="43">
        <f t="shared" si="682"/>
        <v>0</v>
      </c>
      <c r="N5458" s="43">
        <f t="shared" si="683"/>
        <v>1</v>
      </c>
      <c r="O5458" s="43" t="str">
        <f t="shared" si="684"/>
        <v>B: 1-3%</v>
      </c>
      <c r="P5458" s="45">
        <f t="shared" si="685"/>
        <v>2639716</v>
      </c>
      <c r="Q5458" s="45">
        <f>IF(L5458=1,F5458*INDEX(Asumsi!$B$5:$B$7,MATCH(I5458,Asumsi!$A$5:$A$7,0))-H5458,0)</f>
        <v>773250</v>
      </c>
      <c r="R5458" s="46">
        <f>MIN(G5458,INDEX(Asumsi!$C$5:$C$7,MATCH(I5458,Asumsi!$A$5:$A$7,0)))</f>
        <v>0.01</v>
      </c>
      <c r="S5458" s="43">
        <f t="shared" si="686"/>
        <v>0</v>
      </c>
      <c r="T5458" s="45">
        <f t="shared" si="687"/>
        <v>0</v>
      </c>
      <c r="U5458" s="45">
        <f>IF(L5458=1,F5458*INDEX(Asumsi!$B$5:$B$7,MATCH(I5458,Asumsi!$A$5:$A$7,0))-F5458*R5458,0)</f>
        <v>773250.2</v>
      </c>
      <c r="V5458" s="45">
        <f>IF(S5458=1,U5458*(1-Asumsi!$B$10),U5458)</f>
        <v>773250.2</v>
      </c>
    </row>
    <row r="5459" spans="1:22" x14ac:dyDescent="0.35">
      <c r="A5459" s="43">
        <v>41760</v>
      </c>
      <c r="B5459" s="43" t="s">
        <v>209</v>
      </c>
      <c r="C5459" s="43" t="s">
        <v>440</v>
      </c>
      <c r="D5459" s="44">
        <v>40935</v>
      </c>
      <c r="E5459" s="43">
        <v>21</v>
      </c>
      <c r="F5459" s="43">
        <v>13377320</v>
      </c>
      <c r="G5459" s="43">
        <v>0.04</v>
      </c>
      <c r="H5459" s="43">
        <v>535093</v>
      </c>
      <c r="I5459" s="43" t="s">
        <v>76</v>
      </c>
      <c r="J5459" s="43" t="s">
        <v>138</v>
      </c>
      <c r="K5459" s="43">
        <f t="shared" si="680"/>
        <v>2012</v>
      </c>
      <c r="L5459" s="43">
        <f t="shared" si="681"/>
        <v>0</v>
      </c>
      <c r="M5459" s="43">
        <f t="shared" si="682"/>
        <v>1</v>
      </c>
      <c r="N5459" s="43">
        <f t="shared" si="683"/>
        <v>1</v>
      </c>
      <c r="O5459" s="43" t="str">
        <f t="shared" si="684"/>
        <v>C: 4-6%</v>
      </c>
      <c r="P5459" s="45">
        <f t="shared" si="685"/>
        <v>0</v>
      </c>
      <c r="Q5459" s="45">
        <f>IF(L5459=1,F5459*INDEX(Asumsi!$B$5:$B$7,MATCH(I5459,Asumsi!$A$5:$A$7,0))-H5459,0)</f>
        <v>0</v>
      </c>
      <c r="R5459" s="46">
        <f>MIN(G5459,INDEX(Asumsi!$C$5:$C$7,MATCH(I5459,Asumsi!$A$5:$A$7,0)))</f>
        <v>0.04</v>
      </c>
      <c r="S5459" s="43">
        <f t="shared" si="686"/>
        <v>0</v>
      </c>
      <c r="T5459" s="45">
        <f t="shared" si="687"/>
        <v>0</v>
      </c>
      <c r="U5459" s="45">
        <f>IF(L5459=1,F5459*INDEX(Asumsi!$B$5:$B$7,MATCH(I5459,Asumsi!$A$5:$A$7,0))-F5459*R5459,0)</f>
        <v>0</v>
      </c>
      <c r="V5459" s="45">
        <f>IF(S5459=1,U5459*(1-Asumsi!$B$10),U5459)</f>
        <v>0</v>
      </c>
    </row>
    <row r="5460" spans="1:22" x14ac:dyDescent="0.35">
      <c r="A5460" s="43">
        <v>42852</v>
      </c>
      <c r="B5460" s="43" t="s">
        <v>202</v>
      </c>
      <c r="C5460" s="43" t="s">
        <v>440</v>
      </c>
      <c r="D5460" s="44">
        <v>40167</v>
      </c>
      <c r="E5460" s="43">
        <v>13</v>
      </c>
      <c r="F5460" s="43">
        <v>259800</v>
      </c>
      <c r="G5460" s="43">
        <v>0.02</v>
      </c>
      <c r="H5460" s="43">
        <v>5196</v>
      </c>
      <c r="I5460" s="43" t="s">
        <v>76</v>
      </c>
      <c r="J5460" s="43" t="s">
        <v>145</v>
      </c>
      <c r="K5460" s="43">
        <f t="shared" si="680"/>
        <v>2009</v>
      </c>
      <c r="L5460" s="43">
        <f t="shared" si="681"/>
        <v>1</v>
      </c>
      <c r="M5460" s="43">
        <f t="shared" si="682"/>
        <v>0</v>
      </c>
      <c r="N5460" s="43">
        <f t="shared" si="683"/>
        <v>1</v>
      </c>
      <c r="O5460" s="43" t="str">
        <f t="shared" si="684"/>
        <v>B: 1-3%</v>
      </c>
      <c r="P5460" s="45">
        <f t="shared" si="685"/>
        <v>254604</v>
      </c>
      <c r="Q5460" s="45">
        <f>IF(L5460=1,F5460*INDEX(Asumsi!$B$5:$B$7,MATCH(I5460,Asumsi!$A$5:$A$7,0))-H5460,0)</f>
        <v>72744</v>
      </c>
      <c r="R5460" s="46">
        <f>MIN(G5460,INDEX(Asumsi!$C$5:$C$7,MATCH(I5460,Asumsi!$A$5:$A$7,0)))</f>
        <v>0.02</v>
      </c>
      <c r="S5460" s="43">
        <f t="shared" si="686"/>
        <v>0</v>
      </c>
      <c r="T5460" s="45">
        <f t="shared" si="687"/>
        <v>0</v>
      </c>
      <c r="U5460" s="45">
        <f>IF(L5460=1,F5460*INDEX(Asumsi!$B$5:$B$7,MATCH(I5460,Asumsi!$A$5:$A$7,0))-F5460*R5460,0)</f>
        <v>72744</v>
      </c>
      <c r="V5460" s="45">
        <f>IF(S5460=1,U5460*(1-Asumsi!$B$10),U5460)</f>
        <v>72744</v>
      </c>
    </row>
    <row r="5461" spans="1:22" x14ac:dyDescent="0.35">
      <c r="A5461" s="43">
        <v>43298</v>
      </c>
      <c r="B5461" s="43" t="s">
        <v>202</v>
      </c>
      <c r="C5461" s="43" t="s">
        <v>439</v>
      </c>
      <c r="D5461" s="44">
        <v>40734</v>
      </c>
      <c r="E5461" s="43">
        <v>33</v>
      </c>
      <c r="F5461" s="43">
        <v>11928380</v>
      </c>
      <c r="G5461" s="43">
        <v>0.1</v>
      </c>
      <c r="H5461" s="43">
        <v>1192838</v>
      </c>
      <c r="I5461" s="43" t="s">
        <v>77</v>
      </c>
      <c r="J5461" s="43" t="s">
        <v>139</v>
      </c>
      <c r="K5461" s="43">
        <f t="shared" si="680"/>
        <v>2011</v>
      </c>
      <c r="L5461" s="43">
        <f t="shared" si="681"/>
        <v>1</v>
      </c>
      <c r="M5461" s="43">
        <f t="shared" si="682"/>
        <v>0</v>
      </c>
      <c r="N5461" s="43">
        <f t="shared" si="683"/>
        <v>1</v>
      </c>
      <c r="O5461" s="43" t="str">
        <f t="shared" si="684"/>
        <v>D: 7%+</v>
      </c>
      <c r="P5461" s="45">
        <f t="shared" si="685"/>
        <v>10735542</v>
      </c>
      <c r="Q5461" s="45">
        <f>IF(L5461=1,F5461*INDEX(Asumsi!$B$5:$B$7,MATCH(I5461,Asumsi!$A$5:$A$7,0))-H5461,0)</f>
        <v>2385676</v>
      </c>
      <c r="R5461" s="46">
        <f>MIN(G5461,INDEX(Asumsi!$C$5:$C$7,MATCH(I5461,Asumsi!$A$5:$A$7,0)))</f>
        <v>0.05</v>
      </c>
      <c r="S5461" s="43">
        <f t="shared" si="686"/>
        <v>1</v>
      </c>
      <c r="T5461" s="45">
        <f t="shared" si="687"/>
        <v>596419</v>
      </c>
      <c r="U5461" s="45">
        <f>IF(L5461=1,F5461*INDEX(Asumsi!$B$5:$B$7,MATCH(I5461,Asumsi!$A$5:$A$7,0))-F5461*R5461,0)</f>
        <v>2982095</v>
      </c>
      <c r="V5461" s="45">
        <f>IF(S5461=1,U5461*(1-Asumsi!$B$10),U5461)</f>
        <v>2832990.25</v>
      </c>
    </row>
    <row r="5462" spans="1:22" x14ac:dyDescent="0.35">
      <c r="A5462" s="43">
        <v>44516</v>
      </c>
      <c r="B5462" s="43" t="s">
        <v>202</v>
      </c>
      <c r="C5462" s="43" t="s">
        <v>439</v>
      </c>
      <c r="D5462" s="44">
        <v>40723</v>
      </c>
      <c r="E5462" s="43">
        <v>17</v>
      </c>
      <c r="F5462" s="43">
        <v>115920</v>
      </c>
      <c r="G5462" s="43">
        <v>0.06</v>
      </c>
      <c r="H5462" s="43">
        <v>6955</v>
      </c>
      <c r="I5462" s="43" t="s">
        <v>76</v>
      </c>
      <c r="J5462" s="43" t="s">
        <v>147</v>
      </c>
      <c r="K5462" s="43">
        <f t="shared" si="680"/>
        <v>2011</v>
      </c>
      <c r="L5462" s="43">
        <f t="shared" si="681"/>
        <v>1</v>
      </c>
      <c r="M5462" s="43">
        <f t="shared" si="682"/>
        <v>0</v>
      </c>
      <c r="N5462" s="43">
        <f t="shared" si="683"/>
        <v>1</v>
      </c>
      <c r="O5462" s="43" t="str">
        <f t="shared" si="684"/>
        <v>C: 4-6%</v>
      </c>
      <c r="P5462" s="45">
        <f t="shared" si="685"/>
        <v>108965</v>
      </c>
      <c r="Q5462" s="45">
        <f>IF(L5462=1,F5462*INDEX(Asumsi!$B$5:$B$7,MATCH(I5462,Asumsi!$A$5:$A$7,0))-H5462,0)</f>
        <v>27821</v>
      </c>
      <c r="R5462" s="46">
        <f>MIN(G5462,INDEX(Asumsi!$C$5:$C$7,MATCH(I5462,Asumsi!$A$5:$A$7,0)))</f>
        <v>0.05</v>
      </c>
      <c r="S5462" s="43">
        <f t="shared" si="686"/>
        <v>1</v>
      </c>
      <c r="T5462" s="45">
        <f t="shared" si="687"/>
        <v>1159.1999999999994</v>
      </c>
      <c r="U5462" s="45">
        <f>IF(L5462=1,F5462*INDEX(Asumsi!$B$5:$B$7,MATCH(I5462,Asumsi!$A$5:$A$7,0))-F5462*R5462,0)</f>
        <v>28980</v>
      </c>
      <c r="V5462" s="45">
        <f>IF(S5462=1,U5462*(1-Asumsi!$B$10),U5462)</f>
        <v>27531</v>
      </c>
    </row>
    <row r="5463" spans="1:22" x14ac:dyDescent="0.35">
      <c r="A5463" s="43">
        <v>45088</v>
      </c>
      <c r="B5463" s="43" t="s">
        <v>202</v>
      </c>
      <c r="C5463" s="43" t="s">
        <v>441</v>
      </c>
      <c r="D5463" s="44">
        <v>40504</v>
      </c>
      <c r="E5463" s="43">
        <v>9</v>
      </c>
      <c r="F5463" s="43">
        <v>2837912</v>
      </c>
      <c r="G5463" s="43">
        <v>0.09</v>
      </c>
      <c r="H5463" s="43">
        <v>255412</v>
      </c>
      <c r="I5463" s="43" t="s">
        <v>77</v>
      </c>
      <c r="J5463" s="43" t="s">
        <v>137</v>
      </c>
      <c r="K5463" s="43">
        <f t="shared" si="680"/>
        <v>2010</v>
      </c>
      <c r="L5463" s="43">
        <f t="shared" si="681"/>
        <v>1</v>
      </c>
      <c r="M5463" s="43">
        <f t="shared" si="682"/>
        <v>0</v>
      </c>
      <c r="N5463" s="43">
        <f t="shared" si="683"/>
        <v>1</v>
      </c>
      <c r="O5463" s="43" t="str">
        <f t="shared" si="684"/>
        <v>D: 7%+</v>
      </c>
      <c r="P5463" s="45">
        <f t="shared" si="685"/>
        <v>2582500</v>
      </c>
      <c r="Q5463" s="45">
        <f>IF(L5463=1,F5463*INDEX(Asumsi!$B$5:$B$7,MATCH(I5463,Asumsi!$A$5:$A$7,0))-H5463,0)</f>
        <v>595961.59999999998</v>
      </c>
      <c r="R5463" s="46">
        <f>MIN(G5463,INDEX(Asumsi!$C$5:$C$7,MATCH(I5463,Asumsi!$A$5:$A$7,0)))</f>
        <v>0.05</v>
      </c>
      <c r="S5463" s="43">
        <f t="shared" si="686"/>
        <v>1</v>
      </c>
      <c r="T5463" s="45">
        <f t="shared" si="687"/>
        <v>113516.47999999998</v>
      </c>
      <c r="U5463" s="45">
        <f>IF(L5463=1,F5463*INDEX(Asumsi!$B$5:$B$7,MATCH(I5463,Asumsi!$A$5:$A$7,0))-F5463*R5463,0)</f>
        <v>709478</v>
      </c>
      <c r="V5463" s="45">
        <f>IF(S5463=1,U5463*(1-Asumsi!$B$10),U5463)</f>
        <v>674004.1</v>
      </c>
    </row>
    <row r="5464" spans="1:22" x14ac:dyDescent="0.35">
      <c r="A5464" s="43">
        <v>46599</v>
      </c>
      <c r="B5464" s="43" t="s">
        <v>202</v>
      </c>
      <c r="C5464" s="43" t="s">
        <v>441</v>
      </c>
      <c r="D5464" s="44">
        <v>40434</v>
      </c>
      <c r="E5464" s="43">
        <v>4</v>
      </c>
      <c r="F5464" s="43">
        <v>568000</v>
      </c>
      <c r="G5464" s="43">
        <v>0.01</v>
      </c>
      <c r="H5464" s="43">
        <v>5680</v>
      </c>
      <c r="I5464" s="43" t="s">
        <v>75</v>
      </c>
      <c r="J5464" s="43" t="s">
        <v>144</v>
      </c>
      <c r="K5464" s="43">
        <f t="shared" si="680"/>
        <v>2010</v>
      </c>
      <c r="L5464" s="43">
        <f t="shared" si="681"/>
        <v>1</v>
      </c>
      <c r="M5464" s="43">
        <f t="shared" si="682"/>
        <v>0</v>
      </c>
      <c r="N5464" s="43">
        <f t="shared" si="683"/>
        <v>1</v>
      </c>
      <c r="O5464" s="43" t="str">
        <f t="shared" si="684"/>
        <v>B: 1-3%</v>
      </c>
      <c r="P5464" s="45">
        <f t="shared" si="685"/>
        <v>562320</v>
      </c>
      <c r="Q5464" s="45">
        <f>IF(L5464=1,F5464*INDEX(Asumsi!$B$5:$B$7,MATCH(I5464,Asumsi!$A$5:$A$7,0))-H5464,0)</f>
        <v>164720</v>
      </c>
      <c r="R5464" s="46">
        <f>MIN(G5464,INDEX(Asumsi!$C$5:$C$7,MATCH(I5464,Asumsi!$A$5:$A$7,0)))</f>
        <v>0.01</v>
      </c>
      <c r="S5464" s="43">
        <f t="shared" si="686"/>
        <v>0</v>
      </c>
      <c r="T5464" s="45">
        <f t="shared" si="687"/>
        <v>0</v>
      </c>
      <c r="U5464" s="45">
        <f>IF(L5464=1,F5464*INDEX(Asumsi!$B$5:$B$7,MATCH(I5464,Asumsi!$A$5:$A$7,0))-F5464*R5464,0)</f>
        <v>164720</v>
      </c>
      <c r="V5464" s="45">
        <f>IF(S5464=1,U5464*(1-Asumsi!$B$10),U5464)</f>
        <v>164720</v>
      </c>
    </row>
    <row r="5465" spans="1:22" x14ac:dyDescent="0.35">
      <c r="A5465" s="43">
        <v>48000</v>
      </c>
      <c r="B5465" s="43" t="s">
        <v>202</v>
      </c>
      <c r="C5465" s="43" t="s">
        <v>431</v>
      </c>
      <c r="D5465" s="44">
        <v>41134</v>
      </c>
      <c r="E5465" s="43">
        <v>12</v>
      </c>
      <c r="F5465" s="43">
        <v>429880</v>
      </c>
      <c r="G5465" s="43">
        <v>0.06</v>
      </c>
      <c r="H5465" s="43">
        <v>25793</v>
      </c>
      <c r="I5465" s="43" t="s">
        <v>77</v>
      </c>
      <c r="J5465" s="43" t="s">
        <v>142</v>
      </c>
      <c r="K5465" s="43">
        <f t="shared" si="680"/>
        <v>2012</v>
      </c>
      <c r="L5465" s="43">
        <f t="shared" si="681"/>
        <v>1</v>
      </c>
      <c r="M5465" s="43">
        <f t="shared" si="682"/>
        <v>0</v>
      </c>
      <c r="N5465" s="43">
        <f t="shared" si="683"/>
        <v>1</v>
      </c>
      <c r="O5465" s="43" t="str">
        <f t="shared" si="684"/>
        <v>C: 4-6%</v>
      </c>
      <c r="P5465" s="45">
        <f t="shared" si="685"/>
        <v>404087</v>
      </c>
      <c r="Q5465" s="45">
        <f>IF(L5465=1,F5465*INDEX(Asumsi!$B$5:$B$7,MATCH(I5465,Asumsi!$A$5:$A$7,0))-H5465,0)</f>
        <v>103171</v>
      </c>
      <c r="R5465" s="46">
        <f>MIN(G5465,INDEX(Asumsi!$C$5:$C$7,MATCH(I5465,Asumsi!$A$5:$A$7,0)))</f>
        <v>0.05</v>
      </c>
      <c r="S5465" s="43">
        <f t="shared" si="686"/>
        <v>1</v>
      </c>
      <c r="T5465" s="45">
        <f t="shared" si="687"/>
        <v>4298.7999999999975</v>
      </c>
      <c r="U5465" s="45">
        <f>IF(L5465=1,F5465*INDEX(Asumsi!$B$5:$B$7,MATCH(I5465,Asumsi!$A$5:$A$7,0))-F5465*R5465,0)</f>
        <v>107470</v>
      </c>
      <c r="V5465" s="45">
        <f>IF(S5465=1,U5465*(1-Asumsi!$B$10),U5465)</f>
        <v>102096.5</v>
      </c>
    </row>
    <row r="5466" spans="1:22" x14ac:dyDescent="0.35">
      <c r="A5466" s="43">
        <v>48385</v>
      </c>
      <c r="B5466" s="43" t="s">
        <v>202</v>
      </c>
      <c r="C5466" s="43" t="s">
        <v>431</v>
      </c>
      <c r="D5466" s="44">
        <v>40074</v>
      </c>
      <c r="E5466" s="43">
        <v>16</v>
      </c>
      <c r="F5466" s="43">
        <v>176480</v>
      </c>
      <c r="G5466" s="43">
        <v>0.01</v>
      </c>
      <c r="H5466" s="43">
        <v>1765</v>
      </c>
      <c r="I5466" s="43" t="s">
        <v>77</v>
      </c>
      <c r="J5466" s="43" t="s">
        <v>142</v>
      </c>
      <c r="K5466" s="43">
        <f t="shared" si="680"/>
        <v>2009</v>
      </c>
      <c r="L5466" s="43">
        <f t="shared" si="681"/>
        <v>1</v>
      </c>
      <c r="M5466" s="43">
        <f t="shared" si="682"/>
        <v>0</v>
      </c>
      <c r="N5466" s="43">
        <f t="shared" si="683"/>
        <v>1</v>
      </c>
      <c r="O5466" s="43" t="str">
        <f t="shared" si="684"/>
        <v>B: 1-3%</v>
      </c>
      <c r="P5466" s="45">
        <f t="shared" si="685"/>
        <v>174715</v>
      </c>
      <c r="Q5466" s="45">
        <f>IF(L5466=1,F5466*INDEX(Asumsi!$B$5:$B$7,MATCH(I5466,Asumsi!$A$5:$A$7,0))-H5466,0)</f>
        <v>51179</v>
      </c>
      <c r="R5466" s="46">
        <f>MIN(G5466,INDEX(Asumsi!$C$5:$C$7,MATCH(I5466,Asumsi!$A$5:$A$7,0)))</f>
        <v>0.01</v>
      </c>
      <c r="S5466" s="43">
        <f t="shared" si="686"/>
        <v>0</v>
      </c>
      <c r="T5466" s="45">
        <f t="shared" si="687"/>
        <v>0</v>
      </c>
      <c r="U5466" s="45">
        <f>IF(L5466=1,F5466*INDEX(Asumsi!$B$5:$B$7,MATCH(I5466,Asumsi!$A$5:$A$7,0))-F5466*R5466,0)</f>
        <v>51179.199999999997</v>
      </c>
      <c r="V5466" s="45">
        <f>IF(S5466=1,U5466*(1-Asumsi!$B$10),U5466)</f>
        <v>51179.199999999997</v>
      </c>
    </row>
    <row r="5467" spans="1:22" x14ac:dyDescent="0.35">
      <c r="A5467" s="43">
        <v>49602</v>
      </c>
      <c r="B5467" s="43" t="s">
        <v>202</v>
      </c>
      <c r="C5467" s="43" t="s">
        <v>432</v>
      </c>
      <c r="D5467" s="44">
        <v>40976</v>
      </c>
      <c r="E5467" s="43">
        <v>31</v>
      </c>
      <c r="F5467" s="43">
        <v>9757280</v>
      </c>
      <c r="G5467" s="43">
        <v>0.03</v>
      </c>
      <c r="H5467" s="43">
        <v>292718</v>
      </c>
      <c r="I5467" s="43" t="s">
        <v>75</v>
      </c>
      <c r="J5467" s="43" t="s">
        <v>143</v>
      </c>
      <c r="K5467" s="43">
        <f t="shared" si="680"/>
        <v>2012</v>
      </c>
      <c r="L5467" s="43">
        <f t="shared" si="681"/>
        <v>1</v>
      </c>
      <c r="M5467" s="43">
        <f t="shared" si="682"/>
        <v>0</v>
      </c>
      <c r="N5467" s="43">
        <f t="shared" si="683"/>
        <v>1</v>
      </c>
      <c r="O5467" s="43" t="str">
        <f t="shared" si="684"/>
        <v>B: 1-3%</v>
      </c>
      <c r="P5467" s="45">
        <f t="shared" si="685"/>
        <v>9464562</v>
      </c>
      <c r="Q5467" s="45">
        <f>IF(L5467=1,F5467*INDEX(Asumsi!$B$5:$B$7,MATCH(I5467,Asumsi!$A$5:$A$7,0))-H5467,0)</f>
        <v>2634466</v>
      </c>
      <c r="R5467" s="46">
        <f>MIN(G5467,INDEX(Asumsi!$C$5:$C$7,MATCH(I5467,Asumsi!$A$5:$A$7,0)))</f>
        <v>0.03</v>
      </c>
      <c r="S5467" s="43">
        <f t="shared" si="686"/>
        <v>0</v>
      </c>
      <c r="T5467" s="45">
        <f t="shared" si="687"/>
        <v>0</v>
      </c>
      <c r="U5467" s="45">
        <f>IF(L5467=1,F5467*INDEX(Asumsi!$B$5:$B$7,MATCH(I5467,Asumsi!$A$5:$A$7,0))-F5467*R5467,0)</f>
        <v>2634465.6</v>
      </c>
      <c r="V5467" s="45">
        <f>IF(S5467=1,U5467*(1-Asumsi!$B$10),U5467)</f>
        <v>2634465.6</v>
      </c>
    </row>
    <row r="5468" spans="1:22" x14ac:dyDescent="0.35">
      <c r="A5468" s="43">
        <v>50146</v>
      </c>
      <c r="B5468" s="43" t="s">
        <v>202</v>
      </c>
      <c r="C5468" s="43" t="s">
        <v>430</v>
      </c>
      <c r="D5468" s="44">
        <v>40399</v>
      </c>
      <c r="E5468" s="43">
        <v>32</v>
      </c>
      <c r="F5468" s="43">
        <v>4577284</v>
      </c>
      <c r="G5468" s="43">
        <v>0.05</v>
      </c>
      <c r="H5468" s="43">
        <v>228864</v>
      </c>
      <c r="I5468" s="43" t="s">
        <v>77</v>
      </c>
      <c r="J5468" s="43" t="s">
        <v>137</v>
      </c>
      <c r="K5468" s="43">
        <f t="shared" si="680"/>
        <v>2010</v>
      </c>
      <c r="L5468" s="43">
        <f t="shared" si="681"/>
        <v>1</v>
      </c>
      <c r="M5468" s="43">
        <f t="shared" si="682"/>
        <v>0</v>
      </c>
      <c r="N5468" s="43">
        <f t="shared" si="683"/>
        <v>1</v>
      </c>
      <c r="O5468" s="43" t="str">
        <f t="shared" si="684"/>
        <v>C: 4-6%</v>
      </c>
      <c r="P5468" s="45">
        <f t="shared" si="685"/>
        <v>4348420</v>
      </c>
      <c r="Q5468" s="45">
        <f>IF(L5468=1,F5468*INDEX(Asumsi!$B$5:$B$7,MATCH(I5468,Asumsi!$A$5:$A$7,0))-H5468,0)</f>
        <v>1144321.2</v>
      </c>
      <c r="R5468" s="46">
        <f>MIN(G5468,INDEX(Asumsi!$C$5:$C$7,MATCH(I5468,Asumsi!$A$5:$A$7,0)))</f>
        <v>0.05</v>
      </c>
      <c r="S5468" s="43">
        <f t="shared" si="686"/>
        <v>0</v>
      </c>
      <c r="T5468" s="45">
        <f t="shared" si="687"/>
        <v>0</v>
      </c>
      <c r="U5468" s="45">
        <f>IF(L5468=1,F5468*INDEX(Asumsi!$B$5:$B$7,MATCH(I5468,Asumsi!$A$5:$A$7,0))-F5468*R5468,0)</f>
        <v>1144321</v>
      </c>
      <c r="V5468" s="45">
        <f>IF(S5468=1,U5468*(1-Asumsi!$B$10),U5468)</f>
        <v>1144321</v>
      </c>
    </row>
    <row r="5469" spans="1:22" x14ac:dyDescent="0.35">
      <c r="A5469" s="43">
        <v>50148</v>
      </c>
      <c r="B5469" s="43" t="s">
        <v>202</v>
      </c>
      <c r="C5469" s="43" t="s">
        <v>430</v>
      </c>
      <c r="D5469" s="44">
        <v>40940</v>
      </c>
      <c r="E5469" s="43">
        <v>9</v>
      </c>
      <c r="F5469" s="43">
        <v>35930900</v>
      </c>
      <c r="G5469" s="43">
        <v>0</v>
      </c>
      <c r="H5469" s="43">
        <v>0</v>
      </c>
      <c r="I5469" s="43" t="s">
        <v>77</v>
      </c>
      <c r="J5469" s="43" t="s">
        <v>134</v>
      </c>
      <c r="K5469" s="43">
        <f t="shared" si="680"/>
        <v>2012</v>
      </c>
      <c r="L5469" s="43">
        <f t="shared" si="681"/>
        <v>1</v>
      </c>
      <c r="M5469" s="43">
        <f t="shared" si="682"/>
        <v>0</v>
      </c>
      <c r="N5469" s="43">
        <f t="shared" si="683"/>
        <v>1</v>
      </c>
      <c r="O5469" s="43" t="str">
        <f t="shared" si="684"/>
        <v>A: 0%</v>
      </c>
      <c r="P5469" s="45">
        <f t="shared" si="685"/>
        <v>35930900</v>
      </c>
      <c r="Q5469" s="45">
        <f>IF(L5469=1,F5469*INDEX(Asumsi!$B$5:$B$7,MATCH(I5469,Asumsi!$A$5:$A$7,0))-H5469,0)</f>
        <v>10779270</v>
      </c>
      <c r="R5469" s="46">
        <f>MIN(G5469,INDEX(Asumsi!$C$5:$C$7,MATCH(I5469,Asumsi!$A$5:$A$7,0)))</f>
        <v>0</v>
      </c>
      <c r="S5469" s="43">
        <f t="shared" si="686"/>
        <v>0</v>
      </c>
      <c r="T5469" s="45">
        <f t="shared" si="687"/>
        <v>0</v>
      </c>
      <c r="U5469" s="45">
        <f>IF(L5469=1,F5469*INDEX(Asumsi!$B$5:$B$7,MATCH(I5469,Asumsi!$A$5:$A$7,0))-F5469*R5469,0)</f>
        <v>10779270</v>
      </c>
      <c r="V5469" s="45">
        <f>IF(S5469=1,U5469*(1-Asumsi!$B$10),U5469)</f>
        <v>10779270</v>
      </c>
    </row>
    <row r="5470" spans="1:22" x14ac:dyDescent="0.35">
      <c r="A5470" s="43">
        <v>50594</v>
      </c>
      <c r="B5470" s="43" t="s">
        <v>202</v>
      </c>
      <c r="C5470" s="43" t="s">
        <v>430</v>
      </c>
      <c r="D5470" s="44">
        <v>40315</v>
      </c>
      <c r="E5470" s="43">
        <v>39</v>
      </c>
      <c r="F5470" s="43">
        <v>346940</v>
      </c>
      <c r="G5470" s="43">
        <v>0.05</v>
      </c>
      <c r="H5470" s="43">
        <v>17347</v>
      </c>
      <c r="I5470" s="43" t="s">
        <v>76</v>
      </c>
      <c r="J5470" s="43" t="s">
        <v>147</v>
      </c>
      <c r="K5470" s="43">
        <f t="shared" si="680"/>
        <v>2010</v>
      </c>
      <c r="L5470" s="43">
        <f t="shared" si="681"/>
        <v>1</v>
      </c>
      <c r="M5470" s="43">
        <f t="shared" si="682"/>
        <v>0</v>
      </c>
      <c r="N5470" s="43">
        <f t="shared" si="683"/>
        <v>1</v>
      </c>
      <c r="O5470" s="43" t="str">
        <f t="shared" si="684"/>
        <v>C: 4-6%</v>
      </c>
      <c r="P5470" s="45">
        <f t="shared" si="685"/>
        <v>329593</v>
      </c>
      <c r="Q5470" s="45">
        <f>IF(L5470=1,F5470*INDEX(Asumsi!$B$5:$B$7,MATCH(I5470,Asumsi!$A$5:$A$7,0))-H5470,0)</f>
        <v>86735</v>
      </c>
      <c r="R5470" s="46">
        <f>MIN(G5470,INDEX(Asumsi!$C$5:$C$7,MATCH(I5470,Asumsi!$A$5:$A$7,0)))</f>
        <v>0.05</v>
      </c>
      <c r="S5470" s="43">
        <f t="shared" si="686"/>
        <v>0</v>
      </c>
      <c r="T5470" s="45">
        <f t="shared" si="687"/>
        <v>0</v>
      </c>
      <c r="U5470" s="45">
        <f>IF(L5470=1,F5470*INDEX(Asumsi!$B$5:$B$7,MATCH(I5470,Asumsi!$A$5:$A$7,0))-F5470*R5470,0)</f>
        <v>86735</v>
      </c>
      <c r="V5470" s="45">
        <f>IF(S5470=1,U5470*(1-Asumsi!$B$10),U5470)</f>
        <v>86735</v>
      </c>
    </row>
    <row r="5471" spans="1:22" x14ac:dyDescent="0.35">
      <c r="A5471" s="43">
        <v>50726</v>
      </c>
      <c r="B5471" s="43" t="s">
        <v>202</v>
      </c>
      <c r="C5471" s="43" t="s">
        <v>433</v>
      </c>
      <c r="D5471" s="44">
        <v>40847</v>
      </c>
      <c r="E5471" s="43">
        <v>45</v>
      </c>
      <c r="F5471" s="43">
        <v>18497480</v>
      </c>
      <c r="G5471" s="43">
        <v>0</v>
      </c>
      <c r="H5471" s="43">
        <v>0</v>
      </c>
      <c r="I5471" s="43" t="s">
        <v>75</v>
      </c>
      <c r="J5471" s="43" t="s">
        <v>135</v>
      </c>
      <c r="K5471" s="43">
        <f t="shared" si="680"/>
        <v>2011</v>
      </c>
      <c r="L5471" s="43">
        <f t="shared" si="681"/>
        <v>1</v>
      </c>
      <c r="M5471" s="43">
        <f t="shared" si="682"/>
        <v>0</v>
      </c>
      <c r="N5471" s="43">
        <f t="shared" si="683"/>
        <v>1</v>
      </c>
      <c r="O5471" s="43" t="str">
        <f t="shared" si="684"/>
        <v>A: 0%</v>
      </c>
      <c r="P5471" s="45">
        <f t="shared" si="685"/>
        <v>18497480</v>
      </c>
      <c r="Q5471" s="45">
        <f>IF(L5471=1,F5471*INDEX(Asumsi!$B$5:$B$7,MATCH(I5471,Asumsi!$A$5:$A$7,0))-H5471,0)</f>
        <v>5549244</v>
      </c>
      <c r="R5471" s="46">
        <f>MIN(G5471,INDEX(Asumsi!$C$5:$C$7,MATCH(I5471,Asumsi!$A$5:$A$7,0)))</f>
        <v>0</v>
      </c>
      <c r="S5471" s="43">
        <f t="shared" si="686"/>
        <v>0</v>
      </c>
      <c r="T5471" s="45">
        <f t="shared" si="687"/>
        <v>0</v>
      </c>
      <c r="U5471" s="45">
        <f>IF(L5471=1,F5471*INDEX(Asumsi!$B$5:$B$7,MATCH(I5471,Asumsi!$A$5:$A$7,0))-F5471*R5471,0)</f>
        <v>5549244</v>
      </c>
      <c r="V5471" s="45">
        <f>IF(S5471=1,U5471*(1-Asumsi!$B$10),U5471)</f>
        <v>5549244</v>
      </c>
    </row>
    <row r="5472" spans="1:22" x14ac:dyDescent="0.35">
      <c r="A5472" s="43">
        <v>50790</v>
      </c>
      <c r="B5472" s="43" t="s">
        <v>202</v>
      </c>
      <c r="C5472" s="43" t="s">
        <v>433</v>
      </c>
      <c r="D5472" s="44">
        <v>40740</v>
      </c>
      <c r="E5472" s="43">
        <v>47</v>
      </c>
      <c r="F5472" s="43">
        <v>511300</v>
      </c>
      <c r="G5472" s="43">
        <v>0</v>
      </c>
      <c r="H5472" s="43">
        <v>0</v>
      </c>
      <c r="I5472" s="43" t="s">
        <v>75</v>
      </c>
      <c r="J5472" s="43" t="s">
        <v>144</v>
      </c>
      <c r="K5472" s="43">
        <f t="shared" si="680"/>
        <v>2011</v>
      </c>
      <c r="L5472" s="43">
        <f t="shared" si="681"/>
        <v>1</v>
      </c>
      <c r="M5472" s="43">
        <f t="shared" si="682"/>
        <v>0</v>
      </c>
      <c r="N5472" s="43">
        <f t="shared" si="683"/>
        <v>1</v>
      </c>
      <c r="O5472" s="43" t="str">
        <f t="shared" si="684"/>
        <v>A: 0%</v>
      </c>
      <c r="P5472" s="45">
        <f t="shared" si="685"/>
        <v>511300</v>
      </c>
      <c r="Q5472" s="45">
        <f>IF(L5472=1,F5472*INDEX(Asumsi!$B$5:$B$7,MATCH(I5472,Asumsi!$A$5:$A$7,0))-H5472,0)</f>
        <v>153390</v>
      </c>
      <c r="R5472" s="46">
        <f>MIN(G5472,INDEX(Asumsi!$C$5:$C$7,MATCH(I5472,Asumsi!$A$5:$A$7,0)))</f>
        <v>0</v>
      </c>
      <c r="S5472" s="43">
        <f t="shared" si="686"/>
        <v>0</v>
      </c>
      <c r="T5472" s="45">
        <f t="shared" si="687"/>
        <v>0</v>
      </c>
      <c r="U5472" s="45">
        <f>IF(L5472=1,F5472*INDEX(Asumsi!$B$5:$B$7,MATCH(I5472,Asumsi!$A$5:$A$7,0))-F5472*R5472,0)</f>
        <v>153390</v>
      </c>
      <c r="V5472" s="45">
        <f>IF(S5472=1,U5472*(1-Asumsi!$B$10),U5472)</f>
        <v>153390</v>
      </c>
    </row>
    <row r="5473" spans="1:22" x14ac:dyDescent="0.35">
      <c r="A5473" s="43">
        <v>51424</v>
      </c>
      <c r="B5473" s="43" t="s">
        <v>202</v>
      </c>
      <c r="C5473" s="43" t="s">
        <v>436</v>
      </c>
      <c r="D5473" s="44">
        <v>40917</v>
      </c>
      <c r="E5473" s="43">
        <v>48</v>
      </c>
      <c r="F5473" s="43">
        <v>227960</v>
      </c>
      <c r="G5473" s="43">
        <v>0.1</v>
      </c>
      <c r="H5473" s="43">
        <v>22796</v>
      </c>
      <c r="I5473" s="43" t="s">
        <v>76</v>
      </c>
      <c r="J5473" s="43" t="s">
        <v>150</v>
      </c>
      <c r="K5473" s="43">
        <f t="shared" si="680"/>
        <v>2012</v>
      </c>
      <c r="L5473" s="43">
        <f t="shared" si="681"/>
        <v>1</v>
      </c>
      <c r="M5473" s="43">
        <f t="shared" si="682"/>
        <v>0</v>
      </c>
      <c r="N5473" s="43">
        <f t="shared" si="683"/>
        <v>1</v>
      </c>
      <c r="O5473" s="43" t="str">
        <f t="shared" si="684"/>
        <v>D: 7%+</v>
      </c>
      <c r="P5473" s="45">
        <f t="shared" si="685"/>
        <v>205164</v>
      </c>
      <c r="Q5473" s="45">
        <f>IF(L5473=1,F5473*INDEX(Asumsi!$B$5:$B$7,MATCH(I5473,Asumsi!$A$5:$A$7,0))-H5473,0)</f>
        <v>45592</v>
      </c>
      <c r="R5473" s="46">
        <f>MIN(G5473,INDEX(Asumsi!$C$5:$C$7,MATCH(I5473,Asumsi!$A$5:$A$7,0)))</f>
        <v>0.05</v>
      </c>
      <c r="S5473" s="43">
        <f t="shared" si="686"/>
        <v>1</v>
      </c>
      <c r="T5473" s="45">
        <f t="shared" si="687"/>
        <v>11398</v>
      </c>
      <c r="U5473" s="45">
        <f>IF(L5473=1,F5473*INDEX(Asumsi!$B$5:$B$7,MATCH(I5473,Asumsi!$A$5:$A$7,0))-F5473*R5473,0)</f>
        <v>56990</v>
      </c>
      <c r="V5473" s="45">
        <f>IF(S5473=1,U5473*(1-Asumsi!$B$10),U5473)</f>
        <v>54140.5</v>
      </c>
    </row>
    <row r="5474" spans="1:22" x14ac:dyDescent="0.35">
      <c r="A5474" s="43">
        <v>51872</v>
      </c>
      <c r="B5474" s="43" t="s">
        <v>202</v>
      </c>
      <c r="C5474" s="43" t="s">
        <v>432</v>
      </c>
      <c r="D5474" s="44">
        <v>41022</v>
      </c>
      <c r="E5474" s="43">
        <v>10</v>
      </c>
      <c r="F5474" s="43">
        <v>4387860</v>
      </c>
      <c r="G5474" s="43">
        <v>0.09</v>
      </c>
      <c r="H5474" s="43">
        <v>394907</v>
      </c>
      <c r="I5474" s="43" t="s">
        <v>75</v>
      </c>
      <c r="J5474" s="43" t="s">
        <v>135</v>
      </c>
      <c r="K5474" s="43">
        <f t="shared" si="680"/>
        <v>2012</v>
      </c>
      <c r="L5474" s="43">
        <f t="shared" si="681"/>
        <v>1</v>
      </c>
      <c r="M5474" s="43">
        <f t="shared" si="682"/>
        <v>0</v>
      </c>
      <c r="N5474" s="43">
        <f t="shared" si="683"/>
        <v>1</v>
      </c>
      <c r="O5474" s="43" t="str">
        <f t="shared" si="684"/>
        <v>D: 7%+</v>
      </c>
      <c r="P5474" s="45">
        <f t="shared" si="685"/>
        <v>3992953</v>
      </c>
      <c r="Q5474" s="45">
        <f>IF(L5474=1,F5474*INDEX(Asumsi!$B$5:$B$7,MATCH(I5474,Asumsi!$A$5:$A$7,0))-H5474,0)</f>
        <v>921451</v>
      </c>
      <c r="R5474" s="46">
        <f>MIN(G5474,INDEX(Asumsi!$C$5:$C$7,MATCH(I5474,Asumsi!$A$5:$A$7,0)))</f>
        <v>0.03</v>
      </c>
      <c r="S5474" s="43">
        <f t="shared" si="686"/>
        <v>1</v>
      </c>
      <c r="T5474" s="45">
        <f t="shared" si="687"/>
        <v>263271.59999999998</v>
      </c>
      <c r="U5474" s="45">
        <f>IF(L5474=1,F5474*INDEX(Asumsi!$B$5:$B$7,MATCH(I5474,Asumsi!$A$5:$A$7,0))-F5474*R5474,0)</f>
        <v>1184722.2</v>
      </c>
      <c r="V5474" s="45">
        <f>IF(S5474=1,U5474*(1-Asumsi!$B$10),U5474)</f>
        <v>1125486.0899999999</v>
      </c>
    </row>
    <row r="5475" spans="1:22" x14ac:dyDescent="0.35">
      <c r="A5475" s="43">
        <v>52230</v>
      </c>
      <c r="B5475" s="43" t="s">
        <v>202</v>
      </c>
      <c r="C5475" s="43" t="s">
        <v>432</v>
      </c>
      <c r="D5475" s="44">
        <v>41151</v>
      </c>
      <c r="E5475" s="43">
        <v>29</v>
      </c>
      <c r="F5475" s="43">
        <v>5401560</v>
      </c>
      <c r="G5475" s="43">
        <v>0.06</v>
      </c>
      <c r="H5475" s="43">
        <v>324094</v>
      </c>
      <c r="I5475" s="43" t="s">
        <v>75</v>
      </c>
      <c r="J5475" s="43" t="s">
        <v>135</v>
      </c>
      <c r="K5475" s="43">
        <f t="shared" si="680"/>
        <v>2012</v>
      </c>
      <c r="L5475" s="43">
        <f t="shared" si="681"/>
        <v>1</v>
      </c>
      <c r="M5475" s="43">
        <f t="shared" si="682"/>
        <v>0</v>
      </c>
      <c r="N5475" s="43">
        <f t="shared" si="683"/>
        <v>1</v>
      </c>
      <c r="O5475" s="43" t="str">
        <f t="shared" si="684"/>
        <v>C: 4-6%</v>
      </c>
      <c r="P5475" s="45">
        <f t="shared" si="685"/>
        <v>5077466</v>
      </c>
      <c r="Q5475" s="45">
        <f>IF(L5475=1,F5475*INDEX(Asumsi!$B$5:$B$7,MATCH(I5475,Asumsi!$A$5:$A$7,0))-H5475,0)</f>
        <v>1296374</v>
      </c>
      <c r="R5475" s="46">
        <f>MIN(G5475,INDEX(Asumsi!$C$5:$C$7,MATCH(I5475,Asumsi!$A$5:$A$7,0)))</f>
        <v>0.03</v>
      </c>
      <c r="S5475" s="43">
        <f t="shared" si="686"/>
        <v>1</v>
      </c>
      <c r="T5475" s="45">
        <f t="shared" si="687"/>
        <v>162046.79999999999</v>
      </c>
      <c r="U5475" s="45">
        <f>IF(L5475=1,F5475*INDEX(Asumsi!$B$5:$B$7,MATCH(I5475,Asumsi!$A$5:$A$7,0))-F5475*R5475,0)</f>
        <v>1458421.2</v>
      </c>
      <c r="V5475" s="45">
        <f>IF(S5475=1,U5475*(1-Asumsi!$B$10),U5475)</f>
        <v>1385500.14</v>
      </c>
    </row>
    <row r="5476" spans="1:22" x14ac:dyDescent="0.35">
      <c r="A5476" s="43">
        <v>52518</v>
      </c>
      <c r="B5476" s="43" t="s">
        <v>209</v>
      </c>
      <c r="C5476" s="43" t="s">
        <v>433</v>
      </c>
      <c r="D5476" s="44">
        <v>41002</v>
      </c>
      <c r="E5476" s="43">
        <v>8</v>
      </c>
      <c r="F5476" s="43">
        <v>337980</v>
      </c>
      <c r="G5476" s="43">
        <v>0.08</v>
      </c>
      <c r="H5476" s="43">
        <v>27038</v>
      </c>
      <c r="I5476" s="43" t="s">
        <v>77</v>
      </c>
      <c r="J5476" s="43" t="s">
        <v>142</v>
      </c>
      <c r="K5476" s="43">
        <f t="shared" si="680"/>
        <v>2012</v>
      </c>
      <c r="L5476" s="43">
        <f t="shared" si="681"/>
        <v>0</v>
      </c>
      <c r="M5476" s="43">
        <f t="shared" si="682"/>
        <v>1</v>
      </c>
      <c r="N5476" s="43">
        <f t="shared" si="683"/>
        <v>1</v>
      </c>
      <c r="O5476" s="43" t="str">
        <f t="shared" si="684"/>
        <v>D: 7%+</v>
      </c>
      <c r="P5476" s="45">
        <f t="shared" si="685"/>
        <v>0</v>
      </c>
      <c r="Q5476" s="45">
        <f>IF(L5476=1,F5476*INDEX(Asumsi!$B$5:$B$7,MATCH(I5476,Asumsi!$A$5:$A$7,0))-H5476,0)</f>
        <v>0</v>
      </c>
      <c r="R5476" s="46">
        <f>MIN(G5476,INDEX(Asumsi!$C$5:$C$7,MATCH(I5476,Asumsi!$A$5:$A$7,0)))</f>
        <v>0.05</v>
      </c>
      <c r="S5476" s="43">
        <f t="shared" si="686"/>
        <v>1</v>
      </c>
      <c r="T5476" s="45">
        <f t="shared" si="687"/>
        <v>0</v>
      </c>
      <c r="U5476" s="45">
        <f>IF(L5476=1,F5476*INDEX(Asumsi!$B$5:$B$7,MATCH(I5476,Asumsi!$A$5:$A$7,0))-F5476*R5476,0)</f>
        <v>0</v>
      </c>
      <c r="V5476" s="45">
        <f>IF(S5476=1,U5476*(1-Asumsi!$B$10),U5476)</f>
        <v>0</v>
      </c>
    </row>
    <row r="5477" spans="1:22" x14ac:dyDescent="0.35">
      <c r="A5477" s="43">
        <v>52673</v>
      </c>
      <c r="B5477" s="43" t="s">
        <v>202</v>
      </c>
      <c r="C5477" s="43" t="s">
        <v>441</v>
      </c>
      <c r="D5477" s="44">
        <v>41037</v>
      </c>
      <c r="E5477" s="43">
        <v>14</v>
      </c>
      <c r="F5477" s="43">
        <v>4090132</v>
      </c>
      <c r="G5477" s="43">
        <v>7.0000000000000007E-2</v>
      </c>
      <c r="H5477" s="43">
        <v>286309</v>
      </c>
      <c r="I5477" s="43" t="s">
        <v>77</v>
      </c>
      <c r="J5477" s="43" t="s">
        <v>137</v>
      </c>
      <c r="K5477" s="43">
        <f t="shared" si="680"/>
        <v>2012</v>
      </c>
      <c r="L5477" s="43">
        <f t="shared" si="681"/>
        <v>1</v>
      </c>
      <c r="M5477" s="43">
        <f t="shared" si="682"/>
        <v>0</v>
      </c>
      <c r="N5477" s="43">
        <f t="shared" si="683"/>
        <v>1</v>
      </c>
      <c r="O5477" s="43" t="str">
        <f t="shared" si="684"/>
        <v>D: 7%+</v>
      </c>
      <c r="P5477" s="45">
        <f t="shared" si="685"/>
        <v>3803823</v>
      </c>
      <c r="Q5477" s="45">
        <f>IF(L5477=1,F5477*INDEX(Asumsi!$B$5:$B$7,MATCH(I5477,Asumsi!$A$5:$A$7,0))-H5477,0)</f>
        <v>940730.59999999986</v>
      </c>
      <c r="R5477" s="46">
        <f>MIN(G5477,INDEX(Asumsi!$C$5:$C$7,MATCH(I5477,Asumsi!$A$5:$A$7,0)))</f>
        <v>0.05</v>
      </c>
      <c r="S5477" s="43">
        <f t="shared" si="686"/>
        <v>1</v>
      </c>
      <c r="T5477" s="45">
        <f t="shared" si="687"/>
        <v>81802.640000000014</v>
      </c>
      <c r="U5477" s="45">
        <f>IF(L5477=1,F5477*INDEX(Asumsi!$B$5:$B$7,MATCH(I5477,Asumsi!$A$5:$A$7,0))-F5477*R5477,0)</f>
        <v>1022532.9999999999</v>
      </c>
      <c r="V5477" s="45">
        <f>IF(S5477=1,U5477*(1-Asumsi!$B$10),U5477)</f>
        <v>971406.34999999986</v>
      </c>
    </row>
    <row r="5478" spans="1:22" x14ac:dyDescent="0.35">
      <c r="A5478" s="43">
        <v>53026</v>
      </c>
      <c r="B5478" s="43" t="s">
        <v>202</v>
      </c>
      <c r="C5478" s="43" t="s">
        <v>440</v>
      </c>
      <c r="D5478" s="44">
        <v>40965</v>
      </c>
      <c r="E5478" s="43">
        <v>35</v>
      </c>
      <c r="F5478" s="43">
        <v>645640</v>
      </c>
      <c r="G5478" s="43">
        <v>0.05</v>
      </c>
      <c r="H5478" s="43">
        <v>32282</v>
      </c>
      <c r="I5478" s="43" t="s">
        <v>76</v>
      </c>
      <c r="J5478" s="43" t="s">
        <v>148</v>
      </c>
      <c r="K5478" s="43">
        <f t="shared" si="680"/>
        <v>2012</v>
      </c>
      <c r="L5478" s="43">
        <f t="shared" si="681"/>
        <v>1</v>
      </c>
      <c r="M5478" s="43">
        <f t="shared" si="682"/>
        <v>0</v>
      </c>
      <c r="N5478" s="43">
        <f t="shared" si="683"/>
        <v>1</v>
      </c>
      <c r="O5478" s="43" t="str">
        <f t="shared" si="684"/>
        <v>C: 4-6%</v>
      </c>
      <c r="P5478" s="45">
        <f t="shared" si="685"/>
        <v>613358</v>
      </c>
      <c r="Q5478" s="45">
        <f>IF(L5478=1,F5478*INDEX(Asumsi!$B$5:$B$7,MATCH(I5478,Asumsi!$A$5:$A$7,0))-H5478,0)</f>
        <v>161410</v>
      </c>
      <c r="R5478" s="46">
        <f>MIN(G5478,INDEX(Asumsi!$C$5:$C$7,MATCH(I5478,Asumsi!$A$5:$A$7,0)))</f>
        <v>0.05</v>
      </c>
      <c r="S5478" s="43">
        <f t="shared" si="686"/>
        <v>0</v>
      </c>
      <c r="T5478" s="45">
        <f t="shared" si="687"/>
        <v>0</v>
      </c>
      <c r="U5478" s="45">
        <f>IF(L5478=1,F5478*INDEX(Asumsi!$B$5:$B$7,MATCH(I5478,Asumsi!$A$5:$A$7,0))-F5478*R5478,0)</f>
        <v>161410</v>
      </c>
      <c r="V5478" s="45">
        <f>IF(S5478=1,U5478*(1-Asumsi!$B$10),U5478)</f>
        <v>161410</v>
      </c>
    </row>
    <row r="5479" spans="1:22" x14ac:dyDescent="0.35">
      <c r="A5479" s="43">
        <v>54019</v>
      </c>
      <c r="B5479" s="43" t="s">
        <v>202</v>
      </c>
      <c r="C5479" s="43" t="s">
        <v>438</v>
      </c>
      <c r="D5479" s="44">
        <v>39995</v>
      </c>
      <c r="E5479" s="43">
        <v>35</v>
      </c>
      <c r="F5479" s="43">
        <v>8466300</v>
      </c>
      <c r="G5479" s="43">
        <v>0.08</v>
      </c>
      <c r="H5479" s="43">
        <v>677304</v>
      </c>
      <c r="I5479" s="43" t="s">
        <v>77</v>
      </c>
      <c r="J5479" s="43" t="s">
        <v>134</v>
      </c>
      <c r="K5479" s="43">
        <f t="shared" si="680"/>
        <v>2009</v>
      </c>
      <c r="L5479" s="43">
        <f t="shared" si="681"/>
        <v>1</v>
      </c>
      <c r="M5479" s="43">
        <f t="shared" si="682"/>
        <v>0</v>
      </c>
      <c r="N5479" s="43">
        <f t="shared" si="683"/>
        <v>1</v>
      </c>
      <c r="O5479" s="43" t="str">
        <f t="shared" si="684"/>
        <v>D: 7%+</v>
      </c>
      <c r="P5479" s="45">
        <f t="shared" si="685"/>
        <v>7788996</v>
      </c>
      <c r="Q5479" s="45">
        <f>IF(L5479=1,F5479*INDEX(Asumsi!$B$5:$B$7,MATCH(I5479,Asumsi!$A$5:$A$7,0))-H5479,0)</f>
        <v>1862586</v>
      </c>
      <c r="R5479" s="46">
        <f>MIN(G5479,INDEX(Asumsi!$C$5:$C$7,MATCH(I5479,Asumsi!$A$5:$A$7,0)))</f>
        <v>0.05</v>
      </c>
      <c r="S5479" s="43">
        <f t="shared" si="686"/>
        <v>1</v>
      </c>
      <c r="T5479" s="45">
        <f t="shared" si="687"/>
        <v>253989</v>
      </c>
      <c r="U5479" s="45">
        <f>IF(L5479=1,F5479*INDEX(Asumsi!$B$5:$B$7,MATCH(I5479,Asumsi!$A$5:$A$7,0))-F5479*R5479,0)</f>
        <v>2116575</v>
      </c>
      <c r="V5479" s="45">
        <f>IF(S5479=1,U5479*(1-Asumsi!$B$10),U5479)</f>
        <v>2010746.25</v>
      </c>
    </row>
    <row r="5480" spans="1:22" x14ac:dyDescent="0.35">
      <c r="A5480" s="43">
        <v>54913</v>
      </c>
      <c r="B5480" s="43" t="s">
        <v>202</v>
      </c>
      <c r="C5480" s="43" t="s">
        <v>430</v>
      </c>
      <c r="D5480" s="44">
        <v>40362</v>
      </c>
      <c r="E5480" s="43">
        <v>11</v>
      </c>
      <c r="F5480" s="43">
        <v>109220</v>
      </c>
      <c r="G5480" s="43">
        <v>0.08</v>
      </c>
      <c r="H5480" s="43">
        <v>8738</v>
      </c>
      <c r="I5480" s="43" t="s">
        <v>76</v>
      </c>
      <c r="J5480" s="43" t="s">
        <v>145</v>
      </c>
      <c r="K5480" s="43">
        <f t="shared" si="680"/>
        <v>2010</v>
      </c>
      <c r="L5480" s="43">
        <f t="shared" si="681"/>
        <v>1</v>
      </c>
      <c r="M5480" s="43">
        <f t="shared" si="682"/>
        <v>0</v>
      </c>
      <c r="N5480" s="43">
        <f t="shared" si="683"/>
        <v>1</v>
      </c>
      <c r="O5480" s="43" t="str">
        <f t="shared" si="684"/>
        <v>D: 7%+</v>
      </c>
      <c r="P5480" s="45">
        <f t="shared" si="685"/>
        <v>100482</v>
      </c>
      <c r="Q5480" s="45">
        <f>IF(L5480=1,F5480*INDEX(Asumsi!$B$5:$B$7,MATCH(I5480,Asumsi!$A$5:$A$7,0))-H5480,0)</f>
        <v>24028</v>
      </c>
      <c r="R5480" s="46">
        <f>MIN(G5480,INDEX(Asumsi!$C$5:$C$7,MATCH(I5480,Asumsi!$A$5:$A$7,0)))</f>
        <v>0.05</v>
      </c>
      <c r="S5480" s="43">
        <f t="shared" si="686"/>
        <v>1</v>
      </c>
      <c r="T5480" s="45">
        <f t="shared" si="687"/>
        <v>3276.6</v>
      </c>
      <c r="U5480" s="45">
        <f>IF(L5480=1,F5480*INDEX(Asumsi!$B$5:$B$7,MATCH(I5480,Asumsi!$A$5:$A$7,0))-F5480*R5480,0)</f>
        <v>27305</v>
      </c>
      <c r="V5480" s="45">
        <f>IF(S5480=1,U5480*(1-Asumsi!$B$10),U5480)</f>
        <v>25939.75</v>
      </c>
    </row>
    <row r="5481" spans="1:22" x14ac:dyDescent="0.35">
      <c r="A5481" s="43">
        <v>55424</v>
      </c>
      <c r="B5481" s="43" t="s">
        <v>202</v>
      </c>
      <c r="C5481" s="43" t="s">
        <v>430</v>
      </c>
      <c r="D5481" s="44">
        <v>40239</v>
      </c>
      <c r="E5481" s="43">
        <v>6</v>
      </c>
      <c r="F5481" s="43">
        <v>51680</v>
      </c>
      <c r="G5481" s="43">
        <v>0.04</v>
      </c>
      <c r="H5481" s="43">
        <v>2067</v>
      </c>
      <c r="I5481" s="43" t="s">
        <v>75</v>
      </c>
      <c r="J5481" s="43" t="s">
        <v>144</v>
      </c>
      <c r="K5481" s="43">
        <f t="shared" si="680"/>
        <v>2010</v>
      </c>
      <c r="L5481" s="43">
        <f t="shared" si="681"/>
        <v>1</v>
      </c>
      <c r="M5481" s="43">
        <f t="shared" si="682"/>
        <v>0</v>
      </c>
      <c r="N5481" s="43">
        <f t="shared" si="683"/>
        <v>1</v>
      </c>
      <c r="O5481" s="43" t="str">
        <f t="shared" si="684"/>
        <v>C: 4-6%</v>
      </c>
      <c r="P5481" s="45">
        <f t="shared" si="685"/>
        <v>49613</v>
      </c>
      <c r="Q5481" s="45">
        <f>IF(L5481=1,F5481*INDEX(Asumsi!$B$5:$B$7,MATCH(I5481,Asumsi!$A$5:$A$7,0))-H5481,0)</f>
        <v>13437</v>
      </c>
      <c r="R5481" s="46">
        <f>MIN(G5481,INDEX(Asumsi!$C$5:$C$7,MATCH(I5481,Asumsi!$A$5:$A$7,0)))</f>
        <v>0.03</v>
      </c>
      <c r="S5481" s="43">
        <f t="shared" si="686"/>
        <v>1</v>
      </c>
      <c r="T5481" s="45">
        <f t="shared" si="687"/>
        <v>516.80000000000007</v>
      </c>
      <c r="U5481" s="45">
        <f>IF(L5481=1,F5481*INDEX(Asumsi!$B$5:$B$7,MATCH(I5481,Asumsi!$A$5:$A$7,0))-F5481*R5481,0)</f>
        <v>13953.6</v>
      </c>
      <c r="V5481" s="45">
        <f>IF(S5481=1,U5481*(1-Asumsi!$B$10),U5481)</f>
        <v>13255.92</v>
      </c>
    </row>
    <row r="5482" spans="1:22" x14ac:dyDescent="0.35">
      <c r="A5482" s="43">
        <v>56327</v>
      </c>
      <c r="B5482" s="43" t="s">
        <v>202</v>
      </c>
      <c r="C5482" s="43" t="s">
        <v>430</v>
      </c>
      <c r="D5482" s="44">
        <v>40189</v>
      </c>
      <c r="E5482" s="43">
        <v>42</v>
      </c>
      <c r="F5482" s="43">
        <v>3534940</v>
      </c>
      <c r="G5482" s="43">
        <v>0.05</v>
      </c>
      <c r="H5482" s="43">
        <v>176747</v>
      </c>
      <c r="I5482" s="43" t="s">
        <v>76</v>
      </c>
      <c r="J5482" s="43" t="s">
        <v>145</v>
      </c>
      <c r="K5482" s="43">
        <f t="shared" si="680"/>
        <v>2010</v>
      </c>
      <c r="L5482" s="43">
        <f t="shared" si="681"/>
        <v>1</v>
      </c>
      <c r="M5482" s="43">
        <f t="shared" si="682"/>
        <v>0</v>
      </c>
      <c r="N5482" s="43">
        <f t="shared" si="683"/>
        <v>1</v>
      </c>
      <c r="O5482" s="43" t="str">
        <f t="shared" si="684"/>
        <v>C: 4-6%</v>
      </c>
      <c r="P5482" s="45">
        <f t="shared" si="685"/>
        <v>3358193</v>
      </c>
      <c r="Q5482" s="45">
        <f>IF(L5482=1,F5482*INDEX(Asumsi!$B$5:$B$7,MATCH(I5482,Asumsi!$A$5:$A$7,0))-H5482,0)</f>
        <v>883735</v>
      </c>
      <c r="R5482" s="46">
        <f>MIN(G5482,INDEX(Asumsi!$C$5:$C$7,MATCH(I5482,Asumsi!$A$5:$A$7,0)))</f>
        <v>0.05</v>
      </c>
      <c r="S5482" s="43">
        <f t="shared" si="686"/>
        <v>0</v>
      </c>
      <c r="T5482" s="45">
        <f t="shared" si="687"/>
        <v>0</v>
      </c>
      <c r="U5482" s="45">
        <f>IF(L5482=1,F5482*INDEX(Asumsi!$B$5:$B$7,MATCH(I5482,Asumsi!$A$5:$A$7,0))-F5482*R5482,0)</f>
        <v>883735</v>
      </c>
      <c r="V5482" s="45">
        <f>IF(S5482=1,U5482*(1-Asumsi!$B$10),U5482)</f>
        <v>883735</v>
      </c>
    </row>
    <row r="5483" spans="1:22" x14ac:dyDescent="0.35">
      <c r="A5483" s="43">
        <v>56706</v>
      </c>
      <c r="B5483" s="43" t="s">
        <v>202</v>
      </c>
      <c r="C5483" s="43" t="s">
        <v>442</v>
      </c>
      <c r="D5483" s="44">
        <v>40127</v>
      </c>
      <c r="E5483" s="43">
        <v>7</v>
      </c>
      <c r="F5483" s="43">
        <v>1509840</v>
      </c>
      <c r="G5483" s="43">
        <v>0</v>
      </c>
      <c r="H5483" s="43">
        <v>0</v>
      </c>
      <c r="I5483" s="43" t="s">
        <v>77</v>
      </c>
      <c r="J5483" s="43" t="s">
        <v>134</v>
      </c>
      <c r="K5483" s="43">
        <f t="shared" si="680"/>
        <v>2009</v>
      </c>
      <c r="L5483" s="43">
        <f t="shared" si="681"/>
        <v>1</v>
      </c>
      <c r="M5483" s="43">
        <f t="shared" si="682"/>
        <v>0</v>
      </c>
      <c r="N5483" s="43">
        <f t="shared" si="683"/>
        <v>1</v>
      </c>
      <c r="O5483" s="43" t="str">
        <f t="shared" si="684"/>
        <v>A: 0%</v>
      </c>
      <c r="P5483" s="45">
        <f t="shared" si="685"/>
        <v>1509840</v>
      </c>
      <c r="Q5483" s="45">
        <f>IF(L5483=1,F5483*INDEX(Asumsi!$B$5:$B$7,MATCH(I5483,Asumsi!$A$5:$A$7,0))-H5483,0)</f>
        <v>452952</v>
      </c>
      <c r="R5483" s="46">
        <f>MIN(G5483,INDEX(Asumsi!$C$5:$C$7,MATCH(I5483,Asumsi!$A$5:$A$7,0)))</f>
        <v>0</v>
      </c>
      <c r="S5483" s="43">
        <f t="shared" si="686"/>
        <v>0</v>
      </c>
      <c r="T5483" s="45">
        <f t="shared" si="687"/>
        <v>0</v>
      </c>
      <c r="U5483" s="45">
        <f>IF(L5483=1,F5483*INDEX(Asumsi!$B$5:$B$7,MATCH(I5483,Asumsi!$A$5:$A$7,0))-F5483*R5483,0)</f>
        <v>452952</v>
      </c>
      <c r="V5483" s="45">
        <f>IF(S5483=1,U5483*(1-Asumsi!$B$10),U5483)</f>
        <v>452952</v>
      </c>
    </row>
    <row r="5484" spans="1:22" x14ac:dyDescent="0.35">
      <c r="A5484" s="43">
        <v>57125</v>
      </c>
      <c r="B5484" s="43" t="s">
        <v>202</v>
      </c>
      <c r="C5484" s="43" t="s">
        <v>288</v>
      </c>
      <c r="D5484" s="44">
        <v>40332</v>
      </c>
      <c r="E5484" s="43">
        <v>19</v>
      </c>
      <c r="F5484" s="43">
        <v>122040</v>
      </c>
      <c r="G5484" s="43">
        <v>0</v>
      </c>
      <c r="H5484" s="43">
        <v>0</v>
      </c>
      <c r="I5484" s="43" t="s">
        <v>76</v>
      </c>
      <c r="J5484" s="43" t="s">
        <v>138</v>
      </c>
      <c r="K5484" s="43">
        <f t="shared" si="680"/>
        <v>2010</v>
      </c>
      <c r="L5484" s="43">
        <f t="shared" si="681"/>
        <v>1</v>
      </c>
      <c r="M5484" s="43">
        <f t="shared" si="682"/>
        <v>0</v>
      </c>
      <c r="N5484" s="43">
        <f t="shared" si="683"/>
        <v>1</v>
      </c>
      <c r="O5484" s="43" t="str">
        <f t="shared" si="684"/>
        <v>A: 0%</v>
      </c>
      <c r="P5484" s="45">
        <f t="shared" si="685"/>
        <v>122040</v>
      </c>
      <c r="Q5484" s="45">
        <f>IF(L5484=1,F5484*INDEX(Asumsi!$B$5:$B$7,MATCH(I5484,Asumsi!$A$5:$A$7,0))-H5484,0)</f>
        <v>36612</v>
      </c>
      <c r="R5484" s="46">
        <f>MIN(G5484,INDEX(Asumsi!$C$5:$C$7,MATCH(I5484,Asumsi!$A$5:$A$7,0)))</f>
        <v>0</v>
      </c>
      <c r="S5484" s="43">
        <f t="shared" si="686"/>
        <v>0</v>
      </c>
      <c r="T5484" s="45">
        <f t="shared" si="687"/>
        <v>0</v>
      </c>
      <c r="U5484" s="45">
        <f>IF(L5484=1,F5484*INDEX(Asumsi!$B$5:$B$7,MATCH(I5484,Asumsi!$A$5:$A$7,0))-F5484*R5484,0)</f>
        <v>36612</v>
      </c>
      <c r="V5484" s="45">
        <f>IF(S5484=1,U5484*(1-Asumsi!$B$10),U5484)</f>
        <v>36612</v>
      </c>
    </row>
    <row r="5485" spans="1:22" x14ac:dyDescent="0.35">
      <c r="A5485" s="43">
        <v>57152</v>
      </c>
      <c r="B5485" s="43" t="s">
        <v>202</v>
      </c>
      <c r="C5485" s="43" t="s">
        <v>288</v>
      </c>
      <c r="D5485" s="44">
        <v>41155</v>
      </c>
      <c r="E5485" s="43">
        <v>6</v>
      </c>
      <c r="F5485" s="43">
        <v>45780</v>
      </c>
      <c r="G5485" s="43">
        <v>0.08</v>
      </c>
      <c r="H5485" s="43">
        <v>3662</v>
      </c>
      <c r="I5485" s="43" t="s">
        <v>76</v>
      </c>
      <c r="J5485" s="43" t="s">
        <v>138</v>
      </c>
      <c r="K5485" s="43">
        <f t="shared" si="680"/>
        <v>2012</v>
      </c>
      <c r="L5485" s="43">
        <f t="shared" si="681"/>
        <v>1</v>
      </c>
      <c r="M5485" s="43">
        <f t="shared" si="682"/>
        <v>0</v>
      </c>
      <c r="N5485" s="43">
        <f t="shared" si="683"/>
        <v>1</v>
      </c>
      <c r="O5485" s="43" t="str">
        <f t="shared" si="684"/>
        <v>D: 7%+</v>
      </c>
      <c r="P5485" s="45">
        <f t="shared" si="685"/>
        <v>42118</v>
      </c>
      <c r="Q5485" s="45">
        <f>IF(L5485=1,F5485*INDEX(Asumsi!$B$5:$B$7,MATCH(I5485,Asumsi!$A$5:$A$7,0))-H5485,0)</f>
        <v>10072</v>
      </c>
      <c r="R5485" s="46">
        <f>MIN(G5485,INDEX(Asumsi!$C$5:$C$7,MATCH(I5485,Asumsi!$A$5:$A$7,0)))</f>
        <v>0.05</v>
      </c>
      <c r="S5485" s="43">
        <f t="shared" si="686"/>
        <v>1</v>
      </c>
      <c r="T5485" s="45">
        <f t="shared" si="687"/>
        <v>1373.3999999999999</v>
      </c>
      <c r="U5485" s="45">
        <f>IF(L5485=1,F5485*INDEX(Asumsi!$B$5:$B$7,MATCH(I5485,Asumsi!$A$5:$A$7,0))-F5485*R5485,0)</f>
        <v>11445</v>
      </c>
      <c r="V5485" s="45">
        <f>IF(S5485=1,U5485*(1-Asumsi!$B$10),U5485)</f>
        <v>10872.75</v>
      </c>
    </row>
    <row r="5486" spans="1:22" x14ac:dyDescent="0.35">
      <c r="A5486" s="43">
        <v>57216</v>
      </c>
      <c r="B5486" s="43" t="s">
        <v>202</v>
      </c>
      <c r="C5486" s="43" t="s">
        <v>288</v>
      </c>
      <c r="D5486" s="44">
        <v>40388</v>
      </c>
      <c r="E5486" s="43">
        <v>46</v>
      </c>
      <c r="F5486" s="43">
        <v>25439400</v>
      </c>
      <c r="G5486" s="43">
        <v>0.03</v>
      </c>
      <c r="H5486" s="43">
        <v>763182</v>
      </c>
      <c r="I5486" s="43" t="s">
        <v>75</v>
      </c>
      <c r="J5486" s="43" t="s">
        <v>135</v>
      </c>
      <c r="K5486" s="43">
        <f t="shared" si="680"/>
        <v>2010</v>
      </c>
      <c r="L5486" s="43">
        <f t="shared" si="681"/>
        <v>1</v>
      </c>
      <c r="M5486" s="43">
        <f t="shared" si="682"/>
        <v>0</v>
      </c>
      <c r="N5486" s="43">
        <f t="shared" si="683"/>
        <v>1</v>
      </c>
      <c r="O5486" s="43" t="str">
        <f t="shared" si="684"/>
        <v>B: 1-3%</v>
      </c>
      <c r="P5486" s="45">
        <f t="shared" si="685"/>
        <v>24676218</v>
      </c>
      <c r="Q5486" s="45">
        <f>IF(L5486=1,F5486*INDEX(Asumsi!$B$5:$B$7,MATCH(I5486,Asumsi!$A$5:$A$7,0))-H5486,0)</f>
        <v>6868638</v>
      </c>
      <c r="R5486" s="46">
        <f>MIN(G5486,INDEX(Asumsi!$C$5:$C$7,MATCH(I5486,Asumsi!$A$5:$A$7,0)))</f>
        <v>0.03</v>
      </c>
      <c r="S5486" s="43">
        <f t="shared" si="686"/>
        <v>0</v>
      </c>
      <c r="T5486" s="45">
        <f t="shared" si="687"/>
        <v>0</v>
      </c>
      <c r="U5486" s="45">
        <f>IF(L5486=1,F5486*INDEX(Asumsi!$B$5:$B$7,MATCH(I5486,Asumsi!$A$5:$A$7,0))-F5486*R5486,0)</f>
        <v>6868638</v>
      </c>
      <c r="V5486" s="45">
        <f>IF(S5486=1,U5486*(1-Asumsi!$B$10),U5486)</f>
        <v>6868638</v>
      </c>
    </row>
    <row r="5487" spans="1:22" x14ac:dyDescent="0.35">
      <c r="A5487" s="43">
        <v>57281</v>
      </c>
      <c r="B5487" s="43" t="s">
        <v>202</v>
      </c>
      <c r="C5487" s="43" t="s">
        <v>443</v>
      </c>
      <c r="D5487" s="44">
        <v>40288</v>
      </c>
      <c r="E5487" s="43">
        <v>26</v>
      </c>
      <c r="F5487" s="43">
        <v>1123320</v>
      </c>
      <c r="G5487" s="43">
        <v>7.0000000000000007E-2</v>
      </c>
      <c r="H5487" s="43">
        <v>78632</v>
      </c>
      <c r="I5487" s="43" t="s">
        <v>76</v>
      </c>
      <c r="J5487" s="43" t="s">
        <v>138</v>
      </c>
      <c r="K5487" s="43">
        <f t="shared" si="680"/>
        <v>2010</v>
      </c>
      <c r="L5487" s="43">
        <f t="shared" si="681"/>
        <v>1</v>
      </c>
      <c r="M5487" s="43">
        <f t="shared" si="682"/>
        <v>0</v>
      </c>
      <c r="N5487" s="43">
        <f t="shared" si="683"/>
        <v>1</v>
      </c>
      <c r="O5487" s="43" t="str">
        <f t="shared" si="684"/>
        <v>D: 7%+</v>
      </c>
      <c r="P5487" s="45">
        <f t="shared" si="685"/>
        <v>1044688</v>
      </c>
      <c r="Q5487" s="45">
        <f>IF(L5487=1,F5487*INDEX(Asumsi!$B$5:$B$7,MATCH(I5487,Asumsi!$A$5:$A$7,0))-H5487,0)</f>
        <v>258364</v>
      </c>
      <c r="R5487" s="46">
        <f>MIN(G5487,INDEX(Asumsi!$C$5:$C$7,MATCH(I5487,Asumsi!$A$5:$A$7,0)))</f>
        <v>0.05</v>
      </c>
      <c r="S5487" s="43">
        <f t="shared" si="686"/>
        <v>1</v>
      </c>
      <c r="T5487" s="45">
        <f t="shared" si="687"/>
        <v>22466.400000000005</v>
      </c>
      <c r="U5487" s="45">
        <f>IF(L5487=1,F5487*INDEX(Asumsi!$B$5:$B$7,MATCH(I5487,Asumsi!$A$5:$A$7,0))-F5487*R5487,0)</f>
        <v>280830</v>
      </c>
      <c r="V5487" s="45">
        <f>IF(S5487=1,U5487*(1-Asumsi!$B$10),U5487)</f>
        <v>266788.5</v>
      </c>
    </row>
    <row r="5488" spans="1:22" x14ac:dyDescent="0.35">
      <c r="A5488" s="43">
        <v>57827</v>
      </c>
      <c r="B5488" s="43" t="s">
        <v>202</v>
      </c>
      <c r="C5488" s="43" t="s">
        <v>288</v>
      </c>
      <c r="D5488" s="44">
        <v>39996</v>
      </c>
      <c r="E5488" s="43">
        <v>24</v>
      </c>
      <c r="F5488" s="43">
        <v>4906600</v>
      </c>
      <c r="G5488" s="43">
        <v>0.05</v>
      </c>
      <c r="H5488" s="43">
        <v>245330</v>
      </c>
      <c r="I5488" s="43" t="s">
        <v>75</v>
      </c>
      <c r="J5488" s="43" t="s">
        <v>143</v>
      </c>
      <c r="K5488" s="43">
        <f t="shared" si="680"/>
        <v>2009</v>
      </c>
      <c r="L5488" s="43">
        <f t="shared" si="681"/>
        <v>1</v>
      </c>
      <c r="M5488" s="43">
        <f t="shared" si="682"/>
        <v>0</v>
      </c>
      <c r="N5488" s="43">
        <f t="shared" si="683"/>
        <v>1</v>
      </c>
      <c r="O5488" s="43" t="str">
        <f t="shared" si="684"/>
        <v>C: 4-6%</v>
      </c>
      <c r="P5488" s="45">
        <f t="shared" si="685"/>
        <v>4661270</v>
      </c>
      <c r="Q5488" s="45">
        <f>IF(L5488=1,F5488*INDEX(Asumsi!$B$5:$B$7,MATCH(I5488,Asumsi!$A$5:$A$7,0))-H5488,0)</f>
        <v>1226650</v>
      </c>
      <c r="R5488" s="46">
        <f>MIN(G5488,INDEX(Asumsi!$C$5:$C$7,MATCH(I5488,Asumsi!$A$5:$A$7,0)))</f>
        <v>0.03</v>
      </c>
      <c r="S5488" s="43">
        <f t="shared" si="686"/>
        <v>1</v>
      </c>
      <c r="T5488" s="45">
        <f t="shared" si="687"/>
        <v>98132.000000000015</v>
      </c>
      <c r="U5488" s="45">
        <f>IF(L5488=1,F5488*INDEX(Asumsi!$B$5:$B$7,MATCH(I5488,Asumsi!$A$5:$A$7,0))-F5488*R5488,0)</f>
        <v>1324782</v>
      </c>
      <c r="V5488" s="45">
        <f>IF(S5488=1,U5488*(1-Asumsi!$B$10),U5488)</f>
        <v>1258542.8999999999</v>
      </c>
    </row>
    <row r="5489" spans="1:22" x14ac:dyDescent="0.35">
      <c r="A5489" s="43">
        <v>58949</v>
      </c>
      <c r="B5489" s="43" t="s">
        <v>209</v>
      </c>
      <c r="C5489" s="43" t="s">
        <v>288</v>
      </c>
      <c r="D5489" s="44">
        <v>41259</v>
      </c>
      <c r="E5489" s="43">
        <v>50</v>
      </c>
      <c r="F5489" s="43">
        <v>3117885</v>
      </c>
      <c r="G5489" s="43">
        <v>0.02</v>
      </c>
      <c r="H5489" s="43">
        <v>62358</v>
      </c>
      <c r="I5489" s="43" t="s">
        <v>77</v>
      </c>
      <c r="J5489" s="43" t="s">
        <v>137</v>
      </c>
      <c r="K5489" s="43">
        <f t="shared" si="680"/>
        <v>2012</v>
      </c>
      <c r="L5489" s="43">
        <f t="shared" si="681"/>
        <v>0</v>
      </c>
      <c r="M5489" s="43">
        <f t="shared" si="682"/>
        <v>1</v>
      </c>
      <c r="N5489" s="43">
        <f t="shared" si="683"/>
        <v>1</v>
      </c>
      <c r="O5489" s="43" t="str">
        <f t="shared" si="684"/>
        <v>B: 1-3%</v>
      </c>
      <c r="P5489" s="45">
        <f t="shared" si="685"/>
        <v>0</v>
      </c>
      <c r="Q5489" s="45">
        <f>IF(L5489=1,F5489*INDEX(Asumsi!$B$5:$B$7,MATCH(I5489,Asumsi!$A$5:$A$7,0))-H5489,0)</f>
        <v>0</v>
      </c>
      <c r="R5489" s="46">
        <f>MIN(G5489,INDEX(Asumsi!$C$5:$C$7,MATCH(I5489,Asumsi!$A$5:$A$7,0)))</f>
        <v>0.02</v>
      </c>
      <c r="S5489" s="43">
        <f t="shared" si="686"/>
        <v>0</v>
      </c>
      <c r="T5489" s="45">
        <f t="shared" si="687"/>
        <v>0</v>
      </c>
      <c r="U5489" s="45">
        <f>IF(L5489=1,F5489*INDEX(Asumsi!$B$5:$B$7,MATCH(I5489,Asumsi!$A$5:$A$7,0))-F5489*R5489,0)</f>
        <v>0</v>
      </c>
      <c r="V5489" s="45">
        <f>IF(S5489=1,U5489*(1-Asumsi!$B$10),U5489)</f>
        <v>0</v>
      </c>
    </row>
    <row r="5490" spans="1:22" x14ac:dyDescent="0.35">
      <c r="A5490" s="43">
        <v>1222</v>
      </c>
      <c r="B5490" s="43" t="s">
        <v>202</v>
      </c>
      <c r="C5490" s="43" t="s">
        <v>322</v>
      </c>
      <c r="D5490" s="44">
        <v>40213</v>
      </c>
      <c r="E5490" s="43">
        <v>48</v>
      </c>
      <c r="F5490" s="43">
        <v>514780</v>
      </c>
      <c r="G5490" s="43">
        <v>0.08</v>
      </c>
      <c r="H5490" s="43">
        <v>41182</v>
      </c>
      <c r="I5490" s="43" t="s">
        <v>76</v>
      </c>
      <c r="J5490" s="43" t="s">
        <v>145</v>
      </c>
      <c r="K5490" s="43">
        <f t="shared" si="680"/>
        <v>2010</v>
      </c>
      <c r="L5490" s="43">
        <f t="shared" si="681"/>
        <v>1</v>
      </c>
      <c r="M5490" s="43">
        <f t="shared" si="682"/>
        <v>0</v>
      </c>
      <c r="N5490" s="43">
        <f t="shared" si="683"/>
        <v>1</v>
      </c>
      <c r="O5490" s="43" t="str">
        <f t="shared" si="684"/>
        <v>D: 7%+</v>
      </c>
      <c r="P5490" s="45">
        <f t="shared" si="685"/>
        <v>473598</v>
      </c>
      <c r="Q5490" s="45">
        <f>IF(L5490=1,F5490*INDEX(Asumsi!$B$5:$B$7,MATCH(I5490,Asumsi!$A$5:$A$7,0))-H5490,0)</f>
        <v>113252</v>
      </c>
      <c r="R5490" s="46">
        <f>MIN(G5490,INDEX(Asumsi!$C$5:$C$7,MATCH(I5490,Asumsi!$A$5:$A$7,0)))</f>
        <v>0.05</v>
      </c>
      <c r="S5490" s="43">
        <f t="shared" si="686"/>
        <v>1</v>
      </c>
      <c r="T5490" s="45">
        <f t="shared" si="687"/>
        <v>15443.4</v>
      </c>
      <c r="U5490" s="45">
        <f>IF(L5490=1,F5490*INDEX(Asumsi!$B$5:$B$7,MATCH(I5490,Asumsi!$A$5:$A$7,0))-F5490*R5490,0)</f>
        <v>128695</v>
      </c>
      <c r="V5490" s="45">
        <f>IF(S5490=1,U5490*(1-Asumsi!$B$10),U5490)</f>
        <v>122260.25</v>
      </c>
    </row>
    <row r="5491" spans="1:22" x14ac:dyDescent="0.35">
      <c r="A5491" s="43">
        <v>5767</v>
      </c>
      <c r="B5491" s="43" t="s">
        <v>202</v>
      </c>
      <c r="C5491" s="43" t="s">
        <v>322</v>
      </c>
      <c r="D5491" s="44">
        <v>41027</v>
      </c>
      <c r="E5491" s="43">
        <v>36</v>
      </c>
      <c r="F5491" s="43">
        <v>327080</v>
      </c>
      <c r="G5491" s="43">
        <v>0.03</v>
      </c>
      <c r="H5491" s="43">
        <v>9812</v>
      </c>
      <c r="I5491" s="43" t="s">
        <v>76</v>
      </c>
      <c r="J5491" s="43" t="s">
        <v>138</v>
      </c>
      <c r="K5491" s="43">
        <f t="shared" si="680"/>
        <v>2012</v>
      </c>
      <c r="L5491" s="43">
        <f t="shared" si="681"/>
        <v>1</v>
      </c>
      <c r="M5491" s="43">
        <f t="shared" si="682"/>
        <v>0</v>
      </c>
      <c r="N5491" s="43">
        <f t="shared" si="683"/>
        <v>1</v>
      </c>
      <c r="O5491" s="43" t="str">
        <f t="shared" si="684"/>
        <v>B: 1-3%</v>
      </c>
      <c r="P5491" s="45">
        <f t="shared" si="685"/>
        <v>317268</v>
      </c>
      <c r="Q5491" s="45">
        <f>IF(L5491=1,F5491*INDEX(Asumsi!$B$5:$B$7,MATCH(I5491,Asumsi!$A$5:$A$7,0))-H5491,0)</f>
        <v>88312</v>
      </c>
      <c r="R5491" s="46">
        <f>MIN(G5491,INDEX(Asumsi!$C$5:$C$7,MATCH(I5491,Asumsi!$A$5:$A$7,0)))</f>
        <v>0.03</v>
      </c>
      <c r="S5491" s="43">
        <f t="shared" si="686"/>
        <v>0</v>
      </c>
      <c r="T5491" s="45">
        <f t="shared" si="687"/>
        <v>0</v>
      </c>
      <c r="U5491" s="45">
        <f>IF(L5491=1,F5491*INDEX(Asumsi!$B$5:$B$7,MATCH(I5491,Asumsi!$A$5:$A$7,0))-F5491*R5491,0)</f>
        <v>88311.6</v>
      </c>
      <c r="V5491" s="45">
        <f>IF(S5491=1,U5491*(1-Asumsi!$B$10),U5491)</f>
        <v>88311.6</v>
      </c>
    </row>
    <row r="5492" spans="1:22" x14ac:dyDescent="0.35">
      <c r="A5492" s="43">
        <v>11712</v>
      </c>
      <c r="B5492" s="43" t="s">
        <v>202</v>
      </c>
      <c r="C5492" s="43" t="s">
        <v>443</v>
      </c>
      <c r="D5492" s="44">
        <v>39929</v>
      </c>
      <c r="E5492" s="43">
        <v>9</v>
      </c>
      <c r="F5492" s="43">
        <v>77920</v>
      </c>
      <c r="G5492" s="43">
        <v>0.06</v>
      </c>
      <c r="H5492" s="43">
        <v>4675</v>
      </c>
      <c r="I5492" s="43" t="s">
        <v>76</v>
      </c>
      <c r="J5492" s="43" t="s">
        <v>147</v>
      </c>
      <c r="K5492" s="43">
        <f t="shared" si="680"/>
        <v>2009</v>
      </c>
      <c r="L5492" s="43">
        <f t="shared" si="681"/>
        <v>1</v>
      </c>
      <c r="M5492" s="43">
        <f t="shared" si="682"/>
        <v>0</v>
      </c>
      <c r="N5492" s="43">
        <f t="shared" si="683"/>
        <v>1</v>
      </c>
      <c r="O5492" s="43" t="str">
        <f t="shared" si="684"/>
        <v>C: 4-6%</v>
      </c>
      <c r="P5492" s="45">
        <f t="shared" si="685"/>
        <v>73245</v>
      </c>
      <c r="Q5492" s="45">
        <f>IF(L5492=1,F5492*INDEX(Asumsi!$B$5:$B$7,MATCH(I5492,Asumsi!$A$5:$A$7,0))-H5492,0)</f>
        <v>18701</v>
      </c>
      <c r="R5492" s="46">
        <f>MIN(G5492,INDEX(Asumsi!$C$5:$C$7,MATCH(I5492,Asumsi!$A$5:$A$7,0)))</f>
        <v>0.05</v>
      </c>
      <c r="S5492" s="43">
        <f t="shared" si="686"/>
        <v>1</v>
      </c>
      <c r="T5492" s="45">
        <f t="shared" si="687"/>
        <v>779.19999999999959</v>
      </c>
      <c r="U5492" s="45">
        <f>IF(L5492=1,F5492*INDEX(Asumsi!$B$5:$B$7,MATCH(I5492,Asumsi!$A$5:$A$7,0))-F5492*R5492,0)</f>
        <v>19480</v>
      </c>
      <c r="V5492" s="45">
        <f>IF(S5492=1,U5492*(1-Asumsi!$B$10),U5492)</f>
        <v>18506</v>
      </c>
    </row>
    <row r="5493" spans="1:22" x14ac:dyDescent="0.35">
      <c r="A5493" s="43">
        <v>14883</v>
      </c>
      <c r="B5493" s="43" t="s">
        <v>202</v>
      </c>
      <c r="C5493" s="43" t="s">
        <v>322</v>
      </c>
      <c r="D5493" s="44">
        <v>40669</v>
      </c>
      <c r="E5493" s="43">
        <v>38</v>
      </c>
      <c r="F5493" s="43">
        <v>1956800</v>
      </c>
      <c r="G5493" s="43">
        <v>7.0000000000000007E-2</v>
      </c>
      <c r="H5493" s="43">
        <v>136976</v>
      </c>
      <c r="I5493" s="43" t="s">
        <v>75</v>
      </c>
      <c r="J5493" s="43" t="s">
        <v>135</v>
      </c>
      <c r="K5493" s="43">
        <f t="shared" si="680"/>
        <v>2011</v>
      </c>
      <c r="L5493" s="43">
        <f t="shared" si="681"/>
        <v>1</v>
      </c>
      <c r="M5493" s="43">
        <f t="shared" si="682"/>
        <v>0</v>
      </c>
      <c r="N5493" s="43">
        <f t="shared" si="683"/>
        <v>1</v>
      </c>
      <c r="O5493" s="43" t="str">
        <f t="shared" si="684"/>
        <v>D: 7%+</v>
      </c>
      <c r="P5493" s="45">
        <f t="shared" si="685"/>
        <v>1819824</v>
      </c>
      <c r="Q5493" s="45">
        <f>IF(L5493=1,F5493*INDEX(Asumsi!$B$5:$B$7,MATCH(I5493,Asumsi!$A$5:$A$7,0))-H5493,0)</f>
        <v>450064</v>
      </c>
      <c r="R5493" s="46">
        <f>MIN(G5493,INDEX(Asumsi!$C$5:$C$7,MATCH(I5493,Asumsi!$A$5:$A$7,0)))</f>
        <v>0.03</v>
      </c>
      <c r="S5493" s="43">
        <f t="shared" si="686"/>
        <v>1</v>
      </c>
      <c r="T5493" s="45">
        <f t="shared" si="687"/>
        <v>78272.000000000015</v>
      </c>
      <c r="U5493" s="45">
        <f>IF(L5493=1,F5493*INDEX(Asumsi!$B$5:$B$7,MATCH(I5493,Asumsi!$A$5:$A$7,0))-F5493*R5493,0)</f>
        <v>528336</v>
      </c>
      <c r="V5493" s="45">
        <f>IF(S5493=1,U5493*(1-Asumsi!$B$10),U5493)</f>
        <v>501919.19999999995</v>
      </c>
    </row>
    <row r="5494" spans="1:22" x14ac:dyDescent="0.35">
      <c r="A5494" s="43">
        <v>20193</v>
      </c>
      <c r="B5494" s="43" t="s">
        <v>202</v>
      </c>
      <c r="C5494" s="43" t="s">
        <v>322</v>
      </c>
      <c r="D5494" s="44">
        <v>40489</v>
      </c>
      <c r="E5494" s="43">
        <v>23</v>
      </c>
      <c r="F5494" s="43">
        <v>164240</v>
      </c>
      <c r="G5494" s="43">
        <v>7.0000000000000007E-2</v>
      </c>
      <c r="H5494" s="43">
        <v>11497</v>
      </c>
      <c r="I5494" s="43" t="s">
        <v>76</v>
      </c>
      <c r="J5494" s="43" t="s">
        <v>138</v>
      </c>
      <c r="K5494" s="43">
        <f t="shared" si="680"/>
        <v>2010</v>
      </c>
      <c r="L5494" s="43">
        <f t="shared" si="681"/>
        <v>1</v>
      </c>
      <c r="M5494" s="43">
        <f t="shared" si="682"/>
        <v>0</v>
      </c>
      <c r="N5494" s="43">
        <f t="shared" si="683"/>
        <v>1</v>
      </c>
      <c r="O5494" s="43" t="str">
        <f t="shared" si="684"/>
        <v>D: 7%+</v>
      </c>
      <c r="P5494" s="45">
        <f t="shared" si="685"/>
        <v>152743</v>
      </c>
      <c r="Q5494" s="45">
        <f>IF(L5494=1,F5494*INDEX(Asumsi!$B$5:$B$7,MATCH(I5494,Asumsi!$A$5:$A$7,0))-H5494,0)</f>
        <v>37775</v>
      </c>
      <c r="R5494" s="46">
        <f>MIN(G5494,INDEX(Asumsi!$C$5:$C$7,MATCH(I5494,Asumsi!$A$5:$A$7,0)))</f>
        <v>0.05</v>
      </c>
      <c r="S5494" s="43">
        <f t="shared" si="686"/>
        <v>1</v>
      </c>
      <c r="T5494" s="45">
        <f t="shared" si="687"/>
        <v>3284.8000000000006</v>
      </c>
      <c r="U5494" s="45">
        <f>IF(L5494=1,F5494*INDEX(Asumsi!$B$5:$B$7,MATCH(I5494,Asumsi!$A$5:$A$7,0))-F5494*R5494,0)</f>
        <v>41060</v>
      </c>
      <c r="V5494" s="45">
        <f>IF(S5494=1,U5494*(1-Asumsi!$B$10),U5494)</f>
        <v>39007</v>
      </c>
    </row>
    <row r="5495" spans="1:22" x14ac:dyDescent="0.35">
      <c r="A5495" s="43">
        <v>46437</v>
      </c>
      <c r="B5495" s="43" t="s">
        <v>202</v>
      </c>
      <c r="C5495" s="43" t="s">
        <v>322</v>
      </c>
      <c r="D5495" s="44">
        <v>40071</v>
      </c>
      <c r="E5495" s="43">
        <v>49</v>
      </c>
      <c r="F5495" s="43">
        <v>2977320</v>
      </c>
      <c r="G5495" s="43">
        <v>0</v>
      </c>
      <c r="H5495" s="43">
        <v>0</v>
      </c>
      <c r="I5495" s="43" t="s">
        <v>75</v>
      </c>
      <c r="J5495" s="43" t="s">
        <v>144</v>
      </c>
      <c r="K5495" s="43">
        <f t="shared" si="680"/>
        <v>2009</v>
      </c>
      <c r="L5495" s="43">
        <f t="shared" si="681"/>
        <v>1</v>
      </c>
      <c r="M5495" s="43">
        <f t="shared" si="682"/>
        <v>0</v>
      </c>
      <c r="N5495" s="43">
        <f t="shared" si="683"/>
        <v>1</v>
      </c>
      <c r="O5495" s="43" t="str">
        <f t="shared" si="684"/>
        <v>A: 0%</v>
      </c>
      <c r="P5495" s="45">
        <f t="shared" si="685"/>
        <v>2977320</v>
      </c>
      <c r="Q5495" s="45">
        <f>IF(L5495=1,F5495*INDEX(Asumsi!$B$5:$B$7,MATCH(I5495,Asumsi!$A$5:$A$7,0))-H5495,0)</f>
        <v>893196</v>
      </c>
      <c r="R5495" s="46">
        <f>MIN(G5495,INDEX(Asumsi!$C$5:$C$7,MATCH(I5495,Asumsi!$A$5:$A$7,0)))</f>
        <v>0</v>
      </c>
      <c r="S5495" s="43">
        <f t="shared" si="686"/>
        <v>0</v>
      </c>
      <c r="T5495" s="45">
        <f t="shared" si="687"/>
        <v>0</v>
      </c>
      <c r="U5495" s="45">
        <f>IF(L5495=1,F5495*INDEX(Asumsi!$B$5:$B$7,MATCH(I5495,Asumsi!$A$5:$A$7,0))-F5495*R5495,0)</f>
        <v>893196</v>
      </c>
      <c r="V5495" s="45">
        <f>IF(S5495=1,U5495*(1-Asumsi!$B$10),U5495)</f>
        <v>893196</v>
      </c>
    </row>
    <row r="5496" spans="1:22" x14ac:dyDescent="0.35">
      <c r="A5496" s="43">
        <v>47360</v>
      </c>
      <c r="B5496" s="43" t="s">
        <v>202</v>
      </c>
      <c r="C5496" s="43" t="s">
        <v>288</v>
      </c>
      <c r="D5496" s="44">
        <v>40459</v>
      </c>
      <c r="E5496" s="43">
        <v>25</v>
      </c>
      <c r="F5496" s="43">
        <v>4401280</v>
      </c>
      <c r="G5496" s="43">
        <v>0.05</v>
      </c>
      <c r="H5496" s="43">
        <v>220064</v>
      </c>
      <c r="I5496" s="43" t="s">
        <v>75</v>
      </c>
      <c r="J5496" s="43" t="s">
        <v>135</v>
      </c>
      <c r="K5496" s="43">
        <f t="shared" si="680"/>
        <v>2010</v>
      </c>
      <c r="L5496" s="43">
        <f t="shared" si="681"/>
        <v>1</v>
      </c>
      <c r="M5496" s="43">
        <f t="shared" si="682"/>
        <v>0</v>
      </c>
      <c r="N5496" s="43">
        <f t="shared" si="683"/>
        <v>1</v>
      </c>
      <c r="O5496" s="43" t="str">
        <f t="shared" si="684"/>
        <v>C: 4-6%</v>
      </c>
      <c r="P5496" s="45">
        <f t="shared" si="685"/>
        <v>4181216</v>
      </c>
      <c r="Q5496" s="45">
        <f>IF(L5496=1,F5496*INDEX(Asumsi!$B$5:$B$7,MATCH(I5496,Asumsi!$A$5:$A$7,0))-H5496,0)</f>
        <v>1100320</v>
      </c>
      <c r="R5496" s="46">
        <f>MIN(G5496,INDEX(Asumsi!$C$5:$C$7,MATCH(I5496,Asumsi!$A$5:$A$7,0)))</f>
        <v>0.03</v>
      </c>
      <c r="S5496" s="43">
        <f t="shared" si="686"/>
        <v>1</v>
      </c>
      <c r="T5496" s="45">
        <f t="shared" si="687"/>
        <v>88025.60000000002</v>
      </c>
      <c r="U5496" s="45">
        <f>IF(L5496=1,F5496*INDEX(Asumsi!$B$5:$B$7,MATCH(I5496,Asumsi!$A$5:$A$7,0))-F5496*R5496,0)</f>
        <v>1188345.6000000001</v>
      </c>
      <c r="V5496" s="45">
        <f>IF(S5496=1,U5496*(1-Asumsi!$B$10),U5496)</f>
        <v>1128928.32</v>
      </c>
    </row>
    <row r="5497" spans="1:22" x14ac:dyDescent="0.35">
      <c r="A5497" s="43">
        <v>52706</v>
      </c>
      <c r="B5497" s="43" t="s">
        <v>202</v>
      </c>
      <c r="C5497" s="43" t="s">
        <v>442</v>
      </c>
      <c r="D5497" s="44">
        <v>41099</v>
      </c>
      <c r="E5497" s="43">
        <v>34</v>
      </c>
      <c r="F5497" s="43">
        <v>2083320</v>
      </c>
      <c r="G5497" s="43">
        <v>0.02</v>
      </c>
      <c r="H5497" s="43">
        <v>41666</v>
      </c>
      <c r="I5497" s="43" t="s">
        <v>76</v>
      </c>
      <c r="J5497" s="43" t="s">
        <v>138</v>
      </c>
      <c r="K5497" s="43">
        <f t="shared" si="680"/>
        <v>2012</v>
      </c>
      <c r="L5497" s="43">
        <f t="shared" si="681"/>
        <v>1</v>
      </c>
      <c r="M5497" s="43">
        <f t="shared" si="682"/>
        <v>0</v>
      </c>
      <c r="N5497" s="43">
        <f t="shared" si="683"/>
        <v>1</v>
      </c>
      <c r="O5497" s="43" t="str">
        <f t="shared" si="684"/>
        <v>B: 1-3%</v>
      </c>
      <c r="P5497" s="45">
        <f t="shared" si="685"/>
        <v>2041654</v>
      </c>
      <c r="Q5497" s="45">
        <f>IF(L5497=1,F5497*INDEX(Asumsi!$B$5:$B$7,MATCH(I5497,Asumsi!$A$5:$A$7,0))-H5497,0)</f>
        <v>583330</v>
      </c>
      <c r="R5497" s="46">
        <f>MIN(G5497,INDEX(Asumsi!$C$5:$C$7,MATCH(I5497,Asumsi!$A$5:$A$7,0)))</f>
        <v>0.02</v>
      </c>
      <c r="S5497" s="43">
        <f t="shared" si="686"/>
        <v>0</v>
      </c>
      <c r="T5497" s="45">
        <f t="shared" si="687"/>
        <v>0</v>
      </c>
      <c r="U5497" s="45">
        <f>IF(L5497=1,F5497*INDEX(Asumsi!$B$5:$B$7,MATCH(I5497,Asumsi!$A$5:$A$7,0))-F5497*R5497,0)</f>
        <v>583329.6</v>
      </c>
      <c r="V5497" s="45">
        <f>IF(S5497=1,U5497*(1-Asumsi!$B$10),U5497)</f>
        <v>583329.6</v>
      </c>
    </row>
    <row r="5498" spans="1:22" x14ac:dyDescent="0.35">
      <c r="A5498" s="43">
        <v>54279</v>
      </c>
      <c r="B5498" s="43" t="s">
        <v>202</v>
      </c>
      <c r="C5498" s="43" t="s">
        <v>322</v>
      </c>
      <c r="D5498" s="44">
        <v>40754</v>
      </c>
      <c r="E5498" s="43">
        <v>41</v>
      </c>
      <c r="F5498" s="43">
        <v>20142180</v>
      </c>
      <c r="G5498" s="43">
        <v>0.1</v>
      </c>
      <c r="H5498" s="43">
        <v>2014218</v>
      </c>
      <c r="I5498" s="43" t="s">
        <v>77</v>
      </c>
      <c r="J5498" s="43" t="s">
        <v>134</v>
      </c>
      <c r="K5498" s="43">
        <f t="shared" si="680"/>
        <v>2011</v>
      </c>
      <c r="L5498" s="43">
        <f t="shared" si="681"/>
        <v>1</v>
      </c>
      <c r="M5498" s="43">
        <f t="shared" si="682"/>
        <v>0</v>
      </c>
      <c r="N5498" s="43">
        <f t="shared" si="683"/>
        <v>1</v>
      </c>
      <c r="O5498" s="43" t="str">
        <f t="shared" si="684"/>
        <v>D: 7%+</v>
      </c>
      <c r="P5498" s="45">
        <f t="shared" si="685"/>
        <v>18127962</v>
      </c>
      <c r="Q5498" s="45">
        <f>IF(L5498=1,F5498*INDEX(Asumsi!$B$5:$B$7,MATCH(I5498,Asumsi!$A$5:$A$7,0))-H5498,0)</f>
        <v>4028436</v>
      </c>
      <c r="R5498" s="46">
        <f>MIN(G5498,INDEX(Asumsi!$C$5:$C$7,MATCH(I5498,Asumsi!$A$5:$A$7,0)))</f>
        <v>0.05</v>
      </c>
      <c r="S5498" s="43">
        <f t="shared" si="686"/>
        <v>1</v>
      </c>
      <c r="T5498" s="45">
        <f t="shared" si="687"/>
        <v>1007109</v>
      </c>
      <c r="U5498" s="45">
        <f>IF(L5498=1,F5498*INDEX(Asumsi!$B$5:$B$7,MATCH(I5498,Asumsi!$A$5:$A$7,0))-F5498*R5498,0)</f>
        <v>5035545</v>
      </c>
      <c r="V5498" s="45">
        <f>IF(S5498=1,U5498*(1-Asumsi!$B$10),U5498)</f>
        <v>4783767.75</v>
      </c>
    </row>
    <row r="5499" spans="1:22" x14ac:dyDescent="0.35">
      <c r="A5499" s="43">
        <v>55558</v>
      </c>
      <c r="B5499" s="43" t="s">
        <v>202</v>
      </c>
      <c r="C5499" s="43" t="s">
        <v>288</v>
      </c>
      <c r="D5499" s="44">
        <v>40399</v>
      </c>
      <c r="E5499" s="43">
        <v>8</v>
      </c>
      <c r="F5499" s="43">
        <v>2588080</v>
      </c>
      <c r="G5499" s="43">
        <v>0.05</v>
      </c>
      <c r="H5499" s="43">
        <v>129404</v>
      </c>
      <c r="I5499" s="43" t="s">
        <v>75</v>
      </c>
      <c r="J5499" s="43" t="s">
        <v>143</v>
      </c>
      <c r="K5499" s="43">
        <f t="shared" si="680"/>
        <v>2010</v>
      </c>
      <c r="L5499" s="43">
        <f t="shared" si="681"/>
        <v>1</v>
      </c>
      <c r="M5499" s="43">
        <f t="shared" si="682"/>
        <v>0</v>
      </c>
      <c r="N5499" s="43">
        <f t="shared" si="683"/>
        <v>1</v>
      </c>
      <c r="O5499" s="43" t="str">
        <f t="shared" si="684"/>
        <v>C: 4-6%</v>
      </c>
      <c r="P5499" s="45">
        <f t="shared" si="685"/>
        <v>2458676</v>
      </c>
      <c r="Q5499" s="45">
        <f>IF(L5499=1,F5499*INDEX(Asumsi!$B$5:$B$7,MATCH(I5499,Asumsi!$A$5:$A$7,0))-H5499,0)</f>
        <v>647020</v>
      </c>
      <c r="R5499" s="46">
        <f>MIN(G5499,INDEX(Asumsi!$C$5:$C$7,MATCH(I5499,Asumsi!$A$5:$A$7,0)))</f>
        <v>0.03</v>
      </c>
      <c r="S5499" s="43">
        <f t="shared" si="686"/>
        <v>1</v>
      </c>
      <c r="T5499" s="45">
        <f t="shared" si="687"/>
        <v>51761.600000000013</v>
      </c>
      <c r="U5499" s="45">
        <f>IF(L5499=1,F5499*INDEX(Asumsi!$B$5:$B$7,MATCH(I5499,Asumsi!$A$5:$A$7,0))-F5499*R5499,0)</f>
        <v>698781.6</v>
      </c>
      <c r="V5499" s="45">
        <f>IF(S5499=1,U5499*(1-Asumsi!$B$10),U5499)</f>
        <v>663842.5199999999</v>
      </c>
    </row>
    <row r="5500" spans="1:22" x14ac:dyDescent="0.35">
      <c r="A5500" s="43">
        <v>56581</v>
      </c>
      <c r="B5500" s="43" t="s">
        <v>202</v>
      </c>
      <c r="C5500" s="43" t="s">
        <v>322</v>
      </c>
      <c r="D5500" s="44">
        <v>39852</v>
      </c>
      <c r="E5500" s="43">
        <v>20</v>
      </c>
      <c r="F5500" s="43">
        <v>4052020</v>
      </c>
      <c r="G5500" s="43">
        <v>0.1</v>
      </c>
      <c r="H5500" s="43">
        <v>405202</v>
      </c>
      <c r="I5500" s="43" t="s">
        <v>75</v>
      </c>
      <c r="J5500" s="43" t="s">
        <v>144</v>
      </c>
      <c r="K5500" s="43">
        <f t="shared" si="680"/>
        <v>2009</v>
      </c>
      <c r="L5500" s="43">
        <f t="shared" si="681"/>
        <v>1</v>
      </c>
      <c r="M5500" s="43">
        <f t="shared" si="682"/>
        <v>0</v>
      </c>
      <c r="N5500" s="43">
        <f t="shared" si="683"/>
        <v>1</v>
      </c>
      <c r="O5500" s="43" t="str">
        <f t="shared" si="684"/>
        <v>D: 7%+</v>
      </c>
      <c r="P5500" s="45">
        <f t="shared" si="685"/>
        <v>3646818</v>
      </c>
      <c r="Q5500" s="45">
        <f>IF(L5500=1,F5500*INDEX(Asumsi!$B$5:$B$7,MATCH(I5500,Asumsi!$A$5:$A$7,0))-H5500,0)</f>
        <v>810404</v>
      </c>
      <c r="R5500" s="46">
        <f>MIN(G5500,INDEX(Asumsi!$C$5:$C$7,MATCH(I5500,Asumsi!$A$5:$A$7,0)))</f>
        <v>0.03</v>
      </c>
      <c r="S5500" s="43">
        <f t="shared" si="686"/>
        <v>1</v>
      </c>
      <c r="T5500" s="45">
        <f t="shared" si="687"/>
        <v>283641.40000000002</v>
      </c>
      <c r="U5500" s="45">
        <f>IF(L5500=1,F5500*INDEX(Asumsi!$B$5:$B$7,MATCH(I5500,Asumsi!$A$5:$A$7,0))-F5500*R5500,0)</f>
        <v>1094045.3999999999</v>
      </c>
      <c r="V5500" s="45">
        <f>IF(S5500=1,U5500*(1-Asumsi!$B$10),U5500)</f>
        <v>1039343.1299999999</v>
      </c>
    </row>
  </sheetData>
  <autoFilter ref="A1:V5500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Dokumentasi</vt:lpstr>
      <vt:lpstr>Ringkasan</vt:lpstr>
      <vt:lpstr>Asumsi</vt:lpstr>
      <vt:lpstr>Kategori</vt:lpstr>
      <vt:lpstr>Diskon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fracture .</cp:lastModifiedBy>
  <cp:revision>1</cp:revision>
  <dcterms:created xsi:type="dcterms:W3CDTF">2026-10-07T01:06:27Z</dcterms:created>
  <dcterms:modified xsi:type="dcterms:W3CDTF">2026-10-07T01:57:43Z</dcterms:modified>
  <dc:language>en-US</dc:language>
</cp:coreProperties>
</file>